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4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dminmepcr-my.sharepoint.com/personal/sonia_hidalgo_chinchilla_mep_go_cr/Documents/RITA CH/PAGINA WEB -DFP 2024/"/>
    </mc:Choice>
  </mc:AlternateContent>
  <xr:revisionPtr revIDLastSave="5" documentId="13_ncr:1_{E3144BE2-7748-4512-BE6C-5DDA76EC6408}" xr6:coauthVersionLast="47" xr6:coauthVersionMax="47" xr10:uidLastSave="{B1427CC7-3DE8-4EC7-9B4C-A398F26BD8FD}"/>
  <bookViews>
    <workbookView xWindow="-120" yWindow="-120" windowWidth="29040" windowHeight="15720" tabRatio="882" activeTab="1" xr2:uid="{00000000-000D-0000-FFFF-FFFF00000000}"/>
  </bookViews>
  <sheets>
    <sheet name="Formulario 1" sheetId="6" r:id="rId1"/>
    <sheet name="Hoja de Cálculo" sheetId="3" r:id="rId2"/>
    <sheet name="BD11" sheetId="79" state="hidden" r:id="rId3"/>
    <sheet name="BD2" sheetId="77" state="hidden" r:id="rId4"/>
    <sheet name="Proyectos" sheetId="78" state="hidden" r:id="rId5"/>
    <sheet name="REAJUSTE LIC PLANLEBS" sheetId="75" state="hidden" r:id="rId6"/>
    <sheet name="Tecn-Dep" sheetId="69" r:id="rId7"/>
    <sheet name="TIE" sheetId="67" r:id="rId8"/>
    <sheet name="Planes de Estudio" sheetId="1" r:id="rId9"/>
    <sheet name="Cuadro de Personal" sheetId="10" r:id="rId10"/>
    <sheet name="Hoja de Control RRHH" sheetId="33" r:id="rId11"/>
    <sheet name="Movimientos-DRH" sheetId="34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2" hidden="1">'BD11'!$A$2:$BP$749</definedName>
    <definedName name="_xlnm._FilterDatabase" localSheetId="5" hidden="1">'REAJUSTE LIC PLANLEBS'!#REF!</definedName>
    <definedName name="_xlnm.Print_Area" localSheetId="9">'Cuadro de Personal'!$A$1:$AC$1512</definedName>
    <definedName name="_xlnm.Print_Area" localSheetId="0">'Formulario 1'!$A$1:$I$72</definedName>
    <definedName name="_xlnm.Print_Area" localSheetId="1">'Hoja de Cálculo'!$F$1:$P$119</definedName>
    <definedName name="_xlnm.Print_Area" localSheetId="10">'Hoja de Control RRHH'!$A$1:$L$34</definedName>
    <definedName name="_xlnm.Print_Area" localSheetId="6">'Tecn-Dep'!$A$1:$O$38</definedName>
    <definedName name="_xlnm.Print_Area" localSheetId="7">TIE!$A$1:$P$47</definedName>
    <definedName name="Asig_no_curri" localSheetId="3">#REF!</definedName>
    <definedName name="Asig_no_curri" localSheetId="6">#REF!</definedName>
    <definedName name="Asig_no_curri">#REF!</definedName>
    <definedName name="Base">'[1]Base Datos'!$A$2:$S$660</definedName>
    <definedName name="base2010">[2]Hoja2!$C$1:$G$2101</definedName>
    <definedName name="basedatos" localSheetId="3">#REF!</definedName>
    <definedName name="basedatos" localSheetId="6">#REF!</definedName>
    <definedName name="basedatos">#REF!</definedName>
    <definedName name="_xlnm.Database" localSheetId="3">#REF!</definedName>
    <definedName name="_xlnm.Database" localSheetId="9">#REF!</definedName>
    <definedName name="_xlnm.Database" localSheetId="11">#REF!</definedName>
    <definedName name="_xlnm.Database" localSheetId="6">#REF!</definedName>
    <definedName name="_xlnm.Database">#REF!</definedName>
    <definedName name="BD">'[1]Base Datos'!$A$2:$S$660</definedName>
    <definedName name="codigos">[3]Hoja2!$A$1:$G$495</definedName>
    <definedName name="decimo">[4]Matricula_2011!$E$43</definedName>
    <definedName name="gruposxseccion">'[1]Base Datos'!$AC$2:$AI$660</definedName>
    <definedName name="noveno">[4]Matricula_2011!$D$43</definedName>
    <definedName name="octavo">[4]Matricula_2011!$C$43</definedName>
    <definedName name="setimo">[4]Matricula_2011!$B$43</definedName>
    <definedName name="sino">'[5]PARAMETROS y rangos'!$A$3:$A$4</definedName>
    <definedName name="undecimo">[4]Matricula_2011!$F$43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2" i="3" l="1"/>
  <c r="H37" i="6" l="1"/>
  <c r="G37" i="6"/>
  <c r="F37" i="6"/>
  <c r="E37" i="6"/>
  <c r="D37" i="6"/>
  <c r="H36" i="6"/>
  <c r="G36" i="6"/>
  <c r="F36" i="6"/>
  <c r="E36" i="6"/>
  <c r="D36" i="6"/>
  <c r="H34" i="6"/>
  <c r="G34" i="6"/>
  <c r="F34" i="6"/>
  <c r="E34" i="6"/>
  <c r="D34" i="6"/>
  <c r="H33" i="6"/>
  <c r="G33" i="6"/>
  <c r="F33" i="6"/>
  <c r="E33" i="6"/>
  <c r="D33" i="6"/>
  <c r="H31" i="6"/>
  <c r="G31" i="6"/>
  <c r="F31" i="6"/>
  <c r="E31" i="6"/>
  <c r="D31" i="6"/>
  <c r="H30" i="6"/>
  <c r="G30" i="6"/>
  <c r="F30" i="6"/>
  <c r="E30" i="6"/>
  <c r="D30" i="6"/>
  <c r="H28" i="6"/>
  <c r="G28" i="6"/>
  <c r="F28" i="6"/>
  <c r="E28" i="6"/>
  <c r="D28" i="6"/>
  <c r="H27" i="6"/>
  <c r="G27" i="6"/>
  <c r="F27" i="6"/>
  <c r="E27" i="6"/>
  <c r="D27" i="6"/>
  <c r="C728" i="79"/>
  <c r="C749" i="79"/>
  <c r="C686" i="79"/>
  <c r="C683" i="79"/>
  <c r="C600" i="79"/>
  <c r="C226" i="79"/>
  <c r="C31" i="79"/>
  <c r="C14" i="6"/>
  <c r="G17" i="6"/>
  <c r="G16" i="6"/>
  <c r="G15" i="6"/>
  <c r="G14" i="6"/>
  <c r="C17" i="6"/>
  <c r="C16" i="6"/>
  <c r="C15" i="6"/>
  <c r="D9" i="6"/>
  <c r="C651" i="79" l="1"/>
  <c r="C650" i="79"/>
  <c r="C649" i="79"/>
  <c r="C648" i="79"/>
  <c r="C647" i="79"/>
  <c r="C646" i="79"/>
  <c r="C645" i="79"/>
  <c r="C644" i="79"/>
  <c r="C643" i="79"/>
  <c r="C642" i="79"/>
  <c r="C641" i="79"/>
  <c r="C640" i="79"/>
  <c r="C639" i="79"/>
  <c r="C638" i="79"/>
  <c r="C637" i="79"/>
  <c r="C635" i="79"/>
  <c r="C633" i="79"/>
  <c r="C632" i="79"/>
  <c r="C631" i="79"/>
  <c r="C630" i="79"/>
  <c r="C629" i="79"/>
  <c r="C628" i="79"/>
  <c r="C627" i="79"/>
  <c r="C626" i="79"/>
  <c r="C625" i="79"/>
  <c r="C624" i="79"/>
  <c r="C623" i="79"/>
  <c r="C622" i="79"/>
  <c r="C621" i="79"/>
  <c r="C620" i="79"/>
  <c r="C619" i="79"/>
  <c r="C618" i="79"/>
  <c r="C617" i="79"/>
  <c r="C616" i="79"/>
  <c r="C615" i="79"/>
  <c r="C614" i="79"/>
  <c r="C613" i="79"/>
  <c r="C612" i="79"/>
  <c r="C611" i="79"/>
  <c r="C610" i="79"/>
  <c r="C609" i="79"/>
  <c r="C608" i="79"/>
  <c r="C607" i="79"/>
  <c r="C606" i="79"/>
  <c r="C605" i="79"/>
  <c r="C604" i="79"/>
  <c r="C603" i="79"/>
  <c r="C602" i="79"/>
  <c r="C601" i="79"/>
  <c r="C599" i="79"/>
  <c r="C597" i="79"/>
  <c r="C596" i="79"/>
  <c r="C595" i="79"/>
  <c r="C594" i="79"/>
  <c r="C593" i="79"/>
  <c r="C592" i="79"/>
  <c r="C591" i="79"/>
  <c r="C590" i="79"/>
  <c r="C589" i="79"/>
  <c r="C588" i="79"/>
  <c r="C587" i="79"/>
  <c r="C585" i="79"/>
  <c r="C584" i="79"/>
  <c r="C583" i="79"/>
  <c r="C582" i="79"/>
  <c r="C581" i="79"/>
  <c r="C580" i="79"/>
  <c r="C579" i="79"/>
  <c r="C577" i="79"/>
  <c r="C576" i="79"/>
  <c r="C575" i="79"/>
  <c r="C574" i="79"/>
  <c r="C573" i="79"/>
  <c r="C572" i="79"/>
  <c r="C571" i="79"/>
  <c r="C570" i="79"/>
  <c r="C569" i="79"/>
  <c r="C568" i="79"/>
  <c r="C567" i="79"/>
  <c r="C566" i="79"/>
  <c r="C565" i="79"/>
  <c r="C564" i="79"/>
  <c r="C563" i="79"/>
  <c r="C562" i="79"/>
  <c r="C561" i="79"/>
  <c r="C560" i="79"/>
  <c r="C559" i="79"/>
  <c r="C558" i="79"/>
  <c r="C557" i="79"/>
  <c r="C556" i="79"/>
  <c r="C555" i="79"/>
  <c r="C554" i="79"/>
  <c r="C553" i="79"/>
  <c r="C552" i="79"/>
  <c r="C551" i="79"/>
  <c r="C550" i="79"/>
  <c r="C549" i="79"/>
  <c r="C548" i="79"/>
  <c r="C547" i="79"/>
  <c r="C546" i="79"/>
  <c r="C545" i="79"/>
  <c r="C544" i="79"/>
  <c r="C543" i="79"/>
  <c r="C542" i="79"/>
  <c r="C540" i="79"/>
  <c r="C539" i="79"/>
  <c r="C538" i="79"/>
  <c r="C537" i="79"/>
  <c r="C536" i="79"/>
  <c r="C535" i="79"/>
  <c r="C534" i="79"/>
  <c r="C533" i="79"/>
  <c r="C532" i="79"/>
  <c r="C531" i="79"/>
  <c r="C530" i="79"/>
  <c r="C529" i="79"/>
  <c r="C528" i="79"/>
  <c r="C527" i="79"/>
  <c r="C526" i="79"/>
  <c r="C525" i="79"/>
  <c r="C524" i="79"/>
  <c r="C523" i="79"/>
  <c r="C522" i="79"/>
  <c r="C521" i="79"/>
  <c r="C520" i="79"/>
  <c r="C519" i="79"/>
  <c r="C518" i="79"/>
  <c r="C517" i="79"/>
  <c r="C516" i="79"/>
  <c r="C515" i="79"/>
  <c r="C514" i="79"/>
  <c r="C513" i="79"/>
  <c r="C511" i="79"/>
  <c r="C510" i="79"/>
  <c r="C509" i="79"/>
  <c r="C508" i="79"/>
  <c r="C507" i="79"/>
  <c r="C506" i="79"/>
  <c r="C505" i="79"/>
  <c r="C504" i="79"/>
  <c r="C503" i="79"/>
  <c r="C502" i="79"/>
  <c r="C501" i="79"/>
  <c r="C500" i="79"/>
  <c r="C499" i="79"/>
  <c r="C498" i="79"/>
  <c r="C497" i="79"/>
  <c r="C496" i="79"/>
  <c r="C495" i="79"/>
  <c r="C494" i="79"/>
  <c r="C493" i="79"/>
  <c r="C492" i="79"/>
  <c r="C491" i="79"/>
  <c r="C490" i="79"/>
  <c r="C489" i="79"/>
  <c r="C488" i="79"/>
  <c r="C487" i="79"/>
  <c r="C486" i="79"/>
  <c r="C485" i="79"/>
  <c r="C484" i="79"/>
  <c r="C483" i="79"/>
  <c r="C482" i="79"/>
  <c r="C481" i="79"/>
  <c r="C480" i="79"/>
  <c r="C479" i="79"/>
  <c r="C478" i="79"/>
  <c r="C477" i="79"/>
  <c r="C476" i="79"/>
  <c r="C475" i="79"/>
  <c r="C474" i="79"/>
  <c r="C473" i="79"/>
  <c r="C472" i="79"/>
  <c r="C471" i="79"/>
  <c r="C470" i="79"/>
  <c r="C469" i="79"/>
  <c r="C468" i="79"/>
  <c r="C466" i="79"/>
  <c r="C465" i="79"/>
  <c r="C464" i="79"/>
  <c r="C463" i="79"/>
  <c r="C462" i="79"/>
  <c r="C461" i="79"/>
  <c r="C460" i="79"/>
  <c r="C459" i="79"/>
  <c r="C458" i="79"/>
  <c r="C457" i="79"/>
  <c r="C456" i="79"/>
  <c r="C455" i="79"/>
  <c r="C454" i="79"/>
  <c r="C453" i="79"/>
  <c r="C452" i="79"/>
  <c r="C451" i="79"/>
  <c r="C450" i="79"/>
  <c r="C449" i="79"/>
  <c r="C448" i="79"/>
  <c r="C447" i="79"/>
  <c r="C446" i="79"/>
  <c r="C445" i="79"/>
  <c r="C444" i="79"/>
  <c r="C443" i="79"/>
  <c r="C442" i="79"/>
  <c r="C441" i="79"/>
  <c r="C440" i="79"/>
  <c r="C439" i="79"/>
  <c r="C438" i="79"/>
  <c r="C437" i="79"/>
  <c r="C436" i="79"/>
  <c r="C435" i="79"/>
  <c r="C434" i="79"/>
  <c r="C433" i="79"/>
  <c r="C432" i="79"/>
  <c r="C431" i="79"/>
  <c r="C430" i="79"/>
  <c r="C429" i="79"/>
  <c r="C428" i="79"/>
  <c r="C427" i="79"/>
  <c r="C426" i="79"/>
  <c r="C424" i="79"/>
  <c r="C423" i="79"/>
  <c r="C422" i="79"/>
  <c r="C421" i="79"/>
  <c r="C420" i="79"/>
  <c r="C419" i="79"/>
  <c r="C418" i="79"/>
  <c r="C417" i="79"/>
  <c r="C416" i="79"/>
  <c r="C415" i="79"/>
  <c r="C414" i="79"/>
  <c r="C413" i="79"/>
  <c r="C412" i="79"/>
  <c r="C411" i="79"/>
  <c r="C410" i="79"/>
  <c r="C409" i="79"/>
  <c r="C408" i="79"/>
  <c r="C407" i="79"/>
  <c r="C406" i="79"/>
  <c r="C405" i="79"/>
  <c r="C404" i="79"/>
  <c r="C403" i="79"/>
  <c r="C402" i="79"/>
  <c r="C401" i="79"/>
  <c r="C400" i="79"/>
  <c r="C399" i="79"/>
  <c r="C398" i="79"/>
  <c r="C397" i="79"/>
  <c r="C396" i="79"/>
  <c r="C395" i="79"/>
  <c r="C394" i="79"/>
  <c r="C393" i="79"/>
  <c r="C392" i="79"/>
  <c r="C391" i="79"/>
  <c r="C390" i="79"/>
  <c r="C389" i="79"/>
  <c r="C388" i="79"/>
  <c r="C387" i="79"/>
  <c r="C386" i="79"/>
  <c r="C385" i="79"/>
  <c r="C384" i="79"/>
  <c r="C383" i="79"/>
  <c r="C382" i="79"/>
  <c r="C381" i="79"/>
  <c r="C380" i="79"/>
  <c r="C379" i="79"/>
  <c r="C378" i="79"/>
  <c r="C377" i="79"/>
  <c r="C376" i="79"/>
  <c r="C375" i="79"/>
  <c r="C374" i="79"/>
  <c r="C373" i="79"/>
  <c r="C372" i="79"/>
  <c r="C371" i="79"/>
  <c r="C370" i="79"/>
  <c r="C369" i="79"/>
  <c r="C368" i="79"/>
  <c r="C367" i="79"/>
  <c r="C366" i="79"/>
  <c r="C365" i="79"/>
  <c r="C364" i="79"/>
  <c r="C363" i="79"/>
  <c r="C362" i="79"/>
  <c r="C361" i="79"/>
  <c r="C360" i="79"/>
  <c r="C359" i="79"/>
  <c r="C358" i="79"/>
  <c r="C357" i="79"/>
  <c r="C356" i="79"/>
  <c r="C355" i="79"/>
  <c r="C354" i="79"/>
  <c r="C353" i="79"/>
  <c r="C352" i="79"/>
  <c r="C351" i="79"/>
  <c r="C350" i="79"/>
  <c r="C349" i="79"/>
  <c r="C348" i="79"/>
  <c r="C347" i="79"/>
  <c r="C346" i="79"/>
  <c r="C345" i="79"/>
  <c r="C344" i="79"/>
  <c r="C343" i="79"/>
  <c r="C342" i="79"/>
  <c r="C341" i="79"/>
  <c r="C340" i="79"/>
  <c r="C339" i="79"/>
  <c r="C338" i="79"/>
  <c r="C337" i="79"/>
  <c r="C336" i="79"/>
  <c r="C335" i="79"/>
  <c r="C334" i="79"/>
  <c r="C333" i="79"/>
  <c r="C332" i="79"/>
  <c r="C331" i="79"/>
  <c r="C330" i="79"/>
  <c r="C329" i="79"/>
  <c r="C328" i="79"/>
  <c r="C327" i="79"/>
  <c r="C326" i="79"/>
  <c r="C324" i="79"/>
  <c r="C322" i="79"/>
  <c r="C321" i="79"/>
  <c r="C320" i="79"/>
  <c r="C319" i="79"/>
  <c r="C317" i="79"/>
  <c r="C316" i="79"/>
  <c r="C315" i="79"/>
  <c r="C314" i="79"/>
  <c r="C312" i="79"/>
  <c r="C311" i="79"/>
  <c r="C309" i="79"/>
  <c r="C307" i="79"/>
  <c r="C305" i="79"/>
  <c r="C304" i="79"/>
  <c r="C302" i="79"/>
  <c r="C300" i="79"/>
  <c r="C298" i="79"/>
  <c r="C297" i="79"/>
  <c r="C296" i="79"/>
  <c r="C295" i="79"/>
  <c r="C294" i="79"/>
  <c r="C293" i="79"/>
  <c r="C292" i="79"/>
  <c r="C290" i="79"/>
  <c r="C286" i="79"/>
  <c r="C285" i="79"/>
  <c r="C284" i="79"/>
  <c r="C283" i="79"/>
  <c r="C282" i="79"/>
  <c r="C280" i="79"/>
  <c r="C279" i="79"/>
  <c r="C278" i="79"/>
  <c r="C276" i="79"/>
  <c r="C274" i="79"/>
  <c r="C273" i="79"/>
  <c r="C271" i="79"/>
  <c r="C269" i="79"/>
  <c r="C267" i="79"/>
  <c r="C266" i="79"/>
  <c r="C265" i="79"/>
  <c r="C264" i="79"/>
  <c r="C262" i="79"/>
  <c r="C261" i="79"/>
  <c r="C259" i="79"/>
  <c r="C258" i="79"/>
  <c r="C257" i="79"/>
  <c r="C256" i="79"/>
  <c r="C255" i="79"/>
  <c r="C254" i="79"/>
  <c r="C253" i="79"/>
  <c r="C252" i="79"/>
  <c r="C251" i="79"/>
  <c r="C250" i="79"/>
  <c r="C249" i="79"/>
  <c r="C247" i="79"/>
  <c r="C246" i="79"/>
  <c r="C245" i="79"/>
  <c r="C243" i="79"/>
  <c r="C242" i="79"/>
  <c r="C241" i="79"/>
  <c r="C239" i="79"/>
  <c r="C238" i="79"/>
  <c r="C237" i="79"/>
  <c r="C236" i="79"/>
  <c r="C234" i="79"/>
  <c r="C233" i="79"/>
  <c r="C232" i="79"/>
  <c r="C230" i="79"/>
  <c r="C229" i="79"/>
  <c r="C228" i="79"/>
  <c r="C227" i="79"/>
  <c r="C225" i="79"/>
  <c r="C223" i="79"/>
  <c r="C221" i="79"/>
  <c r="C219" i="79"/>
  <c r="C218" i="79"/>
  <c r="C217" i="79"/>
  <c r="C215" i="79"/>
  <c r="C214" i="79"/>
  <c r="C213" i="79"/>
  <c r="C212" i="79"/>
  <c r="C211" i="79"/>
  <c r="C210" i="79"/>
  <c r="C209" i="79"/>
  <c r="C208" i="79"/>
  <c r="C207" i="79"/>
  <c r="C206" i="79"/>
  <c r="C205" i="79"/>
  <c r="C204" i="79"/>
  <c r="C203" i="79"/>
  <c r="C202" i="79"/>
  <c r="C201" i="79"/>
  <c r="C200" i="79"/>
  <c r="C199" i="79"/>
  <c r="C198" i="79"/>
  <c r="C197" i="79"/>
  <c r="C196" i="79"/>
  <c r="C195" i="79"/>
  <c r="C194" i="79"/>
  <c r="C193" i="79"/>
  <c r="C192" i="79"/>
  <c r="C191" i="79"/>
  <c r="C190" i="79"/>
  <c r="C189" i="79"/>
  <c r="C188" i="79"/>
  <c r="C187" i="79"/>
  <c r="C186" i="79"/>
  <c r="C185" i="79"/>
  <c r="C184" i="79"/>
  <c r="C183" i="79"/>
  <c r="C182" i="79"/>
  <c r="C181" i="79"/>
  <c r="C180" i="79"/>
  <c r="C179" i="79"/>
  <c r="C178" i="79"/>
  <c r="C177" i="79"/>
  <c r="C176" i="79"/>
  <c r="C175" i="79"/>
  <c r="C174" i="79"/>
  <c r="C173" i="79"/>
  <c r="C172" i="79"/>
  <c r="C171" i="79"/>
  <c r="C170" i="79"/>
  <c r="C169" i="79"/>
  <c r="C168" i="79"/>
  <c r="C167" i="79"/>
  <c r="C166" i="79"/>
  <c r="C165" i="79"/>
  <c r="C164" i="79"/>
  <c r="C163" i="79"/>
  <c r="C162" i="79"/>
  <c r="C161" i="79"/>
  <c r="C160" i="79"/>
  <c r="C159" i="79"/>
  <c r="C158" i="79"/>
  <c r="C157" i="79"/>
  <c r="C156" i="79"/>
  <c r="C155" i="79"/>
  <c r="C154" i="79"/>
  <c r="C153" i="79"/>
  <c r="C152" i="79"/>
  <c r="C151" i="79"/>
  <c r="C150" i="79"/>
  <c r="C149" i="79"/>
  <c r="C148" i="79"/>
  <c r="C147" i="79"/>
  <c r="C146" i="79"/>
  <c r="C145" i="79"/>
  <c r="C144" i="79"/>
  <c r="C143" i="79"/>
  <c r="C142" i="79"/>
  <c r="C141" i="79"/>
  <c r="C140" i="79"/>
  <c r="C139" i="79"/>
  <c r="C138" i="79"/>
  <c r="C137" i="79"/>
  <c r="C136" i="79"/>
  <c r="C135" i="79"/>
  <c r="C134" i="79"/>
  <c r="C133" i="79"/>
  <c r="C132" i="79"/>
  <c r="C131" i="79"/>
  <c r="C130" i="79"/>
  <c r="C129" i="79"/>
  <c r="C128" i="79"/>
  <c r="C127" i="79"/>
  <c r="C126" i="79"/>
  <c r="C125" i="79"/>
  <c r="C124" i="79"/>
  <c r="C123" i="79"/>
  <c r="C122" i="79"/>
  <c r="C121" i="79"/>
  <c r="C120" i="79"/>
  <c r="C119" i="79"/>
  <c r="C118" i="79"/>
  <c r="C117" i="79"/>
  <c r="C116" i="79"/>
  <c r="C115" i="79"/>
  <c r="C114" i="79"/>
  <c r="C113" i="79"/>
  <c r="C112" i="79"/>
  <c r="C111" i="79"/>
  <c r="C110" i="79"/>
  <c r="C109" i="79"/>
  <c r="C108" i="79"/>
  <c r="C107" i="79"/>
  <c r="C106" i="79"/>
  <c r="C105" i="79"/>
  <c r="C104" i="79"/>
  <c r="C103" i="79"/>
  <c r="C102" i="79"/>
  <c r="C101" i="79"/>
  <c r="C100" i="79"/>
  <c r="C99" i="79"/>
  <c r="C98" i="79"/>
  <c r="C97" i="79"/>
  <c r="C96" i="79"/>
  <c r="C95" i="79"/>
  <c r="C94" i="79"/>
  <c r="C93" i="79"/>
  <c r="C92" i="79"/>
  <c r="C91" i="79"/>
  <c r="C90" i="79"/>
  <c r="C89" i="79"/>
  <c r="C88" i="79"/>
  <c r="C87" i="79"/>
  <c r="C86" i="79"/>
  <c r="C85" i="79"/>
  <c r="C84" i="79"/>
  <c r="C83" i="79"/>
  <c r="C82" i="79"/>
  <c r="C81" i="79"/>
  <c r="C80" i="79"/>
  <c r="C79" i="79"/>
  <c r="C78" i="79"/>
  <c r="C77" i="79"/>
  <c r="C76" i="79"/>
  <c r="C75" i="79"/>
  <c r="C74" i="79"/>
  <c r="C73" i="79"/>
  <c r="C72" i="79"/>
  <c r="C71" i="79"/>
  <c r="C70" i="79"/>
  <c r="C69" i="79"/>
  <c r="C68" i="79"/>
  <c r="C67" i="79"/>
  <c r="C66" i="79"/>
  <c r="C65" i="79"/>
  <c r="C64" i="79"/>
  <c r="C63" i="79"/>
  <c r="C62" i="79"/>
  <c r="C61" i="79"/>
  <c r="C60" i="79"/>
  <c r="C59" i="79"/>
  <c r="C58" i="79"/>
  <c r="C57" i="79"/>
  <c r="C56" i="79"/>
  <c r="C55" i="79"/>
  <c r="C54" i="79"/>
  <c r="C53" i="79"/>
  <c r="C52" i="79"/>
  <c r="C51" i="79"/>
  <c r="C50" i="79"/>
  <c r="C49" i="79"/>
  <c r="C48" i="79"/>
  <c r="C47" i="79"/>
  <c r="C46" i="79"/>
  <c r="C45" i="79"/>
  <c r="C44" i="79"/>
  <c r="C43" i="79"/>
  <c r="C42" i="79"/>
  <c r="C41" i="79"/>
  <c r="C40" i="79"/>
  <c r="C39" i="79"/>
  <c r="C38" i="79"/>
  <c r="C37" i="79"/>
  <c r="C36" i="79"/>
  <c r="C35" i="79"/>
  <c r="C34" i="79"/>
  <c r="C33" i="79"/>
  <c r="C32" i="79"/>
  <c r="C30" i="79"/>
  <c r="C29" i="79"/>
  <c r="C28" i="79"/>
  <c r="C27" i="79"/>
  <c r="C26" i="79"/>
  <c r="C25" i="79"/>
  <c r="C24" i="79"/>
  <c r="C23" i="79"/>
  <c r="C22" i="79"/>
  <c r="C21" i="79"/>
  <c r="C20" i="79"/>
  <c r="C19" i="79"/>
  <c r="C18" i="79"/>
  <c r="C17" i="79"/>
  <c r="C16" i="79"/>
  <c r="C15" i="79"/>
  <c r="C14" i="79"/>
  <c r="C13" i="79"/>
  <c r="C12" i="79"/>
  <c r="C11" i="79"/>
  <c r="C10" i="79"/>
  <c r="C9" i="79"/>
  <c r="C8" i="79"/>
  <c r="C7" i="79"/>
  <c r="C6" i="79"/>
  <c r="C5" i="79"/>
  <c r="C4" i="79"/>
  <c r="C3" i="79"/>
  <c r="I244" i="1"/>
  <c r="H244" i="1"/>
  <c r="G244" i="1"/>
  <c r="C27" i="6" l="1"/>
  <c r="G65" i="6"/>
  <c r="G63" i="6"/>
  <c r="G54" i="3" l="1"/>
  <c r="G52" i="3"/>
  <c r="G50" i="3"/>
  <c r="G49" i="3"/>
  <c r="D68" i="6"/>
  <c r="D67" i="6"/>
  <c r="D66" i="6"/>
  <c r="D64" i="6"/>
  <c r="D62" i="6"/>
  <c r="D63" i="6"/>
  <c r="G587" i="78"/>
  <c r="E587" i="78"/>
  <c r="E251" i="78"/>
  <c r="O8" i="3" l="1"/>
  <c r="E22" i="33"/>
  <c r="O52" i="3"/>
  <c r="O55" i="3"/>
  <c r="C279" i="75" l="1"/>
  <c r="F206" i="75"/>
  <c r="D41" i="6"/>
  <c r="E64" i="6" l="1"/>
  <c r="E62" i="6"/>
  <c r="O56" i="3" l="1"/>
  <c r="H35" i="6" l="1"/>
  <c r="I72" i="3"/>
  <c r="K275" i="1"/>
  <c r="K288" i="1"/>
  <c r="G29" i="6" l="1"/>
  <c r="F29" i="6"/>
  <c r="D29" i="6"/>
  <c r="H32" i="6"/>
  <c r="F32" i="6"/>
  <c r="H29" i="6"/>
  <c r="G32" i="6"/>
  <c r="E32" i="6"/>
  <c r="E29" i="6"/>
  <c r="D32" i="6"/>
  <c r="E68" i="6" l="1"/>
  <c r="G78" i="3" s="1"/>
  <c r="H92" i="3" l="1"/>
  <c r="I92" i="3"/>
  <c r="J92" i="3"/>
  <c r="G92" i="3"/>
  <c r="F92" i="3"/>
  <c r="J83" i="3"/>
  <c r="H83" i="3"/>
  <c r="K92" i="3" l="1"/>
  <c r="C36" i="6" l="1"/>
  <c r="C37" i="6"/>
  <c r="E63" i="6" l="1"/>
  <c r="O50" i="3" l="1"/>
  <c r="H46" i="3"/>
  <c r="J186" i="1"/>
  <c r="Q53" i="10"/>
  <c r="Q1116" i="10"/>
  <c r="Q1339" i="10"/>
  <c r="Q1058" i="10"/>
  <c r="X1508" i="10"/>
  <c r="X1450" i="10"/>
  <c r="P1406" i="10"/>
  <c r="K1462" i="10"/>
  <c r="E1126" i="10"/>
  <c r="H35" i="69"/>
  <c r="G35" i="69"/>
  <c r="F35" i="69"/>
  <c r="E35" i="69"/>
  <c r="D35" i="69"/>
  <c r="I34" i="69"/>
  <c r="I33" i="69"/>
  <c r="I32" i="69"/>
  <c r="I31" i="69"/>
  <c r="I30" i="69"/>
  <c r="I29" i="69"/>
  <c r="I28" i="69"/>
  <c r="I27" i="69"/>
  <c r="I26" i="69"/>
  <c r="I25" i="69"/>
  <c r="I24" i="69"/>
  <c r="I23" i="69"/>
  <c r="I22" i="69"/>
  <c r="I21" i="69"/>
  <c r="I20" i="69"/>
  <c r="I19" i="69"/>
  <c r="I18" i="69"/>
  <c r="I17" i="69"/>
  <c r="I16" i="69"/>
  <c r="I15" i="69"/>
  <c r="P11" i="69"/>
  <c r="G14" i="69" s="1"/>
  <c r="M18" i="69" s="1"/>
  <c r="H11" i="69"/>
  <c r="H37" i="69" s="1"/>
  <c r="G11" i="69"/>
  <c r="F11" i="69"/>
  <c r="F37" i="69" s="1"/>
  <c r="E11" i="69"/>
  <c r="D11" i="69"/>
  <c r="I11" i="69" s="1"/>
  <c r="C8" i="69"/>
  <c r="M7" i="69"/>
  <c r="B1" i="69"/>
  <c r="I49" i="67"/>
  <c r="H49" i="67"/>
  <c r="G49" i="67"/>
  <c r="F49" i="67"/>
  <c r="E49" i="67"/>
  <c r="I44" i="67"/>
  <c r="O44" i="67" s="1"/>
  <c r="H44" i="67"/>
  <c r="N44" i="67" s="1"/>
  <c r="G44" i="67"/>
  <c r="M44" i="67" s="1"/>
  <c r="F44" i="67"/>
  <c r="L44" i="67" s="1"/>
  <c r="E44" i="67"/>
  <c r="K44" i="67" s="1"/>
  <c r="I37" i="67"/>
  <c r="H37" i="67"/>
  <c r="G37" i="67"/>
  <c r="F37" i="67"/>
  <c r="F48" i="67" s="1"/>
  <c r="E37" i="67"/>
  <c r="E40" i="67" s="1"/>
  <c r="K40" i="67" s="1"/>
  <c r="Q36" i="67"/>
  <c r="O36" i="67"/>
  <c r="N36" i="67"/>
  <c r="M36" i="67"/>
  <c r="L36" i="67"/>
  <c r="K36" i="67"/>
  <c r="J36" i="67"/>
  <c r="Q35" i="67"/>
  <c r="O35" i="67"/>
  <c r="O37" i="67" s="1"/>
  <c r="N35" i="67"/>
  <c r="M35" i="67"/>
  <c r="L35" i="67"/>
  <c r="K35" i="67"/>
  <c r="Q34" i="67"/>
  <c r="O34" i="67"/>
  <c r="N34" i="67"/>
  <c r="M34" i="67"/>
  <c r="L34" i="67"/>
  <c r="K34" i="67"/>
  <c r="K37" i="67" s="1"/>
  <c r="W33" i="67"/>
  <c r="V33" i="67"/>
  <c r="X33" i="67" s="1"/>
  <c r="U33" i="67"/>
  <c r="T33" i="67"/>
  <c r="S33" i="67"/>
  <c r="Q33" i="67"/>
  <c r="O33" i="67"/>
  <c r="N33" i="67"/>
  <c r="M33" i="67"/>
  <c r="L33" i="67"/>
  <c r="K33" i="67"/>
  <c r="W32" i="67"/>
  <c r="V32" i="67"/>
  <c r="U32" i="67"/>
  <c r="X32" i="67" s="1"/>
  <c r="T32" i="67"/>
  <c r="S32" i="67"/>
  <c r="Q32" i="67"/>
  <c r="O32" i="67"/>
  <c r="N32" i="67"/>
  <c r="M32" i="67"/>
  <c r="L32" i="67"/>
  <c r="K32" i="67"/>
  <c r="Q31" i="67"/>
  <c r="O31" i="67"/>
  <c r="N31" i="67"/>
  <c r="N37" i="67" s="1"/>
  <c r="M31" i="67"/>
  <c r="L31" i="67"/>
  <c r="K31" i="67"/>
  <c r="Q30" i="67"/>
  <c r="O30" i="67"/>
  <c r="N30" i="67"/>
  <c r="M30" i="67"/>
  <c r="L30" i="67"/>
  <c r="K30" i="67"/>
  <c r="J30" i="67"/>
  <c r="W29" i="67"/>
  <c r="V29" i="67"/>
  <c r="U29" i="67"/>
  <c r="X29" i="67" s="1"/>
  <c r="T29" i="67"/>
  <c r="S29" i="67"/>
  <c r="Q29" i="67"/>
  <c r="O29" i="67"/>
  <c r="N29" i="67"/>
  <c r="M29" i="67"/>
  <c r="L29" i="67"/>
  <c r="K29" i="67"/>
  <c r="J29" i="67"/>
  <c r="W28" i="67"/>
  <c r="V28" i="67"/>
  <c r="U28" i="67"/>
  <c r="X28" i="67" s="1"/>
  <c r="T28" i="67"/>
  <c r="S28" i="67"/>
  <c r="Q28" i="67"/>
  <c r="O28" i="67"/>
  <c r="N28" i="67"/>
  <c r="M28" i="67"/>
  <c r="L28" i="67"/>
  <c r="K28" i="67"/>
  <c r="J28" i="67"/>
  <c r="W27" i="67"/>
  <c r="V27" i="67"/>
  <c r="U27" i="67"/>
  <c r="X27" i="67" s="1"/>
  <c r="T27" i="67"/>
  <c r="S27" i="67"/>
  <c r="Q27" i="67"/>
  <c r="O27" i="67"/>
  <c r="N27" i="67"/>
  <c r="M27" i="67"/>
  <c r="L27" i="67"/>
  <c r="K27" i="67"/>
  <c r="J27" i="67"/>
  <c r="W26" i="67"/>
  <c r="V26" i="67"/>
  <c r="U26" i="67"/>
  <c r="X26" i="67" s="1"/>
  <c r="T26" i="67"/>
  <c r="S26" i="67"/>
  <c r="Q26" i="67"/>
  <c r="O26" i="67"/>
  <c r="N26" i="67"/>
  <c r="M26" i="67"/>
  <c r="L26" i="67"/>
  <c r="K26" i="67"/>
  <c r="J26" i="67"/>
  <c r="W25" i="67"/>
  <c r="V25" i="67"/>
  <c r="U25" i="67"/>
  <c r="X25" i="67" s="1"/>
  <c r="T25" i="67"/>
  <c r="S25" i="67"/>
  <c r="Q25" i="67"/>
  <c r="O25" i="67"/>
  <c r="N25" i="67"/>
  <c r="M25" i="67"/>
  <c r="L25" i="67"/>
  <c r="K25" i="67"/>
  <c r="J25" i="67"/>
  <c r="W24" i="67"/>
  <c r="V24" i="67"/>
  <c r="U24" i="67"/>
  <c r="X24" i="67" s="1"/>
  <c r="T24" i="67"/>
  <c r="S24" i="67"/>
  <c r="Q24" i="67"/>
  <c r="O24" i="67"/>
  <c r="N24" i="67"/>
  <c r="M24" i="67"/>
  <c r="L24" i="67"/>
  <c r="K24" i="67"/>
  <c r="J24" i="67"/>
  <c r="W23" i="67"/>
  <c r="V23" i="67"/>
  <c r="U23" i="67"/>
  <c r="X23" i="67" s="1"/>
  <c r="T23" i="67"/>
  <c r="S23" i="67"/>
  <c r="Q23" i="67"/>
  <c r="O23" i="67"/>
  <c r="N23" i="67"/>
  <c r="M23" i="67"/>
  <c r="L23" i="67"/>
  <c r="K23" i="67"/>
  <c r="J23" i="67"/>
  <c r="W22" i="67"/>
  <c r="V22" i="67"/>
  <c r="U22" i="67"/>
  <c r="X22" i="67" s="1"/>
  <c r="T22" i="67"/>
  <c r="S22" i="67"/>
  <c r="Q22" i="67"/>
  <c r="O22" i="67"/>
  <c r="N22" i="67"/>
  <c r="M22" i="67"/>
  <c r="L22" i="67"/>
  <c r="K22" i="67"/>
  <c r="J22" i="67"/>
  <c r="W21" i="67"/>
  <c r="V21" i="67"/>
  <c r="U21" i="67"/>
  <c r="X21" i="67" s="1"/>
  <c r="T21" i="67"/>
  <c r="S21" i="67"/>
  <c r="Q21" i="67"/>
  <c r="O21" i="67"/>
  <c r="N21" i="67"/>
  <c r="M21" i="67"/>
  <c r="L21" i="67"/>
  <c r="K21" i="67"/>
  <c r="J21" i="67"/>
  <c r="W20" i="67"/>
  <c r="V20" i="67"/>
  <c r="U20" i="67"/>
  <c r="X20" i="67" s="1"/>
  <c r="T20" i="67"/>
  <c r="S20" i="67"/>
  <c r="Q20" i="67"/>
  <c r="O20" i="67"/>
  <c r="N20" i="67"/>
  <c r="M20" i="67"/>
  <c r="L20" i="67"/>
  <c r="K20" i="67"/>
  <c r="J20" i="67"/>
  <c r="W19" i="67"/>
  <c r="V19" i="67"/>
  <c r="U19" i="67"/>
  <c r="X19" i="67" s="1"/>
  <c r="T19" i="67"/>
  <c r="S19" i="67"/>
  <c r="Q19" i="67"/>
  <c r="O19" i="67"/>
  <c r="N19" i="67"/>
  <c r="M19" i="67"/>
  <c r="L19" i="67"/>
  <c r="K19" i="67"/>
  <c r="J19" i="67"/>
  <c r="W18" i="67"/>
  <c r="V18" i="67"/>
  <c r="U18" i="67"/>
  <c r="X18" i="67" s="1"/>
  <c r="T18" i="67"/>
  <c r="S18" i="67"/>
  <c r="Q18" i="67"/>
  <c r="O18" i="67"/>
  <c r="N18" i="67"/>
  <c r="M18" i="67"/>
  <c r="L18" i="67"/>
  <c r="K18" i="67"/>
  <c r="J18" i="67"/>
  <c r="W17" i="67"/>
  <c r="V17" i="67"/>
  <c r="U17" i="67"/>
  <c r="X17" i="67" s="1"/>
  <c r="T17" i="67"/>
  <c r="S17" i="67"/>
  <c r="Q17" i="67"/>
  <c r="O17" i="67"/>
  <c r="N17" i="67"/>
  <c r="M17" i="67"/>
  <c r="L17" i="67"/>
  <c r="K17" i="67"/>
  <c r="J17" i="67"/>
  <c r="W16" i="67"/>
  <c r="V16" i="67"/>
  <c r="U16" i="67"/>
  <c r="X16" i="67" s="1"/>
  <c r="T16" i="67"/>
  <c r="S16" i="67"/>
  <c r="Q16" i="67"/>
  <c r="O16" i="67"/>
  <c r="N16" i="67"/>
  <c r="M16" i="67"/>
  <c r="L16" i="67"/>
  <c r="K16" i="67"/>
  <c r="J16" i="67"/>
  <c r="W15" i="67"/>
  <c r="V15" i="67"/>
  <c r="U15" i="67"/>
  <c r="X15" i="67" s="1"/>
  <c r="T15" i="67"/>
  <c r="S15" i="67"/>
  <c r="Q15" i="67"/>
  <c r="O15" i="67"/>
  <c r="N15" i="67"/>
  <c r="M15" i="67"/>
  <c r="L15" i="67"/>
  <c r="K15" i="67"/>
  <c r="J15" i="67"/>
  <c r="W14" i="67"/>
  <c r="V14" i="67"/>
  <c r="U14" i="67"/>
  <c r="X14" i="67" s="1"/>
  <c r="T14" i="67"/>
  <c r="S14" i="67"/>
  <c r="Q14" i="67"/>
  <c r="O14" i="67"/>
  <c r="N14" i="67"/>
  <c r="M14" i="67"/>
  <c r="L14" i="67"/>
  <c r="K14" i="67"/>
  <c r="J14" i="67"/>
  <c r="W13" i="67"/>
  <c r="V13" i="67"/>
  <c r="U13" i="67"/>
  <c r="X13" i="67" s="1"/>
  <c r="T13" i="67"/>
  <c r="S13" i="67"/>
  <c r="Q13" i="67"/>
  <c r="O13" i="67"/>
  <c r="N13" i="67"/>
  <c r="M13" i="67"/>
  <c r="L13" i="67"/>
  <c r="K13" i="67"/>
  <c r="J13" i="67"/>
  <c r="Q12" i="67"/>
  <c r="O12" i="67"/>
  <c r="P12" i="67" s="1"/>
  <c r="W12" i="67"/>
  <c r="N12" i="67"/>
  <c r="V12" i="67"/>
  <c r="M12" i="67"/>
  <c r="U12" i="67"/>
  <c r="L12" i="67"/>
  <c r="T12" i="67"/>
  <c r="K12" i="67"/>
  <c r="S34" i="67"/>
  <c r="L1486" i="10" s="1"/>
  <c r="AE1486" i="10" s="1"/>
  <c r="J12" i="67"/>
  <c r="W11" i="67"/>
  <c r="V11" i="67"/>
  <c r="U11" i="67"/>
  <c r="X11" i="67" s="1"/>
  <c r="T11" i="67"/>
  <c r="S11" i="67"/>
  <c r="W10" i="67"/>
  <c r="V10" i="67"/>
  <c r="U10" i="67"/>
  <c r="T10" i="67"/>
  <c r="S10" i="67"/>
  <c r="D8" i="67"/>
  <c r="N7" i="67"/>
  <c r="B1" i="67"/>
  <c r="K290" i="1"/>
  <c r="K289" i="1"/>
  <c r="K283" i="1"/>
  <c r="K282" i="1"/>
  <c r="K281" i="1"/>
  <c r="K280" i="1"/>
  <c r="K279" i="1"/>
  <c r="K278" i="1"/>
  <c r="K277" i="1"/>
  <c r="K276" i="1"/>
  <c r="B272" i="1"/>
  <c r="B273" i="1" s="1"/>
  <c r="K264" i="1"/>
  <c r="J264" i="1"/>
  <c r="I264" i="1"/>
  <c r="H264" i="1"/>
  <c r="G264" i="1"/>
  <c r="B264" i="1"/>
  <c r="C264" i="1" s="1"/>
  <c r="B237" i="1"/>
  <c r="B238" i="1" s="1"/>
  <c r="B239" i="1" s="1"/>
  <c r="B232" i="1"/>
  <c r="B233" i="1" s="1"/>
  <c r="B216" i="1"/>
  <c r="B217" i="1" s="1"/>
  <c r="K213" i="1"/>
  <c r="J213" i="1"/>
  <c r="I213" i="1"/>
  <c r="H213" i="1"/>
  <c r="G213" i="1"/>
  <c r="B213" i="1"/>
  <c r="B190" i="1"/>
  <c r="B191" i="1" s="1"/>
  <c r="K186" i="1"/>
  <c r="I186" i="1"/>
  <c r="H186" i="1"/>
  <c r="G186" i="1"/>
  <c r="B186" i="1"/>
  <c r="C186" i="1" s="1"/>
  <c r="B167" i="1"/>
  <c r="B168" i="1" s="1"/>
  <c r="B169" i="1" s="1"/>
  <c r="K163" i="1"/>
  <c r="J163" i="1"/>
  <c r="I163" i="1"/>
  <c r="H163" i="1"/>
  <c r="G163" i="1"/>
  <c r="B163" i="1"/>
  <c r="C163" i="1" s="1"/>
  <c r="B135" i="1"/>
  <c r="B136" i="1" s="1"/>
  <c r="B137" i="1" s="1"/>
  <c r="B138" i="1" s="1"/>
  <c r="B139" i="1" s="1"/>
  <c r="B140" i="1" s="1"/>
  <c r="B141" i="1" s="1"/>
  <c r="K130" i="1"/>
  <c r="J130" i="1"/>
  <c r="I130" i="1"/>
  <c r="H130" i="1"/>
  <c r="G130" i="1"/>
  <c r="B130" i="1"/>
  <c r="B105" i="1"/>
  <c r="B106" i="1" s="1"/>
  <c r="K101" i="1"/>
  <c r="J101" i="1"/>
  <c r="I101" i="1"/>
  <c r="H101" i="1"/>
  <c r="G101" i="1"/>
  <c r="B101" i="1"/>
  <c r="C101" i="1" s="1"/>
  <c r="B72" i="1"/>
  <c r="B73" i="1" s="1"/>
  <c r="B74" i="1" s="1"/>
  <c r="B75" i="1" s="1"/>
  <c r="B76" i="1" s="1"/>
  <c r="B77" i="1" s="1"/>
  <c r="K68" i="1"/>
  <c r="J68" i="1"/>
  <c r="I68" i="1"/>
  <c r="H68" i="1"/>
  <c r="G68" i="1"/>
  <c r="B68" i="1"/>
  <c r="C68" i="1" s="1"/>
  <c r="B40" i="1"/>
  <c r="B41" i="1" s="1"/>
  <c r="B42" i="1" s="1"/>
  <c r="B43" i="1" s="1"/>
  <c r="B44" i="1" s="1"/>
  <c r="B45" i="1" s="1"/>
  <c r="B46" i="1" s="1"/>
  <c r="B47" i="1" s="1"/>
  <c r="B48" i="1" s="1"/>
  <c r="K36" i="1"/>
  <c r="J36" i="1"/>
  <c r="I36" i="1"/>
  <c r="H36" i="1"/>
  <c r="G36" i="1"/>
  <c r="B36" i="1"/>
  <c r="B37" i="1" s="1"/>
  <c r="B8" i="1"/>
  <c r="B9" i="1" s="1"/>
  <c r="C25" i="33"/>
  <c r="C24" i="33"/>
  <c r="C23" i="33"/>
  <c r="C22" i="33"/>
  <c r="C21" i="33"/>
  <c r="AF1512" i="10"/>
  <c r="AE1512" i="10"/>
  <c r="AF1511" i="10"/>
  <c r="AE1511" i="10"/>
  <c r="AF1510" i="10"/>
  <c r="AE1510" i="10"/>
  <c r="BD1510" i="10" s="1"/>
  <c r="AF1509" i="10"/>
  <c r="AE1509" i="10"/>
  <c r="BE1509" i="10" s="1"/>
  <c r="X1509" i="10"/>
  <c r="O1509" i="10"/>
  <c r="AF1508" i="10"/>
  <c r="AE1508" i="10"/>
  <c r="O1508" i="10"/>
  <c r="AF1507" i="10"/>
  <c r="AJ1507" i="10" s="1"/>
  <c r="AE1507" i="10"/>
  <c r="X1507" i="10"/>
  <c r="O1507" i="10"/>
  <c r="AF1506" i="10"/>
  <c r="AJ1506" i="10" s="1"/>
  <c r="AE1506" i="10"/>
  <c r="BE1506" i="10" s="1"/>
  <c r="O1506" i="10"/>
  <c r="D1506" i="10"/>
  <c r="AF1505" i="10"/>
  <c r="AJ1505" i="10" s="1"/>
  <c r="AE1505" i="10"/>
  <c r="BE1505" i="10" s="1"/>
  <c r="AF1504" i="10"/>
  <c r="AH1504" i="10" s="1"/>
  <c r="AE1504" i="10"/>
  <c r="AF1503" i="10"/>
  <c r="AJ1503" i="10" s="1"/>
  <c r="AE1503" i="10"/>
  <c r="AW1503" i="10" s="1"/>
  <c r="AF1502" i="10"/>
  <c r="AE1502" i="10"/>
  <c r="AF1501" i="10"/>
  <c r="AJ1501" i="10" s="1"/>
  <c r="AE1501" i="10"/>
  <c r="AF1500" i="10"/>
  <c r="AI1500" i="10" s="1"/>
  <c r="AE1500" i="10"/>
  <c r="AZ1500" i="10" s="1"/>
  <c r="AF1499" i="10"/>
  <c r="AH1499" i="10" s="1"/>
  <c r="AE1499" i="10"/>
  <c r="AF1498" i="10"/>
  <c r="AE1498" i="10"/>
  <c r="AY1498" i="10" s="1"/>
  <c r="AF1497" i="10"/>
  <c r="AJ1497" i="10" s="1"/>
  <c r="AE1497" i="10"/>
  <c r="AY1497" i="10" s="1"/>
  <c r="AF1496" i="10"/>
  <c r="AI1496" i="10" s="1"/>
  <c r="AE1496" i="10"/>
  <c r="AZ1496" i="10" s="1"/>
  <c r="AF1495" i="10"/>
  <c r="AH1495" i="10" s="1"/>
  <c r="AE1495" i="10"/>
  <c r="BC1495" i="10" s="1"/>
  <c r="AF1494" i="10"/>
  <c r="AE1494" i="10"/>
  <c r="BA1494" i="10" s="1"/>
  <c r="AF1493" i="10"/>
  <c r="AI1493" i="10" s="1"/>
  <c r="AE1493" i="10"/>
  <c r="AF1492" i="10"/>
  <c r="AE1492" i="10"/>
  <c r="AF1491" i="10"/>
  <c r="AI1491" i="10" s="1"/>
  <c r="AE1491" i="10"/>
  <c r="BB1491" i="10" s="1"/>
  <c r="AF1490" i="10"/>
  <c r="AH1490" i="10" s="1"/>
  <c r="AE1490" i="10"/>
  <c r="BD1490" i="10" s="1"/>
  <c r="AF1489" i="10"/>
  <c r="AH1489" i="10" s="1"/>
  <c r="AE1489" i="10"/>
  <c r="AF1488" i="10"/>
  <c r="AE1488" i="10"/>
  <c r="AF1487" i="10"/>
  <c r="V1487" i="10"/>
  <c r="U1487" i="10"/>
  <c r="T1487" i="10"/>
  <c r="S1487" i="10"/>
  <c r="R1487" i="10"/>
  <c r="AF1486" i="10"/>
  <c r="V1486" i="10"/>
  <c r="U1486" i="10"/>
  <c r="T1486" i="10"/>
  <c r="S1486" i="10"/>
  <c r="R1486" i="10"/>
  <c r="AF1485" i="10"/>
  <c r="Z1485" i="10"/>
  <c r="AF1458" i="10" s="1"/>
  <c r="AI1458" i="10" s="1"/>
  <c r="V1485" i="10"/>
  <c r="U1485" i="10"/>
  <c r="T1485" i="10"/>
  <c r="S1485" i="10"/>
  <c r="R1485" i="10"/>
  <c r="P1485" i="10"/>
  <c r="O1485" i="10"/>
  <c r="N1485" i="10"/>
  <c r="M1485" i="10"/>
  <c r="L1485" i="10"/>
  <c r="AE1485" i="10" s="1"/>
  <c r="AF1484" i="10"/>
  <c r="AE1484" i="10"/>
  <c r="BD1484" i="10" s="1"/>
  <c r="Q1484" i="10"/>
  <c r="W1484" i="10" s="1"/>
  <c r="X1484" i="10" s="1"/>
  <c r="Y1484" i="10" s="1"/>
  <c r="AF1483" i="10"/>
  <c r="AE1483" i="10"/>
  <c r="BA1483" i="10" s="1"/>
  <c r="Q1483" i="10"/>
  <c r="W1483" i="10" s="1"/>
  <c r="X1483" i="10" s="1"/>
  <c r="Y1483" i="10" s="1"/>
  <c r="AF1482" i="10"/>
  <c r="AE1482" i="10"/>
  <c r="Q1482" i="10"/>
  <c r="W1482" i="10" s="1"/>
  <c r="X1482" i="10" s="1"/>
  <c r="Y1482" i="10" s="1"/>
  <c r="AF1481" i="10"/>
  <c r="AE1481" i="10"/>
  <c r="Q1481" i="10"/>
  <c r="W1481" i="10" s="1"/>
  <c r="X1481" i="10" s="1"/>
  <c r="Y1481" i="10" s="1"/>
  <c r="AF1480" i="10"/>
  <c r="AE1480" i="10"/>
  <c r="AN1480" i="10" s="1"/>
  <c r="Q1480" i="10"/>
  <c r="W1480" i="10" s="1"/>
  <c r="X1480" i="10" s="1"/>
  <c r="Y1480" i="10" s="1"/>
  <c r="AF1479" i="10"/>
  <c r="AI1479" i="10" s="1"/>
  <c r="AE1479" i="10"/>
  <c r="AY1479" i="10" s="1"/>
  <c r="Q1479" i="10"/>
  <c r="W1479" i="10" s="1"/>
  <c r="X1479" i="10" s="1"/>
  <c r="Y1479" i="10" s="1"/>
  <c r="AF1478" i="10"/>
  <c r="AH1478" i="10" s="1"/>
  <c r="AE1478" i="10"/>
  <c r="Q1478" i="10"/>
  <c r="W1478" i="10" s="1"/>
  <c r="X1478" i="10" s="1"/>
  <c r="Y1478" i="10" s="1"/>
  <c r="AF1477" i="10"/>
  <c r="AH1477" i="10" s="1"/>
  <c r="AE1477" i="10"/>
  <c r="AT1477" i="10" s="1"/>
  <c r="Q1477" i="10"/>
  <c r="W1477" i="10" s="1"/>
  <c r="X1477" i="10" s="1"/>
  <c r="Y1477" i="10" s="1"/>
  <c r="AF1476" i="10"/>
  <c r="AI1476" i="10" s="1"/>
  <c r="AE1476" i="10"/>
  <c r="AU1476" i="10" s="1"/>
  <c r="Q1476" i="10"/>
  <c r="W1476" i="10" s="1"/>
  <c r="X1476" i="10" s="1"/>
  <c r="Y1476" i="10" s="1"/>
  <c r="AB1476" i="10" s="1"/>
  <c r="AC1476" i="10" s="1"/>
  <c r="AF1475" i="10"/>
  <c r="AH1475" i="10" s="1"/>
  <c r="AE1475" i="10"/>
  <c r="AR1475" i="10" s="1"/>
  <c r="Q1475" i="10"/>
  <c r="W1475" i="10" s="1"/>
  <c r="X1475" i="10" s="1"/>
  <c r="Y1475" i="10" s="1"/>
  <c r="AF1474" i="10"/>
  <c r="AI1474" i="10" s="1"/>
  <c r="AE1474" i="10"/>
  <c r="Q1474" i="10"/>
  <c r="W1474" i="10" s="1"/>
  <c r="X1474" i="10" s="1"/>
  <c r="Y1474" i="10" s="1"/>
  <c r="AF1473" i="10"/>
  <c r="AH1473" i="10" s="1"/>
  <c r="AE1473" i="10"/>
  <c r="AR1473" i="10" s="1"/>
  <c r="Q1473" i="10"/>
  <c r="W1473" i="10" s="1"/>
  <c r="X1473" i="10" s="1"/>
  <c r="Y1473" i="10" s="1"/>
  <c r="AF1472" i="10"/>
  <c r="AI1472" i="10" s="1"/>
  <c r="AE1472" i="10"/>
  <c r="AW1472" i="10" s="1"/>
  <c r="Q1472" i="10"/>
  <c r="W1472" i="10" s="1"/>
  <c r="X1472" i="10" s="1"/>
  <c r="Y1472" i="10" s="1"/>
  <c r="AF1471" i="10"/>
  <c r="AJ1471" i="10" s="1"/>
  <c r="AE1471" i="10"/>
  <c r="AR1471" i="10" s="1"/>
  <c r="Q1471" i="10"/>
  <c r="W1471" i="10" s="1"/>
  <c r="X1471" i="10" s="1"/>
  <c r="Y1471" i="10" s="1"/>
  <c r="AF1470" i="10"/>
  <c r="AI1470" i="10" s="1"/>
  <c r="AE1470" i="10"/>
  <c r="AZ1470" i="10" s="1"/>
  <c r="Q1470" i="10"/>
  <c r="W1470" i="10" s="1"/>
  <c r="X1470" i="10" s="1"/>
  <c r="Y1470" i="10" s="1"/>
  <c r="AF1469" i="10"/>
  <c r="AE1469" i="10"/>
  <c r="AR1469" i="10" s="1"/>
  <c r="Q1469" i="10"/>
  <c r="W1469" i="10" s="1"/>
  <c r="X1469" i="10" s="1"/>
  <c r="Y1469" i="10" s="1"/>
  <c r="AF1468" i="10"/>
  <c r="AI1468" i="10" s="1"/>
  <c r="AE1468" i="10"/>
  <c r="BC1468" i="10" s="1"/>
  <c r="Q1468" i="10"/>
  <c r="AF1467" i="10"/>
  <c r="AJ1467" i="10" s="1"/>
  <c r="AE1467" i="10"/>
  <c r="Q1467" i="10"/>
  <c r="W1467" i="10" s="1"/>
  <c r="X1467" i="10" s="1"/>
  <c r="AF1466" i="10"/>
  <c r="AI1466" i="10" s="1"/>
  <c r="AE1466" i="10"/>
  <c r="AF1465" i="10"/>
  <c r="AJ1465" i="10" s="1"/>
  <c r="AE1465" i="10"/>
  <c r="BD1465" i="10" s="1"/>
  <c r="AF1464" i="10"/>
  <c r="AI1464" i="10" s="1"/>
  <c r="AE1464" i="10"/>
  <c r="AF1463" i="10"/>
  <c r="AE1463" i="10"/>
  <c r="AR1463" i="10" s="1"/>
  <c r="AF1462" i="10"/>
  <c r="AJ1462" i="10" s="1"/>
  <c r="AE1462" i="10"/>
  <c r="W1462" i="10"/>
  <c r="AF1461" i="10"/>
  <c r="AI1461" i="10" s="1"/>
  <c r="AE1461" i="10"/>
  <c r="BA1461" i="10" s="1"/>
  <c r="AF1460" i="10"/>
  <c r="AE1460" i="10"/>
  <c r="AP1460" i="10" s="1"/>
  <c r="AF1459" i="10"/>
  <c r="AE1459" i="10"/>
  <c r="AE1458" i="10"/>
  <c r="BD1458" i="10" s="1"/>
  <c r="AF1457" i="10"/>
  <c r="AE1457" i="10"/>
  <c r="AT1457" i="10" s="1"/>
  <c r="AF1456" i="10"/>
  <c r="AE1456" i="10"/>
  <c r="BC1456" i="10" s="1"/>
  <c r="AF1455" i="10"/>
  <c r="AE1455" i="10"/>
  <c r="AF1454" i="10"/>
  <c r="AE1454" i="10"/>
  <c r="BA1454" i="10" s="1"/>
  <c r="AF1453" i="10"/>
  <c r="AJ1453" i="10" s="1"/>
  <c r="AE1453" i="10"/>
  <c r="AU1453" i="10" s="1"/>
  <c r="X1453" i="10"/>
  <c r="O1453" i="10"/>
  <c r="AF1452" i="10"/>
  <c r="AJ1452" i="10" s="1"/>
  <c r="AE1452" i="10"/>
  <c r="AO1452" i="10" s="1"/>
  <c r="O1452" i="10"/>
  <c r="AF1451" i="10"/>
  <c r="AE1451" i="10"/>
  <c r="AX1451" i="10" s="1"/>
  <c r="X1451" i="10"/>
  <c r="O1451" i="10"/>
  <c r="AF1450" i="10"/>
  <c r="AE1450" i="10"/>
  <c r="AX1450" i="10" s="1"/>
  <c r="O1450" i="10"/>
  <c r="D1450" i="10"/>
  <c r="AF1449" i="10"/>
  <c r="AJ1449" i="10" s="1"/>
  <c r="AE1449" i="10"/>
  <c r="AT1449" i="10" s="1"/>
  <c r="AF1448" i="10"/>
  <c r="AE1448" i="10"/>
  <c r="AF1447" i="10"/>
  <c r="AE1447" i="10"/>
  <c r="AT1447" i="10" s="1"/>
  <c r="AF1446" i="10"/>
  <c r="AH1446" i="10" s="1"/>
  <c r="AE1446" i="10"/>
  <c r="AV1446" i="10" s="1"/>
  <c r="AF1445" i="10"/>
  <c r="AJ1445" i="10" s="1"/>
  <c r="AE1445" i="10"/>
  <c r="AL1445" i="10" s="1"/>
  <c r="AF1444" i="10"/>
  <c r="AE1444" i="10"/>
  <c r="AU1444" i="10" s="1"/>
  <c r="AF1443" i="10"/>
  <c r="AJ1443" i="10" s="1"/>
  <c r="AE1443" i="10"/>
  <c r="AX1443" i="10" s="1"/>
  <c r="AF1442" i="10"/>
  <c r="AJ1442" i="10" s="1"/>
  <c r="AE1442" i="10"/>
  <c r="AF1441" i="10"/>
  <c r="AJ1441" i="10" s="1"/>
  <c r="AE1441" i="10"/>
  <c r="AF1440" i="10"/>
  <c r="AE1440" i="10"/>
  <c r="AF1439" i="10"/>
  <c r="AI1439" i="10" s="1"/>
  <c r="AE1439" i="10"/>
  <c r="AF1438" i="10"/>
  <c r="AJ1438" i="10" s="1"/>
  <c r="AE1438" i="10"/>
  <c r="AF1437" i="10"/>
  <c r="AH1437" i="10" s="1"/>
  <c r="AE1437" i="10"/>
  <c r="AW1437" i="10" s="1"/>
  <c r="AF1436" i="10"/>
  <c r="AJ1436" i="10" s="1"/>
  <c r="AE1436" i="10"/>
  <c r="AF1435" i="10"/>
  <c r="AE1435" i="10"/>
  <c r="AF1434" i="10"/>
  <c r="AI1434" i="10" s="1"/>
  <c r="AE1434" i="10"/>
  <c r="AS1434" i="10" s="1"/>
  <c r="AF1433" i="10"/>
  <c r="AE1433" i="10"/>
  <c r="AU1433" i="10" s="1"/>
  <c r="E1433" i="10"/>
  <c r="AF1432" i="10"/>
  <c r="AE1432" i="10"/>
  <c r="AF1431" i="10"/>
  <c r="V1431" i="10"/>
  <c r="U1431" i="10"/>
  <c r="T1431" i="10"/>
  <c r="S1431" i="10"/>
  <c r="R1431" i="10"/>
  <c r="AF1430" i="10"/>
  <c r="AH1430" i="10" s="1"/>
  <c r="V1430" i="10"/>
  <c r="U1430" i="10"/>
  <c r="T1430" i="10"/>
  <c r="S1430" i="10"/>
  <c r="R1430" i="10"/>
  <c r="AF1429" i="10"/>
  <c r="Z1429" i="10"/>
  <c r="AF1402" i="10" s="1"/>
  <c r="V1429" i="10"/>
  <c r="U1429" i="10"/>
  <c r="AL1410" i="10" s="1"/>
  <c r="T1429" i="10"/>
  <c r="G1433" i="10" s="1"/>
  <c r="S1429" i="10"/>
  <c r="R1429" i="10"/>
  <c r="P1429" i="10"/>
  <c r="O1429" i="10"/>
  <c r="N1429" i="10"/>
  <c r="M1429" i="10"/>
  <c r="L1429" i="10"/>
  <c r="AE1429" i="10" s="1"/>
  <c r="AF1428" i="10"/>
  <c r="AE1428" i="10"/>
  <c r="AW1428" i="10" s="1"/>
  <c r="Q1428" i="10"/>
  <c r="W1428" i="10" s="1"/>
  <c r="X1428" i="10" s="1"/>
  <c r="Y1428" i="10" s="1"/>
  <c r="AF1427" i="10"/>
  <c r="AH1427" i="10" s="1"/>
  <c r="AE1427" i="10"/>
  <c r="Q1427" i="10"/>
  <c r="W1427" i="10" s="1"/>
  <c r="X1427" i="10" s="1"/>
  <c r="Y1427" i="10" s="1"/>
  <c r="AF1426" i="10"/>
  <c r="AI1426" i="10" s="1"/>
  <c r="AE1426" i="10"/>
  <c r="AS1426" i="10" s="1"/>
  <c r="Q1426" i="10"/>
  <c r="W1426" i="10" s="1"/>
  <c r="X1426" i="10" s="1"/>
  <c r="Y1426" i="10" s="1"/>
  <c r="AF1425" i="10"/>
  <c r="AE1425" i="10"/>
  <c r="Q1425" i="10"/>
  <c r="W1425" i="10" s="1"/>
  <c r="X1425" i="10" s="1"/>
  <c r="Y1425" i="10" s="1"/>
  <c r="AF1424" i="10"/>
  <c r="AE1424" i="10"/>
  <c r="AL1424" i="10" s="1"/>
  <c r="Q1424" i="10"/>
  <c r="W1424" i="10" s="1"/>
  <c r="X1424" i="10" s="1"/>
  <c r="Y1424" i="10" s="1"/>
  <c r="AF1423" i="10"/>
  <c r="AE1423" i="10"/>
  <c r="AL1423" i="10" s="1"/>
  <c r="Q1423" i="10"/>
  <c r="W1423" i="10" s="1"/>
  <c r="X1423" i="10" s="1"/>
  <c r="Y1423" i="10" s="1"/>
  <c r="AF1422" i="10"/>
  <c r="AE1422" i="10"/>
  <c r="Q1422" i="10"/>
  <c r="W1422" i="10" s="1"/>
  <c r="X1422" i="10" s="1"/>
  <c r="Y1422" i="10" s="1"/>
  <c r="AB1422" i="10" s="1"/>
  <c r="AC1422" i="10" s="1"/>
  <c r="AF1421" i="10"/>
  <c r="AH1421" i="10" s="1"/>
  <c r="AE1421" i="10"/>
  <c r="AZ1421" i="10" s="1"/>
  <c r="Q1421" i="10"/>
  <c r="W1421" i="10" s="1"/>
  <c r="X1421" i="10" s="1"/>
  <c r="Y1421" i="10" s="1"/>
  <c r="AA1421" i="10" s="1"/>
  <c r="AF1420" i="10"/>
  <c r="AE1420" i="10"/>
  <c r="Q1420" i="10"/>
  <c r="W1420" i="10" s="1"/>
  <c r="X1420" i="10" s="1"/>
  <c r="Y1420" i="10" s="1"/>
  <c r="AF1419" i="10"/>
  <c r="AE1419" i="10"/>
  <c r="BD1419" i="10" s="1"/>
  <c r="Q1419" i="10"/>
  <c r="W1419" i="10" s="1"/>
  <c r="X1419" i="10" s="1"/>
  <c r="Y1419" i="10" s="1"/>
  <c r="AF1418" i="10"/>
  <c r="AI1418" i="10" s="1"/>
  <c r="AE1418" i="10"/>
  <c r="Q1418" i="10"/>
  <c r="W1418" i="10" s="1"/>
  <c r="X1418" i="10" s="1"/>
  <c r="Y1418" i="10" s="1"/>
  <c r="AF1417" i="10"/>
  <c r="AE1417" i="10"/>
  <c r="AM1417" i="10" s="1"/>
  <c r="Q1417" i="10"/>
  <c r="W1417" i="10" s="1"/>
  <c r="X1417" i="10" s="1"/>
  <c r="Y1417" i="10" s="1"/>
  <c r="AF1416" i="10"/>
  <c r="AI1416" i="10" s="1"/>
  <c r="AE1416" i="10"/>
  <c r="AS1416" i="10" s="1"/>
  <c r="Q1416" i="10"/>
  <c r="W1416" i="10" s="1"/>
  <c r="X1416" i="10" s="1"/>
  <c r="AF1415" i="10"/>
  <c r="AE1415" i="10"/>
  <c r="BE1415" i="10" s="1"/>
  <c r="Q1415" i="10"/>
  <c r="W1415" i="10" s="1"/>
  <c r="X1415" i="10" s="1"/>
  <c r="Y1415" i="10" s="1"/>
  <c r="AF1414" i="10"/>
  <c r="AI1414" i="10" s="1"/>
  <c r="AE1414" i="10"/>
  <c r="Q1414" i="10"/>
  <c r="W1414" i="10" s="1"/>
  <c r="X1414" i="10" s="1"/>
  <c r="Y1414" i="10" s="1"/>
  <c r="AF1413" i="10"/>
  <c r="AI1413" i="10" s="1"/>
  <c r="AE1413" i="10"/>
  <c r="BD1413" i="10" s="1"/>
  <c r="Q1413" i="10"/>
  <c r="W1413" i="10" s="1"/>
  <c r="X1413" i="10" s="1"/>
  <c r="Y1413" i="10" s="1"/>
  <c r="AA1413" i="10" s="1"/>
  <c r="AF1412" i="10"/>
  <c r="AH1412" i="10" s="1"/>
  <c r="AE1412" i="10"/>
  <c r="AW1412" i="10" s="1"/>
  <c r="Q1412" i="10"/>
  <c r="W1412" i="10" s="1"/>
  <c r="X1412" i="10" s="1"/>
  <c r="Y1412" i="10" s="1"/>
  <c r="AF1411" i="10"/>
  <c r="AE1411" i="10"/>
  <c r="BB1411" i="10" s="1"/>
  <c r="Q1411" i="10"/>
  <c r="W1411" i="10" s="1"/>
  <c r="X1411" i="10" s="1"/>
  <c r="AF1410" i="10"/>
  <c r="AE1410" i="10"/>
  <c r="BA1410" i="10" s="1"/>
  <c r="AF1409" i="10"/>
  <c r="AH1409" i="10" s="1"/>
  <c r="AE1409" i="10"/>
  <c r="AY1409" i="10" s="1"/>
  <c r="AF1408" i="10"/>
  <c r="AI1408" i="10" s="1"/>
  <c r="AE1408" i="10"/>
  <c r="AZ1408" i="10" s="1"/>
  <c r="AF1407" i="10"/>
  <c r="AH1407" i="10" s="1"/>
  <c r="AE1407" i="10"/>
  <c r="AP1407" i="10" s="1"/>
  <c r="AF1406" i="10"/>
  <c r="AE1406" i="10"/>
  <c r="AY1406" i="10" s="1"/>
  <c r="W1406" i="10"/>
  <c r="AF1405" i="10"/>
  <c r="AE1405" i="10"/>
  <c r="BD1405" i="10" s="1"/>
  <c r="AF1404" i="10"/>
  <c r="AH1404" i="10" s="1"/>
  <c r="AE1404" i="10"/>
  <c r="AF1403" i="10"/>
  <c r="AI1403" i="10" s="1"/>
  <c r="AE1403" i="10"/>
  <c r="AP1403" i="10" s="1"/>
  <c r="AE1402" i="10"/>
  <c r="AX1402" i="10" s="1"/>
  <c r="AF1401" i="10"/>
  <c r="AE1401" i="10"/>
  <c r="BD1401" i="10" s="1"/>
  <c r="AF1400" i="10"/>
  <c r="AE1400" i="10"/>
  <c r="AF1399" i="10"/>
  <c r="AE1399" i="10"/>
  <c r="AP1399" i="10" s="1"/>
  <c r="AF1398" i="10"/>
  <c r="AE1398" i="10"/>
  <c r="AF1397" i="10"/>
  <c r="AI1397" i="10" s="1"/>
  <c r="AE1397" i="10"/>
  <c r="BE1397" i="10" s="1"/>
  <c r="X1397" i="10"/>
  <c r="O1397" i="10"/>
  <c r="AF1396" i="10"/>
  <c r="AE1396" i="10"/>
  <c r="AM1396" i="10" s="1"/>
  <c r="O1396" i="10"/>
  <c r="AF1395" i="10"/>
  <c r="AE1395" i="10"/>
  <c r="AY1395" i="10" s="1"/>
  <c r="X1395" i="10"/>
  <c r="O1395" i="10"/>
  <c r="AF1394" i="10"/>
  <c r="AI1394" i="10" s="1"/>
  <c r="AE1394" i="10"/>
  <c r="AW1394" i="10" s="1"/>
  <c r="O1394" i="10"/>
  <c r="D1394" i="10"/>
  <c r="AF1393" i="10"/>
  <c r="AI1393" i="10" s="1"/>
  <c r="AE1393" i="10"/>
  <c r="AZ1393" i="10" s="1"/>
  <c r="AF1392" i="10"/>
  <c r="AH1392" i="10" s="1"/>
  <c r="AE1392" i="10"/>
  <c r="AF1391" i="10"/>
  <c r="AE1391" i="10"/>
  <c r="BB1391" i="10" s="1"/>
  <c r="AF1390" i="10"/>
  <c r="AE1390" i="10"/>
  <c r="BD1390" i="10" s="1"/>
  <c r="AF1389" i="10"/>
  <c r="AE1389" i="10"/>
  <c r="AF1388" i="10"/>
  <c r="AE1388" i="10"/>
  <c r="BE1388" i="10" s="1"/>
  <c r="AF1387" i="10"/>
  <c r="AE1387" i="10"/>
  <c r="BE1387" i="10" s="1"/>
  <c r="AF1386" i="10"/>
  <c r="AH1386" i="10" s="1"/>
  <c r="AE1386" i="10"/>
  <c r="AF1385" i="10"/>
  <c r="AH1385" i="10" s="1"/>
  <c r="AE1385" i="10"/>
  <c r="BC1385" i="10" s="1"/>
  <c r="AF1384" i="10"/>
  <c r="AE1384" i="10"/>
  <c r="BE1384" i="10" s="1"/>
  <c r="AF1383" i="10"/>
  <c r="AE1383" i="10"/>
  <c r="AF1382" i="10"/>
  <c r="AE1382" i="10"/>
  <c r="AY1382" i="10" s="1"/>
  <c r="AF1381" i="10"/>
  <c r="AJ1381" i="10" s="1"/>
  <c r="AE1381" i="10"/>
  <c r="AF1380" i="10"/>
  <c r="AJ1380" i="10" s="1"/>
  <c r="AE1380" i="10"/>
  <c r="AE1379" i="10"/>
  <c r="AO1379" i="10" s="1"/>
  <c r="AF1378" i="10"/>
  <c r="AE1378" i="10"/>
  <c r="AF1377" i="10"/>
  <c r="AE1377" i="10"/>
  <c r="E1377" i="10"/>
  <c r="AF1376" i="10"/>
  <c r="AE1376" i="10"/>
  <c r="AF1375" i="10"/>
  <c r="V1375" i="10"/>
  <c r="U1375" i="10"/>
  <c r="T1375" i="10"/>
  <c r="S1375" i="10"/>
  <c r="R1375" i="10"/>
  <c r="AF1374" i="10"/>
  <c r="AJ1374" i="10" s="1"/>
  <c r="V1374" i="10"/>
  <c r="U1374" i="10"/>
  <c r="T1374" i="10"/>
  <c r="S1374" i="10"/>
  <c r="R1374" i="10"/>
  <c r="AF1373" i="10"/>
  <c r="Z1373" i="10"/>
  <c r="AF1346" i="10" s="1"/>
  <c r="AH1346" i="10" s="1"/>
  <c r="V1373" i="10"/>
  <c r="U1373" i="10"/>
  <c r="T1373" i="10"/>
  <c r="S1373" i="10"/>
  <c r="R1373" i="10"/>
  <c r="P1373" i="10"/>
  <c r="O1373" i="10"/>
  <c r="N1373" i="10"/>
  <c r="M1373" i="10"/>
  <c r="L1373" i="10"/>
  <c r="AE1373" i="10" s="1"/>
  <c r="AU1373" i="10" s="1"/>
  <c r="AF1372" i="10"/>
  <c r="AE1372" i="10"/>
  <c r="AS1372" i="10" s="1"/>
  <c r="Q1372" i="10"/>
  <c r="W1372" i="10" s="1"/>
  <c r="X1372" i="10" s="1"/>
  <c r="Y1372" i="10" s="1"/>
  <c r="AB1372" i="10" s="1"/>
  <c r="AC1372" i="10" s="1"/>
  <c r="AF1371" i="10"/>
  <c r="AH1371" i="10" s="1"/>
  <c r="AE1371" i="10"/>
  <c r="Q1371" i="10"/>
  <c r="W1371" i="10" s="1"/>
  <c r="X1371" i="10" s="1"/>
  <c r="Y1371" i="10" s="1"/>
  <c r="AF1370" i="10"/>
  <c r="AE1370" i="10"/>
  <c r="BB1370" i="10" s="1"/>
  <c r="Q1370" i="10"/>
  <c r="W1370" i="10" s="1"/>
  <c r="X1370" i="10" s="1"/>
  <c r="Y1370" i="10" s="1"/>
  <c r="AF1369" i="10"/>
  <c r="AH1369" i="10" s="1"/>
  <c r="AE1369" i="10"/>
  <c r="Q1369" i="10"/>
  <c r="W1369" i="10" s="1"/>
  <c r="X1369" i="10" s="1"/>
  <c r="Y1369" i="10" s="1"/>
  <c r="AF1368" i="10"/>
  <c r="AJ1368" i="10" s="1"/>
  <c r="AE1368" i="10"/>
  <c r="AT1368" i="10" s="1"/>
  <c r="Q1368" i="10"/>
  <c r="W1368" i="10" s="1"/>
  <c r="X1368" i="10" s="1"/>
  <c r="Y1368" i="10" s="1"/>
  <c r="AA1368" i="10" s="1"/>
  <c r="AF1367" i="10"/>
  <c r="AE1367" i="10"/>
  <c r="Q1367" i="10"/>
  <c r="W1367" i="10" s="1"/>
  <c r="X1367" i="10" s="1"/>
  <c r="Y1367" i="10" s="1"/>
  <c r="AF1366" i="10"/>
  <c r="AE1366" i="10"/>
  <c r="AZ1366" i="10" s="1"/>
  <c r="W1366" i="10"/>
  <c r="X1366" i="10" s="1"/>
  <c r="Y1366" i="10" s="1"/>
  <c r="Q1366" i="10"/>
  <c r="AF1365" i="10"/>
  <c r="AH1365" i="10" s="1"/>
  <c r="AE1365" i="10"/>
  <c r="Q1365" i="10"/>
  <c r="W1365" i="10" s="1"/>
  <c r="X1365" i="10" s="1"/>
  <c r="Y1365" i="10" s="1"/>
  <c r="AF1364" i="10"/>
  <c r="AJ1364" i="10" s="1"/>
  <c r="AE1364" i="10"/>
  <c r="BD1364" i="10" s="1"/>
  <c r="Q1364" i="10"/>
  <c r="W1364" i="10" s="1"/>
  <c r="X1364" i="10" s="1"/>
  <c r="Y1364" i="10" s="1"/>
  <c r="AF1363" i="10"/>
  <c r="AE1363" i="10"/>
  <c r="AN1363" i="10" s="1"/>
  <c r="Q1363" i="10"/>
  <c r="W1363" i="10" s="1"/>
  <c r="X1363" i="10" s="1"/>
  <c r="Y1363" i="10" s="1"/>
  <c r="AF1362" i="10"/>
  <c r="AE1362" i="10"/>
  <c r="AZ1362" i="10" s="1"/>
  <c r="Q1362" i="10"/>
  <c r="W1362" i="10" s="1"/>
  <c r="X1362" i="10" s="1"/>
  <c r="Y1362" i="10" s="1"/>
  <c r="AF1361" i="10"/>
  <c r="AE1361" i="10"/>
  <c r="AX1361" i="10" s="1"/>
  <c r="Q1361" i="10"/>
  <c r="W1361" i="10" s="1"/>
  <c r="X1361" i="10" s="1"/>
  <c r="Y1361" i="10" s="1"/>
  <c r="AF1360" i="10"/>
  <c r="AJ1360" i="10" s="1"/>
  <c r="AE1360" i="10"/>
  <c r="Q1360" i="10"/>
  <c r="W1360" i="10" s="1"/>
  <c r="X1360" i="10" s="1"/>
  <c r="Y1360" i="10" s="1"/>
  <c r="AF1359" i="10"/>
  <c r="AJ1359" i="10" s="1"/>
  <c r="AE1359" i="10"/>
  <c r="Q1359" i="10"/>
  <c r="W1359" i="10" s="1"/>
  <c r="X1359" i="10" s="1"/>
  <c r="Y1359" i="10" s="1"/>
  <c r="AF1358" i="10"/>
  <c r="AE1358" i="10"/>
  <c r="Q1358" i="10"/>
  <c r="W1358" i="10" s="1"/>
  <c r="X1358" i="10" s="1"/>
  <c r="Y1358" i="10" s="1"/>
  <c r="AF1357" i="10"/>
  <c r="AE1357" i="10"/>
  <c r="AX1357" i="10" s="1"/>
  <c r="Q1357" i="10"/>
  <c r="W1357" i="10" s="1"/>
  <c r="X1357" i="10" s="1"/>
  <c r="Y1357" i="10" s="1"/>
  <c r="AF1356" i="10"/>
  <c r="AH1356" i="10" s="1"/>
  <c r="AE1356" i="10"/>
  <c r="AZ1356" i="10" s="1"/>
  <c r="Q1356" i="10"/>
  <c r="AF1355" i="10"/>
  <c r="AE1355" i="10"/>
  <c r="BC1355" i="10" s="1"/>
  <c r="Q1355" i="10"/>
  <c r="W1355" i="10" s="1"/>
  <c r="X1355" i="10" s="1"/>
  <c r="AF1354" i="10"/>
  <c r="AE1354" i="10"/>
  <c r="BD1354" i="10" s="1"/>
  <c r="AF1353" i="10"/>
  <c r="AH1353" i="10" s="1"/>
  <c r="AE1353" i="10"/>
  <c r="BE1353" i="10" s="1"/>
  <c r="AF1352" i="10"/>
  <c r="AE1352" i="10"/>
  <c r="AR1352" i="10" s="1"/>
  <c r="AF1351" i="10"/>
  <c r="AI1351" i="10" s="1"/>
  <c r="AE1351" i="10"/>
  <c r="AR1351" i="10" s="1"/>
  <c r="AF1350" i="10"/>
  <c r="AI1350" i="10" s="1"/>
  <c r="AE1350" i="10"/>
  <c r="W1350" i="10"/>
  <c r="AF1349" i="10"/>
  <c r="AE1349" i="10"/>
  <c r="AF1348" i="10"/>
  <c r="AI1348" i="10" s="1"/>
  <c r="AE1348" i="10"/>
  <c r="BD1348" i="10" s="1"/>
  <c r="AF1347" i="10"/>
  <c r="AH1347" i="10" s="1"/>
  <c r="AE1347" i="10"/>
  <c r="BC1347" i="10" s="1"/>
  <c r="AE1346" i="10"/>
  <c r="AF1345" i="10"/>
  <c r="AE1345" i="10"/>
  <c r="AF1344" i="10"/>
  <c r="AE1344" i="10"/>
  <c r="AZ1344" i="10" s="1"/>
  <c r="AF1343" i="10"/>
  <c r="AE1343" i="10"/>
  <c r="AF1342" i="10"/>
  <c r="AE1342" i="10"/>
  <c r="AX1342" i="10" s="1"/>
  <c r="AF1341" i="10"/>
  <c r="AH1341" i="10" s="1"/>
  <c r="AE1341" i="10"/>
  <c r="BD1341" i="10" s="1"/>
  <c r="X1341" i="10"/>
  <c r="O1341" i="10"/>
  <c r="AF1340" i="10"/>
  <c r="AE1340" i="10"/>
  <c r="O1340" i="10"/>
  <c r="AF1339" i="10"/>
  <c r="AJ1339" i="10" s="1"/>
  <c r="AE1339" i="10"/>
  <c r="X1339" i="10"/>
  <c r="O1339" i="10"/>
  <c r="AF1338" i="10"/>
  <c r="AJ1338" i="10" s="1"/>
  <c r="AE1338" i="10"/>
  <c r="O1338" i="10"/>
  <c r="D1338" i="10"/>
  <c r="AF1337" i="10"/>
  <c r="AE1337" i="10"/>
  <c r="AF1336" i="10"/>
  <c r="AE1336" i="10"/>
  <c r="AF1335" i="10"/>
  <c r="AJ1335" i="10" s="1"/>
  <c r="AE1335" i="10"/>
  <c r="AM1335" i="10" s="1"/>
  <c r="AF1334" i="10"/>
  <c r="AH1334" i="10" s="1"/>
  <c r="AE1334" i="10"/>
  <c r="AF1333" i="10"/>
  <c r="AE1333" i="10"/>
  <c r="AF1332" i="10"/>
  <c r="AE1332" i="10"/>
  <c r="AF1331" i="10"/>
  <c r="AE1331" i="10"/>
  <c r="AZ1331" i="10" s="1"/>
  <c r="AF1330" i="10"/>
  <c r="AI1330" i="10" s="1"/>
  <c r="AE1330" i="10"/>
  <c r="BE1330" i="10" s="1"/>
  <c r="AF1329" i="10"/>
  <c r="AJ1329" i="10" s="1"/>
  <c r="AE1329" i="10"/>
  <c r="AF1328" i="10"/>
  <c r="AH1328" i="10" s="1"/>
  <c r="AE1328" i="10"/>
  <c r="AF1327" i="10"/>
  <c r="AH1327" i="10" s="1"/>
  <c r="AE1327" i="10"/>
  <c r="AZ1327" i="10" s="1"/>
  <c r="AF1326" i="10"/>
  <c r="AH1326" i="10" s="1"/>
  <c r="AE1326" i="10"/>
  <c r="AF1325" i="10"/>
  <c r="AE1325" i="10"/>
  <c r="AF1324" i="10"/>
  <c r="AE1324" i="10"/>
  <c r="AE1323" i="10"/>
  <c r="AF1322" i="10"/>
  <c r="AI1322" i="10" s="1"/>
  <c r="AE1322" i="10"/>
  <c r="AF1321" i="10"/>
  <c r="AE1321" i="10"/>
  <c r="E1321" i="10"/>
  <c r="AF1320" i="10"/>
  <c r="AE1320" i="10"/>
  <c r="BA1320" i="10" s="1"/>
  <c r="AF1319" i="10"/>
  <c r="V1319" i="10"/>
  <c r="U1319" i="10"/>
  <c r="T1319" i="10"/>
  <c r="S1319" i="10"/>
  <c r="R1319" i="10"/>
  <c r="AF1318" i="10"/>
  <c r="V1318" i="10"/>
  <c r="U1318" i="10"/>
  <c r="T1318" i="10"/>
  <c r="S1318" i="10"/>
  <c r="R1318" i="10"/>
  <c r="AF1317" i="10"/>
  <c r="Z1317" i="10"/>
  <c r="AF1290" i="10" s="1"/>
  <c r="V1317" i="10"/>
  <c r="U1317" i="10"/>
  <c r="AL1298" i="10" s="1"/>
  <c r="T1317" i="10"/>
  <c r="G1321" i="10" s="1"/>
  <c r="S1317" i="10"/>
  <c r="R1317" i="10"/>
  <c r="P1317" i="10"/>
  <c r="O1317" i="10"/>
  <c r="N1317" i="10"/>
  <c r="M1317" i="10"/>
  <c r="L1317" i="10"/>
  <c r="AE1317" i="10" s="1"/>
  <c r="AO1317" i="10" s="1"/>
  <c r="AF1316" i="10"/>
  <c r="AH1316" i="10" s="1"/>
  <c r="AE1316" i="10"/>
  <c r="AX1316" i="10" s="1"/>
  <c r="Q1316" i="10"/>
  <c r="W1316" i="10" s="1"/>
  <c r="X1316" i="10" s="1"/>
  <c r="Y1316" i="10" s="1"/>
  <c r="AF1315" i="10"/>
  <c r="AH1315" i="10" s="1"/>
  <c r="AE1315" i="10"/>
  <c r="Q1315" i="10"/>
  <c r="W1315" i="10" s="1"/>
  <c r="X1315" i="10" s="1"/>
  <c r="Y1315" i="10" s="1"/>
  <c r="AF1314" i="10"/>
  <c r="AE1314" i="10"/>
  <c r="Q1314" i="10"/>
  <c r="W1314" i="10" s="1"/>
  <c r="X1314" i="10" s="1"/>
  <c r="Y1314" i="10" s="1"/>
  <c r="AF1313" i="10"/>
  <c r="AH1313" i="10" s="1"/>
  <c r="AE1313" i="10"/>
  <c r="AQ1313" i="10" s="1"/>
  <c r="Q1313" i="10"/>
  <c r="W1313" i="10" s="1"/>
  <c r="X1313" i="10" s="1"/>
  <c r="Y1313" i="10" s="1"/>
  <c r="AF1312" i="10"/>
  <c r="AE1312" i="10"/>
  <c r="AL1312" i="10" s="1"/>
  <c r="Q1312" i="10"/>
  <c r="W1312" i="10" s="1"/>
  <c r="X1312" i="10" s="1"/>
  <c r="Y1312" i="10" s="1"/>
  <c r="AF1311" i="10"/>
  <c r="AE1311" i="10"/>
  <c r="Q1311" i="10"/>
  <c r="W1311" i="10" s="1"/>
  <c r="X1311" i="10" s="1"/>
  <c r="Y1311" i="10" s="1"/>
  <c r="AF1310" i="10"/>
  <c r="AI1310" i="10" s="1"/>
  <c r="AE1310" i="10"/>
  <c r="Q1310" i="10"/>
  <c r="W1310" i="10" s="1"/>
  <c r="X1310" i="10" s="1"/>
  <c r="Y1310" i="10" s="1"/>
  <c r="AF1309" i="10"/>
  <c r="AE1309" i="10"/>
  <c r="Q1309" i="10"/>
  <c r="W1309" i="10" s="1"/>
  <c r="X1309" i="10" s="1"/>
  <c r="Y1309" i="10" s="1"/>
  <c r="AF1308" i="10"/>
  <c r="AH1308" i="10" s="1"/>
  <c r="AE1308" i="10"/>
  <c r="AZ1308" i="10" s="1"/>
  <c r="Q1308" i="10"/>
  <c r="W1308" i="10" s="1"/>
  <c r="X1308" i="10" s="1"/>
  <c r="Y1308" i="10" s="1"/>
  <c r="AF1307" i="10"/>
  <c r="AE1307" i="10"/>
  <c r="Q1307" i="10"/>
  <c r="W1307" i="10" s="1"/>
  <c r="X1307" i="10" s="1"/>
  <c r="Y1307" i="10" s="1"/>
  <c r="AF1306" i="10"/>
  <c r="AI1306" i="10" s="1"/>
  <c r="AE1306" i="10"/>
  <c r="AR1306" i="10" s="1"/>
  <c r="Q1306" i="10"/>
  <c r="W1306" i="10" s="1"/>
  <c r="X1306" i="10" s="1"/>
  <c r="Y1306" i="10" s="1"/>
  <c r="AF1305" i="10"/>
  <c r="AJ1305" i="10" s="1"/>
  <c r="AE1305" i="10"/>
  <c r="AQ1305" i="10" s="1"/>
  <c r="Q1305" i="10"/>
  <c r="W1305" i="10" s="1"/>
  <c r="X1305" i="10" s="1"/>
  <c r="Y1305" i="10" s="1"/>
  <c r="AF1304" i="10"/>
  <c r="AH1304" i="10" s="1"/>
  <c r="AE1304" i="10"/>
  <c r="Q1304" i="10"/>
  <c r="W1304" i="10" s="1"/>
  <c r="X1304" i="10" s="1"/>
  <c r="Y1304" i="10" s="1"/>
  <c r="AF1303" i="10"/>
  <c r="AE1303" i="10"/>
  <c r="Q1303" i="10"/>
  <c r="W1303" i="10" s="1"/>
  <c r="X1303" i="10" s="1"/>
  <c r="Y1303" i="10" s="1"/>
  <c r="AF1302" i="10"/>
  <c r="AJ1302" i="10" s="1"/>
  <c r="AE1302" i="10"/>
  <c r="BD1302" i="10" s="1"/>
  <c r="Q1302" i="10"/>
  <c r="W1302" i="10" s="1"/>
  <c r="X1302" i="10" s="1"/>
  <c r="Y1302" i="10" s="1"/>
  <c r="AF1301" i="10"/>
  <c r="AE1301" i="10"/>
  <c r="Q1301" i="10"/>
  <c r="W1301" i="10" s="1"/>
  <c r="X1301" i="10" s="1"/>
  <c r="Y1301" i="10" s="1"/>
  <c r="AB1301" i="10" s="1"/>
  <c r="AC1301" i="10" s="1"/>
  <c r="AF1300" i="10"/>
  <c r="AH1300" i="10" s="1"/>
  <c r="AE1300" i="10"/>
  <c r="AQ1300" i="10" s="1"/>
  <c r="Q1300" i="10"/>
  <c r="W1300" i="10" s="1"/>
  <c r="X1300" i="10" s="1"/>
  <c r="Y1300" i="10" s="1"/>
  <c r="AF1299" i="10"/>
  <c r="AE1299" i="10"/>
  <c r="Q1299" i="10"/>
  <c r="W1299" i="10" s="1"/>
  <c r="X1299" i="10" s="1"/>
  <c r="Y1299" i="10" s="1"/>
  <c r="AB1299" i="10" s="1"/>
  <c r="AC1299" i="10" s="1"/>
  <c r="AF1298" i="10"/>
  <c r="AH1298" i="10" s="1"/>
  <c r="AE1298" i="10"/>
  <c r="AF1297" i="10"/>
  <c r="AJ1297" i="10" s="1"/>
  <c r="AE1297" i="10"/>
  <c r="AF1296" i="10"/>
  <c r="AH1296" i="10" s="1"/>
  <c r="AE1296" i="10"/>
  <c r="AF1295" i="10"/>
  <c r="AE1295" i="10"/>
  <c r="AF1294" i="10"/>
  <c r="AE1294" i="10"/>
  <c r="AN1294" i="10" s="1"/>
  <c r="W1294" i="10"/>
  <c r="AF1293" i="10"/>
  <c r="AE1293" i="10"/>
  <c r="AY1293" i="10" s="1"/>
  <c r="AF1292" i="10"/>
  <c r="AH1292" i="10" s="1"/>
  <c r="AE1292" i="10"/>
  <c r="AZ1292" i="10" s="1"/>
  <c r="AF1291" i="10"/>
  <c r="AE1291" i="10"/>
  <c r="AW1291" i="10" s="1"/>
  <c r="AE1290" i="10"/>
  <c r="AT1290" i="10" s="1"/>
  <c r="AF1289" i="10"/>
  <c r="AE1289" i="10"/>
  <c r="BB1289" i="10" s="1"/>
  <c r="AF1288" i="10"/>
  <c r="AE1288" i="10"/>
  <c r="AF1287" i="10"/>
  <c r="AE1287" i="10"/>
  <c r="AP1287" i="10" s="1"/>
  <c r="AF1286" i="10"/>
  <c r="AI1286" i="10" s="1"/>
  <c r="AE1286" i="10"/>
  <c r="AF1285" i="10"/>
  <c r="AE1285" i="10"/>
  <c r="AY1285" i="10" s="1"/>
  <c r="X1285" i="10"/>
  <c r="O1285" i="10"/>
  <c r="AF1284" i="10"/>
  <c r="AE1284" i="10"/>
  <c r="BB1284" i="10" s="1"/>
  <c r="O1284" i="10"/>
  <c r="AF1283" i="10"/>
  <c r="AE1283" i="10"/>
  <c r="X1283" i="10"/>
  <c r="O1283" i="10"/>
  <c r="AF1282" i="10"/>
  <c r="AE1282" i="10"/>
  <c r="AM1282" i="10" s="1"/>
  <c r="O1282" i="10"/>
  <c r="D1282" i="10"/>
  <c r="AF1281" i="10"/>
  <c r="AJ1281" i="10" s="1"/>
  <c r="AE1281" i="10"/>
  <c r="AQ1281" i="10" s="1"/>
  <c r="AF1280" i="10"/>
  <c r="AJ1280" i="10" s="1"/>
  <c r="AE1280" i="10"/>
  <c r="BA1280" i="10" s="1"/>
  <c r="AF1279" i="10"/>
  <c r="AJ1279" i="10" s="1"/>
  <c r="AE1279" i="10"/>
  <c r="AF1278" i="10"/>
  <c r="AE1278" i="10"/>
  <c r="AX1278" i="10" s="1"/>
  <c r="AF1277" i="10"/>
  <c r="AE1277" i="10"/>
  <c r="AF1276" i="10"/>
  <c r="AE1276" i="10"/>
  <c r="BB1276" i="10" s="1"/>
  <c r="AF1275" i="10"/>
  <c r="AE1275" i="10"/>
  <c r="AF1274" i="10"/>
  <c r="AE1274" i="10"/>
  <c r="AF1273" i="10"/>
  <c r="AE1273" i="10"/>
  <c r="AF1272" i="10"/>
  <c r="AE1272" i="10"/>
  <c r="AF1271" i="10"/>
  <c r="AH1271" i="10" s="1"/>
  <c r="AE1271" i="10"/>
  <c r="BE1271" i="10" s="1"/>
  <c r="AF1270" i="10"/>
  <c r="AE1270" i="10"/>
  <c r="AT1270" i="10" s="1"/>
  <c r="AF1269" i="10"/>
  <c r="AJ1269" i="10" s="1"/>
  <c r="AE1269" i="10"/>
  <c r="AF1268" i="10"/>
  <c r="AE1268" i="10"/>
  <c r="AE1267" i="10"/>
  <c r="AF1266" i="10"/>
  <c r="AE1266" i="10"/>
  <c r="AF1265" i="10"/>
  <c r="AJ1265" i="10" s="1"/>
  <c r="AE1265" i="10"/>
  <c r="E1265" i="10"/>
  <c r="AF1264" i="10"/>
  <c r="AE1264" i="10"/>
  <c r="AP1264" i="10" s="1"/>
  <c r="AF1263" i="10"/>
  <c r="AH1263" i="10" s="1"/>
  <c r="V1263" i="10"/>
  <c r="U1263" i="10"/>
  <c r="T1263" i="10"/>
  <c r="R1263" i="10"/>
  <c r="AF1262" i="10"/>
  <c r="V1262" i="10"/>
  <c r="U1262" i="10"/>
  <c r="T1262" i="10"/>
  <c r="R1262" i="10"/>
  <c r="AF1261" i="10"/>
  <c r="Z1261" i="10"/>
  <c r="AF1234" i="10" s="1"/>
  <c r="V1261" i="10"/>
  <c r="U1261" i="10"/>
  <c r="T1261" i="10"/>
  <c r="S1261" i="10"/>
  <c r="R1261" i="10"/>
  <c r="P1261" i="10"/>
  <c r="O1261" i="10"/>
  <c r="N1261" i="10"/>
  <c r="M1261" i="10"/>
  <c r="L1261" i="10"/>
  <c r="AE1261" i="10" s="1"/>
  <c r="AF1260" i="10"/>
  <c r="AE1260" i="10"/>
  <c r="BE1260" i="10" s="1"/>
  <c r="Q1260" i="10"/>
  <c r="W1260" i="10" s="1"/>
  <c r="X1260" i="10" s="1"/>
  <c r="Y1260" i="10" s="1"/>
  <c r="AF1259" i="10"/>
  <c r="AJ1259" i="10" s="1"/>
  <c r="AE1259" i="10"/>
  <c r="AS1259" i="10" s="1"/>
  <c r="Q1259" i="10"/>
  <c r="W1259" i="10" s="1"/>
  <c r="X1259" i="10" s="1"/>
  <c r="Y1259" i="10" s="1"/>
  <c r="AF1258" i="10"/>
  <c r="AH1258" i="10" s="1"/>
  <c r="AE1258" i="10"/>
  <c r="Q1258" i="10"/>
  <c r="W1258" i="10" s="1"/>
  <c r="X1258" i="10" s="1"/>
  <c r="Y1258" i="10" s="1"/>
  <c r="AA1258" i="10" s="1"/>
  <c r="AF1257" i="10"/>
  <c r="AE1257" i="10"/>
  <c r="BE1257" i="10" s="1"/>
  <c r="Q1257" i="10"/>
  <c r="W1257" i="10" s="1"/>
  <c r="X1257" i="10" s="1"/>
  <c r="Y1257" i="10" s="1"/>
  <c r="AB1257" i="10" s="1"/>
  <c r="AC1257" i="10" s="1"/>
  <c r="AF1256" i="10"/>
  <c r="AJ1256" i="10" s="1"/>
  <c r="AE1256" i="10"/>
  <c r="AP1256" i="10" s="1"/>
  <c r="Q1256" i="10"/>
  <c r="W1256" i="10" s="1"/>
  <c r="X1256" i="10" s="1"/>
  <c r="Y1256" i="10" s="1"/>
  <c r="AF1255" i="10"/>
  <c r="AE1255" i="10"/>
  <c r="AW1255" i="10" s="1"/>
  <c r="Q1255" i="10"/>
  <c r="W1255" i="10" s="1"/>
  <c r="X1255" i="10" s="1"/>
  <c r="Y1255" i="10" s="1"/>
  <c r="AA1255" i="10" s="1"/>
  <c r="AF1254" i="10"/>
  <c r="AE1254" i="10"/>
  <c r="Q1254" i="10"/>
  <c r="W1254" i="10" s="1"/>
  <c r="X1254" i="10" s="1"/>
  <c r="Y1254" i="10" s="1"/>
  <c r="AA1254" i="10" s="1"/>
  <c r="AF1253" i="10"/>
  <c r="AE1253" i="10"/>
  <c r="BC1253" i="10" s="1"/>
  <c r="Q1253" i="10"/>
  <c r="W1253" i="10" s="1"/>
  <c r="X1253" i="10" s="1"/>
  <c r="Y1253" i="10" s="1"/>
  <c r="AB1253" i="10" s="1"/>
  <c r="AC1253" i="10" s="1"/>
  <c r="AF1252" i="10"/>
  <c r="AE1252" i="10"/>
  <c r="AX1252" i="10" s="1"/>
  <c r="Q1252" i="10"/>
  <c r="W1252" i="10" s="1"/>
  <c r="X1252" i="10" s="1"/>
  <c r="Y1252" i="10" s="1"/>
  <c r="AF1251" i="10"/>
  <c r="AE1251" i="10"/>
  <c r="BA1251" i="10" s="1"/>
  <c r="Q1251" i="10"/>
  <c r="W1251" i="10" s="1"/>
  <c r="X1251" i="10" s="1"/>
  <c r="Y1251" i="10" s="1"/>
  <c r="AA1251" i="10" s="1"/>
  <c r="AF1250" i="10"/>
  <c r="AI1250" i="10" s="1"/>
  <c r="AE1250" i="10"/>
  <c r="Q1250" i="10"/>
  <c r="W1250" i="10" s="1"/>
  <c r="X1250" i="10" s="1"/>
  <c r="Y1250" i="10" s="1"/>
  <c r="AF1249" i="10"/>
  <c r="AH1249" i="10" s="1"/>
  <c r="AE1249" i="10"/>
  <c r="BC1249" i="10" s="1"/>
  <c r="Q1249" i="10"/>
  <c r="W1249" i="10" s="1"/>
  <c r="X1249" i="10" s="1"/>
  <c r="Y1249" i="10" s="1"/>
  <c r="AF1248" i="10"/>
  <c r="AE1248" i="10"/>
  <c r="AT1248" i="10" s="1"/>
  <c r="Q1248" i="10"/>
  <c r="W1248" i="10" s="1"/>
  <c r="X1248" i="10" s="1"/>
  <c r="Y1248" i="10" s="1"/>
  <c r="AF1247" i="10"/>
  <c r="AJ1247" i="10" s="1"/>
  <c r="AE1247" i="10"/>
  <c r="Q1247" i="10"/>
  <c r="W1247" i="10" s="1"/>
  <c r="X1247" i="10" s="1"/>
  <c r="Y1247" i="10" s="1"/>
  <c r="AA1247" i="10" s="1"/>
  <c r="AF1246" i="10"/>
  <c r="AI1246" i="10" s="1"/>
  <c r="AE1246" i="10"/>
  <c r="Q1246" i="10"/>
  <c r="W1246" i="10" s="1"/>
  <c r="X1246" i="10" s="1"/>
  <c r="Y1246" i="10" s="1"/>
  <c r="AF1245" i="10"/>
  <c r="AH1245" i="10" s="1"/>
  <c r="AE1245" i="10"/>
  <c r="AL1245" i="10" s="1"/>
  <c r="Q1245" i="10"/>
  <c r="W1245" i="10" s="1"/>
  <c r="X1245" i="10" s="1"/>
  <c r="Y1245" i="10" s="1"/>
  <c r="AF1244" i="10"/>
  <c r="AE1244" i="10"/>
  <c r="BB1244" i="10" s="1"/>
  <c r="Q1244" i="10"/>
  <c r="W1244" i="10" s="1"/>
  <c r="X1244" i="10" s="1"/>
  <c r="Y1244" i="10" s="1"/>
  <c r="AF1243" i="10"/>
  <c r="AJ1243" i="10" s="1"/>
  <c r="AE1243" i="10"/>
  <c r="AS1243" i="10" s="1"/>
  <c r="Q1243" i="10"/>
  <c r="AF1242" i="10"/>
  <c r="AI1242" i="10" s="1"/>
  <c r="AE1242" i="10"/>
  <c r="AF1241" i="10"/>
  <c r="AE1241" i="10"/>
  <c r="AF1240" i="10"/>
  <c r="AE1240" i="10"/>
  <c r="AF1239" i="10"/>
  <c r="AH1239" i="10" s="1"/>
  <c r="AE1239" i="10"/>
  <c r="AF1238" i="10"/>
  <c r="AJ1238" i="10" s="1"/>
  <c r="AE1238" i="10"/>
  <c r="W1238" i="10"/>
  <c r="AF1237" i="10"/>
  <c r="AE1237" i="10"/>
  <c r="BA1237" i="10" s="1"/>
  <c r="AF1236" i="10"/>
  <c r="AE1236" i="10"/>
  <c r="AT1236" i="10" s="1"/>
  <c r="AF1235" i="10"/>
  <c r="AE1235" i="10"/>
  <c r="AE1234" i="10"/>
  <c r="BE1234" i="10" s="1"/>
  <c r="AF1233" i="10"/>
  <c r="AE1233" i="10"/>
  <c r="AF1232" i="10"/>
  <c r="AE1232" i="10"/>
  <c r="AZ1232" i="10" s="1"/>
  <c r="AF1231" i="10"/>
  <c r="AE1231" i="10"/>
  <c r="AT1231" i="10" s="1"/>
  <c r="AF1230" i="10"/>
  <c r="AE1230" i="10"/>
  <c r="AF1229" i="10"/>
  <c r="AJ1229" i="10" s="1"/>
  <c r="AE1229" i="10"/>
  <c r="AX1229" i="10" s="1"/>
  <c r="X1229" i="10"/>
  <c r="O1229" i="10"/>
  <c r="AF1228" i="10"/>
  <c r="AE1228" i="10"/>
  <c r="BE1228" i="10" s="1"/>
  <c r="O1228" i="10"/>
  <c r="AF1227" i="10"/>
  <c r="AE1227" i="10"/>
  <c r="AU1227" i="10" s="1"/>
  <c r="X1227" i="10"/>
  <c r="O1227" i="10"/>
  <c r="AF1226" i="10"/>
  <c r="AH1226" i="10" s="1"/>
  <c r="AE1226" i="10"/>
  <c r="BB1226" i="10" s="1"/>
  <c r="O1226" i="10"/>
  <c r="D1226" i="10"/>
  <c r="AF1225" i="10"/>
  <c r="AE1225" i="10"/>
  <c r="AP1225" i="10" s="1"/>
  <c r="AF1224" i="10"/>
  <c r="AJ1224" i="10" s="1"/>
  <c r="AE1224" i="10"/>
  <c r="AF1223" i="10"/>
  <c r="AE1223" i="10"/>
  <c r="AT1223" i="10" s="1"/>
  <c r="AF1222" i="10"/>
  <c r="AE1222" i="10"/>
  <c r="AF1221" i="10"/>
  <c r="AE1221" i="10"/>
  <c r="AS1221" i="10" s="1"/>
  <c r="AF1220" i="10"/>
  <c r="AH1220" i="10" s="1"/>
  <c r="AE1220" i="10"/>
  <c r="AF1219" i="10"/>
  <c r="AE1219" i="10"/>
  <c r="AZ1219" i="10" s="1"/>
  <c r="AF1218" i="10"/>
  <c r="AJ1218" i="10" s="1"/>
  <c r="AE1218" i="10"/>
  <c r="AF1217" i="10"/>
  <c r="AJ1217" i="10" s="1"/>
  <c r="AE1217" i="10"/>
  <c r="AF1216" i="10"/>
  <c r="AE1216" i="10"/>
  <c r="AF1215" i="10"/>
  <c r="AE1215" i="10"/>
  <c r="BE1215" i="10" s="1"/>
  <c r="AF1214" i="10"/>
  <c r="AE1214" i="10"/>
  <c r="AF1213" i="10"/>
  <c r="AJ1213" i="10" s="1"/>
  <c r="AE1213" i="10"/>
  <c r="BA1213" i="10" s="1"/>
  <c r="AF1212" i="10"/>
  <c r="AH1212" i="10" s="1"/>
  <c r="AE1212" i="10"/>
  <c r="AE1211" i="10"/>
  <c r="AF1210" i="10"/>
  <c r="AE1210" i="10"/>
  <c r="AP1210" i="10" s="1"/>
  <c r="AF1209" i="10"/>
  <c r="AE1209" i="10"/>
  <c r="E1209" i="10"/>
  <c r="AF1208" i="10"/>
  <c r="AH1208" i="10" s="1"/>
  <c r="AE1208" i="10"/>
  <c r="AF1207" i="10"/>
  <c r="AJ1207" i="10" s="1"/>
  <c r="V1207" i="10"/>
  <c r="U1207" i="10"/>
  <c r="T1207" i="10"/>
  <c r="S1207" i="10"/>
  <c r="R1207" i="10"/>
  <c r="AF1206" i="10"/>
  <c r="V1206" i="10"/>
  <c r="U1206" i="10"/>
  <c r="T1206" i="10"/>
  <c r="S1206" i="10"/>
  <c r="R1206" i="10"/>
  <c r="AF1205" i="10"/>
  <c r="Z1205" i="10"/>
  <c r="AF1178" i="10" s="1"/>
  <c r="V1205" i="10"/>
  <c r="U1205" i="10"/>
  <c r="T1205" i="10"/>
  <c r="G1209" i="10" s="1"/>
  <c r="S1205" i="10"/>
  <c r="R1205" i="10"/>
  <c r="P1205" i="10"/>
  <c r="O1205" i="10"/>
  <c r="N1205" i="10"/>
  <c r="M1205" i="10"/>
  <c r="L1205" i="10"/>
  <c r="AE1205" i="10" s="1"/>
  <c r="BA1205" i="10" s="1"/>
  <c r="AF1204" i="10"/>
  <c r="AE1204" i="10"/>
  <c r="Q1204" i="10"/>
  <c r="W1204" i="10" s="1"/>
  <c r="X1204" i="10" s="1"/>
  <c r="Y1204" i="10" s="1"/>
  <c r="AF1203" i="10"/>
  <c r="AE1203" i="10"/>
  <c r="BE1203" i="10" s="1"/>
  <c r="Q1203" i="10"/>
  <c r="W1203" i="10" s="1"/>
  <c r="X1203" i="10" s="1"/>
  <c r="Y1203" i="10" s="1"/>
  <c r="AF1202" i="10"/>
  <c r="AJ1202" i="10" s="1"/>
  <c r="AE1202" i="10"/>
  <c r="Q1202" i="10"/>
  <c r="W1202" i="10" s="1"/>
  <c r="X1202" i="10" s="1"/>
  <c r="Y1202" i="10" s="1"/>
  <c r="AF1201" i="10"/>
  <c r="AE1201" i="10"/>
  <c r="AN1201" i="10" s="1"/>
  <c r="Q1201" i="10"/>
  <c r="W1201" i="10" s="1"/>
  <c r="X1201" i="10" s="1"/>
  <c r="Y1201" i="10" s="1"/>
  <c r="AB1201" i="10" s="1"/>
  <c r="AC1201" i="10" s="1"/>
  <c r="AF1200" i="10"/>
  <c r="AE1200" i="10"/>
  <c r="BE1200" i="10" s="1"/>
  <c r="Q1200" i="10"/>
  <c r="W1200" i="10" s="1"/>
  <c r="X1200" i="10" s="1"/>
  <c r="Y1200" i="10" s="1"/>
  <c r="AF1199" i="10"/>
  <c r="AE1199" i="10"/>
  <c r="AL1199" i="10" s="1"/>
  <c r="Q1199" i="10"/>
  <c r="W1199" i="10" s="1"/>
  <c r="X1199" i="10" s="1"/>
  <c r="Y1199" i="10" s="1"/>
  <c r="AF1198" i="10"/>
  <c r="AE1198" i="10"/>
  <c r="Q1198" i="10"/>
  <c r="W1198" i="10" s="1"/>
  <c r="X1198" i="10" s="1"/>
  <c r="Y1198" i="10" s="1"/>
  <c r="AF1197" i="10"/>
  <c r="AI1197" i="10" s="1"/>
  <c r="AE1197" i="10"/>
  <c r="AQ1197" i="10" s="1"/>
  <c r="Q1197" i="10"/>
  <c r="W1197" i="10" s="1"/>
  <c r="X1197" i="10" s="1"/>
  <c r="Y1197" i="10" s="1"/>
  <c r="AF1196" i="10"/>
  <c r="AH1196" i="10" s="1"/>
  <c r="AE1196" i="10"/>
  <c r="Q1196" i="10"/>
  <c r="W1196" i="10" s="1"/>
  <c r="X1196" i="10" s="1"/>
  <c r="Y1196" i="10" s="1"/>
  <c r="AF1195" i="10"/>
  <c r="AJ1195" i="10" s="1"/>
  <c r="AE1195" i="10"/>
  <c r="Q1195" i="10"/>
  <c r="W1195" i="10" s="1"/>
  <c r="X1195" i="10" s="1"/>
  <c r="Y1195" i="10" s="1"/>
  <c r="AF1194" i="10"/>
  <c r="AE1194" i="10"/>
  <c r="Q1194" i="10"/>
  <c r="W1194" i="10" s="1"/>
  <c r="X1194" i="10" s="1"/>
  <c r="Y1194" i="10" s="1"/>
  <c r="AF1193" i="10"/>
  <c r="AE1193" i="10"/>
  <c r="Q1193" i="10"/>
  <c r="W1193" i="10" s="1"/>
  <c r="X1193" i="10" s="1"/>
  <c r="Y1193" i="10" s="1"/>
  <c r="AF1192" i="10"/>
  <c r="AE1192" i="10"/>
  <c r="Q1192" i="10"/>
  <c r="W1192" i="10" s="1"/>
  <c r="X1192" i="10" s="1"/>
  <c r="Y1192" i="10" s="1"/>
  <c r="AF1191" i="10"/>
  <c r="AH1191" i="10" s="1"/>
  <c r="AE1191" i="10"/>
  <c r="AW1191" i="10" s="1"/>
  <c r="Q1191" i="10"/>
  <c r="W1191" i="10" s="1"/>
  <c r="X1191" i="10" s="1"/>
  <c r="Y1191" i="10" s="1"/>
  <c r="AF1190" i="10"/>
  <c r="AE1190" i="10"/>
  <c r="Q1190" i="10"/>
  <c r="W1190" i="10" s="1"/>
  <c r="X1190" i="10" s="1"/>
  <c r="Y1190" i="10" s="1"/>
  <c r="AF1189" i="10"/>
  <c r="AJ1189" i="10" s="1"/>
  <c r="AE1189" i="10"/>
  <c r="Q1189" i="10"/>
  <c r="W1189" i="10" s="1"/>
  <c r="X1189" i="10" s="1"/>
  <c r="Y1189" i="10" s="1"/>
  <c r="AF1188" i="10"/>
  <c r="AE1188" i="10"/>
  <c r="Q1188" i="10"/>
  <c r="W1188" i="10" s="1"/>
  <c r="X1188" i="10" s="1"/>
  <c r="Y1188" i="10" s="1"/>
  <c r="AB1188" i="10" s="1"/>
  <c r="AC1188" i="10" s="1"/>
  <c r="AF1187" i="10"/>
  <c r="AE1187" i="10"/>
  <c r="Q1187" i="10"/>
  <c r="AF1186" i="10"/>
  <c r="AH1186" i="10" s="1"/>
  <c r="AE1186" i="10"/>
  <c r="AF1185" i="10"/>
  <c r="AE1185" i="10"/>
  <c r="AY1185" i="10" s="1"/>
  <c r="AF1184" i="10"/>
  <c r="AI1184" i="10" s="1"/>
  <c r="AE1184" i="10"/>
  <c r="AF1183" i="10"/>
  <c r="AE1183" i="10"/>
  <c r="AR1183" i="10" s="1"/>
  <c r="AF1182" i="10"/>
  <c r="AE1182" i="10"/>
  <c r="BE1182" i="10" s="1"/>
  <c r="W1182" i="10"/>
  <c r="AF1181" i="10"/>
  <c r="AH1181" i="10" s="1"/>
  <c r="AE1181" i="10"/>
  <c r="BE1181" i="10" s="1"/>
  <c r="AF1180" i="10"/>
  <c r="AE1180" i="10"/>
  <c r="AF1179" i="10"/>
  <c r="AJ1179" i="10" s="1"/>
  <c r="AE1179" i="10"/>
  <c r="AZ1179" i="10" s="1"/>
  <c r="AE1178" i="10"/>
  <c r="AZ1178" i="10" s="1"/>
  <c r="AF1177" i="10"/>
  <c r="AJ1177" i="10" s="1"/>
  <c r="AE1177" i="10"/>
  <c r="AY1177" i="10" s="1"/>
  <c r="AF1176" i="10"/>
  <c r="AJ1176" i="10" s="1"/>
  <c r="AE1176" i="10"/>
  <c r="AS1176" i="10" s="1"/>
  <c r="AF1175" i="10"/>
  <c r="AE1175" i="10"/>
  <c r="BD1175" i="10" s="1"/>
  <c r="AF1174" i="10"/>
  <c r="AE1174" i="10"/>
  <c r="AF1173" i="10"/>
  <c r="AI1173" i="10" s="1"/>
  <c r="AE1173" i="10"/>
  <c r="X1173" i="10"/>
  <c r="O1173" i="10"/>
  <c r="AF1172" i="10"/>
  <c r="AE1172" i="10"/>
  <c r="BC1172" i="10" s="1"/>
  <c r="O1172" i="10"/>
  <c r="AF1171" i="10"/>
  <c r="AE1171" i="10"/>
  <c r="BE1171" i="10" s="1"/>
  <c r="X1171" i="10"/>
  <c r="O1171" i="10"/>
  <c r="AF1170" i="10"/>
  <c r="AE1170" i="10"/>
  <c r="O1170" i="10"/>
  <c r="D1170" i="10"/>
  <c r="AF1169" i="10"/>
  <c r="AE1169" i="10"/>
  <c r="BD1169" i="10" s="1"/>
  <c r="AF1168" i="10"/>
  <c r="AI1168" i="10" s="1"/>
  <c r="AE1168" i="10"/>
  <c r="AF1167" i="10"/>
  <c r="AJ1167" i="10" s="1"/>
  <c r="AE1167" i="10"/>
  <c r="AF1166" i="10"/>
  <c r="AE1166" i="10"/>
  <c r="AF1165" i="10"/>
  <c r="AE1165" i="10"/>
  <c r="AT1165" i="10" s="1"/>
  <c r="AF1164" i="10"/>
  <c r="AE1164" i="10"/>
  <c r="AZ1164" i="10" s="1"/>
  <c r="AF1163" i="10"/>
  <c r="AJ1163" i="10" s="1"/>
  <c r="AE1163" i="10"/>
  <c r="AT1163" i="10" s="1"/>
  <c r="AF1162" i="10"/>
  <c r="AE1162" i="10"/>
  <c r="BB1162" i="10" s="1"/>
  <c r="AF1161" i="10"/>
  <c r="AH1161" i="10" s="1"/>
  <c r="AE1161" i="10"/>
  <c r="BD1161" i="10" s="1"/>
  <c r="AF1160" i="10"/>
  <c r="AI1160" i="10" s="1"/>
  <c r="AE1160" i="10"/>
  <c r="AF1159" i="10"/>
  <c r="AE1159" i="10"/>
  <c r="AF1158" i="10"/>
  <c r="AE1158" i="10"/>
  <c r="BD1158" i="10" s="1"/>
  <c r="AF1157" i="10"/>
  <c r="AE1157" i="10"/>
  <c r="AF1156" i="10"/>
  <c r="AE1156" i="10"/>
  <c r="AE1155" i="10"/>
  <c r="AS1155" i="10" s="1"/>
  <c r="AF1154" i="10"/>
  <c r="AH1154" i="10" s="1"/>
  <c r="AE1154" i="10"/>
  <c r="BC1154" i="10" s="1"/>
  <c r="AF1153" i="10"/>
  <c r="AE1153" i="10"/>
  <c r="E1153" i="10"/>
  <c r="AF1152" i="10"/>
  <c r="AH1152" i="10" s="1"/>
  <c r="AE1152" i="10"/>
  <c r="BE1152" i="10" s="1"/>
  <c r="AF1151" i="10"/>
  <c r="AI1151" i="10" s="1"/>
  <c r="V1151" i="10"/>
  <c r="U1151" i="10"/>
  <c r="T1151" i="10"/>
  <c r="S1151" i="10"/>
  <c r="R1151" i="10"/>
  <c r="AF1150" i="10"/>
  <c r="V1150" i="10"/>
  <c r="U1150" i="10"/>
  <c r="T1150" i="10"/>
  <c r="S1150" i="10"/>
  <c r="R1150" i="10"/>
  <c r="AF1149" i="10"/>
  <c r="Z1149" i="10"/>
  <c r="AF1122" i="10" s="1"/>
  <c r="AH1122" i="10" s="1"/>
  <c r="V1149" i="10"/>
  <c r="U1149" i="10"/>
  <c r="T1149" i="10"/>
  <c r="G1153" i="10" s="1"/>
  <c r="S1149" i="10"/>
  <c r="R1149" i="10"/>
  <c r="P1149" i="10"/>
  <c r="O1149" i="10"/>
  <c r="N1149" i="10"/>
  <c r="M1149" i="10"/>
  <c r="L1149" i="10"/>
  <c r="AE1149" i="10" s="1"/>
  <c r="AF1148" i="10"/>
  <c r="AE1148" i="10"/>
  <c r="AZ1148" i="10" s="1"/>
  <c r="Q1148" i="10"/>
  <c r="W1148" i="10" s="1"/>
  <c r="X1148" i="10" s="1"/>
  <c r="Y1148" i="10" s="1"/>
  <c r="AF1147" i="10"/>
  <c r="AI1147" i="10" s="1"/>
  <c r="AE1147" i="10"/>
  <c r="AR1147" i="10" s="1"/>
  <c r="Q1147" i="10"/>
  <c r="W1147" i="10" s="1"/>
  <c r="X1147" i="10" s="1"/>
  <c r="Y1147" i="10" s="1"/>
  <c r="AA1147" i="10" s="1"/>
  <c r="AF1146" i="10"/>
  <c r="AE1146" i="10"/>
  <c r="Q1146" i="10"/>
  <c r="W1146" i="10" s="1"/>
  <c r="X1146" i="10" s="1"/>
  <c r="Y1146" i="10" s="1"/>
  <c r="AF1145" i="10"/>
  <c r="AE1145" i="10"/>
  <c r="Q1145" i="10"/>
  <c r="W1145" i="10" s="1"/>
  <c r="X1145" i="10" s="1"/>
  <c r="Y1145" i="10" s="1"/>
  <c r="AF1144" i="10"/>
  <c r="AH1144" i="10" s="1"/>
  <c r="AE1144" i="10"/>
  <c r="AX1144" i="10" s="1"/>
  <c r="Q1144" i="10"/>
  <c r="W1144" i="10" s="1"/>
  <c r="X1144" i="10" s="1"/>
  <c r="Y1144" i="10" s="1"/>
  <c r="AB1144" i="10" s="1"/>
  <c r="AC1144" i="10" s="1"/>
  <c r="AF1143" i="10"/>
  <c r="AH1143" i="10" s="1"/>
  <c r="AE1143" i="10"/>
  <c r="Q1143" i="10"/>
  <c r="W1143" i="10" s="1"/>
  <c r="X1143" i="10" s="1"/>
  <c r="Y1143" i="10" s="1"/>
  <c r="AF1142" i="10"/>
  <c r="AJ1142" i="10" s="1"/>
  <c r="AE1142" i="10"/>
  <c r="Q1142" i="10"/>
  <c r="W1142" i="10" s="1"/>
  <c r="X1142" i="10" s="1"/>
  <c r="Y1142" i="10" s="1"/>
  <c r="AB1142" i="10" s="1"/>
  <c r="AC1142" i="10" s="1"/>
  <c r="AF1141" i="10"/>
  <c r="AE1141" i="10"/>
  <c r="Q1141" i="10"/>
  <c r="W1141" i="10" s="1"/>
  <c r="X1141" i="10" s="1"/>
  <c r="Y1141" i="10" s="1"/>
  <c r="AF1140" i="10"/>
  <c r="AE1140" i="10"/>
  <c r="AZ1140" i="10" s="1"/>
  <c r="Q1140" i="10"/>
  <c r="W1140" i="10" s="1"/>
  <c r="X1140" i="10" s="1"/>
  <c r="Y1140" i="10" s="1"/>
  <c r="AA1140" i="10" s="1"/>
  <c r="AF1139" i="10"/>
  <c r="AE1139" i="10"/>
  <c r="AT1139" i="10" s="1"/>
  <c r="Q1139" i="10"/>
  <c r="W1139" i="10" s="1"/>
  <c r="X1139" i="10" s="1"/>
  <c r="Y1139" i="10" s="1"/>
  <c r="AF1138" i="10"/>
  <c r="AJ1138" i="10" s="1"/>
  <c r="AE1138" i="10"/>
  <c r="AZ1138" i="10" s="1"/>
  <c r="Q1138" i="10"/>
  <c r="W1138" i="10" s="1"/>
  <c r="X1138" i="10" s="1"/>
  <c r="Y1138" i="10" s="1"/>
  <c r="AF1137" i="10"/>
  <c r="AE1137" i="10"/>
  <c r="Q1137" i="10"/>
  <c r="W1137" i="10" s="1"/>
  <c r="X1137" i="10" s="1"/>
  <c r="Y1137" i="10" s="1"/>
  <c r="AF1136" i="10"/>
  <c r="AJ1136" i="10" s="1"/>
  <c r="AE1136" i="10"/>
  <c r="BC1136" i="10" s="1"/>
  <c r="Q1136" i="10"/>
  <c r="W1136" i="10" s="1"/>
  <c r="X1136" i="10" s="1"/>
  <c r="Y1136" i="10" s="1"/>
  <c r="AF1135" i="10"/>
  <c r="AH1135" i="10" s="1"/>
  <c r="AE1135" i="10"/>
  <c r="Q1135" i="10"/>
  <c r="W1135" i="10" s="1"/>
  <c r="X1135" i="10" s="1"/>
  <c r="Y1135" i="10" s="1"/>
  <c r="AF1134" i="10"/>
  <c r="AJ1134" i="10" s="1"/>
  <c r="AE1134" i="10"/>
  <c r="AV1134" i="10" s="1"/>
  <c r="Q1134" i="10"/>
  <c r="W1134" i="10" s="1"/>
  <c r="X1134" i="10" s="1"/>
  <c r="Y1134" i="10" s="1"/>
  <c r="AB1134" i="10" s="1"/>
  <c r="AC1134" i="10" s="1"/>
  <c r="AF1133" i="10"/>
  <c r="AJ1133" i="10" s="1"/>
  <c r="AE1133" i="10"/>
  <c r="BD1133" i="10" s="1"/>
  <c r="Q1133" i="10"/>
  <c r="W1133" i="10" s="1"/>
  <c r="X1133" i="10" s="1"/>
  <c r="Y1133" i="10" s="1"/>
  <c r="AF1132" i="10"/>
  <c r="AH1132" i="10" s="1"/>
  <c r="AE1132" i="10"/>
  <c r="Q1132" i="10"/>
  <c r="W1132" i="10" s="1"/>
  <c r="X1132" i="10" s="1"/>
  <c r="Y1132" i="10" s="1"/>
  <c r="AA1132" i="10" s="1"/>
  <c r="AF1131" i="10"/>
  <c r="AE1131" i="10"/>
  <c r="Q1131" i="10"/>
  <c r="AF1130" i="10"/>
  <c r="AJ1130" i="10" s="1"/>
  <c r="AE1130" i="10"/>
  <c r="AF1129" i="10"/>
  <c r="AE1129" i="10"/>
  <c r="AF1128" i="10"/>
  <c r="AE1128" i="10"/>
  <c r="AF1127" i="10"/>
  <c r="AE1127" i="10"/>
  <c r="AF1126" i="10"/>
  <c r="AE1126" i="10"/>
  <c r="W1126" i="10"/>
  <c r="AF1125" i="10"/>
  <c r="AH1125" i="10" s="1"/>
  <c r="AE1125" i="10"/>
  <c r="BC1125" i="10" s="1"/>
  <c r="AF1124" i="10"/>
  <c r="AE1124" i="10"/>
  <c r="AF1123" i="10"/>
  <c r="AE1123" i="10"/>
  <c r="AE1122" i="10"/>
  <c r="AF1121" i="10"/>
  <c r="AH1121" i="10" s="1"/>
  <c r="AE1121" i="10"/>
  <c r="BD1121" i="10" s="1"/>
  <c r="AF1120" i="10"/>
  <c r="AJ1120" i="10" s="1"/>
  <c r="AE1120" i="10"/>
  <c r="AF1119" i="10"/>
  <c r="AJ1119" i="10" s="1"/>
  <c r="AE1119" i="10"/>
  <c r="AT1119" i="10" s="1"/>
  <c r="AF1118" i="10"/>
  <c r="AE1118" i="10"/>
  <c r="AL1118" i="10" s="1"/>
  <c r="AF1117" i="10"/>
  <c r="AE1117" i="10"/>
  <c r="AY1117" i="10" s="1"/>
  <c r="X1117" i="10"/>
  <c r="O1117" i="10"/>
  <c r="AF1116" i="10"/>
  <c r="AJ1116" i="10" s="1"/>
  <c r="AE1116" i="10"/>
  <c r="AQ1116" i="10" s="1"/>
  <c r="O1116" i="10"/>
  <c r="AF1115" i="10"/>
  <c r="AJ1115" i="10" s="1"/>
  <c r="AE1115" i="10"/>
  <c r="BA1115" i="10" s="1"/>
  <c r="X1115" i="10"/>
  <c r="O1115" i="10"/>
  <c r="AF1114" i="10"/>
  <c r="AE1114" i="10"/>
  <c r="O1114" i="10"/>
  <c r="D1114" i="10"/>
  <c r="AF1113" i="10"/>
  <c r="AJ1113" i="10" s="1"/>
  <c r="AE1113" i="10"/>
  <c r="AY1113" i="10" s="1"/>
  <c r="AF1112" i="10"/>
  <c r="AE1112" i="10"/>
  <c r="AV1112" i="10" s="1"/>
  <c r="AF1111" i="10"/>
  <c r="AE1111" i="10"/>
  <c r="BA1111" i="10" s="1"/>
  <c r="AF1110" i="10"/>
  <c r="AH1110" i="10" s="1"/>
  <c r="AE1110" i="10"/>
  <c r="AF1109" i="10"/>
  <c r="AE1109" i="10"/>
  <c r="AF1108" i="10"/>
  <c r="AE1108" i="10"/>
  <c r="AW1108" i="10" s="1"/>
  <c r="AF1107" i="10"/>
  <c r="AJ1107" i="10" s="1"/>
  <c r="AE1107" i="10"/>
  <c r="AS1107" i="10" s="1"/>
  <c r="AF1106" i="10"/>
  <c r="AH1106" i="10" s="1"/>
  <c r="AE1106" i="10"/>
  <c r="AZ1106" i="10" s="1"/>
  <c r="AF1105" i="10"/>
  <c r="AE1105" i="10"/>
  <c r="AF1104" i="10"/>
  <c r="AE1104" i="10"/>
  <c r="AF1103" i="10"/>
  <c r="AE1103" i="10"/>
  <c r="AF1102" i="10"/>
  <c r="AH1102" i="10" s="1"/>
  <c r="AE1102" i="10"/>
  <c r="BE1102" i="10" s="1"/>
  <c r="AF1101" i="10"/>
  <c r="AE1101" i="10"/>
  <c r="BC1101" i="10" s="1"/>
  <c r="AF1100" i="10"/>
  <c r="AE1100" i="10"/>
  <c r="AW1100" i="10" s="1"/>
  <c r="AE1099" i="10"/>
  <c r="AF1098" i="10"/>
  <c r="AH1098" i="10" s="1"/>
  <c r="AE1098" i="10"/>
  <c r="AZ1098" i="10" s="1"/>
  <c r="AF1097" i="10"/>
  <c r="AE1097" i="10"/>
  <c r="E1097" i="10"/>
  <c r="AF1096" i="10"/>
  <c r="AE1096" i="10"/>
  <c r="AF1095" i="10"/>
  <c r="V1095" i="10"/>
  <c r="U1095" i="10"/>
  <c r="T1095" i="10"/>
  <c r="S1095" i="10"/>
  <c r="R1095" i="10"/>
  <c r="AF1094" i="10"/>
  <c r="V1094" i="10"/>
  <c r="U1094" i="10"/>
  <c r="T1094" i="10"/>
  <c r="S1094" i="10"/>
  <c r="R1094" i="10"/>
  <c r="AF1093" i="10"/>
  <c r="Z1093" i="10"/>
  <c r="AF1066" i="10" s="1"/>
  <c r="AH1066" i="10" s="1"/>
  <c r="V1093" i="10"/>
  <c r="U1093" i="10"/>
  <c r="T1093" i="10"/>
  <c r="G1097" i="10" s="1"/>
  <c r="S1093" i="10"/>
  <c r="R1093" i="10"/>
  <c r="P1093" i="10"/>
  <c r="O1093" i="10"/>
  <c r="N1093" i="10"/>
  <c r="M1093" i="10"/>
  <c r="L1093" i="10"/>
  <c r="AE1093" i="10" s="1"/>
  <c r="AF1092" i="10"/>
  <c r="AE1092" i="10"/>
  <c r="AX1092" i="10" s="1"/>
  <c r="Q1092" i="10"/>
  <c r="W1092" i="10" s="1"/>
  <c r="X1092" i="10" s="1"/>
  <c r="Y1092" i="10" s="1"/>
  <c r="AF1091" i="10"/>
  <c r="AE1091" i="10"/>
  <c r="AY1091" i="10" s="1"/>
  <c r="Q1091" i="10"/>
  <c r="W1091" i="10" s="1"/>
  <c r="X1091" i="10" s="1"/>
  <c r="Y1091" i="10" s="1"/>
  <c r="AF1090" i="10"/>
  <c r="AH1090" i="10" s="1"/>
  <c r="AE1090" i="10"/>
  <c r="Q1090" i="10"/>
  <c r="W1090" i="10" s="1"/>
  <c r="X1090" i="10" s="1"/>
  <c r="Y1090" i="10" s="1"/>
  <c r="AF1089" i="10"/>
  <c r="AE1089" i="10"/>
  <c r="Q1089" i="10"/>
  <c r="W1089" i="10" s="1"/>
  <c r="X1089" i="10" s="1"/>
  <c r="Y1089" i="10" s="1"/>
  <c r="AF1088" i="10"/>
  <c r="AE1088" i="10"/>
  <c r="Q1088" i="10"/>
  <c r="AF1087" i="10"/>
  <c r="AE1087" i="10"/>
  <c r="BD1087" i="10" s="1"/>
  <c r="Q1087" i="10"/>
  <c r="W1087" i="10" s="1"/>
  <c r="X1087" i="10" s="1"/>
  <c r="Y1087" i="10" s="1"/>
  <c r="AF1086" i="10"/>
  <c r="AE1086" i="10"/>
  <c r="BD1086" i="10" s="1"/>
  <c r="Q1086" i="10"/>
  <c r="W1086" i="10" s="1"/>
  <c r="X1086" i="10" s="1"/>
  <c r="Y1086" i="10" s="1"/>
  <c r="AF1085" i="10"/>
  <c r="AE1085" i="10"/>
  <c r="Q1085" i="10"/>
  <c r="W1085" i="10" s="1"/>
  <c r="X1085" i="10" s="1"/>
  <c r="Y1085" i="10" s="1"/>
  <c r="AF1084" i="10"/>
  <c r="AE1084" i="10"/>
  <c r="Q1084" i="10"/>
  <c r="W1084" i="10" s="1"/>
  <c r="X1084" i="10" s="1"/>
  <c r="Y1084" i="10" s="1"/>
  <c r="AF1083" i="10"/>
  <c r="AJ1083" i="10" s="1"/>
  <c r="AE1083" i="10"/>
  <c r="AR1083" i="10" s="1"/>
  <c r="Q1083" i="10"/>
  <c r="W1083" i="10" s="1"/>
  <c r="X1083" i="10" s="1"/>
  <c r="Y1083" i="10" s="1"/>
  <c r="AF1082" i="10"/>
  <c r="AH1082" i="10" s="1"/>
  <c r="AE1082" i="10"/>
  <c r="Q1082" i="10"/>
  <c r="W1082" i="10" s="1"/>
  <c r="X1082" i="10" s="1"/>
  <c r="Y1082" i="10" s="1"/>
  <c r="AF1081" i="10"/>
  <c r="AH1081" i="10" s="1"/>
  <c r="AE1081" i="10"/>
  <c r="Q1081" i="10"/>
  <c r="W1081" i="10" s="1"/>
  <c r="X1081" i="10" s="1"/>
  <c r="Y1081" i="10" s="1"/>
  <c r="AF1080" i="10"/>
  <c r="AE1080" i="10"/>
  <c r="Q1080" i="10"/>
  <c r="W1080" i="10" s="1"/>
  <c r="X1080" i="10" s="1"/>
  <c r="Y1080" i="10" s="1"/>
  <c r="AF1079" i="10"/>
  <c r="AE1079" i="10"/>
  <c r="BD1079" i="10" s="1"/>
  <c r="Q1079" i="10"/>
  <c r="W1079" i="10" s="1"/>
  <c r="X1079" i="10" s="1"/>
  <c r="Y1079" i="10" s="1"/>
  <c r="AF1078" i="10"/>
  <c r="AE1078" i="10"/>
  <c r="Q1078" i="10"/>
  <c r="W1078" i="10" s="1"/>
  <c r="X1078" i="10" s="1"/>
  <c r="Y1078" i="10" s="1"/>
  <c r="AF1077" i="10"/>
  <c r="AE1077" i="10"/>
  <c r="Q1077" i="10"/>
  <c r="W1077" i="10" s="1"/>
  <c r="X1077" i="10" s="1"/>
  <c r="Y1077" i="10" s="1"/>
  <c r="AF1076" i="10"/>
  <c r="AE1076" i="10"/>
  <c r="AQ1076" i="10" s="1"/>
  <c r="Q1076" i="10"/>
  <c r="W1076" i="10" s="1"/>
  <c r="X1076" i="10" s="1"/>
  <c r="Y1076" i="10" s="1"/>
  <c r="AF1075" i="10"/>
  <c r="AH1075" i="10" s="1"/>
  <c r="AE1075" i="10"/>
  <c r="AY1075" i="10" s="1"/>
  <c r="Q1075" i="10"/>
  <c r="W1075" i="10" s="1"/>
  <c r="X1075" i="10" s="1"/>
  <c r="AF1074" i="10"/>
  <c r="AH1074" i="10" s="1"/>
  <c r="AE1074" i="10"/>
  <c r="BE1074" i="10" s="1"/>
  <c r="AF1073" i="10"/>
  <c r="AE1073" i="10"/>
  <c r="AR1073" i="10" s="1"/>
  <c r="AF1072" i="10"/>
  <c r="AE1072" i="10"/>
  <c r="BD1072" i="10" s="1"/>
  <c r="AF1071" i="10"/>
  <c r="AI1071" i="10" s="1"/>
  <c r="AE1071" i="10"/>
  <c r="BA1071" i="10" s="1"/>
  <c r="AF1070" i="10"/>
  <c r="AE1070" i="10"/>
  <c r="AT1070" i="10" s="1"/>
  <c r="W1070" i="10"/>
  <c r="AF1069" i="10"/>
  <c r="AH1069" i="10" s="1"/>
  <c r="AE1069" i="10"/>
  <c r="BA1069" i="10" s="1"/>
  <c r="AF1068" i="10"/>
  <c r="AE1068" i="10"/>
  <c r="AS1068" i="10" s="1"/>
  <c r="AF1067" i="10"/>
  <c r="AE1067" i="10"/>
  <c r="AE1066" i="10"/>
  <c r="AF1065" i="10"/>
  <c r="AE1065" i="10"/>
  <c r="AX1065" i="10" s="1"/>
  <c r="AF1064" i="10"/>
  <c r="AE1064" i="10"/>
  <c r="AZ1064" i="10" s="1"/>
  <c r="AF1063" i="10"/>
  <c r="AE1063" i="10"/>
  <c r="AU1063" i="10" s="1"/>
  <c r="AF1062" i="10"/>
  <c r="AE1062" i="10"/>
  <c r="AF1061" i="10"/>
  <c r="AE1061" i="10"/>
  <c r="X1061" i="10"/>
  <c r="O1061" i="10"/>
  <c r="AF1060" i="10"/>
  <c r="AI1060" i="10" s="1"/>
  <c r="AE1060" i="10"/>
  <c r="AL1060" i="10" s="1"/>
  <c r="O1060" i="10"/>
  <c r="AF1059" i="10"/>
  <c r="AH1059" i="10" s="1"/>
  <c r="AE1059" i="10"/>
  <c r="BB1059" i="10" s="1"/>
  <c r="X1059" i="10"/>
  <c r="O1059" i="10"/>
  <c r="AF1058" i="10"/>
  <c r="AI1058" i="10" s="1"/>
  <c r="AE1058" i="10"/>
  <c r="AZ1058" i="10" s="1"/>
  <c r="O1058" i="10"/>
  <c r="D1058" i="10"/>
  <c r="AF1057" i="10"/>
  <c r="AE1057" i="10"/>
  <c r="AV1057" i="10" s="1"/>
  <c r="AF1056" i="10"/>
  <c r="AE1056" i="10"/>
  <c r="AU1056" i="10" s="1"/>
  <c r="AF1055" i="10"/>
  <c r="AE1055" i="10"/>
  <c r="AV1055" i="10" s="1"/>
  <c r="AF1054" i="10"/>
  <c r="AJ1054" i="10" s="1"/>
  <c r="AE1054" i="10"/>
  <c r="BC1054" i="10" s="1"/>
  <c r="AF1053" i="10"/>
  <c r="AJ1053" i="10" s="1"/>
  <c r="AE1053" i="10"/>
  <c r="BA1053" i="10" s="1"/>
  <c r="AF1052" i="10"/>
  <c r="AJ1052" i="10" s="1"/>
  <c r="AE1052" i="10"/>
  <c r="AF1051" i="10"/>
  <c r="AH1051" i="10" s="1"/>
  <c r="AE1051" i="10"/>
  <c r="AF1050" i="10"/>
  <c r="AE1050" i="10"/>
  <c r="AF1049" i="10"/>
  <c r="AI1049" i="10" s="1"/>
  <c r="AE1049" i="10"/>
  <c r="AF1048" i="10"/>
  <c r="AJ1048" i="10" s="1"/>
  <c r="AE1048" i="10"/>
  <c r="AF1047" i="10"/>
  <c r="AJ1047" i="10" s="1"/>
  <c r="AE1047" i="10"/>
  <c r="AF1046" i="10"/>
  <c r="AI1046" i="10" s="1"/>
  <c r="AE1046" i="10"/>
  <c r="AF1045" i="10"/>
  <c r="AE1045" i="10"/>
  <c r="AF1044" i="10"/>
  <c r="AE1044" i="10"/>
  <c r="AE1043" i="10"/>
  <c r="AF1042" i="10"/>
  <c r="AJ1042" i="10" s="1"/>
  <c r="AE1042" i="10"/>
  <c r="AS1042" i="10" s="1"/>
  <c r="AF1041" i="10"/>
  <c r="AE1041" i="10"/>
  <c r="BD1041" i="10" s="1"/>
  <c r="E1041" i="10"/>
  <c r="AF1040" i="10"/>
  <c r="AE1040" i="10"/>
  <c r="AF1039" i="10"/>
  <c r="V1039" i="10"/>
  <c r="U1039" i="10"/>
  <c r="T1039" i="10"/>
  <c r="S1039" i="10"/>
  <c r="R1039" i="10"/>
  <c r="AF1038" i="10"/>
  <c r="AJ1038" i="10" s="1"/>
  <c r="V1038" i="10"/>
  <c r="U1038" i="10"/>
  <c r="T1038" i="10"/>
  <c r="S1038" i="10"/>
  <c r="R1038" i="10"/>
  <c r="AF1037" i="10"/>
  <c r="Z1037" i="10"/>
  <c r="AF1010" i="10" s="1"/>
  <c r="V1037" i="10"/>
  <c r="U1037" i="10"/>
  <c r="T1037" i="10"/>
  <c r="G1041" i="10" s="1"/>
  <c r="S1037" i="10"/>
  <c r="R1037" i="10"/>
  <c r="P1037" i="10"/>
  <c r="O1037" i="10"/>
  <c r="N1037" i="10"/>
  <c r="M1037" i="10"/>
  <c r="L1037" i="10"/>
  <c r="AE1037" i="10" s="1"/>
  <c r="AF1036" i="10"/>
  <c r="AE1036" i="10"/>
  <c r="Q1036" i="10"/>
  <c r="W1036" i="10" s="1"/>
  <c r="X1036" i="10" s="1"/>
  <c r="Y1036" i="10" s="1"/>
  <c r="AB1036" i="10" s="1"/>
  <c r="AC1036" i="10" s="1"/>
  <c r="AF1035" i="10"/>
  <c r="AH1035" i="10" s="1"/>
  <c r="AE1035" i="10"/>
  <c r="AS1035" i="10" s="1"/>
  <c r="Q1035" i="10"/>
  <c r="W1035" i="10" s="1"/>
  <c r="X1035" i="10" s="1"/>
  <c r="Y1035" i="10" s="1"/>
  <c r="AF1034" i="10"/>
  <c r="AI1034" i="10" s="1"/>
  <c r="AE1034" i="10"/>
  <c r="AY1034" i="10" s="1"/>
  <c r="Q1034" i="10"/>
  <c r="W1034" i="10" s="1"/>
  <c r="X1034" i="10" s="1"/>
  <c r="Y1034" i="10" s="1"/>
  <c r="AB1034" i="10" s="1"/>
  <c r="AC1034" i="10" s="1"/>
  <c r="AF1033" i="10"/>
  <c r="AE1033" i="10"/>
  <c r="AV1033" i="10" s="1"/>
  <c r="Q1033" i="10"/>
  <c r="W1033" i="10" s="1"/>
  <c r="X1033" i="10" s="1"/>
  <c r="Y1033" i="10" s="1"/>
  <c r="AF1032" i="10"/>
  <c r="AJ1032" i="10" s="1"/>
  <c r="AE1032" i="10"/>
  <c r="Q1032" i="10"/>
  <c r="W1032" i="10" s="1"/>
  <c r="X1032" i="10" s="1"/>
  <c r="Y1032" i="10" s="1"/>
  <c r="AB1032" i="10" s="1"/>
  <c r="AC1032" i="10" s="1"/>
  <c r="AF1031" i="10"/>
  <c r="AJ1031" i="10" s="1"/>
  <c r="AE1031" i="10"/>
  <c r="Q1031" i="10"/>
  <c r="W1031" i="10" s="1"/>
  <c r="X1031" i="10" s="1"/>
  <c r="Y1031" i="10" s="1"/>
  <c r="AF1030" i="10"/>
  <c r="AH1030" i="10" s="1"/>
  <c r="AE1030" i="10"/>
  <c r="AY1030" i="10" s="1"/>
  <c r="Q1030" i="10"/>
  <c r="W1030" i="10" s="1"/>
  <c r="X1030" i="10" s="1"/>
  <c r="Y1030" i="10" s="1"/>
  <c r="AB1030" i="10" s="1"/>
  <c r="AC1030" i="10" s="1"/>
  <c r="AF1029" i="10"/>
  <c r="AE1029" i="10"/>
  <c r="Q1029" i="10"/>
  <c r="W1029" i="10" s="1"/>
  <c r="X1029" i="10" s="1"/>
  <c r="Y1029" i="10" s="1"/>
  <c r="AF1028" i="10"/>
  <c r="AE1028" i="10"/>
  <c r="Q1028" i="10"/>
  <c r="W1028" i="10" s="1"/>
  <c r="X1028" i="10" s="1"/>
  <c r="Y1028" i="10" s="1"/>
  <c r="AB1028" i="10" s="1"/>
  <c r="AC1028" i="10" s="1"/>
  <c r="AF1027" i="10"/>
  <c r="AJ1027" i="10" s="1"/>
  <c r="AE1027" i="10"/>
  <c r="AZ1027" i="10" s="1"/>
  <c r="Q1027" i="10"/>
  <c r="W1027" i="10" s="1"/>
  <c r="X1027" i="10" s="1"/>
  <c r="Y1027" i="10" s="1"/>
  <c r="AB1027" i="10" s="1"/>
  <c r="AC1027" i="10" s="1"/>
  <c r="AF1026" i="10"/>
  <c r="AI1026" i="10" s="1"/>
  <c r="AE1026" i="10"/>
  <c r="Q1026" i="10"/>
  <c r="W1026" i="10" s="1"/>
  <c r="X1026" i="10" s="1"/>
  <c r="Y1026" i="10" s="1"/>
  <c r="AB1026" i="10" s="1"/>
  <c r="AC1026" i="10" s="1"/>
  <c r="AF1025" i="10"/>
  <c r="AE1025" i="10"/>
  <c r="Q1025" i="10"/>
  <c r="W1025" i="10" s="1"/>
  <c r="X1025" i="10" s="1"/>
  <c r="Y1025" i="10" s="1"/>
  <c r="AF1024" i="10"/>
  <c r="AE1024" i="10"/>
  <c r="AM1024" i="10" s="1"/>
  <c r="Q1024" i="10"/>
  <c r="W1024" i="10" s="1"/>
  <c r="X1024" i="10" s="1"/>
  <c r="Y1024" i="10" s="1"/>
  <c r="AB1024" i="10" s="1"/>
  <c r="AC1024" i="10" s="1"/>
  <c r="AF1023" i="10"/>
  <c r="AH1023" i="10" s="1"/>
  <c r="AE1023" i="10"/>
  <c r="Q1023" i="10"/>
  <c r="W1023" i="10" s="1"/>
  <c r="X1023" i="10" s="1"/>
  <c r="Y1023" i="10" s="1"/>
  <c r="AF1022" i="10"/>
  <c r="AH1022" i="10" s="1"/>
  <c r="AE1022" i="10"/>
  <c r="AX1022" i="10" s="1"/>
  <c r="Q1022" i="10"/>
  <c r="W1022" i="10" s="1"/>
  <c r="X1022" i="10" s="1"/>
  <c r="Y1022" i="10" s="1"/>
  <c r="AB1022" i="10" s="1"/>
  <c r="AC1022" i="10" s="1"/>
  <c r="AF1021" i="10"/>
  <c r="AE1021" i="10"/>
  <c r="Q1021" i="10"/>
  <c r="AF1020" i="10"/>
  <c r="AE1020" i="10"/>
  <c r="AS1020" i="10" s="1"/>
  <c r="Q1020" i="10"/>
  <c r="W1020" i="10" s="1"/>
  <c r="X1020" i="10" s="1"/>
  <c r="Y1020" i="10" s="1"/>
  <c r="AB1020" i="10" s="1"/>
  <c r="AC1020" i="10" s="1"/>
  <c r="AF1019" i="10"/>
  <c r="AE1019" i="10"/>
  <c r="AZ1019" i="10" s="1"/>
  <c r="Q1019" i="10"/>
  <c r="AF1018" i="10"/>
  <c r="AI1018" i="10" s="1"/>
  <c r="AE1018" i="10"/>
  <c r="AX1018" i="10" s="1"/>
  <c r="AF1017" i="10"/>
  <c r="AH1017" i="10" s="1"/>
  <c r="AE1017" i="10"/>
  <c r="AF1016" i="10"/>
  <c r="AE1016" i="10"/>
  <c r="AF1015" i="10"/>
  <c r="AE1015" i="10"/>
  <c r="AX1015" i="10" s="1"/>
  <c r="AF1014" i="10"/>
  <c r="AE1014" i="10"/>
  <c r="AW1014" i="10" s="1"/>
  <c r="W1014" i="10"/>
  <c r="AF1013" i="10"/>
  <c r="AJ1013" i="10" s="1"/>
  <c r="AE1013" i="10"/>
  <c r="AW1013" i="10" s="1"/>
  <c r="AF1012" i="10"/>
  <c r="AI1012" i="10" s="1"/>
  <c r="AE1012" i="10"/>
  <c r="AW1012" i="10" s="1"/>
  <c r="AF1011" i="10"/>
  <c r="AE1011" i="10"/>
  <c r="AE1010" i="10"/>
  <c r="AF1009" i="10"/>
  <c r="AE1009" i="10"/>
  <c r="AM1009" i="10" s="1"/>
  <c r="AF1008" i="10"/>
  <c r="AE1008" i="10"/>
  <c r="AX1008" i="10" s="1"/>
  <c r="AF1007" i="10"/>
  <c r="AE1007" i="10"/>
  <c r="AF1006" i="10"/>
  <c r="AI1006" i="10" s="1"/>
  <c r="AE1006" i="10"/>
  <c r="AQ1006" i="10" s="1"/>
  <c r="AF1005" i="10"/>
  <c r="AE1005" i="10"/>
  <c r="AQ1005" i="10" s="1"/>
  <c r="X1005" i="10"/>
  <c r="O1005" i="10"/>
  <c r="AF1004" i="10"/>
  <c r="AI1004" i="10" s="1"/>
  <c r="AE1004" i="10"/>
  <c r="O1004" i="10"/>
  <c r="AF1003" i="10"/>
  <c r="AE1003" i="10"/>
  <c r="BC1003" i="10" s="1"/>
  <c r="X1003" i="10"/>
  <c r="O1003" i="10"/>
  <c r="AF1002" i="10"/>
  <c r="AI1002" i="10" s="1"/>
  <c r="AE1002" i="10"/>
  <c r="O1002" i="10"/>
  <c r="D1002" i="10"/>
  <c r="AF1001" i="10"/>
  <c r="AI1001" i="10" s="1"/>
  <c r="AE1001" i="10"/>
  <c r="AR1001" i="10" s="1"/>
  <c r="AF1000" i="10"/>
  <c r="AI1000" i="10" s="1"/>
  <c r="AE1000" i="10"/>
  <c r="AF999" i="10"/>
  <c r="AE999" i="10"/>
  <c r="AF998" i="10"/>
  <c r="AE998" i="10"/>
  <c r="BD998" i="10" s="1"/>
  <c r="AF997" i="10"/>
  <c r="AH997" i="10" s="1"/>
  <c r="AE997" i="10"/>
  <c r="AM997" i="10" s="1"/>
  <c r="AF996" i="10"/>
  <c r="AE996" i="10"/>
  <c r="AU996" i="10" s="1"/>
  <c r="AF995" i="10"/>
  <c r="AE995" i="10"/>
  <c r="AU995" i="10" s="1"/>
  <c r="AF994" i="10"/>
  <c r="AH994" i="10" s="1"/>
  <c r="AE994" i="10"/>
  <c r="AF993" i="10"/>
  <c r="AI993" i="10" s="1"/>
  <c r="AE993" i="10"/>
  <c r="AF992" i="10"/>
  <c r="AE992" i="10"/>
  <c r="BE992" i="10" s="1"/>
  <c r="AF991" i="10"/>
  <c r="AE991" i="10"/>
  <c r="AF990" i="10"/>
  <c r="AI990" i="10" s="1"/>
  <c r="AE990" i="10"/>
  <c r="AF989" i="10"/>
  <c r="AE989" i="10"/>
  <c r="AU989" i="10" s="1"/>
  <c r="AF988" i="10"/>
  <c r="AH988" i="10" s="1"/>
  <c r="AE988" i="10"/>
  <c r="BA988" i="10" s="1"/>
  <c r="AE987" i="10"/>
  <c r="AF986" i="10"/>
  <c r="AE986" i="10"/>
  <c r="AF985" i="10"/>
  <c r="AH985" i="10" s="1"/>
  <c r="AE985" i="10"/>
  <c r="AM985" i="10" s="1"/>
  <c r="E985" i="10"/>
  <c r="AF984" i="10"/>
  <c r="AE984" i="10"/>
  <c r="AF983" i="10"/>
  <c r="AJ983" i="10" s="1"/>
  <c r="V983" i="10"/>
  <c r="U983" i="10"/>
  <c r="T983" i="10"/>
  <c r="R983" i="10"/>
  <c r="AF982" i="10"/>
  <c r="V982" i="10"/>
  <c r="U982" i="10"/>
  <c r="T982" i="10"/>
  <c r="R982" i="10"/>
  <c r="AF981" i="10"/>
  <c r="Z981" i="10"/>
  <c r="AF954" i="10" s="1"/>
  <c r="V981" i="10"/>
  <c r="BD962" i="10" s="1"/>
  <c r="U981" i="10"/>
  <c r="T981" i="10"/>
  <c r="G985" i="10" s="1"/>
  <c r="S981" i="10"/>
  <c r="R981" i="10"/>
  <c r="P981" i="10"/>
  <c r="O981" i="10"/>
  <c r="N981" i="10"/>
  <c r="M981" i="10"/>
  <c r="L981" i="10"/>
  <c r="AE981" i="10" s="1"/>
  <c r="AF980" i="10"/>
  <c r="AE980" i="10"/>
  <c r="Q980" i="10"/>
  <c r="W980" i="10" s="1"/>
  <c r="X980" i="10" s="1"/>
  <c r="Y980" i="10" s="1"/>
  <c r="AF979" i="10"/>
  <c r="AH979" i="10" s="1"/>
  <c r="AE979" i="10"/>
  <c r="Q979" i="10"/>
  <c r="W979" i="10" s="1"/>
  <c r="X979" i="10" s="1"/>
  <c r="Y979" i="10" s="1"/>
  <c r="AF978" i="10"/>
  <c r="AE978" i="10"/>
  <c r="BB978" i="10" s="1"/>
  <c r="Q978" i="10"/>
  <c r="W978" i="10" s="1"/>
  <c r="X978" i="10" s="1"/>
  <c r="Y978" i="10" s="1"/>
  <c r="AF977" i="10"/>
  <c r="AE977" i="10"/>
  <c r="Q977" i="10"/>
  <c r="W977" i="10" s="1"/>
  <c r="X977" i="10" s="1"/>
  <c r="Y977" i="10" s="1"/>
  <c r="AF976" i="10"/>
  <c r="AE976" i="10"/>
  <c r="Q976" i="10"/>
  <c r="W976" i="10" s="1"/>
  <c r="X976" i="10" s="1"/>
  <c r="Y976" i="10" s="1"/>
  <c r="AB976" i="10" s="1"/>
  <c r="AC976" i="10" s="1"/>
  <c r="AF975" i="10"/>
  <c r="AE975" i="10"/>
  <c r="Q975" i="10"/>
  <c r="W975" i="10" s="1"/>
  <c r="X975" i="10" s="1"/>
  <c r="Y975" i="10" s="1"/>
  <c r="AF974" i="10"/>
  <c r="AE974" i="10"/>
  <c r="AL974" i="10" s="1"/>
  <c r="Q974" i="10"/>
  <c r="W974" i="10" s="1"/>
  <c r="X974" i="10" s="1"/>
  <c r="Y974" i="10" s="1"/>
  <c r="AF973" i="10"/>
  <c r="AE973" i="10"/>
  <c r="Q973" i="10"/>
  <c r="W973" i="10" s="1"/>
  <c r="X973" i="10" s="1"/>
  <c r="Y973" i="10" s="1"/>
  <c r="AF972" i="10"/>
  <c r="AE972" i="10"/>
  <c r="Q972" i="10"/>
  <c r="W972" i="10" s="1"/>
  <c r="X972" i="10" s="1"/>
  <c r="Y972" i="10" s="1"/>
  <c r="AF971" i="10"/>
  <c r="AJ971" i="10" s="1"/>
  <c r="AE971" i="10"/>
  <c r="Q971" i="10"/>
  <c r="W971" i="10" s="1"/>
  <c r="X971" i="10" s="1"/>
  <c r="Y971" i="10" s="1"/>
  <c r="AF970" i="10"/>
  <c r="AE970" i="10"/>
  <c r="Q970" i="10"/>
  <c r="W970" i="10" s="1"/>
  <c r="X970" i="10" s="1"/>
  <c r="Y970" i="10" s="1"/>
  <c r="AF969" i="10"/>
  <c r="AH969" i="10" s="1"/>
  <c r="AE969" i="10"/>
  <c r="Q969" i="10"/>
  <c r="W969" i="10" s="1"/>
  <c r="X969" i="10" s="1"/>
  <c r="Y969" i="10" s="1"/>
  <c r="AF968" i="10"/>
  <c r="AJ968" i="10" s="1"/>
  <c r="AE968" i="10"/>
  <c r="Q968" i="10"/>
  <c r="W968" i="10" s="1"/>
  <c r="X968" i="10" s="1"/>
  <c r="Y968" i="10" s="1"/>
  <c r="AF967" i="10"/>
  <c r="AE967" i="10"/>
  <c r="AS967" i="10" s="1"/>
  <c r="Q967" i="10"/>
  <c r="W967" i="10" s="1"/>
  <c r="X967" i="10" s="1"/>
  <c r="Y967" i="10" s="1"/>
  <c r="AF966" i="10"/>
  <c r="AJ966" i="10" s="1"/>
  <c r="AE966" i="10"/>
  <c r="Q966" i="10"/>
  <c r="W966" i="10" s="1"/>
  <c r="X966" i="10" s="1"/>
  <c r="Y966" i="10" s="1"/>
  <c r="AF965" i="10"/>
  <c r="AE965" i="10"/>
  <c r="AN965" i="10" s="1"/>
  <c r="Q965" i="10"/>
  <c r="W965" i="10" s="1"/>
  <c r="X965" i="10" s="1"/>
  <c r="Y965" i="10" s="1"/>
  <c r="AF964" i="10"/>
  <c r="AE964" i="10"/>
  <c r="AS964" i="10" s="1"/>
  <c r="Q964" i="10"/>
  <c r="AF963" i="10"/>
  <c r="AE963" i="10"/>
  <c r="Q963" i="10"/>
  <c r="W963" i="10" s="1"/>
  <c r="X963" i="10" s="1"/>
  <c r="Y963" i="10" s="1"/>
  <c r="AF962" i="10"/>
  <c r="AE962" i="10"/>
  <c r="AF961" i="10"/>
  <c r="AE961" i="10"/>
  <c r="AF960" i="10"/>
  <c r="AE960" i="10"/>
  <c r="BC960" i="10" s="1"/>
  <c r="AF959" i="10"/>
  <c r="AE959" i="10"/>
  <c r="AF958" i="10"/>
  <c r="AJ958" i="10" s="1"/>
  <c r="AE958" i="10"/>
  <c r="AZ958" i="10" s="1"/>
  <c r="W958" i="10"/>
  <c r="AF957" i="10"/>
  <c r="AE957" i="10"/>
  <c r="BC957" i="10" s="1"/>
  <c r="AF956" i="10"/>
  <c r="AH956" i="10" s="1"/>
  <c r="AE956" i="10"/>
  <c r="AF955" i="10"/>
  <c r="AE955" i="10"/>
  <c r="AR955" i="10" s="1"/>
  <c r="AE954" i="10"/>
  <c r="AO954" i="10" s="1"/>
  <c r="AF953" i="10"/>
  <c r="AE953" i="10"/>
  <c r="AF952" i="10"/>
  <c r="AH952" i="10" s="1"/>
  <c r="AE952" i="10"/>
  <c r="BA952" i="10" s="1"/>
  <c r="AF951" i="10"/>
  <c r="AE951" i="10"/>
  <c r="AX951" i="10" s="1"/>
  <c r="AF950" i="10"/>
  <c r="AH950" i="10" s="1"/>
  <c r="AE950" i="10"/>
  <c r="AF949" i="10"/>
  <c r="AE949" i="10"/>
  <c r="AY949" i="10" s="1"/>
  <c r="X949" i="10"/>
  <c r="O949" i="10"/>
  <c r="AF948" i="10"/>
  <c r="AE948" i="10"/>
  <c r="O948" i="10"/>
  <c r="AF947" i="10"/>
  <c r="AE947" i="10"/>
  <c r="BA947" i="10" s="1"/>
  <c r="X947" i="10"/>
  <c r="O947" i="10"/>
  <c r="AF946" i="10"/>
  <c r="AI946" i="10" s="1"/>
  <c r="AE946" i="10"/>
  <c r="AZ946" i="10" s="1"/>
  <c r="O946" i="10"/>
  <c r="D946" i="10"/>
  <c r="AF945" i="10"/>
  <c r="AE945" i="10"/>
  <c r="AF944" i="10"/>
  <c r="AE944" i="10"/>
  <c r="AS944" i="10" s="1"/>
  <c r="AF943" i="10"/>
  <c r="AJ943" i="10" s="1"/>
  <c r="AE943" i="10"/>
  <c r="AQ943" i="10" s="1"/>
  <c r="AF942" i="10"/>
  <c r="AJ942" i="10" s="1"/>
  <c r="AE942" i="10"/>
  <c r="AV942" i="10" s="1"/>
  <c r="AF941" i="10"/>
  <c r="AE941" i="10"/>
  <c r="AY941" i="10" s="1"/>
  <c r="AF940" i="10"/>
  <c r="AE940" i="10"/>
  <c r="AL940" i="10" s="1"/>
  <c r="AF939" i="10"/>
  <c r="AJ939" i="10" s="1"/>
  <c r="AE939" i="10"/>
  <c r="AF938" i="10"/>
  <c r="AE938" i="10"/>
  <c r="AF937" i="10"/>
  <c r="AE937" i="10"/>
  <c r="AF936" i="10"/>
  <c r="AE936" i="10"/>
  <c r="AF935" i="10"/>
  <c r="AJ935" i="10" s="1"/>
  <c r="AE935" i="10"/>
  <c r="AZ935" i="10" s="1"/>
  <c r="AF934" i="10"/>
  <c r="AE934" i="10"/>
  <c r="AT934" i="10" s="1"/>
  <c r="AF933" i="10"/>
  <c r="AI933" i="10" s="1"/>
  <c r="AE933" i="10"/>
  <c r="AF932" i="10"/>
  <c r="AI932" i="10" s="1"/>
  <c r="AE932" i="10"/>
  <c r="AE931" i="10"/>
  <c r="AF930" i="10"/>
  <c r="AE930" i="10"/>
  <c r="AF929" i="10"/>
  <c r="AE929" i="10"/>
  <c r="E929" i="10"/>
  <c r="AF928" i="10"/>
  <c r="AH928" i="10" s="1"/>
  <c r="AE928" i="10"/>
  <c r="AT928" i="10" s="1"/>
  <c r="AF927" i="10"/>
  <c r="V927" i="10"/>
  <c r="U927" i="10"/>
  <c r="T927" i="10"/>
  <c r="S927" i="10"/>
  <c r="R927" i="10"/>
  <c r="AF926" i="10"/>
  <c r="AI926" i="10" s="1"/>
  <c r="V926" i="10"/>
  <c r="U926" i="10"/>
  <c r="T926" i="10"/>
  <c r="S926" i="10"/>
  <c r="R926" i="10"/>
  <c r="AF925" i="10"/>
  <c r="Z925" i="10"/>
  <c r="AF898" i="10" s="1"/>
  <c r="V925" i="10"/>
  <c r="U925" i="10"/>
  <c r="T925" i="10"/>
  <c r="G929" i="10" s="1"/>
  <c r="S925" i="10"/>
  <c r="R925" i="10"/>
  <c r="P925" i="10"/>
  <c r="O925" i="10"/>
  <c r="N925" i="10"/>
  <c r="M925" i="10"/>
  <c r="L925" i="10"/>
  <c r="AE925" i="10" s="1"/>
  <c r="AY925" i="10" s="1"/>
  <c r="AF924" i="10"/>
  <c r="AE924" i="10"/>
  <c r="Q924" i="10"/>
  <c r="W924" i="10" s="1"/>
  <c r="X924" i="10" s="1"/>
  <c r="Y924" i="10" s="1"/>
  <c r="AF923" i="10"/>
  <c r="AI923" i="10" s="1"/>
  <c r="AE923" i="10"/>
  <c r="AQ923" i="10" s="1"/>
  <c r="Q923" i="10"/>
  <c r="W923" i="10" s="1"/>
  <c r="X923" i="10" s="1"/>
  <c r="Y923" i="10" s="1"/>
  <c r="AB923" i="10" s="1"/>
  <c r="AC923" i="10" s="1"/>
  <c r="AF922" i="10"/>
  <c r="AI922" i="10" s="1"/>
  <c r="AE922" i="10"/>
  <c r="Q922" i="10"/>
  <c r="W922" i="10" s="1"/>
  <c r="X922" i="10" s="1"/>
  <c r="Y922" i="10" s="1"/>
  <c r="AB922" i="10" s="1"/>
  <c r="AC922" i="10" s="1"/>
  <c r="AF921" i="10"/>
  <c r="AH921" i="10" s="1"/>
  <c r="AE921" i="10"/>
  <c r="AV921" i="10" s="1"/>
  <c r="Q921" i="10"/>
  <c r="W921" i="10" s="1"/>
  <c r="X921" i="10" s="1"/>
  <c r="Y921" i="10" s="1"/>
  <c r="AF920" i="10"/>
  <c r="AE920" i="10"/>
  <c r="BA920" i="10" s="1"/>
  <c r="Q920" i="10"/>
  <c r="W920" i="10" s="1"/>
  <c r="X920" i="10" s="1"/>
  <c r="Y920" i="10" s="1"/>
  <c r="AF919" i="10"/>
  <c r="AI919" i="10" s="1"/>
  <c r="AE919" i="10"/>
  <c r="AW919" i="10" s="1"/>
  <c r="Q919" i="10"/>
  <c r="W919" i="10" s="1"/>
  <c r="X919" i="10" s="1"/>
  <c r="Y919" i="10" s="1"/>
  <c r="AF918" i="10"/>
  <c r="AH918" i="10" s="1"/>
  <c r="AE918" i="10"/>
  <c r="AY918" i="10" s="1"/>
  <c r="Q918" i="10"/>
  <c r="W918" i="10" s="1"/>
  <c r="X918" i="10" s="1"/>
  <c r="Y918" i="10" s="1"/>
  <c r="AA918" i="10" s="1"/>
  <c r="AF917" i="10"/>
  <c r="AH917" i="10" s="1"/>
  <c r="AE917" i="10"/>
  <c r="Q917" i="10"/>
  <c r="W917" i="10" s="1"/>
  <c r="X917" i="10" s="1"/>
  <c r="Y917" i="10" s="1"/>
  <c r="AB917" i="10" s="1"/>
  <c r="AC917" i="10" s="1"/>
  <c r="AF916" i="10"/>
  <c r="AE916" i="10"/>
  <c r="Q916" i="10"/>
  <c r="W916" i="10" s="1"/>
  <c r="X916" i="10" s="1"/>
  <c r="Y916" i="10" s="1"/>
  <c r="AF915" i="10"/>
  <c r="AI915" i="10" s="1"/>
  <c r="AE915" i="10"/>
  <c r="Q915" i="10"/>
  <c r="W915" i="10" s="1"/>
  <c r="X915" i="10" s="1"/>
  <c r="Y915" i="10" s="1"/>
  <c r="AF914" i="10"/>
  <c r="AE914" i="10"/>
  <c r="Q914" i="10"/>
  <c r="W914" i="10" s="1"/>
  <c r="X914" i="10" s="1"/>
  <c r="Y914" i="10" s="1"/>
  <c r="AF913" i="10"/>
  <c r="AE913" i="10"/>
  <c r="BA913" i="10" s="1"/>
  <c r="Q913" i="10"/>
  <c r="W913" i="10" s="1"/>
  <c r="X913" i="10" s="1"/>
  <c r="Y913" i="10" s="1"/>
  <c r="AA913" i="10" s="1"/>
  <c r="AF912" i="10"/>
  <c r="AE912" i="10"/>
  <c r="Q912" i="10"/>
  <c r="W912" i="10" s="1"/>
  <c r="X912" i="10" s="1"/>
  <c r="Y912" i="10" s="1"/>
  <c r="AF911" i="10"/>
  <c r="AI911" i="10" s="1"/>
  <c r="AE911" i="10"/>
  <c r="AW911" i="10" s="1"/>
  <c r="Q911" i="10"/>
  <c r="W911" i="10" s="1"/>
  <c r="X911" i="10" s="1"/>
  <c r="Y911" i="10" s="1"/>
  <c r="AF910" i="10"/>
  <c r="AH910" i="10" s="1"/>
  <c r="AE910" i="10"/>
  <c r="AV910" i="10" s="1"/>
  <c r="Q910" i="10"/>
  <c r="W910" i="10" s="1"/>
  <c r="X910" i="10" s="1"/>
  <c r="Y910" i="10" s="1"/>
  <c r="AA910" i="10" s="1"/>
  <c r="AF909" i="10"/>
  <c r="AH909" i="10" s="1"/>
  <c r="AE909" i="10"/>
  <c r="AQ909" i="10" s="1"/>
  <c r="Q909" i="10"/>
  <c r="W909" i="10" s="1"/>
  <c r="X909" i="10" s="1"/>
  <c r="AF908" i="10"/>
  <c r="AE908" i="10"/>
  <c r="Q908" i="10"/>
  <c r="W908" i="10" s="1"/>
  <c r="X908" i="10" s="1"/>
  <c r="Y908" i="10" s="1"/>
  <c r="AF907" i="10"/>
  <c r="AI907" i="10" s="1"/>
  <c r="AE907" i="10"/>
  <c r="Q907" i="10"/>
  <c r="W907" i="10" s="1"/>
  <c r="X907" i="10" s="1"/>
  <c r="AF906" i="10"/>
  <c r="AE906" i="10"/>
  <c r="AF905" i="10"/>
  <c r="AE905" i="10"/>
  <c r="AF904" i="10"/>
  <c r="AE904" i="10"/>
  <c r="AV904" i="10" s="1"/>
  <c r="AF903" i="10"/>
  <c r="AE903" i="10"/>
  <c r="AF902" i="10"/>
  <c r="AE902" i="10"/>
  <c r="BB902" i="10" s="1"/>
  <c r="W902" i="10"/>
  <c r="AF901" i="10"/>
  <c r="AJ901" i="10" s="1"/>
  <c r="AE901" i="10"/>
  <c r="AL901" i="10" s="1"/>
  <c r="AF900" i="10"/>
  <c r="AE900" i="10"/>
  <c r="AF899" i="10"/>
  <c r="AI899" i="10" s="1"/>
  <c r="AE899" i="10"/>
  <c r="AP899" i="10" s="1"/>
  <c r="AE898" i="10"/>
  <c r="AF897" i="10"/>
  <c r="AE897" i="10"/>
  <c r="AF896" i="10"/>
  <c r="AE896" i="10"/>
  <c r="BD896" i="10" s="1"/>
  <c r="AF895" i="10"/>
  <c r="AI895" i="10" s="1"/>
  <c r="AE895" i="10"/>
  <c r="AF894" i="10"/>
  <c r="AE894" i="10"/>
  <c r="AU894" i="10" s="1"/>
  <c r="AF893" i="10"/>
  <c r="AH893" i="10" s="1"/>
  <c r="AE893" i="10"/>
  <c r="BE893" i="10" s="1"/>
  <c r="X893" i="10"/>
  <c r="O893" i="10"/>
  <c r="AF892" i="10"/>
  <c r="AE892" i="10"/>
  <c r="O892" i="10"/>
  <c r="AF891" i="10"/>
  <c r="AH891" i="10" s="1"/>
  <c r="AE891" i="10"/>
  <c r="AL891" i="10" s="1"/>
  <c r="X891" i="10"/>
  <c r="O891" i="10"/>
  <c r="AF890" i="10"/>
  <c r="AH890" i="10" s="1"/>
  <c r="AE890" i="10"/>
  <c r="BE890" i="10" s="1"/>
  <c r="O890" i="10"/>
  <c r="D890" i="10"/>
  <c r="AF889" i="10"/>
  <c r="AJ889" i="10" s="1"/>
  <c r="AE889" i="10"/>
  <c r="AS889" i="10" s="1"/>
  <c r="AF888" i="10"/>
  <c r="AH888" i="10" s="1"/>
  <c r="AE888" i="10"/>
  <c r="AQ888" i="10" s="1"/>
  <c r="AF887" i="10"/>
  <c r="AJ887" i="10" s="1"/>
  <c r="AE887" i="10"/>
  <c r="AF886" i="10"/>
  <c r="AE886" i="10"/>
  <c r="AF885" i="10"/>
  <c r="AJ885" i="10" s="1"/>
  <c r="AE885" i="10"/>
  <c r="AR885" i="10" s="1"/>
  <c r="AF884" i="10"/>
  <c r="AE884" i="10"/>
  <c r="AF883" i="10"/>
  <c r="AE883" i="10"/>
  <c r="AF882" i="10"/>
  <c r="AE882" i="10"/>
  <c r="AF881" i="10"/>
  <c r="AE881" i="10"/>
  <c r="BE881" i="10" s="1"/>
  <c r="AF880" i="10"/>
  <c r="AE880" i="10"/>
  <c r="AW880" i="10" s="1"/>
  <c r="AF879" i="10"/>
  <c r="AH879" i="10" s="1"/>
  <c r="AE879" i="10"/>
  <c r="BB879" i="10" s="1"/>
  <c r="AF878" i="10"/>
  <c r="AE878" i="10"/>
  <c r="AF877" i="10"/>
  <c r="AE877" i="10"/>
  <c r="AF876" i="10"/>
  <c r="AE876" i="10"/>
  <c r="AE875" i="10"/>
  <c r="AZ875" i="10" s="1"/>
  <c r="AF874" i="10"/>
  <c r="AE874" i="10"/>
  <c r="AF873" i="10"/>
  <c r="AJ873" i="10" s="1"/>
  <c r="AE873" i="10"/>
  <c r="AQ873" i="10" s="1"/>
  <c r="E873" i="10"/>
  <c r="AF872" i="10"/>
  <c r="AE872" i="10"/>
  <c r="AF871" i="10"/>
  <c r="AJ871" i="10" s="1"/>
  <c r="V871" i="10"/>
  <c r="U871" i="10"/>
  <c r="T871" i="10"/>
  <c r="S871" i="10"/>
  <c r="R871" i="10"/>
  <c r="AF870" i="10"/>
  <c r="AJ870" i="10" s="1"/>
  <c r="V870" i="10"/>
  <c r="U870" i="10"/>
  <c r="T870" i="10"/>
  <c r="S870" i="10"/>
  <c r="R870" i="10"/>
  <c r="AF869" i="10"/>
  <c r="Z869" i="10"/>
  <c r="AF842" i="10" s="1"/>
  <c r="V869" i="10"/>
  <c r="U869" i="10"/>
  <c r="AL850" i="10" s="1"/>
  <c r="T869" i="10"/>
  <c r="G873" i="10" s="1"/>
  <c r="S869" i="10"/>
  <c r="R869" i="10"/>
  <c r="P869" i="10"/>
  <c r="O869" i="10"/>
  <c r="N869" i="10"/>
  <c r="M869" i="10"/>
  <c r="L869" i="10"/>
  <c r="AE869" i="10" s="1"/>
  <c r="AF868" i="10"/>
  <c r="AH868" i="10" s="1"/>
  <c r="AE868" i="10"/>
  <c r="AX868" i="10" s="1"/>
  <c r="Q868" i="10"/>
  <c r="W868" i="10" s="1"/>
  <c r="X868" i="10" s="1"/>
  <c r="Y868" i="10" s="1"/>
  <c r="AF867" i="10"/>
  <c r="AJ867" i="10" s="1"/>
  <c r="AE867" i="10"/>
  <c r="AY867" i="10" s="1"/>
  <c r="Q867" i="10"/>
  <c r="W867" i="10" s="1"/>
  <c r="X867" i="10" s="1"/>
  <c r="Y867" i="10" s="1"/>
  <c r="AB867" i="10" s="1"/>
  <c r="AC867" i="10" s="1"/>
  <c r="AF866" i="10"/>
  <c r="AI866" i="10" s="1"/>
  <c r="AE866" i="10"/>
  <c r="Q866" i="10"/>
  <c r="W866" i="10" s="1"/>
  <c r="X866" i="10" s="1"/>
  <c r="Y866" i="10" s="1"/>
  <c r="AB866" i="10" s="1"/>
  <c r="AC866" i="10" s="1"/>
  <c r="AF865" i="10"/>
  <c r="AE865" i="10"/>
  <c r="Q865" i="10"/>
  <c r="W865" i="10" s="1"/>
  <c r="X865" i="10" s="1"/>
  <c r="Y865" i="10" s="1"/>
  <c r="AF864" i="10"/>
  <c r="AJ864" i="10" s="1"/>
  <c r="AE864" i="10"/>
  <c r="Q864" i="10"/>
  <c r="W864" i="10" s="1"/>
  <c r="X864" i="10" s="1"/>
  <c r="Y864" i="10" s="1"/>
  <c r="AF863" i="10"/>
  <c r="AE863" i="10"/>
  <c r="AO863" i="10" s="1"/>
  <c r="Q863" i="10"/>
  <c r="W863" i="10" s="1"/>
  <c r="X863" i="10" s="1"/>
  <c r="Y863" i="10" s="1"/>
  <c r="AF862" i="10"/>
  <c r="AI862" i="10" s="1"/>
  <c r="AE862" i="10"/>
  <c r="BE862" i="10" s="1"/>
  <c r="Q862" i="10"/>
  <c r="W862" i="10" s="1"/>
  <c r="X862" i="10" s="1"/>
  <c r="Y862" i="10" s="1"/>
  <c r="AA862" i="10" s="1"/>
  <c r="AF861" i="10"/>
  <c r="AE861" i="10"/>
  <c r="Q861" i="10"/>
  <c r="W861" i="10" s="1"/>
  <c r="X861" i="10" s="1"/>
  <c r="Y861" i="10" s="1"/>
  <c r="AF860" i="10"/>
  <c r="AE860" i="10"/>
  <c r="Q860" i="10"/>
  <c r="W860" i="10" s="1"/>
  <c r="X860" i="10" s="1"/>
  <c r="Y860" i="10" s="1"/>
  <c r="AF859" i="10"/>
  <c r="AJ859" i="10" s="1"/>
  <c r="AE859" i="10"/>
  <c r="AM859" i="10" s="1"/>
  <c r="Q859" i="10"/>
  <c r="W859" i="10" s="1"/>
  <c r="X859" i="10" s="1"/>
  <c r="Y859" i="10" s="1"/>
  <c r="AF858" i="10"/>
  <c r="AE858" i="10"/>
  <c r="AZ858" i="10" s="1"/>
  <c r="Q858" i="10"/>
  <c r="W858" i="10" s="1"/>
  <c r="X858" i="10" s="1"/>
  <c r="Y858" i="10" s="1"/>
  <c r="AF857" i="10"/>
  <c r="AE857" i="10"/>
  <c r="Q857" i="10"/>
  <c r="W857" i="10" s="1"/>
  <c r="X857" i="10" s="1"/>
  <c r="Y857" i="10" s="1"/>
  <c r="AB857" i="10" s="1"/>
  <c r="AC857" i="10" s="1"/>
  <c r="AF856" i="10"/>
  <c r="AJ856" i="10" s="1"/>
  <c r="AE856" i="10"/>
  <c r="Q856" i="10"/>
  <c r="W856" i="10" s="1"/>
  <c r="X856" i="10" s="1"/>
  <c r="Y856" i="10" s="1"/>
  <c r="AF855" i="10"/>
  <c r="AH855" i="10" s="1"/>
  <c r="AE855" i="10"/>
  <c r="BB855" i="10" s="1"/>
  <c r="Q855" i="10"/>
  <c r="W855" i="10" s="1"/>
  <c r="X855" i="10" s="1"/>
  <c r="Y855" i="10" s="1"/>
  <c r="AB855" i="10" s="1"/>
  <c r="AC855" i="10" s="1"/>
  <c r="AF854" i="10"/>
  <c r="AE854" i="10"/>
  <c r="Q854" i="10"/>
  <c r="W854" i="10" s="1"/>
  <c r="X854" i="10" s="1"/>
  <c r="Y854" i="10" s="1"/>
  <c r="AF853" i="10"/>
  <c r="AE853" i="10"/>
  <c r="AL853" i="10" s="1"/>
  <c r="Q853" i="10"/>
  <c r="W853" i="10" s="1"/>
  <c r="X853" i="10" s="1"/>
  <c r="Y853" i="10" s="1"/>
  <c r="AF852" i="10"/>
  <c r="AJ852" i="10" s="1"/>
  <c r="AE852" i="10"/>
  <c r="Q852" i="10"/>
  <c r="W852" i="10" s="1"/>
  <c r="X852" i="10" s="1"/>
  <c r="Y852" i="10" s="1"/>
  <c r="AF851" i="10"/>
  <c r="AE851" i="10"/>
  <c r="Q851" i="10"/>
  <c r="AF850" i="10"/>
  <c r="AE850" i="10"/>
  <c r="AX850" i="10" s="1"/>
  <c r="AF849" i="10"/>
  <c r="AE849" i="10"/>
  <c r="AF848" i="10"/>
  <c r="AE848" i="10"/>
  <c r="AR848" i="10" s="1"/>
  <c r="AF847" i="10"/>
  <c r="AH847" i="10" s="1"/>
  <c r="AE847" i="10"/>
  <c r="AF846" i="10"/>
  <c r="AI846" i="10" s="1"/>
  <c r="AE846" i="10"/>
  <c r="W846" i="10"/>
  <c r="AF845" i="10"/>
  <c r="AH845" i="10" s="1"/>
  <c r="AE845" i="10"/>
  <c r="AF844" i="10"/>
  <c r="AH844" i="10" s="1"/>
  <c r="AE844" i="10"/>
  <c r="AV844" i="10" s="1"/>
  <c r="AF843" i="10"/>
  <c r="AI843" i="10" s="1"/>
  <c r="AE843" i="10"/>
  <c r="AL843" i="10" s="1"/>
  <c r="AE842" i="10"/>
  <c r="AF841" i="10"/>
  <c r="AJ841" i="10" s="1"/>
  <c r="AE841" i="10"/>
  <c r="AF840" i="10"/>
  <c r="AE840" i="10"/>
  <c r="AF839" i="10"/>
  <c r="AJ839" i="10" s="1"/>
  <c r="AE839" i="10"/>
  <c r="AO839" i="10" s="1"/>
  <c r="AF838" i="10"/>
  <c r="AI838" i="10" s="1"/>
  <c r="AE838" i="10"/>
  <c r="AQ838" i="10" s="1"/>
  <c r="AF837" i="10"/>
  <c r="AE837" i="10"/>
  <c r="AP837" i="10" s="1"/>
  <c r="X837" i="10"/>
  <c r="O837" i="10"/>
  <c r="AF836" i="10"/>
  <c r="AH836" i="10" s="1"/>
  <c r="AE836" i="10"/>
  <c r="O836" i="10"/>
  <c r="AF835" i="10"/>
  <c r="AE835" i="10"/>
  <c r="X835" i="10"/>
  <c r="O835" i="10"/>
  <c r="AF834" i="10"/>
  <c r="AE834" i="10"/>
  <c r="BA834" i="10" s="1"/>
  <c r="O834" i="10"/>
  <c r="D834" i="10"/>
  <c r="AF833" i="10"/>
  <c r="AH833" i="10" s="1"/>
  <c r="AE833" i="10"/>
  <c r="AF832" i="10"/>
  <c r="AH832" i="10" s="1"/>
  <c r="AE832" i="10"/>
  <c r="AF831" i="10"/>
  <c r="AE831" i="10"/>
  <c r="AM831" i="10" s="1"/>
  <c r="AF830" i="10"/>
  <c r="AI830" i="10" s="1"/>
  <c r="AE830" i="10"/>
  <c r="AF829" i="10"/>
  <c r="AJ829" i="10" s="1"/>
  <c r="AE829" i="10"/>
  <c r="AM829" i="10" s="1"/>
  <c r="AF828" i="10"/>
  <c r="AH828" i="10" s="1"/>
  <c r="AE828" i="10"/>
  <c r="AR828" i="10" s="1"/>
  <c r="AF827" i="10"/>
  <c r="AE827" i="10"/>
  <c r="AF826" i="10"/>
  <c r="AE826" i="10"/>
  <c r="AF825" i="10"/>
  <c r="AH825" i="10" s="1"/>
  <c r="AE825" i="10"/>
  <c r="BE825" i="10" s="1"/>
  <c r="AF824" i="10"/>
  <c r="AE824" i="10"/>
  <c r="BD824" i="10" s="1"/>
  <c r="AF823" i="10"/>
  <c r="AI823" i="10" s="1"/>
  <c r="AE823" i="10"/>
  <c r="AW823" i="10" s="1"/>
  <c r="AF822" i="10"/>
  <c r="AE822" i="10"/>
  <c r="AU822" i="10" s="1"/>
  <c r="AF821" i="10"/>
  <c r="AE821" i="10"/>
  <c r="AF820" i="10"/>
  <c r="AI820" i="10" s="1"/>
  <c r="AE820" i="10"/>
  <c r="AE819" i="10"/>
  <c r="AQ819" i="10" s="1"/>
  <c r="AF818" i="10"/>
  <c r="AE818" i="10"/>
  <c r="AF817" i="10"/>
  <c r="AI817" i="10" s="1"/>
  <c r="AE817" i="10"/>
  <c r="AY817" i="10" s="1"/>
  <c r="E817" i="10"/>
  <c r="AF816" i="10"/>
  <c r="AE816" i="10"/>
  <c r="AZ816" i="10" s="1"/>
  <c r="AF815" i="10"/>
  <c r="AI815" i="10" s="1"/>
  <c r="V815" i="10"/>
  <c r="U815" i="10"/>
  <c r="T815" i="10"/>
  <c r="S815" i="10"/>
  <c r="R815" i="10"/>
  <c r="AF814" i="10"/>
  <c r="AJ814" i="10" s="1"/>
  <c r="V814" i="10"/>
  <c r="U814" i="10"/>
  <c r="T814" i="10"/>
  <c r="S814" i="10"/>
  <c r="R814" i="10"/>
  <c r="AF813" i="10"/>
  <c r="Z813" i="10"/>
  <c r="AF786" i="10" s="1"/>
  <c r="V813" i="10"/>
  <c r="U813" i="10"/>
  <c r="AL794" i="10" s="1"/>
  <c r="T813" i="10"/>
  <c r="G817" i="10" s="1"/>
  <c r="S813" i="10"/>
  <c r="R813" i="10"/>
  <c r="P813" i="10"/>
  <c r="O813" i="10"/>
  <c r="N813" i="10"/>
  <c r="M813" i="10"/>
  <c r="L813" i="10"/>
  <c r="AE813" i="10" s="1"/>
  <c r="AF812" i="10"/>
  <c r="AE812" i="10"/>
  <c r="Q812" i="10"/>
  <c r="W812" i="10" s="1"/>
  <c r="X812" i="10" s="1"/>
  <c r="Y812" i="10" s="1"/>
  <c r="AB812" i="10" s="1"/>
  <c r="AC812" i="10" s="1"/>
  <c r="AF811" i="10"/>
  <c r="AE811" i="10"/>
  <c r="AP811" i="10" s="1"/>
  <c r="Q811" i="10"/>
  <c r="W811" i="10" s="1"/>
  <c r="X811" i="10" s="1"/>
  <c r="Y811" i="10" s="1"/>
  <c r="AA811" i="10" s="1"/>
  <c r="AF810" i="10"/>
  <c r="AE810" i="10"/>
  <c r="Q810" i="10"/>
  <c r="W810" i="10" s="1"/>
  <c r="X810" i="10" s="1"/>
  <c r="Y810" i="10" s="1"/>
  <c r="AF809" i="10"/>
  <c r="AE809" i="10"/>
  <c r="AW809" i="10" s="1"/>
  <c r="Q809" i="10"/>
  <c r="W809" i="10" s="1"/>
  <c r="X809" i="10" s="1"/>
  <c r="Y809" i="10" s="1"/>
  <c r="AB809" i="10" s="1"/>
  <c r="AC809" i="10" s="1"/>
  <c r="AF808" i="10"/>
  <c r="AH808" i="10" s="1"/>
  <c r="AE808" i="10"/>
  <c r="Q808" i="10"/>
  <c r="AF807" i="10"/>
  <c r="AH807" i="10" s="1"/>
  <c r="AE807" i="10"/>
  <c r="Q807" i="10"/>
  <c r="W807" i="10" s="1"/>
  <c r="X807" i="10" s="1"/>
  <c r="Y807" i="10" s="1"/>
  <c r="AF806" i="10"/>
  <c r="AE806" i="10"/>
  <c r="Q806" i="10"/>
  <c r="W806" i="10" s="1"/>
  <c r="X806" i="10" s="1"/>
  <c r="Y806" i="10" s="1"/>
  <c r="AA806" i="10" s="1"/>
  <c r="AF805" i="10"/>
  <c r="AH805" i="10" s="1"/>
  <c r="AE805" i="10"/>
  <c r="Q805" i="10"/>
  <c r="W805" i="10" s="1"/>
  <c r="X805" i="10" s="1"/>
  <c r="Y805" i="10" s="1"/>
  <c r="AF804" i="10"/>
  <c r="AH804" i="10" s="1"/>
  <c r="AE804" i="10"/>
  <c r="Q804" i="10"/>
  <c r="W804" i="10" s="1"/>
  <c r="X804" i="10" s="1"/>
  <c r="Y804" i="10" s="1"/>
  <c r="AF803" i="10"/>
  <c r="AE803" i="10"/>
  <c r="Q803" i="10"/>
  <c r="W803" i="10" s="1"/>
  <c r="X803" i="10" s="1"/>
  <c r="Y803" i="10" s="1"/>
  <c r="AA803" i="10" s="1"/>
  <c r="AF802" i="10"/>
  <c r="AH802" i="10" s="1"/>
  <c r="AE802" i="10"/>
  <c r="AZ802" i="10" s="1"/>
  <c r="Q802" i="10"/>
  <c r="W802" i="10" s="1"/>
  <c r="X802" i="10" s="1"/>
  <c r="Y802" i="10" s="1"/>
  <c r="AF801" i="10"/>
  <c r="AE801" i="10"/>
  <c r="AZ801" i="10" s="1"/>
  <c r="Q801" i="10"/>
  <c r="W801" i="10" s="1"/>
  <c r="X801" i="10" s="1"/>
  <c r="Y801" i="10" s="1"/>
  <c r="AB801" i="10" s="1"/>
  <c r="AC801" i="10" s="1"/>
  <c r="AF800" i="10"/>
  <c r="AH800" i="10" s="1"/>
  <c r="AE800" i="10"/>
  <c r="Q800" i="10"/>
  <c r="W800" i="10" s="1"/>
  <c r="X800" i="10" s="1"/>
  <c r="Y800" i="10" s="1"/>
  <c r="AF799" i="10"/>
  <c r="AJ799" i="10" s="1"/>
  <c r="AE799" i="10"/>
  <c r="Q799" i="10"/>
  <c r="W799" i="10" s="1"/>
  <c r="X799" i="10" s="1"/>
  <c r="Y799" i="10" s="1"/>
  <c r="AF798" i="10"/>
  <c r="AE798" i="10"/>
  <c r="BE798" i="10" s="1"/>
  <c r="Q798" i="10"/>
  <c r="W798" i="10" s="1"/>
  <c r="X798" i="10" s="1"/>
  <c r="Y798" i="10" s="1"/>
  <c r="AF797" i="10"/>
  <c r="AH797" i="10" s="1"/>
  <c r="AE797" i="10"/>
  <c r="Q797" i="10"/>
  <c r="W797" i="10" s="1"/>
  <c r="X797" i="10" s="1"/>
  <c r="Y797" i="10" s="1"/>
  <c r="AF796" i="10"/>
  <c r="AE796" i="10"/>
  <c r="Q796" i="10"/>
  <c r="W796" i="10" s="1"/>
  <c r="X796" i="10" s="1"/>
  <c r="AF795" i="10"/>
  <c r="AE795" i="10"/>
  <c r="AX795" i="10" s="1"/>
  <c r="Q795" i="10"/>
  <c r="W795" i="10" s="1"/>
  <c r="X795" i="10" s="1"/>
  <c r="Y795" i="10" s="1"/>
  <c r="AF794" i="10"/>
  <c r="AE794" i="10"/>
  <c r="AF793" i="10"/>
  <c r="AE793" i="10"/>
  <c r="AF792" i="10"/>
  <c r="AH792" i="10" s="1"/>
  <c r="AE792" i="10"/>
  <c r="BC792" i="10" s="1"/>
  <c r="AF791" i="10"/>
  <c r="AH791" i="10" s="1"/>
  <c r="AE791" i="10"/>
  <c r="AF790" i="10"/>
  <c r="AH790" i="10" s="1"/>
  <c r="AE790" i="10"/>
  <c r="AS790" i="10" s="1"/>
  <c r="W790" i="10"/>
  <c r="AF789" i="10"/>
  <c r="AE789" i="10"/>
  <c r="AF788" i="10"/>
  <c r="AJ788" i="10" s="1"/>
  <c r="AE788" i="10"/>
  <c r="AV788" i="10" s="1"/>
  <c r="AF787" i="10"/>
  <c r="AE787" i="10"/>
  <c r="AS787" i="10" s="1"/>
  <c r="AE786" i="10"/>
  <c r="AF785" i="10"/>
  <c r="AH785" i="10" s="1"/>
  <c r="AE785" i="10"/>
  <c r="AF784" i="10"/>
  <c r="AH784" i="10" s="1"/>
  <c r="AE784" i="10"/>
  <c r="AF783" i="10"/>
  <c r="AJ783" i="10" s="1"/>
  <c r="AE783" i="10"/>
  <c r="BA783" i="10" s="1"/>
  <c r="AF782" i="10"/>
  <c r="AE782" i="10"/>
  <c r="AY782" i="10" s="1"/>
  <c r="AF781" i="10"/>
  <c r="AH781" i="10" s="1"/>
  <c r="AE781" i="10"/>
  <c r="X781" i="10"/>
  <c r="O781" i="10"/>
  <c r="AF780" i="10"/>
  <c r="AE780" i="10"/>
  <c r="O780" i="10"/>
  <c r="AF779" i="10"/>
  <c r="AE779" i="10"/>
  <c r="AZ779" i="10" s="1"/>
  <c r="X779" i="10"/>
  <c r="O779" i="10"/>
  <c r="AF778" i="10"/>
  <c r="AE778" i="10"/>
  <c r="AQ778" i="10" s="1"/>
  <c r="O778" i="10"/>
  <c r="D778" i="10"/>
  <c r="AF777" i="10"/>
  <c r="AH777" i="10" s="1"/>
  <c r="AE777" i="10"/>
  <c r="AF776" i="10"/>
  <c r="AE776" i="10"/>
  <c r="AV776" i="10" s="1"/>
  <c r="AF775" i="10"/>
  <c r="AH775" i="10" s="1"/>
  <c r="AE775" i="10"/>
  <c r="AF774" i="10"/>
  <c r="AJ774" i="10" s="1"/>
  <c r="AE774" i="10"/>
  <c r="AF773" i="10"/>
  <c r="AE773" i="10"/>
  <c r="AF772" i="10"/>
  <c r="AJ772" i="10" s="1"/>
  <c r="AE772" i="10"/>
  <c r="AF771" i="10"/>
  <c r="AI771" i="10" s="1"/>
  <c r="AE771" i="10"/>
  <c r="AF770" i="10"/>
  <c r="AJ770" i="10" s="1"/>
  <c r="AE770" i="10"/>
  <c r="AO770" i="10" s="1"/>
  <c r="AF769" i="10"/>
  <c r="AE769" i="10"/>
  <c r="BB769" i="10" s="1"/>
  <c r="AF768" i="10"/>
  <c r="AE768" i="10"/>
  <c r="BE768" i="10" s="1"/>
  <c r="AF767" i="10"/>
  <c r="AH767" i="10" s="1"/>
  <c r="AE767" i="10"/>
  <c r="AF766" i="10"/>
  <c r="AJ766" i="10" s="1"/>
  <c r="AE766" i="10"/>
  <c r="AO766" i="10" s="1"/>
  <c r="AF765" i="10"/>
  <c r="AI765" i="10" s="1"/>
  <c r="AE765" i="10"/>
  <c r="AX765" i="10" s="1"/>
  <c r="AF764" i="10"/>
  <c r="AE764" i="10"/>
  <c r="AU764" i="10" s="1"/>
  <c r="AE763" i="10"/>
  <c r="AR763" i="10" s="1"/>
  <c r="AF762" i="10"/>
  <c r="AJ762" i="10" s="1"/>
  <c r="AE762" i="10"/>
  <c r="AO762" i="10" s="1"/>
  <c r="AF761" i="10"/>
  <c r="AJ761" i="10" s="1"/>
  <c r="AE761" i="10"/>
  <c r="AN761" i="10" s="1"/>
  <c r="E761" i="10"/>
  <c r="AF760" i="10"/>
  <c r="AE760" i="10"/>
  <c r="AF759" i="10"/>
  <c r="AH759" i="10" s="1"/>
  <c r="V759" i="10"/>
  <c r="U759" i="10"/>
  <c r="T759" i="10"/>
  <c r="R759" i="10"/>
  <c r="AF758" i="10"/>
  <c r="AH758" i="10" s="1"/>
  <c r="V758" i="10"/>
  <c r="U758" i="10"/>
  <c r="T758" i="10"/>
  <c r="R758" i="10"/>
  <c r="AF757" i="10"/>
  <c r="Z757" i="10"/>
  <c r="AF730" i="10" s="1"/>
  <c r="AI730" i="10" s="1"/>
  <c r="V757" i="10"/>
  <c r="U757" i="10"/>
  <c r="T757" i="10"/>
  <c r="S757" i="10"/>
  <c r="R757" i="10"/>
  <c r="P757" i="10"/>
  <c r="O757" i="10"/>
  <c r="N757" i="10"/>
  <c r="M757" i="10"/>
  <c r="L757" i="10"/>
  <c r="AE757" i="10" s="1"/>
  <c r="AV757" i="10" s="1"/>
  <c r="AF756" i="10"/>
  <c r="AE756" i="10"/>
  <c r="BA756" i="10" s="1"/>
  <c r="Q756" i="10"/>
  <c r="W756" i="10" s="1"/>
  <c r="X756" i="10" s="1"/>
  <c r="Y756" i="10" s="1"/>
  <c r="AF755" i="10"/>
  <c r="AE755" i="10"/>
  <c r="Q755" i="10"/>
  <c r="W755" i="10" s="1"/>
  <c r="X755" i="10" s="1"/>
  <c r="Y755" i="10" s="1"/>
  <c r="AF754" i="10"/>
  <c r="AE754" i="10"/>
  <c r="Q754" i="10"/>
  <c r="W754" i="10" s="1"/>
  <c r="X754" i="10" s="1"/>
  <c r="Y754" i="10" s="1"/>
  <c r="AF753" i="10"/>
  <c r="AH753" i="10" s="1"/>
  <c r="AE753" i="10"/>
  <c r="AY753" i="10" s="1"/>
  <c r="Q753" i="10"/>
  <c r="W753" i="10" s="1"/>
  <c r="X753" i="10" s="1"/>
  <c r="Y753" i="10" s="1"/>
  <c r="AB753" i="10" s="1"/>
  <c r="AC753" i="10" s="1"/>
  <c r="AF752" i="10"/>
  <c r="AE752" i="10"/>
  <c r="Q752" i="10"/>
  <c r="W752" i="10" s="1"/>
  <c r="X752" i="10" s="1"/>
  <c r="Y752" i="10" s="1"/>
  <c r="AF751" i="10"/>
  <c r="AE751" i="10"/>
  <c r="Q751" i="10"/>
  <c r="W751" i="10" s="1"/>
  <c r="X751" i="10" s="1"/>
  <c r="Y751" i="10" s="1"/>
  <c r="AA751" i="10" s="1"/>
  <c r="AF750" i="10"/>
  <c r="AJ750" i="10" s="1"/>
  <c r="AE750" i="10"/>
  <c r="Q750" i="10"/>
  <c r="W750" i="10" s="1"/>
  <c r="X750" i="10" s="1"/>
  <c r="Y750" i="10" s="1"/>
  <c r="AF749" i="10"/>
  <c r="AH749" i="10" s="1"/>
  <c r="AE749" i="10"/>
  <c r="Q749" i="10"/>
  <c r="W749" i="10" s="1"/>
  <c r="X749" i="10" s="1"/>
  <c r="Y749" i="10" s="1"/>
  <c r="AB749" i="10" s="1"/>
  <c r="AC749" i="10" s="1"/>
  <c r="AF748" i="10"/>
  <c r="AJ748" i="10" s="1"/>
  <c r="AE748" i="10"/>
  <c r="AO748" i="10" s="1"/>
  <c r="Q748" i="10"/>
  <c r="W748" i="10" s="1"/>
  <c r="X748" i="10" s="1"/>
  <c r="Y748" i="10" s="1"/>
  <c r="AF747" i="10"/>
  <c r="AE747" i="10"/>
  <c r="Q747" i="10"/>
  <c r="W747" i="10" s="1"/>
  <c r="X747" i="10" s="1"/>
  <c r="Y747" i="10" s="1"/>
  <c r="AA747" i="10" s="1"/>
  <c r="AF746" i="10"/>
  <c r="AH746" i="10" s="1"/>
  <c r="AE746" i="10"/>
  <c r="Q746" i="10"/>
  <c r="W746" i="10" s="1"/>
  <c r="X746" i="10" s="1"/>
  <c r="Y746" i="10" s="1"/>
  <c r="AB746" i="10" s="1"/>
  <c r="AC746" i="10" s="1"/>
  <c r="AF745" i="10"/>
  <c r="AE745" i="10"/>
  <c r="AY745" i="10" s="1"/>
  <c r="Q745" i="10"/>
  <c r="W745" i="10" s="1"/>
  <c r="X745" i="10" s="1"/>
  <c r="Y745" i="10" s="1"/>
  <c r="AB745" i="10" s="1"/>
  <c r="AC745" i="10" s="1"/>
  <c r="AF744" i="10"/>
  <c r="AI744" i="10" s="1"/>
  <c r="AE744" i="10"/>
  <c r="Q744" i="10"/>
  <c r="W744" i="10" s="1"/>
  <c r="X744" i="10" s="1"/>
  <c r="Y744" i="10" s="1"/>
  <c r="AF743" i="10"/>
  <c r="AE743" i="10"/>
  <c r="Q743" i="10"/>
  <c r="W743" i="10" s="1"/>
  <c r="X743" i="10" s="1"/>
  <c r="Y743" i="10" s="1"/>
  <c r="AA743" i="10" s="1"/>
  <c r="AF742" i="10"/>
  <c r="AE742" i="10"/>
  <c r="Q742" i="10"/>
  <c r="AF741" i="10"/>
  <c r="AH741" i="10" s="1"/>
  <c r="AE741" i="10"/>
  <c r="Q741" i="10"/>
  <c r="W741" i="10" s="1"/>
  <c r="X741" i="10" s="1"/>
  <c r="Y741" i="10" s="1"/>
  <c r="AF740" i="10"/>
  <c r="AJ740" i="10" s="1"/>
  <c r="AE740" i="10"/>
  <c r="BA740" i="10" s="1"/>
  <c r="Q740" i="10"/>
  <c r="W740" i="10" s="1"/>
  <c r="X740" i="10" s="1"/>
  <c r="Y740" i="10" s="1"/>
  <c r="AF739" i="10"/>
  <c r="AE739" i="10"/>
  <c r="Q739" i="10"/>
  <c r="W739" i="10" s="1"/>
  <c r="X739" i="10" s="1"/>
  <c r="AF738" i="10"/>
  <c r="AJ738" i="10" s="1"/>
  <c r="AE738" i="10"/>
  <c r="BB738" i="10" s="1"/>
  <c r="AF737" i="10"/>
  <c r="AI737" i="10" s="1"/>
  <c r="AE737" i="10"/>
  <c r="BE737" i="10" s="1"/>
  <c r="AF736" i="10"/>
  <c r="AE736" i="10"/>
  <c r="AF735" i="10"/>
  <c r="AH735" i="10" s="1"/>
  <c r="AE735" i="10"/>
  <c r="AF734" i="10"/>
  <c r="AI734" i="10" s="1"/>
  <c r="AE734" i="10"/>
  <c r="W734" i="10"/>
  <c r="AF733" i="10"/>
  <c r="AE733" i="10"/>
  <c r="AF732" i="10"/>
  <c r="AH732" i="10" s="1"/>
  <c r="AE732" i="10"/>
  <c r="AM732" i="10" s="1"/>
  <c r="AF731" i="10"/>
  <c r="AE731" i="10"/>
  <c r="AE730" i="10"/>
  <c r="AF729" i="10"/>
  <c r="AE729" i="10"/>
  <c r="AL729" i="10" s="1"/>
  <c r="AF728" i="10"/>
  <c r="AE728" i="10"/>
  <c r="AF727" i="10"/>
  <c r="AJ727" i="10" s="1"/>
  <c r="AE727" i="10"/>
  <c r="AZ727" i="10" s="1"/>
  <c r="AF726" i="10"/>
  <c r="AJ726" i="10" s="1"/>
  <c r="AE726" i="10"/>
  <c r="AF725" i="10"/>
  <c r="AE725" i="10"/>
  <c r="X725" i="10"/>
  <c r="O725" i="10"/>
  <c r="AF724" i="10"/>
  <c r="AJ724" i="10" s="1"/>
  <c r="AE724" i="10"/>
  <c r="O724" i="10"/>
  <c r="AF723" i="10"/>
  <c r="AI723" i="10" s="1"/>
  <c r="AE723" i="10"/>
  <c r="X723" i="10"/>
  <c r="O723" i="10"/>
  <c r="AF722" i="10"/>
  <c r="AH722" i="10" s="1"/>
  <c r="AE722" i="10"/>
  <c r="O722" i="10"/>
  <c r="D722" i="10"/>
  <c r="AF721" i="10"/>
  <c r="AJ721" i="10" s="1"/>
  <c r="AE721" i="10"/>
  <c r="BA721" i="10" s="1"/>
  <c r="AF720" i="10"/>
  <c r="AE720" i="10"/>
  <c r="AF719" i="10"/>
  <c r="AE719" i="10"/>
  <c r="BA719" i="10" s="1"/>
  <c r="AF718" i="10"/>
  <c r="AE718" i="10"/>
  <c r="AF717" i="10"/>
  <c r="AJ717" i="10" s="1"/>
  <c r="AE717" i="10"/>
  <c r="AF716" i="10"/>
  <c r="AE716" i="10"/>
  <c r="AX716" i="10" s="1"/>
  <c r="AF715" i="10"/>
  <c r="AI715" i="10" s="1"/>
  <c r="AE715" i="10"/>
  <c r="BB715" i="10" s="1"/>
  <c r="AF714" i="10"/>
  <c r="AE714" i="10"/>
  <c r="AF713" i="10"/>
  <c r="AJ713" i="10" s="1"/>
  <c r="AE713" i="10"/>
  <c r="AF712" i="10"/>
  <c r="AE712" i="10"/>
  <c r="AX712" i="10" s="1"/>
  <c r="AF711" i="10"/>
  <c r="AJ711" i="10" s="1"/>
  <c r="AE711" i="10"/>
  <c r="AZ711" i="10" s="1"/>
  <c r="AF710" i="10"/>
  <c r="AJ710" i="10" s="1"/>
  <c r="AE710" i="10"/>
  <c r="AV710" i="10" s="1"/>
  <c r="AF709" i="10"/>
  <c r="AJ709" i="10" s="1"/>
  <c r="AE709" i="10"/>
  <c r="AF708" i="10"/>
  <c r="AE708" i="10"/>
  <c r="AL708" i="10" s="1"/>
  <c r="AE707" i="10"/>
  <c r="BC707" i="10" s="1"/>
  <c r="AF706" i="10"/>
  <c r="AH706" i="10" s="1"/>
  <c r="AE706" i="10"/>
  <c r="AF705" i="10"/>
  <c r="AE705" i="10"/>
  <c r="AL705" i="10" s="1"/>
  <c r="E705" i="10"/>
  <c r="AF704" i="10"/>
  <c r="AE704" i="10"/>
  <c r="AV704" i="10" s="1"/>
  <c r="AF703" i="10"/>
  <c r="AJ703" i="10" s="1"/>
  <c r="V703" i="10"/>
  <c r="U703" i="10"/>
  <c r="T703" i="10"/>
  <c r="S703" i="10"/>
  <c r="R703" i="10"/>
  <c r="AF702" i="10"/>
  <c r="AI702" i="10" s="1"/>
  <c r="V702" i="10"/>
  <c r="U702" i="10"/>
  <c r="T702" i="10"/>
  <c r="S702" i="10"/>
  <c r="R702" i="10"/>
  <c r="AF701" i="10"/>
  <c r="Z701" i="10"/>
  <c r="AF674" i="10" s="1"/>
  <c r="V701" i="10"/>
  <c r="U701" i="10"/>
  <c r="T701" i="10"/>
  <c r="G705" i="10" s="1"/>
  <c r="S701" i="10"/>
  <c r="R701" i="10"/>
  <c r="P701" i="10"/>
  <c r="O701" i="10"/>
  <c r="N701" i="10"/>
  <c r="M701" i="10"/>
  <c r="L701" i="10"/>
  <c r="AE701" i="10" s="1"/>
  <c r="AS701" i="10" s="1"/>
  <c r="AF700" i="10"/>
  <c r="AE700" i="10"/>
  <c r="AU700" i="10" s="1"/>
  <c r="Q700" i="10"/>
  <c r="W700" i="10" s="1"/>
  <c r="X700" i="10" s="1"/>
  <c r="Y700" i="10" s="1"/>
  <c r="AF699" i="10"/>
  <c r="AE699" i="10"/>
  <c r="AX699" i="10" s="1"/>
  <c r="Q699" i="10"/>
  <c r="W699" i="10" s="1"/>
  <c r="X699" i="10" s="1"/>
  <c r="Y699" i="10" s="1"/>
  <c r="AB699" i="10" s="1"/>
  <c r="AC699" i="10" s="1"/>
  <c r="AF698" i="10"/>
  <c r="AE698" i="10"/>
  <c r="BA698" i="10" s="1"/>
  <c r="Q698" i="10"/>
  <c r="W698" i="10" s="1"/>
  <c r="X698" i="10" s="1"/>
  <c r="Y698" i="10" s="1"/>
  <c r="AB698" i="10" s="1"/>
  <c r="AC698" i="10" s="1"/>
  <c r="AF697" i="10"/>
  <c r="AE697" i="10"/>
  <c r="Q697" i="10"/>
  <c r="W697" i="10" s="1"/>
  <c r="X697" i="10" s="1"/>
  <c r="Y697" i="10" s="1"/>
  <c r="AF696" i="10"/>
  <c r="AE696" i="10"/>
  <c r="Q696" i="10"/>
  <c r="W696" i="10" s="1"/>
  <c r="X696" i="10" s="1"/>
  <c r="Y696" i="10" s="1"/>
  <c r="AB696" i="10" s="1"/>
  <c r="AC696" i="10" s="1"/>
  <c r="AF695" i="10"/>
  <c r="AE695" i="10"/>
  <c r="AT695" i="10" s="1"/>
  <c r="Q695" i="10"/>
  <c r="W695" i="10" s="1"/>
  <c r="X695" i="10" s="1"/>
  <c r="Y695" i="10" s="1"/>
  <c r="AF694" i="10"/>
  <c r="AE694" i="10"/>
  <c r="BD694" i="10" s="1"/>
  <c r="Q694" i="10"/>
  <c r="W694" i="10" s="1"/>
  <c r="X694" i="10" s="1"/>
  <c r="Y694" i="10" s="1"/>
  <c r="AA694" i="10" s="1"/>
  <c r="AF693" i="10"/>
  <c r="AE693" i="10"/>
  <c r="AY693" i="10" s="1"/>
  <c r="Q693" i="10"/>
  <c r="W693" i="10" s="1"/>
  <c r="X693" i="10" s="1"/>
  <c r="Y693" i="10" s="1"/>
  <c r="AF692" i="10"/>
  <c r="AH692" i="10" s="1"/>
  <c r="AE692" i="10"/>
  <c r="AY692" i="10" s="1"/>
  <c r="Q692" i="10"/>
  <c r="W692" i="10" s="1"/>
  <c r="X692" i="10" s="1"/>
  <c r="Y692" i="10" s="1"/>
  <c r="AF691" i="10"/>
  <c r="AE691" i="10"/>
  <c r="Q691" i="10"/>
  <c r="W691" i="10" s="1"/>
  <c r="X691" i="10" s="1"/>
  <c r="Y691" i="10" s="1"/>
  <c r="AB691" i="10" s="1"/>
  <c r="AC691" i="10" s="1"/>
  <c r="AF690" i="10"/>
  <c r="AI690" i="10" s="1"/>
  <c r="AE690" i="10"/>
  <c r="AR690" i="10" s="1"/>
  <c r="Q690" i="10"/>
  <c r="W690" i="10" s="1"/>
  <c r="X690" i="10" s="1"/>
  <c r="Y690" i="10" s="1"/>
  <c r="AF689" i="10"/>
  <c r="AE689" i="10"/>
  <c r="Q689" i="10"/>
  <c r="W689" i="10" s="1"/>
  <c r="X689" i="10" s="1"/>
  <c r="Y689" i="10" s="1"/>
  <c r="AF688" i="10"/>
  <c r="AE688" i="10"/>
  <c r="Q688" i="10"/>
  <c r="W688" i="10" s="1"/>
  <c r="X688" i="10" s="1"/>
  <c r="Y688" i="10" s="1"/>
  <c r="AB688" i="10" s="1"/>
  <c r="AC688" i="10" s="1"/>
  <c r="AF687" i="10"/>
  <c r="AE687" i="10"/>
  <c r="AL687" i="10" s="1"/>
  <c r="Q687" i="10"/>
  <c r="W687" i="10" s="1"/>
  <c r="X687" i="10" s="1"/>
  <c r="Y687" i="10" s="1"/>
  <c r="AF686" i="10"/>
  <c r="AE686" i="10"/>
  <c r="Q686" i="10"/>
  <c r="AF685" i="10"/>
  <c r="AE685" i="10"/>
  <c r="AN685" i="10" s="1"/>
  <c r="Q685" i="10"/>
  <c r="W685" i="10" s="1"/>
  <c r="X685" i="10" s="1"/>
  <c r="Y685" i="10" s="1"/>
  <c r="AF684" i="10"/>
  <c r="AE684" i="10"/>
  <c r="AT684" i="10" s="1"/>
  <c r="Q684" i="10"/>
  <c r="AF683" i="10"/>
  <c r="AI683" i="10" s="1"/>
  <c r="AE683" i="10"/>
  <c r="AZ683" i="10" s="1"/>
  <c r="Q683" i="10"/>
  <c r="W683" i="10" s="1"/>
  <c r="X683" i="10" s="1"/>
  <c r="Y683" i="10" s="1"/>
  <c r="AF682" i="10"/>
  <c r="AE682" i="10"/>
  <c r="AZ682" i="10" s="1"/>
  <c r="AF681" i="10"/>
  <c r="AE681" i="10"/>
  <c r="AF680" i="10"/>
  <c r="AE680" i="10"/>
  <c r="AR680" i="10" s="1"/>
  <c r="AF679" i="10"/>
  <c r="AH679" i="10" s="1"/>
  <c r="AE679" i="10"/>
  <c r="BB679" i="10" s="1"/>
  <c r="AF678" i="10"/>
  <c r="AE678" i="10"/>
  <c r="AZ678" i="10" s="1"/>
  <c r="W678" i="10"/>
  <c r="AF677" i="10"/>
  <c r="AJ677" i="10" s="1"/>
  <c r="AE677" i="10"/>
  <c r="BC677" i="10" s="1"/>
  <c r="AF676" i="10"/>
  <c r="AI676" i="10" s="1"/>
  <c r="AE676" i="10"/>
  <c r="AF675" i="10"/>
  <c r="AE675" i="10"/>
  <c r="AE674" i="10"/>
  <c r="AF673" i="10"/>
  <c r="AE673" i="10"/>
  <c r="AZ673" i="10" s="1"/>
  <c r="AF672" i="10"/>
  <c r="AE672" i="10"/>
  <c r="AS672" i="10" s="1"/>
  <c r="AF671" i="10"/>
  <c r="AJ671" i="10" s="1"/>
  <c r="AE671" i="10"/>
  <c r="AF670" i="10"/>
  <c r="AE670" i="10"/>
  <c r="AF669" i="10"/>
  <c r="AE669" i="10"/>
  <c r="AO669" i="10" s="1"/>
  <c r="X669" i="10"/>
  <c r="O669" i="10"/>
  <c r="AF668" i="10"/>
  <c r="AH668" i="10" s="1"/>
  <c r="AE668" i="10"/>
  <c r="O668" i="10"/>
  <c r="AF667" i="10"/>
  <c r="AI667" i="10" s="1"/>
  <c r="AE667" i="10"/>
  <c r="BC667" i="10" s="1"/>
  <c r="X667" i="10"/>
  <c r="O667" i="10"/>
  <c r="AF666" i="10"/>
  <c r="AE666" i="10"/>
  <c r="O666" i="10"/>
  <c r="D666" i="10"/>
  <c r="AF665" i="10"/>
  <c r="AE665" i="10"/>
  <c r="AP665" i="10" s="1"/>
  <c r="AF664" i="10"/>
  <c r="AE664" i="10"/>
  <c r="AZ664" i="10" s="1"/>
  <c r="AF663" i="10"/>
  <c r="AE663" i="10"/>
  <c r="AF662" i="10"/>
  <c r="AH662" i="10" s="1"/>
  <c r="AE662" i="10"/>
  <c r="AU662" i="10" s="1"/>
  <c r="AF661" i="10"/>
  <c r="AH661" i="10" s="1"/>
  <c r="AE661" i="10"/>
  <c r="AY661" i="10" s="1"/>
  <c r="AF660" i="10"/>
  <c r="AE660" i="10"/>
  <c r="AF659" i="10"/>
  <c r="AE659" i="10"/>
  <c r="AV659" i="10" s="1"/>
  <c r="AF658" i="10"/>
  <c r="AH658" i="10" s="1"/>
  <c r="AE658" i="10"/>
  <c r="BB658" i="10" s="1"/>
  <c r="AF657" i="10"/>
  <c r="AE657" i="10"/>
  <c r="AF656" i="10"/>
  <c r="AJ656" i="10" s="1"/>
  <c r="AE656" i="10"/>
  <c r="AF655" i="10"/>
  <c r="AH655" i="10" s="1"/>
  <c r="AE655" i="10"/>
  <c r="AF654" i="10"/>
  <c r="AH654" i="10" s="1"/>
  <c r="AE654" i="10"/>
  <c r="AF653" i="10"/>
  <c r="AH653" i="10" s="1"/>
  <c r="AE653" i="10"/>
  <c r="BB653" i="10" s="1"/>
  <c r="AF652" i="10"/>
  <c r="AH652" i="10" s="1"/>
  <c r="AE652" i="10"/>
  <c r="AE651" i="10"/>
  <c r="AF650" i="10"/>
  <c r="AH650" i="10" s="1"/>
  <c r="AE650" i="10"/>
  <c r="AM650" i="10" s="1"/>
  <c r="AF649" i="10"/>
  <c r="AI649" i="10" s="1"/>
  <c r="AE649" i="10"/>
  <c r="AX649" i="10" s="1"/>
  <c r="E649" i="10"/>
  <c r="AF648" i="10"/>
  <c r="AE648" i="10"/>
  <c r="AX648" i="10" s="1"/>
  <c r="AF647" i="10"/>
  <c r="V647" i="10"/>
  <c r="U647" i="10"/>
  <c r="T647" i="10"/>
  <c r="S647" i="10"/>
  <c r="R647" i="10"/>
  <c r="AF646" i="10"/>
  <c r="V646" i="10"/>
  <c r="U646" i="10"/>
  <c r="T646" i="10"/>
  <c r="S646" i="10"/>
  <c r="R646" i="10"/>
  <c r="AF645" i="10"/>
  <c r="Z645" i="10"/>
  <c r="AF618" i="10" s="1"/>
  <c r="V645" i="10"/>
  <c r="U645" i="10"/>
  <c r="T645" i="10"/>
  <c r="G649" i="10" s="1"/>
  <c r="S645" i="10"/>
  <c r="AP626" i="10" s="1"/>
  <c r="R645" i="10"/>
  <c r="P645" i="10"/>
  <c r="O645" i="10"/>
  <c r="N645" i="10"/>
  <c r="M645" i="10"/>
  <c r="L645" i="10"/>
  <c r="AE645" i="10" s="1"/>
  <c r="AF644" i="10"/>
  <c r="AH644" i="10" s="1"/>
  <c r="AE644" i="10"/>
  <c r="Q644" i="10"/>
  <c r="W644" i="10" s="1"/>
  <c r="X644" i="10" s="1"/>
  <c r="Y644" i="10" s="1"/>
  <c r="AF643" i="10"/>
  <c r="AE643" i="10"/>
  <c r="AT643" i="10" s="1"/>
  <c r="Q643" i="10"/>
  <c r="W643" i="10" s="1"/>
  <c r="X643" i="10" s="1"/>
  <c r="Y643" i="10" s="1"/>
  <c r="AF642" i="10"/>
  <c r="AH642" i="10" s="1"/>
  <c r="AE642" i="10"/>
  <c r="Q642" i="10"/>
  <c r="W642" i="10" s="1"/>
  <c r="X642" i="10" s="1"/>
  <c r="Y642" i="10" s="1"/>
  <c r="AF641" i="10"/>
  <c r="AH641" i="10" s="1"/>
  <c r="AE641" i="10"/>
  <c r="Q641" i="10"/>
  <c r="W641" i="10" s="1"/>
  <c r="X641" i="10" s="1"/>
  <c r="Y641" i="10" s="1"/>
  <c r="AF640" i="10"/>
  <c r="AE640" i="10"/>
  <c r="Q640" i="10"/>
  <c r="W640" i="10" s="1"/>
  <c r="X640" i="10" s="1"/>
  <c r="Y640" i="10" s="1"/>
  <c r="AF639" i="10"/>
  <c r="AJ639" i="10" s="1"/>
  <c r="AE639" i="10"/>
  <c r="Q639" i="10"/>
  <c r="W639" i="10" s="1"/>
  <c r="X639" i="10" s="1"/>
  <c r="Y639" i="10" s="1"/>
  <c r="AF638" i="10"/>
  <c r="AE638" i="10"/>
  <c r="Q638" i="10"/>
  <c r="W638" i="10" s="1"/>
  <c r="X638" i="10" s="1"/>
  <c r="Y638" i="10" s="1"/>
  <c r="AF637" i="10"/>
  <c r="AH637" i="10" s="1"/>
  <c r="AE637" i="10"/>
  <c r="Q637" i="10"/>
  <c r="W637" i="10" s="1"/>
  <c r="X637" i="10" s="1"/>
  <c r="Y637" i="10" s="1"/>
  <c r="AF636" i="10"/>
  <c r="AH636" i="10" s="1"/>
  <c r="AE636" i="10"/>
  <c r="AV636" i="10" s="1"/>
  <c r="Q636" i="10"/>
  <c r="W636" i="10" s="1"/>
  <c r="X636" i="10" s="1"/>
  <c r="AF635" i="10"/>
  <c r="AE635" i="10"/>
  <c r="AN635" i="10" s="1"/>
  <c r="Q635" i="10"/>
  <c r="W635" i="10" s="1"/>
  <c r="X635" i="10" s="1"/>
  <c r="Y635" i="10" s="1"/>
  <c r="AF634" i="10"/>
  <c r="AE634" i="10"/>
  <c r="Q634" i="10"/>
  <c r="W634" i="10" s="1"/>
  <c r="X634" i="10" s="1"/>
  <c r="Y634" i="10" s="1"/>
  <c r="AF633" i="10"/>
  <c r="AE633" i="10"/>
  <c r="Q633" i="10"/>
  <c r="W633" i="10" s="1"/>
  <c r="X633" i="10" s="1"/>
  <c r="Y633" i="10" s="1"/>
  <c r="AF632" i="10"/>
  <c r="AE632" i="10"/>
  <c r="AV632" i="10" s="1"/>
  <c r="Q632" i="10"/>
  <c r="W632" i="10" s="1"/>
  <c r="X632" i="10" s="1"/>
  <c r="Y632" i="10" s="1"/>
  <c r="AF631" i="10"/>
  <c r="AH631" i="10" s="1"/>
  <c r="AE631" i="10"/>
  <c r="Q631" i="10"/>
  <c r="W631" i="10" s="1"/>
  <c r="X631" i="10" s="1"/>
  <c r="Y631" i="10" s="1"/>
  <c r="AB631" i="10" s="1"/>
  <c r="AC631" i="10" s="1"/>
  <c r="AF630" i="10"/>
  <c r="AE630" i="10"/>
  <c r="BC630" i="10" s="1"/>
  <c r="Q630" i="10"/>
  <c r="W630" i="10" s="1"/>
  <c r="X630" i="10" s="1"/>
  <c r="Y630" i="10" s="1"/>
  <c r="AB630" i="10" s="1"/>
  <c r="AC630" i="10" s="1"/>
  <c r="AF629" i="10"/>
  <c r="AE629" i="10"/>
  <c r="Q629" i="10"/>
  <c r="W629" i="10" s="1"/>
  <c r="X629" i="10" s="1"/>
  <c r="Y629" i="10" s="1"/>
  <c r="AF628" i="10"/>
  <c r="AE628" i="10"/>
  <c r="Q628" i="10"/>
  <c r="W628" i="10" s="1"/>
  <c r="X628" i="10" s="1"/>
  <c r="Y628" i="10" s="1"/>
  <c r="AF627" i="10"/>
  <c r="AE627" i="10"/>
  <c r="Q627" i="10"/>
  <c r="AF626" i="10"/>
  <c r="AE626" i="10"/>
  <c r="AQ626" i="10" s="1"/>
  <c r="AF625" i="10"/>
  <c r="AI625" i="10" s="1"/>
  <c r="AE625" i="10"/>
  <c r="AF624" i="10"/>
  <c r="AE624" i="10"/>
  <c r="AF623" i="10"/>
  <c r="AE623" i="10"/>
  <c r="AF622" i="10"/>
  <c r="AH622" i="10" s="1"/>
  <c r="AE622" i="10"/>
  <c r="W622" i="10"/>
  <c r="AF621" i="10"/>
  <c r="AH621" i="10" s="1"/>
  <c r="AE621" i="10"/>
  <c r="AS621" i="10" s="1"/>
  <c r="AF620" i="10"/>
  <c r="AE620" i="10"/>
  <c r="AN620" i="10" s="1"/>
  <c r="AF619" i="10"/>
  <c r="AE619" i="10"/>
  <c r="BB619" i="10" s="1"/>
  <c r="AE618" i="10"/>
  <c r="AZ618" i="10" s="1"/>
  <c r="AF617" i="10"/>
  <c r="AE617" i="10"/>
  <c r="AF616" i="10"/>
  <c r="AH616" i="10" s="1"/>
  <c r="AE616" i="10"/>
  <c r="AF615" i="10"/>
  <c r="AI615" i="10" s="1"/>
  <c r="AE615" i="10"/>
  <c r="AF614" i="10"/>
  <c r="AH614" i="10" s="1"/>
  <c r="AE614" i="10"/>
  <c r="AF613" i="10"/>
  <c r="AJ613" i="10" s="1"/>
  <c r="AE613" i="10"/>
  <c r="BE613" i="10" s="1"/>
  <c r="X613" i="10"/>
  <c r="O613" i="10"/>
  <c r="AF612" i="10"/>
  <c r="AH612" i="10" s="1"/>
  <c r="AE612" i="10"/>
  <c r="O612" i="10"/>
  <c r="AF611" i="10"/>
  <c r="AE611" i="10"/>
  <c r="X611" i="10"/>
  <c r="O611" i="10"/>
  <c r="AF610" i="10"/>
  <c r="AE610" i="10"/>
  <c r="AR610" i="10" s="1"/>
  <c r="O610" i="10"/>
  <c r="D610" i="10"/>
  <c r="AF609" i="10"/>
  <c r="AJ609" i="10" s="1"/>
  <c r="AE609" i="10"/>
  <c r="AF608" i="10"/>
  <c r="AE608" i="10"/>
  <c r="AF607" i="10"/>
  <c r="AE607" i="10"/>
  <c r="AQ607" i="10" s="1"/>
  <c r="AF606" i="10"/>
  <c r="AJ606" i="10" s="1"/>
  <c r="AE606" i="10"/>
  <c r="AF605" i="10"/>
  <c r="AE605" i="10"/>
  <c r="AS605" i="10" s="1"/>
  <c r="AF604" i="10"/>
  <c r="AE604" i="10"/>
  <c r="AF603" i="10"/>
  <c r="AE603" i="10"/>
  <c r="AF602" i="10"/>
  <c r="AE602" i="10"/>
  <c r="AF601" i="10"/>
  <c r="AJ601" i="10" s="1"/>
  <c r="AE601" i="10"/>
  <c r="AW601" i="10" s="1"/>
  <c r="AF600" i="10"/>
  <c r="AE600" i="10"/>
  <c r="AF599" i="10"/>
  <c r="AJ599" i="10" s="1"/>
  <c r="AE599" i="10"/>
  <c r="BB599" i="10" s="1"/>
  <c r="AF598" i="10"/>
  <c r="AI598" i="10" s="1"/>
  <c r="AE598" i="10"/>
  <c r="AV598" i="10" s="1"/>
  <c r="AF597" i="10"/>
  <c r="AE597" i="10"/>
  <c r="AF596" i="10"/>
  <c r="AE596" i="10"/>
  <c r="AE595" i="10"/>
  <c r="AQ595" i="10" s="1"/>
  <c r="AF594" i="10"/>
  <c r="AI594" i="10" s="1"/>
  <c r="AE594" i="10"/>
  <c r="AF593" i="10"/>
  <c r="AJ593" i="10" s="1"/>
  <c r="AE593" i="10"/>
  <c r="AF592" i="10"/>
  <c r="AH592" i="10" s="1"/>
  <c r="AE592" i="10"/>
  <c r="BD592" i="10" s="1"/>
  <c r="AF591" i="10"/>
  <c r="V591" i="10"/>
  <c r="U591" i="10"/>
  <c r="T591" i="10"/>
  <c r="S591" i="10"/>
  <c r="R591" i="10"/>
  <c r="AF590" i="10"/>
  <c r="AJ590" i="10" s="1"/>
  <c r="V590" i="10"/>
  <c r="U590" i="10"/>
  <c r="T590" i="10"/>
  <c r="S590" i="10"/>
  <c r="R590" i="10"/>
  <c r="AF589" i="10"/>
  <c r="Z589" i="10"/>
  <c r="AF562" i="10" s="1"/>
  <c r="V589" i="10"/>
  <c r="U589" i="10"/>
  <c r="E593" i="10" s="1"/>
  <c r="T589" i="10"/>
  <c r="G593" i="10" s="1"/>
  <c r="S589" i="10"/>
  <c r="R589" i="10"/>
  <c r="P589" i="10"/>
  <c r="O589" i="10"/>
  <c r="N589" i="10"/>
  <c r="M589" i="10"/>
  <c r="L589" i="10"/>
  <c r="AE589" i="10" s="1"/>
  <c r="AY589" i="10" s="1"/>
  <c r="AF588" i="10"/>
  <c r="AE588" i="10"/>
  <c r="Q588" i="10"/>
  <c r="W588" i="10" s="1"/>
  <c r="X588" i="10" s="1"/>
  <c r="Y588" i="10" s="1"/>
  <c r="AF587" i="10"/>
  <c r="AE587" i="10"/>
  <c r="BA587" i="10" s="1"/>
  <c r="Q587" i="10"/>
  <c r="W587" i="10" s="1"/>
  <c r="X587" i="10" s="1"/>
  <c r="Y587" i="10" s="1"/>
  <c r="AF586" i="10"/>
  <c r="AE586" i="10"/>
  <c r="Q586" i="10"/>
  <c r="W586" i="10" s="1"/>
  <c r="X586" i="10" s="1"/>
  <c r="Y586" i="10" s="1"/>
  <c r="AA586" i="10" s="1"/>
  <c r="AF585" i="10"/>
  <c r="AE585" i="10"/>
  <c r="Q585" i="10"/>
  <c r="W585" i="10" s="1"/>
  <c r="X585" i="10" s="1"/>
  <c r="Y585" i="10" s="1"/>
  <c r="AB585" i="10" s="1"/>
  <c r="AC585" i="10" s="1"/>
  <c r="AF584" i="10"/>
  <c r="AE584" i="10"/>
  <c r="AT584" i="10" s="1"/>
  <c r="Q584" i="10"/>
  <c r="W584" i="10" s="1"/>
  <c r="X584" i="10" s="1"/>
  <c r="Y584" i="10" s="1"/>
  <c r="AF583" i="10"/>
  <c r="AE583" i="10"/>
  <c r="AR583" i="10" s="1"/>
  <c r="Q583" i="10"/>
  <c r="W583" i="10" s="1"/>
  <c r="X583" i="10" s="1"/>
  <c r="Y583" i="10" s="1"/>
  <c r="AF582" i="10"/>
  <c r="AI582" i="10" s="1"/>
  <c r="AE582" i="10"/>
  <c r="Q582" i="10"/>
  <c r="W582" i="10" s="1"/>
  <c r="X582" i="10" s="1"/>
  <c r="Y582" i="10" s="1"/>
  <c r="AA582" i="10" s="1"/>
  <c r="AF581" i="10"/>
  <c r="AI581" i="10" s="1"/>
  <c r="AE581" i="10"/>
  <c r="BC581" i="10" s="1"/>
  <c r="Q581" i="10"/>
  <c r="W581" i="10" s="1"/>
  <c r="X581" i="10" s="1"/>
  <c r="Y581" i="10" s="1"/>
  <c r="AB581" i="10" s="1"/>
  <c r="AC581" i="10" s="1"/>
  <c r="AF580" i="10"/>
  <c r="AE580" i="10"/>
  <c r="AT580" i="10" s="1"/>
  <c r="Q580" i="10"/>
  <c r="W580" i="10" s="1"/>
  <c r="X580" i="10" s="1"/>
  <c r="Y580" i="10" s="1"/>
  <c r="AF579" i="10"/>
  <c r="AI579" i="10" s="1"/>
  <c r="AE579" i="10"/>
  <c r="BA579" i="10" s="1"/>
  <c r="Q579" i="10"/>
  <c r="W579" i="10" s="1"/>
  <c r="X579" i="10" s="1"/>
  <c r="Y579" i="10" s="1"/>
  <c r="AF578" i="10"/>
  <c r="AH578" i="10" s="1"/>
  <c r="AE578" i="10"/>
  <c r="Q578" i="10"/>
  <c r="W578" i="10" s="1"/>
  <c r="X578" i="10" s="1"/>
  <c r="Y578" i="10" s="1"/>
  <c r="AF577" i="10"/>
  <c r="AI577" i="10" s="1"/>
  <c r="AE577" i="10"/>
  <c r="BB577" i="10" s="1"/>
  <c r="Q577" i="10"/>
  <c r="W577" i="10" s="1"/>
  <c r="X577" i="10" s="1"/>
  <c r="Y577" i="10" s="1"/>
  <c r="AB577" i="10" s="1"/>
  <c r="AC577" i="10" s="1"/>
  <c r="AF576" i="10"/>
  <c r="AE576" i="10"/>
  <c r="Q576" i="10"/>
  <c r="W576" i="10" s="1"/>
  <c r="X576" i="10" s="1"/>
  <c r="Y576" i="10" s="1"/>
  <c r="AF575" i="10"/>
  <c r="AE575" i="10"/>
  <c r="Q575" i="10"/>
  <c r="W575" i="10" s="1"/>
  <c r="X575" i="10" s="1"/>
  <c r="Y575" i="10" s="1"/>
  <c r="AF574" i="10"/>
  <c r="AI574" i="10" s="1"/>
  <c r="AE574" i="10"/>
  <c r="Q574" i="10"/>
  <c r="W574" i="10" s="1"/>
  <c r="X574" i="10" s="1"/>
  <c r="Y574" i="10" s="1"/>
  <c r="AA574" i="10" s="1"/>
  <c r="AF573" i="10"/>
  <c r="AE573" i="10"/>
  <c r="AM573" i="10" s="1"/>
  <c r="Q573" i="10"/>
  <c r="W573" i="10" s="1"/>
  <c r="X573" i="10" s="1"/>
  <c r="Y573" i="10" s="1"/>
  <c r="AB573" i="10" s="1"/>
  <c r="AC573" i="10" s="1"/>
  <c r="AF572" i="10"/>
  <c r="AH572" i="10" s="1"/>
  <c r="AE572" i="10"/>
  <c r="AX572" i="10" s="1"/>
  <c r="Q572" i="10"/>
  <c r="W572" i="10" s="1"/>
  <c r="X572" i="10" s="1"/>
  <c r="Y572" i="10" s="1"/>
  <c r="AF571" i="10"/>
  <c r="AH571" i="10" s="1"/>
  <c r="AE571" i="10"/>
  <c r="Q571" i="10"/>
  <c r="AF570" i="10"/>
  <c r="AI570" i="10" s="1"/>
  <c r="AE570" i="10"/>
  <c r="AF569" i="10"/>
  <c r="AE569" i="10"/>
  <c r="AF568" i="10"/>
  <c r="AE568" i="10"/>
  <c r="AN568" i="10" s="1"/>
  <c r="AF567" i="10"/>
  <c r="AE567" i="10"/>
  <c r="AF566" i="10"/>
  <c r="AE566" i="10"/>
  <c r="W566" i="10"/>
  <c r="AF565" i="10"/>
  <c r="AI565" i="10" s="1"/>
  <c r="AE565" i="10"/>
  <c r="AV565" i="10" s="1"/>
  <c r="AF564" i="10"/>
  <c r="AI564" i="10" s="1"/>
  <c r="AE564" i="10"/>
  <c r="AF563" i="10"/>
  <c r="AI563" i="10" s="1"/>
  <c r="AE563" i="10"/>
  <c r="AN563" i="10" s="1"/>
  <c r="AE562" i="10"/>
  <c r="AF561" i="10"/>
  <c r="AE561" i="10"/>
  <c r="AX561" i="10" s="1"/>
  <c r="AF560" i="10"/>
  <c r="AI560" i="10" s="1"/>
  <c r="AE560" i="10"/>
  <c r="BD560" i="10" s="1"/>
  <c r="AF559" i="10"/>
  <c r="AI559" i="10" s="1"/>
  <c r="AE559" i="10"/>
  <c r="AF558" i="10"/>
  <c r="AE558" i="10"/>
  <c r="AF557" i="10"/>
  <c r="AE557" i="10"/>
  <c r="AQ557" i="10" s="1"/>
  <c r="X557" i="10"/>
  <c r="O557" i="10"/>
  <c r="AF556" i="10"/>
  <c r="AE556" i="10"/>
  <c r="BD556" i="10" s="1"/>
  <c r="O556" i="10"/>
  <c r="AF555" i="10"/>
  <c r="AE555" i="10"/>
  <c r="AX555" i="10" s="1"/>
  <c r="X555" i="10"/>
  <c r="O555" i="10"/>
  <c r="AF554" i="10"/>
  <c r="AI554" i="10" s="1"/>
  <c r="AE554" i="10"/>
  <c r="O554" i="10"/>
  <c r="D554" i="10"/>
  <c r="AF553" i="10"/>
  <c r="AI553" i="10" s="1"/>
  <c r="AE553" i="10"/>
  <c r="AF552" i="10"/>
  <c r="AE552" i="10"/>
  <c r="AF551" i="10"/>
  <c r="AI551" i="10" s="1"/>
  <c r="AE551" i="10"/>
  <c r="BB551" i="10" s="1"/>
  <c r="AF550" i="10"/>
  <c r="AI550" i="10" s="1"/>
  <c r="AE550" i="10"/>
  <c r="AF549" i="10"/>
  <c r="AI549" i="10" s="1"/>
  <c r="AE549" i="10"/>
  <c r="BD549" i="10" s="1"/>
  <c r="AF548" i="10"/>
  <c r="AE548" i="10"/>
  <c r="AY548" i="10" s="1"/>
  <c r="AF547" i="10"/>
  <c r="AE547" i="10"/>
  <c r="AF546" i="10"/>
  <c r="AE546" i="10"/>
  <c r="AQ546" i="10" s="1"/>
  <c r="AF545" i="10"/>
  <c r="AI545" i="10" s="1"/>
  <c r="AE545" i="10"/>
  <c r="AR545" i="10" s="1"/>
  <c r="AF544" i="10"/>
  <c r="AI544" i="10" s="1"/>
  <c r="AE544" i="10"/>
  <c r="AF543" i="10"/>
  <c r="AI543" i="10" s="1"/>
  <c r="AE543" i="10"/>
  <c r="AF542" i="10"/>
  <c r="AI542" i="10" s="1"/>
  <c r="AE542" i="10"/>
  <c r="AF541" i="10"/>
  <c r="AI541" i="10" s="1"/>
  <c r="AE541" i="10"/>
  <c r="AF540" i="10"/>
  <c r="AI540" i="10" s="1"/>
  <c r="AE540" i="10"/>
  <c r="BA540" i="10" s="1"/>
  <c r="AE539" i="10"/>
  <c r="AF538" i="10"/>
  <c r="AE538" i="10"/>
  <c r="AF537" i="10"/>
  <c r="AE537" i="10"/>
  <c r="AF536" i="10"/>
  <c r="AI536" i="10" s="1"/>
  <c r="AE536" i="10"/>
  <c r="AF535" i="10"/>
  <c r="AI535" i="10" s="1"/>
  <c r="V535" i="10"/>
  <c r="U535" i="10"/>
  <c r="T535" i="10"/>
  <c r="S535" i="10"/>
  <c r="R535" i="10"/>
  <c r="AF534" i="10"/>
  <c r="V534" i="10"/>
  <c r="U534" i="10"/>
  <c r="T534" i="10"/>
  <c r="S534" i="10"/>
  <c r="R534" i="10"/>
  <c r="AF533" i="10"/>
  <c r="Z533" i="10"/>
  <c r="AF506" i="10" s="1"/>
  <c r="AI506" i="10" s="1"/>
  <c r="V533" i="10"/>
  <c r="U533" i="10"/>
  <c r="E537" i="10" s="1"/>
  <c r="T533" i="10"/>
  <c r="G537" i="10" s="1"/>
  <c r="S533" i="10"/>
  <c r="R533" i="10"/>
  <c r="P533" i="10"/>
  <c r="O533" i="10"/>
  <c r="N533" i="10"/>
  <c r="M533" i="10"/>
  <c r="L533" i="10"/>
  <c r="AE533" i="10" s="1"/>
  <c r="BE533" i="10" s="1"/>
  <c r="AF532" i="10"/>
  <c r="AI532" i="10" s="1"/>
  <c r="AE532" i="10"/>
  <c r="Q532" i="10"/>
  <c r="W532" i="10" s="1"/>
  <c r="X532" i="10" s="1"/>
  <c r="Y532" i="10" s="1"/>
  <c r="AF531" i="10"/>
  <c r="AI531" i="10" s="1"/>
  <c r="AE531" i="10"/>
  <c r="Q531" i="10"/>
  <c r="W531" i="10" s="1"/>
  <c r="X531" i="10" s="1"/>
  <c r="Y531" i="10" s="1"/>
  <c r="AF530" i="10"/>
  <c r="AJ530" i="10" s="1"/>
  <c r="AE530" i="10"/>
  <c r="Q530" i="10"/>
  <c r="W530" i="10" s="1"/>
  <c r="X530" i="10" s="1"/>
  <c r="Y530" i="10" s="1"/>
  <c r="AA530" i="10" s="1"/>
  <c r="AF529" i="10"/>
  <c r="AE529" i="10"/>
  <c r="Q529" i="10"/>
  <c r="W529" i="10" s="1"/>
  <c r="X529" i="10" s="1"/>
  <c r="Y529" i="10" s="1"/>
  <c r="AF528" i="10"/>
  <c r="AI528" i="10" s="1"/>
  <c r="AE528" i="10"/>
  <c r="Q528" i="10"/>
  <c r="W528" i="10" s="1"/>
  <c r="X528" i="10" s="1"/>
  <c r="Y528" i="10" s="1"/>
  <c r="AA528" i="10" s="1"/>
  <c r="AF527" i="10"/>
  <c r="AE527" i="10"/>
  <c r="Q527" i="10"/>
  <c r="W527" i="10" s="1"/>
  <c r="X527" i="10" s="1"/>
  <c r="Y527" i="10" s="1"/>
  <c r="AB527" i="10" s="1"/>
  <c r="AC527" i="10" s="1"/>
  <c r="AF526" i="10"/>
  <c r="AI526" i="10" s="1"/>
  <c r="AE526" i="10"/>
  <c r="Q526" i="10"/>
  <c r="W526" i="10" s="1"/>
  <c r="X526" i="10" s="1"/>
  <c r="Y526" i="10" s="1"/>
  <c r="AF525" i="10"/>
  <c r="AI525" i="10" s="1"/>
  <c r="AE525" i="10"/>
  <c r="AP525" i="10" s="1"/>
  <c r="Q525" i="10"/>
  <c r="W525" i="10" s="1"/>
  <c r="X525" i="10" s="1"/>
  <c r="Y525" i="10" s="1"/>
  <c r="AA525" i="10" s="1"/>
  <c r="AF524" i="10"/>
  <c r="AI524" i="10" s="1"/>
  <c r="AE524" i="10"/>
  <c r="AY524" i="10" s="1"/>
  <c r="Q524" i="10"/>
  <c r="W524" i="10" s="1"/>
  <c r="X524" i="10" s="1"/>
  <c r="Y524" i="10" s="1"/>
  <c r="AA524" i="10" s="1"/>
  <c r="AF523" i="10"/>
  <c r="AI523" i="10" s="1"/>
  <c r="AE523" i="10"/>
  <c r="Q523" i="10"/>
  <c r="W523" i="10" s="1"/>
  <c r="X523" i="10" s="1"/>
  <c r="Y523" i="10" s="1"/>
  <c r="AB523" i="10" s="1"/>
  <c r="AC523" i="10" s="1"/>
  <c r="AF522" i="10"/>
  <c r="AE522" i="10"/>
  <c r="Q522" i="10"/>
  <c r="W522" i="10" s="1"/>
  <c r="X522" i="10" s="1"/>
  <c r="AF521" i="10"/>
  <c r="AI521" i="10" s="1"/>
  <c r="AE521" i="10"/>
  <c r="Q521" i="10"/>
  <c r="W521" i="10" s="1"/>
  <c r="X521" i="10" s="1"/>
  <c r="Y521" i="10" s="1"/>
  <c r="AA521" i="10" s="1"/>
  <c r="AF520" i="10"/>
  <c r="AE520" i="10"/>
  <c r="BE520" i="10" s="1"/>
  <c r="Q520" i="10"/>
  <c r="W520" i="10" s="1"/>
  <c r="X520" i="10" s="1"/>
  <c r="Y520" i="10" s="1"/>
  <c r="AF519" i="10"/>
  <c r="AI519" i="10" s="1"/>
  <c r="AE519" i="10"/>
  <c r="AZ519" i="10" s="1"/>
  <c r="Q519" i="10"/>
  <c r="W519" i="10" s="1"/>
  <c r="X519" i="10" s="1"/>
  <c r="Y519" i="10" s="1"/>
  <c r="AF518" i="10"/>
  <c r="AJ518" i="10" s="1"/>
  <c r="AE518" i="10"/>
  <c r="Q518" i="10"/>
  <c r="W518" i="10" s="1"/>
  <c r="X518" i="10" s="1"/>
  <c r="Y518" i="10" s="1"/>
  <c r="AB518" i="10" s="1"/>
  <c r="AC518" i="10" s="1"/>
  <c r="AF517" i="10"/>
  <c r="AI517" i="10" s="1"/>
  <c r="AE517" i="10"/>
  <c r="BB517" i="10" s="1"/>
  <c r="Q517" i="10"/>
  <c r="W517" i="10" s="1"/>
  <c r="X517" i="10" s="1"/>
  <c r="Y517" i="10" s="1"/>
  <c r="AA517" i="10" s="1"/>
  <c r="AF516" i="10"/>
  <c r="AH516" i="10" s="1"/>
  <c r="AE516" i="10"/>
  <c r="Q516" i="10"/>
  <c r="W516" i="10" s="1"/>
  <c r="X516" i="10" s="1"/>
  <c r="Y516" i="10" s="1"/>
  <c r="AF515" i="10"/>
  <c r="AI515" i="10" s="1"/>
  <c r="AE515" i="10"/>
  <c r="Q515" i="10"/>
  <c r="W515" i="10" s="1"/>
  <c r="X515" i="10" s="1"/>
  <c r="Y515" i="10" s="1"/>
  <c r="AF514" i="10"/>
  <c r="AE514" i="10"/>
  <c r="AF513" i="10"/>
  <c r="AI513" i="10" s="1"/>
  <c r="AE513" i="10"/>
  <c r="AF512" i="10"/>
  <c r="AJ512" i="10" s="1"/>
  <c r="AE512" i="10"/>
  <c r="AY512" i="10" s="1"/>
  <c r="AF511" i="10"/>
  <c r="AI511" i="10" s="1"/>
  <c r="AE511" i="10"/>
  <c r="AF510" i="10"/>
  <c r="AE510" i="10"/>
  <c r="W510" i="10"/>
  <c r="AF509" i="10"/>
  <c r="AE509" i="10"/>
  <c r="AF508" i="10"/>
  <c r="AE508" i="10"/>
  <c r="AP508" i="10" s="1"/>
  <c r="AF507" i="10"/>
  <c r="AI507" i="10" s="1"/>
  <c r="AE507" i="10"/>
  <c r="AE506" i="10"/>
  <c r="AF505" i="10"/>
  <c r="AE505" i="10"/>
  <c r="AO505" i="10" s="1"/>
  <c r="AF504" i="10"/>
  <c r="AI504" i="10" s="1"/>
  <c r="AE504" i="10"/>
  <c r="AF503" i="10"/>
  <c r="AI503" i="10" s="1"/>
  <c r="AE503" i="10"/>
  <c r="AF502" i="10"/>
  <c r="AE502" i="10"/>
  <c r="AF501" i="10"/>
  <c r="AE501" i="10"/>
  <c r="BB501" i="10" s="1"/>
  <c r="X501" i="10"/>
  <c r="O501" i="10"/>
  <c r="AF500" i="10"/>
  <c r="AE500" i="10"/>
  <c r="O500" i="10"/>
  <c r="AF499" i="10"/>
  <c r="AI499" i="10" s="1"/>
  <c r="AE499" i="10"/>
  <c r="X499" i="10"/>
  <c r="O499" i="10"/>
  <c r="AF498" i="10"/>
  <c r="AE498" i="10"/>
  <c r="AL498" i="10" s="1"/>
  <c r="O498" i="10"/>
  <c r="D498" i="10"/>
  <c r="AF497" i="10"/>
  <c r="AH497" i="10" s="1"/>
  <c r="AE497" i="10"/>
  <c r="AF496" i="10"/>
  <c r="AI496" i="10" s="1"/>
  <c r="AE496" i="10"/>
  <c r="AF495" i="10"/>
  <c r="AE495" i="10"/>
  <c r="AF494" i="10"/>
  <c r="AI494" i="10" s="1"/>
  <c r="AE494" i="10"/>
  <c r="BD494" i="10" s="1"/>
  <c r="AF493" i="10"/>
  <c r="AI493" i="10" s="1"/>
  <c r="AE493" i="10"/>
  <c r="AF492" i="10"/>
  <c r="AJ492" i="10" s="1"/>
  <c r="AE492" i="10"/>
  <c r="AF491" i="10"/>
  <c r="AE491" i="10"/>
  <c r="AO491" i="10" s="1"/>
  <c r="AF490" i="10"/>
  <c r="AI490" i="10" s="1"/>
  <c r="AE490" i="10"/>
  <c r="AN490" i="10" s="1"/>
  <c r="AF489" i="10"/>
  <c r="AH489" i="10" s="1"/>
  <c r="AE489" i="10"/>
  <c r="AF488" i="10"/>
  <c r="AI488" i="10" s="1"/>
  <c r="AE488" i="10"/>
  <c r="BD488" i="10" s="1"/>
  <c r="AF487" i="10"/>
  <c r="AJ487" i="10" s="1"/>
  <c r="AE487" i="10"/>
  <c r="AF486" i="10"/>
  <c r="AI486" i="10" s="1"/>
  <c r="AE486" i="10"/>
  <c r="AR486" i="10" s="1"/>
  <c r="AF485" i="10"/>
  <c r="AJ485" i="10" s="1"/>
  <c r="AE485" i="10"/>
  <c r="AQ485" i="10" s="1"/>
  <c r="AF484" i="10"/>
  <c r="AI484" i="10" s="1"/>
  <c r="AE484" i="10"/>
  <c r="BD484" i="10" s="1"/>
  <c r="AE483" i="10"/>
  <c r="AW483" i="10" s="1"/>
  <c r="AF482" i="10"/>
  <c r="AI482" i="10" s="1"/>
  <c r="AE482" i="10"/>
  <c r="AZ482" i="10" s="1"/>
  <c r="AF481" i="10"/>
  <c r="AJ481" i="10" s="1"/>
  <c r="AE481" i="10"/>
  <c r="E481" i="10"/>
  <c r="AF480" i="10"/>
  <c r="AI480" i="10" s="1"/>
  <c r="AE480" i="10"/>
  <c r="BD480" i="10" s="1"/>
  <c r="AF479" i="10"/>
  <c r="AJ479" i="10" s="1"/>
  <c r="V479" i="10"/>
  <c r="U479" i="10"/>
  <c r="T479" i="10"/>
  <c r="S479" i="10"/>
  <c r="R479" i="10"/>
  <c r="AF478" i="10"/>
  <c r="AI478" i="10" s="1"/>
  <c r="V478" i="10"/>
  <c r="U478" i="10"/>
  <c r="T478" i="10"/>
  <c r="S478" i="10"/>
  <c r="R478" i="10"/>
  <c r="AF477" i="10"/>
  <c r="Z477" i="10"/>
  <c r="AF450" i="10" s="1"/>
  <c r="AJ450" i="10" s="1"/>
  <c r="V477" i="10"/>
  <c r="U477" i="10"/>
  <c r="T477" i="10"/>
  <c r="G481" i="10" s="1"/>
  <c r="S477" i="10"/>
  <c r="R477" i="10"/>
  <c r="P477" i="10"/>
  <c r="O477" i="10"/>
  <c r="N477" i="10"/>
  <c r="M477" i="10"/>
  <c r="L477" i="10"/>
  <c r="AE477" i="10" s="1"/>
  <c r="AF476" i="10"/>
  <c r="AE476" i="10"/>
  <c r="AR476" i="10" s="1"/>
  <c r="Q476" i="10"/>
  <c r="W476" i="10" s="1"/>
  <c r="X476" i="10" s="1"/>
  <c r="Y476" i="10" s="1"/>
  <c r="AF475" i="10"/>
  <c r="AI475" i="10" s="1"/>
  <c r="AE475" i="10"/>
  <c r="Q475" i="10"/>
  <c r="W475" i="10" s="1"/>
  <c r="X475" i="10" s="1"/>
  <c r="Y475" i="10" s="1"/>
  <c r="AF474" i="10"/>
  <c r="AI474" i="10" s="1"/>
  <c r="AE474" i="10"/>
  <c r="Q474" i="10"/>
  <c r="W474" i="10" s="1"/>
  <c r="X474" i="10" s="1"/>
  <c r="Y474" i="10" s="1"/>
  <c r="AF473" i="10"/>
  <c r="AJ473" i="10" s="1"/>
  <c r="AE473" i="10"/>
  <c r="AO473" i="10" s="1"/>
  <c r="Q473" i="10"/>
  <c r="W473" i="10" s="1"/>
  <c r="X473" i="10" s="1"/>
  <c r="Y473" i="10" s="1"/>
  <c r="AB473" i="10" s="1"/>
  <c r="AC473" i="10" s="1"/>
  <c r="AF472" i="10"/>
  <c r="AI472" i="10" s="1"/>
  <c r="AE472" i="10"/>
  <c r="BD472" i="10" s="1"/>
  <c r="Q472" i="10"/>
  <c r="W472" i="10" s="1"/>
  <c r="X472" i="10" s="1"/>
  <c r="Y472" i="10" s="1"/>
  <c r="AF471" i="10"/>
  <c r="AI471" i="10" s="1"/>
  <c r="AE471" i="10"/>
  <c r="BE471" i="10" s="1"/>
  <c r="Q471" i="10"/>
  <c r="W471" i="10" s="1"/>
  <c r="X471" i="10" s="1"/>
  <c r="Y471" i="10" s="1"/>
  <c r="AA471" i="10" s="1"/>
  <c r="AF470" i="10"/>
  <c r="AI470" i="10" s="1"/>
  <c r="AE470" i="10"/>
  <c r="BD470" i="10" s="1"/>
  <c r="Q470" i="10"/>
  <c r="W470" i="10" s="1"/>
  <c r="X470" i="10" s="1"/>
  <c r="Y470" i="10" s="1"/>
  <c r="AF469" i="10"/>
  <c r="AI469" i="10" s="1"/>
  <c r="AE469" i="10"/>
  <c r="BE469" i="10" s="1"/>
  <c r="Q469" i="10"/>
  <c r="W469" i="10" s="1"/>
  <c r="X469" i="10" s="1"/>
  <c r="Y469" i="10" s="1"/>
  <c r="AA469" i="10" s="1"/>
  <c r="AF468" i="10"/>
  <c r="AI468" i="10" s="1"/>
  <c r="AE468" i="10"/>
  <c r="AT468" i="10" s="1"/>
  <c r="Q468" i="10"/>
  <c r="W468" i="10" s="1"/>
  <c r="X468" i="10" s="1"/>
  <c r="Y468" i="10" s="1"/>
  <c r="AF467" i="10"/>
  <c r="AE467" i="10"/>
  <c r="AY467" i="10" s="1"/>
  <c r="Q467" i="10"/>
  <c r="W467" i="10" s="1"/>
  <c r="X467" i="10" s="1"/>
  <c r="Y467" i="10" s="1"/>
  <c r="AA467" i="10" s="1"/>
  <c r="AF466" i="10"/>
  <c r="AE466" i="10"/>
  <c r="Q466" i="10"/>
  <c r="W466" i="10" s="1"/>
  <c r="X466" i="10" s="1"/>
  <c r="Y466" i="10" s="1"/>
  <c r="AF465" i="10"/>
  <c r="AJ465" i="10" s="1"/>
  <c r="AE465" i="10"/>
  <c r="BE465" i="10" s="1"/>
  <c r="Q465" i="10"/>
  <c r="W465" i="10" s="1"/>
  <c r="X465" i="10" s="1"/>
  <c r="Y465" i="10" s="1"/>
  <c r="AB465" i="10" s="1"/>
  <c r="AC465" i="10" s="1"/>
  <c r="AF464" i="10"/>
  <c r="AI464" i="10" s="1"/>
  <c r="AE464" i="10"/>
  <c r="AN464" i="10" s="1"/>
  <c r="Q464" i="10"/>
  <c r="W464" i="10" s="1"/>
  <c r="X464" i="10" s="1"/>
  <c r="Y464" i="10" s="1"/>
  <c r="AF463" i="10"/>
  <c r="AE463" i="10"/>
  <c r="AW463" i="10" s="1"/>
  <c r="Q463" i="10"/>
  <c r="W463" i="10" s="1"/>
  <c r="X463" i="10" s="1"/>
  <c r="Y463" i="10" s="1"/>
  <c r="AF462" i="10"/>
  <c r="AI462" i="10" s="1"/>
  <c r="AE462" i="10"/>
  <c r="Q462" i="10"/>
  <c r="W462" i="10" s="1"/>
  <c r="X462" i="10" s="1"/>
  <c r="Y462" i="10" s="1"/>
  <c r="AB462" i="10" s="1"/>
  <c r="AC462" i="10" s="1"/>
  <c r="AF461" i="10"/>
  <c r="AI461" i="10" s="1"/>
  <c r="AE461" i="10"/>
  <c r="BA461" i="10" s="1"/>
  <c r="Q461" i="10"/>
  <c r="W461" i="10" s="1"/>
  <c r="X461" i="10" s="1"/>
  <c r="Y461" i="10" s="1"/>
  <c r="AF460" i="10"/>
  <c r="AI460" i="10" s="1"/>
  <c r="AE460" i="10"/>
  <c r="Q460" i="10"/>
  <c r="AF459" i="10"/>
  <c r="AJ459" i="10" s="1"/>
  <c r="AE459" i="10"/>
  <c r="BE459" i="10" s="1"/>
  <c r="Q459" i="10"/>
  <c r="W459" i="10" s="1"/>
  <c r="X459" i="10" s="1"/>
  <c r="Y459" i="10" s="1"/>
  <c r="AF458" i="10"/>
  <c r="AH458" i="10" s="1"/>
  <c r="AE458" i="10"/>
  <c r="AF457" i="10"/>
  <c r="AE457" i="10"/>
  <c r="AF456" i="10"/>
  <c r="AE456" i="10"/>
  <c r="AF455" i="10"/>
  <c r="AJ455" i="10" s="1"/>
  <c r="AE455" i="10"/>
  <c r="AF454" i="10"/>
  <c r="AH454" i="10" s="1"/>
  <c r="AE454" i="10"/>
  <c r="AU454" i="10" s="1"/>
  <c r="W454" i="10"/>
  <c r="AF453" i="10"/>
  <c r="AE453" i="10"/>
  <c r="AF452" i="10"/>
  <c r="AE452" i="10"/>
  <c r="AF451" i="10"/>
  <c r="AI451" i="10" s="1"/>
  <c r="AE451" i="10"/>
  <c r="BE451" i="10" s="1"/>
  <c r="AE450" i="10"/>
  <c r="AQ450" i="10" s="1"/>
  <c r="AF449" i="10"/>
  <c r="AE449" i="10"/>
  <c r="AF448" i="10"/>
  <c r="AE448" i="10"/>
  <c r="BB448" i="10" s="1"/>
  <c r="AF447" i="10"/>
  <c r="AE447" i="10"/>
  <c r="BC447" i="10" s="1"/>
  <c r="AF446" i="10"/>
  <c r="AE446" i="10"/>
  <c r="AF445" i="10"/>
  <c r="AE445" i="10"/>
  <c r="X445" i="10"/>
  <c r="O445" i="10"/>
  <c r="AF444" i="10"/>
  <c r="AH444" i="10" s="1"/>
  <c r="AE444" i="10"/>
  <c r="O444" i="10"/>
  <c r="AF443" i="10"/>
  <c r="AE443" i="10"/>
  <c r="BC443" i="10" s="1"/>
  <c r="X443" i="10"/>
  <c r="O443" i="10"/>
  <c r="AF442" i="10"/>
  <c r="AJ442" i="10" s="1"/>
  <c r="AE442" i="10"/>
  <c r="O442" i="10"/>
  <c r="D442" i="10"/>
  <c r="AF441" i="10"/>
  <c r="AJ441" i="10" s="1"/>
  <c r="AE441" i="10"/>
  <c r="BD441" i="10" s="1"/>
  <c r="AF440" i="10"/>
  <c r="AJ440" i="10" s="1"/>
  <c r="AE440" i="10"/>
  <c r="AV440" i="10" s="1"/>
  <c r="AF439" i="10"/>
  <c r="AE439" i="10"/>
  <c r="AF438" i="10"/>
  <c r="AJ438" i="10" s="1"/>
  <c r="AE438" i="10"/>
  <c r="AZ438" i="10" s="1"/>
  <c r="AF437" i="10"/>
  <c r="AE437" i="10"/>
  <c r="AF436" i="10"/>
  <c r="AE436" i="10"/>
  <c r="AP436" i="10" s="1"/>
  <c r="AF435" i="10"/>
  <c r="AJ435" i="10" s="1"/>
  <c r="AE435" i="10"/>
  <c r="AL435" i="10" s="1"/>
  <c r="AF434" i="10"/>
  <c r="AE434" i="10"/>
  <c r="AO434" i="10" s="1"/>
  <c r="AF433" i="10"/>
  <c r="AI433" i="10" s="1"/>
  <c r="AE433" i="10"/>
  <c r="BD433" i="10" s="1"/>
  <c r="AF432" i="10"/>
  <c r="AJ432" i="10" s="1"/>
  <c r="AE432" i="10"/>
  <c r="AF431" i="10"/>
  <c r="AJ431" i="10" s="1"/>
  <c r="AE431" i="10"/>
  <c r="AF430" i="10"/>
  <c r="AJ430" i="10" s="1"/>
  <c r="AE430" i="10"/>
  <c r="BD430" i="10" s="1"/>
  <c r="AF429" i="10"/>
  <c r="AH429" i="10" s="1"/>
  <c r="AE429" i="10"/>
  <c r="BD429" i="10" s="1"/>
  <c r="AF428" i="10"/>
  <c r="AJ428" i="10" s="1"/>
  <c r="AE428" i="10"/>
  <c r="BC428" i="10" s="1"/>
  <c r="AE427" i="10"/>
  <c r="AX427" i="10" s="1"/>
  <c r="AF426" i="10"/>
  <c r="AJ426" i="10" s="1"/>
  <c r="AE426" i="10"/>
  <c r="BD426" i="10" s="1"/>
  <c r="AF425" i="10"/>
  <c r="AE425" i="10"/>
  <c r="E425" i="10"/>
  <c r="AF424" i="10"/>
  <c r="AJ424" i="10" s="1"/>
  <c r="AE424" i="10"/>
  <c r="BE424" i="10" s="1"/>
  <c r="AF423" i="10"/>
  <c r="AH423" i="10" s="1"/>
  <c r="V423" i="10"/>
  <c r="U423" i="10"/>
  <c r="T423" i="10"/>
  <c r="S423" i="10"/>
  <c r="R423" i="10"/>
  <c r="AF422" i="10"/>
  <c r="AJ422" i="10" s="1"/>
  <c r="V422" i="10"/>
  <c r="U422" i="10"/>
  <c r="T422" i="10"/>
  <c r="S422" i="10"/>
  <c r="R422" i="10"/>
  <c r="AF421" i="10"/>
  <c r="Z421" i="10"/>
  <c r="AF394" i="10" s="1"/>
  <c r="AJ394" i="10" s="1"/>
  <c r="V421" i="10"/>
  <c r="U421" i="10"/>
  <c r="T421" i="10"/>
  <c r="G425" i="10" s="1"/>
  <c r="S421" i="10"/>
  <c r="R421" i="10"/>
  <c r="P421" i="10"/>
  <c r="O421" i="10"/>
  <c r="N421" i="10"/>
  <c r="M421" i="10"/>
  <c r="L421" i="10"/>
  <c r="AE421" i="10" s="1"/>
  <c r="AV421" i="10" s="1"/>
  <c r="AF420" i="10"/>
  <c r="AJ420" i="10" s="1"/>
  <c r="AE420" i="10"/>
  <c r="Q420" i="10"/>
  <c r="W420" i="10" s="1"/>
  <c r="X420" i="10" s="1"/>
  <c r="Y420" i="10" s="1"/>
  <c r="AB420" i="10" s="1"/>
  <c r="AC420" i="10" s="1"/>
  <c r="AF419" i="10"/>
  <c r="AH419" i="10" s="1"/>
  <c r="AE419" i="10"/>
  <c r="BD419" i="10" s="1"/>
  <c r="Q419" i="10"/>
  <c r="W419" i="10" s="1"/>
  <c r="X419" i="10" s="1"/>
  <c r="Y419" i="10" s="1"/>
  <c r="AF418" i="10"/>
  <c r="AE418" i="10"/>
  <c r="Q418" i="10"/>
  <c r="W418" i="10" s="1"/>
  <c r="X418" i="10" s="1"/>
  <c r="Y418" i="10" s="1"/>
  <c r="AF417" i="10"/>
  <c r="AJ417" i="10" s="1"/>
  <c r="AE417" i="10"/>
  <c r="Q417" i="10"/>
  <c r="W417" i="10" s="1"/>
  <c r="X417" i="10" s="1"/>
  <c r="Y417" i="10" s="1"/>
  <c r="AF416" i="10"/>
  <c r="AJ416" i="10" s="1"/>
  <c r="AE416" i="10"/>
  <c r="AT416" i="10" s="1"/>
  <c r="Q416" i="10"/>
  <c r="W416" i="10" s="1"/>
  <c r="X416" i="10" s="1"/>
  <c r="Y416" i="10" s="1"/>
  <c r="AF415" i="10"/>
  <c r="AE415" i="10"/>
  <c r="BD415" i="10" s="1"/>
  <c r="Q415" i="10"/>
  <c r="W415" i="10" s="1"/>
  <c r="X415" i="10" s="1"/>
  <c r="Y415" i="10" s="1"/>
  <c r="AA415" i="10" s="1"/>
  <c r="AF414" i="10"/>
  <c r="AJ414" i="10" s="1"/>
  <c r="AE414" i="10"/>
  <c r="Q414" i="10"/>
  <c r="W414" i="10" s="1"/>
  <c r="X414" i="10" s="1"/>
  <c r="Y414" i="10" s="1"/>
  <c r="AF413" i="10"/>
  <c r="AI413" i="10" s="1"/>
  <c r="AE413" i="10"/>
  <c r="Q413" i="10"/>
  <c r="W413" i="10" s="1"/>
  <c r="X413" i="10" s="1"/>
  <c r="Y413" i="10" s="1"/>
  <c r="AA413" i="10" s="1"/>
  <c r="AF412" i="10"/>
  <c r="AJ412" i="10" s="1"/>
  <c r="AE412" i="10"/>
  <c r="Q412" i="10"/>
  <c r="W412" i="10" s="1"/>
  <c r="X412" i="10" s="1"/>
  <c r="Y412" i="10" s="1"/>
  <c r="AB412" i="10" s="1"/>
  <c r="AC412" i="10" s="1"/>
  <c r="AF411" i="10"/>
  <c r="AH411" i="10" s="1"/>
  <c r="AE411" i="10"/>
  <c r="BD411" i="10" s="1"/>
  <c r="Q411" i="10"/>
  <c r="W411" i="10" s="1"/>
  <c r="X411" i="10" s="1"/>
  <c r="Y411" i="10" s="1"/>
  <c r="AF410" i="10"/>
  <c r="AE410" i="10"/>
  <c r="AU410" i="10" s="1"/>
  <c r="Q410" i="10"/>
  <c r="W410" i="10" s="1"/>
  <c r="X410" i="10" s="1"/>
  <c r="Y410" i="10" s="1"/>
  <c r="AF409" i="10"/>
  <c r="AE409" i="10"/>
  <c r="Q409" i="10"/>
  <c r="W409" i="10" s="1"/>
  <c r="X409" i="10" s="1"/>
  <c r="Y409" i="10" s="1"/>
  <c r="AA409" i="10" s="1"/>
  <c r="AF408" i="10"/>
  <c r="AJ408" i="10" s="1"/>
  <c r="AE408" i="10"/>
  <c r="AT408" i="10" s="1"/>
  <c r="Q408" i="10"/>
  <c r="W408" i="10" s="1"/>
  <c r="X408" i="10" s="1"/>
  <c r="Y408" i="10" s="1"/>
  <c r="AB408" i="10" s="1"/>
  <c r="AC408" i="10" s="1"/>
  <c r="AF407" i="10"/>
  <c r="AI407" i="10" s="1"/>
  <c r="AE407" i="10"/>
  <c r="BD407" i="10" s="1"/>
  <c r="Q407" i="10"/>
  <c r="AF406" i="10"/>
  <c r="AI406" i="10" s="1"/>
  <c r="AJ406" i="10"/>
  <c r="AE406" i="10"/>
  <c r="Q406" i="10"/>
  <c r="W406" i="10" s="1"/>
  <c r="X406" i="10" s="1"/>
  <c r="Y406" i="10" s="1"/>
  <c r="AF405" i="10"/>
  <c r="AJ405" i="10" s="1"/>
  <c r="AE405" i="10"/>
  <c r="Q405" i="10"/>
  <c r="W405" i="10" s="1"/>
  <c r="X405" i="10" s="1"/>
  <c r="Y405" i="10" s="1"/>
  <c r="AB405" i="10" s="1"/>
  <c r="AC405" i="10" s="1"/>
  <c r="AF404" i="10"/>
  <c r="AJ404" i="10" s="1"/>
  <c r="AE404" i="10"/>
  <c r="AY404" i="10" s="1"/>
  <c r="Q404" i="10"/>
  <c r="W404" i="10" s="1"/>
  <c r="X404" i="10" s="1"/>
  <c r="Y404" i="10" s="1"/>
  <c r="AB404" i="10" s="1"/>
  <c r="AC404" i="10" s="1"/>
  <c r="AF403" i="10"/>
  <c r="AJ403" i="10" s="1"/>
  <c r="AE403" i="10"/>
  <c r="BD403" i="10" s="1"/>
  <c r="Q403" i="10"/>
  <c r="W403" i="10" s="1"/>
  <c r="X403" i="10" s="1"/>
  <c r="AF402" i="10"/>
  <c r="AJ402" i="10" s="1"/>
  <c r="AE402" i="10"/>
  <c r="AF401" i="10"/>
  <c r="AH401" i="10" s="1"/>
  <c r="AE401" i="10"/>
  <c r="AF400" i="10"/>
  <c r="AE400" i="10"/>
  <c r="AF399" i="10"/>
  <c r="AH399" i="10" s="1"/>
  <c r="AE399" i="10"/>
  <c r="AM399" i="10" s="1"/>
  <c r="AF398" i="10"/>
  <c r="AJ398" i="10" s="1"/>
  <c r="AE398" i="10"/>
  <c r="AS398" i="10" s="1"/>
  <c r="W398" i="10"/>
  <c r="AF397" i="10"/>
  <c r="AJ397" i="10" s="1"/>
  <c r="AE397" i="10"/>
  <c r="AF396" i="10"/>
  <c r="AE396" i="10"/>
  <c r="AF395" i="10"/>
  <c r="AI395" i="10" s="1"/>
  <c r="AE395" i="10"/>
  <c r="AI394" i="10"/>
  <c r="AE394" i="10"/>
  <c r="BD394" i="10" s="1"/>
  <c r="AF393" i="10"/>
  <c r="AE393" i="10"/>
  <c r="AF392" i="10"/>
  <c r="AJ392" i="10" s="1"/>
  <c r="AE392" i="10"/>
  <c r="AV392" i="10" s="1"/>
  <c r="AF391" i="10"/>
  <c r="AE391" i="10"/>
  <c r="AF390" i="10"/>
  <c r="AE390" i="10"/>
  <c r="AU390" i="10" s="1"/>
  <c r="AF389" i="10"/>
  <c r="AE389" i="10"/>
  <c r="X389" i="10"/>
  <c r="O389" i="10"/>
  <c r="AF388" i="10"/>
  <c r="AE388" i="10"/>
  <c r="O388" i="10"/>
  <c r="AF387" i="10"/>
  <c r="AE387" i="10"/>
  <c r="X387" i="10"/>
  <c r="O387" i="10"/>
  <c r="AF386" i="10"/>
  <c r="AH386" i="10" s="1"/>
  <c r="AE386" i="10"/>
  <c r="AZ386" i="10" s="1"/>
  <c r="O386" i="10"/>
  <c r="D386" i="10"/>
  <c r="AF385" i="10"/>
  <c r="AJ385" i="10" s="1"/>
  <c r="AE385" i="10"/>
  <c r="AF384" i="10"/>
  <c r="AE384" i="10"/>
  <c r="AU384" i="10" s="1"/>
  <c r="AF383" i="10"/>
  <c r="AE383" i="10"/>
  <c r="AF382" i="10"/>
  <c r="AH382" i="10" s="1"/>
  <c r="AE382" i="10"/>
  <c r="AF381" i="10"/>
  <c r="AE381" i="10"/>
  <c r="AF380" i="10"/>
  <c r="AH380" i="10" s="1"/>
  <c r="AE380" i="10"/>
  <c r="AF379" i="10"/>
  <c r="AI379" i="10" s="1"/>
  <c r="AE379" i="10"/>
  <c r="AF378" i="10"/>
  <c r="AE378" i="10"/>
  <c r="BD378" i="10" s="1"/>
  <c r="AF377" i="10"/>
  <c r="AJ377" i="10" s="1"/>
  <c r="AE377" i="10"/>
  <c r="AT377" i="10" s="1"/>
  <c r="AF376" i="10"/>
  <c r="AI376" i="10" s="1"/>
  <c r="AE376" i="10"/>
  <c r="AF375" i="10"/>
  <c r="AH375" i="10" s="1"/>
  <c r="AE375" i="10"/>
  <c r="AO375" i="10" s="1"/>
  <c r="AF374" i="10"/>
  <c r="AI374" i="10" s="1"/>
  <c r="AE374" i="10"/>
  <c r="AF373" i="10"/>
  <c r="AE373" i="10"/>
  <c r="AF372" i="10"/>
  <c r="AE372" i="10"/>
  <c r="AP372" i="10" s="1"/>
  <c r="AE371" i="10"/>
  <c r="AF370" i="10"/>
  <c r="AH370" i="10" s="1"/>
  <c r="AE370" i="10"/>
  <c r="AF369" i="10"/>
  <c r="AE369" i="10"/>
  <c r="G369" i="10"/>
  <c r="AF368" i="10"/>
  <c r="AJ368" i="10" s="1"/>
  <c r="AE368" i="10"/>
  <c r="AF367" i="10"/>
  <c r="AJ367" i="10" s="1"/>
  <c r="V367" i="10"/>
  <c r="U367" i="10"/>
  <c r="T367" i="10"/>
  <c r="S367" i="10"/>
  <c r="R367" i="10"/>
  <c r="AF366" i="10"/>
  <c r="V366" i="10"/>
  <c r="U366" i="10"/>
  <c r="T366" i="10"/>
  <c r="S366" i="10"/>
  <c r="R366" i="10"/>
  <c r="AF365" i="10"/>
  <c r="Z365" i="10"/>
  <c r="AF338" i="10" s="1"/>
  <c r="AI338" i="10" s="1"/>
  <c r="V365" i="10"/>
  <c r="U365" i="10"/>
  <c r="T365" i="10"/>
  <c r="E369" i="10" s="1"/>
  <c r="S365" i="10"/>
  <c r="R365" i="10"/>
  <c r="P365" i="10"/>
  <c r="O365" i="10"/>
  <c r="N365" i="10"/>
  <c r="M365" i="10"/>
  <c r="L365" i="10"/>
  <c r="AE365" i="10" s="1"/>
  <c r="AU365" i="10" s="1"/>
  <c r="AF364" i="10"/>
  <c r="AI364" i="10" s="1"/>
  <c r="AE364" i="10"/>
  <c r="Q364" i="10"/>
  <c r="W364" i="10" s="1"/>
  <c r="X364" i="10" s="1"/>
  <c r="Y364" i="10" s="1"/>
  <c r="AF363" i="10"/>
  <c r="AJ363" i="10" s="1"/>
  <c r="AE363" i="10"/>
  <c r="Q363" i="10"/>
  <c r="W363" i="10" s="1"/>
  <c r="X363" i="10" s="1"/>
  <c r="Y363" i="10" s="1"/>
  <c r="AB363" i="10" s="1"/>
  <c r="AC363" i="10" s="1"/>
  <c r="AF362" i="10"/>
  <c r="AJ362" i="10" s="1"/>
  <c r="AE362" i="10"/>
  <c r="Q362" i="10"/>
  <c r="W362" i="10" s="1"/>
  <c r="X362" i="10" s="1"/>
  <c r="Y362" i="10" s="1"/>
  <c r="AF361" i="10"/>
  <c r="AE361" i="10"/>
  <c r="AS361" i="10" s="1"/>
  <c r="Q361" i="10"/>
  <c r="W361" i="10" s="1"/>
  <c r="X361" i="10" s="1"/>
  <c r="Y361" i="10" s="1"/>
  <c r="AB361" i="10" s="1"/>
  <c r="AC361" i="10" s="1"/>
  <c r="AF360" i="10"/>
  <c r="AJ360" i="10" s="1"/>
  <c r="AE360" i="10"/>
  <c r="Q360" i="10"/>
  <c r="W360" i="10" s="1"/>
  <c r="X360" i="10" s="1"/>
  <c r="Y360" i="10" s="1"/>
  <c r="AF359" i="10"/>
  <c r="AJ359" i="10" s="1"/>
  <c r="AE359" i="10"/>
  <c r="Q359" i="10"/>
  <c r="W359" i="10" s="1"/>
  <c r="X359" i="10" s="1"/>
  <c r="Y359" i="10" s="1"/>
  <c r="AB359" i="10" s="1"/>
  <c r="AC359" i="10" s="1"/>
  <c r="AF358" i="10"/>
  <c r="AH358" i="10" s="1"/>
  <c r="AE358" i="10"/>
  <c r="Q358" i="10"/>
  <c r="W358" i="10" s="1"/>
  <c r="X358" i="10" s="1"/>
  <c r="Y358" i="10" s="1"/>
  <c r="AF357" i="10"/>
  <c r="AI357" i="10" s="1"/>
  <c r="AE357" i="10"/>
  <c r="BA357" i="10" s="1"/>
  <c r="Q357" i="10"/>
  <c r="W357" i="10" s="1"/>
  <c r="X357" i="10" s="1"/>
  <c r="Y357" i="10" s="1"/>
  <c r="AB357" i="10" s="1"/>
  <c r="AC357" i="10" s="1"/>
  <c r="AF356" i="10"/>
  <c r="AJ356" i="10" s="1"/>
  <c r="AE356" i="10"/>
  <c r="Q356" i="10"/>
  <c r="W356" i="10" s="1"/>
  <c r="X356" i="10" s="1"/>
  <c r="Y356" i="10" s="1"/>
  <c r="AF355" i="10"/>
  <c r="AJ355" i="10" s="1"/>
  <c r="AE355" i="10"/>
  <c r="Q355" i="10"/>
  <c r="W355" i="10" s="1"/>
  <c r="X355" i="10" s="1"/>
  <c r="Y355" i="10" s="1"/>
  <c r="AF354" i="10"/>
  <c r="AH354" i="10" s="1"/>
  <c r="AE354" i="10"/>
  <c r="Q354" i="10"/>
  <c r="W354" i="10" s="1"/>
  <c r="X354" i="10" s="1"/>
  <c r="Y354" i="10" s="1"/>
  <c r="AB354" i="10" s="1"/>
  <c r="AC354" i="10" s="1"/>
  <c r="AF353" i="10"/>
  <c r="AJ353" i="10" s="1"/>
  <c r="AE353" i="10"/>
  <c r="BA353" i="10" s="1"/>
  <c r="Q353" i="10"/>
  <c r="W353" i="10" s="1"/>
  <c r="X353" i="10" s="1"/>
  <c r="Y353" i="10" s="1"/>
  <c r="AA353" i="10" s="1"/>
  <c r="AF352" i="10"/>
  <c r="AJ352" i="10" s="1"/>
  <c r="AE352" i="10"/>
  <c r="Q352" i="10"/>
  <c r="W352" i="10" s="1"/>
  <c r="X352" i="10" s="1"/>
  <c r="Y352" i="10" s="1"/>
  <c r="AB352" i="10" s="1"/>
  <c r="AC352" i="10" s="1"/>
  <c r="AF351" i="10"/>
  <c r="AJ351" i="10" s="1"/>
  <c r="AE351" i="10"/>
  <c r="Q351" i="10"/>
  <c r="W351" i="10" s="1"/>
  <c r="X351" i="10" s="1"/>
  <c r="Y351" i="10" s="1"/>
  <c r="AF350" i="10"/>
  <c r="AJ350" i="10" s="1"/>
  <c r="AE350" i="10"/>
  <c r="Q350" i="10"/>
  <c r="W350" i="10" s="1"/>
  <c r="X350" i="10" s="1"/>
  <c r="Y350" i="10" s="1"/>
  <c r="AA350" i="10" s="1"/>
  <c r="AF349" i="10"/>
  <c r="AE349" i="10"/>
  <c r="Q349" i="10"/>
  <c r="W349" i="10" s="1"/>
  <c r="X349" i="10" s="1"/>
  <c r="Y349" i="10" s="1"/>
  <c r="AF348" i="10"/>
  <c r="AI348" i="10" s="1"/>
  <c r="AE348" i="10"/>
  <c r="Q348" i="10"/>
  <c r="W348" i="10" s="1"/>
  <c r="X348" i="10" s="1"/>
  <c r="Y348" i="10" s="1"/>
  <c r="AF347" i="10"/>
  <c r="AJ347" i="10" s="1"/>
  <c r="AE347" i="10"/>
  <c r="AQ347" i="10" s="1"/>
  <c r="Q347" i="10"/>
  <c r="AF346" i="10"/>
  <c r="AJ346" i="10" s="1"/>
  <c r="AE346" i="10"/>
  <c r="AF345" i="10"/>
  <c r="AI345" i="10" s="1"/>
  <c r="AE345" i="10"/>
  <c r="AF344" i="10"/>
  <c r="AE344" i="10"/>
  <c r="AF343" i="10"/>
  <c r="AH343" i="10" s="1"/>
  <c r="AE343" i="10"/>
  <c r="AF342" i="10"/>
  <c r="AE342" i="10"/>
  <c r="AS342" i="10" s="1"/>
  <c r="W342" i="10"/>
  <c r="AF341" i="10"/>
  <c r="AE341" i="10"/>
  <c r="AF340" i="10"/>
  <c r="AE340" i="10"/>
  <c r="AS340" i="10" s="1"/>
  <c r="AF339" i="10"/>
  <c r="AE339" i="10"/>
  <c r="AE338" i="10"/>
  <c r="AF337" i="10"/>
  <c r="AJ337" i="10" s="1"/>
  <c r="AE337" i="10"/>
  <c r="AF336" i="10"/>
  <c r="AE336" i="10"/>
  <c r="AF335" i="10"/>
  <c r="AE335" i="10"/>
  <c r="AF334" i="10"/>
  <c r="AE334" i="10"/>
  <c r="AF333" i="10"/>
  <c r="AE333" i="10"/>
  <c r="AS333" i="10" s="1"/>
  <c r="X333" i="10"/>
  <c r="O333" i="10"/>
  <c r="AF332" i="10"/>
  <c r="AJ332" i="10" s="1"/>
  <c r="AE332" i="10"/>
  <c r="O332" i="10"/>
  <c r="AF331" i="10"/>
  <c r="AE331" i="10"/>
  <c r="X331" i="10"/>
  <c r="O331" i="10"/>
  <c r="AF330" i="10"/>
  <c r="AE330" i="10"/>
  <c r="O330" i="10"/>
  <c r="D330" i="10"/>
  <c r="AF329" i="10"/>
  <c r="AI329" i="10" s="1"/>
  <c r="AE329" i="10"/>
  <c r="AN329" i="10" s="1"/>
  <c r="AF328" i="10"/>
  <c r="AE328" i="10"/>
  <c r="AF327" i="10"/>
  <c r="AH327" i="10" s="1"/>
  <c r="AE327" i="10"/>
  <c r="AF326" i="10"/>
  <c r="AJ326" i="10" s="1"/>
  <c r="AE326" i="10"/>
  <c r="AF325" i="10"/>
  <c r="AH325" i="10" s="1"/>
  <c r="AE325" i="10"/>
  <c r="AF324" i="10"/>
  <c r="AH324" i="10" s="1"/>
  <c r="AE324" i="10"/>
  <c r="AW324" i="10" s="1"/>
  <c r="AF323" i="10"/>
  <c r="AE323" i="10"/>
  <c r="AF322" i="10"/>
  <c r="AE322" i="10"/>
  <c r="AF321" i="10"/>
  <c r="AE321" i="10"/>
  <c r="BA321" i="10" s="1"/>
  <c r="AF320" i="10"/>
  <c r="AJ320" i="10" s="1"/>
  <c r="AE320" i="10"/>
  <c r="AF319" i="10"/>
  <c r="AE319" i="10"/>
  <c r="AF318" i="10"/>
  <c r="AE318" i="10"/>
  <c r="AF317" i="10"/>
  <c r="AJ317" i="10" s="1"/>
  <c r="AE317" i="10"/>
  <c r="AF316" i="10"/>
  <c r="AJ316" i="10" s="1"/>
  <c r="AE316" i="10"/>
  <c r="BA316" i="10" s="1"/>
  <c r="AE315" i="10"/>
  <c r="AF314" i="10"/>
  <c r="AJ314" i="10" s="1"/>
  <c r="AE314" i="10"/>
  <c r="AX314" i="10" s="1"/>
  <c r="AF313" i="10"/>
  <c r="AE313" i="10"/>
  <c r="E313" i="10"/>
  <c r="AF312" i="10"/>
  <c r="AE312" i="10"/>
  <c r="AF311" i="10"/>
  <c r="V311" i="10"/>
  <c r="U311" i="10"/>
  <c r="T311" i="10"/>
  <c r="S311" i="10"/>
  <c r="R311" i="10"/>
  <c r="AF310" i="10"/>
  <c r="V310" i="10"/>
  <c r="U310" i="10"/>
  <c r="T310" i="10"/>
  <c r="S310" i="10"/>
  <c r="R310" i="10"/>
  <c r="AF309" i="10"/>
  <c r="Z309" i="10"/>
  <c r="AF282" i="10" s="1"/>
  <c r="V309" i="10"/>
  <c r="U309" i="10"/>
  <c r="T309" i="10"/>
  <c r="G313" i="10" s="1"/>
  <c r="S309" i="10"/>
  <c r="R309" i="10"/>
  <c r="P309" i="10"/>
  <c r="O309" i="10"/>
  <c r="N309" i="10"/>
  <c r="M309" i="10"/>
  <c r="L309" i="10"/>
  <c r="AE309" i="10" s="1"/>
  <c r="BC309" i="10" s="1"/>
  <c r="AF308" i="10"/>
  <c r="AJ308" i="10" s="1"/>
  <c r="AE308" i="10"/>
  <c r="BA308" i="10" s="1"/>
  <c r="Q308" i="10"/>
  <c r="W308" i="10" s="1"/>
  <c r="X308" i="10" s="1"/>
  <c r="Y308" i="10" s="1"/>
  <c r="AF307" i="10"/>
  <c r="AE307" i="10"/>
  <c r="Q307" i="10"/>
  <c r="W307" i="10" s="1"/>
  <c r="X307" i="10" s="1"/>
  <c r="Y307" i="10" s="1"/>
  <c r="AF306" i="10"/>
  <c r="AI306" i="10" s="1"/>
  <c r="AE306" i="10"/>
  <c r="Q306" i="10"/>
  <c r="W306" i="10" s="1"/>
  <c r="X306" i="10" s="1"/>
  <c r="Y306" i="10" s="1"/>
  <c r="AF305" i="10"/>
  <c r="AE305" i="10"/>
  <c r="Q305" i="10"/>
  <c r="W305" i="10" s="1"/>
  <c r="X305" i="10" s="1"/>
  <c r="Y305" i="10" s="1"/>
  <c r="AF304" i="10"/>
  <c r="AI304" i="10" s="1"/>
  <c r="AE304" i="10"/>
  <c r="AV304" i="10" s="1"/>
  <c r="Q304" i="10"/>
  <c r="W304" i="10" s="1"/>
  <c r="X304" i="10" s="1"/>
  <c r="Y304" i="10" s="1"/>
  <c r="AF303" i="10"/>
  <c r="AE303" i="10"/>
  <c r="Q303" i="10"/>
  <c r="W303" i="10" s="1"/>
  <c r="X303" i="10" s="1"/>
  <c r="Y303" i="10" s="1"/>
  <c r="AF302" i="10"/>
  <c r="AE302" i="10"/>
  <c r="Q302" i="10"/>
  <c r="W302" i="10" s="1"/>
  <c r="X302" i="10" s="1"/>
  <c r="Y302" i="10" s="1"/>
  <c r="AB302" i="10" s="1"/>
  <c r="AC302" i="10" s="1"/>
  <c r="AF301" i="10"/>
  <c r="AE301" i="10"/>
  <c r="Q301" i="10"/>
  <c r="W301" i="10" s="1"/>
  <c r="X301" i="10" s="1"/>
  <c r="Y301" i="10" s="1"/>
  <c r="AF300" i="10"/>
  <c r="AJ300" i="10" s="1"/>
  <c r="AE300" i="10"/>
  <c r="Q300" i="10"/>
  <c r="W300" i="10" s="1"/>
  <c r="X300" i="10" s="1"/>
  <c r="Y300" i="10" s="1"/>
  <c r="AF299" i="10"/>
  <c r="AE299" i="10"/>
  <c r="Q299" i="10"/>
  <c r="W299" i="10" s="1"/>
  <c r="X299" i="10" s="1"/>
  <c r="Y299" i="10" s="1"/>
  <c r="AF298" i="10"/>
  <c r="AJ298" i="10" s="1"/>
  <c r="AE298" i="10"/>
  <c r="Q298" i="10"/>
  <c r="W298" i="10" s="1"/>
  <c r="X298" i="10" s="1"/>
  <c r="Y298" i="10" s="1"/>
  <c r="AF297" i="10"/>
  <c r="AE297" i="10"/>
  <c r="Q297" i="10"/>
  <c r="W297" i="10" s="1"/>
  <c r="X297" i="10" s="1"/>
  <c r="Y297" i="10" s="1"/>
  <c r="AF296" i="10"/>
  <c r="AE296" i="10"/>
  <c r="Q296" i="10"/>
  <c r="W296" i="10" s="1"/>
  <c r="X296" i="10" s="1"/>
  <c r="Y296" i="10" s="1"/>
  <c r="AF295" i="10"/>
  <c r="AI295" i="10" s="1"/>
  <c r="AE295" i="10"/>
  <c r="Q295" i="10"/>
  <c r="AF294" i="10"/>
  <c r="AE294" i="10"/>
  <c r="Q294" i="10"/>
  <c r="W294" i="10" s="1"/>
  <c r="X294" i="10" s="1"/>
  <c r="Y294" i="10" s="1"/>
  <c r="AF293" i="10"/>
  <c r="AH293" i="10" s="1"/>
  <c r="AE293" i="10"/>
  <c r="Q293" i="10"/>
  <c r="W293" i="10" s="1"/>
  <c r="X293" i="10" s="1"/>
  <c r="Y293" i="10" s="1"/>
  <c r="AF292" i="10"/>
  <c r="AJ292" i="10" s="1"/>
  <c r="AE292" i="10"/>
  <c r="Q292" i="10"/>
  <c r="W292" i="10" s="1"/>
  <c r="X292" i="10" s="1"/>
  <c r="Y292" i="10" s="1"/>
  <c r="AF291" i="10"/>
  <c r="AE291" i="10"/>
  <c r="Q291" i="10"/>
  <c r="AF290" i="10"/>
  <c r="AE290" i="10"/>
  <c r="AF289" i="10"/>
  <c r="AI289" i="10" s="1"/>
  <c r="AE289" i="10"/>
  <c r="AF288" i="10"/>
  <c r="AJ288" i="10" s="1"/>
  <c r="AE288" i="10"/>
  <c r="AS288" i="10" s="1"/>
  <c r="AF287" i="10"/>
  <c r="AI287" i="10" s="1"/>
  <c r="AE287" i="10"/>
  <c r="AF286" i="10"/>
  <c r="AJ286" i="10" s="1"/>
  <c r="AE286" i="10"/>
  <c r="AY286" i="10" s="1"/>
  <c r="W286" i="10"/>
  <c r="AF285" i="10"/>
  <c r="AE285" i="10"/>
  <c r="AF284" i="10"/>
  <c r="AI284" i="10" s="1"/>
  <c r="AE284" i="10"/>
  <c r="AF283" i="10"/>
  <c r="AE283" i="10"/>
  <c r="AE282" i="10"/>
  <c r="AF281" i="10"/>
  <c r="AJ281" i="10" s="1"/>
  <c r="AE281" i="10"/>
  <c r="AF280" i="10"/>
  <c r="AE280" i="10"/>
  <c r="AX280" i="10" s="1"/>
  <c r="AF279" i="10"/>
  <c r="AE279" i="10"/>
  <c r="AF278" i="10"/>
  <c r="AE278" i="10"/>
  <c r="AS278" i="10" s="1"/>
  <c r="AF277" i="10"/>
  <c r="AI277" i="10" s="1"/>
  <c r="AE277" i="10"/>
  <c r="X277" i="10"/>
  <c r="O277" i="10"/>
  <c r="AF276" i="10"/>
  <c r="AE276" i="10"/>
  <c r="O276" i="10"/>
  <c r="AF275" i="10"/>
  <c r="AJ275" i="10" s="1"/>
  <c r="AE275" i="10"/>
  <c r="X275" i="10"/>
  <c r="O275" i="10"/>
  <c r="AF274" i="10"/>
  <c r="AE274" i="10"/>
  <c r="O274" i="10"/>
  <c r="D274" i="10"/>
  <c r="AF273" i="10"/>
  <c r="AJ273" i="10" s="1"/>
  <c r="AE273" i="10"/>
  <c r="AF272" i="10"/>
  <c r="AE272" i="10"/>
  <c r="AF271" i="10"/>
  <c r="AJ271" i="10" s="1"/>
  <c r="AE271" i="10"/>
  <c r="AV271" i="10" s="1"/>
  <c r="AF270" i="10"/>
  <c r="AE270" i="10"/>
  <c r="AF269" i="10"/>
  <c r="AE269" i="10"/>
  <c r="AF268" i="10"/>
  <c r="AH268" i="10" s="1"/>
  <c r="AE268" i="10"/>
  <c r="AW268" i="10" s="1"/>
  <c r="AF267" i="10"/>
  <c r="AJ267" i="10" s="1"/>
  <c r="AE267" i="10"/>
  <c r="BA267" i="10" s="1"/>
  <c r="AF266" i="10"/>
  <c r="AE266" i="10"/>
  <c r="AF265" i="10"/>
  <c r="AE265" i="10"/>
  <c r="AO265" i="10" s="1"/>
  <c r="AF264" i="10"/>
  <c r="AE264" i="10"/>
  <c r="AF263" i="10"/>
  <c r="AE263" i="10"/>
  <c r="AF262" i="10"/>
  <c r="AE262" i="10"/>
  <c r="AL262" i="10" s="1"/>
  <c r="AF261" i="10"/>
  <c r="AE261" i="10"/>
  <c r="AF260" i="10"/>
  <c r="AE260" i="10"/>
  <c r="AE259" i="10"/>
  <c r="AM259" i="10" s="1"/>
  <c r="AF258" i="10"/>
  <c r="AH258" i="10" s="1"/>
  <c r="AE258" i="10"/>
  <c r="AF257" i="10"/>
  <c r="AE257" i="10"/>
  <c r="E257" i="10"/>
  <c r="AF256" i="10"/>
  <c r="AE256" i="10"/>
  <c r="AO256" i="10" s="1"/>
  <c r="AF255" i="10"/>
  <c r="AI255" i="10" s="1"/>
  <c r="V255" i="10"/>
  <c r="U255" i="10"/>
  <c r="T255" i="10"/>
  <c r="S255" i="10"/>
  <c r="R255" i="10"/>
  <c r="AF254" i="10"/>
  <c r="AJ254" i="10" s="1"/>
  <c r="V254" i="10"/>
  <c r="U254" i="10"/>
  <c r="T254" i="10"/>
  <c r="S254" i="10"/>
  <c r="R254" i="10"/>
  <c r="AF253" i="10"/>
  <c r="Z253" i="10"/>
  <c r="AF226" i="10" s="1"/>
  <c r="AI226" i="10" s="1"/>
  <c r="V253" i="10"/>
  <c r="U253" i="10"/>
  <c r="T253" i="10"/>
  <c r="G257" i="10" s="1"/>
  <c r="S253" i="10"/>
  <c r="R253" i="10"/>
  <c r="P253" i="10"/>
  <c r="O253" i="10"/>
  <c r="N253" i="10"/>
  <c r="M253" i="10"/>
  <c r="L253" i="10"/>
  <c r="AE253" i="10" s="1"/>
  <c r="AF252" i="10"/>
  <c r="AE252" i="10"/>
  <c r="BA252" i="10" s="1"/>
  <c r="Q252" i="10"/>
  <c r="W252" i="10" s="1"/>
  <c r="X252" i="10" s="1"/>
  <c r="Y252" i="10" s="1"/>
  <c r="AF251" i="10"/>
  <c r="AH251" i="10" s="1"/>
  <c r="AE251" i="10"/>
  <c r="Q251" i="10"/>
  <c r="W251" i="10" s="1"/>
  <c r="X251" i="10" s="1"/>
  <c r="Y251" i="10" s="1"/>
  <c r="AA251" i="10" s="1"/>
  <c r="AF250" i="10"/>
  <c r="AJ250" i="10" s="1"/>
  <c r="AE250" i="10"/>
  <c r="AP250" i="10" s="1"/>
  <c r="Q250" i="10"/>
  <c r="W250" i="10" s="1"/>
  <c r="X250" i="10" s="1"/>
  <c r="Y250" i="10" s="1"/>
  <c r="AF249" i="10"/>
  <c r="AH249" i="10" s="1"/>
  <c r="AE249" i="10"/>
  <c r="Q249" i="10"/>
  <c r="W249" i="10" s="1"/>
  <c r="X249" i="10" s="1"/>
  <c r="Y249" i="10" s="1"/>
  <c r="AF248" i="10"/>
  <c r="AJ248" i="10" s="1"/>
  <c r="AE248" i="10"/>
  <c r="AW248" i="10" s="1"/>
  <c r="Q248" i="10"/>
  <c r="W248" i="10" s="1"/>
  <c r="X248" i="10" s="1"/>
  <c r="Y248" i="10" s="1"/>
  <c r="AF247" i="10"/>
  <c r="AE247" i="10"/>
  <c r="Q247" i="10"/>
  <c r="W247" i="10" s="1"/>
  <c r="X247" i="10" s="1"/>
  <c r="Y247" i="10" s="1"/>
  <c r="AF246" i="10"/>
  <c r="AE246" i="10"/>
  <c r="AZ246" i="10" s="1"/>
  <c r="Q246" i="10"/>
  <c r="W246" i="10" s="1"/>
  <c r="X246" i="10" s="1"/>
  <c r="Y246" i="10" s="1"/>
  <c r="AF245" i="10"/>
  <c r="AE245" i="10"/>
  <c r="Q245" i="10"/>
  <c r="W245" i="10" s="1"/>
  <c r="X245" i="10" s="1"/>
  <c r="Y245" i="10" s="1"/>
  <c r="AB245" i="10" s="1"/>
  <c r="AC245" i="10" s="1"/>
  <c r="AF244" i="10"/>
  <c r="AE244" i="10"/>
  <c r="Q244" i="10"/>
  <c r="W244" i="10" s="1"/>
  <c r="X244" i="10" s="1"/>
  <c r="Y244" i="10" s="1"/>
  <c r="AB244" i="10" s="1"/>
  <c r="AC244" i="10" s="1"/>
  <c r="AF243" i="10"/>
  <c r="AE243" i="10"/>
  <c r="AW243" i="10" s="1"/>
  <c r="Q243" i="10"/>
  <c r="W243" i="10" s="1"/>
  <c r="X243" i="10" s="1"/>
  <c r="Y243" i="10" s="1"/>
  <c r="AF242" i="10"/>
  <c r="AJ242" i="10" s="1"/>
  <c r="AE242" i="10"/>
  <c r="AU242" i="10" s="1"/>
  <c r="Q242" i="10"/>
  <c r="W242" i="10" s="1"/>
  <c r="X242" i="10" s="1"/>
  <c r="Y242" i="10" s="1"/>
  <c r="AB242" i="10" s="1"/>
  <c r="AC242" i="10" s="1"/>
  <c r="AF241" i="10"/>
  <c r="AE241" i="10"/>
  <c r="BD241" i="10" s="1"/>
  <c r="Q241" i="10"/>
  <c r="W241" i="10" s="1"/>
  <c r="X241" i="10" s="1"/>
  <c r="Y241" i="10" s="1"/>
  <c r="AF240" i="10"/>
  <c r="AE240" i="10"/>
  <c r="Q240" i="10"/>
  <c r="W240" i="10" s="1"/>
  <c r="X240" i="10" s="1"/>
  <c r="Y240" i="10" s="1"/>
  <c r="AJ239" i="10"/>
  <c r="AF239" i="10"/>
  <c r="AI239" i="10" s="1"/>
  <c r="AE239" i="10"/>
  <c r="Q239" i="10"/>
  <c r="W239" i="10" s="1"/>
  <c r="X239" i="10" s="1"/>
  <c r="Y239" i="10" s="1"/>
  <c r="AF238" i="10"/>
  <c r="AI238" i="10" s="1"/>
  <c r="AE238" i="10"/>
  <c r="Q238" i="10"/>
  <c r="W238" i="10" s="1"/>
  <c r="X238" i="10" s="1"/>
  <c r="Y238" i="10" s="1"/>
  <c r="AB238" i="10" s="1"/>
  <c r="AC238" i="10" s="1"/>
  <c r="AF237" i="10"/>
  <c r="AJ237" i="10" s="1"/>
  <c r="AE237" i="10"/>
  <c r="Q237" i="10"/>
  <c r="W237" i="10" s="1"/>
  <c r="X237" i="10" s="1"/>
  <c r="Y237" i="10" s="1"/>
  <c r="AF236" i="10"/>
  <c r="AE236" i="10"/>
  <c r="AV236" i="10" s="1"/>
  <c r="Q236" i="10"/>
  <c r="W236" i="10" s="1"/>
  <c r="X236" i="10" s="1"/>
  <c r="Y236" i="10" s="1"/>
  <c r="AF235" i="10"/>
  <c r="AE235" i="10"/>
  <c r="Q235" i="10"/>
  <c r="W235" i="10" s="1"/>
  <c r="X235" i="10" s="1"/>
  <c r="Y235" i="10" s="1"/>
  <c r="AF234" i="10"/>
  <c r="AH234" i="10" s="1"/>
  <c r="AE234" i="10"/>
  <c r="AO234" i="10" s="1"/>
  <c r="AF233" i="10"/>
  <c r="AH233" i="10" s="1"/>
  <c r="AE233" i="10"/>
  <c r="AF232" i="10"/>
  <c r="AE232" i="10"/>
  <c r="AF231" i="10"/>
  <c r="AH231" i="10" s="1"/>
  <c r="AE231" i="10"/>
  <c r="AF230" i="10"/>
  <c r="AE230" i="10"/>
  <c r="W230" i="10"/>
  <c r="AF229" i="10"/>
  <c r="AE229" i="10"/>
  <c r="AF228" i="10"/>
  <c r="AJ228" i="10" s="1"/>
  <c r="AE228" i="10"/>
  <c r="AF227" i="10"/>
  <c r="AI227" i="10" s="1"/>
  <c r="AE227" i="10"/>
  <c r="AE226" i="10"/>
  <c r="AY226" i="10" s="1"/>
  <c r="AF225" i="10"/>
  <c r="AI225" i="10" s="1"/>
  <c r="AE225" i="10"/>
  <c r="AY225" i="10" s="1"/>
  <c r="AF224" i="10"/>
  <c r="AE224" i="10"/>
  <c r="AO224" i="10" s="1"/>
  <c r="AF223" i="10"/>
  <c r="AE223" i="10"/>
  <c r="AW223" i="10" s="1"/>
  <c r="AF222" i="10"/>
  <c r="AE222" i="10"/>
  <c r="AM222" i="10" s="1"/>
  <c r="AF221" i="10"/>
  <c r="AJ221" i="10" s="1"/>
  <c r="AE221" i="10"/>
  <c r="X221" i="10"/>
  <c r="O221" i="10"/>
  <c r="AF220" i="10"/>
  <c r="AE220" i="10"/>
  <c r="BD220" i="10" s="1"/>
  <c r="O220" i="10"/>
  <c r="AF219" i="10"/>
  <c r="AJ219" i="10" s="1"/>
  <c r="AE219" i="10"/>
  <c r="BC219" i="10" s="1"/>
  <c r="X219" i="10"/>
  <c r="O219" i="10"/>
  <c r="AF218" i="10"/>
  <c r="AH218" i="10" s="1"/>
  <c r="AE218" i="10"/>
  <c r="O218" i="10"/>
  <c r="D218" i="10"/>
  <c r="AF217" i="10"/>
  <c r="AE217" i="10"/>
  <c r="BB217" i="10" s="1"/>
  <c r="AF216" i="10"/>
  <c r="AE216" i="10"/>
  <c r="AF215" i="10"/>
  <c r="AH215" i="10" s="1"/>
  <c r="AE215" i="10"/>
  <c r="AF214" i="10"/>
  <c r="AE214" i="10"/>
  <c r="AF213" i="10"/>
  <c r="AE213" i="10"/>
  <c r="AF212" i="10"/>
  <c r="AH212" i="10" s="1"/>
  <c r="AE212" i="10"/>
  <c r="AF211" i="10"/>
  <c r="AJ211" i="10" s="1"/>
  <c r="AE211" i="10"/>
  <c r="AF210" i="10"/>
  <c r="AJ210" i="10" s="1"/>
  <c r="AE210" i="10"/>
  <c r="AF209" i="10"/>
  <c r="AJ209" i="10" s="1"/>
  <c r="AE209" i="10"/>
  <c r="AF208" i="10"/>
  <c r="AE208" i="10"/>
  <c r="AF207" i="10"/>
  <c r="AE207" i="10"/>
  <c r="AS207" i="10" s="1"/>
  <c r="AF206" i="10"/>
  <c r="AI206" i="10" s="1"/>
  <c r="AE206" i="10"/>
  <c r="AO206" i="10" s="1"/>
  <c r="AF205" i="10"/>
  <c r="AE205" i="10"/>
  <c r="AF204" i="10"/>
  <c r="AE204" i="10"/>
  <c r="AY204" i="10" s="1"/>
  <c r="AE203" i="10"/>
  <c r="AZ203" i="10" s="1"/>
  <c r="AF202" i="10"/>
  <c r="AE202" i="10"/>
  <c r="AF201" i="10"/>
  <c r="AE201" i="10"/>
  <c r="G201" i="10"/>
  <c r="E201" i="10"/>
  <c r="AF200" i="10"/>
  <c r="AE200" i="10"/>
  <c r="AR200" i="10" s="1"/>
  <c r="AF199" i="10"/>
  <c r="AI199" i="10" s="1"/>
  <c r="V199" i="10"/>
  <c r="U199" i="10"/>
  <c r="T199" i="10"/>
  <c r="S199" i="10"/>
  <c r="R199" i="10"/>
  <c r="AF198" i="10"/>
  <c r="V198" i="10"/>
  <c r="U198" i="10"/>
  <c r="T198" i="10"/>
  <c r="S198" i="10"/>
  <c r="R198" i="10"/>
  <c r="AF197" i="10"/>
  <c r="Z197" i="10"/>
  <c r="AF170" i="10" s="1"/>
  <c r="V197" i="10"/>
  <c r="U197" i="10"/>
  <c r="T197" i="10"/>
  <c r="S197" i="10"/>
  <c r="R197" i="10"/>
  <c r="P197" i="10"/>
  <c r="O197" i="10"/>
  <c r="N197" i="10"/>
  <c r="M197" i="10"/>
  <c r="L197" i="10"/>
  <c r="AE197" i="10" s="1"/>
  <c r="AF196" i="10"/>
  <c r="AE196" i="10"/>
  <c r="Q196" i="10"/>
  <c r="W196" i="10" s="1"/>
  <c r="X196" i="10" s="1"/>
  <c r="Y196" i="10" s="1"/>
  <c r="AF195" i="10"/>
  <c r="AE195" i="10"/>
  <c r="Q195" i="10"/>
  <c r="W195" i="10" s="1"/>
  <c r="X195" i="10" s="1"/>
  <c r="Y195" i="10" s="1"/>
  <c r="AF194" i="10"/>
  <c r="AE194" i="10"/>
  <c r="Q194" i="10"/>
  <c r="W194" i="10" s="1"/>
  <c r="X194" i="10" s="1"/>
  <c r="Y194" i="10" s="1"/>
  <c r="AF193" i="10"/>
  <c r="AE193" i="10"/>
  <c r="AV193" i="10" s="1"/>
  <c r="Q193" i="10"/>
  <c r="W193" i="10" s="1"/>
  <c r="X193" i="10" s="1"/>
  <c r="Y193" i="10" s="1"/>
  <c r="AF192" i="10"/>
  <c r="AE192" i="10"/>
  <c r="AX192" i="10" s="1"/>
  <c r="Q192" i="10"/>
  <c r="W192" i="10" s="1"/>
  <c r="X192" i="10" s="1"/>
  <c r="Y192" i="10" s="1"/>
  <c r="AF191" i="10"/>
  <c r="AE191" i="10"/>
  <c r="AO191" i="10" s="1"/>
  <c r="Q191" i="10"/>
  <c r="W191" i="10" s="1"/>
  <c r="X191" i="10" s="1"/>
  <c r="Y191" i="10" s="1"/>
  <c r="AA191" i="10" s="1"/>
  <c r="AF190" i="10"/>
  <c r="AJ190" i="10" s="1"/>
  <c r="AE190" i="10"/>
  <c r="Q190" i="10"/>
  <c r="W190" i="10" s="1"/>
  <c r="X190" i="10" s="1"/>
  <c r="Y190" i="10" s="1"/>
  <c r="AF189" i="10"/>
  <c r="AE189" i="10"/>
  <c r="AQ189" i="10" s="1"/>
  <c r="Q189" i="10"/>
  <c r="W189" i="10" s="1"/>
  <c r="X189" i="10" s="1"/>
  <c r="Y189" i="10" s="1"/>
  <c r="AB189" i="10" s="1"/>
  <c r="AC189" i="10" s="1"/>
  <c r="AF188" i="10"/>
  <c r="AE188" i="10"/>
  <c r="Q188" i="10"/>
  <c r="W188" i="10" s="1"/>
  <c r="X188" i="10" s="1"/>
  <c r="Y188" i="10" s="1"/>
  <c r="AB188" i="10" s="1"/>
  <c r="AC188" i="10" s="1"/>
  <c r="AF187" i="10"/>
  <c r="AE187" i="10"/>
  <c r="Q187" i="10"/>
  <c r="W187" i="10" s="1"/>
  <c r="X187" i="10" s="1"/>
  <c r="Y187" i="10" s="1"/>
  <c r="AF186" i="10"/>
  <c r="AH186" i="10" s="1"/>
  <c r="AE186" i="10"/>
  <c r="Q186" i="10"/>
  <c r="W186" i="10" s="1"/>
  <c r="X186" i="10" s="1"/>
  <c r="Y186" i="10" s="1"/>
  <c r="AF185" i="10"/>
  <c r="AE185" i="10"/>
  <c r="Q185" i="10"/>
  <c r="W185" i="10" s="1"/>
  <c r="X185" i="10" s="1"/>
  <c r="Y185" i="10" s="1"/>
  <c r="AF184" i="10"/>
  <c r="AE184" i="10"/>
  <c r="BB184" i="10" s="1"/>
  <c r="Q184" i="10"/>
  <c r="W184" i="10" s="1"/>
  <c r="X184" i="10" s="1"/>
  <c r="Y184" i="10" s="1"/>
  <c r="AF183" i="10"/>
  <c r="AE183" i="10"/>
  <c r="Q183" i="10"/>
  <c r="W183" i="10" s="1"/>
  <c r="X183" i="10" s="1"/>
  <c r="Y183" i="10" s="1"/>
  <c r="AF182" i="10"/>
  <c r="AE182" i="10"/>
  <c r="Q182" i="10"/>
  <c r="W182" i="10" s="1"/>
  <c r="X182" i="10" s="1"/>
  <c r="Y182" i="10" s="1"/>
  <c r="AF181" i="10"/>
  <c r="AE181" i="10"/>
  <c r="AZ181" i="10" s="1"/>
  <c r="Q181" i="10"/>
  <c r="W181" i="10" s="1"/>
  <c r="X181" i="10" s="1"/>
  <c r="Y181" i="10" s="1"/>
  <c r="AB181" i="10" s="1"/>
  <c r="AC181" i="10" s="1"/>
  <c r="AF180" i="10"/>
  <c r="AE180" i="10"/>
  <c r="AN180" i="10" s="1"/>
  <c r="Q180" i="10"/>
  <c r="W180" i="10" s="1"/>
  <c r="X180" i="10" s="1"/>
  <c r="Y180" i="10" s="1"/>
  <c r="AF179" i="10"/>
  <c r="AE179" i="10"/>
  <c r="AU179" i="10" s="1"/>
  <c r="Q179" i="10"/>
  <c r="AF178" i="10"/>
  <c r="AE178" i="10"/>
  <c r="BB178" i="10" s="1"/>
  <c r="AF177" i="10"/>
  <c r="AE177" i="10"/>
  <c r="AT177" i="10" s="1"/>
  <c r="AF176" i="10"/>
  <c r="AE176" i="10"/>
  <c r="AV176" i="10" s="1"/>
  <c r="AF175" i="10"/>
  <c r="AE175" i="10"/>
  <c r="BB175" i="10" s="1"/>
  <c r="AF174" i="10"/>
  <c r="AH174" i="10" s="1"/>
  <c r="AE174" i="10"/>
  <c r="W174" i="10"/>
  <c r="AF173" i="10"/>
  <c r="AE173" i="10"/>
  <c r="AN173" i="10" s="1"/>
  <c r="AF172" i="10"/>
  <c r="AE172" i="10"/>
  <c r="AF171" i="10"/>
  <c r="AJ171" i="10" s="1"/>
  <c r="AE171" i="10"/>
  <c r="AE170" i="10"/>
  <c r="AF169" i="10"/>
  <c r="AE169" i="10"/>
  <c r="AN169" i="10" s="1"/>
  <c r="AF168" i="10"/>
  <c r="AE168" i="10"/>
  <c r="AF167" i="10"/>
  <c r="AE167" i="10"/>
  <c r="AF166" i="10"/>
  <c r="AE166" i="10"/>
  <c r="BD166" i="10" s="1"/>
  <c r="AF165" i="10"/>
  <c r="AJ165" i="10" s="1"/>
  <c r="AE165" i="10"/>
  <c r="AZ165" i="10" s="1"/>
  <c r="X165" i="10"/>
  <c r="O165" i="10"/>
  <c r="AF164" i="10"/>
  <c r="AH164" i="10" s="1"/>
  <c r="AE164" i="10"/>
  <c r="O164" i="10"/>
  <c r="AI163" i="10"/>
  <c r="AF163" i="10"/>
  <c r="AJ163" i="10" s="1"/>
  <c r="AE163" i="10"/>
  <c r="X163" i="10"/>
  <c r="O163" i="10"/>
  <c r="AF162" i="10"/>
  <c r="AE162" i="10"/>
  <c r="O162" i="10"/>
  <c r="D162" i="10"/>
  <c r="AF161" i="10"/>
  <c r="AE161" i="10"/>
  <c r="BA161" i="10" s="1"/>
  <c r="AF160" i="10"/>
  <c r="AE160" i="10"/>
  <c r="AF159" i="10"/>
  <c r="AE159" i="10"/>
  <c r="AF158" i="10"/>
  <c r="AH158" i="10" s="1"/>
  <c r="AE158" i="10"/>
  <c r="AO158" i="10" s="1"/>
  <c r="AF157" i="10"/>
  <c r="AI157" i="10" s="1"/>
  <c r="AE157" i="10"/>
  <c r="BD157" i="10" s="1"/>
  <c r="AF156" i="10"/>
  <c r="AE156" i="10"/>
  <c r="AF155" i="10"/>
  <c r="AJ155" i="10" s="1"/>
  <c r="AE155" i="10"/>
  <c r="AF154" i="10"/>
  <c r="AH154" i="10" s="1"/>
  <c r="AE154" i="10"/>
  <c r="BC154" i="10" s="1"/>
  <c r="AF153" i="10"/>
  <c r="AE153" i="10"/>
  <c r="AF152" i="10"/>
  <c r="AJ152" i="10" s="1"/>
  <c r="AE152" i="10"/>
  <c r="AF151" i="10"/>
  <c r="AJ151" i="10" s="1"/>
  <c r="AE151" i="10"/>
  <c r="AF150" i="10"/>
  <c r="AH150" i="10" s="1"/>
  <c r="AE150" i="10"/>
  <c r="AX150" i="10" s="1"/>
  <c r="AF149" i="10"/>
  <c r="AE149" i="10"/>
  <c r="AF148" i="10"/>
  <c r="AJ148" i="10" s="1"/>
  <c r="AE148" i="10"/>
  <c r="AE147" i="10"/>
  <c r="AU147" i="10" s="1"/>
  <c r="AF146" i="10"/>
  <c r="AH146" i="10" s="1"/>
  <c r="AE146" i="10"/>
  <c r="AN146" i="10" s="1"/>
  <c r="AF145" i="10"/>
  <c r="AJ145" i="10" s="1"/>
  <c r="AE145" i="10"/>
  <c r="G145" i="10"/>
  <c r="D145" i="10"/>
  <c r="AF144" i="10"/>
  <c r="AH144" i="10" s="1"/>
  <c r="AE144" i="10"/>
  <c r="AF143" i="10"/>
  <c r="AH143" i="10" s="1"/>
  <c r="V143" i="10"/>
  <c r="U143" i="10"/>
  <c r="T143" i="10"/>
  <c r="S143" i="10"/>
  <c r="R143" i="10"/>
  <c r="AF142" i="10"/>
  <c r="AH142" i="10" s="1"/>
  <c r="V142" i="10"/>
  <c r="U142" i="10"/>
  <c r="T142" i="10"/>
  <c r="S142" i="10"/>
  <c r="R142" i="10"/>
  <c r="AF141" i="10"/>
  <c r="Z141" i="10"/>
  <c r="AF114" i="10" s="1"/>
  <c r="AI114" i="10" s="1"/>
  <c r="V141" i="10"/>
  <c r="U141" i="10"/>
  <c r="T141" i="10"/>
  <c r="S141" i="10"/>
  <c r="R141" i="10"/>
  <c r="P141" i="10"/>
  <c r="O141" i="10"/>
  <c r="N141" i="10"/>
  <c r="M141" i="10"/>
  <c r="L141" i="10"/>
  <c r="AE141" i="10" s="1"/>
  <c r="AF140" i="10"/>
  <c r="AJ140" i="10" s="1"/>
  <c r="AE140" i="10"/>
  <c r="Q140" i="10"/>
  <c r="W140" i="10" s="1"/>
  <c r="X140" i="10" s="1"/>
  <c r="Y140" i="10" s="1"/>
  <c r="AF139" i="10"/>
  <c r="AE139" i="10"/>
  <c r="AQ139" i="10" s="1"/>
  <c r="Q139" i="10"/>
  <c r="W139" i="10" s="1"/>
  <c r="X139" i="10" s="1"/>
  <c r="Y139" i="10" s="1"/>
  <c r="AF138" i="10"/>
  <c r="AJ138" i="10" s="1"/>
  <c r="AE138" i="10"/>
  <c r="AY138" i="10" s="1"/>
  <c r="Q138" i="10"/>
  <c r="W138" i="10" s="1"/>
  <c r="X138" i="10" s="1"/>
  <c r="Y138" i="10" s="1"/>
  <c r="AF137" i="10"/>
  <c r="AE137" i="10"/>
  <c r="BE137" i="10" s="1"/>
  <c r="Q137" i="10"/>
  <c r="W137" i="10" s="1"/>
  <c r="X137" i="10" s="1"/>
  <c r="Y137" i="10" s="1"/>
  <c r="AA137" i="10" s="1"/>
  <c r="AF136" i="10"/>
  <c r="AJ136" i="10" s="1"/>
  <c r="AE136" i="10"/>
  <c r="Q136" i="10"/>
  <c r="W136" i="10" s="1"/>
  <c r="X136" i="10" s="1"/>
  <c r="Y136" i="10" s="1"/>
  <c r="AF135" i="10"/>
  <c r="AE135" i="10"/>
  <c r="AP135" i="10" s="1"/>
  <c r="Q135" i="10"/>
  <c r="W135" i="10" s="1"/>
  <c r="X135" i="10" s="1"/>
  <c r="Y135" i="10" s="1"/>
  <c r="AF134" i="10"/>
  <c r="AE134" i="10"/>
  <c r="Q134" i="10"/>
  <c r="W134" i="10" s="1"/>
  <c r="X134" i="10" s="1"/>
  <c r="Y134" i="10" s="1"/>
  <c r="AA134" i="10" s="1"/>
  <c r="AF133" i="10"/>
  <c r="AJ133" i="10" s="1"/>
  <c r="AE133" i="10"/>
  <c r="BE133" i="10" s="1"/>
  <c r="Q133" i="10"/>
  <c r="W133" i="10" s="1"/>
  <c r="X133" i="10" s="1"/>
  <c r="Y133" i="10" s="1"/>
  <c r="AA133" i="10" s="1"/>
  <c r="AF132" i="10"/>
  <c r="AJ132" i="10" s="1"/>
  <c r="AE132" i="10"/>
  <c r="Q132" i="10"/>
  <c r="W132" i="10" s="1"/>
  <c r="X132" i="10" s="1"/>
  <c r="Y132" i="10" s="1"/>
  <c r="AB132" i="10" s="1"/>
  <c r="AC132" i="10" s="1"/>
  <c r="AF131" i="10"/>
  <c r="AE131" i="10"/>
  <c r="AW131" i="10" s="1"/>
  <c r="Q131" i="10"/>
  <c r="W131" i="10" s="1"/>
  <c r="X131" i="10" s="1"/>
  <c r="Y131" i="10" s="1"/>
  <c r="AF130" i="10"/>
  <c r="AE130" i="10"/>
  <c r="Q130" i="10"/>
  <c r="W130" i="10" s="1"/>
  <c r="X130" i="10" s="1"/>
  <c r="Y130" i="10" s="1"/>
  <c r="AB130" i="10" s="1"/>
  <c r="AC130" i="10" s="1"/>
  <c r="AF129" i="10"/>
  <c r="AH129" i="10" s="1"/>
  <c r="AE129" i="10"/>
  <c r="Q129" i="10"/>
  <c r="W129" i="10" s="1"/>
  <c r="X129" i="10" s="1"/>
  <c r="Y129" i="10" s="1"/>
  <c r="AF128" i="10"/>
  <c r="AJ128" i="10" s="1"/>
  <c r="AE128" i="10"/>
  <c r="Q128" i="10"/>
  <c r="W128" i="10" s="1"/>
  <c r="X128" i="10" s="1"/>
  <c r="Y128" i="10" s="1"/>
  <c r="AF127" i="10"/>
  <c r="AJ127" i="10" s="1"/>
  <c r="AE127" i="10"/>
  <c r="Q127" i="10"/>
  <c r="W127" i="10" s="1"/>
  <c r="X127" i="10" s="1"/>
  <c r="Y127" i="10" s="1"/>
  <c r="AF126" i="10"/>
  <c r="AE126" i="10"/>
  <c r="AV126" i="10" s="1"/>
  <c r="Q126" i="10"/>
  <c r="W126" i="10" s="1"/>
  <c r="X126" i="10" s="1"/>
  <c r="Y126" i="10" s="1"/>
  <c r="AF125" i="10"/>
  <c r="AE125" i="10"/>
  <c r="AN125" i="10" s="1"/>
  <c r="Q125" i="10"/>
  <c r="W125" i="10" s="1"/>
  <c r="X125" i="10" s="1"/>
  <c r="Y125" i="10" s="1"/>
  <c r="AF124" i="10"/>
  <c r="AJ124" i="10" s="1"/>
  <c r="AE124" i="10"/>
  <c r="Q124" i="10"/>
  <c r="W124" i="10" s="1"/>
  <c r="X124" i="10" s="1"/>
  <c r="Y124" i="10" s="1"/>
  <c r="AB124" i="10" s="1"/>
  <c r="AC124" i="10" s="1"/>
  <c r="AF123" i="10"/>
  <c r="AE123" i="10"/>
  <c r="Q123" i="10"/>
  <c r="W123" i="10" s="1"/>
  <c r="X123" i="10" s="1"/>
  <c r="Y123" i="10" s="1"/>
  <c r="AB123" i="10" s="1"/>
  <c r="AC123" i="10" s="1"/>
  <c r="AF122" i="10"/>
  <c r="AI122" i="10" s="1"/>
  <c r="AE122" i="10"/>
  <c r="AF121" i="10"/>
  <c r="AI121" i="10" s="1"/>
  <c r="AE121" i="10"/>
  <c r="AF120" i="10"/>
  <c r="AH120" i="10" s="1"/>
  <c r="AE120" i="10"/>
  <c r="AO120" i="10" s="1"/>
  <c r="AF119" i="10"/>
  <c r="AE119" i="10"/>
  <c r="AF118" i="10"/>
  <c r="AI118" i="10" s="1"/>
  <c r="AE118" i="10"/>
  <c r="AV118" i="10" s="1"/>
  <c r="W118" i="10"/>
  <c r="AF117" i="10"/>
  <c r="AE117" i="10"/>
  <c r="AF116" i="10"/>
  <c r="AH116" i="10" s="1"/>
  <c r="AE116" i="10"/>
  <c r="BA116" i="10" s="1"/>
  <c r="AF115" i="10"/>
  <c r="AJ115" i="10" s="1"/>
  <c r="AE115" i="10"/>
  <c r="AE114" i="10"/>
  <c r="AQ114" i="10" s="1"/>
  <c r="AF113" i="10"/>
  <c r="AJ113" i="10" s="1"/>
  <c r="AE113" i="10"/>
  <c r="AZ113" i="10" s="1"/>
  <c r="AF112" i="10"/>
  <c r="AI112" i="10" s="1"/>
  <c r="AE112" i="10"/>
  <c r="AF111" i="10"/>
  <c r="AH111" i="10" s="1"/>
  <c r="AE111" i="10"/>
  <c r="AY111" i="10" s="1"/>
  <c r="AF110" i="10"/>
  <c r="AH110" i="10" s="1"/>
  <c r="AE110" i="10"/>
  <c r="AF109" i="10"/>
  <c r="AJ109" i="10" s="1"/>
  <c r="AE109" i="10"/>
  <c r="X109" i="10"/>
  <c r="O109" i="10"/>
  <c r="AF108" i="10"/>
  <c r="AJ108" i="10" s="1"/>
  <c r="AE108" i="10"/>
  <c r="AS108" i="10" s="1"/>
  <c r="O108" i="10"/>
  <c r="AF107" i="10"/>
  <c r="AJ107" i="10" s="1"/>
  <c r="AE107" i="10"/>
  <c r="AW107" i="10" s="1"/>
  <c r="X107" i="10"/>
  <c r="O107" i="10"/>
  <c r="AF106" i="10"/>
  <c r="AJ106" i="10" s="1"/>
  <c r="AE106" i="10"/>
  <c r="BD106" i="10" s="1"/>
  <c r="O106" i="10"/>
  <c r="D106" i="10"/>
  <c r="AF105" i="10"/>
  <c r="AJ105" i="10" s="1"/>
  <c r="AE105" i="10"/>
  <c r="BC105" i="10" s="1"/>
  <c r="AF104" i="10"/>
  <c r="AJ104" i="10" s="1"/>
  <c r="AE104" i="10"/>
  <c r="AF103" i="10"/>
  <c r="AE103" i="10"/>
  <c r="AF102" i="10"/>
  <c r="AE102" i="10"/>
  <c r="AF101" i="10"/>
  <c r="AJ101" i="10" s="1"/>
  <c r="AE101" i="10"/>
  <c r="AZ101" i="10" s="1"/>
  <c r="AF100" i="10"/>
  <c r="AJ100" i="10" s="1"/>
  <c r="AE100" i="10"/>
  <c r="AO100" i="10" s="1"/>
  <c r="AF99" i="10"/>
  <c r="AI99" i="10" s="1"/>
  <c r="AE99" i="10"/>
  <c r="AZ99" i="10" s="1"/>
  <c r="AF98" i="10"/>
  <c r="AE98" i="10"/>
  <c r="AF97" i="10"/>
  <c r="AJ97" i="10" s="1"/>
  <c r="AE97" i="10"/>
  <c r="AZ97" i="10" s="1"/>
  <c r="AF96" i="10"/>
  <c r="AJ96" i="10" s="1"/>
  <c r="AE96" i="10"/>
  <c r="AF95" i="10"/>
  <c r="AE95" i="10"/>
  <c r="AF94" i="10"/>
  <c r="AI94" i="10" s="1"/>
  <c r="AE94" i="10"/>
  <c r="AF93" i="10"/>
  <c r="AE93" i="10"/>
  <c r="BB93" i="10" s="1"/>
  <c r="AF92" i="10"/>
  <c r="AH92" i="10" s="1"/>
  <c r="AE92" i="10"/>
  <c r="AZ92" i="10" s="1"/>
  <c r="AE91" i="10"/>
  <c r="BA91" i="10" s="1"/>
  <c r="AF90" i="10"/>
  <c r="AE90" i="10"/>
  <c r="AF89" i="10"/>
  <c r="AH89" i="10" s="1"/>
  <c r="AE89" i="10"/>
  <c r="AS89" i="10" s="1"/>
  <c r="E89" i="10"/>
  <c r="AF88" i="10"/>
  <c r="AJ88" i="10" s="1"/>
  <c r="AE88" i="10"/>
  <c r="AQ88" i="10" s="1"/>
  <c r="AF87" i="10"/>
  <c r="AH87" i="10" s="1"/>
  <c r="V87" i="10"/>
  <c r="U87" i="10"/>
  <c r="T87" i="10"/>
  <c r="S87" i="10"/>
  <c r="AF86" i="10"/>
  <c r="V86" i="10"/>
  <c r="U86" i="10"/>
  <c r="T86" i="10"/>
  <c r="S86" i="10"/>
  <c r="AF85" i="10"/>
  <c r="Z85" i="10"/>
  <c r="AF58" i="10" s="1"/>
  <c r="V85" i="10"/>
  <c r="U85" i="10"/>
  <c r="T85" i="10"/>
  <c r="S85" i="10"/>
  <c r="AP66" i="10" s="1"/>
  <c r="R85" i="10"/>
  <c r="P85" i="10"/>
  <c r="O85" i="10"/>
  <c r="N85" i="10"/>
  <c r="M85" i="10"/>
  <c r="L85" i="10"/>
  <c r="AE85" i="10" s="1"/>
  <c r="AF84" i="10"/>
  <c r="AJ84" i="10" s="1"/>
  <c r="AE84" i="10"/>
  <c r="AP84" i="10" s="1"/>
  <c r="Q84" i="10"/>
  <c r="W84" i="10" s="1"/>
  <c r="X84" i="10" s="1"/>
  <c r="AF83" i="10"/>
  <c r="AI83" i="10" s="1"/>
  <c r="AE83" i="10"/>
  <c r="AO83" i="10" s="1"/>
  <c r="Q83" i="10"/>
  <c r="W83" i="10" s="1"/>
  <c r="X83" i="10" s="1"/>
  <c r="Y83" i="10" s="1"/>
  <c r="AA83" i="10" s="1"/>
  <c r="AF82" i="10"/>
  <c r="AH82" i="10" s="1"/>
  <c r="AE82" i="10"/>
  <c r="Q82" i="10"/>
  <c r="W82" i="10" s="1"/>
  <c r="X82" i="10" s="1"/>
  <c r="Y82" i="10" s="1"/>
  <c r="AA82" i="10" s="1"/>
  <c r="AF81" i="10"/>
  <c r="AJ81" i="10" s="1"/>
  <c r="AE81" i="10"/>
  <c r="AW81" i="10" s="1"/>
  <c r="Q81" i="10"/>
  <c r="W81" i="10" s="1"/>
  <c r="X81" i="10" s="1"/>
  <c r="Y81" i="10" s="1"/>
  <c r="AB81" i="10" s="1"/>
  <c r="AC81" i="10" s="1"/>
  <c r="AF80" i="10"/>
  <c r="AE80" i="10"/>
  <c r="AQ80" i="10" s="1"/>
  <c r="Q80" i="10"/>
  <c r="W80" i="10" s="1"/>
  <c r="X80" i="10" s="1"/>
  <c r="Y80" i="10" s="1"/>
  <c r="AF79" i="10"/>
  <c r="AJ79" i="10" s="1"/>
  <c r="AE79" i="10"/>
  <c r="Q79" i="10"/>
  <c r="W79" i="10" s="1"/>
  <c r="X79" i="10" s="1"/>
  <c r="Y79" i="10" s="1"/>
  <c r="AB79" i="10" s="1"/>
  <c r="AC79" i="10" s="1"/>
  <c r="AF78" i="10"/>
  <c r="AJ78" i="10" s="1"/>
  <c r="AE78" i="10"/>
  <c r="Q78" i="10"/>
  <c r="W78" i="10" s="1"/>
  <c r="X78" i="10" s="1"/>
  <c r="Y78" i="10" s="1"/>
  <c r="AA78" i="10" s="1"/>
  <c r="AF77" i="10"/>
  <c r="AJ77" i="10" s="1"/>
  <c r="AE77" i="10"/>
  <c r="Q77" i="10"/>
  <c r="W77" i="10" s="1"/>
  <c r="X77" i="10" s="1"/>
  <c r="Y77" i="10" s="1"/>
  <c r="AF76" i="10"/>
  <c r="AI76" i="10" s="1"/>
  <c r="AE76" i="10"/>
  <c r="Q76" i="10"/>
  <c r="W76" i="10" s="1"/>
  <c r="X76" i="10" s="1"/>
  <c r="Y76" i="10" s="1"/>
  <c r="AF75" i="10"/>
  <c r="AE75" i="10"/>
  <c r="AR75" i="10" s="1"/>
  <c r="Q75" i="10"/>
  <c r="W75" i="10" s="1"/>
  <c r="X75" i="10" s="1"/>
  <c r="Y75" i="10" s="1"/>
  <c r="AB75" i="10" s="1"/>
  <c r="AC75" i="10" s="1"/>
  <c r="AF74" i="10"/>
  <c r="AI74" i="10" s="1"/>
  <c r="AE74" i="10"/>
  <c r="Q74" i="10"/>
  <c r="W74" i="10" s="1"/>
  <c r="X74" i="10" s="1"/>
  <c r="Y74" i="10" s="1"/>
  <c r="AF73" i="10"/>
  <c r="AJ73" i="10" s="1"/>
  <c r="AE73" i="10"/>
  <c r="Q73" i="10"/>
  <c r="W73" i="10" s="1"/>
  <c r="X73" i="10" s="1"/>
  <c r="Y73" i="10" s="1"/>
  <c r="AF72" i="10"/>
  <c r="AH72" i="10" s="1"/>
  <c r="AE72" i="10"/>
  <c r="AQ72" i="10" s="1"/>
  <c r="Q72" i="10"/>
  <c r="W72" i="10" s="1"/>
  <c r="X72" i="10" s="1"/>
  <c r="Y72" i="10" s="1"/>
  <c r="AF71" i="10"/>
  <c r="AI71" i="10" s="1"/>
  <c r="AE71" i="10"/>
  <c r="BE71" i="10" s="1"/>
  <c r="Q71" i="10"/>
  <c r="W71" i="10" s="1"/>
  <c r="X71" i="10" s="1"/>
  <c r="Y71" i="10" s="1"/>
  <c r="AF70" i="10"/>
  <c r="AH70" i="10" s="1"/>
  <c r="AE70" i="10"/>
  <c r="BA70" i="10" s="1"/>
  <c r="Q70" i="10"/>
  <c r="W70" i="10" s="1"/>
  <c r="X70" i="10" s="1"/>
  <c r="Y70" i="10" s="1"/>
  <c r="AF69" i="10"/>
  <c r="AJ69" i="10" s="1"/>
  <c r="AE69" i="10"/>
  <c r="AO69" i="10" s="1"/>
  <c r="Q69" i="10"/>
  <c r="W69" i="10" s="1"/>
  <c r="X69" i="10" s="1"/>
  <c r="Y69" i="10" s="1"/>
  <c r="AF68" i="10"/>
  <c r="AI68" i="10" s="1"/>
  <c r="AE68" i="10"/>
  <c r="AX68" i="10" s="1"/>
  <c r="Q68" i="10"/>
  <c r="AF67" i="10"/>
  <c r="AE67" i="10"/>
  <c r="AO67" i="10" s="1"/>
  <c r="Q67" i="10"/>
  <c r="W67" i="10" s="1"/>
  <c r="X67" i="10" s="1"/>
  <c r="Y67" i="10" s="1"/>
  <c r="AF66" i="10"/>
  <c r="AJ66" i="10" s="1"/>
  <c r="AE66" i="10"/>
  <c r="BC66" i="10" s="1"/>
  <c r="AF65" i="10"/>
  <c r="AE65" i="10"/>
  <c r="AL65" i="10" s="1"/>
  <c r="AF64" i="10"/>
  <c r="AI64" i="10" s="1"/>
  <c r="AE64" i="10"/>
  <c r="AF63" i="10"/>
  <c r="AJ63" i="10" s="1"/>
  <c r="AE63" i="10"/>
  <c r="AZ63" i="10" s="1"/>
  <c r="AF62" i="10"/>
  <c r="AE62" i="10"/>
  <c r="AW62" i="10" s="1"/>
  <c r="W62" i="10"/>
  <c r="AF61" i="10"/>
  <c r="AE61" i="10"/>
  <c r="AZ61" i="10" s="1"/>
  <c r="AF60" i="10"/>
  <c r="AJ60" i="10" s="1"/>
  <c r="AE60" i="10"/>
  <c r="AF59" i="10"/>
  <c r="AJ59" i="10" s="1"/>
  <c r="AE59" i="10"/>
  <c r="AE58" i="10"/>
  <c r="BD58" i="10" s="1"/>
  <c r="AF57" i="10"/>
  <c r="AH57" i="10" s="1"/>
  <c r="AE57" i="10"/>
  <c r="AX57" i="10" s="1"/>
  <c r="A57" i="10"/>
  <c r="A113" i="10" s="1"/>
  <c r="A169" i="10" s="1"/>
  <c r="A225" i="10" s="1"/>
  <c r="A281" i="10" s="1"/>
  <c r="A337" i="10" s="1"/>
  <c r="A393" i="10" s="1"/>
  <c r="A449" i="10" s="1"/>
  <c r="A505" i="10" s="1"/>
  <c r="A561" i="10" s="1"/>
  <c r="A617" i="10" s="1"/>
  <c r="A673" i="10" s="1"/>
  <c r="A729" i="10" s="1"/>
  <c r="A785" i="10" s="1"/>
  <c r="A841" i="10" s="1"/>
  <c r="A897" i="10" s="1"/>
  <c r="A953" i="10" s="1"/>
  <c r="A1009" i="10" s="1"/>
  <c r="A1065" i="10" s="1"/>
  <c r="A1121" i="10" s="1"/>
  <c r="A1177" i="10" s="1"/>
  <c r="A1233" i="10" s="1"/>
  <c r="A1289" i="10" s="1"/>
  <c r="A1345" i="10" s="1"/>
  <c r="A1401" i="10" s="1"/>
  <c r="AF56" i="10"/>
  <c r="AE56" i="10"/>
  <c r="AF55" i="10"/>
  <c r="AE55" i="10"/>
  <c r="AW55" i="10" s="1"/>
  <c r="AF54" i="10"/>
  <c r="AE54" i="10"/>
  <c r="BA54" i="10" s="1"/>
  <c r="AZ53" i="10"/>
  <c r="AF53" i="10"/>
  <c r="AE53" i="10"/>
  <c r="AU53" i="10" s="1"/>
  <c r="X53" i="10"/>
  <c r="O53" i="10"/>
  <c r="AF52" i="10"/>
  <c r="AJ52" i="10" s="1"/>
  <c r="AE52" i="10"/>
  <c r="O52" i="10"/>
  <c r="AF51" i="10"/>
  <c r="AE51" i="10"/>
  <c r="AS51" i="10" s="1"/>
  <c r="X51" i="10"/>
  <c r="O51" i="10"/>
  <c r="AF50" i="10"/>
  <c r="AJ50" i="10" s="1"/>
  <c r="AE50" i="10"/>
  <c r="O50" i="10"/>
  <c r="D50" i="10"/>
  <c r="AF49" i="10"/>
  <c r="AJ49" i="10" s="1"/>
  <c r="AE49" i="10"/>
  <c r="AQ49" i="10" s="1"/>
  <c r="AF48" i="10"/>
  <c r="AE48" i="10"/>
  <c r="AF47" i="10"/>
  <c r="AJ47" i="10" s="1"/>
  <c r="AE47" i="10"/>
  <c r="AF46" i="10"/>
  <c r="AJ46" i="10" s="1"/>
  <c r="AE46" i="10"/>
  <c r="AP46" i="10" s="1"/>
  <c r="AF45" i="10"/>
  <c r="AE45" i="10"/>
  <c r="AF44" i="10"/>
  <c r="AH44" i="10" s="1"/>
  <c r="AE44" i="10"/>
  <c r="BB44" i="10" s="1"/>
  <c r="AF43" i="10"/>
  <c r="AH43" i="10" s="1"/>
  <c r="AE43" i="10"/>
  <c r="AO43" i="10" s="1"/>
  <c r="AF42" i="10"/>
  <c r="AJ42" i="10" s="1"/>
  <c r="AE42" i="10"/>
  <c r="BB42" i="10" s="1"/>
  <c r="AF41" i="10"/>
  <c r="AJ41" i="10" s="1"/>
  <c r="AE41" i="10"/>
  <c r="AX41" i="10" s="1"/>
  <c r="AF40" i="10"/>
  <c r="AE40" i="10"/>
  <c r="AF39" i="10"/>
  <c r="AE39" i="10"/>
  <c r="AF38" i="10"/>
  <c r="AE38" i="10"/>
  <c r="AF37" i="10"/>
  <c r="AJ37" i="10" s="1"/>
  <c r="AE37" i="10"/>
  <c r="AM37" i="10" s="1"/>
  <c r="AF36" i="10"/>
  <c r="AE36" i="10"/>
  <c r="AE35" i="10"/>
  <c r="AF34" i="10"/>
  <c r="AH34" i="10" s="1"/>
  <c r="AE34" i="10"/>
  <c r="AY34" i="10" s="1"/>
  <c r="AF33" i="10"/>
  <c r="AH33" i="10" s="1"/>
  <c r="AE33" i="10"/>
  <c r="G33" i="10"/>
  <c r="E33" i="10"/>
  <c r="AF32" i="10"/>
  <c r="AJ32" i="10" s="1"/>
  <c r="AE32" i="10"/>
  <c r="AF31" i="10"/>
  <c r="AJ31" i="10" s="1"/>
  <c r="V31" i="10"/>
  <c r="U31" i="10"/>
  <c r="T31" i="10"/>
  <c r="AF30" i="10"/>
  <c r="V30" i="10"/>
  <c r="U30" i="10"/>
  <c r="T30" i="10"/>
  <c r="AF29" i="10"/>
  <c r="AG29" i="10" s="1"/>
  <c r="AG30" i="10" s="1"/>
  <c r="AG31" i="10" s="1"/>
  <c r="Z29" i="10"/>
  <c r="V29" i="10"/>
  <c r="U29" i="10"/>
  <c r="T29" i="10"/>
  <c r="S29" i="10"/>
  <c r="R29" i="10"/>
  <c r="P29" i="10"/>
  <c r="O29" i="10"/>
  <c r="N29" i="10"/>
  <c r="M29" i="10"/>
  <c r="L29" i="10"/>
  <c r="AE29" i="10" s="1"/>
  <c r="AW29" i="10" s="1"/>
  <c r="AE28" i="10"/>
  <c r="Q28" i="10"/>
  <c r="W28" i="10" s="1"/>
  <c r="X28" i="10" s="1"/>
  <c r="Y28" i="10" s="1"/>
  <c r="AE27" i="10"/>
  <c r="BC27" i="10" s="1"/>
  <c r="Q27" i="10"/>
  <c r="W27" i="10" s="1"/>
  <c r="X27" i="10" s="1"/>
  <c r="Y27" i="10" s="1"/>
  <c r="AE26" i="10"/>
  <c r="Q26" i="10"/>
  <c r="W26" i="10" s="1"/>
  <c r="X26" i="10" s="1"/>
  <c r="Y26" i="10" s="1"/>
  <c r="AE25" i="10"/>
  <c r="Q25" i="10"/>
  <c r="W25" i="10" s="1"/>
  <c r="X25" i="10" s="1"/>
  <c r="Y25" i="10" s="1"/>
  <c r="AE24" i="10"/>
  <c r="AZ24" i="10" s="1"/>
  <c r="Q24" i="10"/>
  <c r="W24" i="10" s="1"/>
  <c r="X24" i="10" s="1"/>
  <c r="Y24" i="10" s="1"/>
  <c r="AE23" i="10"/>
  <c r="Q23" i="10"/>
  <c r="W23" i="10" s="1"/>
  <c r="X23" i="10" s="1"/>
  <c r="Y23" i="10" s="1"/>
  <c r="AE22" i="10"/>
  <c r="Q22" i="10"/>
  <c r="W22" i="10" s="1"/>
  <c r="X22" i="10" s="1"/>
  <c r="Y22" i="10" s="1"/>
  <c r="AE21" i="10"/>
  <c r="Q21" i="10"/>
  <c r="W21" i="10" s="1"/>
  <c r="X21" i="10" s="1"/>
  <c r="Y21" i="10" s="1"/>
  <c r="AE20" i="10"/>
  <c r="AO20" i="10" s="1"/>
  <c r="Q20" i="10"/>
  <c r="W20" i="10" s="1"/>
  <c r="X20" i="10" s="1"/>
  <c r="Y20" i="10" s="1"/>
  <c r="AE19" i="10"/>
  <c r="AY19" i="10" s="1"/>
  <c r="Q19" i="10"/>
  <c r="W19" i="10" s="1"/>
  <c r="X19" i="10" s="1"/>
  <c r="Y19" i="10" s="1"/>
  <c r="AE18" i="10"/>
  <c r="AN18" i="10" s="1"/>
  <c r="Q18" i="10"/>
  <c r="W18" i="10" s="1"/>
  <c r="X18" i="10" s="1"/>
  <c r="Y18" i="10" s="1"/>
  <c r="AE17" i="10"/>
  <c r="Q17" i="10"/>
  <c r="W17" i="10" s="1"/>
  <c r="X17" i="10" s="1"/>
  <c r="Y17" i="10" s="1"/>
  <c r="AE16" i="10"/>
  <c r="Q16" i="10"/>
  <c r="W16" i="10" s="1"/>
  <c r="X16" i="10" s="1"/>
  <c r="Y16" i="10" s="1"/>
  <c r="AE15" i="10"/>
  <c r="AX15" i="10" s="1"/>
  <c r="Q15" i="10"/>
  <c r="W15" i="10" s="1"/>
  <c r="X15" i="10" s="1"/>
  <c r="Y15" i="10" s="1"/>
  <c r="AE14" i="10"/>
  <c r="BC14" i="10" s="1"/>
  <c r="Q14" i="10"/>
  <c r="W14" i="10" s="1"/>
  <c r="X14" i="10" s="1"/>
  <c r="Y14" i="10" s="1"/>
  <c r="AE13" i="10"/>
  <c r="Q13" i="10"/>
  <c r="AE12" i="10"/>
  <c r="Q12" i="10"/>
  <c r="W12" i="10" s="1"/>
  <c r="X12" i="10" s="1"/>
  <c r="Y12" i="10" s="1"/>
  <c r="AE11" i="10"/>
  <c r="AN11" i="10" s="1"/>
  <c r="Q11" i="10"/>
  <c r="W11" i="10" s="1"/>
  <c r="X11" i="10" s="1"/>
  <c r="AE10" i="10"/>
  <c r="BA10" i="10" s="1"/>
  <c r="W6" i="10"/>
  <c r="I71" i="3"/>
  <c r="G71" i="3"/>
  <c r="E25" i="33"/>
  <c r="E24" i="33"/>
  <c r="E23" i="33"/>
  <c r="F47" i="3"/>
  <c r="H47" i="3" s="1"/>
  <c r="E19" i="33" s="1"/>
  <c r="E18" i="33"/>
  <c r="F46" i="3"/>
  <c r="D19" i="3"/>
  <c r="D20" i="3" s="1"/>
  <c r="K14" i="3"/>
  <c r="J14" i="3"/>
  <c r="I14" i="3"/>
  <c r="H14" i="3"/>
  <c r="G14" i="3"/>
  <c r="K13" i="3"/>
  <c r="J13" i="3"/>
  <c r="I13" i="3"/>
  <c r="H13" i="3"/>
  <c r="G13" i="3"/>
  <c r="W11" i="3"/>
  <c r="G9" i="3"/>
  <c r="L7" i="3"/>
  <c r="M7" i="3" s="1"/>
  <c r="F62" i="3"/>
  <c r="F61" i="3"/>
  <c r="F60" i="3"/>
  <c r="E21" i="33"/>
  <c r="H72" i="6"/>
  <c r="Z678" i="10" s="1"/>
  <c r="AF651" i="10" s="1"/>
  <c r="E67" i="6"/>
  <c r="F65" i="6"/>
  <c r="F63" i="6"/>
  <c r="D60" i="6"/>
  <c r="E60" i="6" s="1"/>
  <c r="B1431" i="10" s="1"/>
  <c r="E56" i="6"/>
  <c r="E55" i="6"/>
  <c r="E54" i="6"/>
  <c r="C54" i="6"/>
  <c r="H52" i="6"/>
  <c r="H49" i="6" s="1"/>
  <c r="G52" i="6"/>
  <c r="G49" i="6" s="1"/>
  <c r="F52" i="6"/>
  <c r="F49" i="6"/>
  <c r="E52" i="6"/>
  <c r="E49" i="6" s="1"/>
  <c r="D52" i="6"/>
  <c r="D49" i="6" s="1"/>
  <c r="C51" i="6"/>
  <c r="C50" i="6"/>
  <c r="C44" i="6"/>
  <c r="H41" i="6"/>
  <c r="K15" i="3" s="1"/>
  <c r="G41" i="6"/>
  <c r="J15" i="3" s="1"/>
  <c r="F41" i="6"/>
  <c r="I15" i="3" s="1"/>
  <c r="E41" i="6"/>
  <c r="H15" i="3" s="1"/>
  <c r="G15" i="3"/>
  <c r="C40" i="6"/>
  <c r="O14" i="3" s="1"/>
  <c r="C39" i="6"/>
  <c r="O13" i="3" s="1"/>
  <c r="L11" i="6"/>
  <c r="AT12" i="10"/>
  <c r="AL12" i="10"/>
  <c r="AY12" i="10"/>
  <c r="AQ12" i="10"/>
  <c r="AA245" i="10"/>
  <c r="AB196" i="10"/>
  <c r="AC196" i="10" s="1"/>
  <c r="AA196" i="10"/>
  <c r="AB184" i="10"/>
  <c r="AC184" i="10" s="1"/>
  <c r="AA184" i="10"/>
  <c r="AA188" i="10"/>
  <c r="BC197" i="10"/>
  <c r="AY197" i="10"/>
  <c r="AU197" i="10"/>
  <c r="AQ197" i="10"/>
  <c r="AM197" i="10"/>
  <c r="BB197" i="10"/>
  <c r="AX197" i="10"/>
  <c r="AT197" i="10"/>
  <c r="AP197" i="10"/>
  <c r="AL197" i="10"/>
  <c r="BE197" i="10"/>
  <c r="BA197" i="10"/>
  <c r="AW197" i="10"/>
  <c r="AS197" i="10"/>
  <c r="AO197" i="10"/>
  <c r="AR197" i="10"/>
  <c r="BD197" i="10"/>
  <c r="AN197" i="10"/>
  <c r="AZ197" i="10"/>
  <c r="AV197" i="10"/>
  <c r="BB112" i="10"/>
  <c r="AX112" i="10"/>
  <c r="AL112" i="10"/>
  <c r="AV232" i="10"/>
  <c r="BC232" i="10"/>
  <c r="AY232" i="10"/>
  <c r="AU232" i="10"/>
  <c r="BB232" i="10"/>
  <c r="AP232" i="10"/>
  <c r="AL232" i="10"/>
  <c r="AO232" i="10"/>
  <c r="AU240" i="10"/>
  <c r="AJ68" i="10"/>
  <c r="BD71" i="10"/>
  <c r="AZ71" i="10"/>
  <c r="AV71" i="10"/>
  <c r="AR71" i="10"/>
  <c r="AN71" i="10"/>
  <c r="BC71" i="10"/>
  <c r="AY71" i="10"/>
  <c r="AU71" i="10"/>
  <c r="AQ71" i="10"/>
  <c r="AM71" i="10"/>
  <c r="BB71" i="10"/>
  <c r="AX71" i="10"/>
  <c r="AT71" i="10"/>
  <c r="AP71" i="10"/>
  <c r="AL71" i="10"/>
  <c r="BD130" i="10"/>
  <c r="AQ222" i="10"/>
  <c r="AA361" i="10"/>
  <c r="AB409" i="10"/>
  <c r="AC409" i="10" s="1"/>
  <c r="AA473" i="10"/>
  <c r="BC589" i="10"/>
  <c r="AQ589" i="10"/>
  <c r="AM589" i="10"/>
  <c r="AT589" i="10"/>
  <c r="AP589" i="10"/>
  <c r="BA589" i="10"/>
  <c r="AW589" i="10"/>
  <c r="BD589" i="10"/>
  <c r="AN589" i="10"/>
  <c r="AR589" i="10"/>
  <c r="AM26" i="10"/>
  <c r="AJ72" i="10"/>
  <c r="AI72" i="10"/>
  <c r="AZ75" i="10"/>
  <c r="AV75" i="10"/>
  <c r="AM75" i="10"/>
  <c r="BB75" i="10"/>
  <c r="AA130" i="10"/>
  <c r="AJ184" i="10"/>
  <c r="BD187" i="10"/>
  <c r="AZ187" i="10"/>
  <c r="BC187" i="10"/>
  <c r="AY187" i="10"/>
  <c r="AM187" i="10"/>
  <c r="BB187" i="10"/>
  <c r="AL187" i="10"/>
  <c r="BD201" i="10"/>
  <c r="AL183" i="10"/>
  <c r="AW187" i="10"/>
  <c r="AH196" i="10"/>
  <c r="AW201" i="10"/>
  <c r="AO229" i="10"/>
  <c r="AS232" i="10"/>
  <c r="AB576" i="10"/>
  <c r="AC576" i="10" s="1"/>
  <c r="AA576" i="10"/>
  <c r="AM18" i="10"/>
  <c r="AV42" i="10"/>
  <c r="BD67" i="10"/>
  <c r="AZ67" i="10"/>
  <c r="AV67" i="10"/>
  <c r="AR67" i="10"/>
  <c r="AN67" i="10"/>
  <c r="BC67" i="10"/>
  <c r="AY67" i="10"/>
  <c r="AU67" i="10"/>
  <c r="AQ67" i="10"/>
  <c r="AM67" i="10"/>
  <c r="BB67" i="10"/>
  <c r="AX67" i="10"/>
  <c r="AT67" i="10"/>
  <c r="AP67" i="10"/>
  <c r="AL67" i="10"/>
  <c r="AS67" i="10"/>
  <c r="AW71" i="10"/>
  <c r="AY103" i="10"/>
  <c r="AU103" i="10"/>
  <c r="AI139" i="10"/>
  <c r="AH161" i="10"/>
  <c r="AS75" i="10"/>
  <c r="AV167" i="10"/>
  <c r="AY167" i="10"/>
  <c r="AX167" i="10"/>
  <c r="AP167" i="10"/>
  <c r="AL167" i="10"/>
  <c r="AI208" i="10"/>
  <c r="AP217" i="10"/>
  <c r="AB415" i="10"/>
  <c r="AC415" i="10" s="1"/>
  <c r="AI450" i="10"/>
  <c r="AR38" i="10"/>
  <c r="AP38" i="10"/>
  <c r="AS71" i="10"/>
  <c r="AY99" i="10"/>
  <c r="AL99" i="10"/>
  <c r="BD177" i="10"/>
  <c r="AM177" i="10"/>
  <c r="AX177" i="10"/>
  <c r="BD205" i="10"/>
  <c r="BC205" i="10"/>
  <c r="AQ205" i="10"/>
  <c r="AM205" i="10"/>
  <c r="AP205" i="10"/>
  <c r="AN229" i="10"/>
  <c r="BC229" i="10"/>
  <c r="AY229" i="10"/>
  <c r="AS240" i="10"/>
  <c r="AB248" i="10"/>
  <c r="AC248" i="10" s="1"/>
  <c r="AA248" i="10"/>
  <c r="BD252" i="10"/>
  <c r="AZ252" i="10"/>
  <c r="AV252" i="10"/>
  <c r="AR252" i="10"/>
  <c r="AN252" i="10"/>
  <c r="BC252" i="10"/>
  <c r="AY252" i="10"/>
  <c r="AU252" i="10"/>
  <c r="AQ252" i="10"/>
  <c r="AM252" i="10"/>
  <c r="BB252" i="10"/>
  <c r="AX252" i="10"/>
  <c r="AT252" i="10"/>
  <c r="AP252" i="10"/>
  <c r="AL252" i="10"/>
  <c r="BE252" i="10"/>
  <c r="AB353" i="10"/>
  <c r="AC353" i="10" s="1"/>
  <c r="AB584" i="10"/>
  <c r="AC584" i="10" s="1"/>
  <c r="AA584" i="10"/>
  <c r="AQ58" i="10"/>
  <c r="AX58" i="10"/>
  <c r="AA81" i="10"/>
  <c r="BD83" i="10"/>
  <c r="AZ83" i="10"/>
  <c r="AV83" i="10"/>
  <c r="AR83" i="10"/>
  <c r="AN83" i="10"/>
  <c r="BC83" i="10"/>
  <c r="AY83" i="10"/>
  <c r="AU83" i="10"/>
  <c r="AQ83" i="10"/>
  <c r="AM83" i="10"/>
  <c r="BB83" i="10"/>
  <c r="AX83" i="10"/>
  <c r="AT83" i="10"/>
  <c r="AP83" i="10"/>
  <c r="AL83" i="10"/>
  <c r="AS83" i="10"/>
  <c r="AJ90" i="10"/>
  <c r="AI90" i="10"/>
  <c r="AH90" i="10"/>
  <c r="AI123" i="10"/>
  <c r="AA124" i="10"/>
  <c r="BD141" i="10"/>
  <c r="AR141" i="10"/>
  <c r="AN141" i="10"/>
  <c r="BC141" i="10"/>
  <c r="AU141" i="10"/>
  <c r="BA187" i="10"/>
  <c r="AV195" i="10"/>
  <c r="AR195" i="10"/>
  <c r="AY195" i="10"/>
  <c r="AU195" i="10"/>
  <c r="BB195" i="10"/>
  <c r="AX195" i="10"/>
  <c r="AL195" i="10"/>
  <c r="AS195" i="10"/>
  <c r="AN209" i="10"/>
  <c r="AM209" i="10"/>
  <c r="AW232" i="10"/>
  <c r="BD248" i="10"/>
  <c r="AZ248" i="10"/>
  <c r="AV248" i="10"/>
  <c r="AR248" i="10"/>
  <c r="AN248" i="10"/>
  <c r="BC248" i="10"/>
  <c r="AY248" i="10"/>
  <c r="AU248" i="10"/>
  <c r="AQ248" i="10"/>
  <c r="AM248" i="10"/>
  <c r="BB248" i="10"/>
  <c r="AX248" i="10"/>
  <c r="AT248" i="10"/>
  <c r="AP248" i="10"/>
  <c r="AL248" i="10"/>
  <c r="AO248" i="10"/>
  <c r="BE248" i="10"/>
  <c r="AB251" i="10"/>
  <c r="AC251" i="10" s="1"/>
  <c r="AS252" i="10"/>
  <c r="AW309" i="10"/>
  <c r="AT309" i="10"/>
  <c r="AN309" i="10"/>
  <c r="AX309" i="10"/>
  <c r="AB411" i="10"/>
  <c r="AC411" i="10" s="1"/>
  <c r="AA411" i="10"/>
  <c r="AB419" i="10"/>
  <c r="AC419" i="10" s="1"/>
  <c r="AA419" i="10"/>
  <c r="AS477" i="10"/>
  <c r="AX477" i="10"/>
  <c r="BB477" i="10"/>
  <c r="AP477" i="10"/>
  <c r="AH52" i="10"/>
  <c r="BD55" i="10"/>
  <c r="AR55" i="10"/>
  <c r="AN55" i="10"/>
  <c r="AU55" i="10"/>
  <c r="AQ55" i="10"/>
  <c r="AX55" i="10"/>
  <c r="AT55" i="10"/>
  <c r="AS55" i="10"/>
  <c r="AW58" i="10"/>
  <c r="AW67" i="10"/>
  <c r="BA71" i="10"/>
  <c r="AJ76" i="10"/>
  <c r="AH76" i="10"/>
  <c r="BD79" i="10"/>
  <c r="AZ79" i="10"/>
  <c r="AV79" i="10"/>
  <c r="AR79" i="10"/>
  <c r="AN79" i="10"/>
  <c r="BC79" i="10"/>
  <c r="AY79" i="10"/>
  <c r="AU79" i="10"/>
  <c r="AQ79" i="10"/>
  <c r="AM79" i="10"/>
  <c r="BB79" i="10"/>
  <c r="AX79" i="10"/>
  <c r="AT79" i="10"/>
  <c r="AP79" i="10"/>
  <c r="AL79" i="10"/>
  <c r="AS79" i="10"/>
  <c r="AW83" i="10"/>
  <c r="AW103" i="10"/>
  <c r="BE112" i="10"/>
  <c r="AP138" i="10"/>
  <c r="BA141" i="10"/>
  <c r="BD144" i="10"/>
  <c r="AZ144" i="10"/>
  <c r="AR144" i="10"/>
  <c r="AT144" i="10"/>
  <c r="BA177" i="10"/>
  <c r="AO187" i="10"/>
  <c r="BE187" i="10"/>
  <c r="AJ188" i="10"/>
  <c r="AA189" i="10"/>
  <c r="BD191" i="10"/>
  <c r="AZ191" i="10"/>
  <c r="AV191" i="10"/>
  <c r="AR191" i="10"/>
  <c r="AN191" i="10"/>
  <c r="BC191" i="10"/>
  <c r="AY191" i="10"/>
  <c r="AU191" i="10"/>
  <c r="AQ191" i="10"/>
  <c r="AM191" i="10"/>
  <c r="BB191" i="10"/>
  <c r="AX191" i="10"/>
  <c r="AT191" i="10"/>
  <c r="AP191" i="10"/>
  <c r="AL191" i="10"/>
  <c r="AS191" i="10"/>
  <c r="AW195" i="10"/>
  <c r="AJ204" i="10"/>
  <c r="AW205" i="10"/>
  <c r="AM220" i="10"/>
  <c r="AW222" i="10"/>
  <c r="AN225" i="10"/>
  <c r="BA232" i="10"/>
  <c r="AW236" i="10"/>
  <c r="BD244" i="10"/>
  <c r="AZ244" i="10"/>
  <c r="AV244" i="10"/>
  <c r="AR244" i="10"/>
  <c r="AN244" i="10"/>
  <c r="BC244" i="10"/>
  <c r="AY244" i="10"/>
  <c r="AU244" i="10"/>
  <c r="AQ244" i="10"/>
  <c r="AM244" i="10"/>
  <c r="BB244" i="10"/>
  <c r="AX244" i="10"/>
  <c r="AT244" i="10"/>
  <c r="AP244" i="10"/>
  <c r="AL244" i="10"/>
  <c r="AO244" i="10"/>
  <c r="BE244" i="10"/>
  <c r="AI245" i="10"/>
  <c r="AS248" i="10"/>
  <c r="AW252" i="10"/>
  <c r="AY253" i="10"/>
  <c r="AA299" i="10"/>
  <c r="AB299" i="10"/>
  <c r="AC299" i="10" s="1"/>
  <c r="AA405" i="10"/>
  <c r="AB413" i="10"/>
  <c r="AC413" i="10" s="1"/>
  <c r="BC421" i="10"/>
  <c r="AR421" i="10"/>
  <c r="AT421" i="10"/>
  <c r="AB572" i="10"/>
  <c r="AC572" i="10" s="1"/>
  <c r="AA572" i="10"/>
  <c r="BD569" i="10"/>
  <c r="AZ569" i="10"/>
  <c r="AV569" i="10"/>
  <c r="AN569" i="10"/>
  <c r="BB569" i="10"/>
  <c r="AL569" i="10"/>
  <c r="BC569" i="10"/>
  <c r="AJ572" i="10"/>
  <c r="AI572" i="10"/>
  <c r="BD575" i="10"/>
  <c r="AZ575" i="10"/>
  <c r="AV575" i="10"/>
  <c r="AR575" i="10"/>
  <c r="AN575" i="10"/>
  <c r="BC575" i="10"/>
  <c r="AY575" i="10"/>
  <c r="AU575" i="10"/>
  <c r="AQ575" i="10"/>
  <c r="AM575" i="10"/>
  <c r="BB575" i="10"/>
  <c r="AX575" i="10"/>
  <c r="AT575" i="10"/>
  <c r="AP575" i="10"/>
  <c r="AL575" i="10"/>
  <c r="AO575" i="10"/>
  <c r="BE575" i="10"/>
  <c r="AB580" i="10"/>
  <c r="AC580" i="10" s="1"/>
  <c r="AA580" i="10"/>
  <c r="AN593" i="10"/>
  <c r="BC593" i="10"/>
  <c r="BD597" i="10"/>
  <c r="AZ597" i="10"/>
  <c r="AV597" i="10"/>
  <c r="AR597" i="10"/>
  <c r="AN597" i="10"/>
  <c r="BC597" i="10"/>
  <c r="AY597" i="10"/>
  <c r="AU597" i="10"/>
  <c r="AQ597" i="10"/>
  <c r="AM597" i="10"/>
  <c r="BB597" i="10"/>
  <c r="AX597" i="10"/>
  <c r="AT597" i="10"/>
  <c r="AP597" i="10"/>
  <c r="AL597" i="10"/>
  <c r="AO597" i="10"/>
  <c r="BE597" i="10"/>
  <c r="BD609" i="10"/>
  <c r="BC609" i="10"/>
  <c r="AU609" i="10"/>
  <c r="AQ609" i="10"/>
  <c r="AP609" i="10"/>
  <c r="AO609" i="10"/>
  <c r="BE609" i="10"/>
  <c r="AJ610" i="10"/>
  <c r="AI610" i="10"/>
  <c r="AH610" i="10"/>
  <c r="AZ614" i="10"/>
  <c r="AV614" i="10"/>
  <c r="AY614" i="10"/>
  <c r="AM614" i="10"/>
  <c r="BB614" i="10"/>
  <c r="AX614" i="10"/>
  <c r="AP614" i="10"/>
  <c r="BD617" i="10"/>
  <c r="AZ617" i="10"/>
  <c r="AV617" i="10"/>
  <c r="AR617" i="10"/>
  <c r="AN617" i="10"/>
  <c r="BC617" i="10"/>
  <c r="AY617" i="10"/>
  <c r="AU617" i="10"/>
  <c r="AQ617" i="10"/>
  <c r="AM617" i="10"/>
  <c r="BB617" i="10"/>
  <c r="AX617" i="10"/>
  <c r="AT617" i="10"/>
  <c r="AP617" i="10"/>
  <c r="AL617" i="10"/>
  <c r="AO617" i="10"/>
  <c r="BE617" i="10"/>
  <c r="AZ628" i="10"/>
  <c r="AV628" i="10"/>
  <c r="AU628" i="10"/>
  <c r="AM628" i="10"/>
  <c r="BB628" i="10"/>
  <c r="AO628" i="10"/>
  <c r="BD634" i="10"/>
  <c r="AR634" i="10"/>
  <c r="AN634" i="10"/>
  <c r="BA634" i="10"/>
  <c r="AP634" i="10"/>
  <c r="BE634" i="10"/>
  <c r="BC634" i="10"/>
  <c r="AM634" i="10"/>
  <c r="AQ634" i="10"/>
  <c r="BD638" i="10"/>
  <c r="AZ638" i="10"/>
  <c r="BA638" i="10"/>
  <c r="BE638" i="10"/>
  <c r="AY638" i="10"/>
  <c r="AT638" i="10"/>
  <c r="BC638" i="10"/>
  <c r="AX638" i="10"/>
  <c r="AZ642" i="10"/>
  <c r="AR642" i="10"/>
  <c r="BA642" i="10"/>
  <c r="AU642" i="10"/>
  <c r="AT642" i="10"/>
  <c r="AX642" i="10"/>
  <c r="AS642" i="10"/>
  <c r="AM642" i="10"/>
  <c r="AI654" i="10"/>
  <c r="AJ654" i="10"/>
  <c r="BD666" i="10"/>
  <c r="AY686" i="10"/>
  <c r="AU686" i="10"/>
  <c r="AQ686" i="10"/>
  <c r="BB686" i="10"/>
  <c r="AX686" i="10"/>
  <c r="BA686" i="10"/>
  <c r="AR686" i="10"/>
  <c r="BE686" i="10"/>
  <c r="AW686" i="10"/>
  <c r="AN686" i="10"/>
  <c r="AA698" i="10"/>
  <c r="AY724" i="10"/>
  <c r="AS724" i="10"/>
  <c r="BD726" i="10"/>
  <c r="AZ726" i="10"/>
  <c r="AR726" i="10"/>
  <c r="AN726" i="10"/>
  <c r="AQ726" i="10"/>
  <c r="AT726" i="10"/>
  <c r="AL726" i="10"/>
  <c r="BA726" i="10"/>
  <c r="AX726" i="10"/>
  <c r="AP726" i="10"/>
  <c r="AI729" i="10"/>
  <c r="AH729" i="10"/>
  <c r="AJ729" i="10"/>
  <c r="AB740" i="10"/>
  <c r="AC740" i="10" s="1"/>
  <c r="AA740" i="10"/>
  <c r="AB743" i="10"/>
  <c r="AC743" i="10" s="1"/>
  <c r="AJ753" i="10"/>
  <c r="AI753" i="10"/>
  <c r="AA755" i="10"/>
  <c r="AB755" i="10"/>
  <c r="AC755" i="10" s="1"/>
  <c r="AI761" i="10"/>
  <c r="AH761" i="10"/>
  <c r="BD774" i="10"/>
  <c r="AV774" i="10"/>
  <c r="AR774" i="10"/>
  <c r="AU774" i="10"/>
  <c r="BB774" i="10"/>
  <c r="AT774" i="10"/>
  <c r="AL774" i="10"/>
  <c r="AS774" i="10"/>
  <c r="AX774" i="10"/>
  <c r="AJ777" i="10"/>
  <c r="AI777" i="10"/>
  <c r="AA802" i="10"/>
  <c r="AB802" i="10"/>
  <c r="AC802" i="10" s="1"/>
  <c r="AB803" i="10"/>
  <c r="AC803" i="10" s="1"/>
  <c r="AX811" i="10"/>
  <c r="AT811" i="10"/>
  <c r="BD811" i="10"/>
  <c r="AY811" i="10"/>
  <c r="BC811" i="10"/>
  <c r="AW811" i="10"/>
  <c r="BE811" i="10"/>
  <c r="AU811" i="10"/>
  <c r="AZ811" i="10"/>
  <c r="AO811" i="10"/>
  <c r="AB862" i="10"/>
  <c r="AC862" i="10" s="1"/>
  <c r="BD895" i="10"/>
  <c r="AZ895" i="10"/>
  <c r="AV895" i="10"/>
  <c r="AR895" i="10"/>
  <c r="AN895" i="10"/>
  <c r="BA895" i="10"/>
  <c r="AU895" i="10"/>
  <c r="AP895" i="10"/>
  <c r="BE895" i="10"/>
  <c r="AY895" i="10"/>
  <c r="AT895" i="10"/>
  <c r="AO895" i="10"/>
  <c r="BC895" i="10"/>
  <c r="AX895" i="10"/>
  <c r="AS895" i="10"/>
  <c r="AM895" i="10"/>
  <c r="AQ895" i="10"/>
  <c r="AL895" i="10"/>
  <c r="BB895" i="10"/>
  <c r="AJ1233" i="10"/>
  <c r="AI1233" i="10"/>
  <c r="AH1233" i="10"/>
  <c r="AS297" i="10"/>
  <c r="BE297" i="10"/>
  <c r="AO403" i="10"/>
  <c r="BE403" i="10"/>
  <c r="BA437" i="10"/>
  <c r="BA449" i="10"/>
  <c r="BA456" i="10"/>
  <c r="AH476" i="10"/>
  <c r="AJ476" i="10"/>
  <c r="BD495" i="10"/>
  <c r="AZ495" i="10"/>
  <c r="AV495" i="10"/>
  <c r="AR495" i="10"/>
  <c r="AN495" i="10"/>
  <c r="BB495" i="10"/>
  <c r="AX495" i="10"/>
  <c r="AT495" i="10"/>
  <c r="AP495" i="10"/>
  <c r="AL495" i="10"/>
  <c r="AV510" i="10"/>
  <c r="AU510" i="10"/>
  <c r="AX516" i="10"/>
  <c r="BD516" i="10"/>
  <c r="AR516" i="10"/>
  <c r="AN516" i="10"/>
  <c r="AU516" i="10"/>
  <c r="AH529" i="10"/>
  <c r="AJ529" i="10"/>
  <c r="AP564" i="10"/>
  <c r="AZ564" i="10"/>
  <c r="AV564" i="10"/>
  <c r="AR564" i="10"/>
  <c r="AM564" i="10"/>
  <c r="BA13" i="10"/>
  <c r="AW21" i="10"/>
  <c r="BE25" i="10"/>
  <c r="BD32" i="10"/>
  <c r="AR33" i="10"/>
  <c r="BD33" i="10"/>
  <c r="AO35" i="10"/>
  <c r="BA47" i="10"/>
  <c r="AO56" i="10"/>
  <c r="AS56" i="10"/>
  <c r="AW56" i="10"/>
  <c r="BA56" i="10"/>
  <c r="BE56" i="10"/>
  <c r="AS70" i="10"/>
  <c r="AW70" i="10"/>
  <c r="AO74" i="10"/>
  <c r="AW74" i="10"/>
  <c r="BA74" i="10"/>
  <c r="AO78" i="10"/>
  <c r="AO92" i="10"/>
  <c r="AS92" i="10"/>
  <c r="AW92" i="10"/>
  <c r="BA92" i="10"/>
  <c r="BE92" i="10"/>
  <c r="AS100" i="10"/>
  <c r="AS106" i="10"/>
  <c r="AW106" i="10"/>
  <c r="BE119" i="10"/>
  <c r="AS129" i="10"/>
  <c r="AS137" i="10"/>
  <c r="AS151" i="10"/>
  <c r="BA151" i="10"/>
  <c r="BE151" i="10"/>
  <c r="AS163" i="10"/>
  <c r="AW163" i="10"/>
  <c r="BE163" i="10"/>
  <c r="AO171" i="10"/>
  <c r="BE171" i="10"/>
  <c r="AS174" i="10"/>
  <c r="AO182" i="10"/>
  <c r="AS182" i="10"/>
  <c r="AO194" i="10"/>
  <c r="AS194" i="10"/>
  <c r="AW194" i="10"/>
  <c r="AO200" i="10"/>
  <c r="AS200" i="10"/>
  <c r="AW200" i="10"/>
  <c r="BA200" i="10"/>
  <c r="BE200" i="10"/>
  <c r="AS202" i="10"/>
  <c r="BE202" i="10"/>
  <c r="BA206" i="10"/>
  <c r="BE206" i="10"/>
  <c r="AM208" i="10"/>
  <c r="AO210" i="10"/>
  <c r="AS210" i="10"/>
  <c r="AW210" i="10"/>
  <c r="BA210" i="10"/>
  <c r="BE210" i="10"/>
  <c r="AM212" i="10"/>
  <c r="AQ212" i="10"/>
  <c r="AO214" i="10"/>
  <c r="AM216" i="10"/>
  <c r="AQ216" i="10"/>
  <c r="AU216" i="10"/>
  <c r="AY216" i="10"/>
  <c r="BC216" i="10"/>
  <c r="AI219" i="10"/>
  <c r="AQ221" i="10"/>
  <c r="BC221" i="10"/>
  <c r="AO223" i="10"/>
  <c r="BA223" i="10"/>
  <c r="BE223" i="10"/>
  <c r="AO226" i="10"/>
  <c r="AS226" i="10"/>
  <c r="AW226" i="10"/>
  <c r="BA226" i="10"/>
  <c r="BE226" i="10"/>
  <c r="AQ228" i="10"/>
  <c r="AI230" i="10"/>
  <c r="AS233" i="10"/>
  <c r="BE233" i="10"/>
  <c r="AO235" i="10"/>
  <c r="AS235" i="10"/>
  <c r="AW235" i="10"/>
  <c r="BA235" i="10"/>
  <c r="BE235" i="10"/>
  <c r="BA239" i="10"/>
  <c r="AI242" i="10"/>
  <c r="AS243" i="10"/>
  <c r="BA243" i="10"/>
  <c r="AM245" i="10"/>
  <c r="AQ245" i="10"/>
  <c r="AI246" i="10"/>
  <c r="BE247" i="10"/>
  <c r="AI250" i="10"/>
  <c r="AS251" i="10"/>
  <c r="AW251" i="10"/>
  <c r="BE257" i="10"/>
  <c r="AI258" i="10"/>
  <c r="AU259" i="10"/>
  <c r="AY259" i="10"/>
  <c r="AP264" i="10"/>
  <c r="AT264" i="10"/>
  <c r="AL268" i="10"/>
  <c r="AX268" i="10"/>
  <c r="BB268" i="10"/>
  <c r="AI270" i="10"/>
  <c r="AP272" i="10"/>
  <c r="AT272" i="10"/>
  <c r="AH275" i="10"/>
  <c r="AY275" i="10"/>
  <c r="AS276" i="10"/>
  <c r="AW276" i="10"/>
  <c r="BA276" i="10"/>
  <c r="AL277" i="10"/>
  <c r="AO278" i="10"/>
  <c r="BA278" i="10"/>
  <c r="AN279" i="10"/>
  <c r="AR279" i="10"/>
  <c r="AV279" i="10"/>
  <c r="AZ279" i="10"/>
  <c r="BD279" i="10"/>
  <c r="AQ280" i="10"/>
  <c r="AU280" i="10"/>
  <c r="AY280" i="10"/>
  <c r="AN282" i="10"/>
  <c r="AR282" i="10"/>
  <c r="AQ283" i="10"/>
  <c r="BC283" i="10"/>
  <c r="AH286" i="10"/>
  <c r="AM286" i="10"/>
  <c r="AQ286" i="10"/>
  <c r="AU286" i="10"/>
  <c r="BC286" i="10"/>
  <c r="AT287" i="10"/>
  <c r="AO288" i="10"/>
  <c r="AW288" i="10"/>
  <c r="BA288" i="10"/>
  <c r="AR289" i="10"/>
  <c r="AV289" i="10"/>
  <c r="W291" i="10"/>
  <c r="X291" i="10" s="1"/>
  <c r="AO292" i="10"/>
  <c r="AW292" i="10"/>
  <c r="BA292" i="10"/>
  <c r="AX293" i="10"/>
  <c r="AM294" i="10"/>
  <c r="AQ294" i="10"/>
  <c r="AY294" i="10"/>
  <c r="AZ295" i="10"/>
  <c r="AO296" i="10"/>
  <c r="AX297" i="10"/>
  <c r="BB297" i="10"/>
  <c r="AH298" i="10"/>
  <c r="BC298" i="10"/>
  <c r="AI299" i="10"/>
  <c r="AR299" i="10"/>
  <c r="AO300" i="10"/>
  <c r="BA300" i="10"/>
  <c r="AP301" i="10"/>
  <c r="AX301" i="10"/>
  <c r="BB301" i="10"/>
  <c r="AI303" i="10"/>
  <c r="AS304" i="10"/>
  <c r="AW304" i="10"/>
  <c r="BA304" i="10"/>
  <c r="AM306" i="10"/>
  <c r="AY306" i="10"/>
  <c r="BC306" i="10"/>
  <c r="AN307" i="10"/>
  <c r="AR307" i="10"/>
  <c r="AV307" i="10"/>
  <c r="AZ307" i="10"/>
  <c r="BD307" i="10"/>
  <c r="AH312" i="10"/>
  <c r="AY312" i="10"/>
  <c r="BC312" i="10"/>
  <c r="AM314" i="10"/>
  <c r="AQ314" i="10"/>
  <c r="AU314" i="10"/>
  <c r="AY314" i="10"/>
  <c r="BC314" i="10"/>
  <c r="AI317" i="10"/>
  <c r="AM318" i="10"/>
  <c r="AQ318" i="10"/>
  <c r="AO320" i="10"/>
  <c r="BA320" i="10"/>
  <c r="AI321" i="10"/>
  <c r="AR321" i="10"/>
  <c r="AM322" i="10"/>
  <c r="AQ322" i="10"/>
  <c r="AT323" i="10"/>
  <c r="AI325" i="10"/>
  <c r="AR325" i="10"/>
  <c r="AH326" i="10"/>
  <c r="AM326" i="10"/>
  <c r="BC326" i="10"/>
  <c r="BB327" i="10"/>
  <c r="AS328" i="10"/>
  <c r="AW328" i="10"/>
  <c r="BA328" i="10"/>
  <c r="AX331" i="10"/>
  <c r="AN334" i="10"/>
  <c r="AM335" i="10"/>
  <c r="AQ335" i="10"/>
  <c r="AU335" i="10"/>
  <c r="AY335" i="10"/>
  <c r="BC335" i="10"/>
  <c r="AL336" i="10"/>
  <c r="AP336" i="10"/>
  <c r="AT336" i="10"/>
  <c r="AX336" i="10"/>
  <c r="BB336" i="10"/>
  <c r="AV337" i="10"/>
  <c r="AM338" i="10"/>
  <c r="AQ338" i="10"/>
  <c r="AU338" i="10"/>
  <c r="BC338" i="10"/>
  <c r="AI341" i="10"/>
  <c r="AN341" i="10"/>
  <c r="AZ341" i="10"/>
  <c r="BD341" i="10"/>
  <c r="AO343" i="10"/>
  <c r="AW343" i="10"/>
  <c r="BA343" i="10"/>
  <c r="AV344" i="10"/>
  <c r="AX346" i="10"/>
  <c r="BB346" i="10"/>
  <c r="AH347" i="10"/>
  <c r="BC347" i="10"/>
  <c r="AN348" i="10"/>
  <c r="AR348" i="10"/>
  <c r="AV348" i="10"/>
  <c r="BD348" i="10"/>
  <c r="BB350" i="10"/>
  <c r="AH351" i="10"/>
  <c r="AU351" i="10"/>
  <c r="AN352" i="10"/>
  <c r="AR352" i="10"/>
  <c r="AO353" i="10"/>
  <c r="AH355" i="10"/>
  <c r="AY355" i="10"/>
  <c r="AR356" i="10"/>
  <c r="BD356" i="10"/>
  <c r="AO357" i="10"/>
  <c r="AS357" i="10"/>
  <c r="AA359" i="10"/>
  <c r="AU359" i="10"/>
  <c r="AN360" i="10"/>
  <c r="AZ360" i="10"/>
  <c r="BD360" i="10"/>
  <c r="AO361" i="10"/>
  <c r="AW361" i="10"/>
  <c r="BA361" i="10"/>
  <c r="AH363" i="10"/>
  <c r="AQ363" i="10"/>
  <c r="AV364" i="10"/>
  <c r="AZ364" i="10"/>
  <c r="BD364" i="10"/>
  <c r="AX370" i="10"/>
  <c r="AO371" i="10"/>
  <c r="AI372" i="10"/>
  <c r="AN372" i="10"/>
  <c r="AR372" i="10"/>
  <c r="AV372" i="10"/>
  <c r="AZ372" i="10"/>
  <c r="BD372" i="10"/>
  <c r="AY373" i="10"/>
  <c r="AP374" i="10"/>
  <c r="AT374" i="10"/>
  <c r="AX374" i="10"/>
  <c r="AN376" i="10"/>
  <c r="AH377" i="10"/>
  <c r="AM377" i="10"/>
  <c r="AQ377" i="10"/>
  <c r="AU377" i="10"/>
  <c r="AY377" i="10"/>
  <c r="BC377" i="10"/>
  <c r="AL378" i="10"/>
  <c r="AP378" i="10"/>
  <c r="AT378" i="10"/>
  <c r="AX378" i="10"/>
  <c r="BB378" i="10"/>
  <c r="AO379" i="10"/>
  <c r="AS379" i="10"/>
  <c r="AW379" i="10"/>
  <c r="AI380" i="10"/>
  <c r="AN380" i="10"/>
  <c r="BD380" i="10"/>
  <c r="AH381" i="10"/>
  <c r="AQ381" i="10"/>
  <c r="AU381" i="10"/>
  <c r="AO383" i="10"/>
  <c r="AS383" i="10"/>
  <c r="AW383" i="10"/>
  <c r="BA383" i="10"/>
  <c r="AI384" i="10"/>
  <c r="AN384" i="10"/>
  <c r="AR384" i="10"/>
  <c r="AV384" i="10"/>
  <c r="AZ384" i="10"/>
  <c r="BD384" i="10"/>
  <c r="AH385" i="10"/>
  <c r="AQ385" i="10"/>
  <c r="BC385" i="10"/>
  <c r="AO387" i="10"/>
  <c r="AS387" i="10"/>
  <c r="AW387" i="10"/>
  <c r="BA387" i="10"/>
  <c r="AU388" i="10"/>
  <c r="AY388" i="10"/>
  <c r="AN389" i="10"/>
  <c r="BD389" i="10"/>
  <c r="AM390" i="10"/>
  <c r="AQ390" i="10"/>
  <c r="AL391" i="10"/>
  <c r="AP391" i="10"/>
  <c r="AS392" i="10"/>
  <c r="AW392" i="10"/>
  <c r="AQ393" i="10"/>
  <c r="AU393" i="10"/>
  <c r="BC393" i="10"/>
  <c r="AL394" i="10"/>
  <c r="AP394" i="10"/>
  <c r="AT394" i="10"/>
  <c r="AX394" i="10"/>
  <c r="BB394" i="10"/>
  <c r="AW395" i="10"/>
  <c r="BA395" i="10"/>
  <c r="AH397" i="10"/>
  <c r="AQ397" i="10"/>
  <c r="BC397" i="10"/>
  <c r="AO398" i="10"/>
  <c r="AW398" i="10"/>
  <c r="BA398" i="10"/>
  <c r="AI399" i="10"/>
  <c r="AQ400" i="10"/>
  <c r="Y403" i="10"/>
  <c r="AA403" i="10" s="1"/>
  <c r="AL403" i="10"/>
  <c r="AP403" i="10"/>
  <c r="AT403" i="10"/>
  <c r="AX403" i="10"/>
  <c r="BB403" i="10"/>
  <c r="AA404" i="10"/>
  <c r="AH404" i="10"/>
  <c r="AU404" i="10"/>
  <c r="AN405" i="10"/>
  <c r="AZ405" i="10"/>
  <c r="BD405" i="10"/>
  <c r="AW406" i="10"/>
  <c r="BA406" i="10"/>
  <c r="AP407" i="10"/>
  <c r="AT407" i="10"/>
  <c r="AX407" i="10"/>
  <c r="AA408" i="10"/>
  <c r="AH408" i="10"/>
  <c r="AM408" i="10"/>
  <c r="AQ408" i="10"/>
  <c r="AU408" i="10"/>
  <c r="AY408" i="10"/>
  <c r="BC408" i="10"/>
  <c r="AI409" i="10"/>
  <c r="AO410" i="10"/>
  <c r="AS410" i="10"/>
  <c r="BA410" i="10"/>
  <c r="AL411" i="10"/>
  <c r="AP411" i="10"/>
  <c r="AT411" i="10"/>
  <c r="BB411" i="10"/>
  <c r="AA412" i="10"/>
  <c r="AH412" i="10"/>
  <c r="AM412" i="10"/>
  <c r="AQ412" i="10"/>
  <c r="AU412" i="10"/>
  <c r="AY412" i="10"/>
  <c r="BC412" i="10"/>
  <c r="AL415" i="10"/>
  <c r="AP415" i="10"/>
  <c r="AX415" i="10"/>
  <c r="BB415" i="10"/>
  <c r="AH416" i="10"/>
  <c r="AM416" i="10"/>
  <c r="AQ416" i="10"/>
  <c r="AU416" i="10"/>
  <c r="AY416" i="10"/>
  <c r="BC416" i="10"/>
  <c r="AI417" i="10"/>
  <c r="AW418" i="10"/>
  <c r="AP419" i="10"/>
  <c r="AT419" i="10"/>
  <c r="AX419" i="10"/>
  <c r="AA420" i="10"/>
  <c r="AH420" i="10"/>
  <c r="AQ420" i="10"/>
  <c r="AH422" i="10"/>
  <c r="AO424" i="10"/>
  <c r="AS424" i="10"/>
  <c r="AW424" i="10"/>
  <c r="BA424" i="10"/>
  <c r="AO426" i="10"/>
  <c r="AS426" i="10"/>
  <c r="AW426" i="10"/>
  <c r="BA426" i="10"/>
  <c r="AN427" i="10"/>
  <c r="AR427" i="10"/>
  <c r="AZ427" i="10"/>
  <c r="BD427" i="10"/>
  <c r="AH428" i="10"/>
  <c r="AM428" i="10"/>
  <c r="AQ428" i="10"/>
  <c r="AU428" i="10"/>
  <c r="AY428" i="10"/>
  <c r="AL429" i="10"/>
  <c r="AP429" i="10"/>
  <c r="AT429" i="10"/>
  <c r="AX429" i="10"/>
  <c r="BB429" i="10"/>
  <c r="AO430" i="10"/>
  <c r="AS430" i="10"/>
  <c r="AW430" i="10"/>
  <c r="BA430" i="10"/>
  <c r="AV431" i="10"/>
  <c r="AZ431" i="10"/>
  <c r="BD431" i="10"/>
  <c r="AH432" i="10"/>
  <c r="AM432" i="10"/>
  <c r="AQ432" i="10"/>
  <c r="AU432" i="10"/>
  <c r="AY432" i="10"/>
  <c r="BC432" i="10"/>
  <c r="AL433" i="10"/>
  <c r="AP433" i="10"/>
  <c r="AT433" i="10"/>
  <c r="AX433" i="10"/>
  <c r="BB433" i="10"/>
  <c r="AS434" i="10"/>
  <c r="AW434" i="10"/>
  <c r="BA434" i="10"/>
  <c r="AI435" i="10"/>
  <c r="AN435" i="10"/>
  <c r="AR435" i="10"/>
  <c r="AV435" i="10"/>
  <c r="AZ435" i="10"/>
  <c r="BD435" i="10"/>
  <c r="AQ436" i="10"/>
  <c r="AU436" i="10"/>
  <c r="AY436" i="10"/>
  <c r="BC436" i="10"/>
  <c r="AO438" i="10"/>
  <c r="AS438" i="10"/>
  <c r="BA438" i="10"/>
  <c r="AI439" i="10"/>
  <c r="AR439" i="10"/>
  <c r="AV439" i="10"/>
  <c r="AH440" i="10"/>
  <c r="AM440" i="10"/>
  <c r="AQ440" i="10"/>
  <c r="AU440" i="10"/>
  <c r="AY440" i="10"/>
  <c r="BC440" i="10"/>
  <c r="AL441" i="10"/>
  <c r="AP441" i="10"/>
  <c r="AT441" i="10"/>
  <c r="AX441" i="10"/>
  <c r="BB441" i="10"/>
  <c r="AH442" i="10"/>
  <c r="AI443" i="10"/>
  <c r="AN443" i="10"/>
  <c r="AR443" i="10"/>
  <c r="AV443" i="10"/>
  <c r="AZ443" i="10"/>
  <c r="BD443" i="10"/>
  <c r="AL444" i="10"/>
  <c r="AP444" i="10"/>
  <c r="AT444" i="10"/>
  <c r="AX444" i="10"/>
  <c r="BB444" i="10"/>
  <c r="BC445" i="10"/>
  <c r="AL446" i="10"/>
  <c r="AP446" i="10"/>
  <c r="AO447" i="10"/>
  <c r="AS447" i="10"/>
  <c r="AW447" i="10"/>
  <c r="BA447" i="10"/>
  <c r="AN448" i="10"/>
  <c r="AR448" i="10"/>
  <c r="AV448" i="10"/>
  <c r="AZ448" i="10"/>
  <c r="BD448" i="10"/>
  <c r="AL449" i="10"/>
  <c r="AP449" i="10"/>
  <c r="AT449" i="10"/>
  <c r="AX449" i="10"/>
  <c r="BB449" i="10"/>
  <c r="AO450" i="10"/>
  <c r="AW450" i="10"/>
  <c r="BA450" i="10"/>
  <c r="AN451" i="10"/>
  <c r="AR451" i="10"/>
  <c r="AV451" i="10"/>
  <c r="AZ451" i="10"/>
  <c r="BD451" i="10"/>
  <c r="AL453" i="10"/>
  <c r="AP453" i="10"/>
  <c r="AT453" i="10"/>
  <c r="AX453" i="10"/>
  <c r="BB453" i="10"/>
  <c r="AI454" i="10"/>
  <c r="AN454" i="10"/>
  <c r="AR454" i="10"/>
  <c r="AV454" i="10"/>
  <c r="AZ454" i="10"/>
  <c r="BD454" i="10"/>
  <c r="AH455" i="10"/>
  <c r="AM455" i="10"/>
  <c r="AQ455" i="10"/>
  <c r="AU455" i="10"/>
  <c r="AY455" i="10"/>
  <c r="BC455" i="10"/>
  <c r="AL456" i="10"/>
  <c r="AP456" i="10"/>
  <c r="AT456" i="10"/>
  <c r="AX456" i="10"/>
  <c r="AI458" i="10"/>
  <c r="BB459" i="10"/>
  <c r="AX459" i="10"/>
  <c r="BD459" i="10"/>
  <c r="AO459" i="10"/>
  <c r="AS459" i="10"/>
  <c r="AW459" i="10"/>
  <c r="BC459" i="10"/>
  <c r="AQ461" i="10"/>
  <c r="AY461" i="10"/>
  <c r="BB463" i="10"/>
  <c r="AX463" i="10"/>
  <c r="AT463" i="10"/>
  <c r="AP463" i="10"/>
  <c r="AL463" i="10"/>
  <c r="BD463" i="10"/>
  <c r="AZ463" i="10"/>
  <c r="AV463" i="10"/>
  <c r="AR463" i="10"/>
  <c r="AN463" i="10"/>
  <c r="AM463" i="10"/>
  <c r="AU463" i="10"/>
  <c r="BC463" i="10"/>
  <c r="AA465" i="10"/>
  <c r="AQ465" i="10"/>
  <c r="BB467" i="10"/>
  <c r="AX467" i="10"/>
  <c r="AT467" i="10"/>
  <c r="AP467" i="10"/>
  <c r="AL467" i="10"/>
  <c r="BD467" i="10"/>
  <c r="AZ467" i="10"/>
  <c r="AV467" i="10"/>
  <c r="AR467" i="10"/>
  <c r="AN467" i="10"/>
  <c r="AM467" i="10"/>
  <c r="AU467" i="10"/>
  <c r="BC467" i="10"/>
  <c r="AQ469" i="10"/>
  <c r="AY469" i="10"/>
  <c r="BB471" i="10"/>
  <c r="AX471" i="10"/>
  <c r="AT471" i="10"/>
  <c r="AP471" i="10"/>
  <c r="AL471" i="10"/>
  <c r="BD471" i="10"/>
  <c r="AZ471" i="10"/>
  <c r="AV471" i="10"/>
  <c r="AR471" i="10"/>
  <c r="AN471" i="10"/>
  <c r="AM471" i="10"/>
  <c r="AU471" i="10"/>
  <c r="BC471" i="10"/>
  <c r="AQ473" i="10"/>
  <c r="AY473" i="10"/>
  <c r="BB475" i="10"/>
  <c r="AX475" i="10"/>
  <c r="AT475" i="10"/>
  <c r="AP475" i="10"/>
  <c r="AL475" i="10"/>
  <c r="BD475" i="10"/>
  <c r="AZ475" i="10"/>
  <c r="AV475" i="10"/>
  <c r="AR475" i="10"/>
  <c r="AN475" i="10"/>
  <c r="AM475" i="10"/>
  <c r="AU475" i="10"/>
  <c r="BC475" i="10"/>
  <c r="AI476" i="10"/>
  <c r="AQ483" i="10"/>
  <c r="AO487" i="10"/>
  <c r="AW487" i="10"/>
  <c r="AQ489" i="10"/>
  <c r="AY489" i="10"/>
  <c r="AH492" i="10"/>
  <c r="AO495" i="10"/>
  <c r="AW495" i="10"/>
  <c r="BE495" i="10"/>
  <c r="BB500" i="10"/>
  <c r="AT500" i="10"/>
  <c r="AP500" i="10"/>
  <c r="AL500" i="10"/>
  <c r="BD500" i="10"/>
  <c r="AZ500" i="10"/>
  <c r="AM500" i="10"/>
  <c r="AU500" i="10"/>
  <c r="BC500" i="10"/>
  <c r="AJ503" i="10"/>
  <c r="AV504" i="10"/>
  <c r="AT504" i="10"/>
  <c r="BC504" i="10"/>
  <c r="AQ505" i="10"/>
  <c r="AY505" i="10"/>
  <c r="AS507" i="10"/>
  <c r="AH508" i="10"/>
  <c r="AN509" i="10"/>
  <c r="AM509" i="10"/>
  <c r="AU509" i="10"/>
  <c r="AQ512" i="10"/>
  <c r="AJ515" i="10"/>
  <c r="AH515" i="10"/>
  <c r="AO516" i="10"/>
  <c r="AW516" i="10"/>
  <c r="BE516" i="10"/>
  <c r="AB517" i="10"/>
  <c r="AC517" i="10" s="1"/>
  <c r="AS518" i="10"/>
  <c r="AJ519" i="10"/>
  <c r="AH519" i="10"/>
  <c r="AO520" i="10"/>
  <c r="AW520" i="10"/>
  <c r="AB521" i="10"/>
  <c r="AC521" i="10" s="1"/>
  <c r="AJ523" i="10"/>
  <c r="AH523" i="10"/>
  <c r="AO524" i="10"/>
  <c r="AW524" i="10"/>
  <c r="BE524" i="10"/>
  <c r="AB525" i="10"/>
  <c r="AC525" i="10" s="1"/>
  <c r="AS526" i="10"/>
  <c r="AM528" i="10"/>
  <c r="AU528" i="10"/>
  <c r="BC528" i="10"/>
  <c r="AI529" i="10"/>
  <c r="BB532" i="10"/>
  <c r="AX532" i="10"/>
  <c r="AT532" i="10"/>
  <c r="AP532" i="10"/>
  <c r="AL532" i="10"/>
  <c r="BD532" i="10"/>
  <c r="AZ532" i="10"/>
  <c r="AV532" i="10"/>
  <c r="AR532" i="10"/>
  <c r="AN532" i="10"/>
  <c r="AM532" i="10"/>
  <c r="AU532" i="10"/>
  <c r="BC532" i="10"/>
  <c r="AQ533" i="10"/>
  <c r="AY533" i="10"/>
  <c r="BD536" i="10"/>
  <c r="AZ536" i="10"/>
  <c r="AV536" i="10"/>
  <c r="AR536" i="10"/>
  <c r="AN536" i="10"/>
  <c r="BB536" i="10"/>
  <c r="AX536" i="10"/>
  <c r="AT536" i="10"/>
  <c r="AP536" i="10"/>
  <c r="AL536" i="10"/>
  <c r="AM536" i="10"/>
  <c r="AU536" i="10"/>
  <c r="BC536" i="10"/>
  <c r="BD538" i="10"/>
  <c r="AZ538" i="10"/>
  <c r="AV538" i="10"/>
  <c r="BC538" i="10"/>
  <c r="AS540" i="10"/>
  <c r="AJ541" i="10"/>
  <c r="AH541" i="10"/>
  <c r="AZ542" i="10"/>
  <c r="AT542" i="10"/>
  <c r="BC542" i="10"/>
  <c r="AS548" i="10"/>
  <c r="AJ549" i="10"/>
  <c r="AH549" i="10"/>
  <c r="BC550" i="10"/>
  <c r="AT554" i="10"/>
  <c r="AP554" i="10"/>
  <c r="AM554" i="10"/>
  <c r="AU554" i="10"/>
  <c r="AS557" i="10"/>
  <c r="AX559" i="10"/>
  <c r="AT559" i="10"/>
  <c r="AP559" i="10"/>
  <c r="AM562" i="10"/>
  <c r="AO564" i="10"/>
  <c r="AW564" i="10"/>
  <c r="BE564" i="10"/>
  <c r="AQ567" i="10"/>
  <c r="AO569" i="10"/>
  <c r="AW569" i="10"/>
  <c r="BE569" i="10"/>
  <c r="AS575" i="10"/>
  <c r="AJ576" i="10"/>
  <c r="AI576" i="10"/>
  <c r="AH576" i="10"/>
  <c r="AA577" i="10"/>
  <c r="BD579" i="10"/>
  <c r="AZ579" i="10"/>
  <c r="AV579" i="10"/>
  <c r="AR579" i="10"/>
  <c r="AN579" i="10"/>
  <c r="BC579" i="10"/>
  <c r="AY579" i="10"/>
  <c r="AU579" i="10"/>
  <c r="AQ579" i="10"/>
  <c r="AM579" i="10"/>
  <c r="BB579" i="10"/>
  <c r="AX579" i="10"/>
  <c r="AT579" i="10"/>
  <c r="AP579" i="10"/>
  <c r="AL579" i="10"/>
  <c r="AO579" i="10"/>
  <c r="BE579" i="10"/>
  <c r="AJ584" i="10"/>
  <c r="AI584" i="10"/>
  <c r="AH584" i="10"/>
  <c r="AA585" i="10"/>
  <c r="AB586" i="10"/>
  <c r="AC586" i="10" s="1"/>
  <c r="BD587" i="10"/>
  <c r="AZ587" i="10"/>
  <c r="AV587" i="10"/>
  <c r="AR587" i="10"/>
  <c r="AN587" i="10"/>
  <c r="BC587" i="10"/>
  <c r="AY587" i="10"/>
  <c r="AU587" i="10"/>
  <c r="AQ587" i="10"/>
  <c r="AM587" i="10"/>
  <c r="BB587" i="10"/>
  <c r="AX587" i="10"/>
  <c r="AT587" i="10"/>
  <c r="AP587" i="10"/>
  <c r="AL587" i="10"/>
  <c r="AO587" i="10"/>
  <c r="BE587" i="10"/>
  <c r="AI590" i="10"/>
  <c r="AH590" i="10"/>
  <c r="AS593" i="10"/>
  <c r="AJ596" i="10"/>
  <c r="AI596" i="10"/>
  <c r="AH596" i="10"/>
  <c r="AS597" i="10"/>
  <c r="AS609" i="10"/>
  <c r="AI613" i="10"/>
  <c r="AS614" i="10"/>
  <c r="AS617" i="10"/>
  <c r="AJ620" i="10"/>
  <c r="AI620" i="10"/>
  <c r="AH620" i="10"/>
  <c r="BD621" i="10"/>
  <c r="AZ621" i="10"/>
  <c r="AV621" i="10"/>
  <c r="AR621" i="10"/>
  <c r="AN621" i="10"/>
  <c r="BC621" i="10"/>
  <c r="AY621" i="10"/>
  <c r="AU621" i="10"/>
  <c r="AQ621" i="10"/>
  <c r="AM621" i="10"/>
  <c r="BB621" i="10"/>
  <c r="AX621" i="10"/>
  <c r="AT621" i="10"/>
  <c r="AP621" i="10"/>
  <c r="AL621" i="10"/>
  <c r="AO621" i="10"/>
  <c r="BE621" i="10"/>
  <c r="AS628" i="10"/>
  <c r="AJ629" i="10"/>
  <c r="AI629" i="10"/>
  <c r="AH629" i="10"/>
  <c r="AA630" i="10"/>
  <c r="BB632" i="10"/>
  <c r="AX632" i="10"/>
  <c r="AT632" i="10"/>
  <c r="AP632" i="10"/>
  <c r="AL632" i="10"/>
  <c r="BE632" i="10"/>
  <c r="AZ632" i="10"/>
  <c r="AU632" i="10"/>
  <c r="AO632" i="10"/>
  <c r="BD632" i="10"/>
  <c r="AY632" i="10"/>
  <c r="AS632" i="10"/>
  <c r="AN632" i="10"/>
  <c r="BC632" i="10"/>
  <c r="AW632" i="10"/>
  <c r="AR632" i="10"/>
  <c r="AM632" i="10"/>
  <c r="AW634" i="10"/>
  <c r="BB636" i="10"/>
  <c r="AX636" i="10"/>
  <c r="AT636" i="10"/>
  <c r="AP636" i="10"/>
  <c r="AL636" i="10"/>
  <c r="BE636" i="10"/>
  <c r="AZ636" i="10"/>
  <c r="AU636" i="10"/>
  <c r="AO636" i="10"/>
  <c r="BD636" i="10"/>
  <c r="AY636" i="10"/>
  <c r="AS636" i="10"/>
  <c r="AN636" i="10"/>
  <c r="BC636" i="10"/>
  <c r="AW636" i="10"/>
  <c r="AR636" i="10"/>
  <c r="AM636" i="10"/>
  <c r="AW638" i="10"/>
  <c r="BB640" i="10"/>
  <c r="AX640" i="10"/>
  <c r="AT640" i="10"/>
  <c r="AP640" i="10"/>
  <c r="AL640" i="10"/>
  <c r="BE640" i="10"/>
  <c r="AZ640" i="10"/>
  <c r="AU640" i="10"/>
  <c r="AO640" i="10"/>
  <c r="BD640" i="10"/>
  <c r="AY640" i="10"/>
  <c r="AS640" i="10"/>
  <c r="AN640" i="10"/>
  <c r="BC640" i="10"/>
  <c r="AW640" i="10"/>
  <c r="AR640" i="10"/>
  <c r="AM640" i="10"/>
  <c r="AQ642" i="10"/>
  <c r="AQ651" i="10"/>
  <c r="AM651" i="10"/>
  <c r="BE651" i="10"/>
  <c r="AR651" i="10"/>
  <c r="AL651" i="10"/>
  <c r="BB652" i="10"/>
  <c r="AY652" i="10"/>
  <c r="AS652" i="10"/>
  <c r="AN652" i="10"/>
  <c r="AH683" i="10"/>
  <c r="AJ683" i="10"/>
  <c r="W684" i="10"/>
  <c r="X684" i="10" s="1"/>
  <c r="AV686" i="10"/>
  <c r="AA688" i="10"/>
  <c r="AJ692" i="10"/>
  <c r="AI692" i="10"/>
  <c r="AB700" i="10"/>
  <c r="AC700" i="10" s="1"/>
  <c r="AA700" i="10"/>
  <c r="BE724" i="10"/>
  <c r="AJ725" i="10"/>
  <c r="AI725" i="10"/>
  <c r="AH725" i="10"/>
  <c r="BE726" i="10"/>
  <c r="AA745" i="10"/>
  <c r="AB747" i="10"/>
  <c r="AC747" i="10" s="1"/>
  <c r="BD770" i="10"/>
  <c r="AZ770" i="10"/>
  <c r="AV770" i="10"/>
  <c r="AR770" i="10"/>
  <c r="AN770" i="10"/>
  <c r="BC770" i="10"/>
  <c r="AY770" i="10"/>
  <c r="AU770" i="10"/>
  <c r="AQ770" i="10"/>
  <c r="AM770" i="10"/>
  <c r="BB770" i="10"/>
  <c r="AT770" i="10"/>
  <c r="AL770" i="10"/>
  <c r="BA770" i="10"/>
  <c r="AS770" i="10"/>
  <c r="AX770" i="10"/>
  <c r="AP770" i="10"/>
  <c r="AW770" i="10"/>
  <c r="AJ773" i="10"/>
  <c r="AI773" i="10"/>
  <c r="AH773" i="10"/>
  <c r="BE774" i="10"/>
  <c r="BC787" i="10"/>
  <c r="AY787" i="10"/>
  <c r="AU787" i="10"/>
  <c r="AQ787" i="10"/>
  <c r="AM787" i="10"/>
  <c r="BB787" i="10"/>
  <c r="AX787" i="10"/>
  <c r="AT787" i="10"/>
  <c r="AP787" i="10"/>
  <c r="AL787" i="10"/>
  <c r="AZ787" i="10"/>
  <c r="AR787" i="10"/>
  <c r="BE787" i="10"/>
  <c r="AW787" i="10"/>
  <c r="AO787" i="10"/>
  <c r="BD787" i="10"/>
  <c r="AV787" i="10"/>
  <c r="AN787" i="10"/>
  <c r="BC790" i="10"/>
  <c r="AY790" i="10"/>
  <c r="AU790" i="10"/>
  <c r="AQ790" i="10"/>
  <c r="AM790" i="10"/>
  <c r="BB790" i="10"/>
  <c r="AX790" i="10"/>
  <c r="AT790" i="10"/>
  <c r="AP790" i="10"/>
  <c r="AL790" i="10"/>
  <c r="AZ790" i="10"/>
  <c r="AR790" i="10"/>
  <c r="BE790" i="10"/>
  <c r="AW790" i="10"/>
  <c r="AO790" i="10"/>
  <c r="BD790" i="10"/>
  <c r="AV790" i="10"/>
  <c r="AN790" i="10"/>
  <c r="AI793" i="10"/>
  <c r="AH793" i="10"/>
  <c r="AJ793" i="10"/>
  <c r="AB805" i="10"/>
  <c r="AC805" i="10" s="1"/>
  <c r="AA805" i="10"/>
  <c r="AV811" i="10"/>
  <c r="BB845" i="10"/>
  <c r="AX845" i="10"/>
  <c r="AT845" i="10"/>
  <c r="AP845" i="10"/>
  <c r="AL845" i="10"/>
  <c r="BE845" i="10"/>
  <c r="AZ845" i="10"/>
  <c r="AU845" i="10"/>
  <c r="AO845" i="10"/>
  <c r="BD845" i="10"/>
  <c r="AY845" i="10"/>
  <c r="AS845" i="10"/>
  <c r="AN845" i="10"/>
  <c r="BC845" i="10"/>
  <c r="AW845" i="10"/>
  <c r="AR845" i="10"/>
  <c r="AM845" i="10"/>
  <c r="BA845" i="10"/>
  <c r="AV845" i="10"/>
  <c r="AQ845" i="10"/>
  <c r="AA857" i="10"/>
  <c r="AI874" i="10"/>
  <c r="AJ874" i="10"/>
  <c r="AH874" i="10"/>
  <c r="BD919" i="10"/>
  <c r="AZ919" i="10"/>
  <c r="AV919" i="10"/>
  <c r="AR919" i="10"/>
  <c r="AN919" i="10"/>
  <c r="BA919" i="10"/>
  <c r="AU919" i="10"/>
  <c r="AP919" i="10"/>
  <c r="BE919" i="10"/>
  <c r="AY919" i="10"/>
  <c r="AT919" i="10"/>
  <c r="AO919" i="10"/>
  <c r="BC919" i="10"/>
  <c r="AX919" i="10"/>
  <c r="AS919" i="10"/>
  <c r="AM919" i="10"/>
  <c r="AQ919" i="10"/>
  <c r="AL919" i="10"/>
  <c r="BB919" i="10"/>
  <c r="AA922" i="10"/>
  <c r="AB971" i="10"/>
  <c r="AC971" i="10" s="1"/>
  <c r="AA971" i="10"/>
  <c r="AS264" i="10"/>
  <c r="BE268" i="10"/>
  <c r="AW272" i="10"/>
  <c r="BE272" i="10"/>
  <c r="AO287" i="10"/>
  <c r="AW287" i="10"/>
  <c r="BA287" i="10"/>
  <c r="BE287" i="10"/>
  <c r="AS293" i="10"/>
  <c r="BE293" i="10"/>
  <c r="AW297" i="10"/>
  <c r="AW301" i="10"/>
  <c r="BE301" i="10"/>
  <c r="AW323" i="10"/>
  <c r="AO336" i="10"/>
  <c r="AW336" i="10"/>
  <c r="AO339" i="10"/>
  <c r="AO370" i="10"/>
  <c r="AW370" i="10"/>
  <c r="BE370" i="10"/>
  <c r="AS374" i="10"/>
  <c r="BA374" i="10"/>
  <c r="BE374" i="10"/>
  <c r="AO378" i="10"/>
  <c r="AW378" i="10"/>
  <c r="BE378" i="10"/>
  <c r="AS391" i="10"/>
  <c r="BA391" i="10"/>
  <c r="AS394" i="10"/>
  <c r="BA394" i="10"/>
  <c r="BE394" i="10"/>
  <c r="AO401" i="10"/>
  <c r="AW403" i="10"/>
  <c r="AO407" i="10"/>
  <c r="AS407" i="10"/>
  <c r="BA407" i="10"/>
  <c r="BE407" i="10"/>
  <c r="AO411" i="10"/>
  <c r="BA411" i="10"/>
  <c r="AO415" i="10"/>
  <c r="AW415" i="10"/>
  <c r="BE415" i="10"/>
  <c r="AS419" i="10"/>
  <c r="BA419" i="10"/>
  <c r="BE419" i="10"/>
  <c r="AO429" i="10"/>
  <c r="AW429" i="10"/>
  <c r="BE429" i="10"/>
  <c r="AO433" i="10"/>
  <c r="AW433" i="10"/>
  <c r="BE437" i="10"/>
  <c r="AS441" i="10"/>
  <c r="AW441" i="10"/>
  <c r="BE441" i="10"/>
  <c r="AO444" i="10"/>
  <c r="BE444" i="10"/>
  <c r="AO449" i="10"/>
  <c r="BE449" i="10"/>
  <c r="AS453" i="10"/>
  <c r="BA453" i="10"/>
  <c r="AW456" i="10"/>
  <c r="BE456" i="10"/>
  <c r="AH468" i="10"/>
  <c r="AJ468" i="10"/>
  <c r="AH472" i="10"/>
  <c r="AJ472" i="10"/>
  <c r="AJ482" i="10"/>
  <c r="AH482" i="10"/>
  <c r="AJ494" i="10"/>
  <c r="AH494" i="10"/>
  <c r="BC495" i="10"/>
  <c r="AH498" i="10"/>
  <c r="BB520" i="10"/>
  <c r="AX520" i="10"/>
  <c r="AT520" i="10"/>
  <c r="AP520" i="10"/>
  <c r="AL520" i="10"/>
  <c r="BD520" i="10"/>
  <c r="AZ520" i="10"/>
  <c r="AV520" i="10"/>
  <c r="AR520" i="10"/>
  <c r="AN520" i="10"/>
  <c r="AM520" i="10"/>
  <c r="AU520" i="10"/>
  <c r="BC520" i="10"/>
  <c r="AS528" i="10"/>
  <c r="AH551" i="10"/>
  <c r="AJ551" i="10"/>
  <c r="AX552" i="10"/>
  <c r="AL552" i="10"/>
  <c r="AZ552" i="10"/>
  <c r="AN552" i="10"/>
  <c r="AH560" i="10"/>
  <c r="AH563" i="10"/>
  <c r="AJ563" i="10"/>
  <c r="BC564" i="10"/>
  <c r="AS12" i="10"/>
  <c r="AW12" i="10"/>
  <c r="BA12" i="10"/>
  <c r="AL13" i="10"/>
  <c r="AN15" i="10"/>
  <c r="AR15" i="10"/>
  <c r="AZ15" i="10"/>
  <c r="BD15" i="10"/>
  <c r="BB17" i="10"/>
  <c r="AN19" i="10"/>
  <c r="AR19" i="10"/>
  <c r="AV19" i="10"/>
  <c r="AZ19" i="10"/>
  <c r="BD19" i="10"/>
  <c r="AS20" i="10"/>
  <c r="AW20" i="10"/>
  <c r="BA20" i="10"/>
  <c r="AL21" i="10"/>
  <c r="AP21" i="10"/>
  <c r="AT21" i="10"/>
  <c r="AX21" i="10"/>
  <c r="BB21" i="10"/>
  <c r="AN23" i="10"/>
  <c r="AO24" i="10"/>
  <c r="AS24" i="10"/>
  <c r="BA24" i="10"/>
  <c r="AN27" i="10"/>
  <c r="AR27" i="10"/>
  <c r="AV27" i="10"/>
  <c r="AZ27" i="10"/>
  <c r="AO32" i="10"/>
  <c r="AL35" i="10"/>
  <c r="AP35" i="10"/>
  <c r="AT35" i="10"/>
  <c r="AN37" i="10"/>
  <c r="AR37" i="10"/>
  <c r="AZ37" i="10"/>
  <c r="BD37" i="10"/>
  <c r="AH38" i="10"/>
  <c r="AN41" i="10"/>
  <c r="AR41" i="10"/>
  <c r="AZ41" i="10"/>
  <c r="BD41" i="10"/>
  <c r="AH42" i="10"/>
  <c r="AS44" i="10"/>
  <c r="AW44" i="10"/>
  <c r="BA44" i="10"/>
  <c r="AH46" i="10"/>
  <c r="AL47" i="10"/>
  <c r="AP47" i="10"/>
  <c r="AR49" i="10"/>
  <c r="AV49" i="10"/>
  <c r="AZ49" i="10"/>
  <c r="AL51" i="10"/>
  <c r="AN52" i="10"/>
  <c r="AR52" i="10"/>
  <c r="AV52" i="10"/>
  <c r="AZ52" i="10"/>
  <c r="BD52" i="10"/>
  <c r="AO53" i="10"/>
  <c r="AS53" i="10"/>
  <c r="AW53" i="10"/>
  <c r="BA53" i="10"/>
  <c r="AL56" i="10"/>
  <c r="AP56" i="10"/>
  <c r="AT56" i="10"/>
  <c r="AX56" i="10"/>
  <c r="BB56" i="10"/>
  <c r="AN57" i="10"/>
  <c r="AR57" i="10"/>
  <c r="AV57" i="10"/>
  <c r="AZ57" i="10"/>
  <c r="BD57" i="10"/>
  <c r="AH58" i="10"/>
  <c r="AN61" i="10"/>
  <c r="AR61" i="10"/>
  <c r="AV61" i="10"/>
  <c r="BD61" i="10"/>
  <c r="BB62" i="10"/>
  <c r="AO63" i="10"/>
  <c r="AS63" i="10"/>
  <c r="AW63" i="10"/>
  <c r="BA63" i="10"/>
  <c r="AN64" i="10"/>
  <c r="AR64" i="10"/>
  <c r="AV64" i="10"/>
  <c r="AZ64" i="10"/>
  <c r="BD64" i="10"/>
  <c r="AH65" i="10"/>
  <c r="AL66" i="10"/>
  <c r="AX66" i="10"/>
  <c r="BB66" i="10"/>
  <c r="AH67" i="10"/>
  <c r="AN68" i="10"/>
  <c r="AR68" i="10"/>
  <c r="AV68" i="10"/>
  <c r="BD68" i="10"/>
  <c r="AL70" i="10"/>
  <c r="AP70" i="10"/>
  <c r="AT70" i="10"/>
  <c r="AX70" i="10"/>
  <c r="BB70" i="10"/>
  <c r="AH71" i="10"/>
  <c r="AN72" i="10"/>
  <c r="AR72" i="10"/>
  <c r="AV72" i="10"/>
  <c r="BD72" i="10"/>
  <c r="AL74" i="10"/>
  <c r="AP74" i="10"/>
  <c r="AT74" i="10"/>
  <c r="AX74" i="10"/>
  <c r="BB74" i="10"/>
  <c r="BD76" i="10"/>
  <c r="AL78" i="10"/>
  <c r="AP78" i="10"/>
  <c r="AH79" i="10"/>
  <c r="AN80" i="10"/>
  <c r="AV80" i="10"/>
  <c r="AZ80" i="10"/>
  <c r="BD80" i="10"/>
  <c r="BA81" i="10"/>
  <c r="AP82" i="10"/>
  <c r="AT82" i="10"/>
  <c r="AH83" i="10"/>
  <c r="AN84" i="10"/>
  <c r="AV84" i="10"/>
  <c r="AZ84" i="10"/>
  <c r="BD84" i="10"/>
  <c r="AN88" i="10"/>
  <c r="AR88" i="10"/>
  <c r="AV88" i="10"/>
  <c r="AZ88" i="10"/>
  <c r="BD88" i="10"/>
  <c r="AO89" i="10"/>
  <c r="AL92" i="10"/>
  <c r="AP92" i="10"/>
  <c r="AT92" i="10"/>
  <c r="AX92" i="10"/>
  <c r="BB92" i="10"/>
  <c r="AO93" i="10"/>
  <c r="AS93" i="10"/>
  <c r="AW93" i="10"/>
  <c r="BA93" i="10"/>
  <c r="AN94" i="10"/>
  <c r="AR94" i="10"/>
  <c r="AV94" i="10"/>
  <c r="AZ94" i="10"/>
  <c r="BD94" i="10"/>
  <c r="AL96" i="10"/>
  <c r="AP96" i="10"/>
  <c r="AT96" i="10"/>
  <c r="AO97" i="10"/>
  <c r="AS97" i="10"/>
  <c r="AW97" i="10"/>
  <c r="BA97" i="10"/>
  <c r="AN98" i="10"/>
  <c r="AR98" i="10"/>
  <c r="AH99" i="10"/>
  <c r="AL100" i="10"/>
  <c r="AP100" i="10"/>
  <c r="AT100" i="10"/>
  <c r="BB100" i="10"/>
  <c r="AO101" i="10"/>
  <c r="AS101" i="10"/>
  <c r="AW101" i="10"/>
  <c r="BA101" i="10"/>
  <c r="AH103" i="10"/>
  <c r="AL104" i="10"/>
  <c r="AP104" i="10"/>
  <c r="AT104" i="10"/>
  <c r="AX104" i="10"/>
  <c r="BB104" i="10"/>
  <c r="AS105" i="10"/>
  <c r="BA105" i="10"/>
  <c r="AL106" i="10"/>
  <c r="AP106" i="10"/>
  <c r="AT106" i="10"/>
  <c r="AX106" i="10"/>
  <c r="BB106" i="10"/>
  <c r="AH107" i="10"/>
  <c r="AH112" i="10"/>
  <c r="AO113" i="10"/>
  <c r="AS113" i="10"/>
  <c r="AW113" i="10"/>
  <c r="BA113" i="10"/>
  <c r="AN114" i="10"/>
  <c r="AR114" i="10"/>
  <c r="AV114" i="10"/>
  <c r="AZ114" i="10"/>
  <c r="BD114" i="10"/>
  <c r="AL116" i="10"/>
  <c r="AS117" i="10"/>
  <c r="AW117" i="10"/>
  <c r="BA117" i="10"/>
  <c r="AH118" i="10"/>
  <c r="BB119" i="10"/>
  <c r="AZ123" i="10"/>
  <c r="BD123" i="10"/>
  <c r="AS124" i="10"/>
  <c r="AX125" i="10"/>
  <c r="BB125" i="10"/>
  <c r="AN127" i="10"/>
  <c r="AR127" i="10"/>
  <c r="AV127" i="10"/>
  <c r="AZ127" i="10"/>
  <c r="BD127" i="10"/>
  <c r="AW128" i="10"/>
  <c r="AL129" i="10"/>
  <c r="AP129" i="10"/>
  <c r="AT129" i="10"/>
  <c r="AX129" i="10"/>
  <c r="BB129" i="10"/>
  <c r="AW132" i="10"/>
  <c r="AT133" i="10"/>
  <c r="BB133" i="10"/>
  <c r="AH134" i="10"/>
  <c r="AN135" i="10"/>
  <c r="AR135" i="10"/>
  <c r="AV135" i="10"/>
  <c r="AZ135" i="10"/>
  <c r="BD135" i="10"/>
  <c r="AL137" i="10"/>
  <c r="AP137" i="10"/>
  <c r="AT137" i="10"/>
  <c r="BB137" i="10"/>
  <c r="AH138" i="10"/>
  <c r="AN139" i="10"/>
  <c r="AR139" i="10"/>
  <c r="AV139" i="10"/>
  <c r="AZ139" i="10"/>
  <c r="BD139" i="10"/>
  <c r="BB147" i="10"/>
  <c r="AO148" i="10"/>
  <c r="AS148" i="10"/>
  <c r="AW148" i="10"/>
  <c r="BA148" i="10"/>
  <c r="AN149" i="10"/>
  <c r="AR149" i="10"/>
  <c r="AV149" i="10"/>
  <c r="AZ149" i="10"/>
  <c r="BD149" i="10"/>
  <c r="AL151" i="10"/>
  <c r="AT151" i="10"/>
  <c r="AX151" i="10"/>
  <c r="BB151" i="10"/>
  <c r="AN153" i="10"/>
  <c r="AR153" i="10"/>
  <c r="AV153" i="10"/>
  <c r="AL155" i="10"/>
  <c r="AP155" i="10"/>
  <c r="AT155" i="10"/>
  <c r="AX155" i="10"/>
  <c r="BB155" i="10"/>
  <c r="AO156" i="10"/>
  <c r="AS160" i="10"/>
  <c r="AO162" i="10"/>
  <c r="AS162" i="10"/>
  <c r="AW162" i="10"/>
  <c r="BA162" i="10"/>
  <c r="AL163" i="10"/>
  <c r="AP163" i="10"/>
  <c r="AT163" i="10"/>
  <c r="AX163" i="10"/>
  <c r="BB163" i="10"/>
  <c r="AR164" i="10"/>
  <c r="AV164" i="10"/>
  <c r="AZ164" i="10"/>
  <c r="BD164" i="10"/>
  <c r="AO165" i="10"/>
  <c r="AS165" i="10"/>
  <c r="AW165" i="10"/>
  <c r="BA165" i="10"/>
  <c r="AH167" i="10"/>
  <c r="AX168" i="10"/>
  <c r="AR169" i="10"/>
  <c r="AV169" i="10"/>
  <c r="AZ169" i="10"/>
  <c r="BD169" i="10"/>
  <c r="AH170" i="10"/>
  <c r="AL171" i="10"/>
  <c r="AP171" i="10"/>
  <c r="AT171" i="10"/>
  <c r="AX171" i="10"/>
  <c r="BB171" i="10"/>
  <c r="BB174" i="10"/>
  <c r="AO175" i="10"/>
  <c r="AS175" i="10"/>
  <c r="AW175" i="10"/>
  <c r="BA175" i="10"/>
  <c r="BD176" i="10"/>
  <c r="AR180" i="10"/>
  <c r="AV180" i="10"/>
  <c r="AZ180" i="10"/>
  <c r="BD180" i="10"/>
  <c r="AO181" i="10"/>
  <c r="AS181" i="10"/>
  <c r="AW181" i="10"/>
  <c r="BA181" i="10"/>
  <c r="AL182" i="10"/>
  <c r="AN184" i="10"/>
  <c r="AR184" i="10"/>
  <c r="AV184" i="10"/>
  <c r="AZ184" i="10"/>
  <c r="BD184" i="10"/>
  <c r="AO185" i="10"/>
  <c r="AS185" i="10"/>
  <c r="AW185" i="10"/>
  <c r="BA185" i="10"/>
  <c r="AH187" i="10"/>
  <c r="BD188" i="10"/>
  <c r="AO189" i="10"/>
  <c r="AS189" i="10"/>
  <c r="AW189" i="10"/>
  <c r="BA189" i="10"/>
  <c r="AH191" i="10"/>
  <c r="AN192" i="10"/>
  <c r="AR192" i="10"/>
  <c r="AV192" i="10"/>
  <c r="AZ192" i="10"/>
  <c r="BD192" i="10"/>
  <c r="AO193" i="10"/>
  <c r="AS193" i="10"/>
  <c r="AW193" i="10"/>
  <c r="AH195" i="10"/>
  <c r="AH199" i="10"/>
  <c r="AL200" i="10"/>
  <c r="AP200" i="10"/>
  <c r="AT200" i="10"/>
  <c r="AX200" i="10"/>
  <c r="BB200" i="10"/>
  <c r="AL202" i="10"/>
  <c r="AP202" i="10"/>
  <c r="AT202" i="10"/>
  <c r="AX202" i="10"/>
  <c r="BB202" i="10"/>
  <c r="AO203" i="10"/>
  <c r="AS203" i="10"/>
  <c r="AW203" i="10"/>
  <c r="BA203" i="10"/>
  <c r="AV204" i="10"/>
  <c r="AP206" i="10"/>
  <c r="AT206" i="10"/>
  <c r="AX206" i="10"/>
  <c r="BD208" i="10"/>
  <c r="AL210" i="10"/>
  <c r="AP210" i="10"/>
  <c r="AT210" i="10"/>
  <c r="AX210" i="10"/>
  <c r="AN212" i="10"/>
  <c r="AR212" i="10"/>
  <c r="AV212" i="10"/>
  <c r="AZ212" i="10"/>
  <c r="BD212" i="10"/>
  <c r="AT214" i="10"/>
  <c r="AX214" i="10"/>
  <c r="AO215" i="10"/>
  <c r="AS215" i="10"/>
  <c r="AW215" i="10"/>
  <c r="BA215" i="10"/>
  <c r="AN216" i="10"/>
  <c r="AR216" i="10"/>
  <c r="AV216" i="10"/>
  <c r="AZ216" i="10"/>
  <c r="BD216" i="10"/>
  <c r="AO219" i="10"/>
  <c r="AS219" i="10"/>
  <c r="AW219" i="10"/>
  <c r="BA219" i="10"/>
  <c r="AR221" i="10"/>
  <c r="AV221" i="10"/>
  <c r="AZ221" i="10"/>
  <c r="BD221" i="10"/>
  <c r="AL223" i="10"/>
  <c r="AP223" i="10"/>
  <c r="AT223" i="10"/>
  <c r="AX223" i="10"/>
  <c r="AW224" i="10"/>
  <c r="BA224" i="10"/>
  <c r="AL226" i="10"/>
  <c r="AP226" i="10"/>
  <c r="AT226" i="10"/>
  <c r="AX226" i="10"/>
  <c r="AW227" i="10"/>
  <c r="BA227" i="10"/>
  <c r="AO230" i="10"/>
  <c r="AS230" i="10"/>
  <c r="AW230" i="10"/>
  <c r="BA230" i="10"/>
  <c r="AN231" i="10"/>
  <c r="AR231" i="10"/>
  <c r="AV231" i="10"/>
  <c r="AZ231" i="10"/>
  <c r="BD231" i="10"/>
  <c r="AL233" i="10"/>
  <c r="AP233" i="10"/>
  <c r="AT233" i="10"/>
  <c r="AX233" i="10"/>
  <c r="AL235" i="10"/>
  <c r="AP235" i="10"/>
  <c r="AT235" i="10"/>
  <c r="AX235" i="10"/>
  <c r="AN237" i="10"/>
  <c r="AR237" i="10"/>
  <c r="AV237" i="10"/>
  <c r="AZ237" i="10"/>
  <c r="BD237" i="10"/>
  <c r="AW238" i="10"/>
  <c r="BA238" i="10"/>
  <c r="AX239" i="10"/>
  <c r="AO242" i="10"/>
  <c r="AS242" i="10"/>
  <c r="AW242" i="10"/>
  <c r="BA242" i="10"/>
  <c r="AL243" i="10"/>
  <c r="AP243" i="10"/>
  <c r="AT243" i="10"/>
  <c r="AX243" i="10"/>
  <c r="AN245" i="10"/>
  <c r="AR245" i="10"/>
  <c r="AV245" i="10"/>
  <c r="AO246" i="10"/>
  <c r="AS246" i="10"/>
  <c r="AW246" i="10"/>
  <c r="BA246" i="10"/>
  <c r="AL247" i="10"/>
  <c r="AP247" i="10"/>
  <c r="AT247" i="10"/>
  <c r="AX247" i="10"/>
  <c r="AN249" i="10"/>
  <c r="AR249" i="10"/>
  <c r="AO250" i="10"/>
  <c r="AS250" i="10"/>
  <c r="AW250" i="10"/>
  <c r="BA250" i="10"/>
  <c r="AL251" i="10"/>
  <c r="AP251" i="10"/>
  <c r="AT251" i="10"/>
  <c r="AX251" i="10"/>
  <c r="AS256" i="10"/>
  <c r="AW256" i="10"/>
  <c r="BA256" i="10"/>
  <c r="AO258" i="10"/>
  <c r="AS258" i="10"/>
  <c r="AW258" i="10"/>
  <c r="BA258" i="10"/>
  <c r="AN259" i="10"/>
  <c r="AR259" i="10"/>
  <c r="AV259" i="10"/>
  <c r="AZ259" i="10"/>
  <c r="BD259" i="10"/>
  <c r="AO262" i="10"/>
  <c r="AS262" i="10"/>
  <c r="AW262" i="10"/>
  <c r="BA262" i="10"/>
  <c r="AV263" i="10"/>
  <c r="AZ263" i="10"/>
  <c r="BD263" i="10"/>
  <c r="AM264" i="10"/>
  <c r="AQ264" i="10"/>
  <c r="AU264" i="10"/>
  <c r="AY264" i="10"/>
  <c r="BC264" i="10"/>
  <c r="AO266" i="10"/>
  <c r="AS266" i="10"/>
  <c r="AW266" i="10"/>
  <c r="BA266" i="10"/>
  <c r="AI267" i="10"/>
  <c r="AQ268" i="10"/>
  <c r="AU268" i="10"/>
  <c r="AY268" i="10"/>
  <c r="BC268" i="10"/>
  <c r="AO270" i="10"/>
  <c r="AS270" i="10"/>
  <c r="AW270" i="10"/>
  <c r="BA270" i="10"/>
  <c r="AI271" i="10"/>
  <c r="AQ272" i="10"/>
  <c r="AU272" i="10"/>
  <c r="AY272" i="10"/>
  <c r="BC272" i="10"/>
  <c r="AX273" i="10"/>
  <c r="AI275" i="10"/>
  <c r="AZ275" i="10"/>
  <c r="AL276" i="10"/>
  <c r="AP276" i="10"/>
  <c r="AT276" i="10"/>
  <c r="AX276" i="10"/>
  <c r="AM277" i="10"/>
  <c r="AO279" i="10"/>
  <c r="AS279" i="10"/>
  <c r="AW279" i="10"/>
  <c r="BA279" i="10"/>
  <c r="AI280" i="10"/>
  <c r="AN280" i="10"/>
  <c r="AR280" i="10"/>
  <c r="AV280" i="10"/>
  <c r="AZ280" i="10"/>
  <c r="BD280" i="10"/>
  <c r="AS282" i="10"/>
  <c r="AW282" i="10"/>
  <c r="BA282" i="10"/>
  <c r="AI283" i="10"/>
  <c r="AN283" i="10"/>
  <c r="AR283" i="10"/>
  <c r="AV283" i="10"/>
  <c r="AZ283" i="10"/>
  <c r="BD283" i="10"/>
  <c r="AI286" i="10"/>
  <c r="AN286" i="10"/>
  <c r="AR286" i="10"/>
  <c r="AV286" i="10"/>
  <c r="AZ286" i="10"/>
  <c r="BD286" i="10"/>
  <c r="AM287" i="10"/>
  <c r="AQ287" i="10"/>
  <c r="AU287" i="10"/>
  <c r="AY287" i="10"/>
  <c r="BC287" i="10"/>
  <c r="AI290" i="10"/>
  <c r="AN290" i="10"/>
  <c r="AR290" i="10"/>
  <c r="AM293" i="10"/>
  <c r="AQ293" i="10"/>
  <c r="AU293" i="10"/>
  <c r="AY293" i="10"/>
  <c r="AI294" i="10"/>
  <c r="AR294" i="10"/>
  <c r="AV294" i="10"/>
  <c r="AZ294" i="10"/>
  <c r="AO295" i="10"/>
  <c r="BA295" i="10"/>
  <c r="AM297" i="10"/>
  <c r="AQ297" i="10"/>
  <c r="AU297" i="10"/>
  <c r="BC297" i="10"/>
  <c r="AI298" i="10"/>
  <c r="AR298" i="10"/>
  <c r="AV298" i="10"/>
  <c r="AZ298" i="10"/>
  <c r="AO299" i="10"/>
  <c r="BA299" i="10"/>
  <c r="AM301" i="10"/>
  <c r="AQ301" i="10"/>
  <c r="AY301" i="10"/>
  <c r="BC301" i="10"/>
  <c r="AI302" i="10"/>
  <c r="AR302" i="10"/>
  <c r="AV302" i="10"/>
  <c r="AZ302" i="10"/>
  <c r="AO303" i="10"/>
  <c r="AW303" i="10"/>
  <c r="AN306" i="10"/>
  <c r="AR306" i="10"/>
  <c r="AV306" i="10"/>
  <c r="AZ306" i="10"/>
  <c r="BD306" i="10"/>
  <c r="AO307" i="10"/>
  <c r="AS307" i="10"/>
  <c r="AW307" i="10"/>
  <c r="BA307" i="10"/>
  <c r="AN312" i="10"/>
  <c r="AR312" i="10"/>
  <c r="AV312" i="10"/>
  <c r="AZ312" i="10"/>
  <c r="BD312" i="10"/>
  <c r="AO313" i="10"/>
  <c r="AN314" i="10"/>
  <c r="AR314" i="10"/>
  <c r="AV314" i="10"/>
  <c r="AZ314" i="10"/>
  <c r="BD314" i="10"/>
  <c r="AW317" i="10"/>
  <c r="AI318" i="10"/>
  <c r="AN318" i="10"/>
  <c r="AR318" i="10"/>
  <c r="AV318" i="10"/>
  <c r="AZ318" i="10"/>
  <c r="BD318" i="10"/>
  <c r="AO321" i="10"/>
  <c r="AI322" i="10"/>
  <c r="AN322" i="10"/>
  <c r="AR322" i="10"/>
  <c r="AV322" i="10"/>
  <c r="AZ322" i="10"/>
  <c r="BD322" i="10"/>
  <c r="AM323" i="10"/>
  <c r="AY323" i="10"/>
  <c r="AI326" i="10"/>
  <c r="AN326" i="10"/>
  <c r="AR326" i="10"/>
  <c r="AV326" i="10"/>
  <c r="AZ326" i="10"/>
  <c r="BD326" i="10"/>
  <c r="AQ327" i="10"/>
  <c r="BC327" i="10"/>
  <c r="AQ331" i="10"/>
  <c r="AY331" i="10"/>
  <c r="AO332" i="10"/>
  <c r="AS332" i="10"/>
  <c r="AW332" i="10"/>
  <c r="BA332" i="10"/>
  <c r="BA334" i="10"/>
  <c r="AN335" i="10"/>
  <c r="AR335" i="10"/>
  <c r="AV335" i="10"/>
  <c r="AZ335" i="10"/>
  <c r="BD335" i="10"/>
  <c r="AM336" i="10"/>
  <c r="AQ336" i="10"/>
  <c r="AU336" i="10"/>
  <c r="AY336" i="10"/>
  <c r="BC336" i="10"/>
  <c r="AO337" i="10"/>
  <c r="AS337" i="10"/>
  <c r="AW337" i="10"/>
  <c r="BA337" i="10"/>
  <c r="AN338" i="10"/>
  <c r="AR338" i="10"/>
  <c r="AV338" i="10"/>
  <c r="AZ338" i="10"/>
  <c r="BD338" i="10"/>
  <c r="BC339" i="10"/>
  <c r="AO341" i="10"/>
  <c r="AS341" i="10"/>
  <c r="AW341" i="10"/>
  <c r="BA341" i="10"/>
  <c r="AO344" i="10"/>
  <c r="AS344" i="10"/>
  <c r="AW344" i="10"/>
  <c r="BA344" i="10"/>
  <c r="AQ346" i="10"/>
  <c r="AU346" i="10"/>
  <c r="AY346" i="10"/>
  <c r="AI347" i="10"/>
  <c r="AN347" i="10"/>
  <c r="AV347" i="10"/>
  <c r="BD347" i="10"/>
  <c r="AO348" i="10"/>
  <c r="AS348" i="10"/>
  <c r="AW348" i="10"/>
  <c r="BA348" i="10"/>
  <c r="AM350" i="10"/>
  <c r="AQ350" i="10"/>
  <c r="AU350" i="10"/>
  <c r="AI351" i="10"/>
  <c r="AR351" i="10"/>
  <c r="AZ351" i="10"/>
  <c r="AO352" i="10"/>
  <c r="AS352" i="10"/>
  <c r="AW352" i="10"/>
  <c r="BA352" i="10"/>
  <c r="AM354" i="10"/>
  <c r="AQ354" i="10"/>
  <c r="AU354" i="10"/>
  <c r="AI355" i="10"/>
  <c r="AN355" i="10"/>
  <c r="AV355" i="10"/>
  <c r="BD355" i="10"/>
  <c r="AO356" i="10"/>
  <c r="AS356" i="10"/>
  <c r="AW356" i="10"/>
  <c r="BA356" i="10"/>
  <c r="AM358" i="10"/>
  <c r="AQ358" i="10"/>
  <c r="AI359" i="10"/>
  <c r="AR359" i="10"/>
  <c r="AZ359" i="10"/>
  <c r="AO360" i="10"/>
  <c r="AS360" i="10"/>
  <c r="AW360" i="10"/>
  <c r="BA360" i="10"/>
  <c r="AI363" i="10"/>
  <c r="AR363" i="10"/>
  <c r="AZ363" i="10"/>
  <c r="AO364" i="10"/>
  <c r="AS364" i="10"/>
  <c r="AW364" i="10"/>
  <c r="BA364" i="10"/>
  <c r="AI367" i="10"/>
  <c r="BD369" i="10"/>
  <c r="AM370" i="10"/>
  <c r="AQ370" i="10"/>
  <c r="AU370" i="10"/>
  <c r="AY370" i="10"/>
  <c r="BC370" i="10"/>
  <c r="AO372" i="10"/>
  <c r="AS372" i="10"/>
  <c r="AW372" i="10"/>
  <c r="BA372" i="10"/>
  <c r="AI373" i="10"/>
  <c r="AN373" i="10"/>
  <c r="AR373" i="10"/>
  <c r="AV373" i="10"/>
  <c r="AZ373" i="10"/>
  <c r="BD373" i="10"/>
  <c r="AM374" i="10"/>
  <c r="AQ374" i="10"/>
  <c r="AU374" i="10"/>
  <c r="AY374" i="10"/>
  <c r="BC374" i="10"/>
  <c r="BA376" i="10"/>
  <c r="AI377" i="10"/>
  <c r="AN377" i="10"/>
  <c r="AR377" i="10"/>
  <c r="AV377" i="10"/>
  <c r="AZ377" i="10"/>
  <c r="BD377" i="10"/>
  <c r="AM378" i="10"/>
  <c r="AQ378" i="10"/>
  <c r="AU378" i="10"/>
  <c r="AY378" i="10"/>
  <c r="BC378" i="10"/>
  <c r="AO380" i="10"/>
  <c r="AS380" i="10"/>
  <c r="AW380" i="10"/>
  <c r="BA380" i="10"/>
  <c r="AU382" i="10"/>
  <c r="AY382" i="10"/>
  <c r="BC382" i="10"/>
  <c r="AO384" i="10"/>
  <c r="AS384" i="10"/>
  <c r="AW384" i="10"/>
  <c r="BA384" i="10"/>
  <c r="AI385" i="10"/>
  <c r="AN385" i="10"/>
  <c r="AR385" i="10"/>
  <c r="AV385" i="10"/>
  <c r="AZ385" i="10"/>
  <c r="BD385" i="10"/>
  <c r="AO386" i="10"/>
  <c r="AS386" i="10"/>
  <c r="AI388" i="10"/>
  <c r="AN388" i="10"/>
  <c r="AV388" i="10"/>
  <c r="AZ388" i="10"/>
  <c r="BD388" i="10"/>
  <c r="AO389" i="10"/>
  <c r="AS389" i="10"/>
  <c r="AW389" i="10"/>
  <c r="BA389" i="10"/>
  <c r="AI390" i="10"/>
  <c r="AM391" i="10"/>
  <c r="AQ391" i="10"/>
  <c r="AU391" i="10"/>
  <c r="AY391" i="10"/>
  <c r="BC391" i="10"/>
  <c r="AI393" i="10"/>
  <c r="AN393" i="10"/>
  <c r="AR393" i="10"/>
  <c r="AV393" i="10"/>
  <c r="AZ393" i="10"/>
  <c r="AM394" i="10"/>
  <c r="AQ394" i="10"/>
  <c r="AU394" i="10"/>
  <c r="AY394" i="10"/>
  <c r="BC394" i="10"/>
  <c r="AS396" i="10"/>
  <c r="AW396" i="10"/>
  <c r="BA396" i="10"/>
  <c r="AI397" i="10"/>
  <c r="AN397" i="10"/>
  <c r="AR397" i="10"/>
  <c r="AV397" i="10"/>
  <c r="AZ397" i="10"/>
  <c r="BD397" i="10"/>
  <c r="AO399" i="10"/>
  <c r="AS399" i="10"/>
  <c r="AN400" i="10"/>
  <c r="AR400" i="10"/>
  <c r="AV400" i="10"/>
  <c r="AZ400" i="10"/>
  <c r="BD400" i="10"/>
  <c r="AM403" i="10"/>
  <c r="AQ403" i="10"/>
  <c r="AU403" i="10"/>
  <c r="AY403" i="10"/>
  <c r="BC403" i="10"/>
  <c r="AI404" i="10"/>
  <c r="AN404" i="10"/>
  <c r="AR404" i="10"/>
  <c r="AV404" i="10"/>
  <c r="AZ404" i="10"/>
  <c r="BD404" i="10"/>
  <c r="AO405" i="10"/>
  <c r="AS405" i="10"/>
  <c r="AW405" i="10"/>
  <c r="BA405" i="10"/>
  <c r="AM407" i="10"/>
  <c r="AQ407" i="10"/>
  <c r="AU407" i="10"/>
  <c r="AY407" i="10"/>
  <c r="BC407" i="10"/>
  <c r="AI408" i="10"/>
  <c r="AN408" i="10"/>
  <c r="AR408" i="10"/>
  <c r="AV408" i="10"/>
  <c r="AZ408" i="10"/>
  <c r="BD408" i="10"/>
  <c r="AM411" i="10"/>
  <c r="AQ411" i="10"/>
  <c r="AU411" i="10"/>
  <c r="AY411" i="10"/>
  <c r="BC411" i="10"/>
  <c r="AI412" i="10"/>
  <c r="AN412" i="10"/>
  <c r="AR412" i="10"/>
  <c r="AV412" i="10"/>
  <c r="AZ412" i="10"/>
  <c r="BD412" i="10"/>
  <c r="AM415" i="10"/>
  <c r="AQ415" i="10"/>
  <c r="AU415" i="10"/>
  <c r="AY415" i="10"/>
  <c r="BC415" i="10"/>
  <c r="AI416" i="10"/>
  <c r="AN416" i="10"/>
  <c r="AR416" i="10"/>
  <c r="AV416" i="10"/>
  <c r="AZ416" i="10"/>
  <c r="BD416" i="10"/>
  <c r="AM419" i="10"/>
  <c r="AQ419" i="10"/>
  <c r="AU419" i="10"/>
  <c r="AY419" i="10"/>
  <c r="BC419" i="10"/>
  <c r="AI420" i="10"/>
  <c r="BD420" i="10"/>
  <c r="AI422" i="10"/>
  <c r="BC425" i="10"/>
  <c r="AO427" i="10"/>
  <c r="AS427" i="10"/>
  <c r="AW427" i="10"/>
  <c r="BA427" i="10"/>
  <c r="AI428" i="10"/>
  <c r="AN428" i="10"/>
  <c r="AR428" i="10"/>
  <c r="AV428" i="10"/>
  <c r="AZ428" i="10"/>
  <c r="BD428" i="10"/>
  <c r="AM429" i="10"/>
  <c r="AQ429" i="10"/>
  <c r="AU429" i="10"/>
  <c r="AY429" i="10"/>
  <c r="BC429" i="10"/>
  <c r="AI432" i="10"/>
  <c r="AN432" i="10"/>
  <c r="AR432" i="10"/>
  <c r="AV432" i="10"/>
  <c r="AZ432" i="10"/>
  <c r="BD432" i="10"/>
  <c r="AM433" i="10"/>
  <c r="AQ433" i="10"/>
  <c r="AU433" i="10"/>
  <c r="AY433" i="10"/>
  <c r="BC433" i="10"/>
  <c r="AO435" i="10"/>
  <c r="AS435" i="10"/>
  <c r="AW435" i="10"/>
  <c r="BA435" i="10"/>
  <c r="AN436" i="10"/>
  <c r="AR436" i="10"/>
  <c r="AV436" i="10"/>
  <c r="AZ436" i="10"/>
  <c r="BD436" i="10"/>
  <c r="AO439" i="10"/>
  <c r="AS439" i="10"/>
  <c r="AW439" i="10"/>
  <c r="BA439" i="10"/>
  <c r="AI440" i="10"/>
  <c r="AN440" i="10"/>
  <c r="AR440" i="10"/>
  <c r="AZ440" i="10"/>
  <c r="BD440" i="10"/>
  <c r="AM441" i="10"/>
  <c r="AQ441" i="10"/>
  <c r="AU441" i="10"/>
  <c r="AY441" i="10"/>
  <c r="BC441" i="10"/>
  <c r="AI442" i="10"/>
  <c r="AN442" i="10"/>
  <c r="AR442" i="10"/>
  <c r="AO443" i="10"/>
  <c r="AS443" i="10"/>
  <c r="AW443" i="10"/>
  <c r="BA443" i="10"/>
  <c r="AM444" i="10"/>
  <c r="AQ444" i="10"/>
  <c r="AU444" i="10"/>
  <c r="AY444" i="10"/>
  <c r="BC444" i="10"/>
  <c r="AY446" i="10"/>
  <c r="BC446" i="10"/>
  <c r="AO448" i="10"/>
  <c r="AS448" i="10"/>
  <c r="AW448" i="10"/>
  <c r="BA448" i="10"/>
  <c r="AM449" i="10"/>
  <c r="AQ449" i="10"/>
  <c r="AU449" i="10"/>
  <c r="AY449" i="10"/>
  <c r="BC449" i="10"/>
  <c r="AO451" i="10"/>
  <c r="AS451" i="10"/>
  <c r="AW451" i="10"/>
  <c r="BA451" i="10"/>
  <c r="AM453" i="10"/>
  <c r="AQ453" i="10"/>
  <c r="AU453" i="10"/>
  <c r="AY453" i="10"/>
  <c r="BC453" i="10"/>
  <c r="AO454" i="10"/>
  <c r="AS454" i="10"/>
  <c r="AW454" i="10"/>
  <c r="BA454" i="10"/>
  <c r="AI455" i="10"/>
  <c r="AN455" i="10"/>
  <c r="AR455" i="10"/>
  <c r="AV455" i="10"/>
  <c r="AZ455" i="10"/>
  <c r="BD455" i="10"/>
  <c r="AM456" i="10"/>
  <c r="AQ456" i="10"/>
  <c r="AU456" i="10"/>
  <c r="AY456" i="10"/>
  <c r="BC456" i="10"/>
  <c r="AS461" i="10"/>
  <c r="AJ462" i="10"/>
  <c r="AH462" i="10"/>
  <c r="BD465" i="10"/>
  <c r="AZ465" i="10"/>
  <c r="AV465" i="10"/>
  <c r="AR465" i="10"/>
  <c r="AN465" i="10"/>
  <c r="BB465" i="10"/>
  <c r="AX465" i="10"/>
  <c r="AT465" i="10"/>
  <c r="AP465" i="10"/>
  <c r="AL465" i="10"/>
  <c r="AS465" i="10"/>
  <c r="BA465" i="10"/>
  <c r="AS469" i="10"/>
  <c r="AJ470" i="10"/>
  <c r="AH470" i="10"/>
  <c r="AS473" i="10"/>
  <c r="AJ474" i="10"/>
  <c r="AH474" i="10"/>
  <c r="AH478" i="10"/>
  <c r="AJ478" i="10"/>
  <c r="AJ480" i="10"/>
  <c r="AH480" i="10"/>
  <c r="BD483" i="10"/>
  <c r="AZ483" i="10"/>
  <c r="AV483" i="10"/>
  <c r="AR483" i="10"/>
  <c r="AN483" i="10"/>
  <c r="BB483" i="10"/>
  <c r="AX483" i="10"/>
  <c r="AT483" i="10"/>
  <c r="AP483" i="10"/>
  <c r="AL483" i="10"/>
  <c r="AS483" i="10"/>
  <c r="BA483" i="10"/>
  <c r="AH484" i="10"/>
  <c r="AJ484" i="10"/>
  <c r="BB485" i="10"/>
  <c r="AX485" i="10"/>
  <c r="AT485" i="10"/>
  <c r="AP485" i="10"/>
  <c r="AL485" i="10"/>
  <c r="BD485" i="10"/>
  <c r="AZ485" i="10"/>
  <c r="AV485" i="10"/>
  <c r="AR485" i="10"/>
  <c r="AN485" i="10"/>
  <c r="AS485" i="10"/>
  <c r="BA485" i="10"/>
  <c r="AJ486" i="10"/>
  <c r="AH486" i="10"/>
  <c r="AS489" i="10"/>
  <c r="AJ490" i="10"/>
  <c r="AH490" i="10"/>
  <c r="BD491" i="10"/>
  <c r="AZ491" i="10"/>
  <c r="AV491" i="10"/>
  <c r="AR491" i="10"/>
  <c r="AN491" i="10"/>
  <c r="BB491" i="10"/>
  <c r="AX491" i="10"/>
  <c r="AT491" i="10"/>
  <c r="AP491" i="10"/>
  <c r="AL491" i="10"/>
  <c r="AM491" i="10"/>
  <c r="AU491" i="10"/>
  <c r="BC491" i="10"/>
  <c r="AI492" i="10"/>
  <c r="AQ495" i="10"/>
  <c r="AY495" i="10"/>
  <c r="AL499" i="10"/>
  <c r="AO500" i="10"/>
  <c r="AW500" i="10"/>
  <c r="BE500" i="10"/>
  <c r="AR502" i="10"/>
  <c r="AN502" i="10"/>
  <c r="AM502" i="10"/>
  <c r="AS505" i="10"/>
  <c r="AJ506" i="10"/>
  <c r="AH506" i="10"/>
  <c r="BD507" i="10"/>
  <c r="AZ507" i="10"/>
  <c r="AV507" i="10"/>
  <c r="AR507" i="10"/>
  <c r="AN507" i="10"/>
  <c r="BB507" i="10"/>
  <c r="AX507" i="10"/>
  <c r="AT507" i="10"/>
  <c r="AP507" i="10"/>
  <c r="AL507" i="10"/>
  <c r="AM507" i="10"/>
  <c r="AU507" i="10"/>
  <c r="BC507" i="10"/>
  <c r="AQ510" i="10"/>
  <c r="AY510" i="10"/>
  <c r="AS512" i="10"/>
  <c r="AJ513" i="10"/>
  <c r="AH513" i="10"/>
  <c r="BD514" i="10"/>
  <c r="AM514" i="10"/>
  <c r="AU514" i="10"/>
  <c r="BC514" i="10"/>
  <c r="AQ516" i="10"/>
  <c r="AY516" i="10"/>
  <c r="AT518" i="10"/>
  <c r="AP518" i="10"/>
  <c r="AL518" i="10"/>
  <c r="AQ520" i="10"/>
  <c r="AY520" i="10"/>
  <c r="AN522" i="10"/>
  <c r="BB522" i="10"/>
  <c r="AX522" i="10"/>
  <c r="AQ524" i="10"/>
  <c r="AV526" i="10"/>
  <c r="AR526" i="10"/>
  <c r="AN526" i="10"/>
  <c r="AO528" i="10"/>
  <c r="AW528" i="10"/>
  <c r="AS530" i="10"/>
  <c r="AJ531" i="10"/>
  <c r="AH531" i="10"/>
  <c r="AS533" i="10"/>
  <c r="BB540" i="10"/>
  <c r="AX540" i="10"/>
  <c r="AT540" i="10"/>
  <c r="AP540" i="10"/>
  <c r="AL540" i="10"/>
  <c r="BD540" i="10"/>
  <c r="AZ540" i="10"/>
  <c r="AV540" i="10"/>
  <c r="AR540" i="10"/>
  <c r="AN540" i="10"/>
  <c r="AM540" i="10"/>
  <c r="AU540" i="10"/>
  <c r="BC540" i="10"/>
  <c r="AS546" i="10"/>
  <c r="AH547" i="10"/>
  <c r="AJ547" i="10"/>
  <c r="BB548" i="10"/>
  <c r="AX548" i="10"/>
  <c r="AT548" i="10"/>
  <c r="AP548" i="10"/>
  <c r="AL548" i="10"/>
  <c r="BD548" i="10"/>
  <c r="AZ548" i="10"/>
  <c r="AV548" i="10"/>
  <c r="AR548" i="10"/>
  <c r="AN548" i="10"/>
  <c r="AM548" i="10"/>
  <c r="AU548" i="10"/>
  <c r="BC548" i="10"/>
  <c r="AQ552" i="10"/>
  <c r="AY552" i="10"/>
  <c r="AH555" i="10"/>
  <c r="AJ555" i="10"/>
  <c r="BB557" i="10"/>
  <c r="AX557" i="10"/>
  <c r="AT557" i="10"/>
  <c r="AP557" i="10"/>
  <c r="AL557" i="10"/>
  <c r="BD557" i="10"/>
  <c r="AZ557" i="10"/>
  <c r="AV557" i="10"/>
  <c r="AR557" i="10"/>
  <c r="AN557" i="10"/>
  <c r="AM557" i="10"/>
  <c r="AU557" i="10"/>
  <c r="BC557" i="10"/>
  <c r="AJ561" i="10"/>
  <c r="AH561" i="10"/>
  <c r="BD562" i="10"/>
  <c r="AZ562" i="10"/>
  <c r="AV562" i="10"/>
  <c r="AR562" i="10"/>
  <c r="AN562" i="10"/>
  <c r="BB562" i="10"/>
  <c r="AX562" i="10"/>
  <c r="AT562" i="10"/>
  <c r="AP562" i="10"/>
  <c r="AL562" i="10"/>
  <c r="AO562" i="10"/>
  <c r="AW562" i="10"/>
  <c r="BE562" i="10"/>
  <c r="AQ564" i="10"/>
  <c r="AY564" i="10"/>
  <c r="AH566" i="10"/>
  <c r="AJ566" i="10"/>
  <c r="BB567" i="10"/>
  <c r="AX567" i="10"/>
  <c r="AT567" i="10"/>
  <c r="AP567" i="10"/>
  <c r="BD567" i="10"/>
  <c r="AZ567" i="10"/>
  <c r="AV567" i="10"/>
  <c r="AR567" i="10"/>
  <c r="AN567" i="10"/>
  <c r="AS567" i="10"/>
  <c r="BA567" i="10"/>
  <c r="AJ568" i="10"/>
  <c r="AH568" i="10"/>
  <c r="AQ569" i="10"/>
  <c r="AY569" i="10"/>
  <c r="BD571" i="10"/>
  <c r="AZ571" i="10"/>
  <c r="AV571" i="10"/>
  <c r="AR571" i="10"/>
  <c r="AN571" i="10"/>
  <c r="BB571" i="10"/>
  <c r="AX571" i="10"/>
  <c r="AT571" i="10"/>
  <c r="AP571" i="10"/>
  <c r="AL571" i="10"/>
  <c r="AM571" i="10"/>
  <c r="AU571" i="10"/>
  <c r="BC571" i="10"/>
  <c r="AW575" i="10"/>
  <c r="AS579" i="10"/>
  <c r="AJ580" i="10"/>
  <c r="AI580" i="10"/>
  <c r="AH580" i="10"/>
  <c r="AA581" i="10"/>
  <c r="AB582" i="10"/>
  <c r="AC582" i="10" s="1"/>
  <c r="AS587" i="10"/>
  <c r="AJ588" i="10"/>
  <c r="AI588" i="10"/>
  <c r="AH588" i="10"/>
  <c r="AW593" i="10"/>
  <c r="AW597" i="10"/>
  <c r="AW609" i="10"/>
  <c r="AW614" i="10"/>
  <c r="AW617" i="10"/>
  <c r="AJ623" i="10"/>
  <c r="AI623" i="10"/>
  <c r="AH623" i="10"/>
  <c r="BD624" i="10"/>
  <c r="AZ624" i="10"/>
  <c r="AV624" i="10"/>
  <c r="AR624" i="10"/>
  <c r="BC624" i="10"/>
  <c r="AY624" i="10"/>
  <c r="AU624" i="10"/>
  <c r="AQ624" i="10"/>
  <c r="AM624" i="10"/>
  <c r="BB624" i="10"/>
  <c r="AX624" i="10"/>
  <c r="AT624" i="10"/>
  <c r="AP624" i="10"/>
  <c r="AL624" i="10"/>
  <c r="AO624" i="10"/>
  <c r="AW628" i="10"/>
  <c r="AQ632" i="10"/>
  <c r="BB634" i="10"/>
  <c r="BB638" i="10"/>
  <c r="AW642" i="10"/>
  <c r="AB644" i="10"/>
  <c r="AC644" i="10" s="1"/>
  <c r="AA644" i="10"/>
  <c r="AJ665" i="10"/>
  <c r="AI665" i="10"/>
  <c r="AH665" i="10"/>
  <c r="AV666" i="10"/>
  <c r="AJ670" i="10"/>
  <c r="AI670" i="10"/>
  <c r="AH670" i="10"/>
  <c r="AJ680" i="10"/>
  <c r="AI680" i="10"/>
  <c r="AH680" i="10"/>
  <c r="BD686" i="10"/>
  <c r="AA690" i="10"/>
  <c r="AB690" i="10"/>
  <c r="AC690" i="10" s="1"/>
  <c r="BC694" i="10"/>
  <c r="AY694" i="10"/>
  <c r="AU694" i="10"/>
  <c r="AQ694" i="10"/>
  <c r="AM694" i="10"/>
  <c r="BB694" i="10"/>
  <c r="AX694" i="10"/>
  <c r="AT694" i="10"/>
  <c r="AP694" i="10"/>
  <c r="AL694" i="10"/>
  <c r="BA694" i="10"/>
  <c r="AS694" i="10"/>
  <c r="AZ694" i="10"/>
  <c r="AR694" i="10"/>
  <c r="BE694" i="10"/>
  <c r="AW694" i="10"/>
  <c r="AO694" i="10"/>
  <c r="AN694" i="10"/>
  <c r="AB697" i="10"/>
  <c r="AC697" i="10" s="1"/>
  <c r="AA697" i="10"/>
  <c r="BC730" i="10"/>
  <c r="AY730" i="10"/>
  <c r="AU730" i="10"/>
  <c r="AQ730" i="10"/>
  <c r="BB730" i="10"/>
  <c r="AX730" i="10"/>
  <c r="AT730" i="10"/>
  <c r="AP730" i="10"/>
  <c r="AL730" i="10"/>
  <c r="AZ730" i="10"/>
  <c r="AR730" i="10"/>
  <c r="BE730" i="10"/>
  <c r="AW730" i="10"/>
  <c r="AO730" i="10"/>
  <c r="BD730" i="10"/>
  <c r="AN730" i="10"/>
  <c r="AI733" i="10"/>
  <c r="AH733" i="10"/>
  <c r="AJ733" i="10"/>
  <c r="BD748" i="10"/>
  <c r="AZ748" i="10"/>
  <c r="AV748" i="10"/>
  <c r="AR748" i="10"/>
  <c r="AN748" i="10"/>
  <c r="BC748" i="10"/>
  <c r="AY748" i="10"/>
  <c r="AU748" i="10"/>
  <c r="AQ748" i="10"/>
  <c r="AM748" i="10"/>
  <c r="BB748" i="10"/>
  <c r="AT748" i="10"/>
  <c r="AL748" i="10"/>
  <c r="BA748" i="10"/>
  <c r="AS748" i="10"/>
  <c r="AX748" i="10"/>
  <c r="AP748" i="10"/>
  <c r="AW748" i="10"/>
  <c r="AA753" i="10"/>
  <c r="BD766" i="10"/>
  <c r="AZ766" i="10"/>
  <c r="AV766" i="10"/>
  <c r="AR766" i="10"/>
  <c r="AN766" i="10"/>
  <c r="BC766" i="10"/>
  <c r="AY766" i="10"/>
  <c r="AU766" i="10"/>
  <c r="AQ766" i="10"/>
  <c r="AM766" i="10"/>
  <c r="BB766" i="10"/>
  <c r="AT766" i="10"/>
  <c r="AL766" i="10"/>
  <c r="BA766" i="10"/>
  <c r="AS766" i="10"/>
  <c r="AX766" i="10"/>
  <c r="AP766" i="10"/>
  <c r="AW766" i="10"/>
  <c r="AJ769" i="10"/>
  <c r="AI769" i="10"/>
  <c r="AH769" i="10"/>
  <c r="BE770" i="10"/>
  <c r="AH780" i="10"/>
  <c r="AB797" i="10"/>
  <c r="AC797" i="10" s="1"/>
  <c r="AA797" i="10"/>
  <c r="AA801" i="10"/>
  <c r="AA807" i="10"/>
  <c r="AB807" i="10"/>
  <c r="AC807" i="10" s="1"/>
  <c r="AA810" i="10"/>
  <c r="AB810" i="10"/>
  <c r="AC810" i="10" s="1"/>
  <c r="BE813" i="10"/>
  <c r="AW813" i="10"/>
  <c r="AS813" i="10"/>
  <c r="AO813" i="10"/>
  <c r="BD813" i="10"/>
  <c r="AY813" i="10"/>
  <c r="AT813" i="10"/>
  <c r="AN813" i="10"/>
  <c r="BC813" i="10"/>
  <c r="AX813" i="10"/>
  <c r="AR813" i="10"/>
  <c r="AM813" i="10"/>
  <c r="AQ813" i="10"/>
  <c r="AZ813" i="10"/>
  <c r="AP813" i="10"/>
  <c r="AV813" i="10"/>
  <c r="AL813" i="10"/>
  <c r="AU813" i="10"/>
  <c r="AS847" i="10"/>
  <c r="AW895" i="10"/>
  <c r="BD911" i="10"/>
  <c r="AZ911" i="10"/>
  <c r="AV911" i="10"/>
  <c r="AR911" i="10"/>
  <c r="AN911" i="10"/>
  <c r="BA911" i="10"/>
  <c r="AU911" i="10"/>
  <c r="AP911" i="10"/>
  <c r="BE911" i="10"/>
  <c r="AY911" i="10"/>
  <c r="AT911" i="10"/>
  <c r="AO911" i="10"/>
  <c r="BC911" i="10"/>
  <c r="AX911" i="10"/>
  <c r="AS911" i="10"/>
  <c r="AM911" i="10"/>
  <c r="AQ911" i="10"/>
  <c r="AL911" i="10"/>
  <c r="BB911" i="10"/>
  <c r="AA914" i="10"/>
  <c r="AB914" i="10"/>
  <c r="AC914" i="10" s="1"/>
  <c r="AA917" i="10"/>
  <c r="AO264" i="10"/>
  <c r="BA264" i="10"/>
  <c r="AO268" i="10"/>
  <c r="AO272" i="10"/>
  <c r="BE274" i="10"/>
  <c r="AO277" i="10"/>
  <c r="AS284" i="10"/>
  <c r="BE284" i="10"/>
  <c r="AS287" i="10"/>
  <c r="AO293" i="10"/>
  <c r="BA293" i="10"/>
  <c r="AO297" i="10"/>
  <c r="AO301" i="10"/>
  <c r="BA301" i="10"/>
  <c r="AO305" i="10"/>
  <c r="AW305" i="10"/>
  <c r="BA305" i="10"/>
  <c r="AS319" i="10"/>
  <c r="AS323" i="10"/>
  <c r="BA323" i="10"/>
  <c r="AO327" i="10"/>
  <c r="AW327" i="10"/>
  <c r="BE327" i="10"/>
  <c r="AW331" i="10"/>
  <c r="BA331" i="10"/>
  <c r="BE331" i="10"/>
  <c r="AS336" i="10"/>
  <c r="BE336" i="10"/>
  <c r="AS339" i="10"/>
  <c r="BA342" i="10"/>
  <c r="AS346" i="10"/>
  <c r="BE346" i="10"/>
  <c r="AS350" i="10"/>
  <c r="BA350" i="10"/>
  <c r="AO358" i="10"/>
  <c r="AW358" i="10"/>
  <c r="BA358" i="10"/>
  <c r="BE358" i="10"/>
  <c r="AO368" i="10"/>
  <c r="AW368" i="10"/>
  <c r="AS370" i="10"/>
  <c r="BA370" i="10"/>
  <c r="AO374" i="10"/>
  <c r="AW374" i="10"/>
  <c r="AS378" i="10"/>
  <c r="BA378" i="10"/>
  <c r="AO382" i="10"/>
  <c r="AW382" i="10"/>
  <c r="BE382" i="10"/>
  <c r="AO391" i="10"/>
  <c r="AW391" i="10"/>
  <c r="BE391" i="10"/>
  <c r="AO394" i="10"/>
  <c r="AW394" i="10"/>
  <c r="AS401" i="10"/>
  <c r="AS403" i="10"/>
  <c r="BA403" i="10"/>
  <c r="AW407" i="10"/>
  <c r="AS411" i="10"/>
  <c r="BE411" i="10"/>
  <c r="AS415" i="10"/>
  <c r="BA415" i="10"/>
  <c r="AO419" i="10"/>
  <c r="AW419" i="10"/>
  <c r="AO425" i="10"/>
  <c r="AW425" i="10"/>
  <c r="AS429" i="10"/>
  <c r="BA429" i="10"/>
  <c r="AS433" i="10"/>
  <c r="BA433" i="10"/>
  <c r="BE433" i="10"/>
  <c r="AS437" i="10"/>
  <c r="AO441" i="10"/>
  <c r="BA441" i="10"/>
  <c r="AW444" i="10"/>
  <c r="BA444" i="10"/>
  <c r="AW449" i="10"/>
  <c r="AW453" i="10"/>
  <c r="BE453" i="10"/>
  <c r="AO456" i="10"/>
  <c r="AH460" i="10"/>
  <c r="AJ460" i="10"/>
  <c r="AH464" i="10"/>
  <c r="AJ464" i="10"/>
  <c r="BB481" i="10"/>
  <c r="AX481" i="10"/>
  <c r="BD481" i="10"/>
  <c r="AZ481" i="10"/>
  <c r="AV481" i="10"/>
  <c r="AR481" i="10"/>
  <c r="AN481" i="10"/>
  <c r="BA481" i="10"/>
  <c r="BD487" i="10"/>
  <c r="AZ487" i="10"/>
  <c r="AV487" i="10"/>
  <c r="AX487" i="10"/>
  <c r="AT487" i="10"/>
  <c r="AP487" i="10"/>
  <c r="AL487" i="10"/>
  <c r="BC487" i="10"/>
  <c r="AM495" i="10"/>
  <c r="AU495" i="10"/>
  <c r="AM516" i="10"/>
  <c r="BB524" i="10"/>
  <c r="AX524" i="10"/>
  <c r="AT524" i="10"/>
  <c r="AP524" i="10"/>
  <c r="AL524" i="10"/>
  <c r="BD524" i="10"/>
  <c r="AZ524" i="10"/>
  <c r="AV524" i="10"/>
  <c r="AR524" i="10"/>
  <c r="AN524" i="10"/>
  <c r="AM524" i="10"/>
  <c r="AU524" i="10"/>
  <c r="BC524" i="10"/>
  <c r="BB528" i="10"/>
  <c r="AX528" i="10"/>
  <c r="AT528" i="10"/>
  <c r="AP528" i="10"/>
  <c r="AL528" i="10"/>
  <c r="BD528" i="10"/>
  <c r="AZ528" i="10"/>
  <c r="AV528" i="10"/>
  <c r="AR528" i="10"/>
  <c r="AN528" i="10"/>
  <c r="AH543" i="10"/>
  <c r="AJ543" i="10"/>
  <c r="AM552" i="10"/>
  <c r="BC552" i="10"/>
  <c r="AU564" i="10"/>
  <c r="AO11" i="10"/>
  <c r="AS11" i="10"/>
  <c r="AW11" i="10"/>
  <c r="BA11" i="10"/>
  <c r="AO15" i="10"/>
  <c r="AS15" i="10"/>
  <c r="AW15" i="10"/>
  <c r="BA15" i="10"/>
  <c r="AM17" i="10"/>
  <c r="AO19" i="10"/>
  <c r="AS19" i="10"/>
  <c r="AW19" i="10"/>
  <c r="BA19" i="10"/>
  <c r="AM21" i="10"/>
  <c r="AQ21" i="10"/>
  <c r="AU21" i="10"/>
  <c r="AY21" i="10"/>
  <c r="AO23" i="10"/>
  <c r="AO27" i="10"/>
  <c r="AS27" i="10"/>
  <c r="AW27" i="10"/>
  <c r="BA27" i="10"/>
  <c r="AL32" i="10"/>
  <c r="AP32" i="10"/>
  <c r="AT32" i="10"/>
  <c r="AX32" i="10"/>
  <c r="AL33" i="10"/>
  <c r="AN34" i="10"/>
  <c r="AM35" i="10"/>
  <c r="AQ35" i="10"/>
  <c r="AU35" i="10"/>
  <c r="AY35" i="10"/>
  <c r="AO37" i="10"/>
  <c r="AS37" i="10"/>
  <c r="AW37" i="10"/>
  <c r="BA37" i="10"/>
  <c r="AO41" i="10"/>
  <c r="AS41" i="10"/>
  <c r="AW41" i="10"/>
  <c r="BA41" i="10"/>
  <c r="AM43" i="10"/>
  <c r="AQ43" i="10"/>
  <c r="AU43" i="10"/>
  <c r="AY43" i="10"/>
  <c r="AS45" i="10"/>
  <c r="AM47" i="10"/>
  <c r="AQ47" i="10"/>
  <c r="AU47" i="10"/>
  <c r="AY47" i="10"/>
  <c r="AO49" i="10"/>
  <c r="AS49" i="10"/>
  <c r="AW49" i="10"/>
  <c r="BA49" i="10"/>
  <c r="AO52" i="10"/>
  <c r="AS52" i="10"/>
  <c r="AW52" i="10"/>
  <c r="BA52" i="10"/>
  <c r="AO54" i="10"/>
  <c r="AS54" i="10"/>
  <c r="AW54" i="10"/>
  <c r="AM56" i="10"/>
  <c r="AQ56" i="10"/>
  <c r="AU56" i="10"/>
  <c r="AY56" i="10"/>
  <c r="AO57" i="10"/>
  <c r="AS57" i="10"/>
  <c r="AW57" i="10"/>
  <c r="BA57" i="10"/>
  <c r="AM59" i="10"/>
  <c r="AQ59" i="10"/>
  <c r="AU59" i="10"/>
  <c r="AO61" i="10"/>
  <c r="AS61" i="10"/>
  <c r="AW61" i="10"/>
  <c r="BA61" i="10"/>
  <c r="AQ62" i="10"/>
  <c r="AO64" i="10"/>
  <c r="AS64" i="10"/>
  <c r="AW64" i="10"/>
  <c r="BA64" i="10"/>
  <c r="AM66" i="10"/>
  <c r="AQ66" i="10"/>
  <c r="AU66" i="10"/>
  <c r="AY66" i="10"/>
  <c r="AO68" i="10"/>
  <c r="AS68" i="10"/>
  <c r="AW68" i="10"/>
  <c r="BA68" i="10"/>
  <c r="AM70" i="10"/>
  <c r="AQ70" i="10"/>
  <c r="AU70" i="10"/>
  <c r="AY70" i="10"/>
  <c r="AO72" i="10"/>
  <c r="AS72" i="10"/>
  <c r="AW72" i="10"/>
  <c r="BA72" i="10"/>
  <c r="AM74" i="10"/>
  <c r="AQ74" i="10"/>
  <c r="AU74" i="10"/>
  <c r="AY74" i="10"/>
  <c r="AO76" i="10"/>
  <c r="AS76" i="10"/>
  <c r="AW76" i="10"/>
  <c r="BA76" i="10"/>
  <c r="AM78" i="10"/>
  <c r="AQ78" i="10"/>
  <c r="AU78" i="10"/>
  <c r="AY78" i="10"/>
  <c r="AO80" i="10"/>
  <c r="AS80" i="10"/>
  <c r="AW80" i="10"/>
  <c r="BA80" i="10"/>
  <c r="AM82" i="10"/>
  <c r="AQ82" i="10"/>
  <c r="AU82" i="10"/>
  <c r="AY82" i="10"/>
  <c r="AO84" i="10"/>
  <c r="AS84" i="10"/>
  <c r="AW84" i="10"/>
  <c r="BA84" i="10"/>
  <c r="AO88" i="10"/>
  <c r="AS88" i="10"/>
  <c r="AW88" i="10"/>
  <c r="BA88" i="10"/>
  <c r="AO90" i="10"/>
  <c r="AS90" i="10"/>
  <c r="AW90" i="10"/>
  <c r="BA90" i="10"/>
  <c r="AM92" i="10"/>
  <c r="AQ92" i="10"/>
  <c r="AU92" i="10"/>
  <c r="AY92" i="10"/>
  <c r="AO94" i="10"/>
  <c r="AS94" i="10"/>
  <c r="AW94" i="10"/>
  <c r="BA94" i="10"/>
  <c r="AM96" i="10"/>
  <c r="AQ96" i="10"/>
  <c r="AU96" i="10"/>
  <c r="AY96" i="10"/>
  <c r="AO98" i="10"/>
  <c r="AS98" i="10"/>
  <c r="AW98" i="10"/>
  <c r="BA98" i="10"/>
  <c r="AM100" i="10"/>
  <c r="AQ100" i="10"/>
  <c r="AU100" i="10"/>
  <c r="AY100" i="10"/>
  <c r="AM104" i="10"/>
  <c r="AQ104" i="10"/>
  <c r="AU104" i="10"/>
  <c r="AY104" i="10"/>
  <c r="AM106" i="10"/>
  <c r="AQ106" i="10"/>
  <c r="AU106" i="10"/>
  <c r="AY106" i="10"/>
  <c r="AO111" i="10"/>
  <c r="AS111" i="10"/>
  <c r="BA111" i="10"/>
  <c r="AO114" i="10"/>
  <c r="AS114" i="10"/>
  <c r="AW114" i="10"/>
  <c r="BA114" i="10"/>
  <c r="AM116" i="10"/>
  <c r="AQ119" i="10"/>
  <c r="AY119" i="10"/>
  <c r="AO123" i="10"/>
  <c r="AS123" i="10"/>
  <c r="AW123" i="10"/>
  <c r="BA123" i="10"/>
  <c r="AM125" i="10"/>
  <c r="AU125" i="10"/>
  <c r="AO127" i="10"/>
  <c r="AS127" i="10"/>
  <c r="AW127" i="10"/>
  <c r="BA127" i="10"/>
  <c r="AM129" i="10"/>
  <c r="AQ129" i="10"/>
  <c r="AU129" i="10"/>
  <c r="AY129" i="10"/>
  <c r="AO131" i="10"/>
  <c r="AS131" i="10"/>
  <c r="BA131" i="10"/>
  <c r="AM133" i="10"/>
  <c r="AQ133" i="10"/>
  <c r="AU133" i="10"/>
  <c r="AY133" i="10"/>
  <c r="AO135" i="10"/>
  <c r="AS135" i="10"/>
  <c r="AW135" i="10"/>
  <c r="BA135" i="10"/>
  <c r="AM137" i="10"/>
  <c r="AQ137" i="10"/>
  <c r="AU137" i="10"/>
  <c r="AY137" i="10"/>
  <c r="AO139" i="10"/>
  <c r="AS139" i="10"/>
  <c r="AW139" i="10"/>
  <c r="BA139" i="10"/>
  <c r="AO145" i="10"/>
  <c r="AS145" i="10"/>
  <c r="AW145" i="10"/>
  <c r="AM147" i="10"/>
  <c r="AQ147" i="10"/>
  <c r="AY147" i="10"/>
  <c r="AO149" i="10"/>
  <c r="AS149" i="10"/>
  <c r="AW149" i="10"/>
  <c r="BA149" i="10"/>
  <c r="AM151" i="10"/>
  <c r="AQ151" i="10"/>
  <c r="AU151" i="10"/>
  <c r="AY151" i="10"/>
  <c r="AO153" i="10"/>
  <c r="AS153" i="10"/>
  <c r="AW153" i="10"/>
  <c r="BA153" i="10"/>
  <c r="AM155" i="10"/>
  <c r="AQ155" i="10"/>
  <c r="AU155" i="10"/>
  <c r="AY155" i="10"/>
  <c r="AM159" i="10"/>
  <c r="AO161" i="10"/>
  <c r="AS161" i="10"/>
  <c r="AW161" i="10"/>
  <c r="AM163" i="10"/>
  <c r="AQ163" i="10"/>
  <c r="AU163" i="10"/>
  <c r="AY163" i="10"/>
  <c r="AO164" i="10"/>
  <c r="AS164" i="10"/>
  <c r="AW164" i="10"/>
  <c r="BA164" i="10"/>
  <c r="AO166" i="10"/>
  <c r="AS166" i="10"/>
  <c r="AW166" i="10"/>
  <c r="BA166" i="10"/>
  <c r="AM168" i="10"/>
  <c r="AQ168" i="10"/>
  <c r="AU168" i="10"/>
  <c r="AY168" i="10"/>
  <c r="AO169" i="10"/>
  <c r="AS169" i="10"/>
  <c r="AW169" i="10"/>
  <c r="BA169" i="10"/>
  <c r="AM171" i="10"/>
  <c r="AQ171" i="10"/>
  <c r="AU171" i="10"/>
  <c r="AY171" i="10"/>
  <c r="AO173" i="10"/>
  <c r="AS173" i="10"/>
  <c r="AW173" i="10"/>
  <c r="BA173" i="10"/>
  <c r="AM174" i="10"/>
  <c r="AQ174" i="10"/>
  <c r="AU174" i="10"/>
  <c r="AY174" i="10"/>
  <c r="AO176" i="10"/>
  <c r="AS176" i="10"/>
  <c r="AW176" i="10"/>
  <c r="BA176" i="10"/>
  <c r="AM178" i="10"/>
  <c r="AQ178" i="10"/>
  <c r="AU178" i="10"/>
  <c r="AY178" i="10"/>
  <c r="AO180" i="10"/>
  <c r="AS180" i="10"/>
  <c r="AW180" i="10"/>
  <c r="BA180" i="10"/>
  <c r="AM182" i="10"/>
  <c r="AQ182" i="10"/>
  <c r="AU182" i="10"/>
  <c r="AY182" i="10"/>
  <c r="AO184" i="10"/>
  <c r="AS184" i="10"/>
  <c r="AW184" i="10"/>
  <c r="BA184" i="10"/>
  <c r="AM186" i="10"/>
  <c r="AQ186" i="10"/>
  <c r="AU186" i="10"/>
  <c r="AY186" i="10"/>
  <c r="BA188" i="10"/>
  <c r="AM190" i="10"/>
  <c r="AQ190" i="10"/>
  <c r="AU190" i="10"/>
  <c r="AY190" i="10"/>
  <c r="AO192" i="10"/>
  <c r="AS192" i="10"/>
  <c r="AW192" i="10"/>
  <c r="BA192" i="10"/>
  <c r="AM194" i="10"/>
  <c r="AQ194" i="10"/>
  <c r="AU194" i="10"/>
  <c r="AY194" i="10"/>
  <c r="AM200" i="10"/>
  <c r="AQ200" i="10"/>
  <c r="AU200" i="10"/>
  <c r="AY200" i="10"/>
  <c r="AM202" i="10"/>
  <c r="AQ202" i="10"/>
  <c r="AU202" i="10"/>
  <c r="AY202" i="10"/>
  <c r="AO204" i="10"/>
  <c r="AO208" i="10"/>
  <c r="AS208" i="10"/>
  <c r="AW208" i="10"/>
  <c r="BA208" i="10"/>
  <c r="AO212" i="10"/>
  <c r="AS212" i="10"/>
  <c r="AW212" i="10"/>
  <c r="BA212" i="10"/>
  <c r="AO216" i="10"/>
  <c r="AS216" i="10"/>
  <c r="AW216" i="10"/>
  <c r="BA216" i="10"/>
  <c r="AO218" i="10"/>
  <c r="AO221" i="10"/>
  <c r="AS221" i="10"/>
  <c r="AW221" i="10"/>
  <c r="BA221" i="10"/>
  <c r="AO228" i="10"/>
  <c r="AS228" i="10"/>
  <c r="AW228" i="10"/>
  <c r="BA228" i="10"/>
  <c r="AO231" i="10"/>
  <c r="AS231" i="10"/>
  <c r="AW231" i="10"/>
  <c r="BA231" i="10"/>
  <c r="AO237" i="10"/>
  <c r="AS237" i="10"/>
  <c r="AW237" i="10"/>
  <c r="BA237" i="10"/>
  <c r="BA241" i="10"/>
  <c r="AO245" i="10"/>
  <c r="AS245" i="10"/>
  <c r="AW245" i="10"/>
  <c r="BA245" i="10"/>
  <c r="AO249" i="10"/>
  <c r="AS249" i="10"/>
  <c r="AW249" i="10"/>
  <c r="BA249" i="10"/>
  <c r="AO259" i="10"/>
  <c r="AS259" i="10"/>
  <c r="AW259" i="10"/>
  <c r="BA259" i="10"/>
  <c r="AO263" i="10"/>
  <c r="AS263" i="10"/>
  <c r="AW263" i="10"/>
  <c r="BA263" i="10"/>
  <c r="AN264" i="10"/>
  <c r="AR264" i="10"/>
  <c r="AV264" i="10"/>
  <c r="AZ264" i="10"/>
  <c r="AN268" i="10"/>
  <c r="AR268" i="10"/>
  <c r="AV268" i="10"/>
  <c r="AZ268" i="10"/>
  <c r="AO271" i="10"/>
  <c r="AN272" i="10"/>
  <c r="AR272" i="10"/>
  <c r="AV272" i="10"/>
  <c r="AZ272" i="10"/>
  <c r="AN274" i="10"/>
  <c r="AR274" i="10"/>
  <c r="AV274" i="10"/>
  <c r="AZ274" i="10"/>
  <c r="AO275" i="10"/>
  <c r="AS275" i="10"/>
  <c r="AW275" i="10"/>
  <c r="BA275" i="10"/>
  <c r="AZ277" i="10"/>
  <c r="AO280" i="10"/>
  <c r="AS280" i="10"/>
  <c r="AW280" i="10"/>
  <c r="BA280" i="10"/>
  <c r="AO283" i="10"/>
  <c r="AS283" i="10"/>
  <c r="AW283" i="10"/>
  <c r="BA283" i="10"/>
  <c r="AN284" i="10"/>
  <c r="AR284" i="10"/>
  <c r="AV284" i="10"/>
  <c r="AZ284" i="10"/>
  <c r="AO286" i="10"/>
  <c r="AS286" i="10"/>
  <c r="AW286" i="10"/>
  <c r="BA286" i="10"/>
  <c r="AN287" i="10"/>
  <c r="AR287" i="10"/>
  <c r="AV287" i="10"/>
  <c r="AZ287" i="10"/>
  <c r="AO290" i="10"/>
  <c r="AS290" i="10"/>
  <c r="AW290" i="10"/>
  <c r="BA290" i="10"/>
  <c r="AN293" i="10"/>
  <c r="AR293" i="10"/>
  <c r="AV293" i="10"/>
  <c r="AZ293" i="10"/>
  <c r="AO294" i="10"/>
  <c r="AS294" i="10"/>
  <c r="AW294" i="10"/>
  <c r="BA294" i="10"/>
  <c r="AN297" i="10"/>
  <c r="AR297" i="10"/>
  <c r="AV297" i="10"/>
  <c r="AZ297" i="10"/>
  <c r="AO298" i="10"/>
  <c r="AS298" i="10"/>
  <c r="AW298" i="10"/>
  <c r="BA298" i="10"/>
  <c r="AN301" i="10"/>
  <c r="AR301" i="10"/>
  <c r="AV301" i="10"/>
  <c r="AZ301" i="10"/>
  <c r="AO302" i="10"/>
  <c r="AS302" i="10"/>
  <c r="AW302" i="10"/>
  <c r="BA302" i="10"/>
  <c r="AN305" i="10"/>
  <c r="AR305" i="10"/>
  <c r="AV305" i="10"/>
  <c r="AZ305" i="10"/>
  <c r="AO306" i="10"/>
  <c r="AS306" i="10"/>
  <c r="AW306" i="10"/>
  <c r="BA306" i="10"/>
  <c r="AO312" i="10"/>
  <c r="AS312" i="10"/>
  <c r="AW312" i="10"/>
  <c r="BA312" i="10"/>
  <c r="AO314" i="10"/>
  <c r="AS314" i="10"/>
  <c r="AW314" i="10"/>
  <c r="BA314" i="10"/>
  <c r="AO318" i="10"/>
  <c r="AS318" i="10"/>
  <c r="AW318" i="10"/>
  <c r="BA318" i="10"/>
  <c r="AN319" i="10"/>
  <c r="AR319" i="10"/>
  <c r="AV319" i="10"/>
  <c r="AZ319" i="10"/>
  <c r="AO322" i="10"/>
  <c r="AS322" i="10"/>
  <c r="AW322" i="10"/>
  <c r="BA322" i="10"/>
  <c r="AN323" i="10"/>
  <c r="AR323" i="10"/>
  <c r="AV323" i="10"/>
  <c r="AZ323" i="10"/>
  <c r="AO326" i="10"/>
  <c r="AS326" i="10"/>
  <c r="AW326" i="10"/>
  <c r="BA326" i="10"/>
  <c r="AN327" i="10"/>
  <c r="AR327" i="10"/>
  <c r="AV327" i="10"/>
  <c r="AZ327" i="10"/>
  <c r="AN331" i="10"/>
  <c r="AR331" i="10"/>
  <c r="AV331" i="10"/>
  <c r="AZ331" i="10"/>
  <c r="AO335" i="10"/>
  <c r="AS335" i="10"/>
  <c r="AW335" i="10"/>
  <c r="BA335" i="10"/>
  <c r="AN336" i="10"/>
  <c r="AR336" i="10"/>
  <c r="AV336" i="10"/>
  <c r="AZ336" i="10"/>
  <c r="AO338" i="10"/>
  <c r="AS338" i="10"/>
  <c r="AW338" i="10"/>
  <c r="BA338" i="10"/>
  <c r="AN339" i="10"/>
  <c r="AV339" i="10"/>
  <c r="AN342" i="10"/>
  <c r="AO345" i="10"/>
  <c r="AS345" i="10"/>
  <c r="AW345" i="10"/>
  <c r="BA345" i="10"/>
  <c r="AN346" i="10"/>
  <c r="AR346" i="10"/>
  <c r="AV346" i="10"/>
  <c r="AZ346" i="10"/>
  <c r="AO347" i="10"/>
  <c r="AS347" i="10"/>
  <c r="AW347" i="10"/>
  <c r="BA347" i="10"/>
  <c r="AN350" i="10"/>
  <c r="AR350" i="10"/>
  <c r="AV350" i="10"/>
  <c r="AZ350" i="10"/>
  <c r="AO351" i="10"/>
  <c r="AS351" i="10"/>
  <c r="AW351" i="10"/>
  <c r="BA351" i="10"/>
  <c r="AN354" i="10"/>
  <c r="AR354" i="10"/>
  <c r="AV354" i="10"/>
  <c r="AZ354" i="10"/>
  <c r="AO355" i="10"/>
  <c r="AS355" i="10"/>
  <c r="AW355" i="10"/>
  <c r="BA355" i="10"/>
  <c r="AN358" i="10"/>
  <c r="AR358" i="10"/>
  <c r="AV358" i="10"/>
  <c r="AZ358" i="10"/>
  <c r="AO359" i="10"/>
  <c r="AS359" i="10"/>
  <c r="AW359" i="10"/>
  <c r="BA359" i="10"/>
  <c r="AO363" i="10"/>
  <c r="AS363" i="10"/>
  <c r="AW363" i="10"/>
  <c r="BA363" i="10"/>
  <c r="AO369" i="10"/>
  <c r="AS369" i="10"/>
  <c r="AW369" i="10"/>
  <c r="BA369" i="10"/>
  <c r="AN370" i="10"/>
  <c r="AR370" i="10"/>
  <c r="AV370" i="10"/>
  <c r="AZ370" i="10"/>
  <c r="AO373" i="10"/>
  <c r="AS373" i="10"/>
  <c r="AW373" i="10"/>
  <c r="BA373" i="10"/>
  <c r="AN374" i="10"/>
  <c r="AR374" i="10"/>
  <c r="AV374" i="10"/>
  <c r="AZ374" i="10"/>
  <c r="AO377" i="10"/>
  <c r="AS377" i="10"/>
  <c r="AW377" i="10"/>
  <c r="BA377" i="10"/>
  <c r="AN378" i="10"/>
  <c r="AR378" i="10"/>
  <c r="AV378" i="10"/>
  <c r="AZ378" i="10"/>
  <c r="AO381" i="10"/>
  <c r="AS381" i="10"/>
  <c r="AW381" i="10"/>
  <c r="BA381" i="10"/>
  <c r="AN382" i="10"/>
  <c r="AR382" i="10"/>
  <c r="AV382" i="10"/>
  <c r="AZ382" i="10"/>
  <c r="AO385" i="10"/>
  <c r="AS385" i="10"/>
  <c r="AW385" i="10"/>
  <c r="BA385" i="10"/>
  <c r="AO388" i="10"/>
  <c r="AS388" i="10"/>
  <c r="AW388" i="10"/>
  <c r="BA388" i="10"/>
  <c r="AO390" i="10"/>
  <c r="AS390" i="10"/>
  <c r="AW390" i="10"/>
  <c r="BA390" i="10"/>
  <c r="AN391" i="10"/>
  <c r="AR391" i="10"/>
  <c r="AV391" i="10"/>
  <c r="AZ391" i="10"/>
  <c r="AO393" i="10"/>
  <c r="AS393" i="10"/>
  <c r="AW393" i="10"/>
  <c r="BA393" i="10"/>
  <c r="AN394" i="10"/>
  <c r="AR394" i="10"/>
  <c r="AV394" i="10"/>
  <c r="AZ394" i="10"/>
  <c r="AO397" i="10"/>
  <c r="AS397" i="10"/>
  <c r="AW397" i="10"/>
  <c r="BA397" i="10"/>
  <c r="AO400" i="10"/>
  <c r="AS400" i="10"/>
  <c r="AW400" i="10"/>
  <c r="BA400" i="10"/>
  <c r="AZ401" i="10"/>
  <c r="AN403" i="10"/>
  <c r="AR403" i="10"/>
  <c r="AV403" i="10"/>
  <c r="AZ403" i="10"/>
  <c r="AO404" i="10"/>
  <c r="AS404" i="10"/>
  <c r="AW404" i="10"/>
  <c r="BA404" i="10"/>
  <c r="AN407" i="10"/>
  <c r="AR407" i="10"/>
  <c r="AV407" i="10"/>
  <c r="AZ407" i="10"/>
  <c r="AO408" i="10"/>
  <c r="AS408" i="10"/>
  <c r="AW408" i="10"/>
  <c r="BA408" i="10"/>
  <c r="AN411" i="10"/>
  <c r="AR411" i="10"/>
  <c r="AV411" i="10"/>
  <c r="AZ411" i="10"/>
  <c r="AO412" i="10"/>
  <c r="AS412" i="10"/>
  <c r="AW412" i="10"/>
  <c r="BA412" i="10"/>
  <c r="AN415" i="10"/>
  <c r="AR415" i="10"/>
  <c r="AV415" i="10"/>
  <c r="AZ415" i="10"/>
  <c r="AO416" i="10"/>
  <c r="AS416" i="10"/>
  <c r="AW416" i="10"/>
  <c r="BA416" i="10"/>
  <c r="AN419" i="10"/>
  <c r="AR419" i="10"/>
  <c r="AV419" i="10"/>
  <c r="AZ419" i="10"/>
  <c r="BA420" i="10"/>
  <c r="AN425" i="10"/>
  <c r="AR425" i="10"/>
  <c r="AV425" i="10"/>
  <c r="AZ425" i="10"/>
  <c r="AO428" i="10"/>
  <c r="AS428" i="10"/>
  <c r="AW428" i="10"/>
  <c r="BA428" i="10"/>
  <c r="AN429" i="10"/>
  <c r="AR429" i="10"/>
  <c r="AV429" i="10"/>
  <c r="AZ429" i="10"/>
  <c r="AO432" i="10"/>
  <c r="AS432" i="10"/>
  <c r="AW432" i="10"/>
  <c r="BA432" i="10"/>
  <c r="AN433" i="10"/>
  <c r="AR433" i="10"/>
  <c r="AV433" i="10"/>
  <c r="AZ433" i="10"/>
  <c r="AO436" i="10"/>
  <c r="AS436" i="10"/>
  <c r="AW436" i="10"/>
  <c r="BA436" i="10"/>
  <c r="AN437" i="10"/>
  <c r="AR437" i="10"/>
  <c r="AV437" i="10"/>
  <c r="AZ437" i="10"/>
  <c r="AO440" i="10"/>
  <c r="AS440" i="10"/>
  <c r="AW440" i="10"/>
  <c r="BA440" i="10"/>
  <c r="AN441" i="10"/>
  <c r="AR441" i="10"/>
  <c r="AV441" i="10"/>
  <c r="AZ441" i="10"/>
  <c r="AO442" i="10"/>
  <c r="AS442" i="10"/>
  <c r="AW442" i="10"/>
  <c r="BA442" i="10"/>
  <c r="AN444" i="10"/>
  <c r="AR444" i="10"/>
  <c r="AV444" i="10"/>
  <c r="AZ444" i="10"/>
  <c r="AO445" i="10"/>
  <c r="AS445" i="10"/>
  <c r="AW445" i="10"/>
  <c r="BA445" i="10"/>
  <c r="AN446" i="10"/>
  <c r="AR446" i="10"/>
  <c r="AV446" i="10"/>
  <c r="AZ446" i="10"/>
  <c r="AN449" i="10"/>
  <c r="AR449" i="10"/>
  <c r="AV449" i="10"/>
  <c r="AZ449" i="10"/>
  <c r="AO452" i="10"/>
  <c r="AS452" i="10"/>
  <c r="AW452" i="10"/>
  <c r="BA452" i="10"/>
  <c r="AN453" i="10"/>
  <c r="AR453" i="10"/>
  <c r="AV453" i="10"/>
  <c r="AZ453" i="10"/>
  <c r="AO455" i="10"/>
  <c r="AS455" i="10"/>
  <c r="AW455" i="10"/>
  <c r="BA455" i="10"/>
  <c r="AN456" i="10"/>
  <c r="AR456" i="10"/>
  <c r="AV456" i="10"/>
  <c r="AZ456" i="10"/>
  <c r="BD461" i="10"/>
  <c r="AZ461" i="10"/>
  <c r="AV461" i="10"/>
  <c r="AR461" i="10"/>
  <c r="AN461" i="10"/>
  <c r="BB461" i="10"/>
  <c r="AX461" i="10"/>
  <c r="AT461" i="10"/>
  <c r="AP461" i="10"/>
  <c r="AL461" i="10"/>
  <c r="AM461" i="10"/>
  <c r="AU461" i="10"/>
  <c r="BC461" i="10"/>
  <c r="BD469" i="10"/>
  <c r="AZ469" i="10"/>
  <c r="AV469" i="10"/>
  <c r="AR469" i="10"/>
  <c r="AN469" i="10"/>
  <c r="BB469" i="10"/>
  <c r="AX469" i="10"/>
  <c r="AT469" i="10"/>
  <c r="AP469" i="10"/>
  <c r="AL469" i="10"/>
  <c r="AM469" i="10"/>
  <c r="AU469" i="10"/>
  <c r="BC469" i="10"/>
  <c r="BD473" i="10"/>
  <c r="AZ473" i="10"/>
  <c r="AV473" i="10"/>
  <c r="AR473" i="10"/>
  <c r="AN473" i="10"/>
  <c r="BB473" i="10"/>
  <c r="AX473" i="10"/>
  <c r="AT473" i="10"/>
  <c r="AP473" i="10"/>
  <c r="AL473" i="10"/>
  <c r="AM473" i="10"/>
  <c r="AU473" i="10"/>
  <c r="BC473" i="10"/>
  <c r="AQ481" i="10"/>
  <c r="AY481" i="10"/>
  <c r="AS487" i="10"/>
  <c r="BA487" i="10"/>
  <c r="AH488" i="10"/>
  <c r="AJ488" i="10"/>
  <c r="BB489" i="10"/>
  <c r="AX489" i="10"/>
  <c r="AT489" i="10"/>
  <c r="AP489" i="10"/>
  <c r="AL489" i="10"/>
  <c r="BD489" i="10"/>
  <c r="AZ489" i="10"/>
  <c r="AV489" i="10"/>
  <c r="AR489" i="10"/>
  <c r="AN489" i="10"/>
  <c r="AM489" i="10"/>
  <c r="AU489" i="10"/>
  <c r="BC489" i="10"/>
  <c r="AS495" i="10"/>
  <c r="BA495" i="10"/>
  <c r="AH496" i="10"/>
  <c r="AJ496" i="10"/>
  <c r="BB505" i="10"/>
  <c r="AX505" i="10"/>
  <c r="AT505" i="10"/>
  <c r="AP505" i="10"/>
  <c r="AL505" i="10"/>
  <c r="BD505" i="10"/>
  <c r="AZ505" i="10"/>
  <c r="AV505" i="10"/>
  <c r="AR505" i="10"/>
  <c r="AN505" i="10"/>
  <c r="AM505" i="10"/>
  <c r="AU505" i="10"/>
  <c r="BC505" i="10"/>
  <c r="AS510" i="10"/>
  <c r="BA510" i="10"/>
  <c r="AH511" i="10"/>
  <c r="AJ511" i="10"/>
  <c r="BB512" i="10"/>
  <c r="AX512" i="10"/>
  <c r="AT512" i="10"/>
  <c r="AP512" i="10"/>
  <c r="AL512" i="10"/>
  <c r="BD512" i="10"/>
  <c r="AZ512" i="10"/>
  <c r="AV512" i="10"/>
  <c r="AR512" i="10"/>
  <c r="AN512" i="10"/>
  <c r="AM512" i="10"/>
  <c r="AU512" i="10"/>
  <c r="BC512" i="10"/>
  <c r="AW514" i="10"/>
  <c r="AS516" i="10"/>
  <c r="BA516" i="10"/>
  <c r="AH517" i="10"/>
  <c r="AJ517" i="10"/>
  <c r="AS520" i="10"/>
  <c r="BA520" i="10"/>
  <c r="AH521" i="10"/>
  <c r="AJ521" i="10"/>
  <c r="AS524" i="10"/>
  <c r="BA524" i="10"/>
  <c r="AH525" i="10"/>
  <c r="AJ525" i="10"/>
  <c r="AQ528" i="10"/>
  <c r="AY528" i="10"/>
  <c r="BD530" i="10"/>
  <c r="AZ530" i="10"/>
  <c r="AV530" i="10"/>
  <c r="AR530" i="10"/>
  <c r="AN530" i="10"/>
  <c r="BB530" i="10"/>
  <c r="AX530" i="10"/>
  <c r="AT530" i="10"/>
  <c r="AP530" i="10"/>
  <c r="AL530" i="10"/>
  <c r="AM530" i="10"/>
  <c r="AU530" i="10"/>
  <c r="BC530" i="10"/>
  <c r="BD533" i="10"/>
  <c r="AZ533" i="10"/>
  <c r="AV533" i="10"/>
  <c r="AR533" i="10"/>
  <c r="AN533" i="10"/>
  <c r="BB533" i="10"/>
  <c r="AX533" i="10"/>
  <c r="AT533" i="10"/>
  <c r="AP533" i="10"/>
  <c r="AL533" i="10"/>
  <c r="AM533" i="10"/>
  <c r="AU533" i="10"/>
  <c r="BC533" i="10"/>
  <c r="AJ535" i="10"/>
  <c r="AH535" i="10"/>
  <c r="AS544" i="10"/>
  <c r="BA544" i="10"/>
  <c r="AJ545" i="10"/>
  <c r="AH545" i="10"/>
  <c r="BD546" i="10"/>
  <c r="AZ546" i="10"/>
  <c r="AV546" i="10"/>
  <c r="AR546" i="10"/>
  <c r="AN546" i="10"/>
  <c r="BB546" i="10"/>
  <c r="AX546" i="10"/>
  <c r="AT546" i="10"/>
  <c r="AP546" i="10"/>
  <c r="AL546" i="10"/>
  <c r="AM546" i="10"/>
  <c r="AU546" i="10"/>
  <c r="BC546" i="10"/>
  <c r="AI547" i="10"/>
  <c r="AO548" i="10"/>
  <c r="AW548" i="10"/>
  <c r="BE548" i="10"/>
  <c r="AQ550" i="10"/>
  <c r="AY550" i="10"/>
  <c r="AS552" i="10"/>
  <c r="BA552" i="10"/>
  <c r="AJ553" i="10"/>
  <c r="AH553" i="10"/>
  <c r="AQ554" i="10"/>
  <c r="AY554" i="10"/>
  <c r="AI555" i="10"/>
  <c r="AO557" i="10"/>
  <c r="AW557" i="10"/>
  <c r="BE557" i="10"/>
  <c r="AQ559" i="10"/>
  <c r="AY559" i="10"/>
  <c r="AI561" i="10"/>
  <c r="AH562" i="10"/>
  <c r="AQ562" i="10"/>
  <c r="AY562" i="10"/>
  <c r="AS564" i="10"/>
  <c r="BA564" i="10"/>
  <c r="AJ565" i="10"/>
  <c r="AH565" i="10"/>
  <c r="AI566" i="10"/>
  <c r="AM567" i="10"/>
  <c r="AU567" i="10"/>
  <c r="BC567" i="10"/>
  <c r="AI568" i="10"/>
  <c r="AS569" i="10"/>
  <c r="BA569" i="10"/>
  <c r="AH570" i="10"/>
  <c r="AJ570" i="10"/>
  <c r="W571" i="10"/>
  <c r="X571" i="10" s="1"/>
  <c r="Q589" i="10"/>
  <c r="W589" i="10" s="1"/>
  <c r="BA575" i="10"/>
  <c r="AW579" i="10"/>
  <c r="AZ583" i="10"/>
  <c r="AV583" i="10"/>
  <c r="AN583" i="10"/>
  <c r="AM583" i="10"/>
  <c r="BB583" i="10"/>
  <c r="AT583" i="10"/>
  <c r="AW587" i="10"/>
  <c r="BA593" i="10"/>
  <c r="BA597" i="10"/>
  <c r="BD601" i="10"/>
  <c r="AZ601" i="10"/>
  <c r="AV601" i="10"/>
  <c r="AR601" i="10"/>
  <c r="AN601" i="10"/>
  <c r="BC601" i="10"/>
  <c r="AY601" i="10"/>
  <c r="AU601" i="10"/>
  <c r="AQ601" i="10"/>
  <c r="AM601" i="10"/>
  <c r="BB601" i="10"/>
  <c r="AX601" i="10"/>
  <c r="AT601" i="10"/>
  <c r="AP601" i="10"/>
  <c r="AL601" i="10"/>
  <c r="AO601" i="10"/>
  <c r="BE601" i="10"/>
  <c r="AJ604" i="10"/>
  <c r="AI604" i="10"/>
  <c r="AH604" i="10"/>
  <c r="BD605" i="10"/>
  <c r="AZ605" i="10"/>
  <c r="AV605" i="10"/>
  <c r="AR605" i="10"/>
  <c r="AN605" i="10"/>
  <c r="BC605" i="10"/>
  <c r="AY605" i="10"/>
  <c r="AU605" i="10"/>
  <c r="AQ605" i="10"/>
  <c r="AM605" i="10"/>
  <c r="BB605" i="10"/>
  <c r="AX605" i="10"/>
  <c r="AT605" i="10"/>
  <c r="AP605" i="10"/>
  <c r="AL605" i="10"/>
  <c r="AO605" i="10"/>
  <c r="BE605" i="10"/>
  <c r="BA609" i="10"/>
  <c r="BA614" i="10"/>
  <c r="BA617" i="10"/>
  <c r="AW621" i="10"/>
  <c r="AS624" i="10"/>
  <c r="BA628" i="10"/>
  <c r="AB634" i="10"/>
  <c r="AC634" i="10" s="1"/>
  <c r="AA634" i="10"/>
  <c r="AL634" i="10"/>
  <c r="AB638" i="10"/>
  <c r="AC638" i="10" s="1"/>
  <c r="AA638" i="10"/>
  <c r="AL638" i="10"/>
  <c r="AB642" i="10"/>
  <c r="AC642" i="10" s="1"/>
  <c r="AA642" i="10"/>
  <c r="BB642" i="10"/>
  <c r="BB644" i="10"/>
  <c r="AX644" i="10"/>
  <c r="AT644" i="10"/>
  <c r="AP644" i="10"/>
  <c r="AL644" i="10"/>
  <c r="BE644" i="10"/>
  <c r="AZ644" i="10"/>
  <c r="AU644" i="10"/>
  <c r="AO644" i="10"/>
  <c r="BD644" i="10"/>
  <c r="AY644" i="10"/>
  <c r="AS644" i="10"/>
  <c r="AN644" i="10"/>
  <c r="BC644" i="10"/>
  <c r="AW644" i="10"/>
  <c r="AR644" i="10"/>
  <c r="AM644" i="10"/>
  <c r="BD645" i="10"/>
  <c r="AZ645" i="10"/>
  <c r="AV645" i="10"/>
  <c r="AR645" i="10"/>
  <c r="AN645" i="10"/>
  <c r="BA645" i="10"/>
  <c r="AU645" i="10"/>
  <c r="AP645" i="10"/>
  <c r="BE645" i="10"/>
  <c r="AY645" i="10"/>
  <c r="AT645" i="10"/>
  <c r="AO645" i="10"/>
  <c r="BC645" i="10"/>
  <c r="AX645" i="10"/>
  <c r="AS645" i="10"/>
  <c r="AM645" i="10"/>
  <c r="BB645" i="10"/>
  <c r="AV651" i="10"/>
  <c r="AV652" i="10"/>
  <c r="BD658" i="10"/>
  <c r="AZ658" i="10"/>
  <c r="AV658" i="10"/>
  <c r="AR658" i="10"/>
  <c r="AN658" i="10"/>
  <c r="BA658" i="10"/>
  <c r="AU658" i="10"/>
  <c r="AP658" i="10"/>
  <c r="BE658" i="10"/>
  <c r="AY658" i="10"/>
  <c r="AT658" i="10"/>
  <c r="AO658" i="10"/>
  <c r="BC658" i="10"/>
  <c r="AX658" i="10"/>
  <c r="AS658" i="10"/>
  <c r="AM658" i="10"/>
  <c r="AQ658" i="10"/>
  <c r="AH659" i="10"/>
  <c r="AJ659" i="10"/>
  <c r="AI659" i="10"/>
  <c r="BB663" i="10"/>
  <c r="BA666" i="10"/>
  <c r="BD674" i="10"/>
  <c r="AZ674" i="10"/>
  <c r="AV674" i="10"/>
  <c r="AR674" i="10"/>
  <c r="AN674" i="10"/>
  <c r="BA674" i="10"/>
  <c r="AU674" i="10"/>
  <c r="AP674" i="10"/>
  <c r="BE674" i="10"/>
  <c r="AY674" i="10"/>
  <c r="AT674" i="10"/>
  <c r="AO674" i="10"/>
  <c r="BC674" i="10"/>
  <c r="AX674" i="10"/>
  <c r="AS674" i="10"/>
  <c r="AM674" i="10"/>
  <c r="AQ674" i="10"/>
  <c r="AH675" i="10"/>
  <c r="AJ675" i="10"/>
  <c r="AI675" i="10"/>
  <c r="AB683" i="10"/>
  <c r="AC683" i="10" s="1"/>
  <c r="AA683" i="10"/>
  <c r="AJ684" i="10"/>
  <c r="AI684" i="10"/>
  <c r="AH684" i="10"/>
  <c r="AI691" i="10"/>
  <c r="AH691" i="10"/>
  <c r="AJ691" i="10"/>
  <c r="AB692" i="10"/>
  <c r="AC692" i="10" s="1"/>
  <c r="AA692" i="10"/>
  <c r="AV694" i="10"/>
  <c r="AA699" i="10"/>
  <c r="AJ700" i="10"/>
  <c r="AI700" i="10"/>
  <c r="AH700" i="10"/>
  <c r="BC701" i="10"/>
  <c r="AY701" i="10"/>
  <c r="AU701" i="10"/>
  <c r="AQ701" i="10"/>
  <c r="AM701" i="10"/>
  <c r="BB701" i="10"/>
  <c r="AX701" i="10"/>
  <c r="AT701" i="10"/>
  <c r="AP701" i="10"/>
  <c r="AL701" i="10"/>
  <c r="AZ701" i="10"/>
  <c r="AR701" i="10"/>
  <c r="BE701" i="10"/>
  <c r="AW701" i="10"/>
  <c r="AO701" i="10"/>
  <c r="BD701" i="10"/>
  <c r="AV701" i="10"/>
  <c r="AN701" i="10"/>
  <c r="AJ702" i="10"/>
  <c r="AO724" i="10"/>
  <c r="AO726" i="10"/>
  <c r="AS730" i="10"/>
  <c r="Y739" i="10"/>
  <c r="AB741" i="10"/>
  <c r="AC741" i="10" s="1"/>
  <c r="AA741" i="10"/>
  <c r="AA746" i="10"/>
  <c r="BE748" i="10"/>
  <c r="AB754" i="10"/>
  <c r="AC754" i="10" s="1"/>
  <c r="AA754" i="10"/>
  <c r="BB757" i="10"/>
  <c r="AX757" i="10"/>
  <c r="AT757" i="10"/>
  <c r="AP757" i="10"/>
  <c r="AL757" i="10"/>
  <c r="BE757" i="10"/>
  <c r="BA757" i="10"/>
  <c r="AW757" i="10"/>
  <c r="AS757" i="10"/>
  <c r="AO757" i="10"/>
  <c r="BC757" i="10"/>
  <c r="AU757" i="10"/>
  <c r="AM757" i="10"/>
  <c r="AZ757" i="10"/>
  <c r="AR757" i="10"/>
  <c r="AY757" i="10"/>
  <c r="AQ757" i="10"/>
  <c r="BD762" i="10"/>
  <c r="AZ762" i="10"/>
  <c r="AV762" i="10"/>
  <c r="AR762" i="10"/>
  <c r="AN762" i="10"/>
  <c r="BC762" i="10"/>
  <c r="AY762" i="10"/>
  <c r="AU762" i="10"/>
  <c r="AQ762" i="10"/>
  <c r="AM762" i="10"/>
  <c r="BB762" i="10"/>
  <c r="AT762" i="10"/>
  <c r="AL762" i="10"/>
  <c r="BA762" i="10"/>
  <c r="AS762" i="10"/>
  <c r="AX762" i="10"/>
  <c r="AP762" i="10"/>
  <c r="AW762" i="10"/>
  <c r="AJ765" i="10"/>
  <c r="BE766" i="10"/>
  <c r="AO774" i="10"/>
  <c r="AI786" i="10"/>
  <c r="AH786" i="10"/>
  <c r="AJ786" i="10"/>
  <c r="BA787" i="10"/>
  <c r="BA790" i="10"/>
  <c r="BC794" i="10"/>
  <c r="AY794" i="10"/>
  <c r="AU794" i="10"/>
  <c r="AQ794" i="10"/>
  <c r="AM794" i="10"/>
  <c r="BB794" i="10"/>
  <c r="AX794" i="10"/>
  <c r="AT794" i="10"/>
  <c r="AP794" i="10"/>
  <c r="AZ794" i="10"/>
  <c r="AR794" i="10"/>
  <c r="BE794" i="10"/>
  <c r="AW794" i="10"/>
  <c r="AO794" i="10"/>
  <c r="BD794" i="10"/>
  <c r="AV794" i="10"/>
  <c r="AN794" i="10"/>
  <c r="AI795" i="10"/>
  <c r="AH795" i="10"/>
  <c r="AJ795" i="10"/>
  <c r="AJ796" i="10"/>
  <c r="AI796" i="10"/>
  <c r="AH796" i="10"/>
  <c r="AA798" i="10"/>
  <c r="AB798" i="10"/>
  <c r="AC798" i="10" s="1"/>
  <c r="AB800" i="10"/>
  <c r="AC800" i="10" s="1"/>
  <c r="AA800" i="10"/>
  <c r="BD809" i="10"/>
  <c r="AZ809" i="10"/>
  <c r="AV809" i="10"/>
  <c r="AR809" i="10"/>
  <c r="AN809" i="10"/>
  <c r="BE809" i="10"/>
  <c r="AY809" i="10"/>
  <c r="AT809" i="10"/>
  <c r="AO809" i="10"/>
  <c r="BC809" i="10"/>
  <c r="AX809" i="10"/>
  <c r="AS809" i="10"/>
  <c r="AM809" i="10"/>
  <c r="AU809" i="10"/>
  <c r="BB809" i="10"/>
  <c r="AQ809" i="10"/>
  <c r="BA809" i="10"/>
  <c r="AP809" i="10"/>
  <c r="AL809" i="10"/>
  <c r="AJ818" i="10"/>
  <c r="AI818" i="10"/>
  <c r="AH818" i="10"/>
  <c r="BD823" i="10"/>
  <c r="AZ823" i="10"/>
  <c r="AV823" i="10"/>
  <c r="AR823" i="10"/>
  <c r="AN823" i="10"/>
  <c r="BA823" i="10"/>
  <c r="AU823" i="10"/>
  <c r="AP823" i="10"/>
  <c r="BE823" i="10"/>
  <c r="AY823" i="10"/>
  <c r="AT823" i="10"/>
  <c r="AO823" i="10"/>
  <c r="BC823" i="10"/>
  <c r="AX823" i="10"/>
  <c r="AS823" i="10"/>
  <c r="AM823" i="10"/>
  <c r="AQ823" i="10"/>
  <c r="AL823" i="10"/>
  <c r="BB823" i="10"/>
  <c r="AJ849" i="10"/>
  <c r="AI849" i="10"/>
  <c r="AH849" i="10"/>
  <c r="AH865" i="10"/>
  <c r="AJ865" i="10"/>
  <c r="AI865" i="10"/>
  <c r="AJ960" i="10"/>
  <c r="AI960" i="10"/>
  <c r="AH960" i="10"/>
  <c r="BC966" i="10"/>
  <c r="AY966" i="10"/>
  <c r="AU966" i="10"/>
  <c r="AQ966" i="10"/>
  <c r="AM966" i="10"/>
  <c r="BB966" i="10"/>
  <c r="AX966" i="10"/>
  <c r="AT966" i="10"/>
  <c r="AP966" i="10"/>
  <c r="AL966" i="10"/>
  <c r="AZ966" i="10"/>
  <c r="AR966" i="10"/>
  <c r="BE966" i="10"/>
  <c r="AW966" i="10"/>
  <c r="AO966" i="10"/>
  <c r="BD966" i="10"/>
  <c r="AV966" i="10"/>
  <c r="AN966" i="10"/>
  <c r="BA966" i="10"/>
  <c r="AS966" i="10"/>
  <c r="AO460" i="10"/>
  <c r="AS460" i="10"/>
  <c r="AW460" i="10"/>
  <c r="BA460" i="10"/>
  <c r="BE460" i="10"/>
  <c r="AM462" i="10"/>
  <c r="AQ462" i="10"/>
  <c r="AU462" i="10"/>
  <c r="AY462" i="10"/>
  <c r="BC462" i="10"/>
  <c r="AO464" i="10"/>
  <c r="AS464" i="10"/>
  <c r="AW464" i="10"/>
  <c r="BA464" i="10"/>
  <c r="BE464" i="10"/>
  <c r="AM466" i="10"/>
  <c r="AQ466" i="10"/>
  <c r="AU466" i="10"/>
  <c r="AY466" i="10"/>
  <c r="BC466" i="10"/>
  <c r="AO468" i="10"/>
  <c r="AS468" i="10"/>
  <c r="AW468" i="10"/>
  <c r="BA468" i="10"/>
  <c r="BE468" i="10"/>
  <c r="AM470" i="10"/>
  <c r="AQ470" i="10"/>
  <c r="AU470" i="10"/>
  <c r="AY470" i="10"/>
  <c r="BC470" i="10"/>
  <c r="AO472" i="10"/>
  <c r="AS472" i="10"/>
  <c r="AW472" i="10"/>
  <c r="BA472" i="10"/>
  <c r="BE472" i="10"/>
  <c r="AM474" i="10"/>
  <c r="AQ474" i="10"/>
  <c r="AU474" i="10"/>
  <c r="AY474" i="10"/>
  <c r="BC474" i="10"/>
  <c r="AO476" i="10"/>
  <c r="AS476" i="10"/>
  <c r="AW476" i="10"/>
  <c r="BA476" i="10"/>
  <c r="BE476" i="10"/>
  <c r="AU482" i="10"/>
  <c r="AY482" i="10"/>
  <c r="BC482" i="10"/>
  <c r="AO484" i="10"/>
  <c r="AS484" i="10"/>
  <c r="AW484" i="10"/>
  <c r="BA484" i="10"/>
  <c r="BE484" i="10"/>
  <c r="AU486" i="10"/>
  <c r="AY486" i="10"/>
  <c r="BC486" i="10"/>
  <c r="AO488" i="10"/>
  <c r="AS488" i="10"/>
  <c r="AW488" i="10"/>
  <c r="BA488" i="10"/>
  <c r="BE488" i="10"/>
  <c r="AM490" i="10"/>
  <c r="AQ490" i="10"/>
  <c r="AU490" i="10"/>
  <c r="AY490" i="10"/>
  <c r="BC490" i="10"/>
  <c r="AO492" i="10"/>
  <c r="AS492" i="10"/>
  <c r="AW492" i="10"/>
  <c r="BA492" i="10"/>
  <c r="BE492" i="10"/>
  <c r="AM494" i="10"/>
  <c r="AQ494" i="10"/>
  <c r="AU494" i="10"/>
  <c r="AY494" i="10"/>
  <c r="BC494" i="10"/>
  <c r="AO496" i="10"/>
  <c r="AS496" i="10"/>
  <c r="AW496" i="10"/>
  <c r="BA496" i="10"/>
  <c r="BE496" i="10"/>
  <c r="AO498" i="10"/>
  <c r="AS498" i="10"/>
  <c r="AW498" i="10"/>
  <c r="BA498" i="10"/>
  <c r="BE498" i="10"/>
  <c r="AO501" i="10"/>
  <c r="AS501" i="10"/>
  <c r="AW501" i="10"/>
  <c r="BA501" i="10"/>
  <c r="BE501" i="10"/>
  <c r="AM503" i="10"/>
  <c r="AQ503" i="10"/>
  <c r="AU503" i="10"/>
  <c r="AY503" i="10"/>
  <c r="BC503" i="10"/>
  <c r="AM506" i="10"/>
  <c r="AQ506" i="10"/>
  <c r="AU506" i="10"/>
  <c r="AY506" i="10"/>
  <c r="BC506" i="10"/>
  <c r="AO508" i="10"/>
  <c r="AS508" i="10"/>
  <c r="AW508" i="10"/>
  <c r="BA508" i="10"/>
  <c r="BE508" i="10"/>
  <c r="AO511" i="10"/>
  <c r="AS511" i="10"/>
  <c r="AW511" i="10"/>
  <c r="BA511" i="10"/>
  <c r="BE511" i="10"/>
  <c r="AM513" i="10"/>
  <c r="AQ513" i="10"/>
  <c r="AU513" i="10"/>
  <c r="AY513" i="10"/>
  <c r="BC513" i="10"/>
  <c r="AM515" i="10"/>
  <c r="AQ515" i="10"/>
  <c r="AU515" i="10"/>
  <c r="AY515" i="10"/>
  <c r="BC515" i="10"/>
  <c r="AO517" i="10"/>
  <c r="AS517" i="10"/>
  <c r="AW517" i="10"/>
  <c r="BA517" i="10"/>
  <c r="BE517" i="10"/>
  <c r="AM519" i="10"/>
  <c r="AQ519" i="10"/>
  <c r="AU519" i="10"/>
  <c r="AY519" i="10"/>
  <c r="BC519" i="10"/>
  <c r="AO521" i="10"/>
  <c r="AS521" i="10"/>
  <c r="AW521" i="10"/>
  <c r="BA521" i="10"/>
  <c r="BE521" i="10"/>
  <c r="AM523" i="10"/>
  <c r="AQ523" i="10"/>
  <c r="AU523" i="10"/>
  <c r="AY523" i="10"/>
  <c r="BC523" i="10"/>
  <c r="AO525" i="10"/>
  <c r="AS525" i="10"/>
  <c r="AW525" i="10"/>
  <c r="BA525" i="10"/>
  <c r="BE525" i="10"/>
  <c r="AM527" i="10"/>
  <c r="AQ527" i="10"/>
  <c r="AU527" i="10"/>
  <c r="AY527" i="10"/>
  <c r="BC527" i="10"/>
  <c r="AO529" i="10"/>
  <c r="AS529" i="10"/>
  <c r="AW529" i="10"/>
  <c r="BA529" i="10"/>
  <c r="BE529" i="10"/>
  <c r="AM531" i="10"/>
  <c r="AQ531" i="10"/>
  <c r="AU531" i="10"/>
  <c r="AY531" i="10"/>
  <c r="BC531" i="10"/>
  <c r="AM537" i="10"/>
  <c r="AQ537" i="10"/>
  <c r="AU537" i="10"/>
  <c r="AY537" i="10"/>
  <c r="BC537" i="10"/>
  <c r="AO539" i="10"/>
  <c r="AS539" i="10"/>
  <c r="AW539" i="10"/>
  <c r="BA539" i="10"/>
  <c r="BE539" i="10"/>
  <c r="AM541" i="10"/>
  <c r="AQ541" i="10"/>
  <c r="AU541" i="10"/>
  <c r="AY541" i="10"/>
  <c r="BC541" i="10"/>
  <c r="AO543" i="10"/>
  <c r="AS543" i="10"/>
  <c r="AW543" i="10"/>
  <c r="BA543" i="10"/>
  <c r="BE543" i="10"/>
  <c r="AM545" i="10"/>
  <c r="AQ545" i="10"/>
  <c r="AU545" i="10"/>
  <c r="AY545" i="10"/>
  <c r="BC545" i="10"/>
  <c r="AO547" i="10"/>
  <c r="AS547" i="10"/>
  <c r="AW547" i="10"/>
  <c r="BA547" i="10"/>
  <c r="BE547" i="10"/>
  <c r="AM549" i="10"/>
  <c r="AQ549" i="10"/>
  <c r="AU549" i="10"/>
  <c r="AY549" i="10"/>
  <c r="BC549" i="10"/>
  <c r="AO551" i="10"/>
  <c r="AS551" i="10"/>
  <c r="AW551" i="10"/>
  <c r="BA551" i="10"/>
  <c r="BE551" i="10"/>
  <c r="AM553" i="10"/>
  <c r="AQ553" i="10"/>
  <c r="AU553" i="10"/>
  <c r="AY553" i="10"/>
  <c r="BC553" i="10"/>
  <c r="AO555" i="10"/>
  <c r="AS555" i="10"/>
  <c r="AW555" i="10"/>
  <c r="BA555" i="10"/>
  <c r="BE555" i="10"/>
  <c r="AM556" i="10"/>
  <c r="AQ556" i="10"/>
  <c r="AU556" i="10"/>
  <c r="AY556" i="10"/>
  <c r="BC556" i="10"/>
  <c r="AM558" i="10"/>
  <c r="AQ558" i="10"/>
  <c r="AU558" i="10"/>
  <c r="AY558" i="10"/>
  <c r="BC558" i="10"/>
  <c r="AO560" i="10"/>
  <c r="AS560" i="10"/>
  <c r="AW560" i="10"/>
  <c r="BA560" i="10"/>
  <c r="BE560" i="10"/>
  <c r="AM561" i="10"/>
  <c r="AQ561" i="10"/>
  <c r="AU561" i="10"/>
  <c r="AY561" i="10"/>
  <c r="BC561" i="10"/>
  <c r="AO563" i="10"/>
  <c r="AS563" i="10"/>
  <c r="AW563" i="10"/>
  <c r="BA563" i="10"/>
  <c r="BE563" i="10"/>
  <c r="BC565" i="10"/>
  <c r="AO566" i="10"/>
  <c r="AS566" i="10"/>
  <c r="AW566" i="10"/>
  <c r="BA566" i="10"/>
  <c r="BE566" i="10"/>
  <c r="AU568" i="10"/>
  <c r="AY568" i="10"/>
  <c r="BC568" i="10"/>
  <c r="AU572" i="10"/>
  <c r="AY572" i="10"/>
  <c r="AN573" i="10"/>
  <c r="AR573" i="10"/>
  <c r="AV573" i="10"/>
  <c r="AZ573" i="10"/>
  <c r="BD573" i="10"/>
  <c r="AJ574" i="10"/>
  <c r="AM576" i="10"/>
  <c r="AQ576" i="10"/>
  <c r="AU576" i="10"/>
  <c r="AY576" i="10"/>
  <c r="BC576" i="10"/>
  <c r="AN577" i="10"/>
  <c r="AR577" i="10"/>
  <c r="AV577" i="10"/>
  <c r="AZ577" i="10"/>
  <c r="BD577" i="10"/>
  <c r="AJ578" i="10"/>
  <c r="AW578" i="10"/>
  <c r="BA578" i="10"/>
  <c r="BE578" i="10"/>
  <c r="AU580" i="10"/>
  <c r="AY580" i="10"/>
  <c r="AN581" i="10"/>
  <c r="AR581" i="10"/>
  <c r="AV581" i="10"/>
  <c r="AZ581" i="10"/>
  <c r="BD581" i="10"/>
  <c r="AJ582" i="10"/>
  <c r="AS582" i="10"/>
  <c r="AW582" i="10"/>
  <c r="BA582" i="10"/>
  <c r="BE582" i="10"/>
  <c r="AM584" i="10"/>
  <c r="AQ584" i="10"/>
  <c r="AU584" i="10"/>
  <c r="AY584" i="10"/>
  <c r="BC584" i="10"/>
  <c r="AN585" i="10"/>
  <c r="AR585" i="10"/>
  <c r="AV585" i="10"/>
  <c r="AZ585" i="10"/>
  <c r="BD585" i="10"/>
  <c r="AJ586" i="10"/>
  <c r="AO586" i="10"/>
  <c r="AS586" i="10"/>
  <c r="AM588" i="10"/>
  <c r="AQ588" i="10"/>
  <c r="AU588" i="10"/>
  <c r="AY588" i="10"/>
  <c r="BC588" i="10"/>
  <c r="AJ592" i="10"/>
  <c r="AO592" i="10"/>
  <c r="AS592" i="10"/>
  <c r="AW592" i="10"/>
  <c r="BA592" i="10"/>
  <c r="BE592" i="10"/>
  <c r="AJ594" i="10"/>
  <c r="BE594" i="10"/>
  <c r="AN595" i="10"/>
  <c r="AR595" i="10"/>
  <c r="AV595" i="10"/>
  <c r="AZ595" i="10"/>
  <c r="BD595" i="10"/>
  <c r="AM596" i="10"/>
  <c r="AQ596" i="10"/>
  <c r="AU596" i="10"/>
  <c r="AY596" i="10"/>
  <c r="BC596" i="10"/>
  <c r="AJ598" i="10"/>
  <c r="AO598" i="10"/>
  <c r="AS598" i="10"/>
  <c r="AW598" i="10"/>
  <c r="BA598" i="10"/>
  <c r="BE598" i="10"/>
  <c r="AR599" i="10"/>
  <c r="AV599" i="10"/>
  <c r="AM600" i="10"/>
  <c r="AQ600" i="10"/>
  <c r="AU600" i="10"/>
  <c r="AY600" i="10"/>
  <c r="BC600" i="10"/>
  <c r="AJ602" i="10"/>
  <c r="AO602" i="10"/>
  <c r="AS602" i="10"/>
  <c r="AW602" i="10"/>
  <c r="BA602" i="10"/>
  <c r="BE602" i="10"/>
  <c r="AN603" i="10"/>
  <c r="AR603" i="10"/>
  <c r="AV603" i="10"/>
  <c r="AZ603" i="10"/>
  <c r="BD603" i="10"/>
  <c r="AQ604" i="10"/>
  <c r="AU604" i="10"/>
  <c r="AY604" i="10"/>
  <c r="BC604" i="10"/>
  <c r="AO606" i="10"/>
  <c r="AS606" i="10"/>
  <c r="AW606" i="10"/>
  <c r="BA606" i="10"/>
  <c r="BE606" i="10"/>
  <c r="AN607" i="10"/>
  <c r="AR607" i="10"/>
  <c r="AV607" i="10"/>
  <c r="AZ607" i="10"/>
  <c r="BD607" i="10"/>
  <c r="AN611" i="10"/>
  <c r="AR611" i="10"/>
  <c r="AV611" i="10"/>
  <c r="AZ611" i="10"/>
  <c r="BD611" i="10"/>
  <c r="BC613" i="10"/>
  <c r="AJ615" i="10"/>
  <c r="BE615" i="10"/>
  <c r="AN616" i="10"/>
  <c r="AR616" i="10"/>
  <c r="AV616" i="10"/>
  <c r="AZ616" i="10"/>
  <c r="BD616" i="10"/>
  <c r="AJ618" i="10"/>
  <c r="AO618" i="10"/>
  <c r="AS618" i="10"/>
  <c r="AW618" i="10"/>
  <c r="BA618" i="10"/>
  <c r="BE618" i="10"/>
  <c r="AN619" i="10"/>
  <c r="AR619" i="10"/>
  <c r="AV619" i="10"/>
  <c r="AZ619" i="10"/>
  <c r="BD619" i="10"/>
  <c r="AN622" i="10"/>
  <c r="AR622" i="10"/>
  <c r="AV622" i="10"/>
  <c r="AZ622" i="10"/>
  <c r="BD622" i="10"/>
  <c r="AJ625" i="10"/>
  <c r="AO625" i="10"/>
  <c r="AS625" i="10"/>
  <c r="AW625" i="10"/>
  <c r="BA625" i="10"/>
  <c r="BE625" i="10"/>
  <c r="AN626" i="10"/>
  <c r="AR626" i="10"/>
  <c r="AV626" i="10"/>
  <c r="AZ626" i="10"/>
  <c r="BD626" i="10"/>
  <c r="AJ627" i="10"/>
  <c r="AO627" i="10"/>
  <c r="AS627" i="10"/>
  <c r="AW627" i="10"/>
  <c r="BA627" i="10"/>
  <c r="BE627" i="10"/>
  <c r="BC629" i="10"/>
  <c r="AN630" i="10"/>
  <c r="AS630" i="10"/>
  <c r="AX630" i="10"/>
  <c r="BC637" i="10"/>
  <c r="AY637" i="10"/>
  <c r="AU637" i="10"/>
  <c r="AQ637" i="10"/>
  <c r="AM637" i="10"/>
  <c r="AL637" i="10"/>
  <c r="AR637" i="10"/>
  <c r="AW637" i="10"/>
  <c r="BB637" i="10"/>
  <c r="BC641" i="10"/>
  <c r="AY641" i="10"/>
  <c r="AU641" i="10"/>
  <c r="AQ641" i="10"/>
  <c r="AM641" i="10"/>
  <c r="AL641" i="10"/>
  <c r="AR641" i="10"/>
  <c r="AW641" i="10"/>
  <c r="BB641" i="10"/>
  <c r="BD648" i="10"/>
  <c r="AZ648" i="10"/>
  <c r="AV648" i="10"/>
  <c r="AR648" i="10"/>
  <c r="AN648" i="10"/>
  <c r="AL648" i="10"/>
  <c r="AQ648" i="10"/>
  <c r="AW648" i="10"/>
  <c r="BB648" i="10"/>
  <c r="BD650" i="10"/>
  <c r="AZ650" i="10"/>
  <c r="AV650" i="10"/>
  <c r="AR650" i="10"/>
  <c r="AN650" i="10"/>
  <c r="AL650" i="10"/>
  <c r="AQ650" i="10"/>
  <c r="AW650" i="10"/>
  <c r="BB650" i="10"/>
  <c r="AP655" i="10"/>
  <c r="AV655" i="10"/>
  <c r="BB656" i="10"/>
  <c r="AX656" i="10"/>
  <c r="AT656" i="10"/>
  <c r="AP656" i="10"/>
  <c r="AL656" i="10"/>
  <c r="AQ656" i="10"/>
  <c r="AV656" i="10"/>
  <c r="BA656" i="10"/>
  <c r="AO660" i="10"/>
  <c r="AU660" i="10"/>
  <c r="AZ660" i="10"/>
  <c r="BD662" i="10"/>
  <c r="AZ662" i="10"/>
  <c r="AV662" i="10"/>
  <c r="AR662" i="10"/>
  <c r="AN662" i="10"/>
  <c r="AL662" i="10"/>
  <c r="AQ662" i="10"/>
  <c r="AW662" i="10"/>
  <c r="BB662" i="10"/>
  <c r="AV667" i="10"/>
  <c r="BC672" i="10"/>
  <c r="AY672" i="10"/>
  <c r="AU672" i="10"/>
  <c r="AQ672" i="10"/>
  <c r="AM672" i="10"/>
  <c r="AL672" i="10"/>
  <c r="AR672" i="10"/>
  <c r="AW672" i="10"/>
  <c r="BB672" i="10"/>
  <c r="AO676" i="10"/>
  <c r="AU676" i="10"/>
  <c r="AZ676" i="10"/>
  <c r="AS678" i="10"/>
  <c r="BD681" i="10"/>
  <c r="AZ681" i="10"/>
  <c r="AV681" i="10"/>
  <c r="AR681" i="10"/>
  <c r="AN681" i="10"/>
  <c r="BC681" i="10"/>
  <c r="AY681" i="10"/>
  <c r="AU681" i="10"/>
  <c r="AQ681" i="10"/>
  <c r="AM681" i="10"/>
  <c r="AO681" i="10"/>
  <c r="AW681" i="10"/>
  <c r="BE681" i="10"/>
  <c r="AS682" i="10"/>
  <c r="BD687" i="10"/>
  <c r="AZ687" i="10"/>
  <c r="AV687" i="10"/>
  <c r="AR687" i="10"/>
  <c r="AN687" i="10"/>
  <c r="BC687" i="10"/>
  <c r="AY687" i="10"/>
  <c r="AU687" i="10"/>
  <c r="AQ687" i="10"/>
  <c r="AM687" i="10"/>
  <c r="AO687" i="10"/>
  <c r="AW687" i="10"/>
  <c r="BE687" i="10"/>
  <c r="AS690" i="10"/>
  <c r="BD695" i="10"/>
  <c r="AZ695" i="10"/>
  <c r="AV695" i="10"/>
  <c r="AR695" i="10"/>
  <c r="AN695" i="10"/>
  <c r="BC695" i="10"/>
  <c r="AY695" i="10"/>
  <c r="AU695" i="10"/>
  <c r="AQ695" i="10"/>
  <c r="AM695" i="10"/>
  <c r="AO695" i="10"/>
  <c r="AW695" i="10"/>
  <c r="BE695" i="10"/>
  <c r="AS698" i="10"/>
  <c r="BC704" i="10"/>
  <c r="AY704" i="10"/>
  <c r="AU704" i="10"/>
  <c r="AQ704" i="10"/>
  <c r="AM704" i="10"/>
  <c r="BB704" i="10"/>
  <c r="AX704" i="10"/>
  <c r="AT704" i="10"/>
  <c r="AP704" i="10"/>
  <c r="AL704" i="10"/>
  <c r="AS704" i="10"/>
  <c r="BA704" i="10"/>
  <c r="BD705" i="10"/>
  <c r="AZ705" i="10"/>
  <c r="AV705" i="10"/>
  <c r="AR705" i="10"/>
  <c r="AN705" i="10"/>
  <c r="BC705" i="10"/>
  <c r="AY705" i="10"/>
  <c r="AU705" i="10"/>
  <c r="AQ705" i="10"/>
  <c r="AM705" i="10"/>
  <c r="AO705" i="10"/>
  <c r="AW705" i="10"/>
  <c r="BE705" i="10"/>
  <c r="AR706" i="10"/>
  <c r="AL709" i="10"/>
  <c r="AT709" i="10"/>
  <c r="AO710" i="10"/>
  <c r="AW710" i="10"/>
  <c r="AO714" i="10"/>
  <c r="AW714" i="10"/>
  <c r="AL717" i="10"/>
  <c r="AT717" i="10"/>
  <c r="AO718" i="10"/>
  <c r="AW718" i="10"/>
  <c r="AL721" i="10"/>
  <c r="AT721" i="10"/>
  <c r="AI724" i="10"/>
  <c r="AH724" i="10"/>
  <c r="AI726" i="10"/>
  <c r="AH726" i="10"/>
  <c r="BC727" i="10"/>
  <c r="AY727" i="10"/>
  <c r="AU727" i="10"/>
  <c r="AQ727" i="10"/>
  <c r="AM727" i="10"/>
  <c r="BB727" i="10"/>
  <c r="AX727" i="10"/>
  <c r="AT727" i="10"/>
  <c r="AP727" i="10"/>
  <c r="AL727" i="10"/>
  <c r="AS727" i="10"/>
  <c r="BA727" i="10"/>
  <c r="AS729" i="10"/>
  <c r="AS733" i="10"/>
  <c r="AI735" i="10"/>
  <c r="BD736" i="10"/>
  <c r="AZ736" i="10"/>
  <c r="AV736" i="10"/>
  <c r="AR736" i="10"/>
  <c r="AN736" i="10"/>
  <c r="BC736" i="10"/>
  <c r="AY736" i="10"/>
  <c r="AU736" i="10"/>
  <c r="AQ736" i="10"/>
  <c r="AM736" i="10"/>
  <c r="AO736" i="10"/>
  <c r="AW736" i="10"/>
  <c r="BE736" i="10"/>
  <c r="AR737" i="10"/>
  <c r="AL740" i="10"/>
  <c r="AT740" i="10"/>
  <c r="AI748" i="10"/>
  <c r="AH748" i="10"/>
  <c r="AJ749" i="10"/>
  <c r="AI749" i="10"/>
  <c r="AS752" i="10"/>
  <c r="AO755" i="10"/>
  <c r="AL756" i="10"/>
  <c r="AT756" i="10"/>
  <c r="AJ758" i="10"/>
  <c r="AI758" i="10"/>
  <c r="BD760" i="10"/>
  <c r="AZ760" i="10"/>
  <c r="AV760" i="10"/>
  <c r="AR760" i="10"/>
  <c r="AN760" i="10"/>
  <c r="BC760" i="10"/>
  <c r="AY760" i="10"/>
  <c r="AU760" i="10"/>
  <c r="AQ760" i="10"/>
  <c r="AM760" i="10"/>
  <c r="AO760" i="10"/>
  <c r="AW760" i="10"/>
  <c r="BE760" i="10"/>
  <c r="AI762" i="10"/>
  <c r="AH762" i="10"/>
  <c r="BC763" i="10"/>
  <c r="AY763" i="10"/>
  <c r="AU763" i="10"/>
  <c r="AQ763" i="10"/>
  <c r="AM763" i="10"/>
  <c r="BB763" i="10"/>
  <c r="AX763" i="10"/>
  <c r="AT763" i="10"/>
  <c r="AP763" i="10"/>
  <c r="AL763" i="10"/>
  <c r="AS763" i="10"/>
  <c r="BA763" i="10"/>
  <c r="AI766" i="10"/>
  <c r="AH766" i="10"/>
  <c r="BC767" i="10"/>
  <c r="AY767" i="10"/>
  <c r="AU767" i="10"/>
  <c r="AQ767" i="10"/>
  <c r="AM767" i="10"/>
  <c r="BB767" i="10"/>
  <c r="AX767" i="10"/>
  <c r="AT767" i="10"/>
  <c r="AP767" i="10"/>
  <c r="AL767" i="10"/>
  <c r="AS767" i="10"/>
  <c r="BA767" i="10"/>
  <c r="AI770" i="10"/>
  <c r="AH770" i="10"/>
  <c r="BC771" i="10"/>
  <c r="AY771" i="10"/>
  <c r="AU771" i="10"/>
  <c r="AQ771" i="10"/>
  <c r="AM771" i="10"/>
  <c r="BB771" i="10"/>
  <c r="AX771" i="10"/>
  <c r="AT771" i="10"/>
  <c r="AP771" i="10"/>
  <c r="AL771" i="10"/>
  <c r="AS771" i="10"/>
  <c r="BA771" i="10"/>
  <c r="AI774" i="10"/>
  <c r="AH774" i="10"/>
  <c r="BC775" i="10"/>
  <c r="AY775" i="10"/>
  <c r="AU775" i="10"/>
  <c r="AQ775" i="10"/>
  <c r="AM775" i="10"/>
  <c r="BB775" i="10"/>
  <c r="AX775" i="10"/>
  <c r="AT775" i="10"/>
  <c r="AP775" i="10"/>
  <c r="AL775" i="10"/>
  <c r="AS775" i="10"/>
  <c r="BA775" i="10"/>
  <c r="AO779" i="10"/>
  <c r="AW779" i="10"/>
  <c r="AL783" i="10"/>
  <c r="AT783" i="10"/>
  <c r="AO784" i="10"/>
  <c r="AW784" i="10"/>
  <c r="AS793" i="10"/>
  <c r="AS795" i="10"/>
  <c r="AO798" i="10"/>
  <c r="AW798" i="10"/>
  <c r="AL799" i="10"/>
  <c r="AT799" i="10"/>
  <c r="AR802" i="10"/>
  <c r="BB803" i="10"/>
  <c r="AX803" i="10"/>
  <c r="AT803" i="10"/>
  <c r="AP803" i="10"/>
  <c r="BD803" i="10"/>
  <c r="AY803" i="10"/>
  <c r="AS803" i="10"/>
  <c r="AN803" i="10"/>
  <c r="BC803" i="10"/>
  <c r="AW803" i="10"/>
  <c r="AR803" i="10"/>
  <c r="AM803" i="10"/>
  <c r="AO803" i="10"/>
  <c r="AZ803" i="10"/>
  <c r="AU807" i="10"/>
  <c r="AP833" i="10"/>
  <c r="AL833" i="10"/>
  <c r="BE833" i="10"/>
  <c r="BC833" i="10"/>
  <c r="AW833" i="10"/>
  <c r="AI835" i="10"/>
  <c r="AJ835" i="10"/>
  <c r="AH835" i="10"/>
  <c r="BB838" i="10"/>
  <c r="AX838" i="10"/>
  <c r="AT838" i="10"/>
  <c r="AP838" i="10"/>
  <c r="AL838" i="10"/>
  <c r="BE838" i="10"/>
  <c r="AZ838" i="10"/>
  <c r="AU838" i="10"/>
  <c r="AO838" i="10"/>
  <c r="BD838" i="10"/>
  <c r="AY838" i="10"/>
  <c r="AS838" i="10"/>
  <c r="AN838" i="10"/>
  <c r="BC838" i="10"/>
  <c r="AW838" i="10"/>
  <c r="AR838" i="10"/>
  <c r="AM838" i="10"/>
  <c r="AB858" i="10"/>
  <c r="AC858" i="10" s="1"/>
  <c r="AA858" i="10"/>
  <c r="AH861" i="10"/>
  <c r="AJ861" i="10"/>
  <c r="AI861" i="10"/>
  <c r="AH871" i="10"/>
  <c r="BC879" i="10"/>
  <c r="AY879" i="10"/>
  <c r="AU879" i="10"/>
  <c r="AQ879" i="10"/>
  <c r="AM879" i="10"/>
  <c r="BA879" i="10"/>
  <c r="AV879" i="10"/>
  <c r="AP879" i="10"/>
  <c r="BE879" i="10"/>
  <c r="AZ879" i="10"/>
  <c r="AT879" i="10"/>
  <c r="AO879" i="10"/>
  <c r="BD879" i="10"/>
  <c r="AX879" i="10"/>
  <c r="AS879" i="10"/>
  <c r="AN879" i="10"/>
  <c r="AW879" i="10"/>
  <c r="AJ881" i="10"/>
  <c r="AI881" i="10"/>
  <c r="AH881" i="10"/>
  <c r="AI886" i="10"/>
  <c r="AJ886" i="10"/>
  <c r="AH886" i="10"/>
  <c r="BB900" i="10"/>
  <c r="AX900" i="10"/>
  <c r="AT900" i="10"/>
  <c r="AP900" i="10"/>
  <c r="AL900" i="10"/>
  <c r="BE900" i="10"/>
  <c r="AZ900" i="10"/>
  <c r="AU900" i="10"/>
  <c r="AO900" i="10"/>
  <c r="BD900" i="10"/>
  <c r="AY900" i="10"/>
  <c r="AS900" i="10"/>
  <c r="AN900" i="10"/>
  <c r="BC900" i="10"/>
  <c r="AW900" i="10"/>
  <c r="AR900" i="10"/>
  <c r="AM900" i="10"/>
  <c r="Y907" i="10"/>
  <c r="AB907" i="10" s="1"/>
  <c r="AC907" i="10" s="1"/>
  <c r="BB909" i="10"/>
  <c r="AX909" i="10"/>
  <c r="AT909" i="10"/>
  <c r="AP909" i="10"/>
  <c r="AL909" i="10"/>
  <c r="BE909" i="10"/>
  <c r="AZ909" i="10"/>
  <c r="AU909" i="10"/>
  <c r="AO909" i="10"/>
  <c r="BD909" i="10"/>
  <c r="AY909" i="10"/>
  <c r="AS909" i="10"/>
  <c r="AN909" i="10"/>
  <c r="BC909" i="10"/>
  <c r="AW909" i="10"/>
  <c r="AR909" i="10"/>
  <c r="AM909" i="10"/>
  <c r="AB915" i="10"/>
  <c r="AC915" i="10" s="1"/>
  <c r="AA915" i="10"/>
  <c r="BB917" i="10"/>
  <c r="AX917" i="10"/>
  <c r="AT917" i="10"/>
  <c r="AP917" i="10"/>
  <c r="AL917" i="10"/>
  <c r="BE917" i="10"/>
  <c r="AZ917" i="10"/>
  <c r="AU917" i="10"/>
  <c r="AO917" i="10"/>
  <c r="BD917" i="10"/>
  <c r="AY917" i="10"/>
  <c r="AS917" i="10"/>
  <c r="AN917" i="10"/>
  <c r="BC917" i="10"/>
  <c r="AW917" i="10"/>
  <c r="AR917" i="10"/>
  <c r="AM917" i="10"/>
  <c r="AI929" i="10"/>
  <c r="AJ929" i="10"/>
  <c r="AH929" i="10"/>
  <c r="AI945" i="10"/>
  <c r="AJ945" i="10"/>
  <c r="AH945" i="10"/>
  <c r="AI951" i="10"/>
  <c r="AH951" i="10"/>
  <c r="AJ951" i="10"/>
  <c r="BD954" i="10"/>
  <c r="AZ954" i="10"/>
  <c r="AV954" i="10"/>
  <c r="AR954" i="10"/>
  <c r="AN954" i="10"/>
  <c r="BC954" i="10"/>
  <c r="AY954" i="10"/>
  <c r="AU954" i="10"/>
  <c r="AQ954" i="10"/>
  <c r="AM954" i="10"/>
  <c r="BB954" i="10"/>
  <c r="AT954" i="10"/>
  <c r="AL954" i="10"/>
  <c r="BA954" i="10"/>
  <c r="AS954" i="10"/>
  <c r="AX954" i="10"/>
  <c r="AP954" i="10"/>
  <c r="BE954" i="10"/>
  <c r="AI957" i="10"/>
  <c r="AB967" i="10"/>
  <c r="AC967" i="10" s="1"/>
  <c r="AA967" i="10"/>
  <c r="AB969" i="10"/>
  <c r="AC969" i="10" s="1"/>
  <c r="AA969" i="10"/>
  <c r="AB973" i="10"/>
  <c r="AC973" i="10" s="1"/>
  <c r="AA973" i="10"/>
  <c r="AI975" i="10"/>
  <c r="AJ975" i="10"/>
  <c r="AH975" i="10"/>
  <c r="AR978" i="10"/>
  <c r="AB979" i="10"/>
  <c r="AC979" i="10" s="1"/>
  <c r="AA979" i="10"/>
  <c r="BC1012" i="10"/>
  <c r="AY1012" i="10"/>
  <c r="AU1012" i="10"/>
  <c r="AQ1012" i="10"/>
  <c r="AM1012" i="10"/>
  <c r="BE1012" i="10"/>
  <c r="AZ1012" i="10"/>
  <c r="AT1012" i="10"/>
  <c r="AO1012" i="10"/>
  <c r="BD1012" i="10"/>
  <c r="AX1012" i="10"/>
  <c r="AS1012" i="10"/>
  <c r="AN1012" i="10"/>
  <c r="AV1012" i="10"/>
  <c r="BB1012" i="10"/>
  <c r="AR1012" i="10"/>
  <c r="BA1012" i="10"/>
  <c r="AP1012" i="10"/>
  <c r="AL1012" i="10"/>
  <c r="AH1015" i="10"/>
  <c r="AJ1015" i="10"/>
  <c r="AI1015" i="10"/>
  <c r="AH1062" i="10"/>
  <c r="AJ1062" i="10"/>
  <c r="AI1062" i="10"/>
  <c r="AO573" i="10"/>
  <c r="AS573" i="10"/>
  <c r="AW573" i="10"/>
  <c r="BA573" i="10"/>
  <c r="BE573" i="10"/>
  <c r="AO577" i="10"/>
  <c r="AS577" i="10"/>
  <c r="AW577" i="10"/>
  <c r="BA577" i="10"/>
  <c r="BE577" i="10"/>
  <c r="AO581" i="10"/>
  <c r="AS581" i="10"/>
  <c r="AW581" i="10"/>
  <c r="BA581" i="10"/>
  <c r="BE581" i="10"/>
  <c r="AO585" i="10"/>
  <c r="AS585" i="10"/>
  <c r="AW585" i="10"/>
  <c r="BA585" i="10"/>
  <c r="BE585" i="10"/>
  <c r="AO595" i="10"/>
  <c r="AS595" i="10"/>
  <c r="AW595" i="10"/>
  <c r="BA595" i="10"/>
  <c r="BE595" i="10"/>
  <c r="AO599" i="10"/>
  <c r="AO603" i="10"/>
  <c r="AS603" i="10"/>
  <c r="AW603" i="10"/>
  <c r="BA603" i="10"/>
  <c r="BE603" i="10"/>
  <c r="AO607" i="10"/>
  <c r="AS607" i="10"/>
  <c r="AW607" i="10"/>
  <c r="BA607" i="10"/>
  <c r="BE607" i="10"/>
  <c r="AO611" i="10"/>
  <c r="AS611" i="10"/>
  <c r="AW611" i="10"/>
  <c r="BA611" i="10"/>
  <c r="BE611" i="10"/>
  <c r="AO616" i="10"/>
  <c r="AS616" i="10"/>
  <c r="AW616" i="10"/>
  <c r="BA616" i="10"/>
  <c r="BE616" i="10"/>
  <c r="AO619" i="10"/>
  <c r="AS619" i="10"/>
  <c r="AW619" i="10"/>
  <c r="BA619" i="10"/>
  <c r="BE619" i="10"/>
  <c r="AO622" i="10"/>
  <c r="AS622" i="10"/>
  <c r="AW622" i="10"/>
  <c r="BA622" i="10"/>
  <c r="BE622" i="10"/>
  <c r="AO626" i="10"/>
  <c r="AS626" i="10"/>
  <c r="AW626" i="10"/>
  <c r="BA626" i="10"/>
  <c r="BE626" i="10"/>
  <c r="BD630" i="10"/>
  <c r="AZ630" i="10"/>
  <c r="AV630" i="10"/>
  <c r="AR630" i="10"/>
  <c r="AO630" i="10"/>
  <c r="AT630" i="10"/>
  <c r="AY630" i="10"/>
  <c r="BE630" i="10"/>
  <c r="BC655" i="10"/>
  <c r="AY655" i="10"/>
  <c r="AU655" i="10"/>
  <c r="AQ655" i="10"/>
  <c r="AM655" i="10"/>
  <c r="AL655" i="10"/>
  <c r="AR655" i="10"/>
  <c r="AW655" i="10"/>
  <c r="BB655" i="10"/>
  <c r="BB660" i="10"/>
  <c r="AX660" i="10"/>
  <c r="AT660" i="10"/>
  <c r="AP660" i="10"/>
  <c r="AL660" i="10"/>
  <c r="AQ660" i="10"/>
  <c r="AV660" i="10"/>
  <c r="BA660" i="10"/>
  <c r="AM667" i="10"/>
  <c r="AL667" i="10"/>
  <c r="AW667" i="10"/>
  <c r="AQ671" i="10"/>
  <c r="AW671" i="10"/>
  <c r="BB676" i="10"/>
  <c r="AX676" i="10"/>
  <c r="AT676" i="10"/>
  <c r="AP676" i="10"/>
  <c r="AL676" i="10"/>
  <c r="AQ676" i="10"/>
  <c r="AV676" i="10"/>
  <c r="BA676" i="10"/>
  <c r="BC678" i="10"/>
  <c r="AY678" i="10"/>
  <c r="AU678" i="10"/>
  <c r="AQ678" i="10"/>
  <c r="AM678" i="10"/>
  <c r="BB678" i="10"/>
  <c r="AX678" i="10"/>
  <c r="AT678" i="10"/>
  <c r="AP678" i="10"/>
  <c r="AL678" i="10"/>
  <c r="AN678" i="10"/>
  <c r="AV678" i="10"/>
  <c r="BD678" i="10"/>
  <c r="AI681" i="10"/>
  <c r="AH681" i="10"/>
  <c r="BC682" i="10"/>
  <c r="AY682" i="10"/>
  <c r="AU682" i="10"/>
  <c r="AQ682" i="10"/>
  <c r="AM682" i="10"/>
  <c r="BB682" i="10"/>
  <c r="AX682" i="10"/>
  <c r="AT682" i="10"/>
  <c r="AL682" i="10"/>
  <c r="AN682" i="10"/>
  <c r="AV682" i="10"/>
  <c r="BD682" i="10"/>
  <c r="AI687" i="10"/>
  <c r="AH687" i="10"/>
  <c r="AJ688" i="10"/>
  <c r="AI688" i="10"/>
  <c r="BC690" i="10"/>
  <c r="AY690" i="10"/>
  <c r="AU690" i="10"/>
  <c r="AQ690" i="10"/>
  <c r="AM690" i="10"/>
  <c r="BB690" i="10"/>
  <c r="AX690" i="10"/>
  <c r="AT690" i="10"/>
  <c r="AP690" i="10"/>
  <c r="AL690" i="10"/>
  <c r="AN690" i="10"/>
  <c r="AV690" i="10"/>
  <c r="BD690" i="10"/>
  <c r="AI695" i="10"/>
  <c r="AH695" i="10"/>
  <c r="AJ696" i="10"/>
  <c r="AI696" i="10"/>
  <c r="BC698" i="10"/>
  <c r="AY698" i="10"/>
  <c r="AU698" i="10"/>
  <c r="AQ698" i="10"/>
  <c r="AM698" i="10"/>
  <c r="BB698" i="10"/>
  <c r="AX698" i="10"/>
  <c r="AT698" i="10"/>
  <c r="AP698" i="10"/>
  <c r="AL698" i="10"/>
  <c r="AN698" i="10"/>
  <c r="AV698" i="10"/>
  <c r="BD698" i="10"/>
  <c r="AI705" i="10"/>
  <c r="AH705" i="10"/>
  <c r="BC706" i="10"/>
  <c r="AY706" i="10"/>
  <c r="AU706" i="10"/>
  <c r="AQ706" i="10"/>
  <c r="AM706" i="10"/>
  <c r="BB706" i="10"/>
  <c r="AX706" i="10"/>
  <c r="AT706" i="10"/>
  <c r="AP706" i="10"/>
  <c r="AL706" i="10"/>
  <c r="AS706" i="10"/>
  <c r="BA706" i="10"/>
  <c r="AJ708" i="10"/>
  <c r="AI708" i="10"/>
  <c r="BD709" i="10"/>
  <c r="AZ709" i="10"/>
  <c r="AV709" i="10"/>
  <c r="AR709" i="10"/>
  <c r="AN709" i="10"/>
  <c r="BC709" i="10"/>
  <c r="AY709" i="10"/>
  <c r="AU709" i="10"/>
  <c r="AQ709" i="10"/>
  <c r="AM709" i="10"/>
  <c r="AO709" i="10"/>
  <c r="AW709" i="10"/>
  <c r="BE709" i="10"/>
  <c r="AJ712" i="10"/>
  <c r="AI712" i="10"/>
  <c r="AU713" i="10"/>
  <c r="AQ713" i="10"/>
  <c r="AM713" i="10"/>
  <c r="AJ716" i="10"/>
  <c r="AI716" i="10"/>
  <c r="BD717" i="10"/>
  <c r="AZ717" i="10"/>
  <c r="AV717" i="10"/>
  <c r="AR717" i="10"/>
  <c r="AN717" i="10"/>
  <c r="BC717" i="10"/>
  <c r="AY717" i="10"/>
  <c r="AU717" i="10"/>
  <c r="AQ717" i="10"/>
  <c r="AM717" i="10"/>
  <c r="AO717" i="10"/>
  <c r="AW717" i="10"/>
  <c r="BE717" i="10"/>
  <c r="AJ720" i="10"/>
  <c r="AI720" i="10"/>
  <c r="BD721" i="10"/>
  <c r="AZ721" i="10"/>
  <c r="AV721" i="10"/>
  <c r="AR721" i="10"/>
  <c r="AN721" i="10"/>
  <c r="BC721" i="10"/>
  <c r="AY721" i="10"/>
  <c r="AU721" i="10"/>
  <c r="AQ721" i="10"/>
  <c r="AM721" i="10"/>
  <c r="AO721" i="10"/>
  <c r="AW721" i="10"/>
  <c r="BE721" i="10"/>
  <c r="AI736" i="10"/>
  <c r="AH736" i="10"/>
  <c r="BC737" i="10"/>
  <c r="AY737" i="10"/>
  <c r="AU737" i="10"/>
  <c r="AQ737" i="10"/>
  <c r="AM737" i="10"/>
  <c r="BB737" i="10"/>
  <c r="AX737" i="10"/>
  <c r="AT737" i="10"/>
  <c r="AP737" i="10"/>
  <c r="AL737" i="10"/>
  <c r="AS737" i="10"/>
  <c r="BA737" i="10"/>
  <c r="BD740" i="10"/>
  <c r="AZ740" i="10"/>
  <c r="AV740" i="10"/>
  <c r="AR740" i="10"/>
  <c r="AN740" i="10"/>
  <c r="BC740" i="10"/>
  <c r="AY740" i="10"/>
  <c r="AU740" i="10"/>
  <c r="AQ740" i="10"/>
  <c r="AM740" i="10"/>
  <c r="AO740" i="10"/>
  <c r="AW740" i="10"/>
  <c r="BE740" i="10"/>
  <c r="AT743" i="10"/>
  <c r="AP743" i="10"/>
  <c r="AL743" i="10"/>
  <c r="AS743" i="10"/>
  <c r="BA743" i="10"/>
  <c r="AH744" i="10"/>
  <c r="AJ745" i="10"/>
  <c r="AI745" i="10"/>
  <c r="AB752" i="10"/>
  <c r="AC752" i="10" s="1"/>
  <c r="AA752" i="10"/>
  <c r="BD756" i="10"/>
  <c r="AZ756" i="10"/>
  <c r="AV756" i="10"/>
  <c r="AR756" i="10"/>
  <c r="AN756" i="10"/>
  <c r="BC756" i="10"/>
  <c r="AY756" i="10"/>
  <c r="AU756" i="10"/>
  <c r="AQ756" i="10"/>
  <c r="AM756" i="10"/>
  <c r="AO756" i="10"/>
  <c r="AW756" i="10"/>
  <c r="BE756" i="10"/>
  <c r="AI760" i="10"/>
  <c r="AH760" i="10"/>
  <c r="AJ782" i="10"/>
  <c r="AI782" i="10"/>
  <c r="BD783" i="10"/>
  <c r="AZ783" i="10"/>
  <c r="AV783" i="10"/>
  <c r="AR783" i="10"/>
  <c r="AN783" i="10"/>
  <c r="BC783" i="10"/>
  <c r="AY783" i="10"/>
  <c r="AU783" i="10"/>
  <c r="AQ783" i="10"/>
  <c r="AM783" i="10"/>
  <c r="AO783" i="10"/>
  <c r="AW783" i="10"/>
  <c r="BE783" i="10"/>
  <c r="BD799" i="10"/>
  <c r="AZ799" i="10"/>
  <c r="AV799" i="10"/>
  <c r="AR799" i="10"/>
  <c r="AN799" i="10"/>
  <c r="BC799" i="10"/>
  <c r="AY799" i="10"/>
  <c r="AU799" i="10"/>
  <c r="AQ799" i="10"/>
  <c r="AM799" i="10"/>
  <c r="AO799" i="10"/>
  <c r="AW799" i="10"/>
  <c r="BE799" i="10"/>
  <c r="BC802" i="10"/>
  <c r="AY802" i="10"/>
  <c r="AU802" i="10"/>
  <c r="AQ802" i="10"/>
  <c r="AM802" i="10"/>
  <c r="BB802" i="10"/>
  <c r="AX802" i="10"/>
  <c r="AT802" i="10"/>
  <c r="AP802" i="10"/>
  <c r="AL802" i="10"/>
  <c r="AS802" i="10"/>
  <c r="BA802" i="10"/>
  <c r="AI803" i="10"/>
  <c r="AH803" i="10"/>
  <c r="BD805" i="10"/>
  <c r="AZ805" i="10"/>
  <c r="AV805" i="10"/>
  <c r="AR805" i="10"/>
  <c r="AN805" i="10"/>
  <c r="BE805" i="10"/>
  <c r="AY805" i="10"/>
  <c r="AT805" i="10"/>
  <c r="AO805" i="10"/>
  <c r="BC805" i="10"/>
  <c r="AX805" i="10"/>
  <c r="AS805" i="10"/>
  <c r="AM805" i="10"/>
  <c r="AL805" i="10"/>
  <c r="AW805" i="10"/>
  <c r="BB807" i="10"/>
  <c r="AX807" i="10"/>
  <c r="AT807" i="10"/>
  <c r="AP807" i="10"/>
  <c r="AL807" i="10"/>
  <c r="BD807" i="10"/>
  <c r="AY807" i="10"/>
  <c r="AS807" i="10"/>
  <c r="AN807" i="10"/>
  <c r="BC807" i="10"/>
  <c r="AW807" i="10"/>
  <c r="AR807" i="10"/>
  <c r="AM807" i="10"/>
  <c r="AV807" i="10"/>
  <c r="AB854" i="10"/>
  <c r="AC854" i="10" s="1"/>
  <c r="AA854" i="10"/>
  <c r="AH857" i="10"/>
  <c r="AJ857" i="10"/>
  <c r="AI857" i="10"/>
  <c r="AA865" i="10"/>
  <c r="AB865" i="10"/>
  <c r="AC865" i="10" s="1"/>
  <c r="BC891" i="10"/>
  <c r="AY891" i="10"/>
  <c r="AU891" i="10"/>
  <c r="AQ891" i="10"/>
  <c r="AM891" i="10"/>
  <c r="BA891" i="10"/>
  <c r="AV891" i="10"/>
  <c r="AP891" i="10"/>
  <c r="BE891" i="10"/>
  <c r="AZ891" i="10"/>
  <c r="AT891" i="10"/>
  <c r="AO891" i="10"/>
  <c r="BD891" i="10"/>
  <c r="AX891" i="10"/>
  <c r="AS891" i="10"/>
  <c r="AN891" i="10"/>
  <c r="AW891" i="10"/>
  <c r="BD907" i="10"/>
  <c r="AZ907" i="10"/>
  <c r="AV907" i="10"/>
  <c r="AR907" i="10"/>
  <c r="AN907" i="10"/>
  <c r="BA907" i="10"/>
  <c r="AU907" i="10"/>
  <c r="AP907" i="10"/>
  <c r="BE907" i="10"/>
  <c r="AY907" i="10"/>
  <c r="AT907" i="10"/>
  <c r="AO907" i="10"/>
  <c r="BC907" i="10"/>
  <c r="AX907" i="10"/>
  <c r="AS907" i="10"/>
  <c r="AM907" i="10"/>
  <c r="AW907" i="10"/>
  <c r="AB913" i="10"/>
  <c r="AC913" i="10" s="1"/>
  <c r="BD915" i="10"/>
  <c r="AZ915" i="10"/>
  <c r="AV915" i="10"/>
  <c r="AR915" i="10"/>
  <c r="AN915" i="10"/>
  <c r="BA915" i="10"/>
  <c r="AU915" i="10"/>
  <c r="AP915" i="10"/>
  <c r="BE915" i="10"/>
  <c r="AY915" i="10"/>
  <c r="AT915" i="10"/>
  <c r="AO915" i="10"/>
  <c r="BC915" i="10"/>
  <c r="AX915" i="10"/>
  <c r="AS915" i="10"/>
  <c r="AM915" i="10"/>
  <c r="AW915" i="10"/>
  <c r="AB921" i="10"/>
  <c r="AC921" i="10" s="1"/>
  <c r="AA921" i="10"/>
  <c r="BD923" i="10"/>
  <c r="AZ923" i="10"/>
  <c r="AV923" i="10"/>
  <c r="AR923" i="10"/>
  <c r="AN923" i="10"/>
  <c r="BA923" i="10"/>
  <c r="AU923" i="10"/>
  <c r="AP923" i="10"/>
  <c r="BE923" i="10"/>
  <c r="AY923" i="10"/>
  <c r="AT923" i="10"/>
  <c r="AO923" i="10"/>
  <c r="BC923" i="10"/>
  <c r="AX923" i="10"/>
  <c r="AS923" i="10"/>
  <c r="AM923" i="10"/>
  <c r="AW923" i="10"/>
  <c r="AJ926" i="10"/>
  <c r="AH926" i="10"/>
  <c r="AJ940" i="10"/>
  <c r="AI940" i="10"/>
  <c r="AH940" i="10"/>
  <c r="BC947" i="10"/>
  <c r="AY947" i="10"/>
  <c r="AU947" i="10"/>
  <c r="AQ947" i="10"/>
  <c r="AM947" i="10"/>
  <c r="BB947" i="10"/>
  <c r="AX947" i="10"/>
  <c r="AT947" i="10"/>
  <c r="AP947" i="10"/>
  <c r="AL947" i="10"/>
  <c r="AZ947" i="10"/>
  <c r="AR947" i="10"/>
  <c r="BE947" i="10"/>
  <c r="AW947" i="10"/>
  <c r="AO947" i="10"/>
  <c r="BD947" i="10"/>
  <c r="AV947" i="10"/>
  <c r="AN947" i="10"/>
  <c r="BC952" i="10"/>
  <c r="AY952" i="10"/>
  <c r="AU952" i="10"/>
  <c r="AQ952" i="10"/>
  <c r="AM952" i="10"/>
  <c r="BB952" i="10"/>
  <c r="AX952" i="10"/>
  <c r="AT952" i="10"/>
  <c r="AP952" i="10"/>
  <c r="AL952" i="10"/>
  <c r="AZ952" i="10"/>
  <c r="AR952" i="10"/>
  <c r="BE952" i="10"/>
  <c r="AW952" i="10"/>
  <c r="AO952" i="10"/>
  <c r="BD952" i="10"/>
  <c r="AV952" i="10"/>
  <c r="AN952" i="10"/>
  <c r="AI968" i="10"/>
  <c r="AH968" i="10"/>
  <c r="AA970" i="10"/>
  <c r="AB970" i="10"/>
  <c r="AC970" i="10" s="1"/>
  <c r="AJ1010" i="10"/>
  <c r="AI1010" i="10"/>
  <c r="AH1010" i="10"/>
  <c r="BD1014" i="10"/>
  <c r="AZ1014" i="10"/>
  <c r="AV1014" i="10"/>
  <c r="AR1014" i="10"/>
  <c r="AN1014" i="10"/>
  <c r="BE1014" i="10"/>
  <c r="AY1014" i="10"/>
  <c r="AT1014" i="10"/>
  <c r="AO1014" i="10"/>
  <c r="BC1014" i="10"/>
  <c r="AX1014" i="10"/>
  <c r="AS1014" i="10"/>
  <c r="AM1014" i="10"/>
  <c r="AU1014" i="10"/>
  <c r="BB1014" i="10"/>
  <c r="AQ1014" i="10"/>
  <c r="BA1014" i="10"/>
  <c r="AP1014" i="10"/>
  <c r="AL1014" i="10"/>
  <c r="AB1081" i="10"/>
  <c r="AC1081" i="10" s="1"/>
  <c r="AA1081" i="10"/>
  <c r="AI1111" i="10"/>
  <c r="AH1111" i="10"/>
  <c r="AJ1111" i="10"/>
  <c r="BD1123" i="10"/>
  <c r="AZ1123" i="10"/>
  <c r="AV1123" i="10"/>
  <c r="AR1123" i="10"/>
  <c r="AN1123" i="10"/>
  <c r="BC1123" i="10"/>
  <c r="AY1123" i="10"/>
  <c r="AU1123" i="10"/>
  <c r="AQ1123" i="10"/>
  <c r="AM1123" i="10"/>
  <c r="BB1123" i="10"/>
  <c r="AT1123" i="10"/>
  <c r="AL1123" i="10"/>
  <c r="BA1123" i="10"/>
  <c r="AS1123" i="10"/>
  <c r="AP1123" i="10"/>
  <c r="BE1123" i="10"/>
  <c r="AO1123" i="10"/>
  <c r="AX1123" i="10"/>
  <c r="AW1123" i="10"/>
  <c r="AM460" i="10"/>
  <c r="AQ460" i="10"/>
  <c r="AU460" i="10"/>
  <c r="AY460" i="10"/>
  <c r="AO462" i="10"/>
  <c r="AS462" i="10"/>
  <c r="AW462" i="10"/>
  <c r="BA462" i="10"/>
  <c r="AY464" i="10"/>
  <c r="AO466" i="10"/>
  <c r="AS466" i="10"/>
  <c r="AW466" i="10"/>
  <c r="BA466" i="10"/>
  <c r="AM468" i="10"/>
  <c r="AQ468" i="10"/>
  <c r="AU468" i="10"/>
  <c r="AY468" i="10"/>
  <c r="AO470" i="10"/>
  <c r="AS470" i="10"/>
  <c r="AW470" i="10"/>
  <c r="BA470" i="10"/>
  <c r="AM472" i="10"/>
  <c r="AQ472" i="10"/>
  <c r="AU472" i="10"/>
  <c r="AY472" i="10"/>
  <c r="AO474" i="10"/>
  <c r="AS474" i="10"/>
  <c r="AW474" i="10"/>
  <c r="BA474" i="10"/>
  <c r="AM476" i="10"/>
  <c r="AQ476" i="10"/>
  <c r="AU476" i="10"/>
  <c r="AY476" i="10"/>
  <c r="AO480" i="10"/>
  <c r="AS480" i="10"/>
  <c r="AW480" i="10"/>
  <c r="BA480" i="10"/>
  <c r="AO482" i="10"/>
  <c r="AS482" i="10"/>
  <c r="AW482" i="10"/>
  <c r="BA482" i="10"/>
  <c r="AM484" i="10"/>
  <c r="AQ484" i="10"/>
  <c r="AU484" i="10"/>
  <c r="AY484" i="10"/>
  <c r="AO486" i="10"/>
  <c r="AS486" i="10"/>
  <c r="AW486" i="10"/>
  <c r="BA486" i="10"/>
  <c r="AM488" i="10"/>
  <c r="AQ488" i="10"/>
  <c r="AU488" i="10"/>
  <c r="AY488" i="10"/>
  <c r="AO490" i="10"/>
  <c r="AS490" i="10"/>
  <c r="AW490" i="10"/>
  <c r="BA490" i="10"/>
  <c r="AM492" i="10"/>
  <c r="AQ492" i="10"/>
  <c r="AU492" i="10"/>
  <c r="AY492" i="10"/>
  <c r="AO494" i="10"/>
  <c r="AS494" i="10"/>
  <c r="AW494" i="10"/>
  <c r="BA494" i="10"/>
  <c r="AM496" i="10"/>
  <c r="AQ496" i="10"/>
  <c r="AU496" i="10"/>
  <c r="AY496" i="10"/>
  <c r="AM498" i="10"/>
  <c r="AQ498" i="10"/>
  <c r="AU498" i="10"/>
  <c r="AY498" i="10"/>
  <c r="AM501" i="10"/>
  <c r="AQ501" i="10"/>
  <c r="AU501" i="10"/>
  <c r="AY501" i="10"/>
  <c r="AO503" i="10"/>
  <c r="AS503" i="10"/>
  <c r="AW503" i="10"/>
  <c r="BA503" i="10"/>
  <c r="AO506" i="10"/>
  <c r="AS506" i="10"/>
  <c r="AW506" i="10"/>
  <c r="BA506" i="10"/>
  <c r="AM508" i="10"/>
  <c r="AQ508" i="10"/>
  <c r="AU508" i="10"/>
  <c r="AY508" i="10"/>
  <c r="AM511" i="10"/>
  <c r="AQ511" i="10"/>
  <c r="AU511" i="10"/>
  <c r="AY511" i="10"/>
  <c r="AO513" i="10"/>
  <c r="AS513" i="10"/>
  <c r="AW513" i="10"/>
  <c r="BA513" i="10"/>
  <c r="AO515" i="10"/>
  <c r="AS515" i="10"/>
  <c r="AW515" i="10"/>
  <c r="BA515" i="10"/>
  <c r="AM517" i="10"/>
  <c r="AQ517" i="10"/>
  <c r="AU517" i="10"/>
  <c r="AY517" i="10"/>
  <c r="AO519" i="10"/>
  <c r="AS519" i="10"/>
  <c r="AW519" i="10"/>
  <c r="BA519" i="10"/>
  <c r="AM521" i="10"/>
  <c r="AQ521" i="10"/>
  <c r="AU521" i="10"/>
  <c r="AY521" i="10"/>
  <c r="AO523" i="10"/>
  <c r="AS523" i="10"/>
  <c r="AW523" i="10"/>
  <c r="BA523" i="10"/>
  <c r="AM525" i="10"/>
  <c r="AQ525" i="10"/>
  <c r="AU525" i="10"/>
  <c r="AY525" i="10"/>
  <c r="AO527" i="10"/>
  <c r="AS527" i="10"/>
  <c r="AW527" i="10"/>
  <c r="BA527" i="10"/>
  <c r="AM529" i="10"/>
  <c r="AQ529" i="10"/>
  <c r="AU529" i="10"/>
  <c r="AY529" i="10"/>
  <c r="AO531" i="10"/>
  <c r="AS531" i="10"/>
  <c r="AW531" i="10"/>
  <c r="BA531" i="10"/>
  <c r="AO537" i="10"/>
  <c r="AS537" i="10"/>
  <c r="AW537" i="10"/>
  <c r="BA537" i="10"/>
  <c r="AM539" i="10"/>
  <c r="AQ539" i="10"/>
  <c r="AU539" i="10"/>
  <c r="AY539" i="10"/>
  <c r="AO541" i="10"/>
  <c r="AS541" i="10"/>
  <c r="AW541" i="10"/>
  <c r="BA541" i="10"/>
  <c r="AM543" i="10"/>
  <c r="AQ543" i="10"/>
  <c r="AU543" i="10"/>
  <c r="AY543" i="10"/>
  <c r="AO545" i="10"/>
  <c r="AS545" i="10"/>
  <c r="AW545" i="10"/>
  <c r="BA545" i="10"/>
  <c r="AM547" i="10"/>
  <c r="AQ547" i="10"/>
  <c r="AU547" i="10"/>
  <c r="AY547" i="10"/>
  <c r="AO549" i="10"/>
  <c r="AS549" i="10"/>
  <c r="AW549" i="10"/>
  <c r="BA549" i="10"/>
  <c r="AM551" i="10"/>
  <c r="AQ551" i="10"/>
  <c r="AU551" i="10"/>
  <c r="AY551" i="10"/>
  <c r="AO553" i="10"/>
  <c r="AS553" i="10"/>
  <c r="AW553" i="10"/>
  <c r="BA553" i="10"/>
  <c r="AM555" i="10"/>
  <c r="AQ555" i="10"/>
  <c r="AU555" i="10"/>
  <c r="AY555" i="10"/>
  <c r="AO556" i="10"/>
  <c r="AS556" i="10"/>
  <c r="AW556" i="10"/>
  <c r="BA556" i="10"/>
  <c r="AO558" i="10"/>
  <c r="AS558" i="10"/>
  <c r="AW558" i="10"/>
  <c r="BA558" i="10"/>
  <c r="AM560" i="10"/>
  <c r="AQ560" i="10"/>
  <c r="AU560" i="10"/>
  <c r="AY560" i="10"/>
  <c r="AO561" i="10"/>
  <c r="AS561" i="10"/>
  <c r="AW561" i="10"/>
  <c r="BA561" i="10"/>
  <c r="AM563" i="10"/>
  <c r="AQ563" i="10"/>
  <c r="AU563" i="10"/>
  <c r="AY563" i="10"/>
  <c r="AO565" i="10"/>
  <c r="AW565" i="10"/>
  <c r="AM566" i="10"/>
  <c r="AQ566" i="10"/>
  <c r="AU566" i="10"/>
  <c r="AY566" i="10"/>
  <c r="AO568" i="10"/>
  <c r="AS568" i="10"/>
  <c r="AW568" i="10"/>
  <c r="BA568" i="10"/>
  <c r="AO572" i="10"/>
  <c r="AW572" i="10"/>
  <c r="AL573" i="10"/>
  <c r="AP573" i="10"/>
  <c r="AT573" i="10"/>
  <c r="AX573" i="10"/>
  <c r="AO576" i="10"/>
  <c r="AS576" i="10"/>
  <c r="AW576" i="10"/>
  <c r="BA576" i="10"/>
  <c r="AL577" i="10"/>
  <c r="AP577" i="10"/>
  <c r="AT577" i="10"/>
  <c r="AX577" i="10"/>
  <c r="AO580" i="10"/>
  <c r="AW580" i="10"/>
  <c r="AL581" i="10"/>
  <c r="AP581" i="10"/>
  <c r="AT581" i="10"/>
  <c r="AX581" i="10"/>
  <c r="AQ582" i="10"/>
  <c r="AU582" i="10"/>
  <c r="AO584" i="10"/>
  <c r="AS584" i="10"/>
  <c r="AW584" i="10"/>
  <c r="BA584" i="10"/>
  <c r="AL585" i="10"/>
  <c r="AP585" i="10"/>
  <c r="AT585" i="10"/>
  <c r="AX585" i="10"/>
  <c r="AM586" i="10"/>
  <c r="AQ586" i="10"/>
  <c r="AU586" i="10"/>
  <c r="AO588" i="10"/>
  <c r="AS588" i="10"/>
  <c r="AW588" i="10"/>
  <c r="BA588" i="10"/>
  <c r="AM592" i="10"/>
  <c r="AQ592" i="10"/>
  <c r="AU592" i="10"/>
  <c r="AY592" i="10"/>
  <c r="AM594" i="10"/>
  <c r="AQ594" i="10"/>
  <c r="AU594" i="10"/>
  <c r="AL595" i="10"/>
  <c r="AP595" i="10"/>
  <c r="AT595" i="10"/>
  <c r="AX595" i="10"/>
  <c r="AO596" i="10"/>
  <c r="AS596" i="10"/>
  <c r="AW596" i="10"/>
  <c r="BA596" i="10"/>
  <c r="AM598" i="10"/>
  <c r="AQ598" i="10"/>
  <c r="AU598" i="10"/>
  <c r="AY598" i="10"/>
  <c r="AL599" i="10"/>
  <c r="AP599" i="10"/>
  <c r="AX599" i="10"/>
  <c r="AO600" i="10"/>
  <c r="AS600" i="10"/>
  <c r="AW600" i="10"/>
  <c r="BA600" i="10"/>
  <c r="AM602" i="10"/>
  <c r="AQ602" i="10"/>
  <c r="AU602" i="10"/>
  <c r="AY602" i="10"/>
  <c r="AL603" i="10"/>
  <c r="AP603" i="10"/>
  <c r="AT603" i="10"/>
  <c r="AX603" i="10"/>
  <c r="AO604" i="10"/>
  <c r="AS604" i="10"/>
  <c r="AW604" i="10"/>
  <c r="BA604" i="10"/>
  <c r="AM606" i="10"/>
  <c r="AQ606" i="10"/>
  <c r="AU606" i="10"/>
  <c r="AY606" i="10"/>
  <c r="AL607" i="10"/>
  <c r="AP607" i="10"/>
  <c r="AT607" i="10"/>
  <c r="AX607" i="10"/>
  <c r="AO608" i="10"/>
  <c r="AS608" i="10"/>
  <c r="AW608" i="10"/>
  <c r="BA608" i="10"/>
  <c r="AO610" i="10"/>
  <c r="AS610" i="10"/>
  <c r="AW610" i="10"/>
  <c r="BA610" i="10"/>
  <c r="AL611" i="10"/>
  <c r="AP611" i="10"/>
  <c r="AT611" i="10"/>
  <c r="AX611" i="10"/>
  <c r="AO613" i="10"/>
  <c r="AS613" i="10"/>
  <c r="AW613" i="10"/>
  <c r="BA613" i="10"/>
  <c r="AM615" i="10"/>
  <c r="AQ615" i="10"/>
  <c r="AU615" i="10"/>
  <c r="AY615" i="10"/>
  <c r="AL616" i="10"/>
  <c r="AP616" i="10"/>
  <c r="AT616" i="10"/>
  <c r="AX616" i="10"/>
  <c r="AM618" i="10"/>
  <c r="AQ618" i="10"/>
  <c r="AU618" i="10"/>
  <c r="AY618" i="10"/>
  <c r="AL619" i="10"/>
  <c r="AP619" i="10"/>
  <c r="AT619" i="10"/>
  <c r="AX619" i="10"/>
  <c r="AO620" i="10"/>
  <c r="AS620" i="10"/>
  <c r="AW620" i="10"/>
  <c r="BA620" i="10"/>
  <c r="AL622" i="10"/>
  <c r="AP622" i="10"/>
  <c r="AT622" i="10"/>
  <c r="AX622" i="10"/>
  <c r="AO623" i="10"/>
  <c r="AS623" i="10"/>
  <c r="AW623" i="10"/>
  <c r="BA623" i="10"/>
  <c r="AM625" i="10"/>
  <c r="AQ625" i="10"/>
  <c r="AU625" i="10"/>
  <c r="AY625" i="10"/>
  <c r="AL626" i="10"/>
  <c r="AT626" i="10"/>
  <c r="AX626" i="10"/>
  <c r="AM627" i="10"/>
  <c r="AQ627" i="10"/>
  <c r="AU627" i="10"/>
  <c r="AY627" i="10"/>
  <c r="AO629" i="10"/>
  <c r="AS629" i="10"/>
  <c r="AW629" i="10"/>
  <c r="BA629" i="10"/>
  <c r="AL630" i="10"/>
  <c r="AP630" i="10"/>
  <c r="AU630" i="10"/>
  <c r="BA630" i="10"/>
  <c r="AI631" i="10"/>
  <c r="AI633" i="10"/>
  <c r="AJ634" i="10"/>
  <c r="AI635" i="10"/>
  <c r="AI637" i="10"/>
  <c r="AO637" i="10"/>
  <c r="AT637" i="10"/>
  <c r="AZ637" i="10"/>
  <c r="BE637" i="10"/>
  <c r="AJ638" i="10"/>
  <c r="AI639" i="10"/>
  <c r="AI641" i="10"/>
  <c r="AO641" i="10"/>
  <c r="AT641" i="10"/>
  <c r="AZ641" i="10"/>
  <c r="BE641" i="10"/>
  <c r="AH647" i="10"/>
  <c r="AH648" i="10"/>
  <c r="AO648" i="10"/>
  <c r="AT648" i="10"/>
  <c r="AY648" i="10"/>
  <c r="BE648" i="10"/>
  <c r="AO650" i="10"/>
  <c r="AT650" i="10"/>
  <c r="AY650" i="10"/>
  <c r="BE650" i="10"/>
  <c r="AI653" i="10"/>
  <c r="BD654" i="10"/>
  <c r="AZ654" i="10"/>
  <c r="AV654" i="10"/>
  <c r="AR654" i="10"/>
  <c r="AN654" i="10"/>
  <c r="AL654" i="10"/>
  <c r="AQ654" i="10"/>
  <c r="AW654" i="10"/>
  <c r="BB654" i="10"/>
  <c r="AN655" i="10"/>
  <c r="AS655" i="10"/>
  <c r="AX655" i="10"/>
  <c r="BD655" i="10"/>
  <c r="AN656" i="10"/>
  <c r="AS656" i="10"/>
  <c r="AY656" i="10"/>
  <c r="BD656" i="10"/>
  <c r="AH657" i="10"/>
  <c r="AJ658" i="10"/>
  <c r="BC659" i="10"/>
  <c r="AY659" i="10"/>
  <c r="AU659" i="10"/>
  <c r="AQ659" i="10"/>
  <c r="AM659" i="10"/>
  <c r="AL659" i="10"/>
  <c r="AR659" i="10"/>
  <c r="AW659" i="10"/>
  <c r="BB659" i="10"/>
  <c r="AM660" i="10"/>
  <c r="AR660" i="10"/>
  <c r="AW660" i="10"/>
  <c r="BC660" i="10"/>
  <c r="AO662" i="10"/>
  <c r="AT662" i="10"/>
  <c r="AY662" i="10"/>
  <c r="BE662" i="10"/>
  <c r="AJ663" i="10"/>
  <c r="BB664" i="10"/>
  <c r="AX664" i="10"/>
  <c r="AT664" i="10"/>
  <c r="AP664" i="10"/>
  <c r="AL664" i="10"/>
  <c r="AQ664" i="10"/>
  <c r="AV664" i="10"/>
  <c r="BA664" i="10"/>
  <c r="AX667" i="10"/>
  <c r="BD667" i="10"/>
  <c r="BB669" i="10"/>
  <c r="AX669" i="10"/>
  <c r="AT669" i="10"/>
  <c r="AP669" i="10"/>
  <c r="AL669" i="10"/>
  <c r="AQ669" i="10"/>
  <c r="AV669" i="10"/>
  <c r="BA669" i="10"/>
  <c r="AI672" i="10"/>
  <c r="AO672" i="10"/>
  <c r="AT672" i="10"/>
  <c r="AZ672" i="10"/>
  <c r="BE672" i="10"/>
  <c r="AH673" i="10"/>
  <c r="AJ674" i="10"/>
  <c r="AM675" i="10"/>
  <c r="AM676" i="10"/>
  <c r="AR676" i="10"/>
  <c r="AW676" i="10"/>
  <c r="BC676" i="10"/>
  <c r="AO678" i="10"/>
  <c r="AW678" i="10"/>
  <c r="BE678" i="10"/>
  <c r="AJ681" i="10"/>
  <c r="AS681" i="10"/>
  <c r="BA681" i="10"/>
  <c r="AO682" i="10"/>
  <c r="AW682" i="10"/>
  <c r="BE682" i="10"/>
  <c r="BD683" i="10"/>
  <c r="BC683" i="10"/>
  <c r="AY683" i="10"/>
  <c r="AQ683" i="10"/>
  <c r="AJ687" i="10"/>
  <c r="AS687" i="10"/>
  <c r="BA687" i="10"/>
  <c r="AH688" i="10"/>
  <c r="AO690" i="10"/>
  <c r="AW690" i="10"/>
  <c r="BE690" i="10"/>
  <c r="BD691" i="10"/>
  <c r="AZ691" i="10"/>
  <c r="AV691" i="10"/>
  <c r="AR691" i="10"/>
  <c r="AN691" i="10"/>
  <c r="BC691" i="10"/>
  <c r="AY691" i="10"/>
  <c r="AU691" i="10"/>
  <c r="AQ691" i="10"/>
  <c r="AM691" i="10"/>
  <c r="AO691" i="10"/>
  <c r="AW691" i="10"/>
  <c r="BE691" i="10"/>
  <c r="AB694" i="10"/>
  <c r="AC694" i="10" s="1"/>
  <c r="AJ695" i="10"/>
  <c r="AS695" i="10"/>
  <c r="BA695" i="10"/>
  <c r="AH696" i="10"/>
  <c r="AO698" i="10"/>
  <c r="AW698" i="10"/>
  <c r="BE698" i="10"/>
  <c r="BD699" i="10"/>
  <c r="AZ699" i="10"/>
  <c r="AV699" i="10"/>
  <c r="AR699" i="10"/>
  <c r="AN699" i="10"/>
  <c r="BC699" i="10"/>
  <c r="AY699" i="10"/>
  <c r="AU699" i="10"/>
  <c r="AQ699" i="10"/>
  <c r="AM699" i="10"/>
  <c r="AO699" i="10"/>
  <c r="AW699" i="10"/>
  <c r="BE699" i="10"/>
  <c r="AI703" i="10"/>
  <c r="AH703" i="10"/>
  <c r="AO704" i="10"/>
  <c r="AW704" i="10"/>
  <c r="BE704" i="10"/>
  <c r="AJ705" i="10"/>
  <c r="AS705" i="10"/>
  <c r="BA705" i="10"/>
  <c r="AN706" i="10"/>
  <c r="AV706" i="10"/>
  <c r="BD706" i="10"/>
  <c r="AH708" i="10"/>
  <c r="AI709" i="10"/>
  <c r="AH709" i="10"/>
  <c r="AP709" i="10"/>
  <c r="AX709" i="10"/>
  <c r="BC710" i="10"/>
  <c r="AY710" i="10"/>
  <c r="AU710" i="10"/>
  <c r="AQ710" i="10"/>
  <c r="AM710" i="10"/>
  <c r="BB710" i="10"/>
  <c r="AX710" i="10"/>
  <c r="AT710" i="10"/>
  <c r="AP710" i="10"/>
  <c r="AL710" i="10"/>
  <c r="AS710" i="10"/>
  <c r="BA710" i="10"/>
  <c r="AH712" i="10"/>
  <c r="AI713" i="10"/>
  <c r="AH713" i="10"/>
  <c r="BC714" i="10"/>
  <c r="AY714" i="10"/>
  <c r="AU714" i="10"/>
  <c r="AQ714" i="10"/>
  <c r="AM714" i="10"/>
  <c r="BB714" i="10"/>
  <c r="AX714" i="10"/>
  <c r="AT714" i="10"/>
  <c r="AP714" i="10"/>
  <c r="AL714" i="10"/>
  <c r="AS714" i="10"/>
  <c r="BA714" i="10"/>
  <c r="AH716" i="10"/>
  <c r="AI717" i="10"/>
  <c r="AH717" i="10"/>
  <c r="AP717" i="10"/>
  <c r="AX717" i="10"/>
  <c r="BC718" i="10"/>
  <c r="AY718" i="10"/>
  <c r="AU718" i="10"/>
  <c r="AQ718" i="10"/>
  <c r="AM718" i="10"/>
  <c r="BB718" i="10"/>
  <c r="AX718" i="10"/>
  <c r="AT718" i="10"/>
  <c r="AP718" i="10"/>
  <c r="AL718" i="10"/>
  <c r="AS718" i="10"/>
  <c r="BA718" i="10"/>
  <c r="AH720" i="10"/>
  <c r="AI721" i="10"/>
  <c r="AH721" i="10"/>
  <c r="AP721" i="10"/>
  <c r="AX721" i="10"/>
  <c r="AO727" i="10"/>
  <c r="AW727" i="10"/>
  <c r="BE727" i="10"/>
  <c r="BD729" i="10"/>
  <c r="AZ729" i="10"/>
  <c r="AV729" i="10"/>
  <c r="AR729" i="10"/>
  <c r="AN729" i="10"/>
  <c r="BC729" i="10"/>
  <c r="AY729" i="10"/>
  <c r="AU729" i="10"/>
  <c r="AQ729" i="10"/>
  <c r="AM729" i="10"/>
  <c r="AO729" i="10"/>
  <c r="AW729" i="10"/>
  <c r="BE729" i="10"/>
  <c r="AJ732" i="10"/>
  <c r="AI732" i="10"/>
  <c r="BD733" i="10"/>
  <c r="AZ733" i="10"/>
  <c r="AV733" i="10"/>
  <c r="AR733" i="10"/>
  <c r="AN733" i="10"/>
  <c r="BC733" i="10"/>
  <c r="AY733" i="10"/>
  <c r="AU733" i="10"/>
  <c r="AQ733" i="10"/>
  <c r="AM733" i="10"/>
  <c r="AO733" i="10"/>
  <c r="AW733" i="10"/>
  <c r="BE733" i="10"/>
  <c r="AJ736" i="10"/>
  <c r="AS736" i="10"/>
  <c r="BA736" i="10"/>
  <c r="AN737" i="10"/>
  <c r="AV737" i="10"/>
  <c r="BD737" i="10"/>
  <c r="AI740" i="10"/>
  <c r="AH740" i="10"/>
  <c r="AP740" i="10"/>
  <c r="AX740" i="10"/>
  <c r="AJ741" i="10"/>
  <c r="AI741" i="10"/>
  <c r="AH745" i="10"/>
  <c r="AA749" i="10"/>
  <c r="AB751" i="10"/>
  <c r="AC751" i="10" s="1"/>
  <c r="BD752" i="10"/>
  <c r="AZ752" i="10"/>
  <c r="AV752" i="10"/>
  <c r="AR752" i="10"/>
  <c r="AN752" i="10"/>
  <c r="BC752" i="10"/>
  <c r="AY752" i="10"/>
  <c r="AU752" i="10"/>
  <c r="AQ752" i="10"/>
  <c r="AM752" i="10"/>
  <c r="AO752" i="10"/>
  <c r="AW752" i="10"/>
  <c r="BE752" i="10"/>
  <c r="AP756" i="10"/>
  <c r="AX756" i="10"/>
  <c r="AJ759" i="10"/>
  <c r="AI759" i="10"/>
  <c r="AJ760" i="10"/>
  <c r="AS760" i="10"/>
  <c r="BA760" i="10"/>
  <c r="AO763" i="10"/>
  <c r="AW763" i="10"/>
  <c r="BE763" i="10"/>
  <c r="AO767" i="10"/>
  <c r="AW767" i="10"/>
  <c r="BE767" i="10"/>
  <c r="AO771" i="10"/>
  <c r="AW771" i="10"/>
  <c r="BE771" i="10"/>
  <c r="AO775" i="10"/>
  <c r="AW775" i="10"/>
  <c r="BE775" i="10"/>
  <c r="BC779" i="10"/>
  <c r="AY779" i="10"/>
  <c r="AU779" i="10"/>
  <c r="AQ779" i="10"/>
  <c r="AM779" i="10"/>
  <c r="BB779" i="10"/>
  <c r="AX779" i="10"/>
  <c r="AT779" i="10"/>
  <c r="AP779" i="10"/>
  <c r="AL779" i="10"/>
  <c r="AS779" i="10"/>
  <c r="BA779" i="10"/>
  <c r="AH782" i="10"/>
  <c r="AI783" i="10"/>
  <c r="AH783" i="10"/>
  <c r="AP783" i="10"/>
  <c r="AX783" i="10"/>
  <c r="BC784" i="10"/>
  <c r="AY784" i="10"/>
  <c r="AU784" i="10"/>
  <c r="AQ784" i="10"/>
  <c r="AM784" i="10"/>
  <c r="BB784" i="10"/>
  <c r="AX784" i="10"/>
  <c r="AT784" i="10"/>
  <c r="AP784" i="10"/>
  <c r="AL784" i="10"/>
  <c r="AS784" i="10"/>
  <c r="BA784" i="10"/>
  <c r="AJ785" i="10"/>
  <c r="AI785" i="10"/>
  <c r="AJ792" i="10"/>
  <c r="AI792" i="10"/>
  <c r="BD793" i="10"/>
  <c r="AZ793" i="10"/>
  <c r="AV793" i="10"/>
  <c r="AR793" i="10"/>
  <c r="AN793" i="10"/>
  <c r="BC793" i="10"/>
  <c r="AY793" i="10"/>
  <c r="AU793" i="10"/>
  <c r="AQ793" i="10"/>
  <c r="AM793" i="10"/>
  <c r="AO793" i="10"/>
  <c r="AW793" i="10"/>
  <c r="BE793" i="10"/>
  <c r="BD795" i="10"/>
  <c r="AZ795" i="10"/>
  <c r="AV795" i="10"/>
  <c r="AR795" i="10"/>
  <c r="AN795" i="10"/>
  <c r="BC795" i="10"/>
  <c r="AY795" i="10"/>
  <c r="AU795" i="10"/>
  <c r="AQ795" i="10"/>
  <c r="AM795" i="10"/>
  <c r="AO795" i="10"/>
  <c r="AW795" i="10"/>
  <c r="BE795" i="10"/>
  <c r="BC798" i="10"/>
  <c r="AY798" i="10"/>
  <c r="AU798" i="10"/>
  <c r="AQ798" i="10"/>
  <c r="AM798" i="10"/>
  <c r="BB798" i="10"/>
  <c r="AX798" i="10"/>
  <c r="AT798" i="10"/>
  <c r="AP798" i="10"/>
  <c r="AL798" i="10"/>
  <c r="AS798" i="10"/>
  <c r="BA798" i="10"/>
  <c r="AI799" i="10"/>
  <c r="AH799" i="10"/>
  <c r="AP799" i="10"/>
  <c r="AX799" i="10"/>
  <c r="AJ800" i="10"/>
  <c r="AI800" i="10"/>
  <c r="AN802" i="10"/>
  <c r="AV802" i="10"/>
  <c r="BD802" i="10"/>
  <c r="AJ803" i="10"/>
  <c r="AP805" i="10"/>
  <c r="BA805" i="10"/>
  <c r="AB806" i="10"/>
  <c r="AC806" i="10" s="1"/>
  <c r="AO807" i="10"/>
  <c r="AZ807" i="10"/>
  <c r="AA809" i="10"/>
  <c r="AB811" i="10"/>
  <c r="AC811" i="10" s="1"/>
  <c r="AH824" i="10"/>
  <c r="AJ824" i="10"/>
  <c r="AI824" i="10"/>
  <c r="BC828" i="10"/>
  <c r="AY828" i="10"/>
  <c r="AU828" i="10"/>
  <c r="AQ828" i="10"/>
  <c r="AM828" i="10"/>
  <c r="BA828" i="10"/>
  <c r="AV828" i="10"/>
  <c r="AP828" i="10"/>
  <c r="BE828" i="10"/>
  <c r="AZ828" i="10"/>
  <c r="AT828" i="10"/>
  <c r="AO828" i="10"/>
  <c r="BD828" i="10"/>
  <c r="AX828" i="10"/>
  <c r="AS828" i="10"/>
  <c r="AN828" i="10"/>
  <c r="AW828" i="10"/>
  <c r="AJ830" i="10"/>
  <c r="AV838" i="10"/>
  <c r="AH853" i="10"/>
  <c r="AJ853" i="10"/>
  <c r="AI853" i="10"/>
  <c r="AA855" i="10"/>
  <c r="AA861" i="10"/>
  <c r="AB861" i="10"/>
  <c r="AC861" i="10" s="1"/>
  <c r="AA866" i="10"/>
  <c r="AI872" i="10"/>
  <c r="AJ872" i="10"/>
  <c r="AH872" i="10"/>
  <c r="BB884" i="10"/>
  <c r="AX884" i="10"/>
  <c r="AT884" i="10"/>
  <c r="AP884" i="10"/>
  <c r="AL884" i="10"/>
  <c r="BE884" i="10"/>
  <c r="AZ884" i="10"/>
  <c r="AU884" i="10"/>
  <c r="AO884" i="10"/>
  <c r="BD884" i="10"/>
  <c r="AY884" i="10"/>
  <c r="AS884" i="10"/>
  <c r="AN884" i="10"/>
  <c r="BC884" i="10"/>
  <c r="AW884" i="10"/>
  <c r="AR884" i="10"/>
  <c r="AM884" i="10"/>
  <c r="BB891" i="10"/>
  <c r="AV900" i="10"/>
  <c r="BC902" i="10"/>
  <c r="AY902" i="10"/>
  <c r="AU902" i="10"/>
  <c r="AQ902" i="10"/>
  <c r="AM902" i="10"/>
  <c r="BA902" i="10"/>
  <c r="AV902" i="10"/>
  <c r="AP902" i="10"/>
  <c r="BE902" i="10"/>
  <c r="AZ902" i="10"/>
  <c r="AT902" i="10"/>
  <c r="AO902" i="10"/>
  <c r="BD902" i="10"/>
  <c r="AX902" i="10"/>
  <c r="AS902" i="10"/>
  <c r="AN902" i="10"/>
  <c r="AW902" i="10"/>
  <c r="AJ904" i="10"/>
  <c r="AI904" i="10"/>
  <c r="AH904" i="10"/>
  <c r="BB907" i="10"/>
  <c r="AB910" i="10"/>
  <c r="AC910" i="10" s="1"/>
  <c r="AB911" i="10"/>
  <c r="AC911" i="10" s="1"/>
  <c r="AA911" i="10"/>
  <c r="BB913" i="10"/>
  <c r="AX913" i="10"/>
  <c r="AT913" i="10"/>
  <c r="AP913" i="10"/>
  <c r="AL913" i="10"/>
  <c r="BE913" i="10"/>
  <c r="AZ913" i="10"/>
  <c r="AU913" i="10"/>
  <c r="AO913" i="10"/>
  <c r="BD913" i="10"/>
  <c r="AY913" i="10"/>
  <c r="AS913" i="10"/>
  <c r="AN913" i="10"/>
  <c r="BC913" i="10"/>
  <c r="AW913" i="10"/>
  <c r="AR913" i="10"/>
  <c r="AM913" i="10"/>
  <c r="BB915" i="10"/>
  <c r="AB918" i="10"/>
  <c r="AC918" i="10" s="1"/>
  <c r="AB919" i="10"/>
  <c r="AC919" i="10" s="1"/>
  <c r="AA919" i="10"/>
  <c r="BB921" i="10"/>
  <c r="AX921" i="10"/>
  <c r="AT921" i="10"/>
  <c r="AP921" i="10"/>
  <c r="AL921" i="10"/>
  <c r="BE921" i="10"/>
  <c r="AZ921" i="10"/>
  <c r="AU921" i="10"/>
  <c r="AO921" i="10"/>
  <c r="BD921" i="10"/>
  <c r="AY921" i="10"/>
  <c r="AS921" i="10"/>
  <c r="AN921" i="10"/>
  <c r="BC921" i="10"/>
  <c r="AW921" i="10"/>
  <c r="AR921" i="10"/>
  <c r="AM921" i="10"/>
  <c r="BB923" i="10"/>
  <c r="AH934" i="10"/>
  <c r="AJ934" i="10"/>
  <c r="AI934" i="10"/>
  <c r="BB943" i="10"/>
  <c r="AX943" i="10"/>
  <c r="AT943" i="10"/>
  <c r="AP943" i="10"/>
  <c r="AL943" i="10"/>
  <c r="BE943" i="10"/>
  <c r="AZ943" i="10"/>
  <c r="AU943" i="10"/>
  <c r="AO943" i="10"/>
  <c r="BD943" i="10"/>
  <c r="AY943" i="10"/>
  <c r="AS943" i="10"/>
  <c r="AN943" i="10"/>
  <c r="BC943" i="10"/>
  <c r="AW943" i="10"/>
  <c r="AR943" i="10"/>
  <c r="AM943" i="10"/>
  <c r="AS947" i="10"/>
  <c r="AS952" i="10"/>
  <c r="BD961" i="10"/>
  <c r="AZ961" i="10"/>
  <c r="AV961" i="10"/>
  <c r="AR961" i="10"/>
  <c r="AN961" i="10"/>
  <c r="BC961" i="10"/>
  <c r="AY961" i="10"/>
  <c r="AU961" i="10"/>
  <c r="AQ961" i="10"/>
  <c r="AM961" i="10"/>
  <c r="BB961" i="10"/>
  <c r="AT961" i="10"/>
  <c r="AL961" i="10"/>
  <c r="BA961" i="10"/>
  <c r="AS961" i="10"/>
  <c r="AX961" i="10"/>
  <c r="AP961" i="10"/>
  <c r="BE961" i="10"/>
  <c r="BD963" i="10"/>
  <c r="AZ963" i="10"/>
  <c r="AV963" i="10"/>
  <c r="AR963" i="10"/>
  <c r="AN963" i="10"/>
  <c r="BC963" i="10"/>
  <c r="AY963" i="10"/>
  <c r="AU963" i="10"/>
  <c r="AQ963" i="10"/>
  <c r="AM963" i="10"/>
  <c r="BB963" i="10"/>
  <c r="AT963" i="10"/>
  <c r="AL963" i="10"/>
  <c r="BA963" i="10"/>
  <c r="AS963" i="10"/>
  <c r="AX963" i="10"/>
  <c r="AP963" i="10"/>
  <c r="BE963" i="10"/>
  <c r="AA966" i="10"/>
  <c r="AB966" i="10"/>
  <c r="AC966" i="10" s="1"/>
  <c r="AI967" i="10"/>
  <c r="AH967" i="10"/>
  <c r="AJ967" i="10"/>
  <c r="AA974" i="10"/>
  <c r="AB974" i="10"/>
  <c r="AC974" i="10" s="1"/>
  <c r="AB975" i="10"/>
  <c r="AC975" i="10" s="1"/>
  <c r="AA975" i="10"/>
  <c r="BC978" i="10"/>
  <c r="AY978" i="10"/>
  <c r="AU978" i="10"/>
  <c r="AQ978" i="10"/>
  <c r="AM978" i="10"/>
  <c r="BA978" i="10"/>
  <c r="AV978" i="10"/>
  <c r="AP978" i="10"/>
  <c r="BE978" i="10"/>
  <c r="AZ978" i="10"/>
  <c r="AT978" i="10"/>
  <c r="AO978" i="10"/>
  <c r="AX978" i="10"/>
  <c r="AN978" i="10"/>
  <c r="AW978" i="10"/>
  <c r="AL978" i="10"/>
  <c r="BD978" i="10"/>
  <c r="AS978" i="10"/>
  <c r="AI1008" i="10"/>
  <c r="AJ1008" i="10"/>
  <c r="AH1008" i="10"/>
  <c r="BD1071" i="10"/>
  <c r="AZ1071" i="10"/>
  <c r="AV1071" i="10"/>
  <c r="AR1071" i="10"/>
  <c r="AN1071" i="10"/>
  <c r="BC1071" i="10"/>
  <c r="AX1071" i="10"/>
  <c r="AS1071" i="10"/>
  <c r="AM1071" i="10"/>
  <c r="BE1071" i="10"/>
  <c r="AW1071" i="10"/>
  <c r="AP1071" i="10"/>
  <c r="BB1071" i="10"/>
  <c r="AU1071" i="10"/>
  <c r="AO1071" i="10"/>
  <c r="AY1071" i="10"/>
  <c r="AT1071" i="10"/>
  <c r="AQ1071" i="10"/>
  <c r="AL1071" i="10"/>
  <c r="AB1089" i="10"/>
  <c r="AC1089" i="10" s="1"/>
  <c r="AA1089" i="10"/>
  <c r="AJ1139" i="10"/>
  <c r="AI1139" i="10"/>
  <c r="AH1139" i="10"/>
  <c r="AA1250" i="10"/>
  <c r="AB1250" i="10"/>
  <c r="AC1250" i="10" s="1"/>
  <c r="AJ1333" i="10"/>
  <c r="AI1333" i="10"/>
  <c r="AH1333" i="10"/>
  <c r="AT821" i="10"/>
  <c r="AP821" i="10"/>
  <c r="AL821" i="10"/>
  <c r="AQ821" i="10"/>
  <c r="BC837" i="10"/>
  <c r="AY837" i="10"/>
  <c r="AU837" i="10"/>
  <c r="AQ837" i="10"/>
  <c r="AM837" i="10"/>
  <c r="AL837" i="10"/>
  <c r="AR837" i="10"/>
  <c r="AW837" i="10"/>
  <c r="BB837" i="10"/>
  <c r="BC844" i="10"/>
  <c r="AY844" i="10"/>
  <c r="AU844" i="10"/>
  <c r="AQ844" i="10"/>
  <c r="AM844" i="10"/>
  <c r="AL844" i="10"/>
  <c r="AR844" i="10"/>
  <c r="AW844" i="10"/>
  <c r="BB844" i="10"/>
  <c r="BD878" i="10"/>
  <c r="AZ878" i="10"/>
  <c r="AV878" i="10"/>
  <c r="AR878" i="10"/>
  <c r="AN878" i="10"/>
  <c r="AL878" i="10"/>
  <c r="AQ878" i="10"/>
  <c r="AW878" i="10"/>
  <c r="BB878" i="10"/>
  <c r="BB893" i="10"/>
  <c r="AX893" i="10"/>
  <c r="AT893" i="10"/>
  <c r="AP893" i="10"/>
  <c r="AL893" i="10"/>
  <c r="AQ893" i="10"/>
  <c r="AV893" i="10"/>
  <c r="BA893" i="10"/>
  <c r="BC899" i="10"/>
  <c r="AY899" i="10"/>
  <c r="AU899" i="10"/>
  <c r="AQ899" i="10"/>
  <c r="AM899" i="10"/>
  <c r="AL899" i="10"/>
  <c r="AR899" i="10"/>
  <c r="AW899" i="10"/>
  <c r="BB899" i="10"/>
  <c r="BC906" i="10"/>
  <c r="AY906" i="10"/>
  <c r="AU906" i="10"/>
  <c r="AQ906" i="10"/>
  <c r="AM906" i="10"/>
  <c r="AR906" i="10"/>
  <c r="AW906" i="10"/>
  <c r="BB906" i="10"/>
  <c r="BC910" i="10"/>
  <c r="AU910" i="10"/>
  <c r="AW910" i="10"/>
  <c r="BB910" i="10"/>
  <c r="BC914" i="10"/>
  <c r="AY914" i="10"/>
  <c r="AU914" i="10"/>
  <c r="AQ914" i="10"/>
  <c r="AM914" i="10"/>
  <c r="AL914" i="10"/>
  <c r="AR914" i="10"/>
  <c r="AW914" i="10"/>
  <c r="BB914" i="10"/>
  <c r="BC918" i="10"/>
  <c r="AL918" i="10"/>
  <c r="AR918" i="10"/>
  <c r="BB918" i="10"/>
  <c r="BC922" i="10"/>
  <c r="AY922" i="10"/>
  <c r="AU922" i="10"/>
  <c r="AQ922" i="10"/>
  <c r="AM922" i="10"/>
  <c r="AL922" i="10"/>
  <c r="AR922" i="10"/>
  <c r="AW922" i="10"/>
  <c r="BB922" i="10"/>
  <c r="AM925" i="10"/>
  <c r="BB931" i="10"/>
  <c r="AX931" i="10"/>
  <c r="AT931" i="10"/>
  <c r="AP931" i="10"/>
  <c r="AL931" i="10"/>
  <c r="AQ931" i="10"/>
  <c r="AV931" i="10"/>
  <c r="BA931" i="10"/>
  <c r="BD937" i="10"/>
  <c r="AZ937" i="10"/>
  <c r="AV937" i="10"/>
  <c r="AR937" i="10"/>
  <c r="AN937" i="10"/>
  <c r="AL937" i="10"/>
  <c r="AQ937" i="10"/>
  <c r="AW937" i="10"/>
  <c r="BB937" i="10"/>
  <c r="BC942" i="10"/>
  <c r="AY942" i="10"/>
  <c r="AU942" i="10"/>
  <c r="AQ942" i="10"/>
  <c r="AM942" i="10"/>
  <c r="AL942" i="10"/>
  <c r="AR942" i="10"/>
  <c r="AW942" i="10"/>
  <c r="BB942" i="10"/>
  <c r="BC955" i="10"/>
  <c r="AY955" i="10"/>
  <c r="AU955" i="10"/>
  <c r="AQ955" i="10"/>
  <c r="AM955" i="10"/>
  <c r="BB955" i="10"/>
  <c r="AX955" i="10"/>
  <c r="AT955" i="10"/>
  <c r="AP955" i="10"/>
  <c r="AL955" i="10"/>
  <c r="AS955" i="10"/>
  <c r="BA955" i="10"/>
  <c r="BC958" i="10"/>
  <c r="AY958" i="10"/>
  <c r="AU958" i="10"/>
  <c r="AQ958" i="10"/>
  <c r="AM958" i="10"/>
  <c r="BB958" i="10"/>
  <c r="AX958" i="10"/>
  <c r="AT958" i="10"/>
  <c r="AP958" i="10"/>
  <c r="AL958" i="10"/>
  <c r="AS958" i="10"/>
  <c r="BA958" i="10"/>
  <c r="AI961" i="10"/>
  <c r="AH961" i="10"/>
  <c r="BC962" i="10"/>
  <c r="AY962" i="10"/>
  <c r="AU962" i="10"/>
  <c r="AQ962" i="10"/>
  <c r="AM962" i="10"/>
  <c r="BB962" i="10"/>
  <c r="AX962" i="10"/>
  <c r="AT962" i="10"/>
  <c r="AP962" i="10"/>
  <c r="AL962" i="10"/>
  <c r="AS962" i="10"/>
  <c r="BA962" i="10"/>
  <c r="AI963" i="10"/>
  <c r="AH963" i="10"/>
  <c r="AH978" i="10"/>
  <c r="AJ978" i="10"/>
  <c r="AI978" i="10"/>
  <c r="AH992" i="10"/>
  <c r="AJ992" i="10"/>
  <c r="BB1001" i="10"/>
  <c r="AX1001" i="10"/>
  <c r="AT1001" i="10"/>
  <c r="AP1001" i="10"/>
  <c r="AL1001" i="10"/>
  <c r="BE1001" i="10"/>
  <c r="AZ1001" i="10"/>
  <c r="AU1001" i="10"/>
  <c r="AO1001" i="10"/>
  <c r="BD1001" i="10"/>
  <c r="AY1001" i="10"/>
  <c r="AS1001" i="10"/>
  <c r="AN1001" i="10"/>
  <c r="AV1001" i="10"/>
  <c r="AI1003" i="10"/>
  <c r="AJ1003" i="10"/>
  <c r="AJ1039" i="10"/>
  <c r="AI1039" i="10"/>
  <c r="AJ1041" i="10"/>
  <c r="AI1041" i="10"/>
  <c r="AH1041" i="10"/>
  <c r="AI1044" i="10"/>
  <c r="AJ1044" i="10"/>
  <c r="AH1044" i="10"/>
  <c r="AH1045" i="10"/>
  <c r="AJ1045" i="10"/>
  <c r="AJ1055" i="10"/>
  <c r="AI1055" i="10"/>
  <c r="BC1057" i="10"/>
  <c r="AY1057" i="10"/>
  <c r="AU1057" i="10"/>
  <c r="AQ1057" i="10"/>
  <c r="AM1057" i="10"/>
  <c r="BD1057" i="10"/>
  <c r="AX1057" i="10"/>
  <c r="AS1057" i="10"/>
  <c r="AN1057" i="10"/>
  <c r="AZ1057" i="10"/>
  <c r="AR1057" i="10"/>
  <c r="BE1057" i="10"/>
  <c r="AW1057" i="10"/>
  <c r="AP1057" i="10"/>
  <c r="AL1057" i="10"/>
  <c r="BA1057" i="10"/>
  <c r="BC1060" i="10"/>
  <c r="AY1060" i="10"/>
  <c r="AU1060" i="10"/>
  <c r="AQ1060" i="10"/>
  <c r="AM1060" i="10"/>
  <c r="BA1060" i="10"/>
  <c r="AV1060" i="10"/>
  <c r="AP1060" i="10"/>
  <c r="BE1060" i="10"/>
  <c r="AX1060" i="10"/>
  <c r="AR1060" i="10"/>
  <c r="BD1060" i="10"/>
  <c r="AW1060" i="10"/>
  <c r="AO1060" i="10"/>
  <c r="AN1060" i="10"/>
  <c r="BB1060" i="10"/>
  <c r="AJ1064" i="10"/>
  <c r="AI1064" i="10"/>
  <c r="AH1064" i="10"/>
  <c r="AI1068" i="10"/>
  <c r="AJ1068" i="10"/>
  <c r="BC1072" i="10"/>
  <c r="AY1072" i="10"/>
  <c r="AU1072" i="10"/>
  <c r="AQ1072" i="10"/>
  <c r="AM1072" i="10"/>
  <c r="BE1072" i="10"/>
  <c r="AZ1072" i="10"/>
  <c r="AT1072" i="10"/>
  <c r="AO1072" i="10"/>
  <c r="BA1072" i="10"/>
  <c r="AS1072" i="10"/>
  <c r="AL1072" i="10"/>
  <c r="AX1072" i="10"/>
  <c r="AR1072" i="10"/>
  <c r="AV1072" i="10"/>
  <c r="AA1076" i="10"/>
  <c r="AB1076" i="10"/>
  <c r="AC1076" i="10" s="1"/>
  <c r="AJ1078" i="10"/>
  <c r="AI1078" i="10"/>
  <c r="AA1080" i="10"/>
  <c r="AB1080" i="10"/>
  <c r="AC1080" i="10" s="1"/>
  <c r="AA1084" i="10"/>
  <c r="AB1084" i="10"/>
  <c r="AC1084" i="10" s="1"/>
  <c r="AJ1086" i="10"/>
  <c r="AI1086" i="10"/>
  <c r="AA1092" i="10"/>
  <c r="AB1092" i="10"/>
  <c r="AC1092" i="10" s="1"/>
  <c r="AH1094" i="10"/>
  <c r="AJ1094" i="10"/>
  <c r="AI1094" i="10"/>
  <c r="AJ1131" i="10"/>
  <c r="AI1131" i="10"/>
  <c r="AH1131" i="10"/>
  <c r="AB1145" i="10"/>
  <c r="AC1145" i="10" s="1"/>
  <c r="AA1145" i="10"/>
  <c r="AA1148" i="10"/>
  <c r="AB1148" i="10"/>
  <c r="AC1148" i="10" s="1"/>
  <c r="BE1149" i="10"/>
  <c r="BA1149" i="10"/>
  <c r="AW1149" i="10"/>
  <c r="AS1149" i="10"/>
  <c r="AO1149" i="10"/>
  <c r="BD1149" i="10"/>
  <c r="AZ1149" i="10"/>
  <c r="AV1149" i="10"/>
  <c r="AR1149" i="10"/>
  <c r="AN1149" i="10"/>
  <c r="BB1149" i="10"/>
  <c r="AT1149" i="10"/>
  <c r="AL1149" i="10"/>
  <c r="AY1149" i="10"/>
  <c r="AQ1149" i="10"/>
  <c r="AP1149" i="10"/>
  <c r="BC1149" i="10"/>
  <c r="AM1149" i="10"/>
  <c r="AX1149" i="10"/>
  <c r="AU1149" i="10"/>
  <c r="AO679" i="10"/>
  <c r="AS679" i="10"/>
  <c r="AW679" i="10"/>
  <c r="BA679" i="10"/>
  <c r="BE679" i="10"/>
  <c r="AO685" i="10"/>
  <c r="AS685" i="10"/>
  <c r="AW685" i="10"/>
  <c r="BA685" i="10"/>
  <c r="BE685" i="10"/>
  <c r="AO689" i="10"/>
  <c r="AS689" i="10"/>
  <c r="AW689" i="10"/>
  <c r="BA689" i="10"/>
  <c r="BE689" i="10"/>
  <c r="AO693" i="10"/>
  <c r="AS693" i="10"/>
  <c r="AW693" i="10"/>
  <c r="BA693" i="10"/>
  <c r="BE693" i="10"/>
  <c r="AO697" i="10"/>
  <c r="AS697" i="10"/>
  <c r="AW697" i="10"/>
  <c r="BA697" i="10"/>
  <c r="BE697" i="10"/>
  <c r="AO707" i="10"/>
  <c r="AS707" i="10"/>
  <c r="AW707" i="10"/>
  <c r="BA707" i="10"/>
  <c r="AN708" i="10"/>
  <c r="AO711" i="10"/>
  <c r="AS711" i="10"/>
  <c r="AW711" i="10"/>
  <c r="BA711" i="10"/>
  <c r="AN712" i="10"/>
  <c r="AR712" i="10"/>
  <c r="AV712" i="10"/>
  <c r="AZ712" i="10"/>
  <c r="BD712" i="10"/>
  <c r="AO715" i="10"/>
  <c r="AS715" i="10"/>
  <c r="AW715" i="10"/>
  <c r="BA715" i="10"/>
  <c r="AN716" i="10"/>
  <c r="AR716" i="10"/>
  <c r="AV716" i="10"/>
  <c r="AZ716" i="10"/>
  <c r="BD716" i="10"/>
  <c r="AO719" i="10"/>
  <c r="AS719" i="10"/>
  <c r="AW719" i="10"/>
  <c r="AN720" i="10"/>
  <c r="AR720" i="10"/>
  <c r="AV720" i="10"/>
  <c r="AZ720" i="10"/>
  <c r="BD720" i="10"/>
  <c r="AN722" i="10"/>
  <c r="AR722" i="10"/>
  <c r="AV722" i="10"/>
  <c r="AZ722" i="10"/>
  <c r="BD722" i="10"/>
  <c r="AO723" i="10"/>
  <c r="AN725" i="10"/>
  <c r="AR725" i="10"/>
  <c r="AV725" i="10"/>
  <c r="AZ725" i="10"/>
  <c r="BD725" i="10"/>
  <c r="AO728" i="10"/>
  <c r="AS728" i="10"/>
  <c r="AW728" i="10"/>
  <c r="BA728" i="10"/>
  <c r="AO731" i="10"/>
  <c r="AS731" i="10"/>
  <c r="AW731" i="10"/>
  <c r="BA731" i="10"/>
  <c r="AN732" i="10"/>
  <c r="AV732" i="10"/>
  <c r="AO734" i="10"/>
  <c r="AS734" i="10"/>
  <c r="AW734" i="10"/>
  <c r="BA734" i="10"/>
  <c r="AN735" i="10"/>
  <c r="AR735" i="10"/>
  <c r="AV735" i="10"/>
  <c r="AZ735" i="10"/>
  <c r="BD735" i="10"/>
  <c r="AO738" i="10"/>
  <c r="AS738" i="10"/>
  <c r="AW738" i="10"/>
  <c r="BA738" i="10"/>
  <c r="AN741" i="10"/>
  <c r="AR741" i="10"/>
  <c r="AV741" i="10"/>
  <c r="AZ741" i="10"/>
  <c r="BD741" i="10"/>
  <c r="AO742" i="10"/>
  <c r="AS742" i="10"/>
  <c r="AW742" i="10"/>
  <c r="BA742" i="10"/>
  <c r="AN745" i="10"/>
  <c r="AR745" i="10"/>
  <c r="AV745" i="10"/>
  <c r="AZ745" i="10"/>
  <c r="BD745" i="10"/>
  <c r="AO746" i="10"/>
  <c r="AS746" i="10"/>
  <c r="AW746" i="10"/>
  <c r="BA746" i="10"/>
  <c r="AN749" i="10"/>
  <c r="AR749" i="10"/>
  <c r="AV749" i="10"/>
  <c r="AZ749" i="10"/>
  <c r="BD749" i="10"/>
  <c r="AO750" i="10"/>
  <c r="AS750" i="10"/>
  <c r="AW750" i="10"/>
  <c r="BA750" i="10"/>
  <c r="AN753" i="10"/>
  <c r="AR753" i="10"/>
  <c r="AV753" i="10"/>
  <c r="AZ753" i="10"/>
  <c r="BD753" i="10"/>
  <c r="AO754" i="10"/>
  <c r="AS754" i="10"/>
  <c r="AW754" i="10"/>
  <c r="BA754" i="10"/>
  <c r="AR761" i="10"/>
  <c r="AV761" i="10"/>
  <c r="BD761" i="10"/>
  <c r="AO764" i="10"/>
  <c r="AS764" i="10"/>
  <c r="AW764" i="10"/>
  <c r="BA764" i="10"/>
  <c r="AN765" i="10"/>
  <c r="AR765" i="10"/>
  <c r="AV765" i="10"/>
  <c r="AZ765" i="10"/>
  <c r="BD765" i="10"/>
  <c r="AO768" i="10"/>
  <c r="AS768" i="10"/>
  <c r="AW768" i="10"/>
  <c r="BA768" i="10"/>
  <c r="AN769" i="10"/>
  <c r="AR769" i="10"/>
  <c r="AV769" i="10"/>
  <c r="AZ769" i="10"/>
  <c r="BD769" i="10"/>
  <c r="AO772" i="10"/>
  <c r="AS772" i="10"/>
  <c r="AW772" i="10"/>
  <c r="BA772" i="10"/>
  <c r="AN773" i="10"/>
  <c r="AR773" i="10"/>
  <c r="AV773" i="10"/>
  <c r="AZ773" i="10"/>
  <c r="BD773" i="10"/>
  <c r="AO776" i="10"/>
  <c r="AS776" i="10"/>
  <c r="AW776" i="10"/>
  <c r="BA776" i="10"/>
  <c r="AN777" i="10"/>
  <c r="AR777" i="10"/>
  <c r="AV777" i="10"/>
  <c r="AZ777" i="10"/>
  <c r="BD777" i="10"/>
  <c r="AO778" i="10"/>
  <c r="AS778" i="10"/>
  <c r="AW778" i="10"/>
  <c r="BA778" i="10"/>
  <c r="AO781" i="10"/>
  <c r="AS781" i="10"/>
  <c r="AW781" i="10"/>
  <c r="BA781" i="10"/>
  <c r="AN782" i="10"/>
  <c r="AR782" i="10"/>
  <c r="AV782" i="10"/>
  <c r="AZ782" i="10"/>
  <c r="BD782" i="10"/>
  <c r="BD785" i="10"/>
  <c r="AO788" i="10"/>
  <c r="AS788" i="10"/>
  <c r="AW788" i="10"/>
  <c r="BA788" i="10"/>
  <c r="AN789" i="10"/>
  <c r="AR789" i="10"/>
  <c r="AV789" i="10"/>
  <c r="AZ789" i="10"/>
  <c r="BD789" i="10"/>
  <c r="AW791" i="10"/>
  <c r="BA791" i="10"/>
  <c r="AN792" i="10"/>
  <c r="AR792" i="10"/>
  <c r="AV792" i="10"/>
  <c r="AZ792" i="10"/>
  <c r="BD792" i="10"/>
  <c r="AO797" i="10"/>
  <c r="AS797" i="10"/>
  <c r="AW797" i="10"/>
  <c r="BA797" i="10"/>
  <c r="AO801" i="10"/>
  <c r="AS801" i="10"/>
  <c r="AW801" i="10"/>
  <c r="BA801" i="10"/>
  <c r="BC804" i="10"/>
  <c r="AM812" i="10"/>
  <c r="AL812" i="10"/>
  <c r="AR812" i="10"/>
  <c r="AW812" i="10"/>
  <c r="BB812" i="10"/>
  <c r="AO817" i="10"/>
  <c r="AU817" i="10"/>
  <c r="AZ817" i="10"/>
  <c r="BD819" i="10"/>
  <c r="AZ819" i="10"/>
  <c r="AV819" i="10"/>
  <c r="AR819" i="10"/>
  <c r="AN819" i="10"/>
  <c r="AP819" i="10"/>
  <c r="AU819" i="10"/>
  <c r="BA819" i="10"/>
  <c r="AH823" i="10"/>
  <c r="AP824" i="10"/>
  <c r="AV824" i="10"/>
  <c r="BB825" i="10"/>
  <c r="AX825" i="10"/>
  <c r="AT825" i="10"/>
  <c r="AP825" i="10"/>
  <c r="AL825" i="10"/>
  <c r="AQ825" i="10"/>
  <c r="AV825" i="10"/>
  <c r="BA825" i="10"/>
  <c r="AI828" i="10"/>
  <c r="AO829" i="10"/>
  <c r="AU829" i="10"/>
  <c r="AZ829" i="10"/>
  <c r="BD831" i="10"/>
  <c r="AZ831" i="10"/>
  <c r="AV831" i="10"/>
  <c r="AR831" i="10"/>
  <c r="AN831" i="10"/>
  <c r="AL831" i="10"/>
  <c r="AQ831" i="10"/>
  <c r="AW831" i="10"/>
  <c r="BB831" i="10"/>
  <c r="BC834" i="10"/>
  <c r="AY834" i="10"/>
  <c r="AU834" i="10"/>
  <c r="AQ834" i="10"/>
  <c r="AM834" i="10"/>
  <c r="AL834" i="10"/>
  <c r="AR834" i="10"/>
  <c r="AW834" i="10"/>
  <c r="BB834" i="10"/>
  <c r="AP835" i="10"/>
  <c r="AU835" i="10"/>
  <c r="AN837" i="10"/>
  <c r="AS837" i="10"/>
  <c r="AX837" i="10"/>
  <c r="BD837" i="10"/>
  <c r="AH839" i="10"/>
  <c r="AP840" i="10"/>
  <c r="AU840" i="10"/>
  <c r="AZ843" i="10"/>
  <c r="AV843" i="10"/>
  <c r="AN843" i="10"/>
  <c r="AN844" i="10"/>
  <c r="AS844" i="10"/>
  <c r="AX844" i="10"/>
  <c r="BD844" i="10"/>
  <c r="AI847" i="10"/>
  <c r="AO848" i="10"/>
  <c r="AU848" i="10"/>
  <c r="AZ848" i="10"/>
  <c r="BD850" i="10"/>
  <c r="AZ850" i="10"/>
  <c r="AV850" i="10"/>
  <c r="AR850" i="10"/>
  <c r="AN850" i="10"/>
  <c r="AQ850" i="10"/>
  <c r="AW850" i="10"/>
  <c r="BB850" i="10"/>
  <c r="W851" i="10"/>
  <c r="X851" i="10" s="1"/>
  <c r="BD854" i="10"/>
  <c r="AZ854" i="10"/>
  <c r="AV854" i="10"/>
  <c r="AR854" i="10"/>
  <c r="AN854" i="10"/>
  <c r="AL854" i="10"/>
  <c r="AQ854" i="10"/>
  <c r="AW854" i="10"/>
  <c r="BB854" i="10"/>
  <c r="AP857" i="10"/>
  <c r="AV857" i="10"/>
  <c r="BD858" i="10"/>
  <c r="AL858" i="10"/>
  <c r="AQ858" i="10"/>
  <c r="BB858" i="10"/>
  <c r="AP861" i="10"/>
  <c r="AV861" i="10"/>
  <c r="BD862" i="10"/>
  <c r="AZ862" i="10"/>
  <c r="AV862" i="10"/>
  <c r="AR862" i="10"/>
  <c r="AN862" i="10"/>
  <c r="AL862" i="10"/>
  <c r="AQ862" i="10"/>
  <c r="AW862" i="10"/>
  <c r="BB862" i="10"/>
  <c r="BA864" i="10"/>
  <c r="AP865" i="10"/>
  <c r="AV865" i="10"/>
  <c r="BD866" i="10"/>
  <c r="AZ866" i="10"/>
  <c r="AV866" i="10"/>
  <c r="AR866" i="10"/>
  <c r="AN866" i="10"/>
  <c r="AL866" i="10"/>
  <c r="AQ866" i="10"/>
  <c r="AW866" i="10"/>
  <c r="BB866" i="10"/>
  <c r="BB868" i="10"/>
  <c r="BD869" i="10"/>
  <c r="AZ869" i="10"/>
  <c r="AV869" i="10"/>
  <c r="AR869" i="10"/>
  <c r="AN869" i="10"/>
  <c r="AL869" i="10"/>
  <c r="AQ869" i="10"/>
  <c r="AW869" i="10"/>
  <c r="BB869" i="10"/>
  <c r="AP872" i="10"/>
  <c r="AU872" i="10"/>
  <c r="AH873" i="10"/>
  <c r="AP874" i="10"/>
  <c r="AU874" i="10"/>
  <c r="BC875" i="10"/>
  <c r="AU875" i="10"/>
  <c r="BA875" i="10"/>
  <c r="AM878" i="10"/>
  <c r="AS878" i="10"/>
  <c r="AX878" i="10"/>
  <c r="BC878" i="10"/>
  <c r="AO880" i="10"/>
  <c r="AU880" i="10"/>
  <c r="AZ880" i="10"/>
  <c r="AH885" i="10"/>
  <c r="AP886" i="10"/>
  <c r="AU886" i="10"/>
  <c r="BC887" i="10"/>
  <c r="AY887" i="10"/>
  <c r="AU887" i="10"/>
  <c r="AQ887" i="10"/>
  <c r="AM887" i="10"/>
  <c r="AL887" i="10"/>
  <c r="AR887" i="10"/>
  <c r="AW887" i="10"/>
  <c r="BB887" i="10"/>
  <c r="BB890" i="10"/>
  <c r="AX890" i="10"/>
  <c r="AT890" i="10"/>
  <c r="AP890" i="10"/>
  <c r="AL890" i="10"/>
  <c r="AQ890" i="10"/>
  <c r="AV890" i="10"/>
  <c r="BA890" i="10"/>
  <c r="AI891" i="10"/>
  <c r="AM893" i="10"/>
  <c r="AR893" i="10"/>
  <c r="AW893" i="10"/>
  <c r="BC893" i="10"/>
  <c r="AH895" i="10"/>
  <c r="BD898" i="10"/>
  <c r="AZ898" i="10"/>
  <c r="AV898" i="10"/>
  <c r="AR898" i="10"/>
  <c r="AN898" i="10"/>
  <c r="AL898" i="10"/>
  <c r="AQ898" i="10"/>
  <c r="AW898" i="10"/>
  <c r="BB898" i="10"/>
  <c r="AN899" i="10"/>
  <c r="AS899" i="10"/>
  <c r="AX899" i="10"/>
  <c r="BD899" i="10"/>
  <c r="AH901" i="10"/>
  <c r="BD905" i="10"/>
  <c r="AZ905" i="10"/>
  <c r="AV905" i="10"/>
  <c r="AR905" i="10"/>
  <c r="AN905" i="10"/>
  <c r="AL905" i="10"/>
  <c r="AQ905" i="10"/>
  <c r="AW905" i="10"/>
  <c r="BB905" i="10"/>
  <c r="AN906" i="10"/>
  <c r="AS906" i="10"/>
  <c r="AX906" i="10"/>
  <c r="BD906" i="10"/>
  <c r="AN910" i="10"/>
  <c r="AS910" i="10"/>
  <c r="BD910" i="10"/>
  <c r="AH911" i="10"/>
  <c r="AN914" i="10"/>
  <c r="AS914" i="10"/>
  <c r="AX914" i="10"/>
  <c r="BD914" i="10"/>
  <c r="AH919" i="10"/>
  <c r="AN922" i="10"/>
  <c r="AS922" i="10"/>
  <c r="AX922" i="10"/>
  <c r="BD922" i="10"/>
  <c r="AH923" i="10"/>
  <c r="AP928" i="10"/>
  <c r="AV928" i="10"/>
  <c r="AP929" i="10"/>
  <c r="AU929" i="10"/>
  <c r="BC930" i="10"/>
  <c r="AY930" i="10"/>
  <c r="AU930" i="10"/>
  <c r="AQ930" i="10"/>
  <c r="AM930" i="10"/>
  <c r="AL930" i="10"/>
  <c r="AR930" i="10"/>
  <c r="AW930" i="10"/>
  <c r="BB930" i="10"/>
  <c r="AM931" i="10"/>
  <c r="AR931" i="10"/>
  <c r="AW931" i="10"/>
  <c r="BC931" i="10"/>
  <c r="AH933" i="10"/>
  <c r="AP934" i="10"/>
  <c r="AV934" i="10"/>
  <c r="BB935" i="10"/>
  <c r="AX935" i="10"/>
  <c r="AT935" i="10"/>
  <c r="AP935" i="10"/>
  <c r="AL935" i="10"/>
  <c r="AQ935" i="10"/>
  <c r="AV935" i="10"/>
  <c r="BA935" i="10"/>
  <c r="AM937" i="10"/>
  <c r="AS937" i="10"/>
  <c r="AX937" i="10"/>
  <c r="BC937" i="10"/>
  <c r="BD941" i="10"/>
  <c r="AZ941" i="10"/>
  <c r="AV941" i="10"/>
  <c r="AR941" i="10"/>
  <c r="AN941" i="10"/>
  <c r="AL941" i="10"/>
  <c r="AQ941" i="10"/>
  <c r="AW941" i="10"/>
  <c r="BB941" i="10"/>
  <c r="AN942" i="10"/>
  <c r="AS942" i="10"/>
  <c r="AX942" i="10"/>
  <c r="BD942" i="10"/>
  <c r="AL951" i="10"/>
  <c r="AT951" i="10"/>
  <c r="AN955" i="10"/>
  <c r="AV955" i="10"/>
  <c r="BD955" i="10"/>
  <c r="AN958" i="10"/>
  <c r="AV958" i="10"/>
  <c r="BD958" i="10"/>
  <c r="AJ961" i="10"/>
  <c r="AN962" i="10"/>
  <c r="AV962" i="10"/>
  <c r="AJ963" i="10"/>
  <c r="AL967" i="10"/>
  <c r="AT967" i="10"/>
  <c r="AR970" i="10"/>
  <c r="BD971" i="10"/>
  <c r="AZ971" i="10"/>
  <c r="AV971" i="10"/>
  <c r="AR971" i="10"/>
  <c r="AN971" i="10"/>
  <c r="BC971" i="10"/>
  <c r="AY971" i="10"/>
  <c r="AU971" i="10"/>
  <c r="AQ971" i="10"/>
  <c r="AM971" i="10"/>
  <c r="AO971" i="10"/>
  <c r="AW971" i="10"/>
  <c r="BE971" i="10"/>
  <c r="BC974" i="10"/>
  <c r="AY974" i="10"/>
  <c r="AU974" i="10"/>
  <c r="AQ974" i="10"/>
  <c r="AM974" i="10"/>
  <c r="BA974" i="10"/>
  <c r="AV974" i="10"/>
  <c r="AP974" i="10"/>
  <c r="BE974" i="10"/>
  <c r="AZ974" i="10"/>
  <c r="AT974" i="10"/>
  <c r="AO974" i="10"/>
  <c r="AR974" i="10"/>
  <c r="BB974" i="10"/>
  <c r="AI979" i="10"/>
  <c r="AJ979" i="10"/>
  <c r="BC981" i="10"/>
  <c r="AY981" i="10"/>
  <c r="AU981" i="10"/>
  <c r="AQ981" i="10"/>
  <c r="AM981" i="10"/>
  <c r="BD981" i="10"/>
  <c r="AX981" i="10"/>
  <c r="AS981" i="10"/>
  <c r="AN981" i="10"/>
  <c r="BB981" i="10"/>
  <c r="AW981" i="10"/>
  <c r="AR981" i="10"/>
  <c r="AL981" i="10"/>
  <c r="AT981" i="10"/>
  <c r="BE981" i="10"/>
  <c r="AJ986" i="10"/>
  <c r="AI986" i="10"/>
  <c r="BD991" i="10"/>
  <c r="AZ991" i="10"/>
  <c r="AV991" i="10"/>
  <c r="AR991" i="10"/>
  <c r="AN991" i="10"/>
  <c r="BA991" i="10"/>
  <c r="AU991" i="10"/>
  <c r="AP991" i="10"/>
  <c r="BE991" i="10"/>
  <c r="AY991" i="10"/>
  <c r="AT991" i="10"/>
  <c r="AO991" i="10"/>
  <c r="AQ991" i="10"/>
  <c r="BB991" i="10"/>
  <c r="AI992" i="10"/>
  <c r="AJ998" i="10"/>
  <c r="AI998" i="10"/>
  <c r="BC1000" i="10"/>
  <c r="AY1000" i="10"/>
  <c r="AU1000" i="10"/>
  <c r="AQ1000" i="10"/>
  <c r="AM1000" i="10"/>
  <c r="BE1000" i="10"/>
  <c r="AZ1000" i="10"/>
  <c r="AT1000" i="10"/>
  <c r="AO1000" i="10"/>
  <c r="BD1000" i="10"/>
  <c r="AX1000" i="10"/>
  <c r="AS1000" i="10"/>
  <c r="AN1000" i="10"/>
  <c r="AL1000" i="10"/>
  <c r="AW1000" i="10"/>
  <c r="AM1001" i="10"/>
  <c r="AW1001" i="10"/>
  <c r="AH1003" i="10"/>
  <c r="BB1006" i="10"/>
  <c r="AX1006" i="10"/>
  <c r="AT1006" i="10"/>
  <c r="AP1006" i="10"/>
  <c r="AL1006" i="10"/>
  <c r="BE1006" i="10"/>
  <c r="AZ1006" i="10"/>
  <c r="AU1006" i="10"/>
  <c r="AO1006" i="10"/>
  <c r="BD1006" i="10"/>
  <c r="AY1006" i="10"/>
  <c r="AS1006" i="10"/>
  <c r="AN1006" i="10"/>
  <c r="AV1006" i="10"/>
  <c r="AA1020" i="10"/>
  <c r="AH1021" i="10"/>
  <c r="AA1024" i="10"/>
  <c r="AA1028" i="10"/>
  <c r="AA1032" i="10"/>
  <c r="AA1036" i="10"/>
  <c r="AH1039" i="10"/>
  <c r="BB1042" i="10"/>
  <c r="AX1042" i="10"/>
  <c r="AT1042" i="10"/>
  <c r="AP1042" i="10"/>
  <c r="AL1042" i="10"/>
  <c r="BE1042" i="10"/>
  <c r="AZ1042" i="10"/>
  <c r="AU1042" i="10"/>
  <c r="AO1042" i="10"/>
  <c r="BD1042" i="10"/>
  <c r="AW1042" i="10"/>
  <c r="AQ1042" i="10"/>
  <c r="BC1042" i="10"/>
  <c r="AV1042" i="10"/>
  <c r="AN1042" i="10"/>
  <c r="AY1042" i="10"/>
  <c r="AI1045" i="10"/>
  <c r="AH1055" i="10"/>
  <c r="AO1057" i="10"/>
  <c r="BB1057" i="10"/>
  <c r="AS1060" i="10"/>
  <c r="AH1065" i="10"/>
  <c r="AJ1065" i="10"/>
  <c r="AI1065" i="10"/>
  <c r="AH1068" i="10"/>
  <c r="AW1072" i="10"/>
  <c r="Y1075" i="10"/>
  <c r="AA1075" i="10" s="1"/>
  <c r="AH1078" i="10"/>
  <c r="BC1080" i="10"/>
  <c r="AY1080" i="10"/>
  <c r="AU1080" i="10"/>
  <c r="AQ1080" i="10"/>
  <c r="AM1080" i="10"/>
  <c r="BA1080" i="10"/>
  <c r="AV1080" i="10"/>
  <c r="AP1080" i="10"/>
  <c r="BE1080" i="10"/>
  <c r="AZ1080" i="10"/>
  <c r="AT1080" i="10"/>
  <c r="AO1080" i="10"/>
  <c r="AW1080" i="10"/>
  <c r="AL1080" i="10"/>
  <c r="BD1080" i="10"/>
  <c r="AS1080" i="10"/>
  <c r="AX1080" i="10"/>
  <c r="AB1083" i="10"/>
  <c r="AC1083" i="10" s="1"/>
  <c r="AA1083" i="10"/>
  <c r="AH1086" i="10"/>
  <c r="BC1088" i="10"/>
  <c r="AY1088" i="10"/>
  <c r="AU1088" i="10"/>
  <c r="AQ1088" i="10"/>
  <c r="AM1088" i="10"/>
  <c r="BA1088" i="10"/>
  <c r="AV1088" i="10"/>
  <c r="AP1088" i="10"/>
  <c r="BE1088" i="10"/>
  <c r="AZ1088" i="10"/>
  <c r="AT1088" i="10"/>
  <c r="AO1088" i="10"/>
  <c r="AW1088" i="10"/>
  <c r="AL1088" i="10"/>
  <c r="BD1088" i="10"/>
  <c r="AS1088" i="10"/>
  <c r="AX1088" i="10"/>
  <c r="BC1100" i="10"/>
  <c r="AY1100" i="10"/>
  <c r="AU1100" i="10"/>
  <c r="AQ1100" i="10"/>
  <c r="AM1100" i="10"/>
  <c r="BB1100" i="10"/>
  <c r="AX1100" i="10"/>
  <c r="AT1100" i="10"/>
  <c r="AP1100" i="10"/>
  <c r="AL1100" i="10"/>
  <c r="BA1100" i="10"/>
  <c r="AS1100" i="10"/>
  <c r="AZ1100" i="10"/>
  <c r="AR1100" i="10"/>
  <c r="AV1100" i="10"/>
  <c r="BE1100" i="10"/>
  <c r="AO1100" i="10"/>
  <c r="AN1100" i="10"/>
  <c r="AB1139" i="10"/>
  <c r="AC1139" i="10" s="1"/>
  <c r="AA1139" i="10"/>
  <c r="BC1141" i="10"/>
  <c r="AY1141" i="10"/>
  <c r="AU1141" i="10"/>
  <c r="AQ1141" i="10"/>
  <c r="AM1141" i="10"/>
  <c r="BB1141" i="10"/>
  <c r="AX1141" i="10"/>
  <c r="AT1141" i="10"/>
  <c r="AP1141" i="10"/>
  <c r="AL1141" i="10"/>
  <c r="BA1141" i="10"/>
  <c r="AS1141" i="10"/>
  <c r="AZ1141" i="10"/>
  <c r="AR1141" i="10"/>
  <c r="AW1141" i="10"/>
  <c r="AV1141" i="10"/>
  <c r="BE1141" i="10"/>
  <c r="AO1141" i="10"/>
  <c r="AN1141" i="10"/>
  <c r="AO631" i="10"/>
  <c r="AS631" i="10"/>
  <c r="AW631" i="10"/>
  <c r="BA631" i="10"/>
  <c r="AO635" i="10"/>
  <c r="AS635" i="10"/>
  <c r="AW635" i="10"/>
  <c r="BA635" i="10"/>
  <c r="AO639" i="10"/>
  <c r="AS639" i="10"/>
  <c r="AW639" i="10"/>
  <c r="BA639" i="10"/>
  <c r="AO643" i="10"/>
  <c r="AS643" i="10"/>
  <c r="AW643" i="10"/>
  <c r="BA643" i="10"/>
  <c r="AO649" i="10"/>
  <c r="AS649" i="10"/>
  <c r="AW649" i="10"/>
  <c r="BA649" i="10"/>
  <c r="AO653" i="10"/>
  <c r="AS653" i="10"/>
  <c r="AW653" i="10"/>
  <c r="BA653" i="10"/>
  <c r="AO661" i="10"/>
  <c r="AS661" i="10"/>
  <c r="BA661" i="10"/>
  <c r="AO668" i="10"/>
  <c r="AS668" i="10"/>
  <c r="AW668" i="10"/>
  <c r="BA668" i="10"/>
  <c r="AO670" i="10"/>
  <c r="AS670" i="10"/>
  <c r="AW670" i="10"/>
  <c r="BA670" i="10"/>
  <c r="AO673" i="10"/>
  <c r="AS673" i="10"/>
  <c r="BA673" i="10"/>
  <c r="AL679" i="10"/>
  <c r="AP679" i="10"/>
  <c r="AT679" i="10"/>
  <c r="AX679" i="10"/>
  <c r="AO680" i="10"/>
  <c r="AS680" i="10"/>
  <c r="AW680" i="10"/>
  <c r="BA680" i="10"/>
  <c r="AO684" i="10"/>
  <c r="AS684" i="10"/>
  <c r="AW684" i="10"/>
  <c r="BA684" i="10"/>
  <c r="AL685" i="10"/>
  <c r="AP685" i="10"/>
  <c r="AT685" i="10"/>
  <c r="AX685" i="10"/>
  <c r="AL689" i="10"/>
  <c r="AP689" i="10"/>
  <c r="AT689" i="10"/>
  <c r="AX689" i="10"/>
  <c r="AO692" i="10"/>
  <c r="AS692" i="10"/>
  <c r="AW692" i="10"/>
  <c r="BA692" i="10"/>
  <c r="AL693" i="10"/>
  <c r="AP693" i="10"/>
  <c r="AT693" i="10"/>
  <c r="AX693" i="10"/>
  <c r="AL697" i="10"/>
  <c r="AP697" i="10"/>
  <c r="AT697" i="10"/>
  <c r="AX697" i="10"/>
  <c r="AO700" i="10"/>
  <c r="AS700" i="10"/>
  <c r="AW700" i="10"/>
  <c r="BA700" i="10"/>
  <c r="AO708" i="10"/>
  <c r="AS708" i="10"/>
  <c r="BA708" i="10"/>
  <c r="AO712" i="10"/>
  <c r="AS712" i="10"/>
  <c r="AW712" i="10"/>
  <c r="BA712" i="10"/>
  <c r="AO716" i="10"/>
  <c r="AS716" i="10"/>
  <c r="AW716" i="10"/>
  <c r="BA716" i="10"/>
  <c r="AO720" i="10"/>
  <c r="AS720" i="10"/>
  <c r="AW720" i="10"/>
  <c r="BA720" i="10"/>
  <c r="AO722" i="10"/>
  <c r="AS722" i="10"/>
  <c r="AW722" i="10"/>
  <c r="BA722" i="10"/>
  <c r="AO725" i="10"/>
  <c r="AS725" i="10"/>
  <c r="AW725" i="10"/>
  <c r="BA725" i="10"/>
  <c r="AO732" i="10"/>
  <c r="AS732" i="10"/>
  <c r="BA732" i="10"/>
  <c r="AO735" i="10"/>
  <c r="AS735" i="10"/>
  <c r="AW735" i="10"/>
  <c r="BA735" i="10"/>
  <c r="AO741" i="10"/>
  <c r="AS741" i="10"/>
  <c r="AW741" i="10"/>
  <c r="BA741" i="10"/>
  <c r="AO745" i="10"/>
  <c r="AS745" i="10"/>
  <c r="AW745" i="10"/>
  <c r="BA745" i="10"/>
  <c r="AO749" i="10"/>
  <c r="AS749" i="10"/>
  <c r="AW749" i="10"/>
  <c r="BA749" i="10"/>
  <c r="AO753" i="10"/>
  <c r="AS753" i="10"/>
  <c r="AW753" i="10"/>
  <c r="BA753" i="10"/>
  <c r="AO761" i="10"/>
  <c r="AS761" i="10"/>
  <c r="BA761" i="10"/>
  <c r="AO765" i="10"/>
  <c r="AS765" i="10"/>
  <c r="AW765" i="10"/>
  <c r="BA765" i="10"/>
  <c r="AO769" i="10"/>
  <c r="AS769" i="10"/>
  <c r="AW769" i="10"/>
  <c r="BA769" i="10"/>
  <c r="AO773" i="10"/>
  <c r="AS773" i="10"/>
  <c r="AW773" i="10"/>
  <c r="BA773" i="10"/>
  <c r="AO777" i="10"/>
  <c r="AS777" i="10"/>
  <c r="AW777" i="10"/>
  <c r="BA777" i="10"/>
  <c r="AO780" i="10"/>
  <c r="AO782" i="10"/>
  <c r="AS782" i="10"/>
  <c r="AW782" i="10"/>
  <c r="BA782" i="10"/>
  <c r="AO789" i="10"/>
  <c r="AS789" i="10"/>
  <c r="AW789" i="10"/>
  <c r="BA789" i="10"/>
  <c r="AO792" i="10"/>
  <c r="AS792" i="10"/>
  <c r="AW792" i="10"/>
  <c r="BA792" i="10"/>
  <c r="BB817" i="10"/>
  <c r="AX817" i="10"/>
  <c r="AT817" i="10"/>
  <c r="AP817" i="10"/>
  <c r="AL817" i="10"/>
  <c r="AQ817" i="10"/>
  <c r="AV817" i="10"/>
  <c r="BA817" i="10"/>
  <c r="AJ823" i="10"/>
  <c r="BC824" i="10"/>
  <c r="AY824" i="10"/>
  <c r="AU824" i="10"/>
  <c r="AQ824" i="10"/>
  <c r="AM824" i="10"/>
  <c r="AL824" i="10"/>
  <c r="AR824" i="10"/>
  <c r="AW824" i="10"/>
  <c r="BB824" i="10"/>
  <c r="AJ828" i="10"/>
  <c r="BB829" i="10"/>
  <c r="AX829" i="10"/>
  <c r="AT829" i="10"/>
  <c r="AP829" i="10"/>
  <c r="AL829" i="10"/>
  <c r="AQ829" i="10"/>
  <c r="AV829" i="10"/>
  <c r="BA829" i="10"/>
  <c r="BD835" i="10"/>
  <c r="AZ835" i="10"/>
  <c r="AV835" i="10"/>
  <c r="AR835" i="10"/>
  <c r="AN835" i="10"/>
  <c r="AL835" i="10"/>
  <c r="AQ835" i="10"/>
  <c r="AW835" i="10"/>
  <c r="BB835" i="10"/>
  <c r="AO837" i="10"/>
  <c r="AT837" i="10"/>
  <c r="AZ837" i="10"/>
  <c r="BE837" i="10"/>
  <c r="AI839" i="10"/>
  <c r="BD840" i="10"/>
  <c r="AZ840" i="10"/>
  <c r="AV840" i="10"/>
  <c r="AR840" i="10"/>
  <c r="AN840" i="10"/>
  <c r="AL840" i="10"/>
  <c r="AQ840" i="10"/>
  <c r="AW840" i="10"/>
  <c r="BB840" i="10"/>
  <c r="AO844" i="10"/>
  <c r="AT844" i="10"/>
  <c r="AZ844" i="10"/>
  <c r="BE844" i="10"/>
  <c r="AJ847" i="10"/>
  <c r="BB848" i="10"/>
  <c r="AX848" i="10"/>
  <c r="AT848" i="10"/>
  <c r="AP848" i="10"/>
  <c r="AL848" i="10"/>
  <c r="AQ848" i="10"/>
  <c r="AV848" i="10"/>
  <c r="BA848" i="10"/>
  <c r="AY853" i="10"/>
  <c r="AU853" i="10"/>
  <c r="AM853" i="10"/>
  <c r="BC857" i="10"/>
  <c r="AY857" i="10"/>
  <c r="AU857" i="10"/>
  <c r="AQ857" i="10"/>
  <c r="AM857" i="10"/>
  <c r="AL857" i="10"/>
  <c r="AR857" i="10"/>
  <c r="AW857" i="10"/>
  <c r="BB857" i="10"/>
  <c r="BC861" i="10"/>
  <c r="AY861" i="10"/>
  <c r="AU861" i="10"/>
  <c r="AQ861" i="10"/>
  <c r="AM861" i="10"/>
  <c r="AL861" i="10"/>
  <c r="AR861" i="10"/>
  <c r="AW861" i="10"/>
  <c r="BB861" i="10"/>
  <c r="BC865" i="10"/>
  <c r="AY865" i="10"/>
  <c r="AU865" i="10"/>
  <c r="AQ865" i="10"/>
  <c r="AM865" i="10"/>
  <c r="AL865" i="10"/>
  <c r="AR865" i="10"/>
  <c r="AW865" i="10"/>
  <c r="BB865" i="10"/>
  <c r="BD872" i="10"/>
  <c r="AZ872" i="10"/>
  <c r="AV872" i="10"/>
  <c r="AR872" i="10"/>
  <c r="AN872" i="10"/>
  <c r="AL872" i="10"/>
  <c r="AQ872" i="10"/>
  <c r="AW872" i="10"/>
  <c r="BB872" i="10"/>
  <c r="AI873" i="10"/>
  <c r="BD874" i="10"/>
  <c r="AZ874" i="10"/>
  <c r="AV874" i="10"/>
  <c r="AR874" i="10"/>
  <c r="AN874" i="10"/>
  <c r="AL874" i="10"/>
  <c r="AQ874" i="10"/>
  <c r="AW874" i="10"/>
  <c r="BB874" i="10"/>
  <c r="AO878" i="10"/>
  <c r="AT878" i="10"/>
  <c r="AY878" i="10"/>
  <c r="BE878" i="10"/>
  <c r="BB880" i="10"/>
  <c r="AX880" i="10"/>
  <c r="AT880" i="10"/>
  <c r="AP880" i="10"/>
  <c r="AL880" i="10"/>
  <c r="AQ880" i="10"/>
  <c r="AV880" i="10"/>
  <c r="BA880" i="10"/>
  <c r="AI885" i="10"/>
  <c r="BD886" i="10"/>
  <c r="AZ886" i="10"/>
  <c r="AV886" i="10"/>
  <c r="AR886" i="10"/>
  <c r="AN886" i="10"/>
  <c r="AL886" i="10"/>
  <c r="AQ886" i="10"/>
  <c r="AW886" i="10"/>
  <c r="BB886" i="10"/>
  <c r="AJ891" i="10"/>
  <c r="AN893" i="10"/>
  <c r="AS893" i="10"/>
  <c r="AY893" i="10"/>
  <c r="BD893" i="10"/>
  <c r="AJ895" i="10"/>
  <c r="BC896" i="10"/>
  <c r="AM896" i="10"/>
  <c r="AL896" i="10"/>
  <c r="AW896" i="10"/>
  <c r="BB896" i="10"/>
  <c r="AO899" i="10"/>
  <c r="AT899" i="10"/>
  <c r="AZ899" i="10"/>
  <c r="BE899" i="10"/>
  <c r="AI901" i="10"/>
  <c r="AO906" i="10"/>
  <c r="AT906" i="10"/>
  <c r="AZ906" i="10"/>
  <c r="BE906" i="10"/>
  <c r="AO910" i="10"/>
  <c r="AZ910" i="10"/>
  <c r="BE910" i="10"/>
  <c r="AJ911" i="10"/>
  <c r="AO914" i="10"/>
  <c r="AT914" i="10"/>
  <c r="AZ914" i="10"/>
  <c r="BE914" i="10"/>
  <c r="AJ915" i="10"/>
  <c r="BE918" i="10"/>
  <c r="AJ919" i="10"/>
  <c r="AO922" i="10"/>
  <c r="AT922" i="10"/>
  <c r="AZ922" i="10"/>
  <c r="BE922" i="10"/>
  <c r="AJ923" i="10"/>
  <c r="AR925" i="10"/>
  <c r="BC928" i="10"/>
  <c r="AY928" i="10"/>
  <c r="AU928" i="10"/>
  <c r="AQ928" i="10"/>
  <c r="AM928" i="10"/>
  <c r="AL928" i="10"/>
  <c r="AR928" i="10"/>
  <c r="AW928" i="10"/>
  <c r="BB928" i="10"/>
  <c r="BD929" i="10"/>
  <c r="AZ929" i="10"/>
  <c r="AV929" i="10"/>
  <c r="AR929" i="10"/>
  <c r="AN929" i="10"/>
  <c r="AL929" i="10"/>
  <c r="AQ929" i="10"/>
  <c r="AW929" i="10"/>
  <c r="BB929" i="10"/>
  <c r="AN930" i="10"/>
  <c r="AS930" i="10"/>
  <c r="AX930" i="10"/>
  <c r="BD930" i="10"/>
  <c r="AN931" i="10"/>
  <c r="AS931" i="10"/>
  <c r="AY931" i="10"/>
  <c r="BD931" i="10"/>
  <c r="AJ933" i="10"/>
  <c r="BC934" i="10"/>
  <c r="AY934" i="10"/>
  <c r="AU934" i="10"/>
  <c r="AQ934" i="10"/>
  <c r="AM934" i="10"/>
  <c r="AL934" i="10"/>
  <c r="AR934" i="10"/>
  <c r="AW934" i="10"/>
  <c r="BB934" i="10"/>
  <c r="AM935" i="10"/>
  <c r="AR935" i="10"/>
  <c r="AW935" i="10"/>
  <c r="BC935" i="10"/>
  <c r="AH937" i="10"/>
  <c r="AO937" i="10"/>
  <c r="AT937" i="10"/>
  <c r="AY937" i="10"/>
  <c r="BE937" i="10"/>
  <c r="AM941" i="10"/>
  <c r="AS941" i="10"/>
  <c r="AX941" i="10"/>
  <c r="BC941" i="10"/>
  <c r="AI942" i="10"/>
  <c r="AO942" i="10"/>
  <c r="AT942" i="10"/>
  <c r="AZ942" i="10"/>
  <c r="BE942" i="10"/>
  <c r="AV945" i="10"/>
  <c r="AJ950" i="10"/>
  <c r="AI950" i="10"/>
  <c r="BD951" i="10"/>
  <c r="AZ951" i="10"/>
  <c r="AV951" i="10"/>
  <c r="AR951" i="10"/>
  <c r="AN951" i="10"/>
  <c r="BC951" i="10"/>
  <c r="AY951" i="10"/>
  <c r="AU951" i="10"/>
  <c r="AQ951" i="10"/>
  <c r="AM951" i="10"/>
  <c r="AO951" i="10"/>
  <c r="AW951" i="10"/>
  <c r="BE951" i="10"/>
  <c r="AO955" i="10"/>
  <c r="AW955" i="10"/>
  <c r="BE955" i="10"/>
  <c r="AO958" i="10"/>
  <c r="AW958" i="10"/>
  <c r="BE958" i="10"/>
  <c r="AO962" i="10"/>
  <c r="AW962" i="10"/>
  <c r="BE962" i="10"/>
  <c r="AB963" i="10"/>
  <c r="AC963" i="10" s="1"/>
  <c r="AA963" i="10"/>
  <c r="BD967" i="10"/>
  <c r="AZ967" i="10"/>
  <c r="AV967" i="10"/>
  <c r="AR967" i="10"/>
  <c r="AN967" i="10"/>
  <c r="BC967" i="10"/>
  <c r="AY967" i="10"/>
  <c r="AU967" i="10"/>
  <c r="AQ967" i="10"/>
  <c r="AM967" i="10"/>
  <c r="AO967" i="10"/>
  <c r="AW967" i="10"/>
  <c r="BE967" i="10"/>
  <c r="BC970" i="10"/>
  <c r="AY970" i="10"/>
  <c r="AU970" i="10"/>
  <c r="AQ970" i="10"/>
  <c r="AM970" i="10"/>
  <c r="BB970" i="10"/>
  <c r="AX970" i="10"/>
  <c r="AT970" i="10"/>
  <c r="AP970" i="10"/>
  <c r="AL970" i="10"/>
  <c r="AS970" i="10"/>
  <c r="BA970" i="10"/>
  <c r="AI971" i="10"/>
  <c r="AH971" i="10"/>
  <c r="AP971" i="10"/>
  <c r="AX971" i="10"/>
  <c r="AH974" i="10"/>
  <c r="AJ974" i="10"/>
  <c r="AI974" i="10"/>
  <c r="AS974" i="10"/>
  <c r="BD974" i="10"/>
  <c r="AJ976" i="10"/>
  <c r="AA978" i="10"/>
  <c r="AB978" i="10"/>
  <c r="AC978" i="10" s="1"/>
  <c r="AV981" i="10"/>
  <c r="AH986" i="10"/>
  <c r="BB989" i="10"/>
  <c r="AX989" i="10"/>
  <c r="AT989" i="10"/>
  <c r="AP989" i="10"/>
  <c r="AL989" i="10"/>
  <c r="BD989" i="10"/>
  <c r="AY989" i="10"/>
  <c r="AS989" i="10"/>
  <c r="AN989" i="10"/>
  <c r="BC989" i="10"/>
  <c r="AW989" i="10"/>
  <c r="AR989" i="10"/>
  <c r="AM989" i="10"/>
  <c r="AV989" i="10"/>
  <c r="AI991" i="10"/>
  <c r="AJ991" i="10"/>
  <c r="AH991" i="10"/>
  <c r="AS991" i="10"/>
  <c r="BC991" i="10"/>
  <c r="BD995" i="10"/>
  <c r="AZ995" i="10"/>
  <c r="AV995" i="10"/>
  <c r="AR995" i="10"/>
  <c r="AN995" i="10"/>
  <c r="BE995" i="10"/>
  <c r="AY995" i="10"/>
  <c r="AT995" i="10"/>
  <c r="AO995" i="10"/>
  <c r="BC995" i="10"/>
  <c r="AX995" i="10"/>
  <c r="AS995" i="10"/>
  <c r="AM995" i="10"/>
  <c r="AL995" i="10"/>
  <c r="AW995" i="10"/>
  <c r="AH998" i="10"/>
  <c r="AP1000" i="10"/>
  <c r="BA1000" i="10"/>
  <c r="AQ1001" i="10"/>
  <c r="BA1001" i="10"/>
  <c r="AZ1005" i="10"/>
  <c r="AW1006" i="10"/>
  <c r="AJ1007" i="10"/>
  <c r="AI1007" i="10"/>
  <c r="AH1007" i="10"/>
  <c r="BB1013" i="10"/>
  <c r="AX1013" i="10"/>
  <c r="AT1013" i="10"/>
  <c r="AP1013" i="10"/>
  <c r="AL1013" i="10"/>
  <c r="BE1013" i="10"/>
  <c r="AZ1013" i="10"/>
  <c r="AU1013" i="10"/>
  <c r="AO1013" i="10"/>
  <c r="BD1013" i="10"/>
  <c r="AY1013" i="10"/>
  <c r="AS1013" i="10"/>
  <c r="AN1013" i="10"/>
  <c r="AV1013" i="10"/>
  <c r="BC1015" i="10"/>
  <c r="AY1015" i="10"/>
  <c r="AU1015" i="10"/>
  <c r="AQ1015" i="10"/>
  <c r="AM1015" i="10"/>
  <c r="BA1015" i="10"/>
  <c r="AV1015" i="10"/>
  <c r="AP1015" i="10"/>
  <c r="BE1015" i="10"/>
  <c r="AZ1015" i="10"/>
  <c r="AT1015" i="10"/>
  <c r="AO1015" i="10"/>
  <c r="AR1015" i="10"/>
  <c r="BB1015" i="10"/>
  <c r="AJ1017" i="10"/>
  <c r="AI1017" i="10"/>
  <c r="W1019" i="10"/>
  <c r="X1019" i="10" s="1"/>
  <c r="AA1022" i="10"/>
  <c r="AA1026" i="10"/>
  <c r="AA1030" i="10"/>
  <c r="AA1034" i="10"/>
  <c r="AM1042" i="10"/>
  <c r="BA1042" i="10"/>
  <c r="BD1048" i="10"/>
  <c r="AZ1048" i="10"/>
  <c r="AV1048" i="10"/>
  <c r="AR1048" i="10"/>
  <c r="AN1048" i="10"/>
  <c r="BE1048" i="10"/>
  <c r="AY1048" i="10"/>
  <c r="AT1048" i="10"/>
  <c r="AO1048" i="10"/>
  <c r="AX1048" i="10"/>
  <c r="AQ1048" i="10"/>
  <c r="BC1048" i="10"/>
  <c r="AW1048" i="10"/>
  <c r="AP1048" i="10"/>
  <c r="AM1048" i="10"/>
  <c r="BB1048" i="10"/>
  <c r="AJ1051" i="10"/>
  <c r="AI1051" i="10"/>
  <c r="AT1057" i="10"/>
  <c r="AT1060" i="10"/>
  <c r="BC1062" i="10"/>
  <c r="AY1062" i="10"/>
  <c r="AU1062" i="10"/>
  <c r="AQ1062" i="10"/>
  <c r="AM1062" i="10"/>
  <c r="BA1062" i="10"/>
  <c r="AV1062" i="10"/>
  <c r="AP1062" i="10"/>
  <c r="AZ1062" i="10"/>
  <c r="AS1062" i="10"/>
  <c r="AL1062" i="10"/>
  <c r="BE1062" i="10"/>
  <c r="AX1062" i="10"/>
  <c r="AR1062" i="10"/>
  <c r="AT1062" i="10"/>
  <c r="AN1072" i="10"/>
  <c r="BB1072" i="10"/>
  <c r="AH1076" i="10"/>
  <c r="AJ1076" i="10"/>
  <c r="AI1076" i="10"/>
  <c r="BB1080" i="10"/>
  <c r="AH1084" i="10"/>
  <c r="AJ1084" i="10"/>
  <c r="AI1084" i="10"/>
  <c r="AH1092" i="10"/>
  <c r="AJ1092" i="10"/>
  <c r="AI1092" i="10"/>
  <c r="BD1099" i="10"/>
  <c r="AZ1099" i="10"/>
  <c r="AV1099" i="10"/>
  <c r="AR1099" i="10"/>
  <c r="AN1099" i="10"/>
  <c r="BC1099" i="10"/>
  <c r="AY1099" i="10"/>
  <c r="AU1099" i="10"/>
  <c r="AQ1099" i="10"/>
  <c r="AM1099" i="10"/>
  <c r="BE1099" i="10"/>
  <c r="AW1099" i="10"/>
  <c r="AO1099" i="10"/>
  <c r="BB1099" i="10"/>
  <c r="AT1099" i="10"/>
  <c r="AL1099" i="10"/>
  <c r="AX1099" i="10"/>
  <c r="AS1099" i="10"/>
  <c r="BC1108" i="10"/>
  <c r="AY1108" i="10"/>
  <c r="AU1108" i="10"/>
  <c r="AQ1108" i="10"/>
  <c r="AM1108" i="10"/>
  <c r="BB1108" i="10"/>
  <c r="AX1108" i="10"/>
  <c r="AT1108" i="10"/>
  <c r="AP1108" i="10"/>
  <c r="AL1108" i="10"/>
  <c r="BA1108" i="10"/>
  <c r="AS1108" i="10"/>
  <c r="AZ1108" i="10"/>
  <c r="AR1108" i="10"/>
  <c r="AV1108" i="10"/>
  <c r="BE1108" i="10"/>
  <c r="AO1108" i="10"/>
  <c r="AN1108" i="10"/>
  <c r="AI1126" i="10"/>
  <c r="AH1126" i="10"/>
  <c r="AJ1126" i="10"/>
  <c r="BC1133" i="10"/>
  <c r="AY1133" i="10"/>
  <c r="AU1133" i="10"/>
  <c r="AQ1133" i="10"/>
  <c r="AM1133" i="10"/>
  <c r="BB1133" i="10"/>
  <c r="AX1133" i="10"/>
  <c r="AT1133" i="10"/>
  <c r="AP1133" i="10"/>
  <c r="AL1133" i="10"/>
  <c r="BA1133" i="10"/>
  <c r="AS1133" i="10"/>
  <c r="AZ1133" i="10"/>
  <c r="AR1133" i="10"/>
  <c r="AW1133" i="10"/>
  <c r="AV1133" i="10"/>
  <c r="BE1133" i="10"/>
  <c r="AO1133" i="10"/>
  <c r="AN1133" i="10"/>
  <c r="AB1136" i="10"/>
  <c r="AC1136" i="10" s="1"/>
  <c r="AA1136" i="10"/>
  <c r="BD1141" i="10"/>
  <c r="W1131" i="10"/>
  <c r="X1131" i="10" s="1"/>
  <c r="AJ1146" i="10"/>
  <c r="AI1146" i="10"/>
  <c r="AH1146" i="10"/>
  <c r="AB1193" i="10"/>
  <c r="AC1193" i="10" s="1"/>
  <c r="AA1193" i="10"/>
  <c r="AO806" i="10"/>
  <c r="AS806" i="10"/>
  <c r="AW806" i="10"/>
  <c r="BA806" i="10"/>
  <c r="AO810" i="10"/>
  <c r="AS810" i="10"/>
  <c r="AW810" i="10"/>
  <c r="BA810" i="10"/>
  <c r="AO816" i="10"/>
  <c r="AS816" i="10"/>
  <c r="AW816" i="10"/>
  <c r="BA816" i="10"/>
  <c r="AO818" i="10"/>
  <c r="AS818" i="10"/>
  <c r="AW818" i="10"/>
  <c r="BA818" i="10"/>
  <c r="AO822" i="10"/>
  <c r="AS822" i="10"/>
  <c r="AW822" i="10"/>
  <c r="BA822" i="10"/>
  <c r="AO830" i="10"/>
  <c r="AS830" i="10"/>
  <c r="AW830" i="10"/>
  <c r="BA830" i="10"/>
  <c r="AS839" i="10"/>
  <c r="AW839" i="10"/>
  <c r="AO842" i="10"/>
  <c r="AS842" i="10"/>
  <c r="AW842" i="10"/>
  <c r="BA842" i="10"/>
  <c r="AO849" i="10"/>
  <c r="AS849" i="10"/>
  <c r="AW849" i="10"/>
  <c r="BA849" i="10"/>
  <c r="AO851" i="10"/>
  <c r="AS851" i="10"/>
  <c r="AW851" i="10"/>
  <c r="BA851" i="10"/>
  <c r="AO855" i="10"/>
  <c r="AS855" i="10"/>
  <c r="AW855" i="10"/>
  <c r="BA855" i="10"/>
  <c r="AO859" i="10"/>
  <c r="AS859" i="10"/>
  <c r="AW859" i="10"/>
  <c r="BA859" i="10"/>
  <c r="AS863" i="10"/>
  <c r="AW863" i="10"/>
  <c r="AO867" i="10"/>
  <c r="AS867" i="10"/>
  <c r="AW867" i="10"/>
  <c r="BA867" i="10"/>
  <c r="AO873" i="10"/>
  <c r="AS873" i="10"/>
  <c r="AW873" i="10"/>
  <c r="BA873" i="10"/>
  <c r="AO881" i="10"/>
  <c r="AS881" i="10"/>
  <c r="AW881" i="10"/>
  <c r="BA881" i="10"/>
  <c r="AO885" i="10"/>
  <c r="AS885" i="10"/>
  <c r="AW885" i="10"/>
  <c r="BA885" i="10"/>
  <c r="AO894" i="10"/>
  <c r="AS894" i="10"/>
  <c r="AW894" i="10"/>
  <c r="BA894" i="10"/>
  <c r="AO901" i="10"/>
  <c r="AS901" i="10"/>
  <c r="AW901" i="10"/>
  <c r="BA901" i="10"/>
  <c r="AO904" i="10"/>
  <c r="AS904" i="10"/>
  <c r="AW904" i="10"/>
  <c r="BA904" i="10"/>
  <c r="AS924" i="10"/>
  <c r="AO936" i="10"/>
  <c r="AS936" i="10"/>
  <c r="AW936" i="10"/>
  <c r="BA936" i="10"/>
  <c r="AO940" i="10"/>
  <c r="AS940" i="10"/>
  <c r="AW940" i="10"/>
  <c r="BA940" i="10"/>
  <c r="AO946" i="10"/>
  <c r="AS946" i="10"/>
  <c r="AW946" i="10"/>
  <c r="BA946" i="10"/>
  <c r="AO949" i="10"/>
  <c r="AS949" i="10"/>
  <c r="AW949" i="10"/>
  <c r="BA949" i="10"/>
  <c r="AN950" i="10"/>
  <c r="AR950" i="10"/>
  <c r="AV950" i="10"/>
  <c r="AZ950" i="10"/>
  <c r="BD950" i="10"/>
  <c r="AO956" i="10"/>
  <c r="AS956" i="10"/>
  <c r="AW956" i="10"/>
  <c r="BA956" i="10"/>
  <c r="AN957" i="10"/>
  <c r="AR957" i="10"/>
  <c r="AV957" i="10"/>
  <c r="AZ957" i="10"/>
  <c r="BD957" i="10"/>
  <c r="AN960" i="10"/>
  <c r="AR960" i="10"/>
  <c r="AV960" i="10"/>
  <c r="AZ960" i="10"/>
  <c r="BD960" i="10"/>
  <c r="AO965" i="10"/>
  <c r="AS965" i="10"/>
  <c r="AW965" i="10"/>
  <c r="BA965" i="10"/>
  <c r="AO969" i="10"/>
  <c r="AS969" i="10"/>
  <c r="AW969" i="10"/>
  <c r="BA969" i="10"/>
  <c r="BB973" i="10"/>
  <c r="AX973" i="10"/>
  <c r="AT973" i="10"/>
  <c r="AP973" i="10"/>
  <c r="AO973" i="10"/>
  <c r="AU973" i="10"/>
  <c r="AZ973" i="10"/>
  <c r="BE973" i="10"/>
  <c r="AP975" i="10"/>
  <c r="AU975" i="10"/>
  <c r="AO977" i="10"/>
  <c r="AU977" i="10"/>
  <c r="AZ977" i="10"/>
  <c r="AP979" i="10"/>
  <c r="AU979" i="10"/>
  <c r="AO985" i="10"/>
  <c r="AU985" i="10"/>
  <c r="AZ985" i="10"/>
  <c r="BD987" i="10"/>
  <c r="AZ987" i="10"/>
  <c r="AV987" i="10"/>
  <c r="AR987" i="10"/>
  <c r="AN987" i="10"/>
  <c r="AP987" i="10"/>
  <c r="AU987" i="10"/>
  <c r="BA987" i="10"/>
  <c r="BC988" i="10"/>
  <c r="AY988" i="10"/>
  <c r="AU988" i="10"/>
  <c r="AQ988" i="10"/>
  <c r="AM988" i="10"/>
  <c r="AL988" i="10"/>
  <c r="AR988" i="10"/>
  <c r="AW988" i="10"/>
  <c r="BB988" i="10"/>
  <c r="AP992" i="10"/>
  <c r="AV992" i="10"/>
  <c r="AO997" i="10"/>
  <c r="AU997" i="10"/>
  <c r="AZ997" i="10"/>
  <c r="BD999" i="10"/>
  <c r="AZ999" i="10"/>
  <c r="AV999" i="10"/>
  <c r="AR999" i="10"/>
  <c r="AN999" i="10"/>
  <c r="AL999" i="10"/>
  <c r="AQ999" i="10"/>
  <c r="AW999" i="10"/>
  <c r="BB999" i="10"/>
  <c r="BC1002" i="10"/>
  <c r="AY1002" i="10"/>
  <c r="AU1002" i="10"/>
  <c r="AQ1002" i="10"/>
  <c r="AM1002" i="10"/>
  <c r="AL1002" i="10"/>
  <c r="AR1002" i="10"/>
  <c r="AW1002" i="10"/>
  <c r="BB1002" i="10"/>
  <c r="AP1003" i="10"/>
  <c r="AU1003" i="10"/>
  <c r="AO1004" i="10"/>
  <c r="AU1004" i="10"/>
  <c r="AZ1004" i="10"/>
  <c r="AP1008" i="10"/>
  <c r="AU1008" i="10"/>
  <c r="AO1009" i="10"/>
  <c r="AU1009" i="10"/>
  <c r="AZ1009" i="10"/>
  <c r="BD1018" i="10"/>
  <c r="AZ1018" i="10"/>
  <c r="AV1018" i="10"/>
  <c r="AR1018" i="10"/>
  <c r="AN1018" i="10"/>
  <c r="AL1018" i="10"/>
  <c r="AQ1018" i="10"/>
  <c r="AW1018" i="10"/>
  <c r="BB1018" i="10"/>
  <c r="BB1020" i="10"/>
  <c r="AX1020" i="10"/>
  <c r="AT1020" i="10"/>
  <c r="AP1020" i="10"/>
  <c r="AL1020" i="10"/>
  <c r="AQ1020" i="10"/>
  <c r="AV1020" i="10"/>
  <c r="BA1020" i="10"/>
  <c r="BD1022" i="10"/>
  <c r="AZ1022" i="10"/>
  <c r="AV1022" i="10"/>
  <c r="AR1022" i="10"/>
  <c r="AN1022" i="10"/>
  <c r="AL1022" i="10"/>
  <c r="AQ1022" i="10"/>
  <c r="AW1022" i="10"/>
  <c r="BB1022" i="10"/>
  <c r="BB1024" i="10"/>
  <c r="AX1024" i="10"/>
  <c r="AT1024" i="10"/>
  <c r="AP1024" i="10"/>
  <c r="AL1024" i="10"/>
  <c r="AQ1024" i="10"/>
  <c r="AV1024" i="10"/>
  <c r="BA1024" i="10"/>
  <c r="BD1026" i="10"/>
  <c r="AZ1026" i="10"/>
  <c r="AV1026" i="10"/>
  <c r="AR1026" i="10"/>
  <c r="AN1026" i="10"/>
  <c r="AL1026" i="10"/>
  <c r="AQ1026" i="10"/>
  <c r="AW1026" i="10"/>
  <c r="BB1026" i="10"/>
  <c r="BB1028" i="10"/>
  <c r="AX1028" i="10"/>
  <c r="AT1028" i="10"/>
  <c r="AP1028" i="10"/>
  <c r="AL1028" i="10"/>
  <c r="AQ1028" i="10"/>
  <c r="AV1028" i="10"/>
  <c r="BA1028" i="10"/>
  <c r="BD1030" i="10"/>
  <c r="AZ1030" i="10"/>
  <c r="AV1030" i="10"/>
  <c r="AR1030" i="10"/>
  <c r="AN1030" i="10"/>
  <c r="AL1030" i="10"/>
  <c r="AQ1030" i="10"/>
  <c r="AW1030" i="10"/>
  <c r="BB1030" i="10"/>
  <c r="BD1034" i="10"/>
  <c r="AZ1034" i="10"/>
  <c r="AV1034" i="10"/>
  <c r="AR1034" i="10"/>
  <c r="AN1034" i="10"/>
  <c r="AL1034" i="10"/>
  <c r="AQ1034" i="10"/>
  <c r="AW1034" i="10"/>
  <c r="BB1034" i="10"/>
  <c r="BB1036" i="10"/>
  <c r="AX1036" i="10"/>
  <c r="AT1036" i="10"/>
  <c r="AP1036" i="10"/>
  <c r="AL1036" i="10"/>
  <c r="AQ1036" i="10"/>
  <c r="AV1036" i="10"/>
  <c r="BA1036" i="10"/>
  <c r="AI1048" i="10"/>
  <c r="AH1048" i="10"/>
  <c r="AL1049" i="10"/>
  <c r="AS1049" i="10"/>
  <c r="AI1053" i="10"/>
  <c r="AQ1054" i="10"/>
  <c r="AW1054" i="10"/>
  <c r="AH1060" i="10"/>
  <c r="AJ1060" i="10"/>
  <c r="AM1066" i="10"/>
  <c r="AU1066" i="10"/>
  <c r="AH1080" i="10"/>
  <c r="AJ1080" i="10"/>
  <c r="AI1080" i="10"/>
  <c r="AJ1082" i="10"/>
  <c r="AI1082" i="10"/>
  <c r="AN1084" i="10"/>
  <c r="AH1088" i="10"/>
  <c r="AJ1088" i="10"/>
  <c r="AI1088" i="10"/>
  <c r="AJ1090" i="10"/>
  <c r="AI1090" i="10"/>
  <c r="AN1092" i="10"/>
  <c r="BE1093" i="10"/>
  <c r="BA1093" i="10"/>
  <c r="AW1093" i="10"/>
  <c r="AS1093" i="10"/>
  <c r="AO1093" i="10"/>
  <c r="BB1093" i="10"/>
  <c r="AV1093" i="10"/>
  <c r="AQ1093" i="10"/>
  <c r="AL1093" i="10"/>
  <c r="AZ1093" i="10"/>
  <c r="AU1093" i="10"/>
  <c r="AP1093" i="10"/>
  <c r="AR1093" i="10"/>
  <c r="BC1093" i="10"/>
  <c r="AI1115" i="10"/>
  <c r="AH1115" i="10"/>
  <c r="BD1120" i="10"/>
  <c r="AV1120" i="10"/>
  <c r="AU1120" i="10"/>
  <c r="AQ1120" i="10"/>
  <c r="BA1120" i="10"/>
  <c r="BE1120" i="10"/>
  <c r="AB1132" i="10"/>
  <c r="AC1132" i="10" s="1"/>
  <c r="AB1140" i="10"/>
  <c r="AC1140" i="10" s="1"/>
  <c r="AJ1175" i="10"/>
  <c r="AI1175" i="10"/>
  <c r="AH1175" i="10"/>
  <c r="BD1176" i="10"/>
  <c r="AZ1176" i="10"/>
  <c r="AV1176" i="10"/>
  <c r="AR1176" i="10"/>
  <c r="AN1176" i="10"/>
  <c r="BC1176" i="10"/>
  <c r="AY1176" i="10"/>
  <c r="AU1176" i="10"/>
  <c r="AQ1176" i="10"/>
  <c r="AM1176" i="10"/>
  <c r="BB1176" i="10"/>
  <c r="AX1176" i="10"/>
  <c r="AT1176" i="10"/>
  <c r="AP1176" i="10"/>
  <c r="AL1176" i="10"/>
  <c r="BA1176" i="10"/>
  <c r="AW1176" i="10"/>
  <c r="AO1176" i="10"/>
  <c r="BE1176" i="10"/>
  <c r="AO950" i="10"/>
  <c r="AS950" i="10"/>
  <c r="AW950" i="10"/>
  <c r="BA950" i="10"/>
  <c r="AO957" i="10"/>
  <c r="AS957" i="10"/>
  <c r="AW957" i="10"/>
  <c r="BA957" i="10"/>
  <c r="AO960" i="10"/>
  <c r="AS960" i="10"/>
  <c r="AW960" i="10"/>
  <c r="BA960" i="10"/>
  <c r="BD975" i="10"/>
  <c r="AZ975" i="10"/>
  <c r="AV975" i="10"/>
  <c r="AR975" i="10"/>
  <c r="AN975" i="10"/>
  <c r="AL975" i="10"/>
  <c r="AQ975" i="10"/>
  <c r="AW975" i="10"/>
  <c r="BB975" i="10"/>
  <c r="BB977" i="10"/>
  <c r="AX977" i="10"/>
  <c r="AT977" i="10"/>
  <c r="AP977" i="10"/>
  <c r="AL977" i="10"/>
  <c r="AQ977" i="10"/>
  <c r="AV977" i="10"/>
  <c r="BA977" i="10"/>
  <c r="BD979" i="10"/>
  <c r="AZ979" i="10"/>
  <c r="AV979" i="10"/>
  <c r="AR979" i="10"/>
  <c r="AN979" i="10"/>
  <c r="AL979" i="10"/>
  <c r="AQ979" i="10"/>
  <c r="AW979" i="10"/>
  <c r="BB979" i="10"/>
  <c r="BB985" i="10"/>
  <c r="AX985" i="10"/>
  <c r="AT985" i="10"/>
  <c r="AP985" i="10"/>
  <c r="AL985" i="10"/>
  <c r="AQ985" i="10"/>
  <c r="AV985" i="10"/>
  <c r="BA985" i="10"/>
  <c r="BC992" i="10"/>
  <c r="AY992" i="10"/>
  <c r="AU992" i="10"/>
  <c r="AQ992" i="10"/>
  <c r="AM992" i="10"/>
  <c r="AL992" i="10"/>
  <c r="AR992" i="10"/>
  <c r="AW992" i="10"/>
  <c r="BB992" i="10"/>
  <c r="BB997" i="10"/>
  <c r="AX997" i="10"/>
  <c r="AT997" i="10"/>
  <c r="AP997" i="10"/>
  <c r="AL997" i="10"/>
  <c r="AQ997" i="10"/>
  <c r="AV997" i="10"/>
  <c r="BA997" i="10"/>
  <c r="BD1003" i="10"/>
  <c r="AZ1003" i="10"/>
  <c r="AV1003" i="10"/>
  <c r="AR1003" i="10"/>
  <c r="AN1003" i="10"/>
  <c r="AL1003" i="10"/>
  <c r="AQ1003" i="10"/>
  <c r="AW1003" i="10"/>
  <c r="BB1003" i="10"/>
  <c r="BB1004" i="10"/>
  <c r="AX1004" i="10"/>
  <c r="AT1004" i="10"/>
  <c r="AP1004" i="10"/>
  <c r="AL1004" i="10"/>
  <c r="AQ1004" i="10"/>
  <c r="AV1004" i="10"/>
  <c r="BA1004" i="10"/>
  <c r="BD1008" i="10"/>
  <c r="AZ1008" i="10"/>
  <c r="AV1008" i="10"/>
  <c r="AR1008" i="10"/>
  <c r="AN1008" i="10"/>
  <c r="AL1008" i="10"/>
  <c r="AQ1008" i="10"/>
  <c r="AW1008" i="10"/>
  <c r="BB1008" i="10"/>
  <c r="BB1009" i="10"/>
  <c r="AX1009" i="10"/>
  <c r="AT1009" i="10"/>
  <c r="AP1009" i="10"/>
  <c r="AL1009" i="10"/>
  <c r="AQ1009" i="10"/>
  <c r="AV1009" i="10"/>
  <c r="BA1009" i="10"/>
  <c r="BC1049" i="10"/>
  <c r="AY1049" i="10"/>
  <c r="AU1049" i="10"/>
  <c r="AQ1049" i="10"/>
  <c r="AM1049" i="10"/>
  <c r="BA1049" i="10"/>
  <c r="AV1049" i="10"/>
  <c r="AP1049" i="10"/>
  <c r="AN1049" i="10"/>
  <c r="AT1049" i="10"/>
  <c r="BB1049" i="10"/>
  <c r="BB1054" i="10"/>
  <c r="AX1054" i="10"/>
  <c r="AT1054" i="10"/>
  <c r="AP1054" i="10"/>
  <c r="AL1054" i="10"/>
  <c r="BE1054" i="10"/>
  <c r="AZ1054" i="10"/>
  <c r="AU1054" i="10"/>
  <c r="AO1054" i="10"/>
  <c r="AR1054" i="10"/>
  <c r="AY1054" i="10"/>
  <c r="AI1061" i="10"/>
  <c r="BB1066" i="10"/>
  <c r="AX1066" i="10"/>
  <c r="AT1066" i="10"/>
  <c r="AP1066" i="10"/>
  <c r="AL1066" i="10"/>
  <c r="BD1066" i="10"/>
  <c r="AY1066" i="10"/>
  <c r="AS1066" i="10"/>
  <c r="AN1066" i="10"/>
  <c r="AO1066" i="10"/>
  <c r="AV1066" i="10"/>
  <c r="BC1066" i="10"/>
  <c r="AJ1074" i="10"/>
  <c r="AI1074" i="10"/>
  <c r="AU1076" i="10"/>
  <c r="AT1076" i="10"/>
  <c r="AB1077" i="10"/>
  <c r="AC1077" i="10" s="1"/>
  <c r="AA1077" i="10"/>
  <c r="BC1084" i="10"/>
  <c r="AY1084" i="10"/>
  <c r="AU1084" i="10"/>
  <c r="AQ1084" i="10"/>
  <c r="AM1084" i="10"/>
  <c r="BA1084" i="10"/>
  <c r="AV1084" i="10"/>
  <c r="AP1084" i="10"/>
  <c r="BE1084" i="10"/>
  <c r="AZ1084" i="10"/>
  <c r="AT1084" i="10"/>
  <c r="AO1084" i="10"/>
  <c r="AR1084" i="10"/>
  <c r="BB1084" i="10"/>
  <c r="AB1085" i="10"/>
  <c r="AC1085" i="10" s="1"/>
  <c r="AA1085" i="10"/>
  <c r="BC1092" i="10"/>
  <c r="AY1092" i="10"/>
  <c r="AU1092" i="10"/>
  <c r="AQ1092" i="10"/>
  <c r="AM1092" i="10"/>
  <c r="BA1092" i="10"/>
  <c r="AV1092" i="10"/>
  <c r="AP1092" i="10"/>
  <c r="BE1092" i="10"/>
  <c r="AZ1092" i="10"/>
  <c r="AT1092" i="10"/>
  <c r="AO1092" i="10"/>
  <c r="AR1092" i="10"/>
  <c r="BB1092" i="10"/>
  <c r="AJ1098" i="10"/>
  <c r="AI1098" i="10"/>
  <c r="BC1104" i="10"/>
  <c r="AY1104" i="10"/>
  <c r="AU1104" i="10"/>
  <c r="AQ1104" i="10"/>
  <c r="AM1104" i="10"/>
  <c r="BB1104" i="10"/>
  <c r="AX1104" i="10"/>
  <c r="AT1104" i="10"/>
  <c r="AP1104" i="10"/>
  <c r="AL1104" i="10"/>
  <c r="BA1104" i="10"/>
  <c r="AS1104" i="10"/>
  <c r="AZ1104" i="10"/>
  <c r="AR1104" i="10"/>
  <c r="AN1104" i="10"/>
  <c r="BD1104" i="10"/>
  <c r="AI1107" i="10"/>
  <c r="AH1107" i="10"/>
  <c r="BC1112" i="10"/>
  <c r="AY1112" i="10"/>
  <c r="AU1112" i="10"/>
  <c r="AQ1112" i="10"/>
  <c r="AM1112" i="10"/>
  <c r="BB1112" i="10"/>
  <c r="AX1112" i="10"/>
  <c r="AT1112" i="10"/>
  <c r="AP1112" i="10"/>
  <c r="AL1112" i="10"/>
  <c r="BA1112" i="10"/>
  <c r="AS1112" i="10"/>
  <c r="AZ1112" i="10"/>
  <c r="AR1112" i="10"/>
  <c r="AN1112" i="10"/>
  <c r="BD1112" i="10"/>
  <c r="BC1127" i="10"/>
  <c r="AY1127" i="10"/>
  <c r="AU1127" i="10"/>
  <c r="AQ1127" i="10"/>
  <c r="AM1127" i="10"/>
  <c r="BB1127" i="10"/>
  <c r="AX1127" i="10"/>
  <c r="AT1127" i="10"/>
  <c r="AP1127" i="10"/>
  <c r="AL1127" i="10"/>
  <c r="BA1127" i="10"/>
  <c r="AS1127" i="10"/>
  <c r="AZ1127" i="10"/>
  <c r="AR1127" i="10"/>
  <c r="AN1127" i="10"/>
  <c r="BD1127" i="10"/>
  <c r="AI1130" i="10"/>
  <c r="AH1130" i="10"/>
  <c r="AA1133" i="10"/>
  <c r="AB1133" i="10"/>
  <c r="AC1133" i="10" s="1"/>
  <c r="AI1138" i="10"/>
  <c r="AH1138" i="10"/>
  <c r="AA1141" i="10"/>
  <c r="AB1141" i="10"/>
  <c r="AC1141" i="10" s="1"/>
  <c r="AJ1166" i="10"/>
  <c r="AI1166" i="10"/>
  <c r="AH1166" i="10"/>
  <c r="AO986" i="10"/>
  <c r="AS986" i="10"/>
  <c r="AW986" i="10"/>
  <c r="BA986" i="10"/>
  <c r="AO994" i="10"/>
  <c r="AS994" i="10"/>
  <c r="AW994" i="10"/>
  <c r="BA994" i="10"/>
  <c r="AO998" i="10"/>
  <c r="AS998" i="10"/>
  <c r="AW998" i="10"/>
  <c r="BA998" i="10"/>
  <c r="AO1007" i="10"/>
  <c r="AS1007" i="10"/>
  <c r="AW1007" i="10"/>
  <c r="BA1007" i="10"/>
  <c r="AO1019" i="10"/>
  <c r="AS1019" i="10"/>
  <c r="AW1019" i="10"/>
  <c r="BA1019" i="10"/>
  <c r="AO1023" i="10"/>
  <c r="AS1023" i="10"/>
  <c r="AW1023" i="10"/>
  <c r="BA1023" i="10"/>
  <c r="AO1027" i="10"/>
  <c r="AS1027" i="10"/>
  <c r="AW1027" i="10"/>
  <c r="BA1027" i="10"/>
  <c r="AO1031" i="10"/>
  <c r="AS1031" i="10"/>
  <c r="AW1031" i="10"/>
  <c r="BA1031" i="10"/>
  <c r="BC1041" i="10"/>
  <c r="AY1041" i="10"/>
  <c r="AU1041" i="10"/>
  <c r="AQ1041" i="10"/>
  <c r="AO1041" i="10"/>
  <c r="AT1041" i="10"/>
  <c r="AZ1041" i="10"/>
  <c r="BE1041" i="10"/>
  <c r="BC1045" i="10"/>
  <c r="AY1045" i="10"/>
  <c r="AU1045" i="10"/>
  <c r="AQ1045" i="10"/>
  <c r="AM1045" i="10"/>
  <c r="AL1045" i="10"/>
  <c r="AR1045" i="10"/>
  <c r="AW1045" i="10"/>
  <c r="BB1045" i="10"/>
  <c r="BB1050" i="10"/>
  <c r="AX1050" i="10"/>
  <c r="AT1050" i="10"/>
  <c r="AP1050" i="10"/>
  <c r="AL1050" i="10"/>
  <c r="AQ1050" i="10"/>
  <c r="AV1050" i="10"/>
  <c r="BA1050" i="10"/>
  <c r="BD1056" i="10"/>
  <c r="AZ1056" i="10"/>
  <c r="AV1056" i="10"/>
  <c r="AR1056" i="10"/>
  <c r="AN1056" i="10"/>
  <c r="AL1056" i="10"/>
  <c r="AQ1056" i="10"/>
  <c r="AW1056" i="10"/>
  <c r="BB1056" i="10"/>
  <c r="BB1063" i="10"/>
  <c r="AX1063" i="10"/>
  <c r="AT1063" i="10"/>
  <c r="AP1063" i="10"/>
  <c r="AL1063" i="10"/>
  <c r="AQ1063" i="10"/>
  <c r="AV1063" i="10"/>
  <c r="BA1063" i="10"/>
  <c r="BC1065" i="10"/>
  <c r="AY1065" i="10"/>
  <c r="AU1065" i="10"/>
  <c r="AQ1065" i="10"/>
  <c r="AM1065" i="10"/>
  <c r="AL1065" i="10"/>
  <c r="AR1065" i="10"/>
  <c r="AW1065" i="10"/>
  <c r="BB1065" i="10"/>
  <c r="BC1069" i="10"/>
  <c r="AY1069" i="10"/>
  <c r="AU1069" i="10"/>
  <c r="AQ1069" i="10"/>
  <c r="AM1069" i="10"/>
  <c r="AL1069" i="10"/>
  <c r="AR1069" i="10"/>
  <c r="AW1069" i="10"/>
  <c r="BB1069" i="10"/>
  <c r="AO1075" i="10"/>
  <c r="AU1075" i="10"/>
  <c r="AZ1075" i="10"/>
  <c r="AO1079" i="10"/>
  <c r="AU1079" i="10"/>
  <c r="AZ1079" i="10"/>
  <c r="AO1083" i="10"/>
  <c r="AU1083" i="10"/>
  <c r="AZ1083" i="10"/>
  <c r="AO1087" i="10"/>
  <c r="AU1087" i="10"/>
  <c r="AZ1087" i="10"/>
  <c r="AO1091" i="10"/>
  <c r="AU1091" i="10"/>
  <c r="AZ1091" i="10"/>
  <c r="AJ1106" i="10"/>
  <c r="AI1106" i="10"/>
  <c r="AL1107" i="10"/>
  <c r="AT1107" i="10"/>
  <c r="AJ1110" i="10"/>
  <c r="AI1110" i="10"/>
  <c r="AL1115" i="10"/>
  <c r="AT1115" i="10"/>
  <c r="AI1120" i="10"/>
  <c r="AH1120" i="10"/>
  <c r="AL1126" i="10"/>
  <c r="AT1126" i="10"/>
  <c r="AI1134" i="10"/>
  <c r="AH1134" i="10"/>
  <c r="AJ1135" i="10"/>
  <c r="AI1135" i="10"/>
  <c r="BC1137" i="10"/>
  <c r="AY1137" i="10"/>
  <c r="AU1137" i="10"/>
  <c r="AQ1137" i="10"/>
  <c r="AM1137" i="10"/>
  <c r="BB1137" i="10"/>
  <c r="AX1137" i="10"/>
  <c r="AT1137" i="10"/>
  <c r="AP1137" i="10"/>
  <c r="AL1137" i="10"/>
  <c r="AN1137" i="10"/>
  <c r="AV1137" i="10"/>
  <c r="BD1137" i="10"/>
  <c r="AI1142" i="10"/>
  <c r="AH1142" i="10"/>
  <c r="AJ1143" i="10"/>
  <c r="AI1143" i="10"/>
  <c r="AJ1152" i="10"/>
  <c r="AI1152" i="10"/>
  <c r="BD1155" i="10"/>
  <c r="AZ1155" i="10"/>
  <c r="AV1155" i="10"/>
  <c r="AR1155" i="10"/>
  <c r="AN1155" i="10"/>
  <c r="BC1155" i="10"/>
  <c r="AY1155" i="10"/>
  <c r="AU1155" i="10"/>
  <c r="AQ1155" i="10"/>
  <c r="AM1155" i="10"/>
  <c r="AX1155" i="10"/>
  <c r="AP1155" i="10"/>
  <c r="BE1155" i="10"/>
  <c r="AW1155" i="10"/>
  <c r="AO1155" i="10"/>
  <c r="BA1155" i="10"/>
  <c r="AJ1162" i="10"/>
  <c r="AI1162" i="10"/>
  <c r="AH1162" i="10"/>
  <c r="AJ1178" i="10"/>
  <c r="AI1178" i="10"/>
  <c r="AH1178" i="10"/>
  <c r="AN1179" i="10"/>
  <c r="AT1179" i="10"/>
  <c r="AB1200" i="10"/>
  <c r="AC1200" i="10" s="1"/>
  <c r="AA1200" i="10"/>
  <c r="BB1075" i="10"/>
  <c r="AX1075" i="10"/>
  <c r="AT1075" i="10"/>
  <c r="AP1075" i="10"/>
  <c r="AL1075" i="10"/>
  <c r="AQ1075" i="10"/>
  <c r="AV1075" i="10"/>
  <c r="BA1075" i="10"/>
  <c r="BB1079" i="10"/>
  <c r="AX1079" i="10"/>
  <c r="AT1079" i="10"/>
  <c r="AP1079" i="10"/>
  <c r="AL1079" i="10"/>
  <c r="AQ1079" i="10"/>
  <c r="AV1079" i="10"/>
  <c r="BA1079" i="10"/>
  <c r="BB1083" i="10"/>
  <c r="AX1083" i="10"/>
  <c r="AT1083" i="10"/>
  <c r="AP1083" i="10"/>
  <c r="AL1083" i="10"/>
  <c r="AQ1083" i="10"/>
  <c r="AV1083" i="10"/>
  <c r="BA1083" i="10"/>
  <c r="BB1087" i="10"/>
  <c r="AX1087" i="10"/>
  <c r="AT1087" i="10"/>
  <c r="AP1087" i="10"/>
  <c r="AL1087" i="10"/>
  <c r="AQ1087" i="10"/>
  <c r="AV1087" i="10"/>
  <c r="BA1087" i="10"/>
  <c r="BB1091" i="10"/>
  <c r="AX1091" i="10"/>
  <c r="AT1091" i="10"/>
  <c r="AP1091" i="10"/>
  <c r="AL1091" i="10"/>
  <c r="AQ1091" i="10"/>
  <c r="AV1091" i="10"/>
  <c r="BA1091" i="10"/>
  <c r="BD1107" i="10"/>
  <c r="AZ1107" i="10"/>
  <c r="AV1107" i="10"/>
  <c r="AR1107" i="10"/>
  <c r="AN1107" i="10"/>
  <c r="BC1107" i="10"/>
  <c r="AY1107" i="10"/>
  <c r="AU1107" i="10"/>
  <c r="AQ1107" i="10"/>
  <c r="AM1107" i="10"/>
  <c r="AO1107" i="10"/>
  <c r="AW1107" i="10"/>
  <c r="BE1107" i="10"/>
  <c r="BD1111" i="10"/>
  <c r="AQ1111" i="10"/>
  <c r="BD1115" i="10"/>
  <c r="AZ1115" i="10"/>
  <c r="AV1115" i="10"/>
  <c r="AR1115" i="10"/>
  <c r="AN1115" i="10"/>
  <c r="BC1115" i="10"/>
  <c r="AY1115" i="10"/>
  <c r="AU1115" i="10"/>
  <c r="AQ1115" i="10"/>
  <c r="AM1115" i="10"/>
  <c r="AO1115" i="10"/>
  <c r="AW1115" i="10"/>
  <c r="BE1115" i="10"/>
  <c r="AJ1122" i="10"/>
  <c r="AI1122" i="10"/>
  <c r="BD1126" i="10"/>
  <c r="AZ1126" i="10"/>
  <c r="AV1126" i="10"/>
  <c r="AR1126" i="10"/>
  <c r="AN1126" i="10"/>
  <c r="BC1126" i="10"/>
  <c r="AY1126" i="10"/>
  <c r="AU1126" i="10"/>
  <c r="AQ1126" i="10"/>
  <c r="AM1126" i="10"/>
  <c r="AO1126" i="10"/>
  <c r="AW1126" i="10"/>
  <c r="BE1126" i="10"/>
  <c r="AJ1158" i="10"/>
  <c r="AI1158" i="10"/>
  <c r="AH1158" i="10"/>
  <c r="AQ1191" i="10"/>
  <c r="AM1191" i="10"/>
  <c r="AV1191" i="10"/>
  <c r="AO1191" i="10"/>
  <c r="BD1191" i="10"/>
  <c r="AS1191" i="10"/>
  <c r="AJ1193" i="10"/>
  <c r="AI1193" i="10"/>
  <c r="AH1193" i="10"/>
  <c r="BD1203" i="10"/>
  <c r="AZ1203" i="10"/>
  <c r="AV1203" i="10"/>
  <c r="AR1203" i="10"/>
  <c r="AN1203" i="10"/>
  <c r="BC1203" i="10"/>
  <c r="AY1203" i="10"/>
  <c r="AU1203" i="10"/>
  <c r="AQ1203" i="10"/>
  <c r="AM1203" i="10"/>
  <c r="BB1203" i="10"/>
  <c r="AT1203" i="10"/>
  <c r="AL1203" i="10"/>
  <c r="BA1203" i="10"/>
  <c r="AS1203" i="10"/>
  <c r="AX1203" i="10"/>
  <c r="AP1203" i="10"/>
  <c r="AW1203" i="10"/>
  <c r="AO1203" i="10"/>
  <c r="AI1192" i="10"/>
  <c r="AJ1192" i="10"/>
  <c r="AH1192" i="10"/>
  <c r="AB1195" i="10"/>
  <c r="AC1195" i="10" s="1"/>
  <c r="AA1195" i="10"/>
  <c r="AB1204" i="10"/>
  <c r="AC1204" i="10" s="1"/>
  <c r="AA1204" i="10"/>
  <c r="AB1248" i="10"/>
  <c r="AC1248" i="10" s="1"/>
  <c r="AA1248" i="10"/>
  <c r="AB1249" i="10"/>
  <c r="AC1249" i="10" s="1"/>
  <c r="AA1249" i="10"/>
  <c r="AB1255" i="10"/>
  <c r="AC1255" i="10" s="1"/>
  <c r="AH1256" i="10"/>
  <c r="AB1303" i="10"/>
  <c r="AC1303" i="10" s="1"/>
  <c r="AA1303" i="10"/>
  <c r="AO1101" i="10"/>
  <c r="AS1101" i="10"/>
  <c r="AW1101" i="10"/>
  <c r="BA1101" i="10"/>
  <c r="BE1101" i="10"/>
  <c r="AO1105" i="10"/>
  <c r="AS1105" i="10"/>
  <c r="AW1105" i="10"/>
  <c r="BA1105" i="10"/>
  <c r="BE1105" i="10"/>
  <c r="AO1113" i="10"/>
  <c r="AS1113" i="10"/>
  <c r="AW1113" i="10"/>
  <c r="BA1113" i="10"/>
  <c r="BE1113" i="10"/>
  <c r="AO1116" i="10"/>
  <c r="AS1116" i="10"/>
  <c r="AW1116" i="10"/>
  <c r="BA1116" i="10"/>
  <c r="BE1116" i="10"/>
  <c r="AO1121" i="10"/>
  <c r="AS1121" i="10"/>
  <c r="AW1121" i="10"/>
  <c r="BA1121" i="10"/>
  <c r="BE1121" i="10"/>
  <c r="AO1125" i="10"/>
  <c r="AS1125" i="10"/>
  <c r="AW1125" i="10"/>
  <c r="BA1125" i="10"/>
  <c r="BE1125" i="10"/>
  <c r="AO1128" i="10"/>
  <c r="AS1128" i="10"/>
  <c r="AW1128" i="10"/>
  <c r="BA1128" i="10"/>
  <c r="BE1128" i="10"/>
  <c r="AO1132" i="10"/>
  <c r="AS1132" i="10"/>
  <c r="AW1132" i="10"/>
  <c r="BA1132" i="10"/>
  <c r="BE1132" i="10"/>
  <c r="AO1136" i="10"/>
  <c r="AS1136" i="10"/>
  <c r="AW1136" i="10"/>
  <c r="BA1136" i="10"/>
  <c r="BE1136" i="10"/>
  <c r="AO1140" i="10"/>
  <c r="AS1140" i="10"/>
  <c r="AW1140" i="10"/>
  <c r="BA1140" i="10"/>
  <c r="BE1140" i="10"/>
  <c r="BC1144" i="10"/>
  <c r="AY1144" i="10"/>
  <c r="AU1144" i="10"/>
  <c r="AQ1144" i="10"/>
  <c r="AO1144" i="10"/>
  <c r="AT1144" i="10"/>
  <c r="AZ1144" i="10"/>
  <c r="BE1144" i="10"/>
  <c r="BD1163" i="10"/>
  <c r="AZ1163" i="10"/>
  <c r="AV1163" i="10"/>
  <c r="AR1163" i="10"/>
  <c r="AN1163" i="10"/>
  <c r="BC1163" i="10"/>
  <c r="AY1163" i="10"/>
  <c r="AU1163" i="10"/>
  <c r="AQ1163" i="10"/>
  <c r="AM1163" i="10"/>
  <c r="AO1163" i="10"/>
  <c r="AW1163" i="10"/>
  <c r="BE1163" i="10"/>
  <c r="BD1167" i="10"/>
  <c r="AZ1167" i="10"/>
  <c r="AV1167" i="10"/>
  <c r="AR1167" i="10"/>
  <c r="AN1167" i="10"/>
  <c r="BC1167" i="10"/>
  <c r="AY1167" i="10"/>
  <c r="AU1167" i="10"/>
  <c r="AQ1167" i="10"/>
  <c r="AM1167" i="10"/>
  <c r="AO1167" i="10"/>
  <c r="AW1167" i="10"/>
  <c r="BE1167" i="10"/>
  <c r="BD1171" i="10"/>
  <c r="AZ1171" i="10"/>
  <c r="AV1171" i="10"/>
  <c r="AR1171" i="10"/>
  <c r="AN1171" i="10"/>
  <c r="BC1171" i="10"/>
  <c r="AY1171" i="10"/>
  <c r="AU1171" i="10"/>
  <c r="AQ1171" i="10"/>
  <c r="AM1171" i="10"/>
  <c r="BB1171" i="10"/>
  <c r="AX1171" i="10"/>
  <c r="AT1171" i="10"/>
  <c r="AP1171" i="10"/>
  <c r="AL1171" i="10"/>
  <c r="AS1171" i="10"/>
  <c r="BD1182" i="10"/>
  <c r="AZ1182" i="10"/>
  <c r="AV1182" i="10"/>
  <c r="AR1182" i="10"/>
  <c r="AN1182" i="10"/>
  <c r="BC1182" i="10"/>
  <c r="AY1182" i="10"/>
  <c r="AU1182" i="10"/>
  <c r="AQ1182" i="10"/>
  <c r="AM1182" i="10"/>
  <c r="BB1182" i="10"/>
  <c r="AX1182" i="10"/>
  <c r="AT1182" i="10"/>
  <c r="AP1182" i="10"/>
  <c r="AL1182" i="10"/>
  <c r="AS1182" i="10"/>
  <c r="AJ1187" i="10"/>
  <c r="AI1187" i="10"/>
  <c r="AH1187" i="10"/>
  <c r="AB1197" i="10"/>
  <c r="AC1197" i="10" s="1"/>
  <c r="AA1197" i="10"/>
  <c r="AB1199" i="10"/>
  <c r="AC1199" i="10" s="1"/>
  <c r="AA1199" i="10"/>
  <c r="BC1205" i="10"/>
  <c r="AY1205" i="10"/>
  <c r="AU1205" i="10"/>
  <c r="AQ1205" i="10"/>
  <c r="AM1205" i="10"/>
  <c r="BB1205" i="10"/>
  <c r="AX1205" i="10"/>
  <c r="AT1205" i="10"/>
  <c r="AP1205" i="10"/>
  <c r="AL1205" i="10"/>
  <c r="AZ1205" i="10"/>
  <c r="AR1205" i="10"/>
  <c r="BE1205" i="10"/>
  <c r="AW1205" i="10"/>
  <c r="AO1205" i="10"/>
  <c r="BD1205" i="10"/>
  <c r="AV1205" i="10"/>
  <c r="AN1205" i="10"/>
  <c r="BD1275" i="10"/>
  <c r="AZ1275" i="10"/>
  <c r="AV1275" i="10"/>
  <c r="AR1275" i="10"/>
  <c r="AN1275" i="10"/>
  <c r="BC1275" i="10"/>
  <c r="AY1275" i="10"/>
  <c r="AU1275" i="10"/>
  <c r="AQ1275" i="10"/>
  <c r="AM1275" i="10"/>
  <c r="BB1275" i="10"/>
  <c r="AX1275" i="10"/>
  <c r="AT1275" i="10"/>
  <c r="AP1275" i="10"/>
  <c r="AL1275" i="10"/>
  <c r="AW1275" i="10"/>
  <c r="AS1275" i="10"/>
  <c r="BE1275" i="10"/>
  <c r="AO1275" i="10"/>
  <c r="AO1043" i="10"/>
  <c r="AS1043" i="10"/>
  <c r="AW1043" i="10"/>
  <c r="BA1043" i="10"/>
  <c r="AO1051" i="10"/>
  <c r="AO1055" i="10"/>
  <c r="AS1055" i="10"/>
  <c r="AW1055" i="10"/>
  <c r="BA1055" i="10"/>
  <c r="AO1059" i="10"/>
  <c r="AS1059" i="10"/>
  <c r="AW1059" i="10"/>
  <c r="BA1059" i="10"/>
  <c r="AO1064" i="10"/>
  <c r="AS1064" i="10"/>
  <c r="AW1064" i="10"/>
  <c r="BA1064" i="10"/>
  <c r="AO1070" i="10"/>
  <c r="AS1070" i="10"/>
  <c r="AW1070" i="10"/>
  <c r="BA1070" i="10"/>
  <c r="AO1074" i="10"/>
  <c r="AS1074" i="10"/>
  <c r="AW1074" i="10"/>
  <c r="BA1074" i="10"/>
  <c r="AO1078" i="10"/>
  <c r="AS1078" i="10"/>
  <c r="AW1078" i="10"/>
  <c r="BA1078" i="10"/>
  <c r="BA1082" i="10"/>
  <c r="AO1086" i="10"/>
  <c r="AS1086" i="10"/>
  <c r="AW1086" i="10"/>
  <c r="BA1086" i="10"/>
  <c r="AO1090" i="10"/>
  <c r="AS1090" i="10"/>
  <c r="AW1090" i="10"/>
  <c r="BA1090" i="10"/>
  <c r="AO1096" i="10"/>
  <c r="AS1096" i="10"/>
  <c r="AW1096" i="10"/>
  <c r="BA1096" i="10"/>
  <c r="AO1098" i="10"/>
  <c r="AS1098" i="10"/>
  <c r="AW1098" i="10"/>
  <c r="BA1098" i="10"/>
  <c r="AL1101" i="10"/>
  <c r="AP1101" i="10"/>
  <c r="AT1101" i="10"/>
  <c r="AX1101" i="10"/>
  <c r="AO1102" i="10"/>
  <c r="AS1102" i="10"/>
  <c r="AW1102" i="10"/>
  <c r="BA1102" i="10"/>
  <c r="AL1105" i="10"/>
  <c r="AP1105" i="10"/>
  <c r="AT1105" i="10"/>
  <c r="AX1105" i="10"/>
  <c r="AO1106" i="10"/>
  <c r="AS1106" i="10"/>
  <c r="AW1106" i="10"/>
  <c r="BA1106" i="10"/>
  <c r="AO1110" i="10"/>
  <c r="AS1110" i="10"/>
  <c r="AW1110" i="10"/>
  <c r="BA1110" i="10"/>
  <c r="AL1113" i="10"/>
  <c r="AP1113" i="10"/>
  <c r="AT1113" i="10"/>
  <c r="AX1113" i="10"/>
  <c r="AL1116" i="10"/>
  <c r="AP1116" i="10"/>
  <c r="AT1116" i="10"/>
  <c r="AX1116" i="10"/>
  <c r="AO1119" i="10"/>
  <c r="AS1119" i="10"/>
  <c r="AW1119" i="10"/>
  <c r="BA1119" i="10"/>
  <c r="AL1121" i="10"/>
  <c r="AP1121" i="10"/>
  <c r="AT1121" i="10"/>
  <c r="AX1121" i="10"/>
  <c r="AO1122" i="10"/>
  <c r="AS1122" i="10"/>
  <c r="AW1122" i="10"/>
  <c r="BA1122" i="10"/>
  <c r="AL1125" i="10"/>
  <c r="AP1125" i="10"/>
  <c r="AT1125" i="10"/>
  <c r="AX1125" i="10"/>
  <c r="AL1128" i="10"/>
  <c r="AP1128" i="10"/>
  <c r="AT1128" i="10"/>
  <c r="AX1128" i="10"/>
  <c r="AO1131" i="10"/>
  <c r="AS1131" i="10"/>
  <c r="AW1131" i="10"/>
  <c r="BA1131" i="10"/>
  <c r="AL1132" i="10"/>
  <c r="AP1132" i="10"/>
  <c r="AT1132" i="10"/>
  <c r="AX1132" i="10"/>
  <c r="AO1135" i="10"/>
  <c r="AS1135" i="10"/>
  <c r="AW1135" i="10"/>
  <c r="BA1135" i="10"/>
  <c r="AL1136" i="10"/>
  <c r="AP1136" i="10"/>
  <c r="AT1136" i="10"/>
  <c r="AX1136" i="10"/>
  <c r="AO1139" i="10"/>
  <c r="AS1139" i="10"/>
  <c r="AW1139" i="10"/>
  <c r="BA1139" i="10"/>
  <c r="AL1140" i="10"/>
  <c r="AP1140" i="10"/>
  <c r="AT1140" i="10"/>
  <c r="AX1140" i="10"/>
  <c r="AO1143" i="10"/>
  <c r="AS1143" i="10"/>
  <c r="AW1143" i="10"/>
  <c r="BA1143" i="10"/>
  <c r="AL1144" i="10"/>
  <c r="AP1144" i="10"/>
  <c r="AV1144" i="10"/>
  <c r="BA1144" i="10"/>
  <c r="BD1145" i="10"/>
  <c r="AZ1145" i="10"/>
  <c r="AV1145" i="10"/>
  <c r="AR1145" i="10"/>
  <c r="AN1145" i="10"/>
  <c r="AL1145" i="10"/>
  <c r="AQ1145" i="10"/>
  <c r="AW1145" i="10"/>
  <c r="BB1145" i="10"/>
  <c r="BB1147" i="10"/>
  <c r="AX1147" i="10"/>
  <c r="AT1147" i="10"/>
  <c r="AP1147" i="10"/>
  <c r="AL1147" i="10"/>
  <c r="BE1147" i="10"/>
  <c r="BA1147" i="10"/>
  <c r="AW1147" i="10"/>
  <c r="AS1147" i="10"/>
  <c r="AQ1147" i="10"/>
  <c r="AY1147" i="10"/>
  <c r="BC1148" i="10"/>
  <c r="AY1148" i="10"/>
  <c r="AU1148" i="10"/>
  <c r="AQ1148" i="10"/>
  <c r="AM1148" i="10"/>
  <c r="BB1148" i="10"/>
  <c r="AX1148" i="10"/>
  <c r="AT1148" i="10"/>
  <c r="AP1148" i="10"/>
  <c r="AL1148" i="10"/>
  <c r="AN1148" i="10"/>
  <c r="AV1148" i="10"/>
  <c r="BD1148" i="10"/>
  <c r="AJ1154" i="10"/>
  <c r="AI1154" i="10"/>
  <c r="BC1156" i="10"/>
  <c r="AY1156" i="10"/>
  <c r="AU1156" i="10"/>
  <c r="AQ1156" i="10"/>
  <c r="AM1156" i="10"/>
  <c r="BB1156" i="10"/>
  <c r="AX1156" i="10"/>
  <c r="AT1156" i="10"/>
  <c r="AP1156" i="10"/>
  <c r="AL1156" i="10"/>
  <c r="AN1156" i="10"/>
  <c r="AV1156" i="10"/>
  <c r="BD1156" i="10"/>
  <c r="AI1163" i="10"/>
  <c r="AH1163" i="10"/>
  <c r="AP1163" i="10"/>
  <c r="AX1163" i="10"/>
  <c r="BC1164" i="10"/>
  <c r="AY1164" i="10"/>
  <c r="AU1164" i="10"/>
  <c r="AQ1164" i="10"/>
  <c r="AM1164" i="10"/>
  <c r="BB1164" i="10"/>
  <c r="AX1164" i="10"/>
  <c r="AT1164" i="10"/>
  <c r="AP1164" i="10"/>
  <c r="AL1164" i="10"/>
  <c r="AN1164" i="10"/>
  <c r="AV1164" i="10"/>
  <c r="BD1164" i="10"/>
  <c r="AP1167" i="10"/>
  <c r="AX1167" i="10"/>
  <c r="BC1168" i="10"/>
  <c r="AY1168" i="10"/>
  <c r="AU1168" i="10"/>
  <c r="AQ1168" i="10"/>
  <c r="AM1168" i="10"/>
  <c r="BB1168" i="10"/>
  <c r="AX1168" i="10"/>
  <c r="AT1168" i="10"/>
  <c r="AP1168" i="10"/>
  <c r="AL1168" i="10"/>
  <c r="AN1168" i="10"/>
  <c r="AV1168" i="10"/>
  <c r="BD1168" i="10"/>
  <c r="AW1171" i="10"/>
  <c r="AW1182" i="10"/>
  <c r="AA1188" i="10"/>
  <c r="AA1191" i="10"/>
  <c r="AB1191" i="10"/>
  <c r="AC1191" i="10" s="1"/>
  <c r="AB1192" i="10"/>
  <c r="AC1192" i="10" s="1"/>
  <c r="AA1192" i="10"/>
  <c r="AB1196" i="10"/>
  <c r="AC1196" i="10" s="1"/>
  <c r="AA1196" i="10"/>
  <c r="AA1201" i="10"/>
  <c r="AB1203" i="10"/>
  <c r="AC1203" i="10" s="1"/>
  <c r="AA1203" i="10"/>
  <c r="AS1205" i="10"/>
  <c r="BD1251" i="10"/>
  <c r="AZ1251" i="10"/>
  <c r="AV1251" i="10"/>
  <c r="AR1251" i="10"/>
  <c r="AN1251" i="10"/>
  <c r="BC1251" i="10"/>
  <c r="AY1251" i="10"/>
  <c r="AU1251" i="10"/>
  <c r="AQ1251" i="10"/>
  <c r="AM1251" i="10"/>
  <c r="BB1251" i="10"/>
  <c r="AX1251" i="10"/>
  <c r="AT1251" i="10"/>
  <c r="AP1251" i="10"/>
  <c r="AL1251" i="10"/>
  <c r="AW1251" i="10"/>
  <c r="AS1251" i="10"/>
  <c r="BE1251" i="10"/>
  <c r="AO1251" i="10"/>
  <c r="BC1261" i="10"/>
  <c r="AY1261" i="10"/>
  <c r="AU1261" i="10"/>
  <c r="AQ1261" i="10"/>
  <c r="AM1261" i="10"/>
  <c r="BB1261" i="10"/>
  <c r="AX1261" i="10"/>
  <c r="AT1261" i="10"/>
  <c r="AP1261" i="10"/>
  <c r="AL1261" i="10"/>
  <c r="BE1261" i="10"/>
  <c r="BA1261" i="10"/>
  <c r="AW1261" i="10"/>
  <c r="AS1261" i="10"/>
  <c r="AO1261" i="10"/>
  <c r="AV1261" i="10"/>
  <c r="AR1261" i="10"/>
  <c r="BD1261" i="10"/>
  <c r="AN1261" i="10"/>
  <c r="AZ1261" i="10"/>
  <c r="BA1275" i="10"/>
  <c r="BD1314" i="10"/>
  <c r="AZ1314" i="10"/>
  <c r="AV1314" i="10"/>
  <c r="AR1314" i="10"/>
  <c r="AN1314" i="10"/>
  <c r="BC1314" i="10"/>
  <c r="AY1314" i="10"/>
  <c r="AU1314" i="10"/>
  <c r="AQ1314" i="10"/>
  <c r="AM1314" i="10"/>
  <c r="BB1314" i="10"/>
  <c r="AX1314" i="10"/>
  <c r="AT1314" i="10"/>
  <c r="AP1314" i="10"/>
  <c r="AL1314" i="10"/>
  <c r="BA1314" i="10"/>
  <c r="AW1314" i="10"/>
  <c r="AS1314" i="10"/>
  <c r="BE1314" i="10"/>
  <c r="AO1314" i="10"/>
  <c r="AO1173" i="10"/>
  <c r="AS1173" i="10"/>
  <c r="AW1173" i="10"/>
  <c r="BA1173" i="10"/>
  <c r="BE1173" i="10"/>
  <c r="AO1183" i="10"/>
  <c r="AS1183" i="10"/>
  <c r="AW1183" i="10"/>
  <c r="BA1183" i="10"/>
  <c r="BE1183" i="10"/>
  <c r="AO1189" i="10"/>
  <c r="AS1189" i="10"/>
  <c r="AW1189" i="10"/>
  <c r="BA1189" i="10"/>
  <c r="BE1189" i="10"/>
  <c r="BD1199" i="10"/>
  <c r="AZ1199" i="10"/>
  <c r="AV1199" i="10"/>
  <c r="AR1199" i="10"/>
  <c r="AN1199" i="10"/>
  <c r="BC1199" i="10"/>
  <c r="AY1199" i="10"/>
  <c r="AU1199" i="10"/>
  <c r="AQ1199" i="10"/>
  <c r="AM1199" i="10"/>
  <c r="AO1199" i="10"/>
  <c r="AW1199" i="10"/>
  <c r="BE1199" i="10"/>
  <c r="AI1203" i="10"/>
  <c r="AH1203" i="10"/>
  <c r="AJ1204" i="10"/>
  <c r="AI1204" i="10"/>
  <c r="BC1208" i="10"/>
  <c r="AY1208" i="10"/>
  <c r="AU1208" i="10"/>
  <c r="AQ1208" i="10"/>
  <c r="AM1208" i="10"/>
  <c r="BB1208" i="10"/>
  <c r="AX1208" i="10"/>
  <c r="AT1208" i="10"/>
  <c r="AP1208" i="10"/>
  <c r="AL1208" i="10"/>
  <c r="AS1208" i="10"/>
  <c r="BA1208" i="10"/>
  <c r="AJ1240" i="10"/>
  <c r="AI1240" i="10"/>
  <c r="AH1240" i="10"/>
  <c r="AJ1244" i="10"/>
  <c r="AI1244" i="10"/>
  <c r="AH1244" i="10"/>
  <c r="AB1252" i="10"/>
  <c r="AC1252" i="10" s="1"/>
  <c r="AA1252" i="10"/>
  <c r="BD1255" i="10"/>
  <c r="AZ1255" i="10"/>
  <c r="AV1255" i="10"/>
  <c r="AR1255" i="10"/>
  <c r="AN1255" i="10"/>
  <c r="BC1255" i="10"/>
  <c r="AY1255" i="10"/>
  <c r="AU1255" i="10"/>
  <c r="AQ1255" i="10"/>
  <c r="AM1255" i="10"/>
  <c r="BB1255" i="10"/>
  <c r="AX1255" i="10"/>
  <c r="AT1255" i="10"/>
  <c r="AP1255" i="10"/>
  <c r="AL1255" i="10"/>
  <c r="BA1255" i="10"/>
  <c r="AJ1260" i="10"/>
  <c r="AI1260" i="10"/>
  <c r="AH1260" i="10"/>
  <c r="AJ1270" i="10"/>
  <c r="AI1270" i="10"/>
  <c r="AH1270" i="10"/>
  <c r="BD1291" i="10"/>
  <c r="AZ1291" i="10"/>
  <c r="AV1291" i="10"/>
  <c r="AR1291" i="10"/>
  <c r="AN1291" i="10"/>
  <c r="BC1291" i="10"/>
  <c r="AY1291" i="10"/>
  <c r="AU1291" i="10"/>
  <c r="AQ1291" i="10"/>
  <c r="AM1291" i="10"/>
  <c r="BB1291" i="10"/>
  <c r="AX1291" i="10"/>
  <c r="AT1291" i="10"/>
  <c r="AP1291" i="10"/>
  <c r="AL1291" i="10"/>
  <c r="BA1291" i="10"/>
  <c r="AB1305" i="10"/>
  <c r="AC1305" i="10" s="1"/>
  <c r="AA1305" i="10"/>
  <c r="AA1313" i="10"/>
  <c r="AB1313" i="10"/>
  <c r="AC1313" i="10" s="1"/>
  <c r="BD1326" i="10"/>
  <c r="AZ1326" i="10"/>
  <c r="AV1326" i="10"/>
  <c r="AR1326" i="10"/>
  <c r="AN1326" i="10"/>
  <c r="BC1326" i="10"/>
  <c r="AY1326" i="10"/>
  <c r="AU1326" i="10"/>
  <c r="AQ1326" i="10"/>
  <c r="AM1326" i="10"/>
  <c r="BB1326" i="10"/>
  <c r="AX1326" i="10"/>
  <c r="AT1326" i="10"/>
  <c r="AP1326" i="10"/>
  <c r="AL1326" i="10"/>
  <c r="BA1326" i="10"/>
  <c r="AW1326" i="10"/>
  <c r="AS1326" i="10"/>
  <c r="AO1326" i="10"/>
  <c r="AJ1345" i="10"/>
  <c r="AI1345" i="10"/>
  <c r="AH1345" i="10"/>
  <c r="AY1352" i="10"/>
  <c r="AU1352" i="10"/>
  <c r="AM1352" i="10"/>
  <c r="AZ1352" i="10"/>
  <c r="AT1352" i="10"/>
  <c r="BD1352" i="10"/>
  <c r="BB1352" i="10"/>
  <c r="AW1352" i="10"/>
  <c r="AB1358" i="10"/>
  <c r="AC1358" i="10" s="1"/>
  <c r="AA1358" i="10"/>
  <c r="AB1359" i="10"/>
  <c r="AC1359" i="10" s="1"/>
  <c r="AA1359" i="10"/>
  <c r="AO1157" i="10"/>
  <c r="AS1157" i="10"/>
  <c r="AW1157" i="10"/>
  <c r="BA1157" i="10"/>
  <c r="BE1157" i="10"/>
  <c r="AO1161" i="10"/>
  <c r="AS1161" i="10"/>
  <c r="AW1161" i="10"/>
  <c r="BA1161" i="10"/>
  <c r="BE1161" i="10"/>
  <c r="AO1169" i="10"/>
  <c r="AS1169" i="10"/>
  <c r="AW1169" i="10"/>
  <c r="BA1169" i="10"/>
  <c r="BE1169" i="10"/>
  <c r="AH1171" i="10"/>
  <c r="AO1172" i="10"/>
  <c r="AS1172" i="10"/>
  <c r="AW1172" i="10"/>
  <c r="BA1172" i="10"/>
  <c r="BE1172" i="10"/>
  <c r="AL1173" i="10"/>
  <c r="AP1173" i="10"/>
  <c r="AT1173" i="10"/>
  <c r="AX1173" i="10"/>
  <c r="BB1173" i="10"/>
  <c r="AH1176" i="10"/>
  <c r="AO1177" i="10"/>
  <c r="AS1177" i="10"/>
  <c r="AW1177" i="10"/>
  <c r="BA1177" i="10"/>
  <c r="BE1177" i="10"/>
  <c r="AH1179" i="10"/>
  <c r="AH1182" i="10"/>
  <c r="AL1183" i="10"/>
  <c r="AP1183" i="10"/>
  <c r="AT1183" i="10"/>
  <c r="AX1183" i="10"/>
  <c r="BB1183" i="10"/>
  <c r="AO1184" i="10"/>
  <c r="AS1184" i="10"/>
  <c r="AW1184" i="10"/>
  <c r="BA1184" i="10"/>
  <c r="BE1184" i="10"/>
  <c r="W1187" i="10"/>
  <c r="X1187" i="10" s="1"/>
  <c r="AO1188" i="10"/>
  <c r="AS1188" i="10"/>
  <c r="AW1188" i="10"/>
  <c r="BA1188" i="10"/>
  <c r="BE1188" i="10"/>
  <c r="AL1189" i="10"/>
  <c r="AP1189" i="10"/>
  <c r="AT1189" i="10"/>
  <c r="AX1189" i="10"/>
  <c r="BB1189" i="10"/>
  <c r="AI1191" i="10"/>
  <c r="BD1195" i="10"/>
  <c r="AZ1195" i="10"/>
  <c r="AV1195" i="10"/>
  <c r="AR1195" i="10"/>
  <c r="AN1195" i="10"/>
  <c r="BC1195" i="10"/>
  <c r="AY1195" i="10"/>
  <c r="AU1195" i="10"/>
  <c r="AQ1195" i="10"/>
  <c r="AM1195" i="10"/>
  <c r="AO1195" i="10"/>
  <c r="AW1195" i="10"/>
  <c r="BE1195" i="10"/>
  <c r="AI1199" i="10"/>
  <c r="AH1199" i="10"/>
  <c r="AP1199" i="10"/>
  <c r="AX1199" i="10"/>
  <c r="AJ1200" i="10"/>
  <c r="AI1200" i="10"/>
  <c r="AJ1203" i="10"/>
  <c r="AH1204" i="10"/>
  <c r="AN1208" i="10"/>
  <c r="AV1208" i="10"/>
  <c r="BD1208" i="10"/>
  <c r="AJ1212" i="10"/>
  <c r="AI1212" i="10"/>
  <c r="BD1213" i="10"/>
  <c r="AZ1213" i="10"/>
  <c r="AV1213" i="10"/>
  <c r="AR1213" i="10"/>
  <c r="AN1213" i="10"/>
  <c r="BC1213" i="10"/>
  <c r="AY1213" i="10"/>
  <c r="AU1213" i="10"/>
  <c r="AQ1213" i="10"/>
  <c r="AM1213" i="10"/>
  <c r="AO1213" i="10"/>
  <c r="AW1213" i="10"/>
  <c r="BE1213" i="10"/>
  <c r="AR1214" i="10"/>
  <c r="BD1217" i="10"/>
  <c r="AZ1217" i="10"/>
  <c r="AV1217" i="10"/>
  <c r="AR1217" i="10"/>
  <c r="AN1217" i="10"/>
  <c r="BC1217" i="10"/>
  <c r="AY1217" i="10"/>
  <c r="AU1217" i="10"/>
  <c r="AQ1217" i="10"/>
  <c r="AM1217" i="10"/>
  <c r="AO1217" i="10"/>
  <c r="AW1217" i="10"/>
  <c r="BE1217" i="10"/>
  <c r="AR1218" i="10"/>
  <c r="AJ1220" i="10"/>
  <c r="AI1220" i="10"/>
  <c r="BD1221" i="10"/>
  <c r="AZ1221" i="10"/>
  <c r="AV1221" i="10"/>
  <c r="AR1221" i="10"/>
  <c r="AN1221" i="10"/>
  <c r="BC1221" i="10"/>
  <c r="AY1221" i="10"/>
  <c r="AU1221" i="10"/>
  <c r="AQ1221" i="10"/>
  <c r="AM1221" i="10"/>
  <c r="AO1221" i="10"/>
  <c r="AW1221" i="10"/>
  <c r="BE1221" i="10"/>
  <c r="AJ1225" i="10"/>
  <c r="AI1225" i="10"/>
  <c r="AH1225" i="10"/>
  <c r="AJ1228" i="10"/>
  <c r="AI1228" i="10"/>
  <c r="AH1228" i="10"/>
  <c r="AY1231" i="10"/>
  <c r="BD1234" i="10"/>
  <c r="AZ1234" i="10"/>
  <c r="AV1234" i="10"/>
  <c r="AR1234" i="10"/>
  <c r="AN1234" i="10"/>
  <c r="BC1234" i="10"/>
  <c r="AY1234" i="10"/>
  <c r="AU1234" i="10"/>
  <c r="AQ1234" i="10"/>
  <c r="AM1234" i="10"/>
  <c r="BB1234" i="10"/>
  <c r="AX1234" i="10"/>
  <c r="AT1234" i="10"/>
  <c r="AP1234" i="10"/>
  <c r="AL1234" i="10"/>
  <c r="BA1234" i="10"/>
  <c r="BD1243" i="10"/>
  <c r="AZ1243" i="10"/>
  <c r="AV1243" i="10"/>
  <c r="AR1243" i="10"/>
  <c r="AN1243" i="10"/>
  <c r="BC1243" i="10"/>
  <c r="AY1243" i="10"/>
  <c r="AU1243" i="10"/>
  <c r="AQ1243" i="10"/>
  <c r="AM1243" i="10"/>
  <c r="BB1243" i="10"/>
  <c r="AX1243" i="10"/>
  <c r="AT1243" i="10"/>
  <c r="AP1243" i="10"/>
  <c r="AL1243" i="10"/>
  <c r="BA1243" i="10"/>
  <c r="AB1247" i="10"/>
  <c r="AC1247" i="10" s="1"/>
  <c r="AJ1248" i="10"/>
  <c r="AI1248" i="10"/>
  <c r="AH1248" i="10"/>
  <c r="AA1253" i="10"/>
  <c r="AB1254" i="10"/>
  <c r="AC1254" i="10" s="1"/>
  <c r="AO1255" i="10"/>
  <c r="BE1255" i="10"/>
  <c r="AB1256" i="10"/>
  <c r="AC1256" i="10" s="1"/>
  <c r="AA1256" i="10"/>
  <c r="BD1259" i="10"/>
  <c r="AZ1259" i="10"/>
  <c r="AV1259" i="10"/>
  <c r="AR1259" i="10"/>
  <c r="AN1259" i="10"/>
  <c r="BC1259" i="10"/>
  <c r="AY1259" i="10"/>
  <c r="AU1259" i="10"/>
  <c r="AQ1259" i="10"/>
  <c r="AM1259" i="10"/>
  <c r="BB1259" i="10"/>
  <c r="AX1259" i="10"/>
  <c r="AT1259" i="10"/>
  <c r="AP1259" i="10"/>
  <c r="AL1259" i="10"/>
  <c r="BA1259" i="10"/>
  <c r="G1265" i="10"/>
  <c r="AJ1274" i="10"/>
  <c r="AI1274" i="10"/>
  <c r="AH1274" i="10"/>
  <c r="AO1291" i="10"/>
  <c r="BE1291" i="10"/>
  <c r="AA1306" i="10"/>
  <c r="AB1306" i="10"/>
  <c r="AC1306" i="10" s="1"/>
  <c r="AB1311" i="10"/>
  <c r="AC1311" i="10" s="1"/>
  <c r="AA1311" i="10"/>
  <c r="BE1326" i="10"/>
  <c r="AB1361" i="10"/>
  <c r="AC1361" i="10" s="1"/>
  <c r="AA1361" i="10"/>
  <c r="AB1365" i="10"/>
  <c r="AC1365" i="10" s="1"/>
  <c r="AA1365" i="10"/>
  <c r="AW1146" i="10"/>
  <c r="AO1152" i="10"/>
  <c r="AS1152" i="10"/>
  <c r="AW1152" i="10"/>
  <c r="BA1152" i="10"/>
  <c r="AO1154" i="10"/>
  <c r="AS1154" i="10"/>
  <c r="AW1154" i="10"/>
  <c r="BA1154" i="10"/>
  <c r="AL1157" i="10"/>
  <c r="AP1157" i="10"/>
  <c r="AT1157" i="10"/>
  <c r="AX1157" i="10"/>
  <c r="AO1158" i="10"/>
  <c r="AS1158" i="10"/>
  <c r="AW1158" i="10"/>
  <c r="BA1158" i="10"/>
  <c r="AL1161" i="10"/>
  <c r="AP1161" i="10"/>
  <c r="AT1161" i="10"/>
  <c r="AX1161" i="10"/>
  <c r="AO1162" i="10"/>
  <c r="AS1162" i="10"/>
  <c r="AW1162" i="10"/>
  <c r="BA1162" i="10"/>
  <c r="AL1169" i="10"/>
  <c r="AP1169" i="10"/>
  <c r="AT1169" i="10"/>
  <c r="AX1169" i="10"/>
  <c r="AL1172" i="10"/>
  <c r="AP1172" i="10"/>
  <c r="AT1172" i="10"/>
  <c r="AX1172" i="10"/>
  <c r="AM1173" i="10"/>
  <c r="AQ1173" i="10"/>
  <c r="AU1173" i="10"/>
  <c r="AY1173" i="10"/>
  <c r="AO1175" i="10"/>
  <c r="AS1175" i="10"/>
  <c r="AW1175" i="10"/>
  <c r="BA1175" i="10"/>
  <c r="AL1177" i="10"/>
  <c r="AP1177" i="10"/>
  <c r="AT1177" i="10"/>
  <c r="AX1177" i="10"/>
  <c r="AO1178" i="10"/>
  <c r="AS1178" i="10"/>
  <c r="AW1178" i="10"/>
  <c r="BA1178" i="10"/>
  <c r="AM1183" i="10"/>
  <c r="AQ1183" i="10"/>
  <c r="AU1183" i="10"/>
  <c r="AY1183" i="10"/>
  <c r="AL1184" i="10"/>
  <c r="AP1184" i="10"/>
  <c r="AT1184" i="10"/>
  <c r="AX1184" i="10"/>
  <c r="AO1185" i="10"/>
  <c r="AS1185" i="10"/>
  <c r="AW1185" i="10"/>
  <c r="BA1185" i="10"/>
  <c r="AO1187" i="10"/>
  <c r="AS1187" i="10"/>
  <c r="AW1187" i="10"/>
  <c r="BA1187" i="10"/>
  <c r="AL1188" i="10"/>
  <c r="AP1188" i="10"/>
  <c r="AT1188" i="10"/>
  <c r="AX1188" i="10"/>
  <c r="AM1189" i="10"/>
  <c r="AQ1189" i="10"/>
  <c r="AU1189" i="10"/>
  <c r="AY1189" i="10"/>
  <c r="AJ1191" i="10"/>
  <c r="BD1192" i="10"/>
  <c r="AZ1192" i="10"/>
  <c r="AV1192" i="10"/>
  <c r="AR1192" i="10"/>
  <c r="AN1192" i="10"/>
  <c r="AL1192" i="10"/>
  <c r="AQ1192" i="10"/>
  <c r="AW1192" i="10"/>
  <c r="BB1192" i="10"/>
  <c r="AI1195" i="10"/>
  <c r="AH1195" i="10"/>
  <c r="AP1195" i="10"/>
  <c r="AX1195" i="10"/>
  <c r="AJ1196" i="10"/>
  <c r="AI1196" i="10"/>
  <c r="AJ1199" i="10"/>
  <c r="AS1199" i="10"/>
  <c r="BA1199" i="10"/>
  <c r="AH1200" i="10"/>
  <c r="AI1207" i="10"/>
  <c r="AH1207" i="10"/>
  <c r="AO1208" i="10"/>
  <c r="AW1208" i="10"/>
  <c r="BE1208" i="10"/>
  <c r="AI1213" i="10"/>
  <c r="AH1213" i="10"/>
  <c r="BC1214" i="10"/>
  <c r="AY1214" i="10"/>
  <c r="AU1214" i="10"/>
  <c r="AQ1214" i="10"/>
  <c r="AM1214" i="10"/>
  <c r="BB1214" i="10"/>
  <c r="AX1214" i="10"/>
  <c r="AT1214" i="10"/>
  <c r="AP1214" i="10"/>
  <c r="AL1214" i="10"/>
  <c r="AS1214" i="10"/>
  <c r="BA1214" i="10"/>
  <c r="AI1217" i="10"/>
  <c r="AH1217" i="10"/>
  <c r="BC1218" i="10"/>
  <c r="AY1218" i="10"/>
  <c r="AU1218" i="10"/>
  <c r="AQ1218" i="10"/>
  <c r="AM1218" i="10"/>
  <c r="BB1218" i="10"/>
  <c r="AX1218" i="10"/>
  <c r="AT1218" i="10"/>
  <c r="AP1218" i="10"/>
  <c r="AL1218" i="10"/>
  <c r="AS1218" i="10"/>
  <c r="BA1218" i="10"/>
  <c r="BD1241" i="10"/>
  <c r="AZ1241" i="10"/>
  <c r="AV1241" i="10"/>
  <c r="AR1241" i="10"/>
  <c r="AN1241" i="10"/>
  <c r="BC1241" i="10"/>
  <c r="AY1241" i="10"/>
  <c r="AU1241" i="10"/>
  <c r="AQ1241" i="10"/>
  <c r="AM1241" i="10"/>
  <c r="BB1241" i="10"/>
  <c r="AX1241" i="10"/>
  <c r="AT1241" i="10"/>
  <c r="AP1241" i="10"/>
  <c r="AL1241" i="10"/>
  <c r="BA1241" i="10"/>
  <c r="AO1243" i="10"/>
  <c r="BE1243" i="10"/>
  <c r="AB1244" i="10"/>
  <c r="AC1244" i="10" s="1"/>
  <c r="AA1244" i="10"/>
  <c r="BD1247" i="10"/>
  <c r="AZ1247" i="10"/>
  <c r="AV1247" i="10"/>
  <c r="AR1247" i="10"/>
  <c r="AN1247" i="10"/>
  <c r="BC1247" i="10"/>
  <c r="AY1247" i="10"/>
  <c r="AU1247" i="10"/>
  <c r="AQ1247" i="10"/>
  <c r="AM1247" i="10"/>
  <c r="BB1247" i="10"/>
  <c r="AX1247" i="10"/>
  <c r="AT1247" i="10"/>
  <c r="AP1247" i="10"/>
  <c r="AL1247" i="10"/>
  <c r="BA1247" i="10"/>
  <c r="AJ1252" i="10"/>
  <c r="AI1252" i="10"/>
  <c r="AH1252" i="10"/>
  <c r="AS1255" i="10"/>
  <c r="AA1257" i="10"/>
  <c r="AB1258" i="10"/>
  <c r="AC1258" i="10" s="1"/>
  <c r="AO1259" i="10"/>
  <c r="BE1259" i="10"/>
  <c r="AB1260" i="10"/>
  <c r="AC1260" i="10" s="1"/>
  <c r="AA1260" i="10"/>
  <c r="AJ1264" i="10"/>
  <c r="AI1264" i="10"/>
  <c r="AH1264" i="10"/>
  <c r="BD1271" i="10"/>
  <c r="AZ1271" i="10"/>
  <c r="AV1271" i="10"/>
  <c r="AR1271" i="10"/>
  <c r="AN1271" i="10"/>
  <c r="BC1271" i="10"/>
  <c r="AY1271" i="10"/>
  <c r="AU1271" i="10"/>
  <c r="AQ1271" i="10"/>
  <c r="AM1271" i="10"/>
  <c r="BB1271" i="10"/>
  <c r="AX1271" i="10"/>
  <c r="AT1271" i="10"/>
  <c r="AP1271" i="10"/>
  <c r="AL1271" i="10"/>
  <c r="BA1271" i="10"/>
  <c r="AJ1278" i="10"/>
  <c r="AI1278" i="10"/>
  <c r="AH1278" i="10"/>
  <c r="AJ1290" i="10"/>
  <c r="AI1290" i="10"/>
  <c r="AH1290" i="10"/>
  <c r="AS1291" i="10"/>
  <c r="BC1302" i="10"/>
  <c r="AY1302" i="10"/>
  <c r="AU1302" i="10"/>
  <c r="AQ1302" i="10"/>
  <c r="AM1302" i="10"/>
  <c r="BB1302" i="10"/>
  <c r="AX1302" i="10"/>
  <c r="AT1302" i="10"/>
  <c r="AP1302" i="10"/>
  <c r="AL1302" i="10"/>
  <c r="BA1302" i="10"/>
  <c r="AS1302" i="10"/>
  <c r="AZ1302" i="10"/>
  <c r="AR1302" i="10"/>
  <c r="BE1302" i="10"/>
  <c r="AW1302" i="10"/>
  <c r="AO1302" i="10"/>
  <c r="AN1302" i="10"/>
  <c r="AO1193" i="10"/>
  <c r="AS1193" i="10"/>
  <c r="AW1193" i="10"/>
  <c r="BA1193" i="10"/>
  <c r="AN1196" i="10"/>
  <c r="AR1196" i="10"/>
  <c r="AV1196" i="10"/>
  <c r="AZ1196" i="10"/>
  <c r="BD1196" i="10"/>
  <c r="AO1197" i="10"/>
  <c r="AS1197" i="10"/>
  <c r="AW1197" i="10"/>
  <c r="BA1197" i="10"/>
  <c r="AN1200" i="10"/>
  <c r="AR1200" i="10"/>
  <c r="AV1200" i="10"/>
  <c r="AZ1200" i="10"/>
  <c r="BD1200" i="10"/>
  <c r="AO1201" i="10"/>
  <c r="AS1201" i="10"/>
  <c r="AW1201" i="10"/>
  <c r="BA1201" i="10"/>
  <c r="AN1204" i="10"/>
  <c r="AR1204" i="10"/>
  <c r="AV1204" i="10"/>
  <c r="AZ1204" i="10"/>
  <c r="BD1204" i="10"/>
  <c r="AO1211" i="10"/>
  <c r="AS1211" i="10"/>
  <c r="AW1211" i="10"/>
  <c r="BA1211" i="10"/>
  <c r="AN1212" i="10"/>
  <c r="AR1212" i="10"/>
  <c r="AV1212" i="10"/>
  <c r="AZ1212" i="10"/>
  <c r="BD1212" i="10"/>
  <c r="AO1215" i="10"/>
  <c r="AS1215" i="10"/>
  <c r="AW1215" i="10"/>
  <c r="BA1215" i="10"/>
  <c r="AO1219" i="10"/>
  <c r="AS1219" i="10"/>
  <c r="AW1219" i="10"/>
  <c r="BA1219" i="10"/>
  <c r="AN1220" i="10"/>
  <c r="AR1220" i="10"/>
  <c r="AV1220" i="10"/>
  <c r="AZ1220" i="10"/>
  <c r="BD1220" i="10"/>
  <c r="AO1223" i="10"/>
  <c r="AS1223" i="10"/>
  <c r="AW1223" i="10"/>
  <c r="BA1223" i="10"/>
  <c r="AI1224" i="10"/>
  <c r="AN1224" i="10"/>
  <c r="AR1224" i="10"/>
  <c r="AV1224" i="10"/>
  <c r="AZ1224" i="10"/>
  <c r="BD1224" i="10"/>
  <c r="AM1225" i="10"/>
  <c r="AQ1225" i="10"/>
  <c r="AU1225" i="10"/>
  <c r="AY1225" i="10"/>
  <c r="BC1225" i="10"/>
  <c r="AN1226" i="10"/>
  <c r="AR1226" i="10"/>
  <c r="AV1226" i="10"/>
  <c r="AZ1226" i="10"/>
  <c r="BD1226" i="10"/>
  <c r="AO1227" i="10"/>
  <c r="AS1227" i="10"/>
  <c r="AW1227" i="10"/>
  <c r="BA1227" i="10"/>
  <c r="AM1228" i="10"/>
  <c r="AQ1228" i="10"/>
  <c r="AU1228" i="10"/>
  <c r="AY1228" i="10"/>
  <c r="BC1228" i="10"/>
  <c r="AI1229" i="10"/>
  <c r="AN1229" i="10"/>
  <c r="AR1229" i="10"/>
  <c r="AV1229" i="10"/>
  <c r="AZ1229" i="10"/>
  <c r="BD1229" i="10"/>
  <c r="AS1232" i="10"/>
  <c r="AW1232" i="10"/>
  <c r="AM1233" i="10"/>
  <c r="AQ1233" i="10"/>
  <c r="AU1233" i="10"/>
  <c r="AY1233" i="10"/>
  <c r="BC1233" i="10"/>
  <c r="AO1235" i="10"/>
  <c r="AS1235" i="10"/>
  <c r="AW1235" i="10"/>
  <c r="BA1235" i="10"/>
  <c r="AR1236" i="10"/>
  <c r="AZ1236" i="10"/>
  <c r="BD1236" i="10"/>
  <c r="AO1238" i="10"/>
  <c r="AS1238" i="10"/>
  <c r="AW1238" i="10"/>
  <c r="BA1238" i="10"/>
  <c r="AI1239" i="10"/>
  <c r="AN1239" i="10"/>
  <c r="AR1239" i="10"/>
  <c r="AV1239" i="10"/>
  <c r="AZ1239" i="10"/>
  <c r="BD1239" i="10"/>
  <c r="AM1240" i="10"/>
  <c r="AQ1240" i="10"/>
  <c r="AU1240" i="10"/>
  <c r="AY1240" i="10"/>
  <c r="BC1240" i="10"/>
  <c r="AM1244" i="10"/>
  <c r="AQ1244" i="10"/>
  <c r="AU1244" i="10"/>
  <c r="AY1244" i="10"/>
  <c r="BC1244" i="10"/>
  <c r="AI1245" i="10"/>
  <c r="AN1245" i="10"/>
  <c r="AR1245" i="10"/>
  <c r="AV1245" i="10"/>
  <c r="AZ1245" i="10"/>
  <c r="BD1245" i="10"/>
  <c r="AM1248" i="10"/>
  <c r="AQ1248" i="10"/>
  <c r="AU1248" i="10"/>
  <c r="AY1248" i="10"/>
  <c r="BC1248" i="10"/>
  <c r="AI1249" i="10"/>
  <c r="AN1249" i="10"/>
  <c r="AR1249" i="10"/>
  <c r="AV1249" i="10"/>
  <c r="AZ1249" i="10"/>
  <c r="BD1249" i="10"/>
  <c r="AM1252" i="10"/>
  <c r="AQ1252" i="10"/>
  <c r="AU1252" i="10"/>
  <c r="AY1252" i="10"/>
  <c r="BC1252" i="10"/>
  <c r="AI1253" i="10"/>
  <c r="AN1253" i="10"/>
  <c r="AR1253" i="10"/>
  <c r="AV1253" i="10"/>
  <c r="AZ1253" i="10"/>
  <c r="BD1253" i="10"/>
  <c r="AM1256" i="10"/>
  <c r="AQ1256" i="10"/>
  <c r="AU1256" i="10"/>
  <c r="AY1256" i="10"/>
  <c r="BC1256" i="10"/>
  <c r="AI1257" i="10"/>
  <c r="AN1257" i="10"/>
  <c r="AR1257" i="10"/>
  <c r="AV1257" i="10"/>
  <c r="AZ1257" i="10"/>
  <c r="BD1257" i="10"/>
  <c r="AM1260" i="10"/>
  <c r="AQ1260" i="10"/>
  <c r="AU1260" i="10"/>
  <c r="AY1260" i="10"/>
  <c r="BC1260" i="10"/>
  <c r="AI1263" i="10"/>
  <c r="AM1264" i="10"/>
  <c r="AQ1264" i="10"/>
  <c r="AU1264" i="10"/>
  <c r="AY1264" i="10"/>
  <c r="BC1264" i="10"/>
  <c r="AI1265" i="10"/>
  <c r="AN1265" i="10"/>
  <c r="AR1265" i="10"/>
  <c r="AV1265" i="10"/>
  <c r="AZ1265" i="10"/>
  <c r="BD1265" i="10"/>
  <c r="AM1266" i="10"/>
  <c r="AQ1266" i="10"/>
  <c r="AU1266" i="10"/>
  <c r="AY1266" i="10"/>
  <c r="BC1266" i="10"/>
  <c r="AI1269" i="10"/>
  <c r="AN1269" i="10"/>
  <c r="AR1269" i="10"/>
  <c r="AV1269" i="10"/>
  <c r="AZ1269" i="10"/>
  <c r="BD1269" i="10"/>
  <c r="AM1270" i="10"/>
  <c r="AQ1270" i="10"/>
  <c r="AU1270" i="10"/>
  <c r="AY1270" i="10"/>
  <c r="BC1270" i="10"/>
  <c r="AO1272" i="10"/>
  <c r="AS1272" i="10"/>
  <c r="AW1272" i="10"/>
  <c r="BA1272" i="10"/>
  <c r="AO1276" i="10"/>
  <c r="AS1276" i="10"/>
  <c r="AW1276" i="10"/>
  <c r="BA1276" i="10"/>
  <c r="AI1277" i="10"/>
  <c r="AN1277" i="10"/>
  <c r="AR1277" i="10"/>
  <c r="AV1277" i="10"/>
  <c r="AZ1277" i="10"/>
  <c r="BD1277" i="10"/>
  <c r="AM1278" i="10"/>
  <c r="AQ1278" i="10"/>
  <c r="AU1278" i="10"/>
  <c r="AY1278" i="10"/>
  <c r="BC1278" i="10"/>
  <c r="AI1281" i="10"/>
  <c r="AN1281" i="10"/>
  <c r="AR1281" i="10"/>
  <c r="AV1281" i="10"/>
  <c r="AZ1281" i="10"/>
  <c r="BD1281" i="10"/>
  <c r="AO1282" i="10"/>
  <c r="AS1282" i="10"/>
  <c r="AW1282" i="10"/>
  <c r="BA1282" i="10"/>
  <c r="AI1284" i="10"/>
  <c r="AN1284" i="10"/>
  <c r="AR1284" i="10"/>
  <c r="AV1284" i="10"/>
  <c r="AZ1284" i="10"/>
  <c r="BD1284" i="10"/>
  <c r="AO1285" i="10"/>
  <c r="AS1285" i="10"/>
  <c r="AW1285" i="10"/>
  <c r="BA1285" i="10"/>
  <c r="AN1286" i="10"/>
  <c r="AR1286" i="10"/>
  <c r="AV1286" i="10"/>
  <c r="AZ1286" i="10"/>
  <c r="BD1286" i="10"/>
  <c r="AM1287" i="10"/>
  <c r="AQ1287" i="10"/>
  <c r="AU1287" i="10"/>
  <c r="AY1287" i="10"/>
  <c r="BC1287" i="10"/>
  <c r="AI1289" i="10"/>
  <c r="AN1289" i="10"/>
  <c r="AR1289" i="10"/>
  <c r="AV1289" i="10"/>
  <c r="AZ1289" i="10"/>
  <c r="BD1289" i="10"/>
  <c r="AM1290" i="10"/>
  <c r="AQ1290" i="10"/>
  <c r="AU1290" i="10"/>
  <c r="AY1290" i="10"/>
  <c r="BC1290" i="10"/>
  <c r="AO1292" i="10"/>
  <c r="AS1292" i="10"/>
  <c r="AW1292" i="10"/>
  <c r="BA1292" i="10"/>
  <c r="AI1293" i="10"/>
  <c r="AN1293" i="10"/>
  <c r="AR1293" i="10"/>
  <c r="AV1293" i="10"/>
  <c r="AZ1293" i="10"/>
  <c r="BD1293" i="10"/>
  <c r="AO1295" i="10"/>
  <c r="AS1295" i="10"/>
  <c r="AW1295" i="10"/>
  <c r="BA1295" i="10"/>
  <c r="AL1297" i="10"/>
  <c r="AT1297" i="10"/>
  <c r="AR1298" i="10"/>
  <c r="AZ1298" i="10"/>
  <c r="AJ1308" i="10"/>
  <c r="AI1308" i="10"/>
  <c r="BC1310" i="10"/>
  <c r="AY1310" i="10"/>
  <c r="AU1310" i="10"/>
  <c r="AQ1310" i="10"/>
  <c r="AM1310" i="10"/>
  <c r="BB1310" i="10"/>
  <c r="AX1310" i="10"/>
  <c r="AT1310" i="10"/>
  <c r="AP1310" i="10"/>
  <c r="AL1310" i="10"/>
  <c r="AN1310" i="10"/>
  <c r="AV1310" i="10"/>
  <c r="BD1310" i="10"/>
  <c r="AJ1319" i="10"/>
  <c r="AI1319" i="10"/>
  <c r="AH1319" i="10"/>
  <c r="AJ1321" i="10"/>
  <c r="AI1321" i="10"/>
  <c r="AH1321" i="10"/>
  <c r="AJ1337" i="10"/>
  <c r="AI1337" i="10"/>
  <c r="AH1337" i="10"/>
  <c r="AJ1342" i="10"/>
  <c r="AI1342" i="10"/>
  <c r="AH1342" i="10"/>
  <c r="AJ1349" i="10"/>
  <c r="AI1349" i="10"/>
  <c r="AH1349" i="10"/>
  <c r="AJ1354" i="10"/>
  <c r="AI1354" i="10"/>
  <c r="AH1354" i="10"/>
  <c r="AI1357" i="10"/>
  <c r="AJ1357" i="10"/>
  <c r="AH1357" i="10"/>
  <c r="AB1362" i="10"/>
  <c r="AC1362" i="10" s="1"/>
  <c r="AA1362" i="10"/>
  <c r="AB1363" i="10"/>
  <c r="AC1363" i="10" s="1"/>
  <c r="AA1363" i="10"/>
  <c r="AA1367" i="10"/>
  <c r="AB1367" i="10"/>
  <c r="AC1367" i="10" s="1"/>
  <c r="AW1401" i="10"/>
  <c r="AR1401" i="10"/>
  <c r="AQ1401" i="10"/>
  <c r="AB1419" i="10"/>
  <c r="AC1419" i="10" s="1"/>
  <c r="AA1419" i="10"/>
  <c r="AO1196" i="10"/>
  <c r="AS1196" i="10"/>
  <c r="AW1196" i="10"/>
  <c r="BA1196" i="10"/>
  <c r="AO1200" i="10"/>
  <c r="AS1200" i="10"/>
  <c r="AW1200" i="10"/>
  <c r="BA1200" i="10"/>
  <c r="AO1204" i="10"/>
  <c r="AS1204" i="10"/>
  <c r="AW1204" i="10"/>
  <c r="BA1204" i="10"/>
  <c r="AO1212" i="10"/>
  <c r="AS1212" i="10"/>
  <c r="AW1212" i="10"/>
  <c r="BA1212" i="10"/>
  <c r="AO1220" i="10"/>
  <c r="AS1220" i="10"/>
  <c r="AW1220" i="10"/>
  <c r="BA1220" i="10"/>
  <c r="AO1224" i="10"/>
  <c r="AS1224" i="10"/>
  <c r="AW1224" i="10"/>
  <c r="BA1224" i="10"/>
  <c r="AN1225" i="10"/>
  <c r="AR1225" i="10"/>
  <c r="AV1225" i="10"/>
  <c r="AZ1225" i="10"/>
  <c r="BD1225" i="10"/>
  <c r="AO1226" i="10"/>
  <c r="AS1226" i="10"/>
  <c r="AW1226" i="10"/>
  <c r="BA1226" i="10"/>
  <c r="AN1228" i="10"/>
  <c r="AR1228" i="10"/>
  <c r="AV1228" i="10"/>
  <c r="AZ1228" i="10"/>
  <c r="BD1228" i="10"/>
  <c r="AO1229" i="10"/>
  <c r="AS1229" i="10"/>
  <c r="AW1229" i="10"/>
  <c r="BA1229" i="10"/>
  <c r="AN1233" i="10"/>
  <c r="AR1233" i="10"/>
  <c r="AV1233" i="10"/>
  <c r="AZ1233" i="10"/>
  <c r="BD1233" i="10"/>
  <c r="AO1236" i="10"/>
  <c r="AW1236" i="10"/>
  <c r="BA1236" i="10"/>
  <c r="AO1239" i="10"/>
  <c r="AS1239" i="10"/>
  <c r="AW1239" i="10"/>
  <c r="BA1239" i="10"/>
  <c r="AN1240" i="10"/>
  <c r="AR1240" i="10"/>
  <c r="AV1240" i="10"/>
  <c r="AZ1240" i="10"/>
  <c r="BD1240" i="10"/>
  <c r="AN1244" i="10"/>
  <c r="AR1244" i="10"/>
  <c r="AV1244" i="10"/>
  <c r="AZ1244" i="10"/>
  <c r="BD1244" i="10"/>
  <c r="AO1245" i="10"/>
  <c r="AS1245" i="10"/>
  <c r="AW1245" i="10"/>
  <c r="BA1245" i="10"/>
  <c r="AN1248" i="10"/>
  <c r="AR1248" i="10"/>
  <c r="AV1248" i="10"/>
  <c r="AZ1248" i="10"/>
  <c r="BD1248" i="10"/>
  <c r="AO1249" i="10"/>
  <c r="AS1249" i="10"/>
  <c r="AW1249" i="10"/>
  <c r="BA1249" i="10"/>
  <c r="AN1252" i="10"/>
  <c r="AR1252" i="10"/>
  <c r="AV1252" i="10"/>
  <c r="AZ1252" i="10"/>
  <c r="BD1252" i="10"/>
  <c r="AO1253" i="10"/>
  <c r="AS1253" i="10"/>
  <c r="AW1253" i="10"/>
  <c r="BA1253" i="10"/>
  <c r="AN1256" i="10"/>
  <c r="AR1256" i="10"/>
  <c r="AV1256" i="10"/>
  <c r="AZ1256" i="10"/>
  <c r="BD1256" i="10"/>
  <c r="AO1257" i="10"/>
  <c r="AS1257" i="10"/>
  <c r="AW1257" i="10"/>
  <c r="BA1257" i="10"/>
  <c r="AN1260" i="10"/>
  <c r="AR1260" i="10"/>
  <c r="AV1260" i="10"/>
  <c r="AZ1260" i="10"/>
  <c r="BD1260" i="10"/>
  <c r="AN1264" i="10"/>
  <c r="AR1264" i="10"/>
  <c r="AV1264" i="10"/>
  <c r="AZ1264" i="10"/>
  <c r="BD1264" i="10"/>
  <c r="AO1265" i="10"/>
  <c r="AS1265" i="10"/>
  <c r="AW1265" i="10"/>
  <c r="BA1265" i="10"/>
  <c r="AN1266" i="10"/>
  <c r="AR1266" i="10"/>
  <c r="AV1266" i="10"/>
  <c r="AZ1266" i="10"/>
  <c r="BD1266" i="10"/>
  <c r="AO1269" i="10"/>
  <c r="AS1269" i="10"/>
  <c r="AW1269" i="10"/>
  <c r="BA1269" i="10"/>
  <c r="AN1270" i="10"/>
  <c r="AR1270" i="10"/>
  <c r="AV1270" i="10"/>
  <c r="AZ1270" i="10"/>
  <c r="BD1270" i="10"/>
  <c r="AO1277" i="10"/>
  <c r="AS1277" i="10"/>
  <c r="AW1277" i="10"/>
  <c r="BA1277" i="10"/>
  <c r="AN1278" i="10"/>
  <c r="AR1278" i="10"/>
  <c r="AV1278" i="10"/>
  <c r="AZ1278" i="10"/>
  <c r="BD1278" i="10"/>
  <c r="AO1281" i="10"/>
  <c r="AS1281" i="10"/>
  <c r="AW1281" i="10"/>
  <c r="BA1281" i="10"/>
  <c r="AO1284" i="10"/>
  <c r="AS1284" i="10"/>
  <c r="AW1284" i="10"/>
  <c r="BA1284" i="10"/>
  <c r="AO1286" i="10"/>
  <c r="AS1286" i="10"/>
  <c r="AW1286" i="10"/>
  <c r="BA1286" i="10"/>
  <c r="AN1287" i="10"/>
  <c r="AR1287" i="10"/>
  <c r="AV1287" i="10"/>
  <c r="AZ1287" i="10"/>
  <c r="BD1287" i="10"/>
  <c r="AO1289" i="10"/>
  <c r="AS1289" i="10"/>
  <c r="AW1289" i="10"/>
  <c r="BA1289" i="10"/>
  <c r="AN1290" i="10"/>
  <c r="AR1290" i="10"/>
  <c r="AV1290" i="10"/>
  <c r="AZ1290" i="10"/>
  <c r="BD1290" i="10"/>
  <c r="AO1293" i="10"/>
  <c r="AS1293" i="10"/>
  <c r="AW1293" i="10"/>
  <c r="BA1293" i="10"/>
  <c r="AJ1296" i="10"/>
  <c r="AI1296" i="10"/>
  <c r="BD1297" i="10"/>
  <c r="AZ1297" i="10"/>
  <c r="AV1297" i="10"/>
  <c r="AR1297" i="10"/>
  <c r="AN1297" i="10"/>
  <c r="BC1297" i="10"/>
  <c r="AY1297" i="10"/>
  <c r="AU1297" i="10"/>
  <c r="AQ1297" i="10"/>
  <c r="AM1297" i="10"/>
  <c r="AO1297" i="10"/>
  <c r="AW1297" i="10"/>
  <c r="BE1297" i="10"/>
  <c r="AS1298" i="10"/>
  <c r="AJ1300" i="10"/>
  <c r="AI1300" i="10"/>
  <c r="AJ1304" i="10"/>
  <c r="AI1304" i="10"/>
  <c r="AB1315" i="10"/>
  <c r="AC1315" i="10" s="1"/>
  <c r="AA1315" i="10"/>
  <c r="BD1317" i="10"/>
  <c r="AZ1317" i="10"/>
  <c r="AV1317" i="10"/>
  <c r="AR1317" i="10"/>
  <c r="AN1317" i="10"/>
  <c r="BC1317" i="10"/>
  <c r="AY1317" i="10"/>
  <c r="AU1317" i="10"/>
  <c r="AQ1317" i="10"/>
  <c r="AM1317" i="10"/>
  <c r="BB1317" i="10"/>
  <c r="AX1317" i="10"/>
  <c r="AT1317" i="10"/>
  <c r="AP1317" i="10"/>
  <c r="AL1317" i="10"/>
  <c r="AW1317" i="10"/>
  <c r="BD1320" i="10"/>
  <c r="AZ1320" i="10"/>
  <c r="AV1320" i="10"/>
  <c r="AR1320" i="10"/>
  <c r="AN1320" i="10"/>
  <c r="BC1320" i="10"/>
  <c r="AY1320" i="10"/>
  <c r="AU1320" i="10"/>
  <c r="AQ1320" i="10"/>
  <c r="AM1320" i="10"/>
  <c r="BB1320" i="10"/>
  <c r="AX1320" i="10"/>
  <c r="AT1320" i="10"/>
  <c r="AP1320" i="10"/>
  <c r="AL1320" i="10"/>
  <c r="AO1320" i="10"/>
  <c r="BE1320" i="10"/>
  <c r="AJ1325" i="10"/>
  <c r="AI1325" i="10"/>
  <c r="AH1325" i="10"/>
  <c r="BD1334" i="10"/>
  <c r="AZ1334" i="10"/>
  <c r="AV1334" i="10"/>
  <c r="AR1334" i="10"/>
  <c r="AN1334" i="10"/>
  <c r="BC1334" i="10"/>
  <c r="AY1334" i="10"/>
  <c r="AU1334" i="10"/>
  <c r="AQ1334" i="10"/>
  <c r="AM1334" i="10"/>
  <c r="BB1334" i="10"/>
  <c r="AX1334" i="10"/>
  <c r="AT1334" i="10"/>
  <c r="AP1334" i="10"/>
  <c r="AL1334" i="10"/>
  <c r="AO1334" i="10"/>
  <c r="BE1334" i="10"/>
  <c r="AJ1340" i="10"/>
  <c r="AI1340" i="10"/>
  <c r="AH1340" i="10"/>
  <c r="BD1346" i="10"/>
  <c r="AZ1346" i="10"/>
  <c r="AV1346" i="10"/>
  <c r="AR1346" i="10"/>
  <c r="AN1346" i="10"/>
  <c r="BC1346" i="10"/>
  <c r="AY1346" i="10"/>
  <c r="AU1346" i="10"/>
  <c r="AQ1346" i="10"/>
  <c r="AM1346" i="10"/>
  <c r="BB1346" i="10"/>
  <c r="AX1346" i="10"/>
  <c r="AT1346" i="10"/>
  <c r="AP1346" i="10"/>
  <c r="AL1346" i="10"/>
  <c r="AO1346" i="10"/>
  <c r="BE1346" i="10"/>
  <c r="AJ1358" i="10"/>
  <c r="AI1358" i="10"/>
  <c r="AH1358" i="10"/>
  <c r="AI1361" i="10"/>
  <c r="AJ1361" i="10"/>
  <c r="AH1361" i="10"/>
  <c r="AI1410" i="10"/>
  <c r="AH1410" i="10"/>
  <c r="AJ1410" i="10"/>
  <c r="BD1418" i="10"/>
  <c r="AZ1418" i="10"/>
  <c r="AV1418" i="10"/>
  <c r="AR1418" i="10"/>
  <c r="AN1418" i="10"/>
  <c r="BC1418" i="10"/>
  <c r="AY1418" i="10"/>
  <c r="AU1418" i="10"/>
  <c r="AQ1418" i="10"/>
  <c r="AM1418" i="10"/>
  <c r="BB1418" i="10"/>
  <c r="AX1418" i="10"/>
  <c r="AT1418" i="10"/>
  <c r="AP1418" i="10"/>
  <c r="AL1418" i="10"/>
  <c r="BE1418" i="10"/>
  <c r="AO1418" i="10"/>
  <c r="BA1418" i="10"/>
  <c r="AW1418" i="10"/>
  <c r="AS1418" i="10"/>
  <c r="AO1225" i="10"/>
  <c r="AS1225" i="10"/>
  <c r="AW1225" i="10"/>
  <c r="BA1225" i="10"/>
  <c r="AO1228" i="10"/>
  <c r="AS1228" i="10"/>
  <c r="AW1228" i="10"/>
  <c r="BA1228" i="10"/>
  <c r="AO1233" i="10"/>
  <c r="AS1233" i="10"/>
  <c r="AW1233" i="10"/>
  <c r="BA1233" i="10"/>
  <c r="AO1240" i="10"/>
  <c r="AS1240" i="10"/>
  <c r="AW1240" i="10"/>
  <c r="BA1240" i="10"/>
  <c r="AO1244" i="10"/>
  <c r="AS1244" i="10"/>
  <c r="AW1244" i="10"/>
  <c r="BA1244" i="10"/>
  <c r="AO1248" i="10"/>
  <c r="AS1248" i="10"/>
  <c r="AW1248" i="10"/>
  <c r="BA1248" i="10"/>
  <c r="AO1252" i="10"/>
  <c r="AS1252" i="10"/>
  <c r="AW1252" i="10"/>
  <c r="BA1252" i="10"/>
  <c r="AO1256" i="10"/>
  <c r="AS1256" i="10"/>
  <c r="AW1256" i="10"/>
  <c r="BA1256" i="10"/>
  <c r="AO1260" i="10"/>
  <c r="AS1260" i="10"/>
  <c r="AW1260" i="10"/>
  <c r="BA1260" i="10"/>
  <c r="AO1264" i="10"/>
  <c r="AS1264" i="10"/>
  <c r="AW1264" i="10"/>
  <c r="BA1264" i="10"/>
  <c r="AO1266" i="10"/>
  <c r="AS1266" i="10"/>
  <c r="AW1266" i="10"/>
  <c r="BA1266" i="10"/>
  <c r="AO1270" i="10"/>
  <c r="AS1270" i="10"/>
  <c r="AW1270" i="10"/>
  <c r="BA1270" i="10"/>
  <c r="AO1274" i="10"/>
  <c r="AS1274" i="10"/>
  <c r="AO1278" i="10"/>
  <c r="AS1278" i="10"/>
  <c r="AW1278" i="10"/>
  <c r="BA1278" i="10"/>
  <c r="AO1287" i="10"/>
  <c r="AS1287" i="10"/>
  <c r="AW1287" i="10"/>
  <c r="BA1287" i="10"/>
  <c r="AO1290" i="10"/>
  <c r="AS1290" i="10"/>
  <c r="AW1290" i="10"/>
  <c r="BA1290" i="10"/>
  <c r="AI1297" i="10"/>
  <c r="AH1297" i="10"/>
  <c r="BC1298" i="10"/>
  <c r="AY1298" i="10"/>
  <c r="AU1298" i="10"/>
  <c r="AQ1298" i="10"/>
  <c r="AM1298" i="10"/>
  <c r="BB1298" i="10"/>
  <c r="AX1298" i="10"/>
  <c r="AP1298" i="10"/>
  <c r="AN1298" i="10"/>
  <c r="AV1298" i="10"/>
  <c r="BD1298" i="10"/>
  <c r="BC1306" i="10"/>
  <c r="AP1306" i="10"/>
  <c r="AB1307" i="10"/>
  <c r="AC1307" i="10" s="1"/>
  <c r="AA1307" i="10"/>
  <c r="AB1314" i="10"/>
  <c r="AC1314" i="10" s="1"/>
  <c r="AA1314" i="10"/>
  <c r="BA1317" i="10"/>
  <c r="AS1320" i="10"/>
  <c r="BD1322" i="10"/>
  <c r="AZ1322" i="10"/>
  <c r="AV1322" i="10"/>
  <c r="AR1322" i="10"/>
  <c r="AN1322" i="10"/>
  <c r="BC1322" i="10"/>
  <c r="AY1322" i="10"/>
  <c r="AU1322" i="10"/>
  <c r="AQ1322" i="10"/>
  <c r="AM1322" i="10"/>
  <c r="BB1322" i="10"/>
  <c r="AX1322" i="10"/>
  <c r="AT1322" i="10"/>
  <c r="AP1322" i="10"/>
  <c r="AL1322" i="10"/>
  <c r="AO1322" i="10"/>
  <c r="BE1322" i="10"/>
  <c r="AS1334" i="10"/>
  <c r="BD1343" i="10"/>
  <c r="AZ1343" i="10"/>
  <c r="AV1343" i="10"/>
  <c r="AR1343" i="10"/>
  <c r="AN1343" i="10"/>
  <c r="BC1343" i="10"/>
  <c r="AY1343" i="10"/>
  <c r="AU1343" i="10"/>
  <c r="AQ1343" i="10"/>
  <c r="AM1343" i="10"/>
  <c r="BB1343" i="10"/>
  <c r="AX1343" i="10"/>
  <c r="AT1343" i="10"/>
  <c r="AP1343" i="10"/>
  <c r="AL1343" i="10"/>
  <c r="AO1343" i="10"/>
  <c r="BE1343" i="10"/>
  <c r="AS1346" i="10"/>
  <c r="Y1355" i="10"/>
  <c r="AY1356" i="10"/>
  <c r="AP1356" i="10"/>
  <c r="AB1357" i="10"/>
  <c r="AC1357" i="10" s="1"/>
  <c r="AA1357" i="10"/>
  <c r="AJ1362" i="10"/>
  <c r="AI1362" i="10"/>
  <c r="AH1362" i="10"/>
  <c r="AB1366" i="10"/>
  <c r="AC1366" i="10" s="1"/>
  <c r="AA1366" i="10"/>
  <c r="BD1372" i="10"/>
  <c r="AZ1372" i="10"/>
  <c r="AV1372" i="10"/>
  <c r="AR1372" i="10"/>
  <c r="AN1372" i="10"/>
  <c r="BC1372" i="10"/>
  <c r="AY1372" i="10"/>
  <c r="AU1372" i="10"/>
  <c r="AQ1372" i="10"/>
  <c r="AM1372" i="10"/>
  <c r="BB1372" i="10"/>
  <c r="AX1372" i="10"/>
  <c r="AT1372" i="10"/>
  <c r="AP1372" i="10"/>
  <c r="AL1372" i="10"/>
  <c r="BE1372" i="10"/>
  <c r="AO1372" i="10"/>
  <c r="BA1372" i="10"/>
  <c r="AW1372" i="10"/>
  <c r="BB1373" i="10"/>
  <c r="AX1373" i="10"/>
  <c r="AT1373" i="10"/>
  <c r="AP1373" i="10"/>
  <c r="AL1373" i="10"/>
  <c r="BE1373" i="10"/>
  <c r="BA1373" i="10"/>
  <c r="AW1373" i="10"/>
  <c r="AS1373" i="10"/>
  <c r="AO1373" i="10"/>
  <c r="BD1373" i="10"/>
  <c r="AZ1373" i="10"/>
  <c r="AV1373" i="10"/>
  <c r="AR1373" i="10"/>
  <c r="AN1373" i="10"/>
  <c r="AQ1373" i="10"/>
  <c r="BC1373" i="10"/>
  <c r="AM1373" i="10"/>
  <c r="AY1373" i="10"/>
  <c r="AN1296" i="10"/>
  <c r="AR1296" i="10"/>
  <c r="AV1296" i="10"/>
  <c r="AZ1296" i="10"/>
  <c r="BD1296" i="10"/>
  <c r="AN1300" i="10"/>
  <c r="AR1300" i="10"/>
  <c r="AV1300" i="10"/>
  <c r="AZ1300" i="10"/>
  <c r="BD1300" i="10"/>
  <c r="AO1301" i="10"/>
  <c r="AS1301" i="10"/>
  <c r="AW1301" i="10"/>
  <c r="BA1301" i="10"/>
  <c r="BE1301" i="10"/>
  <c r="AO1305" i="10"/>
  <c r="AS1305" i="10"/>
  <c r="AW1305" i="10"/>
  <c r="BA1305" i="10"/>
  <c r="BE1305" i="10"/>
  <c r="AO1309" i="10"/>
  <c r="AS1309" i="10"/>
  <c r="AW1309" i="10"/>
  <c r="BA1309" i="10"/>
  <c r="BE1309" i="10"/>
  <c r="AI1312" i="10"/>
  <c r="AO1313" i="10"/>
  <c r="AS1313" i="10"/>
  <c r="AW1313" i="10"/>
  <c r="BA1313" i="10"/>
  <c r="BE1313" i="10"/>
  <c r="AI1316" i="10"/>
  <c r="AI1318" i="10"/>
  <c r="AM1321" i="10"/>
  <c r="AQ1321" i="10"/>
  <c r="AU1321" i="10"/>
  <c r="AY1321" i="10"/>
  <c r="BC1321" i="10"/>
  <c r="AM1325" i="10"/>
  <c r="AQ1325" i="10"/>
  <c r="AU1325" i="10"/>
  <c r="AY1325" i="10"/>
  <c r="BC1325" i="10"/>
  <c r="AO1327" i="10"/>
  <c r="AS1327" i="10"/>
  <c r="AW1327" i="10"/>
  <c r="BA1327" i="10"/>
  <c r="BE1327" i="10"/>
  <c r="AI1328" i="10"/>
  <c r="AM1329" i="10"/>
  <c r="AQ1329" i="10"/>
  <c r="AU1329" i="10"/>
  <c r="AY1329" i="10"/>
  <c r="BC1329" i="10"/>
  <c r="AO1331" i="10"/>
  <c r="AS1331" i="10"/>
  <c r="AW1331" i="10"/>
  <c r="BA1331" i="10"/>
  <c r="BE1331" i="10"/>
  <c r="AI1332" i="10"/>
  <c r="AM1333" i="10"/>
  <c r="AQ1333" i="10"/>
  <c r="AU1333" i="10"/>
  <c r="AY1333" i="10"/>
  <c r="BC1333" i="10"/>
  <c r="AO1335" i="10"/>
  <c r="AS1335" i="10"/>
  <c r="AW1335" i="10"/>
  <c r="BA1335" i="10"/>
  <c r="BE1335" i="10"/>
  <c r="AM1337" i="10"/>
  <c r="AQ1337" i="10"/>
  <c r="AU1337" i="10"/>
  <c r="AY1337" i="10"/>
  <c r="BC1337" i="10"/>
  <c r="AI1338" i="10"/>
  <c r="AO1339" i="10"/>
  <c r="AS1339" i="10"/>
  <c r="AW1339" i="10"/>
  <c r="BA1339" i="10"/>
  <c r="BE1339" i="10"/>
  <c r="AU1340" i="10"/>
  <c r="AI1341" i="10"/>
  <c r="AM1342" i="10"/>
  <c r="AQ1342" i="10"/>
  <c r="AU1342" i="10"/>
  <c r="AY1342" i="10"/>
  <c r="BC1342" i="10"/>
  <c r="AO1347" i="10"/>
  <c r="AS1347" i="10"/>
  <c r="AW1347" i="10"/>
  <c r="BA1347" i="10"/>
  <c r="BE1347" i="10"/>
  <c r="AM1349" i="10"/>
  <c r="AQ1349" i="10"/>
  <c r="AU1349" i="10"/>
  <c r="AY1349" i="10"/>
  <c r="BC1349" i="10"/>
  <c r="AN1353" i="10"/>
  <c r="AS1353" i="10"/>
  <c r="AY1353" i="10"/>
  <c r="BD1353" i="10"/>
  <c r="AN1355" i="10"/>
  <c r="AS1355" i="10"/>
  <c r="AY1355" i="10"/>
  <c r="BD1355" i="10"/>
  <c r="AO1357" i="10"/>
  <c r="AT1357" i="10"/>
  <c r="AY1357" i="10"/>
  <c r="BE1357" i="10"/>
  <c r="AN1359" i="10"/>
  <c r="AS1359" i="10"/>
  <c r="AY1359" i="10"/>
  <c r="BD1359" i="10"/>
  <c r="AO1361" i="10"/>
  <c r="AT1361" i="10"/>
  <c r="AY1361" i="10"/>
  <c r="BE1361" i="10"/>
  <c r="AO1363" i="10"/>
  <c r="AW1363" i="10"/>
  <c r="BE1363" i="10"/>
  <c r="BD1368" i="10"/>
  <c r="AZ1368" i="10"/>
  <c r="AV1368" i="10"/>
  <c r="AR1368" i="10"/>
  <c r="AN1368" i="10"/>
  <c r="BC1368" i="10"/>
  <c r="AY1368" i="10"/>
  <c r="AU1368" i="10"/>
  <c r="AQ1368" i="10"/>
  <c r="AM1368" i="10"/>
  <c r="AO1368" i="10"/>
  <c r="AW1368" i="10"/>
  <c r="BE1368" i="10"/>
  <c r="BD1384" i="10"/>
  <c r="AZ1384" i="10"/>
  <c r="AV1384" i="10"/>
  <c r="AR1384" i="10"/>
  <c r="AN1384" i="10"/>
  <c r="BC1384" i="10"/>
  <c r="AY1384" i="10"/>
  <c r="AU1384" i="10"/>
  <c r="AQ1384" i="10"/>
  <c r="AM1384" i="10"/>
  <c r="BB1384" i="10"/>
  <c r="AX1384" i="10"/>
  <c r="AT1384" i="10"/>
  <c r="AP1384" i="10"/>
  <c r="AL1384" i="10"/>
  <c r="AS1384" i="10"/>
  <c r="BA1394" i="10"/>
  <c r="BC1404" i="10"/>
  <c r="AY1404" i="10"/>
  <c r="AU1404" i="10"/>
  <c r="AQ1404" i="10"/>
  <c r="AM1404" i="10"/>
  <c r="BA1404" i="10"/>
  <c r="AV1404" i="10"/>
  <c r="AP1404" i="10"/>
  <c r="BE1404" i="10"/>
  <c r="AZ1404" i="10"/>
  <c r="AT1404" i="10"/>
  <c r="AO1404" i="10"/>
  <c r="BD1404" i="10"/>
  <c r="AX1404" i="10"/>
  <c r="AS1404" i="10"/>
  <c r="AN1404" i="10"/>
  <c r="AW1404" i="10"/>
  <c r="Y1411" i="10"/>
  <c r="AA1411" i="10" s="1"/>
  <c r="AO1296" i="10"/>
  <c r="AS1296" i="10"/>
  <c r="AW1296" i="10"/>
  <c r="BA1296" i="10"/>
  <c r="AO1300" i="10"/>
  <c r="AS1300" i="10"/>
  <c r="AW1300" i="10"/>
  <c r="BA1300" i="10"/>
  <c r="AL1301" i="10"/>
  <c r="AP1301" i="10"/>
  <c r="AT1301" i="10"/>
  <c r="AX1301" i="10"/>
  <c r="BA1304" i="10"/>
  <c r="AL1305" i="10"/>
  <c r="AP1305" i="10"/>
  <c r="AT1305" i="10"/>
  <c r="AX1305" i="10"/>
  <c r="AO1308" i="10"/>
  <c r="AS1308" i="10"/>
  <c r="AW1308" i="10"/>
  <c r="BA1308" i="10"/>
  <c r="AL1309" i="10"/>
  <c r="AP1309" i="10"/>
  <c r="AT1309" i="10"/>
  <c r="AX1309" i="10"/>
  <c r="AO1312" i="10"/>
  <c r="AS1312" i="10"/>
  <c r="AW1312" i="10"/>
  <c r="BA1312" i="10"/>
  <c r="AL1313" i="10"/>
  <c r="AP1313" i="10"/>
  <c r="AT1313" i="10"/>
  <c r="AX1313" i="10"/>
  <c r="AO1316" i="10"/>
  <c r="AS1316" i="10"/>
  <c r="AW1316" i="10"/>
  <c r="BA1316" i="10"/>
  <c r="AN1321" i="10"/>
  <c r="AR1321" i="10"/>
  <c r="AV1321" i="10"/>
  <c r="AZ1321" i="10"/>
  <c r="BD1321" i="10"/>
  <c r="AN1325" i="10"/>
  <c r="AR1325" i="10"/>
  <c r="AV1325" i="10"/>
  <c r="AZ1325" i="10"/>
  <c r="BD1325" i="10"/>
  <c r="AL1327" i="10"/>
  <c r="AP1327" i="10"/>
  <c r="AT1327" i="10"/>
  <c r="AX1327" i="10"/>
  <c r="AO1328" i="10"/>
  <c r="AS1328" i="10"/>
  <c r="AW1328" i="10"/>
  <c r="BA1328" i="10"/>
  <c r="AN1329" i="10"/>
  <c r="AR1329" i="10"/>
  <c r="AV1329" i="10"/>
  <c r="AZ1329" i="10"/>
  <c r="BD1329" i="10"/>
  <c r="AL1331" i="10"/>
  <c r="AP1331" i="10"/>
  <c r="AT1331" i="10"/>
  <c r="AX1331" i="10"/>
  <c r="AO1332" i="10"/>
  <c r="AS1332" i="10"/>
  <c r="AW1332" i="10"/>
  <c r="BA1332" i="10"/>
  <c r="AN1333" i="10"/>
  <c r="AR1333" i="10"/>
  <c r="AV1333" i="10"/>
  <c r="AZ1333" i="10"/>
  <c r="BD1333" i="10"/>
  <c r="AL1335" i="10"/>
  <c r="AP1335" i="10"/>
  <c r="AT1335" i="10"/>
  <c r="AX1335" i="10"/>
  <c r="AN1337" i="10"/>
  <c r="AR1337" i="10"/>
  <c r="AV1337" i="10"/>
  <c r="AZ1337" i="10"/>
  <c r="BD1337" i="10"/>
  <c r="AO1338" i="10"/>
  <c r="AS1338" i="10"/>
  <c r="AW1338" i="10"/>
  <c r="BA1338" i="10"/>
  <c r="AL1339" i="10"/>
  <c r="AP1339" i="10"/>
  <c r="AT1339" i="10"/>
  <c r="AX1339" i="10"/>
  <c r="AO1341" i="10"/>
  <c r="AS1341" i="10"/>
  <c r="AW1341" i="10"/>
  <c r="BA1341" i="10"/>
  <c r="AN1342" i="10"/>
  <c r="AR1342" i="10"/>
  <c r="AV1342" i="10"/>
  <c r="AZ1342" i="10"/>
  <c r="BD1342" i="10"/>
  <c r="AL1347" i="10"/>
  <c r="AP1347" i="10"/>
  <c r="AT1347" i="10"/>
  <c r="AX1347" i="10"/>
  <c r="AO1348" i="10"/>
  <c r="AS1348" i="10"/>
  <c r="AW1348" i="10"/>
  <c r="BA1348" i="10"/>
  <c r="AN1349" i="10"/>
  <c r="AR1349" i="10"/>
  <c r="AV1349" i="10"/>
  <c r="AZ1349" i="10"/>
  <c r="BD1349" i="10"/>
  <c r="AX1351" i="10"/>
  <c r="AI1352" i="10"/>
  <c r="AO1353" i="10"/>
  <c r="AU1353" i="10"/>
  <c r="AZ1353" i="10"/>
  <c r="AO1355" i="10"/>
  <c r="AU1355" i="10"/>
  <c r="AZ1355" i="10"/>
  <c r="AI1356" i="10"/>
  <c r="AP1357" i="10"/>
  <c r="AU1357" i="10"/>
  <c r="AO1359" i="10"/>
  <c r="AU1359" i="10"/>
  <c r="AZ1359" i="10"/>
  <c r="AI1360" i="10"/>
  <c r="AP1361" i="10"/>
  <c r="AU1361" i="10"/>
  <c r="AR1363" i="10"/>
  <c r="AI1368" i="10"/>
  <c r="AH1368" i="10"/>
  <c r="AP1368" i="10"/>
  <c r="AX1368" i="10"/>
  <c r="AJ1369" i="10"/>
  <c r="AI1369" i="10"/>
  <c r="AJ1383" i="10"/>
  <c r="AI1383" i="10"/>
  <c r="AH1383" i="10"/>
  <c r="AW1384" i="10"/>
  <c r="BD1388" i="10"/>
  <c r="AZ1388" i="10"/>
  <c r="AV1388" i="10"/>
  <c r="AR1388" i="10"/>
  <c r="AN1388" i="10"/>
  <c r="BC1388" i="10"/>
  <c r="AY1388" i="10"/>
  <c r="AU1388" i="10"/>
  <c r="AQ1388" i="10"/>
  <c r="AM1388" i="10"/>
  <c r="BB1388" i="10"/>
  <c r="AX1388" i="10"/>
  <c r="AT1388" i="10"/>
  <c r="AP1388" i="10"/>
  <c r="AL1388" i="10"/>
  <c r="AS1388" i="10"/>
  <c r="AO1394" i="10"/>
  <c r="BD1397" i="10"/>
  <c r="AZ1397" i="10"/>
  <c r="AV1397" i="10"/>
  <c r="AR1397" i="10"/>
  <c r="AN1397" i="10"/>
  <c r="BC1397" i="10"/>
  <c r="AY1397" i="10"/>
  <c r="AU1397" i="10"/>
  <c r="AQ1397" i="10"/>
  <c r="AM1397" i="10"/>
  <c r="BB1397" i="10"/>
  <c r="AX1397" i="10"/>
  <c r="AT1397" i="10"/>
  <c r="AP1397" i="10"/>
  <c r="AL1397" i="10"/>
  <c r="AS1397" i="10"/>
  <c r="BB1404" i="10"/>
  <c r="BD1429" i="10"/>
  <c r="AZ1429" i="10"/>
  <c r="AV1429" i="10"/>
  <c r="AR1429" i="10"/>
  <c r="AN1429" i="10"/>
  <c r="BC1429" i="10"/>
  <c r="AY1429" i="10"/>
  <c r="AU1429" i="10"/>
  <c r="AQ1429" i="10"/>
  <c r="AM1429" i="10"/>
  <c r="BB1429" i="10"/>
  <c r="AX1429" i="10"/>
  <c r="AT1429" i="10"/>
  <c r="AP1429" i="10"/>
  <c r="AL1429" i="10"/>
  <c r="AS1429" i="10"/>
  <c r="BE1429" i="10"/>
  <c r="AO1429" i="10"/>
  <c r="BA1429" i="10"/>
  <c r="AW1429" i="10"/>
  <c r="AJ1433" i="10"/>
  <c r="AI1433" i="10"/>
  <c r="AH1433" i="10"/>
  <c r="BB1434" i="10"/>
  <c r="AX1434" i="10"/>
  <c r="AT1434" i="10"/>
  <c r="BC1434" i="10"/>
  <c r="AW1434" i="10"/>
  <c r="AR1434" i="10"/>
  <c r="AN1434" i="10"/>
  <c r="BA1434" i="10"/>
  <c r="AV1434" i="10"/>
  <c r="AQ1434" i="10"/>
  <c r="AM1434" i="10"/>
  <c r="BE1434" i="10"/>
  <c r="AZ1434" i="10"/>
  <c r="AU1434" i="10"/>
  <c r="AP1434" i="10"/>
  <c r="AL1434" i="10"/>
  <c r="AO1434" i="10"/>
  <c r="BD1434" i="10"/>
  <c r="AY1434" i="10"/>
  <c r="AO1321" i="10"/>
  <c r="AS1321" i="10"/>
  <c r="AW1321" i="10"/>
  <c r="BA1321" i="10"/>
  <c r="AO1325" i="10"/>
  <c r="AS1325" i="10"/>
  <c r="AW1325" i="10"/>
  <c r="BA1325" i="10"/>
  <c r="AO1329" i="10"/>
  <c r="AS1329" i="10"/>
  <c r="AW1329" i="10"/>
  <c r="BA1329" i="10"/>
  <c r="AO1333" i="10"/>
  <c r="AS1333" i="10"/>
  <c r="AW1333" i="10"/>
  <c r="BA1333" i="10"/>
  <c r="AO1337" i="10"/>
  <c r="AS1337" i="10"/>
  <c r="AW1337" i="10"/>
  <c r="BA1337" i="10"/>
  <c r="AO1342" i="10"/>
  <c r="AS1342" i="10"/>
  <c r="AW1342" i="10"/>
  <c r="BA1342" i="10"/>
  <c r="AO1349" i="10"/>
  <c r="AS1349" i="10"/>
  <c r="AW1349" i="10"/>
  <c r="BA1349" i="10"/>
  <c r="BB1353" i="10"/>
  <c r="AX1353" i="10"/>
  <c r="AT1353" i="10"/>
  <c r="AP1353" i="10"/>
  <c r="AL1353" i="10"/>
  <c r="AQ1353" i="10"/>
  <c r="AV1353" i="10"/>
  <c r="BA1353" i="10"/>
  <c r="BB1355" i="10"/>
  <c r="AX1355" i="10"/>
  <c r="AT1355" i="10"/>
  <c r="AP1355" i="10"/>
  <c r="AL1355" i="10"/>
  <c r="AQ1355" i="10"/>
  <c r="AV1355" i="10"/>
  <c r="BA1355" i="10"/>
  <c r="BD1357" i="10"/>
  <c r="AZ1357" i="10"/>
  <c r="AV1357" i="10"/>
  <c r="AR1357" i="10"/>
  <c r="AN1357" i="10"/>
  <c r="AL1357" i="10"/>
  <c r="AQ1357" i="10"/>
  <c r="AW1357" i="10"/>
  <c r="BB1357" i="10"/>
  <c r="BB1359" i="10"/>
  <c r="AX1359" i="10"/>
  <c r="AT1359" i="10"/>
  <c r="AP1359" i="10"/>
  <c r="AL1359" i="10"/>
  <c r="AQ1359" i="10"/>
  <c r="AV1359" i="10"/>
  <c r="BA1359" i="10"/>
  <c r="BD1361" i="10"/>
  <c r="AZ1361" i="10"/>
  <c r="AV1361" i="10"/>
  <c r="AR1361" i="10"/>
  <c r="AN1361" i="10"/>
  <c r="AL1361" i="10"/>
  <c r="AQ1361" i="10"/>
  <c r="AW1361" i="10"/>
  <c r="BB1361" i="10"/>
  <c r="BC1363" i="10"/>
  <c r="AY1363" i="10"/>
  <c r="AU1363" i="10"/>
  <c r="AQ1363" i="10"/>
  <c r="AM1363" i="10"/>
  <c r="BB1363" i="10"/>
  <c r="AX1363" i="10"/>
  <c r="AT1363" i="10"/>
  <c r="AP1363" i="10"/>
  <c r="AL1363" i="10"/>
  <c r="AS1363" i="10"/>
  <c r="BA1363" i="10"/>
  <c r="AI1364" i="10"/>
  <c r="AH1364" i="10"/>
  <c r="AJ1365" i="10"/>
  <c r="AI1365" i="10"/>
  <c r="BA1384" i="10"/>
  <c r="AJ1387" i="10"/>
  <c r="AI1387" i="10"/>
  <c r="AH1387" i="10"/>
  <c r="BD1394" i="10"/>
  <c r="AZ1394" i="10"/>
  <c r="AV1394" i="10"/>
  <c r="AR1394" i="10"/>
  <c r="AN1394" i="10"/>
  <c r="BC1394" i="10"/>
  <c r="AY1394" i="10"/>
  <c r="AU1394" i="10"/>
  <c r="AQ1394" i="10"/>
  <c r="AM1394" i="10"/>
  <c r="BB1394" i="10"/>
  <c r="AX1394" i="10"/>
  <c r="AT1394" i="10"/>
  <c r="AP1394" i="10"/>
  <c r="AL1394" i="10"/>
  <c r="AS1394" i="10"/>
  <c r="AB1414" i="10"/>
  <c r="AC1414" i="10" s="1"/>
  <c r="AA1414" i="10"/>
  <c r="BD1426" i="10"/>
  <c r="AZ1426" i="10"/>
  <c r="AV1426" i="10"/>
  <c r="AR1426" i="10"/>
  <c r="AN1426" i="10"/>
  <c r="BC1426" i="10"/>
  <c r="AY1426" i="10"/>
  <c r="AU1426" i="10"/>
  <c r="AQ1426" i="10"/>
  <c r="AM1426" i="10"/>
  <c r="BB1426" i="10"/>
  <c r="AX1426" i="10"/>
  <c r="AT1426" i="10"/>
  <c r="AP1426" i="10"/>
  <c r="AL1426" i="10"/>
  <c r="BE1426" i="10"/>
  <c r="AO1426" i="10"/>
  <c r="BA1426" i="10"/>
  <c r="AW1426" i="10"/>
  <c r="AB1427" i="10"/>
  <c r="AC1427" i="10" s="1"/>
  <c r="AA1427" i="10"/>
  <c r="BC1437" i="10"/>
  <c r="AY1437" i="10"/>
  <c r="AU1437" i="10"/>
  <c r="AQ1437" i="10"/>
  <c r="AM1437" i="10"/>
  <c r="BA1437" i="10"/>
  <c r="AV1437" i="10"/>
  <c r="AP1437" i="10"/>
  <c r="BE1437" i="10"/>
  <c r="AZ1437" i="10"/>
  <c r="AT1437" i="10"/>
  <c r="AO1437" i="10"/>
  <c r="BD1437" i="10"/>
  <c r="AX1437" i="10"/>
  <c r="AS1437" i="10"/>
  <c r="AN1437" i="10"/>
  <c r="AR1437" i="10"/>
  <c r="AL1437" i="10"/>
  <c r="BB1437" i="10"/>
  <c r="AO1377" i="10"/>
  <c r="AS1377" i="10"/>
  <c r="AW1377" i="10"/>
  <c r="BA1377" i="10"/>
  <c r="BE1377" i="10"/>
  <c r="BE1381" i="10"/>
  <c r="AO1385" i="10"/>
  <c r="AS1385" i="10"/>
  <c r="AW1385" i="10"/>
  <c r="BA1385" i="10"/>
  <c r="BE1385" i="10"/>
  <c r="AO1389" i="10"/>
  <c r="AS1389" i="10"/>
  <c r="AW1389" i="10"/>
  <c r="BA1389" i="10"/>
  <c r="BE1389" i="10"/>
  <c r="AO1393" i="10"/>
  <c r="AS1393" i="10"/>
  <c r="AW1393" i="10"/>
  <c r="BA1393" i="10"/>
  <c r="BE1393" i="10"/>
  <c r="AO1396" i="10"/>
  <c r="AS1396" i="10"/>
  <c r="AW1396" i="10"/>
  <c r="AN1398" i="10"/>
  <c r="AR1398" i="10"/>
  <c r="AV1398" i="10"/>
  <c r="AZ1398" i="10"/>
  <c r="BD1398" i="10"/>
  <c r="BD1403" i="10"/>
  <c r="AZ1403" i="10"/>
  <c r="AV1403" i="10"/>
  <c r="AR1403" i="10"/>
  <c r="AN1403" i="10"/>
  <c r="AL1403" i="10"/>
  <c r="AQ1403" i="10"/>
  <c r="AW1403" i="10"/>
  <c r="BB1403" i="10"/>
  <c r="AJ1431" i="10"/>
  <c r="AI1431" i="10"/>
  <c r="AH1431" i="10"/>
  <c r="AG1457" i="10"/>
  <c r="AJ1457" i="10"/>
  <c r="AI1457" i="10"/>
  <c r="AH1457" i="10"/>
  <c r="AO1354" i="10"/>
  <c r="AS1354" i="10"/>
  <c r="AW1354" i="10"/>
  <c r="BA1354" i="10"/>
  <c r="AO1358" i="10"/>
  <c r="AS1358" i="10"/>
  <c r="AW1358" i="10"/>
  <c r="BA1358" i="10"/>
  <c r="AO1362" i="10"/>
  <c r="AS1362" i="10"/>
  <c r="AW1362" i="10"/>
  <c r="BA1362" i="10"/>
  <c r="AN1365" i="10"/>
  <c r="AR1365" i="10"/>
  <c r="AV1365" i="10"/>
  <c r="AZ1365" i="10"/>
  <c r="BD1365" i="10"/>
  <c r="AO1366" i="10"/>
  <c r="AS1366" i="10"/>
  <c r="AW1366" i="10"/>
  <c r="BA1366" i="10"/>
  <c r="AN1369" i="10"/>
  <c r="AR1369" i="10"/>
  <c r="AV1369" i="10"/>
  <c r="AZ1369" i="10"/>
  <c r="BD1369" i="10"/>
  <c r="AO1370" i="10"/>
  <c r="AS1370" i="10"/>
  <c r="AW1370" i="10"/>
  <c r="BA1370" i="10"/>
  <c r="AH1372" i="10"/>
  <c r="AH1374" i="10"/>
  <c r="AO1376" i="10"/>
  <c r="AS1376" i="10"/>
  <c r="AW1376" i="10"/>
  <c r="BA1376" i="10"/>
  <c r="AL1377" i="10"/>
  <c r="AP1377" i="10"/>
  <c r="AT1377" i="10"/>
  <c r="AX1377" i="10"/>
  <c r="BB1377" i="10"/>
  <c r="AO1378" i="10"/>
  <c r="AS1378" i="10"/>
  <c r="AW1378" i="10"/>
  <c r="BA1378" i="10"/>
  <c r="AL1381" i="10"/>
  <c r="AT1381" i="10"/>
  <c r="AO1382" i="10"/>
  <c r="AS1382" i="10"/>
  <c r="AW1382" i="10"/>
  <c r="BA1382" i="10"/>
  <c r="AN1383" i="10"/>
  <c r="AR1383" i="10"/>
  <c r="AV1383" i="10"/>
  <c r="AZ1383" i="10"/>
  <c r="BD1383" i="10"/>
  <c r="AH1384" i="10"/>
  <c r="AL1385" i="10"/>
  <c r="AP1385" i="10"/>
  <c r="AT1385" i="10"/>
  <c r="AX1385" i="10"/>
  <c r="BB1385" i="10"/>
  <c r="AN1387" i="10"/>
  <c r="AR1387" i="10"/>
  <c r="AV1387" i="10"/>
  <c r="AZ1387" i="10"/>
  <c r="BD1387" i="10"/>
  <c r="AH1388" i="10"/>
  <c r="AL1389" i="10"/>
  <c r="AP1389" i="10"/>
  <c r="AT1389" i="10"/>
  <c r="AX1389" i="10"/>
  <c r="BB1389" i="10"/>
  <c r="AO1390" i="10"/>
  <c r="AS1390" i="10"/>
  <c r="AW1390" i="10"/>
  <c r="BA1390" i="10"/>
  <c r="AN1391" i="10"/>
  <c r="AR1391" i="10"/>
  <c r="AV1391" i="10"/>
  <c r="AZ1391" i="10"/>
  <c r="BD1391" i="10"/>
  <c r="AL1393" i="10"/>
  <c r="AP1393" i="10"/>
  <c r="AT1393" i="10"/>
  <c r="AX1393" i="10"/>
  <c r="BB1393" i="10"/>
  <c r="AH1394" i="10"/>
  <c r="AN1395" i="10"/>
  <c r="AR1395" i="10"/>
  <c r="AV1395" i="10"/>
  <c r="AZ1395" i="10"/>
  <c r="BD1395" i="10"/>
  <c r="AH1397" i="10"/>
  <c r="AO1398" i="10"/>
  <c r="AS1398" i="10"/>
  <c r="AW1398" i="10"/>
  <c r="BA1398" i="10"/>
  <c r="BE1398" i="10"/>
  <c r="AM1399" i="10"/>
  <c r="AQ1399" i="10"/>
  <c r="AU1399" i="10"/>
  <c r="AY1399" i="10"/>
  <c r="BC1399" i="10"/>
  <c r="AH1401" i="10"/>
  <c r="AM1403" i="10"/>
  <c r="AS1403" i="10"/>
  <c r="AX1403" i="10"/>
  <c r="BC1403" i="10"/>
  <c r="AI1404" i="10"/>
  <c r="AO1405" i="10"/>
  <c r="AU1405" i="10"/>
  <c r="AJ1409" i="10"/>
  <c r="AI1409" i="10"/>
  <c r="AT1410" i="10"/>
  <c r="AB1413" i="10"/>
  <c r="AC1413" i="10" s="1"/>
  <c r="BD1414" i="10"/>
  <c r="AZ1414" i="10"/>
  <c r="AV1414" i="10"/>
  <c r="AR1414" i="10"/>
  <c r="AN1414" i="10"/>
  <c r="BC1414" i="10"/>
  <c r="AY1414" i="10"/>
  <c r="AU1414" i="10"/>
  <c r="AQ1414" i="10"/>
  <c r="AM1414" i="10"/>
  <c r="BB1414" i="10"/>
  <c r="AX1414" i="10"/>
  <c r="AT1414" i="10"/>
  <c r="AP1414" i="10"/>
  <c r="AL1414" i="10"/>
  <c r="AS1414" i="10"/>
  <c r="AB1421" i="10"/>
  <c r="AC1421" i="10" s="1"/>
  <c r="BD1422" i="10"/>
  <c r="AZ1422" i="10"/>
  <c r="AV1422" i="10"/>
  <c r="AR1422" i="10"/>
  <c r="AN1422" i="10"/>
  <c r="BC1422" i="10"/>
  <c r="AY1422" i="10"/>
  <c r="AU1422" i="10"/>
  <c r="AQ1422" i="10"/>
  <c r="AM1422" i="10"/>
  <c r="BB1422" i="10"/>
  <c r="AX1422" i="10"/>
  <c r="AT1422" i="10"/>
  <c r="AP1422" i="10"/>
  <c r="AL1422" i="10"/>
  <c r="AS1422" i="10"/>
  <c r="BD1432" i="10"/>
  <c r="AZ1432" i="10"/>
  <c r="AV1432" i="10"/>
  <c r="AR1432" i="10"/>
  <c r="AN1432" i="10"/>
  <c r="BC1432" i="10"/>
  <c r="AY1432" i="10"/>
  <c r="AU1432" i="10"/>
  <c r="AQ1432" i="10"/>
  <c r="AM1432" i="10"/>
  <c r="BB1432" i="10"/>
  <c r="AX1432" i="10"/>
  <c r="AT1432" i="10"/>
  <c r="AP1432" i="10"/>
  <c r="AL1432" i="10"/>
  <c r="AS1432" i="10"/>
  <c r="BB1452" i="10"/>
  <c r="AL1452" i="10"/>
  <c r="AO1365" i="10"/>
  <c r="AS1365" i="10"/>
  <c r="AW1365" i="10"/>
  <c r="BA1365" i="10"/>
  <c r="AO1369" i="10"/>
  <c r="AS1369" i="10"/>
  <c r="AW1369" i="10"/>
  <c r="BA1369" i="10"/>
  <c r="AM1377" i="10"/>
  <c r="AQ1377" i="10"/>
  <c r="AU1377" i="10"/>
  <c r="AY1377" i="10"/>
  <c r="AM1381" i="10"/>
  <c r="AY1381" i="10"/>
  <c r="AO1383" i="10"/>
  <c r="AS1383" i="10"/>
  <c r="AW1383" i="10"/>
  <c r="BA1383" i="10"/>
  <c r="AM1385" i="10"/>
  <c r="AQ1385" i="10"/>
  <c r="AU1385" i="10"/>
  <c r="AY1385" i="10"/>
  <c r="AO1387" i="10"/>
  <c r="AS1387" i="10"/>
  <c r="AW1387" i="10"/>
  <c r="BA1387" i="10"/>
  <c r="AM1389" i="10"/>
  <c r="AQ1389" i="10"/>
  <c r="AU1389" i="10"/>
  <c r="AY1389" i="10"/>
  <c r="AO1391" i="10"/>
  <c r="AS1391" i="10"/>
  <c r="AW1391" i="10"/>
  <c r="BA1391" i="10"/>
  <c r="AM1393" i="10"/>
  <c r="AQ1393" i="10"/>
  <c r="AU1393" i="10"/>
  <c r="AY1393" i="10"/>
  <c r="AO1395" i="10"/>
  <c r="AS1395" i="10"/>
  <c r="AW1395" i="10"/>
  <c r="BA1395" i="10"/>
  <c r="AL1398" i="10"/>
  <c r="AP1398" i="10"/>
  <c r="AT1398" i="10"/>
  <c r="AX1398" i="10"/>
  <c r="AN1399" i="10"/>
  <c r="AR1399" i="10"/>
  <c r="AV1399" i="10"/>
  <c r="AZ1399" i="10"/>
  <c r="AO1403" i="10"/>
  <c r="AT1403" i="10"/>
  <c r="AY1403" i="10"/>
  <c r="BE1403" i="10"/>
  <c r="AJ1404" i="10"/>
  <c r="BB1405" i="10"/>
  <c r="AX1405" i="10"/>
  <c r="AT1405" i="10"/>
  <c r="AP1405" i="10"/>
  <c r="AL1405" i="10"/>
  <c r="BE1405" i="10"/>
  <c r="AQ1405" i="10"/>
  <c r="AV1405" i="10"/>
  <c r="BA1405" i="10"/>
  <c r="BD1410" i="10"/>
  <c r="AZ1410" i="10"/>
  <c r="AV1410" i="10"/>
  <c r="AR1410" i="10"/>
  <c r="AN1410" i="10"/>
  <c r="BC1410" i="10"/>
  <c r="AY1410" i="10"/>
  <c r="AU1410" i="10"/>
  <c r="AQ1410" i="10"/>
  <c r="AM1410" i="10"/>
  <c r="AO1410" i="10"/>
  <c r="AW1410" i="10"/>
  <c r="BE1410" i="10"/>
  <c r="AB1415" i="10"/>
  <c r="AC1415" i="10" s="1"/>
  <c r="AA1415" i="10"/>
  <c r="AB1418" i="10"/>
  <c r="AC1418" i="10" s="1"/>
  <c r="AA1418" i="10"/>
  <c r="AB1423" i="10"/>
  <c r="AC1423" i="10" s="1"/>
  <c r="AA1423" i="10"/>
  <c r="AB1426" i="10"/>
  <c r="AC1426" i="10" s="1"/>
  <c r="AA1426" i="10"/>
  <c r="AW1432" i="10"/>
  <c r="AO1413" i="10"/>
  <c r="AS1413" i="10"/>
  <c r="AW1413" i="10"/>
  <c r="BA1413" i="10"/>
  <c r="BE1413" i="10"/>
  <c r="BE1417" i="10"/>
  <c r="AO1421" i="10"/>
  <c r="AS1421" i="10"/>
  <c r="AW1421" i="10"/>
  <c r="BA1421" i="10"/>
  <c r="BE1421" i="10"/>
  <c r="AO1425" i="10"/>
  <c r="AS1425" i="10"/>
  <c r="AW1425" i="10"/>
  <c r="BA1425" i="10"/>
  <c r="BE1425" i="10"/>
  <c r="AO1408" i="10"/>
  <c r="AS1408" i="10"/>
  <c r="AW1408" i="10"/>
  <c r="BA1408" i="10"/>
  <c r="BE1408" i="10"/>
  <c r="AL1413" i="10"/>
  <c r="AP1413" i="10"/>
  <c r="AT1413" i="10"/>
  <c r="AX1413" i="10"/>
  <c r="BB1413" i="10"/>
  <c r="AH1414" i="10"/>
  <c r="AH1418" i="10"/>
  <c r="AW1420" i="10"/>
  <c r="AL1421" i="10"/>
  <c r="AP1421" i="10"/>
  <c r="AT1421" i="10"/>
  <c r="AX1421" i="10"/>
  <c r="BB1421" i="10"/>
  <c r="AH1422" i="10"/>
  <c r="AL1425" i="10"/>
  <c r="AP1425" i="10"/>
  <c r="AT1425" i="10"/>
  <c r="AX1425" i="10"/>
  <c r="BB1425" i="10"/>
  <c r="AH1426" i="10"/>
  <c r="AH1432" i="10"/>
  <c r="AH1434" i="10"/>
  <c r="AI1437" i="10"/>
  <c r="AJ1440" i="10"/>
  <c r="AI1440" i="10"/>
  <c r="BD1441" i="10"/>
  <c r="AZ1441" i="10"/>
  <c r="AV1441" i="10"/>
  <c r="AR1441" i="10"/>
  <c r="AN1441" i="10"/>
  <c r="BC1441" i="10"/>
  <c r="AY1441" i="10"/>
  <c r="AU1441" i="10"/>
  <c r="AQ1441" i="10"/>
  <c r="AM1441" i="10"/>
  <c r="AO1441" i="10"/>
  <c r="AW1441" i="10"/>
  <c r="BE1441" i="10"/>
  <c r="AJ1444" i="10"/>
  <c r="AI1444" i="10"/>
  <c r="BD1445" i="10"/>
  <c r="AZ1445" i="10"/>
  <c r="AV1445" i="10"/>
  <c r="AR1445" i="10"/>
  <c r="AN1445" i="10"/>
  <c r="BC1445" i="10"/>
  <c r="AY1445" i="10"/>
  <c r="AU1445" i="10"/>
  <c r="AQ1445" i="10"/>
  <c r="AM1445" i="10"/>
  <c r="AO1445" i="10"/>
  <c r="AW1445" i="10"/>
  <c r="BE1445" i="10"/>
  <c r="BD1449" i="10"/>
  <c r="AZ1449" i="10"/>
  <c r="AV1449" i="10"/>
  <c r="AR1449" i="10"/>
  <c r="AN1449" i="10"/>
  <c r="BC1449" i="10"/>
  <c r="AY1449" i="10"/>
  <c r="AU1449" i="10"/>
  <c r="AQ1449" i="10"/>
  <c r="AM1449" i="10"/>
  <c r="AO1449" i="10"/>
  <c r="AW1449" i="10"/>
  <c r="BE1449" i="10"/>
  <c r="AJ1450" i="10"/>
  <c r="AI1450" i="10"/>
  <c r="BC1466" i="10"/>
  <c r="AY1466" i="10"/>
  <c r="AU1466" i="10"/>
  <c r="AQ1466" i="10"/>
  <c r="AM1466" i="10"/>
  <c r="BE1466" i="10"/>
  <c r="BA1466" i="10"/>
  <c r="AW1466" i="10"/>
  <c r="AS1466" i="10"/>
  <c r="AO1466" i="10"/>
  <c r="AZ1466" i="10"/>
  <c r="AR1466" i="10"/>
  <c r="AX1466" i="10"/>
  <c r="AP1466" i="10"/>
  <c r="BD1466" i="10"/>
  <c r="AV1466" i="10"/>
  <c r="AN1466" i="10"/>
  <c r="AT1466" i="10"/>
  <c r="BC1469" i="10"/>
  <c r="AY1469" i="10"/>
  <c r="AU1469" i="10"/>
  <c r="AQ1469" i="10"/>
  <c r="AM1469" i="10"/>
  <c r="BB1469" i="10"/>
  <c r="AX1469" i="10"/>
  <c r="AT1469" i="10"/>
  <c r="AP1469" i="10"/>
  <c r="AL1469" i="10"/>
  <c r="BE1469" i="10"/>
  <c r="BA1469" i="10"/>
  <c r="AW1469" i="10"/>
  <c r="AS1469" i="10"/>
  <c r="AO1469" i="10"/>
  <c r="BD1469" i="10"/>
  <c r="AN1469" i="10"/>
  <c r="AZ1469" i="10"/>
  <c r="AV1469" i="10"/>
  <c r="AB1470" i="10"/>
  <c r="AC1470" i="10" s="1"/>
  <c r="AA1470" i="10"/>
  <c r="BC1471" i="10"/>
  <c r="AY1471" i="10"/>
  <c r="AU1471" i="10"/>
  <c r="AQ1471" i="10"/>
  <c r="AM1471" i="10"/>
  <c r="BB1471" i="10"/>
  <c r="AX1471" i="10"/>
  <c r="AT1471" i="10"/>
  <c r="AP1471" i="10"/>
  <c r="AL1471" i="10"/>
  <c r="BE1471" i="10"/>
  <c r="BA1471" i="10"/>
  <c r="AW1471" i="10"/>
  <c r="AS1471" i="10"/>
  <c r="AO1471" i="10"/>
  <c r="BD1471" i="10"/>
  <c r="AN1471" i="10"/>
  <c r="AZ1471" i="10"/>
  <c r="AV1471" i="10"/>
  <c r="BC1473" i="10"/>
  <c r="AY1473" i="10"/>
  <c r="AU1473" i="10"/>
  <c r="AQ1473" i="10"/>
  <c r="AM1473" i="10"/>
  <c r="BB1473" i="10"/>
  <c r="AX1473" i="10"/>
  <c r="AT1473" i="10"/>
  <c r="AP1473" i="10"/>
  <c r="AL1473" i="10"/>
  <c r="BE1473" i="10"/>
  <c r="BA1473" i="10"/>
  <c r="AW1473" i="10"/>
  <c r="AS1473" i="10"/>
  <c r="AO1473" i="10"/>
  <c r="BD1473" i="10"/>
  <c r="AN1473" i="10"/>
  <c r="AZ1473" i="10"/>
  <c r="AV1473" i="10"/>
  <c r="AB1474" i="10"/>
  <c r="AC1474" i="10" s="1"/>
  <c r="AA1474" i="10"/>
  <c r="BC1475" i="10"/>
  <c r="AY1475" i="10"/>
  <c r="AU1475" i="10"/>
  <c r="AQ1475" i="10"/>
  <c r="AM1475" i="10"/>
  <c r="BB1475" i="10"/>
  <c r="AX1475" i="10"/>
  <c r="AT1475" i="10"/>
  <c r="AP1475" i="10"/>
  <c r="AL1475" i="10"/>
  <c r="BE1475" i="10"/>
  <c r="BA1475" i="10"/>
  <c r="AW1475" i="10"/>
  <c r="AS1475" i="10"/>
  <c r="AO1475" i="10"/>
  <c r="BD1475" i="10"/>
  <c r="AN1475" i="10"/>
  <c r="AZ1475" i="10"/>
  <c r="AV1475" i="10"/>
  <c r="AA1476" i="10"/>
  <c r="BC1477" i="10"/>
  <c r="AY1477" i="10"/>
  <c r="AU1477" i="10"/>
  <c r="BE1477" i="10"/>
  <c r="BA1477" i="10"/>
  <c r="AW1477" i="10"/>
  <c r="AS1477" i="10"/>
  <c r="AO1477" i="10"/>
  <c r="AZ1477" i="10"/>
  <c r="AR1477" i="10"/>
  <c r="AM1477" i="10"/>
  <c r="AX1477" i="10"/>
  <c r="AQ1477" i="10"/>
  <c r="AL1477" i="10"/>
  <c r="BD1477" i="10"/>
  <c r="AV1477" i="10"/>
  <c r="AP1477" i="10"/>
  <c r="AN1477" i="10"/>
  <c r="BB1477" i="10"/>
  <c r="AO1402" i="10"/>
  <c r="AS1402" i="10"/>
  <c r="AW1402" i="10"/>
  <c r="BA1402" i="10"/>
  <c r="AL1408" i="10"/>
  <c r="AP1408" i="10"/>
  <c r="AT1408" i="10"/>
  <c r="AX1408" i="10"/>
  <c r="AO1409" i="10"/>
  <c r="AS1409" i="10"/>
  <c r="AW1409" i="10"/>
  <c r="BA1409" i="10"/>
  <c r="AO1411" i="10"/>
  <c r="AS1411" i="10"/>
  <c r="AW1411" i="10"/>
  <c r="BA1411" i="10"/>
  <c r="AL1412" i="10"/>
  <c r="AT1412" i="10"/>
  <c r="AX1412" i="10"/>
  <c r="AM1413" i="10"/>
  <c r="AQ1413" i="10"/>
  <c r="AU1413" i="10"/>
  <c r="AY1413" i="10"/>
  <c r="AO1415" i="10"/>
  <c r="AS1415" i="10"/>
  <c r="AW1415" i="10"/>
  <c r="BA1415" i="10"/>
  <c r="AT1416" i="10"/>
  <c r="AX1416" i="10"/>
  <c r="AO1419" i="10"/>
  <c r="AS1419" i="10"/>
  <c r="AW1419" i="10"/>
  <c r="BA1419" i="10"/>
  <c r="AM1421" i="10"/>
  <c r="AQ1421" i="10"/>
  <c r="AU1421" i="10"/>
  <c r="AY1421" i="10"/>
  <c r="AO1423" i="10"/>
  <c r="AS1423" i="10"/>
  <c r="AW1423" i="10"/>
  <c r="BA1423" i="10"/>
  <c r="AM1425" i="10"/>
  <c r="AQ1425" i="10"/>
  <c r="AU1425" i="10"/>
  <c r="AY1425" i="10"/>
  <c r="AO1427" i="10"/>
  <c r="AS1427" i="10"/>
  <c r="AW1427" i="10"/>
  <c r="BA1427" i="10"/>
  <c r="AL1428" i="10"/>
  <c r="AO1433" i="10"/>
  <c r="AS1433" i="10"/>
  <c r="AW1433" i="10"/>
  <c r="BA1433" i="10"/>
  <c r="AJ1437" i="10"/>
  <c r="BC1438" i="10"/>
  <c r="AY1438" i="10"/>
  <c r="AU1438" i="10"/>
  <c r="AQ1438" i="10"/>
  <c r="AM1438" i="10"/>
  <c r="BB1438" i="10"/>
  <c r="AX1438" i="10"/>
  <c r="AT1438" i="10"/>
  <c r="AP1438" i="10"/>
  <c r="AL1438" i="10"/>
  <c r="AS1438" i="10"/>
  <c r="BA1438" i="10"/>
  <c r="AH1440" i="10"/>
  <c r="AP1441" i="10"/>
  <c r="AX1441" i="10"/>
  <c r="AH1444" i="10"/>
  <c r="AI1445" i="10"/>
  <c r="AH1445" i="10"/>
  <c r="AP1445" i="10"/>
  <c r="AX1445" i="10"/>
  <c r="BC1446" i="10"/>
  <c r="AY1446" i="10"/>
  <c r="AU1446" i="10"/>
  <c r="AQ1446" i="10"/>
  <c r="AM1446" i="10"/>
  <c r="BB1446" i="10"/>
  <c r="AX1446" i="10"/>
  <c r="AT1446" i="10"/>
  <c r="AP1446" i="10"/>
  <c r="AL1446" i="10"/>
  <c r="AS1446" i="10"/>
  <c r="BA1446" i="10"/>
  <c r="AI1449" i="10"/>
  <c r="AH1449" i="10"/>
  <c r="AP1449" i="10"/>
  <c r="AX1449" i="10"/>
  <c r="AH1450" i="10"/>
  <c r="AI1459" i="10"/>
  <c r="AJ1459" i="10"/>
  <c r="AH1459" i="10"/>
  <c r="BC1464" i="10"/>
  <c r="AY1464" i="10"/>
  <c r="AU1464" i="10"/>
  <c r="AQ1464" i="10"/>
  <c r="AM1464" i="10"/>
  <c r="BE1464" i="10"/>
  <c r="BA1464" i="10"/>
  <c r="AW1464" i="10"/>
  <c r="AS1464" i="10"/>
  <c r="AO1464" i="10"/>
  <c r="AZ1464" i="10"/>
  <c r="AR1464" i="10"/>
  <c r="AX1464" i="10"/>
  <c r="AP1464" i="10"/>
  <c r="BD1464" i="10"/>
  <c r="AV1464" i="10"/>
  <c r="AN1464" i="10"/>
  <c r="AT1464" i="10"/>
  <c r="BB1466" i="10"/>
  <c r="AH1486" i="10"/>
  <c r="AJ1486" i="10"/>
  <c r="AI1486" i="10"/>
  <c r="AO1435" i="10"/>
  <c r="AS1435" i="10"/>
  <c r="AW1435" i="10"/>
  <c r="BA1435" i="10"/>
  <c r="AO1439" i="10"/>
  <c r="AS1439" i="10"/>
  <c r="AW1439" i="10"/>
  <c r="BA1439" i="10"/>
  <c r="AN1440" i="10"/>
  <c r="AR1440" i="10"/>
  <c r="AV1440" i="10"/>
  <c r="AZ1440" i="10"/>
  <c r="BD1440" i="10"/>
  <c r="AO1443" i="10"/>
  <c r="AS1443" i="10"/>
  <c r="AW1443" i="10"/>
  <c r="BA1443" i="10"/>
  <c r="AN1444" i="10"/>
  <c r="AR1444" i="10"/>
  <c r="AV1444" i="10"/>
  <c r="AZ1444" i="10"/>
  <c r="BD1444" i="10"/>
  <c r="AO1447" i="10"/>
  <c r="AS1447" i="10"/>
  <c r="AW1447" i="10"/>
  <c r="BA1447" i="10"/>
  <c r="AN1450" i="10"/>
  <c r="AR1450" i="10"/>
  <c r="AV1450" i="10"/>
  <c r="AZ1450" i="10"/>
  <c r="BD1450" i="10"/>
  <c r="AO1451" i="10"/>
  <c r="AS1451" i="10"/>
  <c r="AW1451" i="10"/>
  <c r="BA1451" i="10"/>
  <c r="AI1453" i="10"/>
  <c r="AN1453" i="10"/>
  <c r="AR1453" i="10"/>
  <c r="AV1453" i="10"/>
  <c r="AZ1453" i="10"/>
  <c r="BD1453" i="10"/>
  <c r="AL1454" i="10"/>
  <c r="AP1454" i="10"/>
  <c r="AT1454" i="10"/>
  <c r="AX1454" i="10"/>
  <c r="BB1454" i="10"/>
  <c r="AN1455" i="10"/>
  <c r="AR1455" i="10"/>
  <c r="AV1455" i="10"/>
  <c r="AZ1455" i="10"/>
  <c r="BE1455" i="10"/>
  <c r="AQ1459" i="10"/>
  <c r="AY1459" i="10"/>
  <c r="AP1462" i="10"/>
  <c r="AR1465" i="10"/>
  <c r="BC1467" i="10"/>
  <c r="AY1467" i="10"/>
  <c r="AU1467" i="10"/>
  <c r="AQ1467" i="10"/>
  <c r="AM1467" i="10"/>
  <c r="BE1467" i="10"/>
  <c r="BA1467" i="10"/>
  <c r="AW1467" i="10"/>
  <c r="AS1467" i="10"/>
  <c r="AO1467" i="10"/>
  <c r="AL1467" i="10"/>
  <c r="AT1467" i="10"/>
  <c r="BB1467" i="10"/>
  <c r="AN1470" i="10"/>
  <c r="AN1472" i="10"/>
  <c r="AN1474" i="10"/>
  <c r="AB1479" i="10"/>
  <c r="AC1479" i="10" s="1"/>
  <c r="AA1479" i="10"/>
  <c r="AI1481" i="10"/>
  <c r="AJ1481" i="10"/>
  <c r="AH1481" i="10"/>
  <c r="AA1483" i="10"/>
  <c r="AB1483" i="10"/>
  <c r="AC1483" i="10" s="1"/>
  <c r="AO1440" i="10"/>
  <c r="AS1440" i="10"/>
  <c r="AW1440" i="10"/>
  <c r="BA1440" i="10"/>
  <c r="AO1444" i="10"/>
  <c r="AS1444" i="10"/>
  <c r="AW1444" i="10"/>
  <c r="BA1444" i="10"/>
  <c r="AO1450" i="10"/>
  <c r="AS1450" i="10"/>
  <c r="AW1450" i="10"/>
  <c r="BA1450" i="10"/>
  <c r="AO1453" i="10"/>
  <c r="AS1453" i="10"/>
  <c r="AW1453" i="10"/>
  <c r="BA1453" i="10"/>
  <c r="AM1454" i="10"/>
  <c r="AQ1454" i="10"/>
  <c r="AU1454" i="10"/>
  <c r="AY1454" i="10"/>
  <c r="BC1454" i="10"/>
  <c r="AZ1457" i="10"/>
  <c r="AS1459" i="10"/>
  <c r="BE1465" i="10"/>
  <c r="BA1465" i="10"/>
  <c r="AW1465" i="10"/>
  <c r="AS1465" i="10"/>
  <c r="AO1465" i="10"/>
  <c r="BC1465" i="10"/>
  <c r="AY1465" i="10"/>
  <c r="AU1465" i="10"/>
  <c r="AQ1465" i="10"/>
  <c r="AM1465" i="10"/>
  <c r="AL1465" i="10"/>
  <c r="AT1465" i="10"/>
  <c r="BB1465" i="10"/>
  <c r="AL1468" i="10"/>
  <c r="AW1468" i="10"/>
  <c r="AS1468" i="10"/>
  <c r="BC1470" i="10"/>
  <c r="AY1470" i="10"/>
  <c r="AU1470" i="10"/>
  <c r="AQ1470" i="10"/>
  <c r="AM1470" i="10"/>
  <c r="BB1470" i="10"/>
  <c r="AX1470" i="10"/>
  <c r="AT1470" i="10"/>
  <c r="AP1470" i="10"/>
  <c r="AL1470" i="10"/>
  <c r="BE1470" i="10"/>
  <c r="BA1470" i="10"/>
  <c r="AW1470" i="10"/>
  <c r="AS1470" i="10"/>
  <c r="AO1470" i="10"/>
  <c r="AR1470" i="10"/>
  <c r="BB1472" i="10"/>
  <c r="AX1472" i="10"/>
  <c r="AT1472" i="10"/>
  <c r="BC1474" i="10"/>
  <c r="AY1474" i="10"/>
  <c r="AU1474" i="10"/>
  <c r="AQ1474" i="10"/>
  <c r="AM1474" i="10"/>
  <c r="BB1474" i="10"/>
  <c r="AX1474" i="10"/>
  <c r="AT1474" i="10"/>
  <c r="AP1474" i="10"/>
  <c r="AL1474" i="10"/>
  <c r="BE1474" i="10"/>
  <c r="BA1474" i="10"/>
  <c r="AW1474" i="10"/>
  <c r="AS1474" i="10"/>
  <c r="AO1474" i="10"/>
  <c r="AR1474" i="10"/>
  <c r="BC1476" i="10"/>
  <c r="AY1476" i="10"/>
  <c r="AS1476" i="10"/>
  <c r="AO1476" i="10"/>
  <c r="AR1476" i="10"/>
  <c r="AN1454" i="10"/>
  <c r="AR1454" i="10"/>
  <c r="AV1454" i="10"/>
  <c r="AZ1454" i="10"/>
  <c r="AQ1457" i="10"/>
  <c r="AV1457" i="10"/>
  <c r="BA1457" i="10"/>
  <c r="BB1459" i="10"/>
  <c r="AX1459" i="10"/>
  <c r="AT1459" i="10"/>
  <c r="AP1459" i="10"/>
  <c r="AL1459" i="10"/>
  <c r="BD1459" i="10"/>
  <c r="AZ1459" i="10"/>
  <c r="AV1459" i="10"/>
  <c r="AR1459" i="10"/>
  <c r="AN1459" i="10"/>
  <c r="AM1459" i="10"/>
  <c r="AU1459" i="10"/>
  <c r="BC1459" i="10"/>
  <c r="AB1469" i="10"/>
  <c r="AC1469" i="10" s="1"/>
  <c r="AA1469" i="10"/>
  <c r="AB1471" i="10"/>
  <c r="AC1471" i="10" s="1"/>
  <c r="AA1471" i="10"/>
  <c r="AB1473" i="10"/>
  <c r="AC1473" i="10" s="1"/>
  <c r="AA1473" i="10"/>
  <c r="AB1475" i="10"/>
  <c r="AC1475" i="10" s="1"/>
  <c r="AA1475" i="10"/>
  <c r="AB1477" i="10"/>
  <c r="AC1477" i="10" s="1"/>
  <c r="AA1477" i="10"/>
  <c r="AA1481" i="10"/>
  <c r="AB1481" i="10"/>
  <c r="AC1481" i="10" s="1"/>
  <c r="AH1488" i="10"/>
  <c r="AJ1488" i="10"/>
  <c r="AI1488" i="10"/>
  <c r="AN1461" i="10"/>
  <c r="AR1461" i="10"/>
  <c r="AV1461" i="10"/>
  <c r="AZ1461" i="10"/>
  <c r="BD1461" i="10"/>
  <c r="AJ1464" i="10"/>
  <c r="AH1465" i="10"/>
  <c r="AJ1466" i="10"/>
  <c r="AJ1468" i="10"/>
  <c r="AJ1469" i="10"/>
  <c r="AJ1470" i="10"/>
  <c r="AJ1472" i="10"/>
  <c r="AJ1473" i="10"/>
  <c r="AJ1474" i="10"/>
  <c r="AJ1476" i="10"/>
  <c r="AJ1477" i="10"/>
  <c r="BC1478" i="10"/>
  <c r="AY1478" i="10"/>
  <c r="AU1478" i="10"/>
  <c r="AQ1478" i="10"/>
  <c r="AM1478" i="10"/>
  <c r="BE1478" i="10"/>
  <c r="BA1478" i="10"/>
  <c r="AW1478" i="10"/>
  <c r="AS1478" i="10"/>
  <c r="AO1478" i="10"/>
  <c r="AL1478" i="10"/>
  <c r="AT1478" i="10"/>
  <c r="BB1478" i="10"/>
  <c r="BC1494" i="10"/>
  <c r="BB1494" i="10"/>
  <c r="AX1494" i="10"/>
  <c r="AT1494" i="10"/>
  <c r="AP1494" i="10"/>
  <c r="AL1494" i="10"/>
  <c r="AZ1494" i="10"/>
  <c r="AU1494" i="10"/>
  <c r="AO1494" i="10"/>
  <c r="BE1494" i="10"/>
  <c r="AY1494" i="10"/>
  <c r="AS1494" i="10"/>
  <c r="AN1494" i="10"/>
  <c r="BD1494" i="10"/>
  <c r="AW1494" i="10"/>
  <c r="AR1494" i="10"/>
  <c r="AM1494" i="10"/>
  <c r="BB1490" i="10"/>
  <c r="AX1490" i="10"/>
  <c r="AT1490" i="10"/>
  <c r="AP1490" i="10"/>
  <c r="AL1490" i="10"/>
  <c r="BE1490" i="10"/>
  <c r="AZ1490" i="10"/>
  <c r="AU1490" i="10"/>
  <c r="AO1490" i="10"/>
  <c r="BC1490" i="10"/>
  <c r="AW1490" i="10"/>
  <c r="AR1490" i="10"/>
  <c r="AM1490" i="10"/>
  <c r="AV1490" i="10"/>
  <c r="AQ1494" i="10"/>
  <c r="AN1458" i="10"/>
  <c r="AR1458" i="10"/>
  <c r="AV1458" i="10"/>
  <c r="AZ1458" i="10"/>
  <c r="AN1460" i="10"/>
  <c r="AR1460" i="10"/>
  <c r="AV1460" i="10"/>
  <c r="AZ1460" i="10"/>
  <c r="AL1461" i="10"/>
  <c r="AP1461" i="10"/>
  <c r="AT1461" i="10"/>
  <c r="AX1461" i="10"/>
  <c r="AP1478" i="10"/>
  <c r="AX1478" i="10"/>
  <c r="AH1480" i="10"/>
  <c r="AH1482" i="10"/>
  <c r="AH1484" i="10"/>
  <c r="BE1485" i="10"/>
  <c r="BA1485" i="10"/>
  <c r="AW1485" i="10"/>
  <c r="AS1485" i="10"/>
  <c r="AO1485" i="10"/>
  <c r="BC1485" i="10"/>
  <c r="AY1485" i="10"/>
  <c r="AU1485" i="10"/>
  <c r="AQ1485" i="10"/>
  <c r="AM1485" i="10"/>
  <c r="AR1485" i="10"/>
  <c r="AZ1485" i="10"/>
  <c r="AN1490" i="10"/>
  <c r="AY1490" i="10"/>
  <c r="AV1494" i="10"/>
  <c r="AJ1478" i="10"/>
  <c r="AN1479" i="10"/>
  <c r="AR1479" i="10"/>
  <c r="AV1479" i="10"/>
  <c r="AZ1479" i="10"/>
  <c r="BD1479" i="10"/>
  <c r="AN1481" i="10"/>
  <c r="AR1481" i="10"/>
  <c r="AV1481" i="10"/>
  <c r="AZ1481" i="10"/>
  <c r="BD1481" i="10"/>
  <c r="AN1482" i="10"/>
  <c r="AR1482" i="10"/>
  <c r="AV1482" i="10"/>
  <c r="AZ1482" i="10"/>
  <c r="BD1482" i="10"/>
  <c r="AN1483" i="10"/>
  <c r="AR1483" i="10"/>
  <c r="AV1483" i="10"/>
  <c r="AZ1483" i="10"/>
  <c r="BD1483" i="10"/>
  <c r="AV1484" i="10"/>
  <c r="AZ1484" i="10"/>
  <c r="AN1488" i="10"/>
  <c r="AS1488" i="10"/>
  <c r="AX1488" i="10"/>
  <c r="AJ1496" i="10"/>
  <c r="AS1496" i="10"/>
  <c r="AN1500" i="10"/>
  <c r="BC1496" i="10"/>
  <c r="AY1496" i="10"/>
  <c r="AU1496" i="10"/>
  <c r="AQ1496" i="10"/>
  <c r="AM1496" i="10"/>
  <c r="BB1496" i="10"/>
  <c r="AX1496" i="10"/>
  <c r="AT1496" i="10"/>
  <c r="AP1496" i="10"/>
  <c r="AL1496" i="10"/>
  <c r="AN1496" i="10"/>
  <c r="AV1496" i="10"/>
  <c r="BD1496" i="10"/>
  <c r="BE1500" i="10"/>
  <c r="BC1500" i="10"/>
  <c r="AY1500" i="10"/>
  <c r="AU1500" i="10"/>
  <c r="AQ1500" i="10"/>
  <c r="AM1500" i="10"/>
  <c r="BB1500" i="10"/>
  <c r="AX1500" i="10"/>
  <c r="AT1500" i="10"/>
  <c r="AP1500" i="10"/>
  <c r="AL1500" i="10"/>
  <c r="BA1500" i="10"/>
  <c r="AW1500" i="10"/>
  <c r="AS1500" i="10"/>
  <c r="AO1500" i="10"/>
  <c r="AR1500" i="10"/>
  <c r="AL1479" i="10"/>
  <c r="AP1479" i="10"/>
  <c r="AT1479" i="10"/>
  <c r="AX1479" i="10"/>
  <c r="AL1481" i="10"/>
  <c r="AP1481" i="10"/>
  <c r="AT1481" i="10"/>
  <c r="AX1481" i="10"/>
  <c r="AL1482" i="10"/>
  <c r="AP1482" i="10"/>
  <c r="AT1482" i="10"/>
  <c r="AX1482" i="10"/>
  <c r="AL1483" i="10"/>
  <c r="AP1483" i="10"/>
  <c r="AT1483" i="10"/>
  <c r="AX1483" i="10"/>
  <c r="AX1484" i="10"/>
  <c r="BC1488" i="10"/>
  <c r="AY1488" i="10"/>
  <c r="AU1488" i="10"/>
  <c r="AQ1488" i="10"/>
  <c r="AM1488" i="10"/>
  <c r="AP1488" i="10"/>
  <c r="AV1488" i="10"/>
  <c r="BA1488" i="10"/>
  <c r="AO1496" i="10"/>
  <c r="AW1496" i="10"/>
  <c r="BE1496" i="10"/>
  <c r="AV1500" i="10"/>
  <c r="AJ1500" i="10"/>
  <c r="G40" i="67"/>
  <c r="M40" i="67" s="1"/>
  <c r="G48" i="67"/>
  <c r="AN1489" i="10"/>
  <c r="AR1489" i="10"/>
  <c r="AV1489" i="10"/>
  <c r="AZ1489" i="10"/>
  <c r="AN1491" i="10"/>
  <c r="AR1491" i="10"/>
  <c r="AV1491" i="10"/>
  <c r="AZ1491" i="10"/>
  <c r="AI1495" i="10"/>
  <c r="AN1495" i="10"/>
  <c r="AR1495" i="10"/>
  <c r="AV1495" i="10"/>
  <c r="AZ1495" i="10"/>
  <c r="AI1497" i="10"/>
  <c r="AN1497" i="10"/>
  <c r="AR1497" i="10"/>
  <c r="AV1497" i="10"/>
  <c r="AZ1497" i="10"/>
  <c r="AI1499" i="10"/>
  <c r="AI1501" i="10"/>
  <c r="AH1501" i="10"/>
  <c r="AR1502" i="10"/>
  <c r="AI1503" i="10"/>
  <c r="AH1503" i="10"/>
  <c r="AI1505" i="10"/>
  <c r="AH1505" i="10"/>
  <c r="AI1506" i="10"/>
  <c r="AH1506" i="10"/>
  <c r="BB1502" i="10"/>
  <c r="AX1502" i="10"/>
  <c r="AT1502" i="10"/>
  <c r="AP1502" i="10"/>
  <c r="AL1502" i="10"/>
  <c r="BE1502" i="10"/>
  <c r="BA1502" i="10"/>
  <c r="AW1502" i="10"/>
  <c r="AS1502" i="10"/>
  <c r="AO1502" i="10"/>
  <c r="AM1502" i="10"/>
  <c r="AU1502" i="10"/>
  <c r="BC1502" i="10"/>
  <c r="AM1501" i="10"/>
  <c r="AQ1501" i="10"/>
  <c r="AU1501" i="10"/>
  <c r="AY1501" i="10"/>
  <c r="BC1501" i="10"/>
  <c r="AM1503" i="10"/>
  <c r="AQ1503" i="10"/>
  <c r="AU1503" i="10"/>
  <c r="AY1503" i="10"/>
  <c r="BC1503" i="10"/>
  <c r="BC1505" i="10"/>
  <c r="AM1506" i="10"/>
  <c r="AQ1506" i="10"/>
  <c r="AU1506" i="10"/>
  <c r="AY1506" i="10"/>
  <c r="BC1506" i="10"/>
  <c r="AH1507" i="10"/>
  <c r="AM1507" i="10"/>
  <c r="AQ1507" i="10"/>
  <c r="AU1507" i="10"/>
  <c r="AY1507" i="10"/>
  <c r="BC1507" i="10"/>
  <c r="AI1508" i="10"/>
  <c r="AI1509" i="10"/>
  <c r="AN1509" i="10"/>
  <c r="AR1509" i="10"/>
  <c r="AV1509" i="10"/>
  <c r="AZ1509" i="10"/>
  <c r="BD1509" i="10"/>
  <c r="AL1510" i="10"/>
  <c r="AP1510" i="10"/>
  <c r="AT1510" i="10"/>
  <c r="AX1510" i="10"/>
  <c r="BB1510" i="10"/>
  <c r="AN1511" i="10"/>
  <c r="AR1511" i="10"/>
  <c r="AV1511" i="10"/>
  <c r="AZ1511" i="10"/>
  <c r="BD1511" i="10"/>
  <c r="AL1512" i="10"/>
  <c r="AP1512" i="10"/>
  <c r="AT1512" i="10"/>
  <c r="AX1512" i="10"/>
  <c r="BB1512" i="10"/>
  <c r="P15" i="67"/>
  <c r="P18" i="67"/>
  <c r="P20" i="67"/>
  <c r="P21" i="67"/>
  <c r="P22" i="67"/>
  <c r="P23" i="67"/>
  <c r="P24" i="67"/>
  <c r="P32" i="67"/>
  <c r="AN1501" i="10"/>
  <c r="AR1501" i="10"/>
  <c r="AV1501" i="10"/>
  <c r="AZ1501" i="10"/>
  <c r="AN1503" i="10"/>
  <c r="AR1503" i="10"/>
  <c r="AV1503" i="10"/>
  <c r="AZ1503" i="10"/>
  <c r="AN1506" i="10"/>
  <c r="AR1506" i="10"/>
  <c r="AV1506" i="10"/>
  <c r="AZ1506" i="10"/>
  <c r="AI1507" i="10"/>
  <c r="AN1507" i="10"/>
  <c r="AR1507" i="10"/>
  <c r="AV1507" i="10"/>
  <c r="AZ1507" i="10"/>
  <c r="AO1509" i="10"/>
  <c r="AS1509" i="10"/>
  <c r="AW1509" i="10"/>
  <c r="BA1509" i="10"/>
  <c r="AM1510" i="10"/>
  <c r="AQ1510" i="10"/>
  <c r="AU1510" i="10"/>
  <c r="AY1510" i="10"/>
  <c r="BC1510" i="10"/>
  <c r="AO1511" i="10"/>
  <c r="AS1511" i="10"/>
  <c r="AW1511" i="10"/>
  <c r="BA1511" i="10"/>
  <c r="AM1512" i="10"/>
  <c r="AQ1512" i="10"/>
  <c r="AU1512" i="10"/>
  <c r="AY1512" i="10"/>
  <c r="BC1512" i="10"/>
  <c r="P19" i="67"/>
  <c r="P26" i="67"/>
  <c r="P27" i="67"/>
  <c r="P33" i="67"/>
  <c r="AN1510" i="10"/>
  <c r="AR1510" i="10"/>
  <c r="AV1510" i="10"/>
  <c r="AZ1510" i="10"/>
  <c r="AN1512" i="10"/>
  <c r="AR1512" i="10"/>
  <c r="AV1512" i="10"/>
  <c r="AZ1512" i="10"/>
  <c r="P29" i="67"/>
  <c r="P30" i="67"/>
  <c r="S31" i="67"/>
  <c r="T31" i="67"/>
  <c r="U31" i="67"/>
  <c r="V31" i="67"/>
  <c r="W31" i="67"/>
  <c r="C37" i="1"/>
  <c r="B38" i="1"/>
  <c r="C38" i="1" s="1"/>
  <c r="C36" i="1"/>
  <c r="B164" i="1"/>
  <c r="B165" i="1" s="1"/>
  <c r="B102" i="1"/>
  <c r="B103" i="1" s="1"/>
  <c r="C103" i="1" s="1"/>
  <c r="B170" i="1"/>
  <c r="B171" i="1" s="1"/>
  <c r="B172" i="1" s="1"/>
  <c r="B173" i="1" s="1"/>
  <c r="C168" i="1"/>
  <c r="C169" i="1" s="1"/>
  <c r="B192" i="1"/>
  <c r="B193" i="1" s="1"/>
  <c r="C191" i="1"/>
  <c r="C233" i="1"/>
  <c r="B234" i="1"/>
  <c r="C234" i="1" s="1"/>
  <c r="B274" i="1"/>
  <c r="B275" i="1" s="1"/>
  <c r="B276" i="1" s="1"/>
  <c r="C273" i="1"/>
  <c r="B240" i="1"/>
  <c r="B241" i="1" s="1"/>
  <c r="B242" i="1" s="1"/>
  <c r="B243" i="1" s="1"/>
  <c r="B244" i="1" s="1"/>
  <c r="C238" i="1"/>
  <c r="C239" i="1" s="1"/>
  <c r="B265" i="1"/>
  <c r="B266" i="1" s="1"/>
  <c r="C232" i="1"/>
  <c r="E48" i="67"/>
  <c r="S30" i="67"/>
  <c r="T30" i="67"/>
  <c r="U30" i="67"/>
  <c r="V30" i="67"/>
  <c r="W30" i="67"/>
  <c r="F40" i="67"/>
  <c r="D14" i="69"/>
  <c r="K25" i="69" s="1"/>
  <c r="S12" i="67"/>
  <c r="L37" i="67"/>
  <c r="U34" i="67"/>
  <c r="N1486" i="10" s="1"/>
  <c r="N1487" i="10" s="1"/>
  <c r="V34" i="67"/>
  <c r="O1486" i="10" s="1"/>
  <c r="W34" i="67"/>
  <c r="P1486" i="10" s="1"/>
  <c r="P1487" i="10" s="1"/>
  <c r="T34" i="67"/>
  <c r="M1486" i="10" s="1"/>
  <c r="M1487" i="10" s="1"/>
  <c r="X10" i="67"/>
  <c r="L1487" i="10"/>
  <c r="AE1487" i="10" s="1"/>
  <c r="AX1486" i="10"/>
  <c r="AP1486" i="10"/>
  <c r="BE1486" i="10"/>
  <c r="AW1486" i="10"/>
  <c r="AO1486" i="10"/>
  <c r="BD1486" i="10"/>
  <c r="AV1486" i="10"/>
  <c r="AN1486" i="10"/>
  <c r="BC1486" i="10"/>
  <c r="AU1486" i="10"/>
  <c r="AM1486" i="10"/>
  <c r="BB1486" i="10"/>
  <c r="AT1486" i="10"/>
  <c r="AL1486" i="10"/>
  <c r="AR1486" i="10"/>
  <c r="BA1486" i="10"/>
  <c r="AS1486" i="10"/>
  <c r="AZ1486" i="10"/>
  <c r="AY1486" i="10"/>
  <c r="AQ1486" i="10"/>
  <c r="AB1075" i="10"/>
  <c r="AC1075" i="10" s="1"/>
  <c r="AA739" i="10"/>
  <c r="AI29" i="10"/>
  <c r="AA459" i="10"/>
  <c r="AB459" i="10"/>
  <c r="AC459" i="10" s="1"/>
  <c r="AA235" i="10"/>
  <c r="AB235" i="10"/>
  <c r="AC235" i="10" s="1"/>
  <c r="AB403" i="10"/>
  <c r="AC403" i="10" s="1"/>
  <c r="Y291" i="10"/>
  <c r="AB291" i="10" s="1"/>
  <c r="AC291" i="10" s="1"/>
  <c r="AH29" i="10"/>
  <c r="D37" i="69" l="1"/>
  <c r="AO1010" i="10"/>
  <c r="AS1010" i="10"/>
  <c r="AW1010" i="10"/>
  <c r="BA1010" i="10"/>
  <c r="AY1273" i="10"/>
  <c r="BA1273" i="10"/>
  <c r="AN1273" i="10"/>
  <c r="AO1273" i="10"/>
  <c r="AS1273" i="10"/>
  <c r="AW1273" i="10"/>
  <c r="BD1273" i="10"/>
  <c r="AB920" i="10"/>
  <c r="AC920" i="10" s="1"/>
  <c r="AA920" i="10"/>
  <c r="BB984" i="10"/>
  <c r="AO984" i="10"/>
  <c r="AS984" i="10"/>
  <c r="AW984" i="10"/>
  <c r="BA984" i="10"/>
  <c r="BB1267" i="10"/>
  <c r="AR1267" i="10"/>
  <c r="AO1267" i="10"/>
  <c r="AN1267" i="10"/>
  <c r="BC1267" i="10"/>
  <c r="AY1267" i="10"/>
  <c r="AU1267" i="10"/>
  <c r="AZ1267" i="10"/>
  <c r="BA1267" i="10"/>
  <c r="AQ1267" i="10"/>
  <c r="AM1267" i="10"/>
  <c r="AP1267" i="10"/>
  <c r="AX1267" i="10"/>
  <c r="AL1267" i="10"/>
  <c r="AV1267" i="10"/>
  <c r="AJ1307" i="10"/>
  <c r="AI1307" i="10"/>
  <c r="AH1307" i="10"/>
  <c r="AB1360" i="10"/>
  <c r="AC1360" i="10" s="1"/>
  <c r="AA1360" i="10"/>
  <c r="AO826" i="10"/>
  <c r="AS826" i="10"/>
  <c r="AW826" i="10"/>
  <c r="AU1406" i="10"/>
  <c r="AR1016" i="10"/>
  <c r="AZ1016" i="10"/>
  <c r="AV1016" i="10"/>
  <c r="BA1016" i="10"/>
  <c r="AO1016" i="10"/>
  <c r="AL1016" i="10"/>
  <c r="AU1016" i="10"/>
  <c r="AQ1016" i="10"/>
  <c r="AX1016" i="10"/>
  <c r="AT1016" i="10"/>
  <c r="AP1016" i="10"/>
  <c r="BB1016" i="10"/>
  <c r="AW1279" i="10"/>
  <c r="AM1279" i="10"/>
  <c r="BB1279" i="10"/>
  <c r="AX1279" i="10"/>
  <c r="AO1279" i="10"/>
  <c r="BD1279" i="10"/>
  <c r="AT1279" i="10"/>
  <c r="BE1279" i="10"/>
  <c r="AZ1279" i="10"/>
  <c r="AP1279" i="10"/>
  <c r="AU1279" i="10"/>
  <c r="AV1279" i="10"/>
  <c r="AR1279" i="10"/>
  <c r="AN1279" i="10"/>
  <c r="BC1279" i="10"/>
  <c r="AY1279" i="10"/>
  <c r="AQ1279" i="10"/>
  <c r="AL1279" i="10"/>
  <c r="BA1279" i="10"/>
  <c r="AS1279" i="10"/>
  <c r="AB912" i="10"/>
  <c r="AC912" i="10" s="1"/>
  <c r="AA912" i="10"/>
  <c r="AY948" i="10"/>
  <c r="AN948" i="10"/>
  <c r="AV948" i="10"/>
  <c r="AZ948" i="10"/>
  <c r="BA948" i="10"/>
  <c r="AR948" i="10"/>
  <c r="BD948" i="10"/>
  <c r="AS948" i="10"/>
  <c r="AW948" i="10"/>
  <c r="AO948" i="10"/>
  <c r="AJ954" i="10"/>
  <c r="AI954" i="10"/>
  <c r="AH954" i="10"/>
  <c r="AP1025" i="10"/>
  <c r="AY1025" i="10"/>
  <c r="AV1025" i="10"/>
  <c r="AU1025" i="10"/>
  <c r="AQ1025" i="10"/>
  <c r="AM1025" i="10"/>
  <c r="AL1025" i="10"/>
  <c r="BC1025" i="10"/>
  <c r="BB1025" i="10"/>
  <c r="AW1025" i="10"/>
  <c r="AR1025" i="10"/>
  <c r="AJ1077" i="10"/>
  <c r="AI1077" i="10"/>
  <c r="AH1077" i="10"/>
  <c r="AP1103" i="10"/>
  <c r="AZ1103" i="10"/>
  <c r="AR1103" i="10"/>
  <c r="BC1103" i="10"/>
  <c r="AQ1103" i="10"/>
  <c r="AM1103" i="10"/>
  <c r="AW1103" i="10"/>
  <c r="AL1103" i="10"/>
  <c r="AB1138" i="10"/>
  <c r="AC1138" i="10" s="1"/>
  <c r="AA1138" i="10"/>
  <c r="AJ1273" i="10"/>
  <c r="AI1273" i="10"/>
  <c r="AO1386" i="10"/>
  <c r="AS1386" i="10"/>
  <c r="AW1386" i="10"/>
  <c r="BA1386" i="10"/>
  <c r="AP1442" i="10"/>
  <c r="AL1442" i="10"/>
  <c r="AS1442" i="10"/>
  <c r="BC1442" i="10"/>
  <c r="BB1442" i="10"/>
  <c r="AX1442" i="10"/>
  <c r="BA1442" i="10"/>
  <c r="AM1442" i="10"/>
  <c r="AT1442" i="10"/>
  <c r="AV932" i="10"/>
  <c r="BA932" i="10"/>
  <c r="AS932" i="10"/>
  <c r="AW932" i="10"/>
  <c r="AA1029" i="10"/>
  <c r="AB1029" i="10"/>
  <c r="AC1029" i="10" s="1"/>
  <c r="AP1077" i="10"/>
  <c r="AU1077" i="10"/>
  <c r="BD1077" i="10"/>
  <c r="AZ1077" i="10"/>
  <c r="AV1077" i="10"/>
  <c r="BB1077" i="10"/>
  <c r="AR1077" i="10"/>
  <c r="AN1077" i="10"/>
  <c r="AL1077" i="10"/>
  <c r="AQ1077" i="10"/>
  <c r="AW1077" i="10"/>
  <c r="BC1165" i="10"/>
  <c r="AO1165" i="10"/>
  <c r="AS1165" i="10"/>
  <c r="AL1165" i="10"/>
  <c r="AX1165" i="10"/>
  <c r="BA1165" i="10"/>
  <c r="AW1165" i="10"/>
  <c r="BE1165" i="10"/>
  <c r="AP1165" i="10"/>
  <c r="AO1307" i="10"/>
  <c r="BE1307" i="10"/>
  <c r="AQ1307" i="10"/>
  <c r="BB1307" i="10"/>
  <c r="BE876" i="10"/>
  <c r="AL876" i="10"/>
  <c r="AQ876" i="10"/>
  <c r="AV876" i="10"/>
  <c r="BA876" i="10"/>
  <c r="AT876" i="10"/>
  <c r="AP876" i="10"/>
  <c r="BB876" i="10"/>
  <c r="AX876" i="10"/>
  <c r="AB916" i="10"/>
  <c r="AC916" i="10" s="1"/>
  <c r="AA916" i="10"/>
  <c r="AO959" i="10"/>
  <c r="AS959" i="10"/>
  <c r="AW959" i="10"/>
  <c r="BA959" i="10"/>
  <c r="AX1021" i="10"/>
  <c r="AV1021" i="10"/>
  <c r="BC1021" i="10"/>
  <c r="AY1021" i="10"/>
  <c r="AU1021" i="10"/>
  <c r="BB1021" i="10"/>
  <c r="AQ1021" i="10"/>
  <c r="AM1021" i="10"/>
  <c r="AL1021" i="10"/>
  <c r="AP1021" i="10"/>
  <c r="AR1021" i="10"/>
  <c r="AW1021" i="10"/>
  <c r="BD1109" i="10"/>
  <c r="AO1109" i="10"/>
  <c r="AS1109" i="10"/>
  <c r="BA1109" i="10"/>
  <c r="AP1109" i="10"/>
  <c r="AH1129" i="10"/>
  <c r="AJ1129" i="10"/>
  <c r="AI1129" i="10"/>
  <c r="AZ1186" i="10"/>
  <c r="BD1186" i="10"/>
  <c r="AV1186" i="10"/>
  <c r="AN1186" i="10"/>
  <c r="BC1186" i="10"/>
  <c r="AY1186" i="10"/>
  <c r="AT1186" i="10"/>
  <c r="AL1186" i="10"/>
  <c r="BB1186" i="10"/>
  <c r="AX1186" i="10"/>
  <c r="AQ1186" i="10"/>
  <c r="AM1186" i="10"/>
  <c r="AU1186" i="10"/>
  <c r="AQ1117" i="10"/>
  <c r="AJ1102" i="10"/>
  <c r="Q981" i="10"/>
  <c r="W981" i="10" s="1"/>
  <c r="W964" i="10"/>
  <c r="X964" i="10" s="1"/>
  <c r="W1021" i="10"/>
  <c r="X1021" i="10" s="1"/>
  <c r="Y1021" i="10" s="1"/>
  <c r="Q1037" i="10"/>
  <c r="W1037" i="10" s="1"/>
  <c r="BC1067" i="10"/>
  <c r="AS1067" i="10"/>
  <c r="AW1067" i="10"/>
  <c r="BA1067" i="10"/>
  <c r="AO1067" i="10"/>
  <c r="AV1159" i="10"/>
  <c r="AM1159" i="10"/>
  <c r="AY1159" i="10"/>
  <c r="AZ1159" i="10"/>
  <c r="AU1159" i="10"/>
  <c r="BA1303" i="10"/>
  <c r="BD1303" i="10"/>
  <c r="BE1303" i="10"/>
  <c r="AO1303" i="10"/>
  <c r="AH902" i="10"/>
  <c r="AI902" i="10"/>
  <c r="AJ902" i="10"/>
  <c r="AO972" i="10"/>
  <c r="AN972" i="10"/>
  <c r="AS972" i="10"/>
  <c r="AR972" i="10"/>
  <c r="AW972" i="10"/>
  <c r="AV972" i="10"/>
  <c r="BA972" i="10"/>
  <c r="AZ972" i="10"/>
  <c r="BD972" i="10"/>
  <c r="AJ1085" i="10"/>
  <c r="AH1085" i="10"/>
  <c r="AI1085" i="10"/>
  <c r="AR1124" i="10"/>
  <c r="BC1124" i="10"/>
  <c r="AU1124" i="10"/>
  <c r="AM1124" i="10"/>
  <c r="AT1124" i="10"/>
  <c r="AP1124" i="10"/>
  <c r="AZ1124" i="10"/>
  <c r="AO1124" i="10"/>
  <c r="BD1124" i="10"/>
  <c r="BE820" i="10"/>
  <c r="AQ820" i="10"/>
  <c r="AM820" i="10"/>
  <c r="AL820" i="10"/>
  <c r="AR820" i="10"/>
  <c r="AW820" i="10"/>
  <c r="AY820" i="10"/>
  <c r="AU820" i="10"/>
  <c r="BB820" i="10"/>
  <c r="BC820" i="10"/>
  <c r="AM938" i="10"/>
  <c r="AW938" i="10"/>
  <c r="BA938" i="10"/>
  <c r="BB938" i="10"/>
  <c r="AV938" i="10"/>
  <c r="AP938" i="10"/>
  <c r="BE938" i="10"/>
  <c r="AU938" i="10"/>
  <c r="AS938" i="10"/>
  <c r="AQ938" i="10"/>
  <c r="AN938" i="10"/>
  <c r="AX938" i="10"/>
  <c r="AO938" i="10"/>
  <c r="BD938" i="10"/>
  <c r="AZ938" i="10"/>
  <c r="AT938" i="10"/>
  <c r="BC938" i="10"/>
  <c r="AY938" i="10"/>
  <c r="AR1037" i="10"/>
  <c r="AL1037" i="10"/>
  <c r="BD1037" i="10"/>
  <c r="AZ1037" i="10"/>
  <c r="AV1037" i="10"/>
  <c r="AN1037" i="10"/>
  <c r="AQ1037" i="10"/>
  <c r="AW1037" i="10"/>
  <c r="BB1037" i="10"/>
  <c r="AQ1046" i="10"/>
  <c r="AL1046" i="10"/>
  <c r="AW1046" i="10"/>
  <c r="AP1046" i="10"/>
  <c r="BC1046" i="10"/>
  <c r="AR1046" i="10"/>
  <c r="AM1046" i="10"/>
  <c r="AS1046" i="10"/>
  <c r="AX1046" i="10"/>
  <c r="AT1046" i="10"/>
  <c r="BB1046" i="10"/>
  <c r="AZ1046" i="10"/>
  <c r="AJ1096" i="10"/>
  <c r="AI1096" i="10"/>
  <c r="AW1129" i="10"/>
  <c r="BA1129" i="10"/>
  <c r="AO1129" i="10"/>
  <c r="AS1129" i="10"/>
  <c r="AH1145" i="10"/>
  <c r="AJ1145" i="10"/>
  <c r="AI1145" i="10"/>
  <c r="AR1170" i="10"/>
  <c r="AL1170" i="10"/>
  <c r="AN1170" i="10"/>
  <c r="AV1170" i="10"/>
  <c r="BC1170" i="10"/>
  <c r="BD1170" i="10"/>
  <c r="AY1170" i="10"/>
  <c r="AO1170" i="10"/>
  <c r="AT1170" i="10"/>
  <c r="AP1170" i="10"/>
  <c r="AW1170" i="10"/>
  <c r="BE1170" i="10"/>
  <c r="BB1170" i="10"/>
  <c r="AX1170" i="10"/>
  <c r="AU1170" i="10"/>
  <c r="AQ1170" i="10"/>
  <c r="AM1170" i="10"/>
  <c r="AA1190" i="10"/>
  <c r="AB1190" i="10"/>
  <c r="AC1190" i="10" s="1"/>
  <c r="AJ1221" i="10"/>
  <c r="AH1221" i="10"/>
  <c r="AI1221" i="10"/>
  <c r="AX1230" i="10"/>
  <c r="AZ1230" i="10"/>
  <c r="AW1230" i="10"/>
  <c r="AM1230" i="10"/>
  <c r="BC1230" i="10"/>
  <c r="AQ1230" i="10"/>
  <c r="AS1230" i="10"/>
  <c r="AU1230" i="10"/>
  <c r="BA1230" i="10"/>
  <c r="AO1230" i="10"/>
  <c r="AV1230" i="10"/>
  <c r="BD1230" i="10"/>
  <c r="AW1246" i="10"/>
  <c r="AO1246" i="10"/>
  <c r="AS1246" i="10"/>
  <c r="BA1246" i="10"/>
  <c r="BD1250" i="10"/>
  <c r="AS1250" i="10"/>
  <c r="AW1250" i="10"/>
  <c r="AO1250" i="10"/>
  <c r="BA1250" i="10"/>
  <c r="AT1258" i="10"/>
  <c r="BA1258" i="10"/>
  <c r="AS1258" i="10"/>
  <c r="AO1258" i="10"/>
  <c r="AW1258" i="10"/>
  <c r="AJ1262" i="10"/>
  <c r="AI1262" i="10"/>
  <c r="AQ1283" i="10"/>
  <c r="AM1283" i="10"/>
  <c r="BB1283" i="10"/>
  <c r="AX1283" i="10"/>
  <c r="BD1283" i="10"/>
  <c r="AT1283" i="10"/>
  <c r="AY1283" i="10"/>
  <c r="BC1283" i="10"/>
  <c r="AU1283" i="10"/>
  <c r="AP1283" i="10"/>
  <c r="AL1283" i="10"/>
  <c r="BA1283" i="10"/>
  <c r="AV1283" i="10"/>
  <c r="BE1283" i="10"/>
  <c r="AR1283" i="10"/>
  <c r="AZ1283" i="10"/>
  <c r="AN1283" i="10"/>
  <c r="AO1283" i="10"/>
  <c r="AP1299" i="10"/>
  <c r="AW1299" i="10"/>
  <c r="AZ1299" i="10"/>
  <c r="AQ1315" i="10"/>
  <c r="AM1315" i="10"/>
  <c r="AR1315" i="10"/>
  <c r="AM1367" i="10"/>
  <c r="AX1367" i="10"/>
  <c r="AT1367" i="10"/>
  <c r="BA1367" i="10"/>
  <c r="BC1367" i="10"/>
  <c r="AP1367" i="10"/>
  <c r="AL1367" i="10"/>
  <c r="AY1367" i="10"/>
  <c r="AS1367" i="10"/>
  <c r="BA1492" i="10"/>
  <c r="AR1492" i="10"/>
  <c r="AX1492" i="10"/>
  <c r="AL1504" i="10"/>
  <c r="AX1504" i="10"/>
  <c r="AP1504" i="10"/>
  <c r="M37" i="67"/>
  <c r="P31" i="67"/>
  <c r="AB908" i="10"/>
  <c r="AC908" i="10" s="1"/>
  <c r="AA908" i="10"/>
  <c r="AN953" i="10"/>
  <c r="AR953" i="10"/>
  <c r="AV953" i="10"/>
  <c r="AZ953" i="10"/>
  <c r="BD953" i="10"/>
  <c r="AO953" i="10"/>
  <c r="BA953" i="10"/>
  <c r="AS953" i="10"/>
  <c r="AW953" i="10"/>
  <c r="AW990" i="10"/>
  <c r="AO990" i="10"/>
  <c r="AS990" i="10"/>
  <c r="BA990" i="10"/>
  <c r="AI1040" i="10"/>
  <c r="AJ1040" i="10"/>
  <c r="AH1040" i="10"/>
  <c r="AL1073" i="10"/>
  <c r="BE1073" i="10"/>
  <c r="AZ1073" i="10"/>
  <c r="AU1073" i="10"/>
  <c r="AO1073" i="10"/>
  <c r="AT1073" i="10"/>
  <c r="AP1073" i="10"/>
  <c r="AY1073" i="10"/>
  <c r="AX1073" i="10"/>
  <c r="BB1073" i="10"/>
  <c r="AM1114" i="10"/>
  <c r="AV1114" i="10"/>
  <c r="AZ1153" i="10"/>
  <c r="AO1153" i="10"/>
  <c r="AW1153" i="10"/>
  <c r="BE1153" i="10"/>
  <c r="AT1153" i="10"/>
  <c r="AX1153" i="10"/>
  <c r="AL1153" i="10"/>
  <c r="AU1198" i="10"/>
  <c r="BB1198" i="10"/>
  <c r="AX1198" i="10"/>
  <c r="AT1198" i="10"/>
  <c r="AP1198" i="10"/>
  <c r="AL1198" i="10"/>
  <c r="AY1198" i="10"/>
  <c r="AS1198" i="10"/>
  <c r="BA1198" i="10"/>
  <c r="AN1198" i="10"/>
  <c r="AV1198" i="10"/>
  <c r="BD1198" i="10"/>
  <c r="BC1198" i="10"/>
  <c r="AQ1198" i="10"/>
  <c r="BC1216" i="10"/>
  <c r="AZ1216" i="10"/>
  <c r="AO1216" i="10"/>
  <c r="AW1216" i="10"/>
  <c r="AN1216" i="10"/>
  <c r="AR1216" i="10"/>
  <c r="BB1330" i="10"/>
  <c r="BD1330" i="10"/>
  <c r="AT1330" i="10"/>
  <c r="AZ1330" i="10"/>
  <c r="AP1330" i="10"/>
  <c r="AQ1330" i="10"/>
  <c r="AM1330" i="10"/>
  <c r="AX1330" i="10"/>
  <c r="AL1330" i="10"/>
  <c r="AO1330" i="10"/>
  <c r="BC1330" i="10"/>
  <c r="AY1330" i="10"/>
  <c r="AN1330" i="10"/>
  <c r="AU1330" i="10"/>
  <c r="AV1330" i="10"/>
  <c r="AR1330" i="10"/>
  <c r="AA1364" i="10"/>
  <c r="AB1364" i="10"/>
  <c r="AC1364" i="10" s="1"/>
  <c r="AS1380" i="10"/>
  <c r="BC1380" i="10"/>
  <c r="AQ1380" i="10"/>
  <c r="BB1380" i="10"/>
  <c r="AV1380" i="10"/>
  <c r="AR1380" i="10"/>
  <c r="AN1380" i="10"/>
  <c r="AY1380" i="10"/>
  <c r="AX1380" i="10"/>
  <c r="AO1380" i="10"/>
  <c r="BD1380" i="10"/>
  <c r="BA1380" i="10"/>
  <c r="AZ1380" i="10"/>
  <c r="AL1380" i="10"/>
  <c r="AW1380" i="10"/>
  <c r="AT1380" i="10"/>
  <c r="AP1380" i="10"/>
  <c r="BE1380" i="10"/>
  <c r="AB1424" i="10"/>
  <c r="AC1424" i="10" s="1"/>
  <c r="AA1424" i="10"/>
  <c r="AP1436" i="10"/>
  <c r="BD1436" i="10"/>
  <c r="AM1436" i="10"/>
  <c r="AZ1436" i="10"/>
  <c r="AS1436" i="10"/>
  <c r="AL1436" i="10"/>
  <c r="AQ1436" i="10"/>
  <c r="AW1436" i="10"/>
  <c r="AX1436" i="10"/>
  <c r="AV1436" i="10"/>
  <c r="AT1436" i="10"/>
  <c r="AR1436" i="10"/>
  <c r="AY1436" i="10"/>
  <c r="AN1436" i="10"/>
  <c r="BC1436" i="10"/>
  <c r="AO1436" i="10"/>
  <c r="BE1436" i="10"/>
  <c r="BB1436" i="10"/>
  <c r="AZ1448" i="10"/>
  <c r="BD1448" i="10"/>
  <c r="AO1448" i="10"/>
  <c r="AS1448" i="10"/>
  <c r="BA1448" i="10"/>
  <c r="AN1448" i="10"/>
  <c r="AW1448" i="10"/>
  <c r="AR1448" i="10"/>
  <c r="AV1448" i="10"/>
  <c r="W1468" i="10"/>
  <c r="X1468" i="10" s="1"/>
  <c r="Y1468" i="10" s="1"/>
  <c r="Q1485" i="10"/>
  <c r="G1489" i="10" s="1"/>
  <c r="AT1508" i="10"/>
  <c r="BD1508" i="10"/>
  <c r="AO1508" i="10"/>
  <c r="AS1508" i="10"/>
  <c r="AW1508" i="10"/>
  <c r="AV1508" i="10"/>
  <c r="AZ1508" i="10"/>
  <c r="AQ1498" i="10"/>
  <c r="BB892" i="10"/>
  <c r="AO892" i="10"/>
  <c r="AW892" i="10"/>
  <c r="BA892" i="10"/>
  <c r="AS892" i="10"/>
  <c r="AZ903" i="10"/>
  <c r="AL903" i="10"/>
  <c r="AV903" i="10"/>
  <c r="BA903" i="10"/>
  <c r="AO903" i="10"/>
  <c r="AU903" i="10"/>
  <c r="AP903" i="10"/>
  <c r="AQ903" i="10"/>
  <c r="BB903" i="10"/>
  <c r="AX903" i="10"/>
  <c r="AT903" i="10"/>
  <c r="AW916" i="10"/>
  <c r="BA916" i="10"/>
  <c r="AO916" i="10"/>
  <c r="AS916" i="10"/>
  <c r="BC1492" i="10"/>
  <c r="AZ1273" i="10"/>
  <c r="AP1492" i="10"/>
  <c r="AV1273" i="10"/>
  <c r="BE1267" i="10"/>
  <c r="AU1117" i="10"/>
  <c r="AQ1442" i="10"/>
  <c r="AR1230" i="10"/>
  <c r="AR1273" i="10"/>
  <c r="AB968" i="10"/>
  <c r="AC968" i="10" s="1"/>
  <c r="AA968" i="10"/>
  <c r="AA1025" i="10"/>
  <c r="AB1025" i="10"/>
  <c r="AC1025" i="10" s="1"/>
  <c r="BE1040" i="10"/>
  <c r="BD1040" i="10"/>
  <c r="AZ1040" i="10"/>
  <c r="AV1040" i="10"/>
  <c r="BB1040" i="10"/>
  <c r="AP1040" i="10"/>
  <c r="AU1040" i="10"/>
  <c r="AW1040" i="10"/>
  <c r="AR1040" i="10"/>
  <c r="AM1081" i="10"/>
  <c r="AL1081" i="10"/>
  <c r="AQ1081" i="10"/>
  <c r="AW1081" i="10"/>
  <c r="BB1081" i="10"/>
  <c r="AR1081" i="10"/>
  <c r="BD1081" i="10"/>
  <c r="AV1081" i="10"/>
  <c r="AN1081" i="10"/>
  <c r="AU1081" i="10"/>
  <c r="AZ1081" i="10"/>
  <c r="AT1180" i="10"/>
  <c r="AX1180" i="10"/>
  <c r="BB1180" i="10"/>
  <c r="AM1180" i="10"/>
  <c r="AQ1180" i="10"/>
  <c r="AL1180" i="10"/>
  <c r="AO1180" i="10"/>
  <c r="AP1180" i="10"/>
  <c r="AU1180" i="10"/>
  <c r="AS1180" i="10"/>
  <c r="AY1180" i="10"/>
  <c r="AA1198" i="10"/>
  <c r="AB1198" i="10"/>
  <c r="AC1198" i="10" s="1"/>
  <c r="AY1242" i="10"/>
  <c r="BA1242" i="10"/>
  <c r="AT1242" i="10"/>
  <c r="AO1242" i="10"/>
  <c r="AS1242" i="10"/>
  <c r="AW1242" i="10"/>
  <c r="AJ1266" i="10"/>
  <c r="AI1266" i="10"/>
  <c r="AH1266" i="10"/>
  <c r="AH1287" i="10"/>
  <c r="AJ1287" i="10"/>
  <c r="AI1287" i="10"/>
  <c r="AT1311" i="10"/>
  <c r="AZ1311" i="10"/>
  <c r="AR1311" i="10"/>
  <c r="AW1379" i="10"/>
  <c r="AN1379" i="10"/>
  <c r="AS1379" i="10"/>
  <c r="BA1379" i="10"/>
  <c r="AR1379" i="10"/>
  <c r="AV1379" i="10"/>
  <c r="AZ1379" i="10"/>
  <c r="BD1379" i="10"/>
  <c r="AJ1391" i="10"/>
  <c r="AH1391" i="10"/>
  <c r="AI1391" i="10"/>
  <c r="AJ1395" i="10"/>
  <c r="AI1395" i="10"/>
  <c r="AH1395" i="10"/>
  <c r="AO1406" i="10"/>
  <c r="BD1406" i="10"/>
  <c r="BE1406" i="10"/>
  <c r="AZ1406" i="10"/>
  <c r="AL1406" i="10"/>
  <c r="AT1406" i="10"/>
  <c r="AR1406" i="10"/>
  <c r="AV1406" i="10"/>
  <c r="AN1406" i="10"/>
  <c r="AM1406" i="10"/>
  <c r="AW1406" i="10"/>
  <c r="BC1406" i="10"/>
  <c r="AJ1415" i="10"/>
  <c r="AI1415" i="10"/>
  <c r="AH1415" i="10"/>
  <c r="AI1419" i="10"/>
  <c r="AH1419" i="10"/>
  <c r="AJ1419" i="10"/>
  <c r="AJ1427" i="10"/>
  <c r="AI1427" i="10"/>
  <c r="AJ1483" i="10"/>
  <c r="AI1483" i="10"/>
  <c r="AH1483" i="10"/>
  <c r="AN1498" i="10"/>
  <c r="AR1498" i="10"/>
  <c r="B214" i="1"/>
  <c r="B215" i="1" s="1"/>
  <c r="C215" i="1" s="1"/>
  <c r="C213" i="1"/>
  <c r="AZ882" i="10"/>
  <c r="AV882" i="10"/>
  <c r="AR882" i="10"/>
  <c r="AN882" i="10"/>
  <c r="AL882" i="10"/>
  <c r="BD882" i="10"/>
  <c r="AW882" i="10"/>
  <c r="BB882" i="10"/>
  <c r="AQ882" i="10"/>
  <c r="AJ944" i="10"/>
  <c r="AH944" i="10"/>
  <c r="AI944" i="10"/>
  <c r="AV968" i="10"/>
  <c r="BD968" i="10"/>
  <c r="BA968" i="10"/>
  <c r="AS968" i="10"/>
  <c r="AW968" i="10"/>
  <c r="AO968" i="10"/>
  <c r="AR968" i="10"/>
  <c r="AZ968" i="10"/>
  <c r="AN968" i="10"/>
  <c r="AX980" i="10"/>
  <c r="AW980" i="10"/>
  <c r="AO980" i="10"/>
  <c r="AS980" i="10"/>
  <c r="BA980" i="10"/>
  <c r="AN1011" i="10"/>
  <c r="AQ1011" i="10"/>
  <c r="BD1011" i="10"/>
  <c r="AZ1011" i="10"/>
  <c r="AV1011" i="10"/>
  <c r="AR1011" i="10"/>
  <c r="AL1011" i="10"/>
  <c r="AW1011" i="10"/>
  <c r="BB1011" i="10"/>
  <c r="BE1033" i="10"/>
  <c r="AP1033" i="10"/>
  <c r="AW1033" i="10"/>
  <c r="BB1033" i="10"/>
  <c r="AL1033" i="10"/>
  <c r="AR1033" i="10"/>
  <c r="BC1033" i="10"/>
  <c r="AY1033" i="10"/>
  <c r="AU1033" i="10"/>
  <c r="AQ1033" i="10"/>
  <c r="AM1033" i="10"/>
  <c r="AU1061" i="10"/>
  <c r="BB1061" i="10"/>
  <c r="BD1061" i="10"/>
  <c r="AZ1061" i="10"/>
  <c r="AV1061" i="10"/>
  <c r="AO1061" i="10"/>
  <c r="AM1061" i="10"/>
  <c r="AY1061" i="10"/>
  <c r="AT1061" i="10"/>
  <c r="AN1061" i="10"/>
  <c r="BE1061" i="10"/>
  <c r="AR1061" i="10"/>
  <c r="AZ1190" i="10"/>
  <c r="AX1190" i="10"/>
  <c r="AL1190" i="10"/>
  <c r="AV1190" i="10"/>
  <c r="BB1190" i="10"/>
  <c r="AT1190" i="10"/>
  <c r="BA1190" i="10"/>
  <c r="AR1202" i="10"/>
  <c r="BB1202" i="10"/>
  <c r="AX1202" i="10"/>
  <c r="AN1202" i="10"/>
  <c r="AT1202" i="10"/>
  <c r="AV1202" i="10"/>
  <c r="AO1202" i="10"/>
  <c r="AP1202" i="10"/>
  <c r="BD1202" i="10"/>
  <c r="AW1202" i="10"/>
  <c r="AL1202" i="10"/>
  <c r="AQ1202" i="10"/>
  <c r="BA1202" i="10"/>
  <c r="AM1202" i="10"/>
  <c r="AS1202" i="10"/>
  <c r="BE1202" i="10"/>
  <c r="AJ1209" i="10"/>
  <c r="AH1209" i="10"/>
  <c r="AI1230" i="10"/>
  <c r="AH1230" i="10"/>
  <c r="AJ1230" i="10"/>
  <c r="BE1288" i="10"/>
  <c r="BD1288" i="10"/>
  <c r="AL1288" i="10"/>
  <c r="AV1288" i="10"/>
  <c r="AR1288" i="10"/>
  <c r="BC1288" i="10"/>
  <c r="AY1288" i="10"/>
  <c r="AU1288" i="10"/>
  <c r="AM1288" i="10"/>
  <c r="AX1288" i="10"/>
  <c r="AZ1288" i="10"/>
  <c r="AT1288" i="10"/>
  <c r="AN1288" i="10"/>
  <c r="AA1472" i="10"/>
  <c r="AB1472" i="10"/>
  <c r="AC1472" i="10" s="1"/>
  <c r="AP832" i="10"/>
  <c r="AM832" i="10"/>
  <c r="AO832" i="10"/>
  <c r="AL832" i="10"/>
  <c r="AR832" i="10"/>
  <c r="AN832" i="10"/>
  <c r="AZ832" i="10"/>
  <c r="AW832" i="10"/>
  <c r="AS832" i="10"/>
  <c r="BE832" i="10"/>
  <c r="BB832" i="10"/>
  <c r="AX832" i="10"/>
  <c r="AU832" i="10"/>
  <c r="AQ832" i="10"/>
  <c r="BC832" i="10"/>
  <c r="AY832" i="10"/>
  <c r="BD832" i="10"/>
  <c r="AI840" i="10"/>
  <c r="AJ840" i="10"/>
  <c r="AH840" i="10"/>
  <c r="AA852" i="10"/>
  <c r="AB852" i="10"/>
  <c r="AC852" i="10" s="1"/>
  <c r="AB860" i="10"/>
  <c r="AC860" i="10" s="1"/>
  <c r="AA860" i="10"/>
  <c r="AN920" i="10"/>
  <c r="AO920" i="10"/>
  <c r="AS920" i="10"/>
  <c r="AW920" i="10"/>
  <c r="AU1442" i="10"/>
  <c r="AN1230" i="10"/>
  <c r="AY1294" i="10"/>
  <c r="BA1288" i="10"/>
  <c r="AY1202" i="10"/>
  <c r="BE1180" i="10"/>
  <c r="BE1124" i="10"/>
  <c r="AQ1040" i="10"/>
  <c r="BA826" i="10"/>
  <c r="AT832" i="10"/>
  <c r="BD944" i="10"/>
  <c r="BA944" i="10"/>
  <c r="AW944" i="10"/>
  <c r="AO944" i="10"/>
  <c r="AB972" i="10"/>
  <c r="AC972" i="10" s="1"/>
  <c r="AA972" i="10"/>
  <c r="AA1033" i="10"/>
  <c r="AB1033" i="10"/>
  <c r="AC1033" i="10" s="1"/>
  <c r="AR1052" i="10"/>
  <c r="AV1052" i="10"/>
  <c r="AN1052" i="10"/>
  <c r="BC1052" i="10"/>
  <c r="AX1052" i="10"/>
  <c r="AS1052" i="10"/>
  <c r="BD1052" i="10"/>
  <c r="AZ1052" i="10"/>
  <c r="AM1052" i="10"/>
  <c r="AL1052" i="10"/>
  <c r="AT1052" i="10"/>
  <c r="BA1052" i="10"/>
  <c r="AI1072" i="10"/>
  <c r="AJ1072" i="10"/>
  <c r="AH1072" i="10"/>
  <c r="BD1085" i="10"/>
  <c r="AQ1085" i="10"/>
  <c r="AY1089" i="10"/>
  <c r="AR1089" i="10"/>
  <c r="AP1089" i="10"/>
  <c r="AN1089" i="10"/>
  <c r="AU1089" i="10"/>
  <c r="AL1089" i="10"/>
  <c r="AQ1089" i="10"/>
  <c r="AW1089" i="10"/>
  <c r="AZ1089" i="10"/>
  <c r="BD1089" i="10"/>
  <c r="AV1089" i="10"/>
  <c r="BB1089" i="10"/>
  <c r="AW1117" i="10"/>
  <c r="AT1117" i="10"/>
  <c r="AP1117" i="10"/>
  <c r="AL1117" i="10"/>
  <c r="AN1117" i="10"/>
  <c r="AV1117" i="10"/>
  <c r="BB1117" i="10"/>
  <c r="BC1117" i="10"/>
  <c r="AX1117" i="10"/>
  <c r="BD1117" i="10"/>
  <c r="AM1117" i="10"/>
  <c r="AJ1123" i="10"/>
  <c r="AI1123" i="10"/>
  <c r="AH1123" i="10"/>
  <c r="AI1185" i="10"/>
  <c r="AJ1185" i="10"/>
  <c r="AH1185" i="10"/>
  <c r="AA1194" i="10"/>
  <c r="AB1194" i="10"/>
  <c r="AC1194" i="10" s="1"/>
  <c r="AA1202" i="10"/>
  <c r="AB1202" i="10"/>
  <c r="AC1202" i="10" s="1"/>
  <c r="AZ1209" i="10"/>
  <c r="AV1209" i="10"/>
  <c r="AR1209" i="10"/>
  <c r="AN1209" i="10"/>
  <c r="BC1209" i="10"/>
  <c r="AW1209" i="10"/>
  <c r="AP1209" i="10"/>
  <c r="AX1209" i="10"/>
  <c r="AS1209" i="10"/>
  <c r="BA1209" i="10"/>
  <c r="BD1209" i="10"/>
  <c r="AO1209" i="10"/>
  <c r="BE1209" i="10"/>
  <c r="AY1209" i="10"/>
  <c r="AM1209" i="10"/>
  <c r="AU1209" i="10"/>
  <c r="AQ1209" i="10"/>
  <c r="AJ1236" i="10"/>
  <c r="AI1236" i="10"/>
  <c r="AZ1254" i="10"/>
  <c r="AO1254" i="10"/>
  <c r="AS1254" i="10"/>
  <c r="AW1254" i="10"/>
  <c r="BA1254" i="10"/>
  <c r="AS1323" i="10"/>
  <c r="AO1323" i="10"/>
  <c r="BC1350" i="10"/>
  <c r="AS1350" i="10"/>
  <c r="BA1350" i="10"/>
  <c r="AU1371" i="10"/>
  <c r="AM1371" i="10"/>
  <c r="AN1371" i="10"/>
  <c r="BB1371" i="10"/>
  <c r="AV1371" i="10"/>
  <c r="AS1371" i="10"/>
  <c r="BA1371" i="10"/>
  <c r="AT1371" i="10"/>
  <c r="AP1371" i="10"/>
  <c r="AY1371" i="10"/>
  <c r="BD1371" i="10"/>
  <c r="AQ1371" i="10"/>
  <c r="BC1371" i="10"/>
  <c r="AY1400" i="10"/>
  <c r="AN1400" i="10"/>
  <c r="AS1400" i="10"/>
  <c r="AW1400" i="10"/>
  <c r="AR1400" i="10"/>
  <c r="BE1400" i="10"/>
  <c r="BA1400" i="10"/>
  <c r="AV1400" i="10"/>
  <c r="AP1400" i="10"/>
  <c r="AT1400" i="10"/>
  <c r="AX1400" i="10"/>
  <c r="AO1400" i="10"/>
  <c r="AL1400" i="10"/>
  <c r="BD1400" i="10"/>
  <c r="AZ1400" i="10"/>
  <c r="AJ1411" i="10"/>
  <c r="AI1411" i="10"/>
  <c r="AH1411" i="10"/>
  <c r="AH1423" i="10"/>
  <c r="AJ1423" i="10"/>
  <c r="AI1423" i="10"/>
  <c r="AN1462" i="10"/>
  <c r="BA1462" i="10"/>
  <c r="AM1462" i="10"/>
  <c r="AS1498" i="10"/>
  <c r="AP1081" i="10"/>
  <c r="BA846" i="10"/>
  <c r="AZ846" i="10"/>
  <c r="AS846" i="10"/>
  <c r="AV846" i="10"/>
  <c r="AX846" i="10"/>
  <c r="AR846" i="10"/>
  <c r="BC846" i="10"/>
  <c r="AN846" i="10"/>
  <c r="AL846" i="10"/>
  <c r="BD846" i="10"/>
  <c r="AM846" i="10"/>
  <c r="BB846" i="10"/>
  <c r="AQ846" i="10"/>
  <c r="BE846" i="10"/>
  <c r="AW846" i="10"/>
  <c r="AO846" i="10"/>
  <c r="AT846" i="10"/>
  <c r="AY846" i="10"/>
  <c r="BE888" i="10"/>
  <c r="AM888" i="10"/>
  <c r="AY888" i="10"/>
  <c r="AR888" i="10"/>
  <c r="BB888" i="10"/>
  <c r="AW888" i="10"/>
  <c r="AX888" i="10"/>
  <c r="BC888" i="10"/>
  <c r="AT888" i="10"/>
  <c r="AS888" i="10"/>
  <c r="BD888" i="10"/>
  <c r="AP888" i="10"/>
  <c r="AL888" i="10"/>
  <c r="AN888" i="10"/>
  <c r="AV888" i="10"/>
  <c r="BA888" i="10"/>
  <c r="AJ896" i="10"/>
  <c r="AI896" i="10"/>
  <c r="AH896" i="10"/>
  <c r="AA924" i="10"/>
  <c r="AB924" i="10"/>
  <c r="AC924" i="10" s="1"/>
  <c r="AH938" i="10"/>
  <c r="AJ938" i="10"/>
  <c r="AI938" i="10"/>
  <c r="BC964" i="10"/>
  <c r="AR964" i="10"/>
  <c r="AV964" i="10"/>
  <c r="AZ964" i="10"/>
  <c r="BD964" i="10"/>
  <c r="AN964" i="10"/>
  <c r="AO964" i="10"/>
  <c r="AW964" i="10"/>
  <c r="BA964" i="10"/>
  <c r="AO976" i="10"/>
  <c r="AS976" i="10"/>
  <c r="AW976" i="10"/>
  <c r="BA976" i="10"/>
  <c r="AM1029" i="10"/>
  <c r="AL1029" i="10"/>
  <c r="AR1029" i="10"/>
  <c r="AW1029" i="10"/>
  <c r="BB1029" i="10"/>
  <c r="AU1029" i="10"/>
  <c r="AQ1029" i="10"/>
  <c r="AY1029" i="10"/>
  <c r="AV1029" i="10"/>
  <c r="BC1029" i="10"/>
  <c r="AP1029" i="10"/>
  <c r="AI1067" i="10"/>
  <c r="AJ1067" i="10"/>
  <c r="AH1067" i="10"/>
  <c r="AH1089" i="10"/>
  <c r="AI1089" i="10"/>
  <c r="AJ1089" i="10"/>
  <c r="AA1146" i="10"/>
  <c r="AB1146" i="10"/>
  <c r="AC1146" i="10" s="1"/>
  <c r="AJ1159" i="10"/>
  <c r="AI1159" i="10"/>
  <c r="AH1159" i="10"/>
  <c r="AS1174" i="10"/>
  <c r="AO1174" i="10"/>
  <c r="AL1174" i="10"/>
  <c r="AW1174" i="10"/>
  <c r="AP1174" i="10"/>
  <c r="BE1174" i="10"/>
  <c r="AT1174" i="10"/>
  <c r="BE1194" i="10"/>
  <c r="AS1194" i="10"/>
  <c r="BC1194" i="10"/>
  <c r="AQ1194" i="10"/>
  <c r="AM1194" i="10"/>
  <c r="BB1194" i="10"/>
  <c r="AX1194" i="10"/>
  <c r="AT1194" i="10"/>
  <c r="AY1194" i="10"/>
  <c r="AU1194" i="10"/>
  <c r="AP1194" i="10"/>
  <c r="AN1222" i="10"/>
  <c r="AQ1222" i="10"/>
  <c r="BB1222" i="10"/>
  <c r="AX1222" i="10"/>
  <c r="AR1222" i="10"/>
  <c r="BC1222" i="10"/>
  <c r="AU1222" i="10"/>
  <c r="AM1222" i="10"/>
  <c r="AT1222" i="10"/>
  <c r="BD1222" i="10"/>
  <c r="AZ1222" i="10"/>
  <c r="AL1222" i="10"/>
  <c r="AV1222" i="10"/>
  <c r="AP1222" i="10"/>
  <c r="BA1222" i="10"/>
  <c r="AQ1237" i="10"/>
  <c r="AV1237" i="10"/>
  <c r="AY1237" i="10"/>
  <c r="BD1237" i="10"/>
  <c r="BC1237" i="10"/>
  <c r="AO1237" i="10"/>
  <c r="AM1237" i="10"/>
  <c r="AS1237" i="10"/>
  <c r="AW1237" i="10"/>
  <c r="AZ1237" i="10"/>
  <c r="AU1237" i="10"/>
  <c r="BC1294" i="10"/>
  <c r="AT1294" i="10"/>
  <c r="AP1294" i="10"/>
  <c r="BD1294" i="10"/>
  <c r="AL1294" i="10"/>
  <c r="AZ1294" i="10"/>
  <c r="AW1294" i="10"/>
  <c r="BA1294" i="10"/>
  <c r="AV1294" i="10"/>
  <c r="AS1294" i="10"/>
  <c r="BB1294" i="10"/>
  <c r="AX1294" i="10"/>
  <c r="AO1294" i="10"/>
  <c r="AQ1294" i="10"/>
  <c r="AM1294" i="10"/>
  <c r="AJ1299" i="10"/>
  <c r="AI1299" i="10"/>
  <c r="AH1299" i="10"/>
  <c r="AJ1303" i="10"/>
  <c r="AI1303" i="10"/>
  <c r="AH1303" i="10"/>
  <c r="AJ1311" i="10"/>
  <c r="AI1311" i="10"/>
  <c r="AH1311" i="10"/>
  <c r="AS1324" i="10"/>
  <c r="AW1324" i="10"/>
  <c r="AO1324" i="10"/>
  <c r="BA1324" i="10"/>
  <c r="AX1336" i="10"/>
  <c r="AS1336" i="10"/>
  <c r="AW1336" i="10"/>
  <c r="BA1336" i="10"/>
  <c r="AO1336" i="10"/>
  <c r="W1356" i="10"/>
  <c r="X1356" i="10" s="1"/>
  <c r="Q1373" i="10"/>
  <c r="W1373" i="10" s="1"/>
  <c r="BD1392" i="10"/>
  <c r="AT1392" i="10"/>
  <c r="BA1392" i="10"/>
  <c r="AV1392" i="10"/>
  <c r="AL1392" i="10"/>
  <c r="AR1392" i="10"/>
  <c r="AS1392" i="10"/>
  <c r="BC1392" i="10"/>
  <c r="AY1392" i="10"/>
  <c r="AQ1392" i="10"/>
  <c r="AU1392" i="10"/>
  <c r="AO1392" i="10"/>
  <c r="AM1392" i="10"/>
  <c r="AZ1392" i="10"/>
  <c r="AX1392" i="10"/>
  <c r="AN1392" i="10"/>
  <c r="AP1392" i="10"/>
  <c r="BB1392" i="10"/>
  <c r="AH1406" i="10"/>
  <c r="AI1406" i="10"/>
  <c r="AJ1406" i="10"/>
  <c r="AH1498" i="10"/>
  <c r="AJ1498" i="10"/>
  <c r="AR1508" i="10"/>
  <c r="AI1102" i="10"/>
  <c r="AB868" i="10"/>
  <c r="AC868" i="10" s="1"/>
  <c r="AA868" i="10"/>
  <c r="AN897" i="10"/>
  <c r="AO897" i="10"/>
  <c r="AS897" i="10"/>
  <c r="AW897" i="10"/>
  <c r="BA897" i="10"/>
  <c r="AR908" i="10"/>
  <c r="AO908" i="10"/>
  <c r="AS908" i="10"/>
  <c r="AW908" i="10"/>
  <c r="BA908" i="10"/>
  <c r="AO912" i="10"/>
  <c r="AW912" i="10"/>
  <c r="BA912" i="10"/>
  <c r="AS912" i="10"/>
  <c r="AT1345" i="10"/>
  <c r="BC1345" i="10"/>
  <c r="AO1345" i="10"/>
  <c r="AW1345" i="10"/>
  <c r="AN1345" i="10"/>
  <c r="BA1345" i="10"/>
  <c r="AS1345" i="10"/>
  <c r="AR1345" i="10"/>
  <c r="AU1345" i="10"/>
  <c r="AY1345" i="10"/>
  <c r="AZ1345" i="10"/>
  <c r="AM1345" i="10"/>
  <c r="BD1345" i="10"/>
  <c r="AQ1345" i="10"/>
  <c r="AV1345" i="10"/>
  <c r="BA1508" i="10"/>
  <c r="AN1508" i="10"/>
  <c r="AJ1475" i="10"/>
  <c r="AY1442" i="10"/>
  <c r="BB1367" i="10"/>
  <c r="AL1371" i="10"/>
  <c r="AR1237" i="10"/>
  <c r="AQ1367" i="10"/>
  <c r="AX1371" i="10"/>
  <c r="AN1237" i="10"/>
  <c r="AY1230" i="10"/>
  <c r="AP1288" i="10"/>
  <c r="BA1180" i="10"/>
  <c r="AR1294" i="10"/>
  <c r="AL1040" i="10"/>
  <c r="AO932" i="10"/>
  <c r="AV996" i="10"/>
  <c r="AQ1406" i="10"/>
  <c r="AU1367" i="10"/>
  <c r="AW1180" i="10"/>
  <c r="AN1040" i="10"/>
  <c r="AQ1476" i="10"/>
  <c r="AL1472" i="10"/>
  <c r="AR1468" i="10"/>
  <c r="AY1468" i="10"/>
  <c r="BA1463" i="10"/>
  <c r="BD1356" i="10"/>
  <c r="AB1368" i="10"/>
  <c r="AC1368" i="10" s="1"/>
  <c r="AY1401" i="10"/>
  <c r="AL1181" i="10"/>
  <c r="AP1231" i="10"/>
  <c r="AV1138" i="10"/>
  <c r="AT868" i="10"/>
  <c r="AP1472" i="10"/>
  <c r="AO1468" i="10"/>
  <c r="BE1463" i="10"/>
  <c r="BA1396" i="10"/>
  <c r="AA1372" i="10"/>
  <c r="AR1505" i="10"/>
  <c r="AV1364" i="10"/>
  <c r="AL1210" i="10"/>
  <c r="AO889" i="10"/>
  <c r="AZ1053" i="10"/>
  <c r="AP1118" i="10"/>
  <c r="AR1134" i="10"/>
  <c r="AH898" i="10"/>
  <c r="AI898" i="10"/>
  <c r="AJ898" i="10"/>
  <c r="BA933" i="10"/>
  <c r="AU933" i="10"/>
  <c r="AX933" i="10"/>
  <c r="AS933" i="10"/>
  <c r="AU945" i="10"/>
  <c r="AW945" i="10"/>
  <c r="AO945" i="10"/>
  <c r="BD945" i="10"/>
  <c r="AQ945" i="10"/>
  <c r="AL945" i="10"/>
  <c r="AT945" i="10"/>
  <c r="BB945" i="10"/>
  <c r="AR945" i="10"/>
  <c r="AN945" i="10"/>
  <c r="BE945" i="10"/>
  <c r="BA945" i="10"/>
  <c r="AS945" i="10"/>
  <c r="AH948" i="10"/>
  <c r="AJ948" i="10"/>
  <c r="AI948" i="10"/>
  <c r="AJ964" i="10"/>
  <c r="AI964" i="10"/>
  <c r="AH964" i="10"/>
  <c r="AH972" i="10"/>
  <c r="AJ972" i="10"/>
  <c r="AI972" i="10"/>
  <c r="AH976" i="10"/>
  <c r="AI976" i="10"/>
  <c r="AH980" i="10"/>
  <c r="AJ980" i="10"/>
  <c r="AI980" i="10"/>
  <c r="BB1005" i="10"/>
  <c r="AS1005" i="10"/>
  <c r="AY1005" i="10"/>
  <c r="AL1005" i="10"/>
  <c r="AU1005" i="10"/>
  <c r="AW1005" i="10"/>
  <c r="AX1005" i="10"/>
  <c r="AN1005" i="10"/>
  <c r="BC1005" i="10"/>
  <c r="AO1005" i="10"/>
  <c r="BD1005" i="10"/>
  <c r="AT1005" i="10"/>
  <c r="AO1017" i="10"/>
  <c r="AS1017" i="10"/>
  <c r="AW1017" i="10"/>
  <c r="BA1017" i="10"/>
  <c r="AJ1021" i="10"/>
  <c r="AI1021" i="10"/>
  <c r="AH1025" i="10"/>
  <c r="AJ1025" i="10"/>
  <c r="AI1025" i="10"/>
  <c r="AH1029" i="10"/>
  <c r="AJ1029" i="10"/>
  <c r="AI1029" i="10"/>
  <c r="AJ1033" i="10"/>
  <c r="AH1033" i="10"/>
  <c r="AI1033" i="10"/>
  <c r="BC1058" i="10"/>
  <c r="AV1058" i="10"/>
  <c r="AR1058" i="10"/>
  <c r="AN1058" i="10"/>
  <c r="AL1058" i="10"/>
  <c r="AQ1058" i="10"/>
  <c r="BD1058" i="10"/>
  <c r="BB1058" i="10"/>
  <c r="AJ1061" i="10"/>
  <c r="AH1061" i="10"/>
  <c r="BD1097" i="10"/>
  <c r="AW1097" i="10"/>
  <c r="BA1097" i="10"/>
  <c r="BE1097" i="10"/>
  <c r="AL1097" i="10"/>
  <c r="AO1097" i="10"/>
  <c r="AS1097" i="10"/>
  <c r="AT1097" i="10"/>
  <c r="AX1097" i="10"/>
  <c r="AX1130" i="10"/>
  <c r="AT1130" i="10"/>
  <c r="AQ1130" i="10"/>
  <c r="AM1130" i="10"/>
  <c r="AO1130" i="10"/>
  <c r="AW1130" i="10"/>
  <c r="BD1130" i="10"/>
  <c r="BE1130" i="10"/>
  <c r="AY1130" i="10"/>
  <c r="AV1130" i="10"/>
  <c r="AR1130" i="10"/>
  <c r="AN1130" i="10"/>
  <c r="BC1130" i="10"/>
  <c r="AU1130" i="10"/>
  <c r="AZ1130" i="10"/>
  <c r="BB1160" i="10"/>
  <c r="AX1160" i="10"/>
  <c r="AT1160" i="10"/>
  <c r="AP1160" i="10"/>
  <c r="AL1160" i="10"/>
  <c r="AQ1160" i="10"/>
  <c r="AU1160" i="10"/>
  <c r="AM1160" i="10"/>
  <c r="AN1160" i="10"/>
  <c r="AV1160" i="10"/>
  <c r="BD1160" i="10"/>
  <c r="BC1160" i="10"/>
  <c r="AY1160" i="10"/>
  <c r="AJ1206" i="10"/>
  <c r="AI1206" i="10"/>
  <c r="AH1206" i="10"/>
  <c r="BC1210" i="10"/>
  <c r="AY1210" i="10"/>
  <c r="AU1210" i="10"/>
  <c r="AQ1210" i="10"/>
  <c r="AM1210" i="10"/>
  <c r="AS1210" i="10"/>
  <c r="AX1210" i="10"/>
  <c r="BB1210" i="10"/>
  <c r="AT1210" i="10"/>
  <c r="AH1216" i="10"/>
  <c r="AJ1216" i="10"/>
  <c r="AI1216" i="10"/>
  <c r="AU1231" i="10"/>
  <c r="AQ1231" i="10"/>
  <c r="AM1231" i="10"/>
  <c r="BB1231" i="10"/>
  <c r="AX1231" i="10"/>
  <c r="BC1231" i="10"/>
  <c r="BD1231" i="10"/>
  <c r="AZ1231" i="10"/>
  <c r="AR1231" i="10"/>
  <c r="AV1231" i="10"/>
  <c r="AN1231" i="10"/>
  <c r="BA1231" i="10"/>
  <c r="AJ1237" i="10"/>
  <c r="AI1237" i="10"/>
  <c r="AH1237" i="10"/>
  <c r="W1243" i="10"/>
  <c r="X1243" i="10" s="1"/>
  <c r="Q1261" i="10"/>
  <c r="W1261" i="10" s="1"/>
  <c r="AA1259" i="10"/>
  <c r="AB1259" i="10"/>
  <c r="AC1259" i="10" s="1"/>
  <c r="AH1324" i="10"/>
  <c r="AI1324" i="10"/>
  <c r="AY1340" i="10"/>
  <c r="AR1340" i="10"/>
  <c r="AV1340" i="10"/>
  <c r="BC1340" i="10"/>
  <c r="AN1340" i="10"/>
  <c r="AM1340" i="10"/>
  <c r="AQ1340" i="10"/>
  <c r="AR1360" i="10"/>
  <c r="BA1360" i="10"/>
  <c r="BB1360" i="10"/>
  <c r="AV1360" i="10"/>
  <c r="AW1360" i="10"/>
  <c r="AP1360" i="10"/>
  <c r="BE1360" i="10"/>
  <c r="AZ1360" i="10"/>
  <c r="AQ1360" i="10"/>
  <c r="AN1360" i="10"/>
  <c r="AO1360" i="10"/>
  <c r="BD1360" i="10"/>
  <c r="AX1360" i="10"/>
  <c r="AS1360" i="10"/>
  <c r="AL1360" i="10"/>
  <c r="AM1360" i="10"/>
  <c r="AT1360" i="10"/>
  <c r="AZ1396" i="10"/>
  <c r="AL1396" i="10"/>
  <c r="AP1396" i="10"/>
  <c r="BE1396" i="10"/>
  <c r="AT1396" i="10"/>
  <c r="AQ1396" i="10"/>
  <c r="AX1396" i="10"/>
  <c r="AU1396" i="10"/>
  <c r="AV1407" i="10"/>
  <c r="AM1407" i="10"/>
  <c r="AO1407" i="10"/>
  <c r="AX1407" i="10"/>
  <c r="AT1407" i="10"/>
  <c r="BC1407" i="10"/>
  <c r="AW1407" i="10"/>
  <c r="AY1407" i="10"/>
  <c r="AN1407" i="10"/>
  <c r="AU1407" i="10"/>
  <c r="AQ1407" i="10"/>
  <c r="BB1407" i="10"/>
  <c r="AZ1407" i="10"/>
  <c r="AR1407" i="10"/>
  <c r="BD1412" i="10"/>
  <c r="BA1412" i="10"/>
  <c r="BE1412" i="10"/>
  <c r="AP1412" i="10"/>
  <c r="AO1412" i="10"/>
  <c r="AS1412" i="10"/>
  <c r="AZ1420" i="10"/>
  <c r="BA1420" i="10"/>
  <c r="AP1420" i="10"/>
  <c r="AO1420" i="10"/>
  <c r="AT1420" i="10"/>
  <c r="AS1420" i="10"/>
  <c r="AX1420" i="10"/>
  <c r="BE1420" i="10"/>
  <c r="AV1424" i="10"/>
  <c r="BE1424" i="10"/>
  <c r="AS1424" i="10"/>
  <c r="AP1424" i="10"/>
  <c r="AW1424" i="10"/>
  <c r="AT1424" i="10"/>
  <c r="BA1424" i="10"/>
  <c r="AX1424" i="10"/>
  <c r="BA1428" i="10"/>
  <c r="AP1428" i="10"/>
  <c r="BE1428" i="10"/>
  <c r="AT1428" i="10"/>
  <c r="AX1428" i="10"/>
  <c r="AO1428" i="10"/>
  <c r="AS1428" i="10"/>
  <c r="AI1448" i="10"/>
  <c r="AJ1448" i="10"/>
  <c r="AH1448" i="10"/>
  <c r="AN1457" i="10"/>
  <c r="AS1457" i="10"/>
  <c r="AY1457" i="10"/>
  <c r="BD1468" i="10"/>
  <c r="BE1468" i="10"/>
  <c r="BA1468" i="10"/>
  <c r="AN1468" i="10"/>
  <c r="AN1476" i="10"/>
  <c r="AX1476" i="10"/>
  <c r="AT1476" i="10"/>
  <c r="AN1484" i="10"/>
  <c r="AL1484" i="10"/>
  <c r="AR1484" i="10"/>
  <c r="AP1484" i="10"/>
  <c r="AU1493" i="10"/>
  <c r="AZ1493" i="10"/>
  <c r="BB1499" i="10"/>
  <c r="AN1499" i="10"/>
  <c r="AR1499" i="10"/>
  <c r="Q37" i="67"/>
  <c r="E47" i="67" s="1"/>
  <c r="AY1505" i="10"/>
  <c r="AW1476" i="10"/>
  <c r="AM1472" i="10"/>
  <c r="AU1457" i="10"/>
  <c r="AZ945" i="10"/>
  <c r="AW841" i="10"/>
  <c r="AV841" i="10"/>
  <c r="AO841" i="10"/>
  <c r="AU841" i="10"/>
  <c r="AZ841" i="10"/>
  <c r="AL841" i="10"/>
  <c r="AQ841" i="10"/>
  <c r="AT841" i="10"/>
  <c r="AP841" i="10"/>
  <c r="BA841" i="10"/>
  <c r="BB841" i="10"/>
  <c r="AX841" i="10"/>
  <c r="AT856" i="10"/>
  <c r="AP856" i="10"/>
  <c r="AL856" i="10"/>
  <c r="AQ856" i="10"/>
  <c r="AV856" i="10"/>
  <c r="BB856" i="10"/>
  <c r="AX856" i="10"/>
  <c r="BA856" i="10"/>
  <c r="AI842" i="10"/>
  <c r="AH842" i="10"/>
  <c r="AJ842" i="10"/>
  <c r="AW877" i="10"/>
  <c r="BA877" i="10"/>
  <c r="AO877" i="10"/>
  <c r="AS877" i="10"/>
  <c r="AJ892" i="10"/>
  <c r="AH892" i="10"/>
  <c r="AI892" i="10"/>
  <c r="AJ920" i="10"/>
  <c r="AH920" i="10"/>
  <c r="AI920" i="10"/>
  <c r="BA1476" i="10"/>
  <c r="AT1468" i="10"/>
  <c r="AO1457" i="10"/>
  <c r="AY1396" i="10"/>
  <c r="AZ1340" i="10"/>
  <c r="AP1097" i="10"/>
  <c r="AM1005" i="10"/>
  <c r="AZ1499" i="10"/>
  <c r="AT1480" i="10"/>
  <c r="BD1480" i="10"/>
  <c r="BE1476" i="10"/>
  <c r="AV1493" i="10"/>
  <c r="AZ1480" i="10"/>
  <c r="AL1476" i="10"/>
  <c r="BB1468" i="10"/>
  <c r="AO1424" i="10"/>
  <c r="AR1493" i="10"/>
  <c r="AL1480" i="10"/>
  <c r="AV1480" i="10"/>
  <c r="BB1457" i="10"/>
  <c r="AP1476" i="10"/>
  <c r="AM1468" i="10"/>
  <c r="AH1458" i="10"/>
  <c r="AS1407" i="10"/>
  <c r="AW1340" i="10"/>
  <c r="AU1360" i="10"/>
  <c r="AX924" i="10"/>
  <c r="BC924" i="10"/>
  <c r="AO924" i="10"/>
  <c r="AW924" i="10"/>
  <c r="BA924" i="10"/>
  <c r="AU939" i="10"/>
  <c r="AX939" i="10"/>
  <c r="AZ939" i="10"/>
  <c r="AT939" i="10"/>
  <c r="AP939" i="10"/>
  <c r="AL939" i="10"/>
  <c r="AQ939" i="10"/>
  <c r="AO939" i="10"/>
  <c r="BB939" i="10"/>
  <c r="AV939" i="10"/>
  <c r="BA939" i="10"/>
  <c r="AJ953" i="10"/>
  <c r="AI953" i="10"/>
  <c r="AH953" i="10"/>
  <c r="AI996" i="10"/>
  <c r="AJ996" i="10"/>
  <c r="AH996" i="10"/>
  <c r="AN1053" i="10"/>
  <c r="AX1053" i="10"/>
  <c r="AR1053" i="10"/>
  <c r="BD1053" i="10"/>
  <c r="BC1053" i="10"/>
  <c r="AW1053" i="10"/>
  <c r="AY1053" i="10"/>
  <c r="AP1053" i="10"/>
  <c r="AT1053" i="10"/>
  <c r="AO1053" i="10"/>
  <c r="BB1053" i="10"/>
  <c r="AU1053" i="10"/>
  <c r="AQ1053" i="10"/>
  <c r="AV1053" i="10"/>
  <c r="AS1053" i="10"/>
  <c r="AM1053" i="10"/>
  <c r="BE1053" i="10"/>
  <c r="BC1068" i="10"/>
  <c r="AZ1068" i="10"/>
  <c r="AV1068" i="10"/>
  <c r="AR1068" i="10"/>
  <c r="AN1068" i="10"/>
  <c r="BA1068" i="10"/>
  <c r="BD1068" i="10"/>
  <c r="AM1068" i="10"/>
  <c r="AT1068" i="10"/>
  <c r="BB1068" i="10"/>
  <c r="AL1068" i="10"/>
  <c r="AU1068" i="10"/>
  <c r="AP1068" i="10"/>
  <c r="AB1078" i="10"/>
  <c r="AC1078" i="10" s="1"/>
  <c r="AA1078" i="10"/>
  <c r="AB1086" i="10"/>
  <c r="AC1086" i="10" s="1"/>
  <c r="AA1086" i="10"/>
  <c r="AR1118" i="10"/>
  <c r="AO1118" i="10"/>
  <c r="AS1118" i="10"/>
  <c r="AW1118" i="10"/>
  <c r="BE1118" i="10"/>
  <c r="AT1118" i="10"/>
  <c r="BA1118" i="10"/>
  <c r="AX1118" i="10"/>
  <c r="BB1134" i="10"/>
  <c r="BC1134" i="10"/>
  <c r="AU1134" i="10"/>
  <c r="AQ1134" i="10"/>
  <c r="AX1134" i="10"/>
  <c r="AP1134" i="10"/>
  <c r="AO1134" i="10"/>
  <c r="BD1134" i="10"/>
  <c r="BE1134" i="10"/>
  <c r="AZ1134" i="10"/>
  <c r="BA1134" i="10"/>
  <c r="AS1134" i="10"/>
  <c r="AM1134" i="10"/>
  <c r="AW1134" i="10"/>
  <c r="AN1134" i="10"/>
  <c r="AT1134" i="10"/>
  <c r="AY1134" i="10"/>
  <c r="AU1138" i="10"/>
  <c r="AQ1138" i="10"/>
  <c r="AM1138" i="10"/>
  <c r="AO1138" i="10"/>
  <c r="AW1138" i="10"/>
  <c r="BC1138" i="10"/>
  <c r="BD1138" i="10"/>
  <c r="AL1138" i="10"/>
  <c r="AY1138" i="10"/>
  <c r="AT1138" i="10"/>
  <c r="BE1138" i="10"/>
  <c r="BB1142" i="10"/>
  <c r="AZ1142" i="10"/>
  <c r="AP1142" i="10"/>
  <c r="AR1142" i="10"/>
  <c r="BE1142" i="10"/>
  <c r="AN1142" i="10"/>
  <c r="AS1142" i="10"/>
  <c r="AX1142" i="10"/>
  <c r="AO1142" i="10"/>
  <c r="BD1142" i="10"/>
  <c r="AM1142" i="10"/>
  <c r="AW1142" i="10"/>
  <c r="BA1142" i="10"/>
  <c r="AT1142" i="10"/>
  <c r="AV1142" i="10"/>
  <c r="BC1142" i="10"/>
  <c r="AY1142" i="10"/>
  <c r="AU1142" i="10"/>
  <c r="AQ1142" i="10"/>
  <c r="BA1146" i="10"/>
  <c r="AS1146" i="10"/>
  <c r="AW1166" i="10"/>
  <c r="AO1166" i="10"/>
  <c r="AS1166" i="10"/>
  <c r="BA1166" i="10"/>
  <c r="BD1181" i="10"/>
  <c r="AO1181" i="10"/>
  <c r="AS1181" i="10"/>
  <c r="AX1181" i="10"/>
  <c r="AZ1268" i="10"/>
  <c r="AW1268" i="10"/>
  <c r="AO1268" i="10"/>
  <c r="AS1268" i="10"/>
  <c r="AQ1274" i="10"/>
  <c r="BD1274" i="10"/>
  <c r="AW1274" i="10"/>
  <c r="AY1274" i="10"/>
  <c r="BC1274" i="10"/>
  <c r="AN1274" i="10"/>
  <c r="AR1274" i="10"/>
  <c r="AV1274" i="10"/>
  <c r="AZ1274" i="10"/>
  <c r="AM1274" i="10"/>
  <c r="BA1274" i="10"/>
  <c r="AU1274" i="10"/>
  <c r="AZ1280" i="10"/>
  <c r="AO1280" i="10"/>
  <c r="AS1280" i="10"/>
  <c r="AW1280" i="10"/>
  <c r="AH1336" i="10"/>
  <c r="AI1336" i="10"/>
  <c r="AU1351" i="10"/>
  <c r="BC1351" i="10"/>
  <c r="AZ1351" i="10"/>
  <c r="AV1351" i="10"/>
  <c r="AN1351" i="10"/>
  <c r="AL1351" i="10"/>
  <c r="AW1351" i="10"/>
  <c r="AQ1351" i="10"/>
  <c r="BB1351" i="10"/>
  <c r="AM1351" i="10"/>
  <c r="BD1351" i="10"/>
  <c r="AS1351" i="10"/>
  <c r="BE1356" i="10"/>
  <c r="AT1356" i="10"/>
  <c r="AO1356" i="10"/>
  <c r="AU1356" i="10"/>
  <c r="AQ1356" i="10"/>
  <c r="BA1356" i="10"/>
  <c r="AM1356" i="10"/>
  <c r="AV1356" i="10"/>
  <c r="AS1356" i="10"/>
  <c r="BC1356" i="10"/>
  <c r="AN1356" i="10"/>
  <c r="BC1364" i="10"/>
  <c r="AU1364" i="10"/>
  <c r="AQ1364" i="10"/>
  <c r="AM1364" i="10"/>
  <c r="AO1364" i="10"/>
  <c r="AW1364" i="10"/>
  <c r="BE1364" i="10"/>
  <c r="AR1364" i="10"/>
  <c r="AN1364" i="10"/>
  <c r="AS1401" i="10"/>
  <c r="AV1401" i="10"/>
  <c r="AM1401" i="10"/>
  <c r="BE1401" i="10"/>
  <c r="AZ1401" i="10"/>
  <c r="AU1401" i="10"/>
  <c r="BB1401" i="10"/>
  <c r="AP1401" i="10"/>
  <c r="AL1401" i="10"/>
  <c r="AX1401" i="10"/>
  <c r="AO1401" i="10"/>
  <c r="AN1401" i="10"/>
  <c r="BA1401" i="10"/>
  <c r="AY1416" i="10"/>
  <c r="AO1416" i="10"/>
  <c r="AP1416" i="10"/>
  <c r="AW1416" i="10"/>
  <c r="BA1416" i="10"/>
  <c r="AP1452" i="10"/>
  <c r="AN1452" i="10"/>
  <c r="AY1452" i="10"/>
  <c r="BE1452" i="10"/>
  <c r="AU1452" i="10"/>
  <c r="BD1452" i="10"/>
  <c r="AZ1452" i="10"/>
  <c r="AV1452" i="10"/>
  <c r="AR1452" i="10"/>
  <c r="BC1452" i="10"/>
  <c r="AW1452" i="10"/>
  <c r="AX1452" i="10"/>
  <c r="AS1452" i="10"/>
  <c r="AT1452" i="10"/>
  <c r="BD1463" i="10"/>
  <c r="BC1463" i="10"/>
  <c r="AY1463" i="10"/>
  <c r="AU1463" i="10"/>
  <c r="AM1463" i="10"/>
  <c r="AW1463" i="10"/>
  <c r="AS1463" i="10"/>
  <c r="BD1472" i="10"/>
  <c r="AU1472" i="10"/>
  <c r="AO1472" i="10"/>
  <c r="AQ1472" i="10"/>
  <c r="AR1472" i="10"/>
  <c r="AZ1505" i="10"/>
  <c r="AT1484" i="10"/>
  <c r="BE1416" i="10"/>
  <c r="AM1452" i="10"/>
  <c r="BC1401" i="10"/>
  <c r="AO1146" i="10"/>
  <c r="BE1005" i="10"/>
  <c r="AL1053" i="10"/>
  <c r="W808" i="10"/>
  <c r="X808" i="10" s="1"/>
  <c r="Y808" i="10" s="1"/>
  <c r="Q813" i="10"/>
  <c r="W813" i="10" s="1"/>
  <c r="AY836" i="10"/>
  <c r="AX836" i="10"/>
  <c r="AP836" i="10"/>
  <c r="AU836" i="10"/>
  <c r="BB836" i="10"/>
  <c r="BA852" i="10"/>
  <c r="AQ852" i="10"/>
  <c r="AV852" i="10"/>
  <c r="AL852" i="10"/>
  <c r="AT852" i="10"/>
  <c r="AP852" i="10"/>
  <c r="BB852" i="10"/>
  <c r="AX852" i="10"/>
  <c r="AR864" i="10"/>
  <c r="BB864" i="10"/>
  <c r="AX864" i="10"/>
  <c r="AT864" i="10"/>
  <c r="AP864" i="10"/>
  <c r="AL864" i="10"/>
  <c r="AQ864" i="10"/>
  <c r="AV864" i="10"/>
  <c r="AW883" i="10"/>
  <c r="BB883" i="10"/>
  <c r="AL883" i="10"/>
  <c r="AX883" i="10"/>
  <c r="AR883" i="10"/>
  <c r="BD883" i="10"/>
  <c r="AU883" i="10"/>
  <c r="BE883" i="10"/>
  <c r="AQ883" i="10"/>
  <c r="AM883" i="10"/>
  <c r="AN883" i="10"/>
  <c r="AS883" i="10"/>
  <c r="BC883" i="10"/>
  <c r="AT883" i="10"/>
  <c r="AY883" i="10"/>
  <c r="AZ883" i="10"/>
  <c r="AO883" i="10"/>
  <c r="AH897" i="10"/>
  <c r="AJ897" i="10"/>
  <c r="AI897" i="10"/>
  <c r="AJ912" i="10"/>
  <c r="AH912" i="10"/>
  <c r="AI912" i="10"/>
  <c r="AJ916" i="10"/>
  <c r="AH916" i="10"/>
  <c r="AI916" i="10"/>
  <c r="P34" i="67"/>
  <c r="AV1505" i="10"/>
  <c r="AX1480" i="10"/>
  <c r="AY1472" i="10"/>
  <c r="AX1468" i="10"/>
  <c r="AN1505" i="10"/>
  <c r="AM1505" i="10"/>
  <c r="AV1499" i="10"/>
  <c r="AX1457" i="10"/>
  <c r="BA1452" i="10"/>
  <c r="AZ1364" i="10"/>
  <c r="AR1480" i="10"/>
  <c r="BB1476" i="10"/>
  <c r="BA1472" i="10"/>
  <c r="AQ1468" i="10"/>
  <c r="AQ1463" i="10"/>
  <c r="AL1420" i="10"/>
  <c r="AJ1458" i="10"/>
  <c r="BB1396" i="10"/>
  <c r="BA1407" i="10"/>
  <c r="AS1340" i="10"/>
  <c r="AR1356" i="10"/>
  <c r="AT1181" i="10"/>
  <c r="BA1181" i="10"/>
  <c r="AY1360" i="10"/>
  <c r="AN1138" i="10"/>
  <c r="AL1457" i="10"/>
  <c r="AP1468" i="10"/>
  <c r="BD1457" i="10"/>
  <c r="AL1416" i="10"/>
  <c r="BD1340" i="10"/>
  <c r="AW847" i="10"/>
  <c r="AM847" i="10"/>
  <c r="AR847" i="10"/>
  <c r="BA847" i="10"/>
  <c r="AL847" i="10"/>
  <c r="AV847" i="10"/>
  <c r="BB847" i="10"/>
  <c r="BC847" i="10"/>
  <c r="AZ847" i="10"/>
  <c r="AT847" i="10"/>
  <c r="AO847" i="10"/>
  <c r="BD847" i="10"/>
  <c r="AX847" i="10"/>
  <c r="AP847" i="10"/>
  <c r="BE847" i="10"/>
  <c r="AY847" i="10"/>
  <c r="AU847" i="10"/>
  <c r="AQ847" i="10"/>
  <c r="AN847" i="10"/>
  <c r="AP860" i="10"/>
  <c r="BB860" i="10"/>
  <c r="AQ868" i="10"/>
  <c r="AV868" i="10"/>
  <c r="BA868" i="10"/>
  <c r="AP868" i="10"/>
  <c r="AL868" i="10"/>
  <c r="AZ889" i="10"/>
  <c r="AW889" i="10"/>
  <c r="BA889" i="10"/>
  <c r="AJ908" i="10"/>
  <c r="AH908" i="10"/>
  <c r="AI908" i="10"/>
  <c r="AJ924" i="10"/>
  <c r="AI924" i="10"/>
  <c r="AH924" i="10"/>
  <c r="AU1505" i="10"/>
  <c r="AP1457" i="10"/>
  <c r="AQ1452" i="10"/>
  <c r="AY1364" i="10"/>
  <c r="AT1401" i="10"/>
  <c r="AB1251" i="10"/>
  <c r="AC1251" i="10" s="1"/>
  <c r="BA1210" i="10"/>
  <c r="AQ1505" i="10"/>
  <c r="BC1472" i="10"/>
  <c r="AP1480" i="10"/>
  <c r="AS1472" i="10"/>
  <c r="AZ1463" i="10"/>
  <c r="BE1407" i="10"/>
  <c r="BA1340" i="10"/>
  <c r="BA1268" i="10"/>
  <c r="AN1493" i="10"/>
  <c r="AM1476" i="10"/>
  <c r="BE1472" i="10"/>
  <c r="AU1468" i="10"/>
  <c r="AO1463" i="10"/>
  <c r="AH1436" i="10"/>
  <c r="AH1380" i="10"/>
  <c r="AL1407" i="10"/>
  <c r="AO1340" i="10"/>
  <c r="AX1356" i="10"/>
  <c r="AP1181" i="10"/>
  <c r="AL1231" i="10"/>
  <c r="AW1181" i="10"/>
  <c r="BC1360" i="10"/>
  <c r="AR1138" i="10"/>
  <c r="AW1058" i="10"/>
  <c r="AU671" i="10"/>
  <c r="AZ671" i="10"/>
  <c r="AV671" i="10"/>
  <c r="AR671" i="10"/>
  <c r="AN671" i="10"/>
  <c r="AL671" i="10"/>
  <c r="AP671" i="10"/>
  <c r="BD671" i="10"/>
  <c r="AX671" i="10"/>
  <c r="BC671" i="10"/>
  <c r="BB671" i="10"/>
  <c r="AM671" i="10"/>
  <c r="AS671" i="10"/>
  <c r="AB687" i="10"/>
  <c r="AC687" i="10" s="1"/>
  <c r="AA687" i="10"/>
  <c r="AB695" i="10"/>
  <c r="AC695" i="10" s="1"/>
  <c r="AA695" i="10"/>
  <c r="BA713" i="10"/>
  <c r="BD713" i="10"/>
  <c r="BE713" i="10"/>
  <c r="AX713" i="10"/>
  <c r="AZ713" i="10"/>
  <c r="AL713" i="10"/>
  <c r="AV713" i="10"/>
  <c r="AT713" i="10"/>
  <c r="AR713" i="10"/>
  <c r="AN713" i="10"/>
  <c r="AO713" i="10"/>
  <c r="AW713" i="10"/>
  <c r="AP713" i="10"/>
  <c r="BC713" i="10"/>
  <c r="AY713" i="10"/>
  <c r="BB723" i="10"/>
  <c r="AW723" i="10"/>
  <c r="BA723" i="10"/>
  <c r="AS723" i="10"/>
  <c r="AR739" i="10"/>
  <c r="AY739" i="10"/>
  <c r="AX739" i="10"/>
  <c r="AT739" i="10"/>
  <c r="AL739" i="10"/>
  <c r="AW739" i="10"/>
  <c r="AR743" i="10"/>
  <c r="AU743" i="10"/>
  <c r="BD743" i="10"/>
  <c r="AQ743" i="10"/>
  <c r="AM743" i="10"/>
  <c r="BB743" i="10"/>
  <c r="AX743" i="10"/>
  <c r="BC743" i="10"/>
  <c r="AN743" i="10"/>
  <c r="AY743" i="10"/>
  <c r="AV743" i="10"/>
  <c r="BC747" i="10"/>
  <c r="AM747" i="10"/>
  <c r="BB747" i="10"/>
  <c r="AT747" i="10"/>
  <c r="AQ751" i="10"/>
  <c r="AM751" i="10"/>
  <c r="AR751" i="10"/>
  <c r="BE751" i="10"/>
  <c r="BA751" i="10"/>
  <c r="AT755" i="10"/>
  <c r="AP755" i="10"/>
  <c r="AL755" i="10"/>
  <c r="AS755" i="10"/>
  <c r="BA755" i="10"/>
  <c r="AW755" i="10"/>
  <c r="BB755" i="10"/>
  <c r="AX755" i="10"/>
  <c r="BC755" i="10"/>
  <c r="AY755" i="10"/>
  <c r="AU755" i="10"/>
  <c r="AQ755" i="10"/>
  <c r="AM755" i="10"/>
  <c r="AT738" i="10"/>
  <c r="G761" i="10"/>
  <c r="AR780" i="10"/>
  <c r="BA780" i="10"/>
  <c r="AV780" i="10"/>
  <c r="AZ780" i="10"/>
  <c r="BD780" i="10"/>
  <c r="AS780" i="10"/>
  <c r="AN780" i="10"/>
  <c r="AW780" i="10"/>
  <c r="AU785" i="10"/>
  <c r="AN785" i="10"/>
  <c r="AR785" i="10"/>
  <c r="AV785" i="10"/>
  <c r="AZ785" i="10"/>
  <c r="AS785" i="10"/>
  <c r="AW785" i="10"/>
  <c r="BA785" i="10"/>
  <c r="AO785" i="10"/>
  <c r="AO791" i="10"/>
  <c r="AS791" i="10"/>
  <c r="BE796" i="10"/>
  <c r="AN796" i="10"/>
  <c r="AR796" i="10"/>
  <c r="AV796" i="10"/>
  <c r="AZ796" i="10"/>
  <c r="BD796" i="10"/>
  <c r="AS796" i="10"/>
  <c r="AW796" i="10"/>
  <c r="BA796" i="10"/>
  <c r="AO796" i="10"/>
  <c r="AV800" i="10"/>
  <c r="BA800" i="10"/>
  <c r="AZ800" i="10"/>
  <c r="BD800" i="10"/>
  <c r="AN800" i="10"/>
  <c r="AS800" i="10"/>
  <c r="AR800" i="10"/>
  <c r="AW800" i="10"/>
  <c r="AO800" i="10"/>
  <c r="AL804" i="10"/>
  <c r="AR804" i="10"/>
  <c r="AW804" i="10"/>
  <c r="BB804" i="10"/>
  <c r="AQ804" i="10"/>
  <c r="AM804" i="10"/>
  <c r="AY804" i="10"/>
  <c r="AU804" i="10"/>
  <c r="AV808" i="10"/>
  <c r="BB808" i="10"/>
  <c r="BC808" i="10"/>
  <c r="AR808" i="10"/>
  <c r="AW808" i="10"/>
  <c r="AY808" i="10"/>
  <c r="AU808" i="10"/>
  <c r="AQ808" i="10"/>
  <c r="AM808" i="10"/>
  <c r="AL808" i="10"/>
  <c r="AX812" i="10"/>
  <c r="BC812" i="10"/>
  <c r="AY812" i="10"/>
  <c r="AU812" i="10"/>
  <c r="AQ812" i="10"/>
  <c r="AZ821" i="10"/>
  <c r="BD821" i="10"/>
  <c r="BB821" i="10"/>
  <c r="AX821" i="10"/>
  <c r="BA821" i="10"/>
  <c r="AS821" i="10"/>
  <c r="AY821" i="10"/>
  <c r="AR821" i="10"/>
  <c r="AN821" i="10"/>
  <c r="AW821" i="10"/>
  <c r="BC821" i="10"/>
  <c r="AV821" i="10"/>
  <c r="AM821" i="10"/>
  <c r="AZ827" i="10"/>
  <c r="BC827" i="10"/>
  <c r="AT827" i="10"/>
  <c r="AV827" i="10"/>
  <c r="AR827" i="10"/>
  <c r="BE827" i="10"/>
  <c r="AN827" i="10"/>
  <c r="AL827" i="10"/>
  <c r="AS827" i="10"/>
  <c r="BD827" i="10"/>
  <c r="AX827" i="10"/>
  <c r="AO827" i="10"/>
  <c r="AW827" i="10"/>
  <c r="BB827" i="10"/>
  <c r="AM827" i="10"/>
  <c r="AQ827" i="10"/>
  <c r="AY827" i="10"/>
  <c r="AO833" i="10"/>
  <c r="BD833" i="10"/>
  <c r="AV833" i="10"/>
  <c r="AY833" i="10"/>
  <c r="AS833" i="10"/>
  <c r="BB833" i="10"/>
  <c r="AN833" i="10"/>
  <c r="AZ833" i="10"/>
  <c r="AU833" i="10"/>
  <c r="AX833" i="10"/>
  <c r="AT833" i="10"/>
  <c r="AR833" i="10"/>
  <c r="AM833" i="10"/>
  <c r="AW570" i="10"/>
  <c r="AM570" i="10"/>
  <c r="BA570" i="10"/>
  <c r="AQ570" i="10"/>
  <c r="BE570" i="10"/>
  <c r="AU570" i="10"/>
  <c r="AY570" i="10"/>
  <c r="AO570" i="10"/>
  <c r="AS570" i="10"/>
  <c r="AN574" i="10"/>
  <c r="AS574" i="10"/>
  <c r="AU574" i="10"/>
  <c r="AW574" i="10"/>
  <c r="AY574" i="10"/>
  <c r="BA574" i="10"/>
  <c r="BE574" i="10"/>
  <c r="AM574" i="10"/>
  <c r="AO574" i="10"/>
  <c r="AQ574" i="10"/>
  <c r="BB578" i="10"/>
  <c r="AU578" i="10"/>
  <c r="AY578" i="10"/>
  <c r="AO578" i="10"/>
  <c r="AS578" i="10"/>
  <c r="AM578" i="10"/>
  <c r="AQ578" i="10"/>
  <c r="AO582" i="10"/>
  <c r="AY582" i="10"/>
  <c r="AR586" i="10"/>
  <c r="BE586" i="10"/>
  <c r="AW586" i="10"/>
  <c r="AY586" i="10"/>
  <c r="BA586" i="10"/>
  <c r="AN594" i="10"/>
  <c r="AO594" i="10"/>
  <c r="AS594" i="10"/>
  <c r="AW594" i="10"/>
  <c r="BA594" i="10"/>
  <c r="AY594" i="10"/>
  <c r="AI600" i="10"/>
  <c r="AH600" i="10"/>
  <c r="AJ600" i="10"/>
  <c r="AO615" i="10"/>
  <c r="AS615" i="10"/>
  <c r="AW615" i="10"/>
  <c r="BA615" i="10"/>
  <c r="W627" i="10"/>
  <c r="X627" i="10" s="1"/>
  <c r="Y627" i="10" s="1"/>
  <c r="Q645" i="10"/>
  <c r="W645" i="10" s="1"/>
  <c r="AB635" i="10"/>
  <c r="AC635" i="10" s="1"/>
  <c r="AA635" i="10"/>
  <c r="AB639" i="10"/>
  <c r="AC639" i="10" s="1"/>
  <c r="AA639" i="10"/>
  <c r="AB643" i="10"/>
  <c r="AC643" i="10" s="1"/>
  <c r="AA643" i="10"/>
  <c r="AY657" i="10"/>
  <c r="AW657" i="10"/>
  <c r="BA657" i="10"/>
  <c r="AL657" i="10"/>
  <c r="AO657" i="10"/>
  <c r="AS657" i="10"/>
  <c r="AA631" i="10"/>
  <c r="AG1458" i="10"/>
  <c r="AG1459" i="10" s="1"/>
  <c r="AG1460" i="10" s="1"/>
  <c r="AG1461" i="10" s="1"/>
  <c r="AG1462" i="10" s="1"/>
  <c r="AG1463" i="10" s="1"/>
  <c r="AG1464" i="10" s="1"/>
  <c r="AG1465" i="10" s="1"/>
  <c r="AG1466" i="10" s="1"/>
  <c r="BD386" i="10"/>
  <c r="AS375" i="10"/>
  <c r="AW333" i="10"/>
  <c r="BC138" i="10"/>
  <c r="BB222" i="10"/>
  <c r="AM305" i="10"/>
  <c r="AQ305" i="10"/>
  <c r="AU305" i="10"/>
  <c r="AS305" i="10"/>
  <c r="AY305" i="10"/>
  <c r="BE305" i="10"/>
  <c r="BC305" i="10"/>
  <c r="AP305" i="10"/>
  <c r="AJ312" i="10"/>
  <c r="AI312" i="10"/>
  <c r="AY345" i="10"/>
  <c r="AN345" i="10"/>
  <c r="AM345" i="10"/>
  <c r="AR345" i="10"/>
  <c r="AQ345" i="10"/>
  <c r="AV345" i="10"/>
  <c r="BC345" i="10"/>
  <c r="AZ345" i="10"/>
  <c r="BD345" i="10"/>
  <c r="AN381" i="10"/>
  <c r="AR381" i="10"/>
  <c r="AV381" i="10"/>
  <c r="AZ381" i="10"/>
  <c r="BD381" i="10"/>
  <c r="AY381" i="10"/>
  <c r="AN386" i="10"/>
  <c r="AR386" i="10"/>
  <c r="AW386" i="10"/>
  <c r="BA386" i="10"/>
  <c r="AH389" i="10"/>
  <c r="AI389" i="10"/>
  <c r="BA401" i="10"/>
  <c r="BC401" i="10"/>
  <c r="AV413" i="10"/>
  <c r="AO413" i="10"/>
  <c r="AS413" i="10"/>
  <c r="BE417" i="10"/>
  <c r="AV417" i="10"/>
  <c r="AZ417" i="10"/>
  <c r="BD417" i="10"/>
  <c r="AO417" i="10"/>
  <c r="AS417" i="10"/>
  <c r="AW417" i="10"/>
  <c r="BA417" i="10"/>
  <c r="AN417" i="10"/>
  <c r="AR417" i="10"/>
  <c r="AJ436" i="10"/>
  <c r="AH436" i="10"/>
  <c r="AI436" i="10"/>
  <c r="AR445" i="10"/>
  <c r="AV445" i="10"/>
  <c r="AZ445" i="10"/>
  <c r="AM445" i="10"/>
  <c r="BD445" i="10"/>
  <c r="AQ445" i="10"/>
  <c r="AU445" i="10"/>
  <c r="AY445" i="10"/>
  <c r="AN445" i="10"/>
  <c r="AO457" i="10"/>
  <c r="AS457" i="10"/>
  <c r="AW457" i="10"/>
  <c r="BA457" i="10"/>
  <c r="AY487" i="10"/>
  <c r="AR487" i="10"/>
  <c r="AN487" i="10"/>
  <c r="AM487" i="10"/>
  <c r="BB487" i="10"/>
  <c r="AU487" i="10"/>
  <c r="BE487" i="10"/>
  <c r="AQ487" i="10"/>
  <c r="BB544" i="10"/>
  <c r="AQ544" i="10"/>
  <c r="AP544" i="10"/>
  <c r="AY544" i="10"/>
  <c r="AZ544" i="10"/>
  <c r="AR544" i="10"/>
  <c r="BC544" i="10"/>
  <c r="AZ550" i="10"/>
  <c r="AT550" i="10"/>
  <c r="AO651" i="10"/>
  <c r="BD651" i="10"/>
  <c r="AX651" i="10"/>
  <c r="AS651" i="10"/>
  <c r="BC651" i="10"/>
  <c r="AN651" i="10"/>
  <c r="AY651" i="10"/>
  <c r="BB651" i="10"/>
  <c r="AU651" i="10"/>
  <c r="AW651" i="10"/>
  <c r="AZ651" i="10"/>
  <c r="AT651" i="10"/>
  <c r="AV663" i="10"/>
  <c r="AP663" i="10"/>
  <c r="AS663" i="10"/>
  <c r="AN663" i="10"/>
  <c r="AJ780" i="10"/>
  <c r="AI780" i="10"/>
  <c r="AY245" i="10"/>
  <c r="AZ245" i="10"/>
  <c r="BC245" i="10"/>
  <c r="BD245" i="10"/>
  <c r="BD249" i="10"/>
  <c r="AQ249" i="10"/>
  <c r="AV249" i="10"/>
  <c r="AZ249" i="10"/>
  <c r="AJ256" i="10"/>
  <c r="AI256" i="10"/>
  <c r="AJ262" i="10"/>
  <c r="AI262" i="10"/>
  <c r="AP277" i="10"/>
  <c r="AS277" i="10"/>
  <c r="AO289" i="10"/>
  <c r="AS289" i="10"/>
  <c r="AW289" i="10"/>
  <c r="BA289" i="10"/>
  <c r="AM319" i="10"/>
  <c r="AU319" i="10"/>
  <c r="BE319" i="10"/>
  <c r="AS325" i="10"/>
  <c r="BA325" i="10"/>
  <c r="AO330" i="10"/>
  <c r="AW330" i="10"/>
  <c r="AN369" i="10"/>
  <c r="AQ369" i="10"/>
  <c r="AV369" i="10"/>
  <c r="AJ381" i="10"/>
  <c r="AI381" i="10"/>
  <c r="AP390" i="10"/>
  <c r="AV390" i="10"/>
  <c r="AZ390" i="10"/>
  <c r="BD390" i="10"/>
  <c r="AY390" i="10"/>
  <c r="AN390" i="10"/>
  <c r="BC390" i="10"/>
  <c r="AR390" i="10"/>
  <c r="AQ396" i="10"/>
  <c r="AN396" i="10"/>
  <c r="AR396" i="10"/>
  <c r="AV396" i="10"/>
  <c r="AZ396" i="10"/>
  <c r="BD396" i="10"/>
  <c r="AO396" i="10"/>
  <c r="AA406" i="10"/>
  <c r="AB406" i="10"/>
  <c r="AC406" i="10" s="1"/>
  <c r="BC431" i="10"/>
  <c r="AS431" i="10"/>
  <c r="AW431" i="10"/>
  <c r="BA431" i="10"/>
  <c r="AN431" i="10"/>
  <c r="AR431" i="10"/>
  <c r="AO431" i="10"/>
  <c r="BD437" i="10"/>
  <c r="AP437" i="10"/>
  <c r="AM437" i="10"/>
  <c r="AT437" i="10"/>
  <c r="AQ437" i="10"/>
  <c r="AX437" i="10"/>
  <c r="AU437" i="10"/>
  <c r="BB437" i="10"/>
  <c r="AY437" i="10"/>
  <c r="BC437" i="10"/>
  <c r="AO437" i="10"/>
  <c r="AW437" i="10"/>
  <c r="AL437" i="10"/>
  <c r="AP442" i="10"/>
  <c r="AU442" i="10"/>
  <c r="BD442" i="10"/>
  <c r="AY442" i="10"/>
  <c r="BC442" i="10"/>
  <c r="AM442" i="10"/>
  <c r="AV442" i="10"/>
  <c r="AQ442" i="10"/>
  <c r="AZ442" i="10"/>
  <c r="AJ445" i="10"/>
  <c r="AH445" i="10"/>
  <c r="AI445" i="10"/>
  <c r="AP452" i="10"/>
  <c r="AR452" i="10"/>
  <c r="AM452" i="10"/>
  <c r="AV452" i="10"/>
  <c r="AQ452" i="10"/>
  <c r="AZ452" i="10"/>
  <c r="AU452" i="10"/>
  <c r="BD452" i="10"/>
  <c r="AY452" i="10"/>
  <c r="BC452" i="10"/>
  <c r="AN452" i="10"/>
  <c r="BE481" i="10"/>
  <c r="AS481" i="10"/>
  <c r="AT481" i="10"/>
  <c r="AP481" i="10"/>
  <c r="AM481" i="10"/>
  <c r="AL481" i="10"/>
  <c r="AU481" i="10"/>
  <c r="AO481" i="10"/>
  <c r="BC481" i="10"/>
  <c r="AW481" i="10"/>
  <c r="AI498" i="10"/>
  <c r="AJ498" i="10"/>
  <c r="AO502" i="10"/>
  <c r="AX502" i="10"/>
  <c r="AT502" i="10"/>
  <c r="AP502" i="10"/>
  <c r="AL502" i="10"/>
  <c r="BD502" i="10"/>
  <c r="AZ502" i="10"/>
  <c r="AV502" i="10"/>
  <c r="AU502" i="10"/>
  <c r="BB502" i="10"/>
  <c r="BC502" i="10"/>
  <c r="AS514" i="10"/>
  <c r="AR514" i="10"/>
  <c r="AN514" i="10"/>
  <c r="BB514" i="10"/>
  <c r="AX514" i="10"/>
  <c r="AT514" i="10"/>
  <c r="AP514" i="10"/>
  <c r="AL514" i="10"/>
  <c r="AZ514" i="10"/>
  <c r="AV514" i="10"/>
  <c r="BD518" i="10"/>
  <c r="BC518" i="10"/>
  <c r="AZ518" i="10"/>
  <c r="AV518" i="10"/>
  <c r="AR518" i="10"/>
  <c r="AN518" i="10"/>
  <c r="BB518" i="10"/>
  <c r="AX518" i="10"/>
  <c r="AM518" i="10"/>
  <c r="AU518" i="10"/>
  <c r="BE522" i="10"/>
  <c r="AL522" i="10"/>
  <c r="AS522" i="10"/>
  <c r="AM522" i="10"/>
  <c r="AU522" i="10"/>
  <c r="BD522" i="10"/>
  <c r="BC522" i="10"/>
  <c r="AZ522" i="10"/>
  <c r="AV522" i="10"/>
  <c r="AR522" i="10"/>
  <c r="AT522" i="10"/>
  <c r="AP522" i="10"/>
  <c r="AT526" i="10"/>
  <c r="AP526" i="10"/>
  <c r="AL526" i="10"/>
  <c r="AM526" i="10"/>
  <c r="AU526" i="10"/>
  <c r="BD526" i="10"/>
  <c r="BC526" i="10"/>
  <c r="AZ526" i="10"/>
  <c r="BB526" i="10"/>
  <c r="AX526" i="10"/>
  <c r="AQ530" i="10"/>
  <c r="AY530" i="10"/>
  <c r="BB538" i="10"/>
  <c r="AX538" i="10"/>
  <c r="AT538" i="10"/>
  <c r="AP538" i="10"/>
  <c r="AL538" i="10"/>
  <c r="AM538" i="10"/>
  <c r="AU538" i="10"/>
  <c r="AR538" i="10"/>
  <c r="AN538" i="10"/>
  <c r="AU559" i="10"/>
  <c r="BD559" i="10"/>
  <c r="BC559" i="10"/>
  <c r="AZ559" i="10"/>
  <c r="AV559" i="10"/>
  <c r="AR559" i="10"/>
  <c r="AN559" i="10"/>
  <c r="BB559" i="10"/>
  <c r="AL559" i="10"/>
  <c r="AM559" i="10"/>
  <c r="AA579" i="10"/>
  <c r="AB579" i="10"/>
  <c r="AC579" i="10" s="1"/>
  <c r="AB587" i="10"/>
  <c r="AC587" i="10" s="1"/>
  <c r="AA587" i="10"/>
  <c r="AQ652" i="10"/>
  <c r="AP652" i="10"/>
  <c r="AR652" i="10"/>
  <c r="AL652" i="10"/>
  <c r="AM652" i="10"/>
  <c r="BE652" i="10"/>
  <c r="AZ652" i="10"/>
  <c r="AU652" i="10"/>
  <c r="AO652" i="10"/>
  <c r="BD652" i="10"/>
  <c r="AX652" i="10"/>
  <c r="BC652" i="10"/>
  <c r="AT652" i="10"/>
  <c r="AW652" i="10"/>
  <c r="AI699" i="10"/>
  <c r="AH699" i="10"/>
  <c r="AJ699" i="10"/>
  <c r="AA744" i="10"/>
  <c r="AB744" i="10"/>
  <c r="AC744" i="10" s="1"/>
  <c r="AB748" i="10"/>
  <c r="AC748" i="10" s="1"/>
  <c r="AA748" i="10"/>
  <c r="AB756" i="10"/>
  <c r="AC756" i="10" s="1"/>
  <c r="AA756" i="10"/>
  <c r="AO16" i="10"/>
  <c r="AS16" i="10"/>
  <c r="AL59" i="10"/>
  <c r="AP59" i="10"/>
  <c r="AX59" i="10"/>
  <c r="BB59" i="10"/>
  <c r="AO59" i="10"/>
  <c r="AZ81" i="10"/>
  <c r="AO81" i="10"/>
  <c r="AS81" i="10"/>
  <c r="AJ95" i="10"/>
  <c r="AH95" i="10"/>
  <c r="AO110" i="10"/>
  <c r="AS110" i="10"/>
  <c r="AW110" i="10"/>
  <c r="BD122" i="10"/>
  <c r="AU122" i="10"/>
  <c r="BB122" i="10"/>
  <c r="AX122" i="10"/>
  <c r="AT122" i="10"/>
  <c r="AS122" i="10"/>
  <c r="AX130" i="10"/>
  <c r="AM130" i="10"/>
  <c r="AT134" i="10"/>
  <c r="BD134" i="10"/>
  <c r="AZ134" i="10"/>
  <c r="BB134" i="10"/>
  <c r="AY145" i="10"/>
  <c r="AN145" i="10"/>
  <c r="AR145" i="10"/>
  <c r="AV145" i="10"/>
  <c r="AZ145" i="10"/>
  <c r="BB172" i="10"/>
  <c r="AO172" i="10"/>
  <c r="AS172" i="10"/>
  <c r="AW172" i="10"/>
  <c r="BA172" i="10"/>
  <c r="AI177" i="10"/>
  <c r="AH177" i="10"/>
  <c r="BE213" i="10"/>
  <c r="AY213" i="10"/>
  <c r="AL213" i="10"/>
  <c r="AN228" i="10"/>
  <c r="AR228" i="10"/>
  <c r="AV228" i="10"/>
  <c r="AZ228" i="10"/>
  <c r="AM228" i="10"/>
  <c r="BD228" i="10"/>
  <c r="AJ241" i="10"/>
  <c r="AI241" i="10"/>
  <c r="AH241" i="10"/>
  <c r="AT263" i="10"/>
  <c r="AM263" i="10"/>
  <c r="AQ263" i="10"/>
  <c r="AU263" i="10"/>
  <c r="AY263" i="10"/>
  <c r="BC263" i="10"/>
  <c r="AN263" i="10"/>
  <c r="AR263" i="10"/>
  <c r="AT269" i="10"/>
  <c r="AL269" i="10"/>
  <c r="AP269" i="10"/>
  <c r="BC274" i="10"/>
  <c r="AL274" i="10"/>
  <c r="AY284" i="10"/>
  <c r="AX284" i="10"/>
  <c r="AB306" i="10"/>
  <c r="AC306" i="10" s="1"/>
  <c r="AA306" i="10"/>
  <c r="AQ313" i="10"/>
  <c r="AR313" i="10"/>
  <c r="BA313" i="10"/>
  <c r="AV313" i="10"/>
  <c r="AZ313" i="10"/>
  <c r="BD313" i="10"/>
  <c r="AS313" i="10"/>
  <c r="AN313" i="10"/>
  <c r="AW313" i="10"/>
  <c r="BE334" i="10"/>
  <c r="AZ334" i="10"/>
  <c r="BD334" i="10"/>
  <c r="AO334" i="10"/>
  <c r="AS334" i="10"/>
  <c r="AW334" i="10"/>
  <c r="AR334" i="10"/>
  <c r="AV334" i="10"/>
  <c r="BD346" i="10"/>
  <c r="AP346" i="10"/>
  <c r="AT346" i="10"/>
  <c r="AM346" i="10"/>
  <c r="AO346" i="10"/>
  <c r="BC346" i="10"/>
  <c r="BA346" i="10"/>
  <c r="BD350" i="10"/>
  <c r="AO350" i="10"/>
  <c r="AW350" i="10"/>
  <c r="BE350" i="10"/>
  <c r="AL350" i="10"/>
  <c r="AP350" i="10"/>
  <c r="AT350" i="10"/>
  <c r="AX350" i="10"/>
  <c r="AY350" i="10"/>
  <c r="BC350" i="10"/>
  <c r="BD354" i="10"/>
  <c r="AL354" i="10"/>
  <c r="AP354" i="10"/>
  <c r="AS354" i="10"/>
  <c r="AT354" i="10"/>
  <c r="AO354" i="10"/>
  <c r="BA354" i="10"/>
  <c r="AX354" i="10"/>
  <c r="AW354" i="10"/>
  <c r="BE354" i="10"/>
  <c r="BB354" i="10"/>
  <c r="AY354" i="10"/>
  <c r="BC354" i="10"/>
  <c r="AP358" i="10"/>
  <c r="BC358" i="10"/>
  <c r="AX358" i="10"/>
  <c r="AU358" i="10"/>
  <c r="AY358" i="10"/>
  <c r="BD362" i="10"/>
  <c r="AP362" i="10"/>
  <c r="AT362" i="10"/>
  <c r="AJ369" i="10"/>
  <c r="AI369" i="10"/>
  <c r="AH369" i="10"/>
  <c r="AZ376" i="10"/>
  <c r="BD376" i="10"/>
  <c r="AO376" i="10"/>
  <c r="AS376" i="10"/>
  <c r="AW376" i="10"/>
  <c r="AR376" i="10"/>
  <c r="AV376" i="10"/>
  <c r="BD382" i="10"/>
  <c r="AP382" i="10"/>
  <c r="AT382" i="10"/>
  <c r="AX382" i="10"/>
  <c r="AS382" i="10"/>
  <c r="BB382" i="10"/>
  <c r="BA382" i="10"/>
  <c r="AM382" i="10"/>
  <c r="AQ382" i="10"/>
  <c r="AL382" i="10"/>
  <c r="AJ390" i="10"/>
  <c r="AH390" i="10"/>
  <c r="BE402" i="10"/>
  <c r="AT402" i="10"/>
  <c r="AO402" i="10"/>
  <c r="AS402" i="10"/>
  <c r="AW402" i="10"/>
  <c r="AV406" i="10"/>
  <c r="AS406" i="10"/>
  <c r="AB418" i="10"/>
  <c r="AC418" i="10" s="1"/>
  <c r="AA418" i="10"/>
  <c r="BD425" i="10"/>
  <c r="BA425" i="10"/>
  <c r="AL425" i="10"/>
  <c r="AM425" i="10"/>
  <c r="BE425" i="10"/>
  <c r="AP425" i="10"/>
  <c r="AQ425" i="10"/>
  <c r="AT425" i="10"/>
  <c r="AU425" i="10"/>
  <c r="BB425" i="10"/>
  <c r="AY425" i="10"/>
  <c r="AS425" i="10"/>
  <c r="BD446" i="10"/>
  <c r="BB446" i="10"/>
  <c r="AO446" i="10"/>
  <c r="AW446" i="10"/>
  <c r="AS446" i="10"/>
  <c r="BA446" i="10"/>
  <c r="BE446" i="10"/>
  <c r="AM446" i="10"/>
  <c r="AQ446" i="10"/>
  <c r="AU446" i="10"/>
  <c r="AT446" i="10"/>
  <c r="AX446" i="10"/>
  <c r="AJ452" i="10"/>
  <c r="AH452" i="10"/>
  <c r="AI452" i="10"/>
  <c r="AZ458" i="10"/>
  <c r="AO458" i="10"/>
  <c r="AS458" i="10"/>
  <c r="AW458" i="10"/>
  <c r="BA458" i="10"/>
  <c r="AW509" i="10"/>
  <c r="AT509" i="10"/>
  <c r="AP509" i="10"/>
  <c r="AL509" i="10"/>
  <c r="BD509" i="10"/>
  <c r="AZ509" i="10"/>
  <c r="AV509" i="10"/>
  <c r="AR509" i="10"/>
  <c r="BB509" i="10"/>
  <c r="BC509" i="10"/>
  <c r="AX509" i="10"/>
  <c r="AZ33" i="10"/>
  <c r="AW33" i="10"/>
  <c r="BA33" i="10"/>
  <c r="BE33" i="10"/>
  <c r="AP33" i="10"/>
  <c r="AT33" i="10"/>
  <c r="AX33" i="10"/>
  <c r="AO33" i="10"/>
  <c r="AS33" i="10"/>
  <c r="BA96" i="10"/>
  <c r="BB96" i="10"/>
  <c r="AU117" i="10"/>
  <c r="AO117" i="10"/>
  <c r="AJ126" i="10"/>
  <c r="AH126" i="10"/>
  <c r="AI130" i="10"/>
  <c r="AH130" i="10"/>
  <c r="BE182" i="10"/>
  <c r="AX182" i="10"/>
  <c r="BB182" i="10"/>
  <c r="AW182" i="10"/>
  <c r="AP182" i="10"/>
  <c r="BA182" i="10"/>
  <c r="AT182" i="10"/>
  <c r="AP186" i="10"/>
  <c r="AO186" i="10"/>
  <c r="AT186" i="10"/>
  <c r="AS186" i="10"/>
  <c r="AX186" i="10"/>
  <c r="AW186" i="10"/>
  <c r="BB186" i="10"/>
  <c r="BA186" i="10"/>
  <c r="BE186" i="10"/>
  <c r="AL186" i="10"/>
  <c r="AT190" i="10"/>
  <c r="AX190" i="10"/>
  <c r="BB190" i="10"/>
  <c r="AO190" i="10"/>
  <c r="AL190" i="10"/>
  <c r="AP190" i="10"/>
  <c r="AZ194" i="10"/>
  <c r="AL194" i="10"/>
  <c r="AP194" i="10"/>
  <c r="AT194" i="10"/>
  <c r="AX194" i="10"/>
  <c r="BB194" i="10"/>
  <c r="BA194" i="10"/>
  <c r="BE194" i="10"/>
  <c r="AP201" i="10"/>
  <c r="AO201" i="10"/>
  <c r="BC201" i="10"/>
  <c r="AQ201" i="10"/>
  <c r="BA222" i="10"/>
  <c r="AZ222" i="10"/>
  <c r="AP222" i="10"/>
  <c r="AS222" i="10"/>
  <c r="AV222" i="10"/>
  <c r="AL222" i="10"/>
  <c r="AR222" i="10"/>
  <c r="BE222" i="10"/>
  <c r="AO222" i="10"/>
  <c r="AN222" i="10"/>
  <c r="BC222" i="10"/>
  <c r="AY222" i="10"/>
  <c r="AU222" i="10"/>
  <c r="AX222" i="10"/>
  <c r="BD222" i="10"/>
  <c r="AT222" i="10"/>
  <c r="BE238" i="10"/>
  <c r="AO238" i="10"/>
  <c r="AS238" i="10"/>
  <c r="BA257" i="10"/>
  <c r="AL257" i="10"/>
  <c r="AP257" i="10"/>
  <c r="AT257" i="10"/>
  <c r="AX257" i="10"/>
  <c r="AX290" i="10"/>
  <c r="AY290" i="10"/>
  <c r="BD290" i="10"/>
  <c r="BC290" i="10"/>
  <c r="AM290" i="10"/>
  <c r="AV290" i="10"/>
  <c r="AQ290" i="10"/>
  <c r="AZ290" i="10"/>
  <c r="AL294" i="10"/>
  <c r="AN294" i="10"/>
  <c r="BC294" i="10"/>
  <c r="BD294" i="10"/>
  <c r="AL298" i="10"/>
  <c r="AM298" i="10"/>
  <c r="AQ298" i="10"/>
  <c r="AY298" i="10"/>
  <c r="AN298" i="10"/>
  <c r="BD298" i="10"/>
  <c r="BE302" i="10"/>
  <c r="AQ302" i="10"/>
  <c r="AU302" i="10"/>
  <c r="AY302" i="10"/>
  <c r="AN302" i="10"/>
  <c r="BD302" i="10"/>
  <c r="BA333" i="10"/>
  <c r="AQ17" i="10"/>
  <c r="AL17" i="10"/>
  <c r="AU17" i="10"/>
  <c r="AP17" i="10"/>
  <c r="AY17" i="10"/>
  <c r="AT17" i="10"/>
  <c r="AX17" i="10"/>
  <c r="BE23" i="10"/>
  <c r="AZ23" i="10"/>
  <c r="BD23" i="10"/>
  <c r="AS23" i="10"/>
  <c r="AW23" i="10"/>
  <c r="BA23" i="10"/>
  <c r="AR23" i="10"/>
  <c r="AV23" i="10"/>
  <c r="AW40" i="10"/>
  <c r="AS40" i="10"/>
  <c r="AS60" i="10"/>
  <c r="AW60" i="10"/>
  <c r="AA70" i="10"/>
  <c r="AB70" i="10"/>
  <c r="AC70" i="10" s="1"/>
  <c r="AR90" i="10"/>
  <c r="AV90" i="10"/>
  <c r="AZ90" i="10"/>
  <c r="BD90" i="10"/>
  <c r="AN90" i="10"/>
  <c r="AJ201" i="10"/>
  <c r="AH201" i="10"/>
  <c r="AY208" i="10"/>
  <c r="BC208" i="10"/>
  <c r="AN208" i="10"/>
  <c r="AR208" i="10"/>
  <c r="AV208" i="10"/>
  <c r="AZ208" i="10"/>
  <c r="AQ208" i="10"/>
  <c r="AU208" i="10"/>
  <c r="BD214" i="10"/>
  <c r="BA214" i="10"/>
  <c r="BE214" i="10"/>
  <c r="AL214" i="10"/>
  <c r="AP214" i="10"/>
  <c r="AS214" i="10"/>
  <c r="AW214" i="10"/>
  <c r="BE229" i="10"/>
  <c r="AM229" i="10"/>
  <c r="AW229" i="10"/>
  <c r="BB229" i="10"/>
  <c r="AS229" i="10"/>
  <c r="AX229" i="10"/>
  <c r="BD229" i="10"/>
  <c r="AT229" i="10"/>
  <c r="AZ229" i="10"/>
  <c r="AP229" i="10"/>
  <c r="AV229" i="10"/>
  <c r="AL229" i="10"/>
  <c r="AR229" i="10"/>
  <c r="AU229" i="10"/>
  <c r="AQ229" i="10"/>
  <c r="AO225" i="10"/>
  <c r="BA99" i="10"/>
  <c r="AI143" i="10"/>
  <c r="AJ143" i="10"/>
  <c r="AJ807" i="10"/>
  <c r="AO236" i="10"/>
  <c r="AA352" i="10"/>
  <c r="AM99" i="10"/>
  <c r="AR236" i="10"/>
  <c r="AH239" i="10"/>
  <c r="E37" i="69"/>
  <c r="AZ561" i="10"/>
  <c r="X12" i="67"/>
  <c r="C216" i="1"/>
  <c r="AT1504" i="10"/>
  <c r="AO1498" i="10"/>
  <c r="AU1498" i="10"/>
  <c r="AW1492" i="10"/>
  <c r="AT1492" i="10"/>
  <c r="BE1462" i="10"/>
  <c r="AX1462" i="10"/>
  <c r="AN1315" i="10"/>
  <c r="AW1350" i="10"/>
  <c r="AV1311" i="10"/>
  <c r="AW1303" i="10"/>
  <c r="BE1299" i="10"/>
  <c r="BD1299" i="10"/>
  <c r="AM1307" i="10"/>
  <c r="AW1109" i="10"/>
  <c r="AO1103" i="10"/>
  <c r="AL1124" i="10"/>
  <c r="BB16" i="10"/>
  <c r="BA16" i="10"/>
  <c r="AP22" i="10"/>
  <c r="AV22" i="10"/>
  <c r="AW59" i="10"/>
  <c r="BE59" i="10"/>
  <c r="AY59" i="10"/>
  <c r="AS59" i="10"/>
  <c r="BB89" i="10"/>
  <c r="BA89" i="10"/>
  <c r="AW89" i="10"/>
  <c r="BE110" i="10"/>
  <c r="BA110" i="10"/>
  <c r="C214" i="1"/>
  <c r="AU1462" i="10"/>
  <c r="BB1311" i="10"/>
  <c r="AS1311" i="10"/>
  <c r="AQ1303" i="10"/>
  <c r="AY1307" i="10"/>
  <c r="AX1109" i="10"/>
  <c r="AU1103" i="10"/>
  <c r="AX1124" i="10"/>
  <c r="AI927" i="10"/>
  <c r="AJ927" i="10"/>
  <c r="AU1428" i="10"/>
  <c r="BC1428" i="10"/>
  <c r="BC1498" i="10"/>
  <c r="BB1492" i="10"/>
  <c r="AQ1462" i="10"/>
  <c r="BE1350" i="10"/>
  <c r="BD1311" i="10"/>
  <c r="AM1303" i="10"/>
  <c r="AO1299" i="10"/>
  <c r="AU1307" i="10"/>
  <c r="AU1504" i="10"/>
  <c r="BA1498" i="10"/>
  <c r="AS1492" i="10"/>
  <c r="AM1299" i="10"/>
  <c r="AA1355" i="10"/>
  <c r="AM1504" i="10"/>
  <c r="BE1498" i="10"/>
  <c r="AY1492" i="10"/>
  <c r="AH1479" i="10"/>
  <c r="AY1462" i="10"/>
  <c r="AR1462" i="10"/>
  <c r="BA1315" i="10"/>
  <c r="AM1380" i="10"/>
  <c r="AO1311" i="10"/>
  <c r="AW1311" i="10"/>
  <c r="BA1216" i="10"/>
  <c r="AU1303" i="10"/>
  <c r="AQ1299" i="10"/>
  <c r="BD1216" i="10"/>
  <c r="BB1288" i="10"/>
  <c r="AY1222" i="10"/>
  <c r="BA1194" i="10"/>
  <c r="AQ1190" i="10"/>
  <c r="AP1153" i="10"/>
  <c r="AT1267" i="10"/>
  <c r="BD1267" i="10"/>
  <c r="AM1198" i="10"/>
  <c r="BA1174" i="10"/>
  <c r="BA1153" i="10"/>
  <c r="AW1307" i="10"/>
  <c r="BC1307" i="10"/>
  <c r="AU1202" i="10"/>
  <c r="AS1186" i="10"/>
  <c r="AR1186" i="10"/>
  <c r="AT1109" i="10"/>
  <c r="AU1294" i="10"/>
  <c r="AY1103" i="10"/>
  <c r="AT1103" i="10"/>
  <c r="BB1124" i="10"/>
  <c r="AA1142" i="10"/>
  <c r="AB83" i="10"/>
  <c r="AC83" i="10" s="1"/>
  <c r="BA813" i="10"/>
  <c r="BB813" i="10"/>
  <c r="AJ1097" i="10"/>
  <c r="AH1097" i="10"/>
  <c r="AZ1295" i="10"/>
  <c r="AR1295" i="10"/>
  <c r="BA1311" i="10"/>
  <c r="AU1299" i="10"/>
  <c r="AV35" i="10"/>
  <c r="AS35" i="10"/>
  <c r="AW35" i="10"/>
  <c r="BA35" i="10"/>
  <c r="BB35" i="10"/>
  <c r="AI61" i="10"/>
  <c r="AH61" i="10"/>
  <c r="BA730" i="10"/>
  <c r="AM730" i="10"/>
  <c r="AV730" i="10"/>
  <c r="BC1504" i="10"/>
  <c r="BB1504" i="10"/>
  <c r="AW1498" i="10"/>
  <c r="AN1492" i="10"/>
  <c r="AO1504" i="10"/>
  <c r="AL1498" i="10"/>
  <c r="AZ1456" i="10"/>
  <c r="BD1492" i="10"/>
  <c r="AJ1479" i="10"/>
  <c r="BB1462" i="10"/>
  <c r="BC1462" i="10"/>
  <c r="AW1315" i="10"/>
  <c r="AX1344" i="10"/>
  <c r="AM1311" i="10"/>
  <c r="AL1311" i="10"/>
  <c r="AY1303" i="10"/>
  <c r="AP1307" i="10"/>
  <c r="AN1307" i="10"/>
  <c r="AS1504" i="10"/>
  <c r="AP1498" i="10"/>
  <c r="AV1456" i="10"/>
  <c r="AO1492" i="10"/>
  <c r="AT1462" i="10"/>
  <c r="AH1441" i="10"/>
  <c r="AS1315" i="10"/>
  <c r="AT1344" i="10"/>
  <c r="BE1344" i="10"/>
  <c r="AU1380" i="10"/>
  <c r="AQ1311" i="10"/>
  <c r="BE1311" i="10"/>
  <c r="AS1216" i="10"/>
  <c r="BC1303" i="10"/>
  <c r="AY1299" i="10"/>
  <c r="AV1216" i="10"/>
  <c r="AQ1288" i="10"/>
  <c r="AL1194" i="10"/>
  <c r="AP1190" i="10"/>
  <c r="AX1174" i="10"/>
  <c r="AI1209" i="10"/>
  <c r="AS1153" i="10"/>
  <c r="AX1307" i="10"/>
  <c r="AR1307" i="10"/>
  <c r="BC1202" i="10"/>
  <c r="AP1186" i="10"/>
  <c r="AL1109" i="10"/>
  <c r="BE1294" i="10"/>
  <c r="AQ1114" i="10"/>
  <c r="AN1103" i="10"/>
  <c r="AN1124" i="10"/>
  <c r="AQ1124" i="10"/>
  <c r="BE35" i="10"/>
  <c r="AI556" i="10"/>
  <c r="AH556" i="10"/>
  <c r="AJ556" i="10"/>
  <c r="AO567" i="10"/>
  <c r="AL567" i="10"/>
  <c r="BA624" i="10"/>
  <c r="AN624" i="10"/>
  <c r="BE624" i="10"/>
  <c r="AA629" i="10"/>
  <c r="AB629" i="10"/>
  <c r="AC629" i="10" s="1"/>
  <c r="AB689" i="10"/>
  <c r="AC689" i="10" s="1"/>
  <c r="AA689" i="10"/>
  <c r="BA1030" i="10"/>
  <c r="AT1498" i="10"/>
  <c r="AR1456" i="10"/>
  <c r="AU1492" i="10"/>
  <c r="AL1462" i="10"/>
  <c r="AI1441" i="10"/>
  <c r="AO1315" i="10"/>
  <c r="BB1350" i="10"/>
  <c r="AP1344" i="10"/>
  <c r="AX1323" i="10"/>
  <c r="AZ1350" i="10"/>
  <c r="BA1344" i="10"/>
  <c r="BE1323" i="10"/>
  <c r="BC1315" i="10"/>
  <c r="AT1298" i="10"/>
  <c r="AU1311" i="10"/>
  <c r="AN1303" i="10"/>
  <c r="BC1299" i="10"/>
  <c r="AS1307" i="10"/>
  <c r="AV1307" i="10"/>
  <c r="AZ155" i="10"/>
  <c r="AO155" i="10"/>
  <c r="AS155" i="10"/>
  <c r="AW155" i="10"/>
  <c r="BE155" i="10"/>
  <c r="BA155" i="10"/>
  <c r="BE164" i="10"/>
  <c r="AN164" i="10"/>
  <c r="AI204" i="10"/>
  <c r="AH204" i="10"/>
  <c r="AJ216" i="10"/>
  <c r="AI216" i="10"/>
  <c r="AH216" i="10"/>
  <c r="AV220" i="10"/>
  <c r="AL220" i="10"/>
  <c r="AR220" i="10"/>
  <c r="AO220" i="10"/>
  <c r="AN220" i="10"/>
  <c r="BE220" i="10"/>
  <c r="AY220" i="10"/>
  <c r="AU220" i="10"/>
  <c r="AX220" i="10"/>
  <c r="BC220" i="10"/>
  <c r="AQ220" i="10"/>
  <c r="BB220" i="10"/>
  <c r="AT220" i="10"/>
  <c r="AP220" i="10"/>
  <c r="AZ220" i="10"/>
  <c r="AW225" i="10"/>
  <c r="AQ225" i="10"/>
  <c r="AM225" i="10"/>
  <c r="BB225" i="10"/>
  <c r="BD225" i="10"/>
  <c r="AT225" i="10"/>
  <c r="AZ225" i="10"/>
  <c r="AP225" i="10"/>
  <c r="BC225" i="10"/>
  <c r="AX225" i="10"/>
  <c r="AL225" i="10"/>
  <c r="BE225" i="10"/>
  <c r="AU225" i="10"/>
  <c r="AL231" i="10"/>
  <c r="AY231" i="10"/>
  <c r="BC231" i="10"/>
  <c r="AM231" i="10"/>
  <c r="AQ231" i="10"/>
  <c r="AU231" i="10"/>
  <c r="AX236" i="10"/>
  <c r="AL236" i="10"/>
  <c r="AY236" i="10"/>
  <c r="BB236" i="10"/>
  <c r="AU236" i="10"/>
  <c r="BD260" i="10"/>
  <c r="AX260" i="10"/>
  <c r="BD272" i="10"/>
  <c r="AX272" i="10"/>
  <c r="BB272" i="10"/>
  <c r="AS272" i="10"/>
  <c r="AL272" i="10"/>
  <c r="BA272" i="10"/>
  <c r="AM272" i="10"/>
  <c r="AJ280" i="10"/>
  <c r="AH280" i="10"/>
  <c r="AA292" i="10"/>
  <c r="AB292" i="10"/>
  <c r="AC292" i="10" s="1"/>
  <c r="AB296" i="10"/>
  <c r="AC296" i="10" s="1"/>
  <c r="AA296" i="10"/>
  <c r="AA304" i="10"/>
  <c r="AB304" i="10"/>
  <c r="AC304" i="10" s="1"/>
  <c r="AH307" i="10"/>
  <c r="AI307" i="10"/>
  <c r="AU322" i="10"/>
  <c r="AY322" i="10"/>
  <c r="BC322" i="10"/>
  <c r="BD328" i="10"/>
  <c r="AO328" i="10"/>
  <c r="AB356" i="10"/>
  <c r="AC356" i="10" s="1"/>
  <c r="AA356" i="10"/>
  <c r="AA360" i="10"/>
  <c r="AB360" i="10"/>
  <c r="AC360" i="10" s="1"/>
  <c r="AT388" i="10"/>
  <c r="AM388" i="10"/>
  <c r="BC388" i="10"/>
  <c r="AR388" i="10"/>
  <c r="AQ388" i="10"/>
  <c r="AT393" i="10"/>
  <c r="AY393" i="10"/>
  <c r="BD393" i="10"/>
  <c r="AM393" i="10"/>
  <c r="AH448" i="10"/>
  <c r="AI448" i="10"/>
  <c r="W460" i="10"/>
  <c r="X460" i="10" s="1"/>
  <c r="Q477" i="10"/>
  <c r="W477" i="10" s="1"/>
  <c r="AA464" i="10"/>
  <c r="AB464" i="10"/>
  <c r="AC464" i="10" s="1"/>
  <c r="AA468" i="10"/>
  <c r="AB468" i="10"/>
  <c r="AC468" i="10" s="1"/>
  <c r="AR500" i="10"/>
  <c r="AN500" i="10"/>
  <c r="AX500" i="10"/>
  <c r="AV500" i="10"/>
  <c r="AW1504" i="10"/>
  <c r="BA1504" i="10"/>
  <c r="AR1504" i="10"/>
  <c r="AX1498" i="10"/>
  <c r="AN1456" i="10"/>
  <c r="AZ1492" i="10"/>
  <c r="AO1462" i="10"/>
  <c r="AV1350" i="10"/>
  <c r="AL1344" i="10"/>
  <c r="AT1323" i="10"/>
  <c r="BD1315" i="10"/>
  <c r="AU1350" i="10"/>
  <c r="AW1344" i="10"/>
  <c r="BA1323" i="10"/>
  <c r="AY1315" i="10"/>
  <c r="AH1329" i="10"/>
  <c r="AY1311" i="10"/>
  <c r="AR1303" i="10"/>
  <c r="AN1299" i="10"/>
  <c r="BA1307" i="10"/>
  <c r="AZ1307" i="10"/>
  <c r="AV1103" i="10"/>
  <c r="AW1124" i="10"/>
  <c r="AY1124" i="10"/>
  <c r="AX35" i="10"/>
  <c r="AR225" i="10"/>
  <c r="AM141" i="10"/>
  <c r="BB141" i="10"/>
  <c r="AX141" i="10"/>
  <c r="AZ141" i="10"/>
  <c r="AP141" i="10"/>
  <c r="AV141" i="10"/>
  <c r="AL141" i="10"/>
  <c r="AY141" i="10"/>
  <c r="AT141" i="10"/>
  <c r="AQ141" i="10"/>
  <c r="AO144" i="10"/>
  <c r="BC144" i="10"/>
  <c r="AY144" i="10"/>
  <c r="AU144" i="10"/>
  <c r="AM144" i="10"/>
  <c r="BB144" i="10"/>
  <c r="AV144" i="10"/>
  <c r="AL144" i="10"/>
  <c r="AQ144" i="10"/>
  <c r="AX144" i="10"/>
  <c r="AP144" i="10"/>
  <c r="AS144" i="10"/>
  <c r="AN144" i="10"/>
  <c r="AI149" i="10"/>
  <c r="AJ149" i="10"/>
  <c r="BE1504" i="10"/>
  <c r="BB1498" i="10"/>
  <c r="AQ1492" i="10"/>
  <c r="BE1492" i="10"/>
  <c r="AS1462" i="10"/>
  <c r="AG1467" i="10"/>
  <c r="AG1468" i="10" s="1"/>
  <c r="AG1469" i="10" s="1"/>
  <c r="AG1470" i="10" s="1"/>
  <c r="AG1471" i="10" s="1"/>
  <c r="AG1472" i="10" s="1"/>
  <c r="AG1473" i="10" s="1"/>
  <c r="AG1474" i="10" s="1"/>
  <c r="AG1475" i="10" s="1"/>
  <c r="AG1476" i="10" s="1"/>
  <c r="AG1477" i="10" s="1"/>
  <c r="AG1478" i="10" s="1"/>
  <c r="AG1479" i="10" s="1"/>
  <c r="AG1480" i="10" s="1"/>
  <c r="AG1481" i="10" s="1"/>
  <c r="AG1482" i="10" s="1"/>
  <c r="AG1483" i="10" s="1"/>
  <c r="AG1484" i="10" s="1"/>
  <c r="AG1485" i="10" s="1"/>
  <c r="AQ1350" i="10"/>
  <c r="AP1323" i="10"/>
  <c r="AZ1315" i="10"/>
  <c r="AP1350" i="10"/>
  <c r="AS1344" i="10"/>
  <c r="AW1323" i="10"/>
  <c r="AU1315" i="10"/>
  <c r="AI1329" i="10"/>
  <c r="BC1311" i="10"/>
  <c r="AV1303" i="10"/>
  <c r="AR1299" i="10"/>
  <c r="AL1307" i="10"/>
  <c r="BD1307" i="10"/>
  <c r="AA1134" i="10"/>
  <c r="AH927" i="10"/>
  <c r="AV225" i="10"/>
  <c r="AM1498" i="10"/>
  <c r="AM1492" i="10"/>
  <c r="AL1492" i="10"/>
  <c r="AW1462" i="10"/>
  <c r="AL1350" i="10"/>
  <c r="AL1323" i="10"/>
  <c r="AV1315" i="10"/>
  <c r="AO1350" i="10"/>
  <c r="AO1344" i="10"/>
  <c r="AN1311" i="10"/>
  <c r="AZ1303" i="10"/>
  <c r="AV1299" i="10"/>
  <c r="AT1307" i="10"/>
  <c r="BE1109" i="10"/>
  <c r="BE1103" i="10"/>
  <c r="BD1103" i="10"/>
  <c r="BA130" i="10"/>
  <c r="AN177" i="10"/>
  <c r="AN130" i="10"/>
  <c r="BC134" i="10"/>
  <c r="AW112" i="10"/>
  <c r="AV112" i="10"/>
  <c r="AY112" i="10"/>
  <c r="AU112" i="10"/>
  <c r="AJ139" i="10"/>
  <c r="AH139" i="10"/>
  <c r="BE159" i="10"/>
  <c r="AO159" i="10"/>
  <c r="BC163" i="10"/>
  <c r="BA163" i="10"/>
  <c r="BA167" i="10"/>
  <c r="AR167" i="10"/>
  <c r="AS167" i="10"/>
  <c r="AN167" i="10"/>
  <c r="AO167" i="10"/>
  <c r="AW167" i="10"/>
  <c r="BC167" i="10"/>
  <c r="BE167" i="10"/>
  <c r="AU167" i="10"/>
  <c r="AQ167" i="10"/>
  <c r="BD167" i="10"/>
  <c r="AT167" i="10"/>
  <c r="AJ173" i="10"/>
  <c r="AI173" i="10"/>
  <c r="AH173" i="10"/>
  <c r="AA183" i="10"/>
  <c r="AB183" i="10"/>
  <c r="AC183" i="10" s="1"/>
  <c r="AO202" i="10"/>
  <c r="AW202" i="10"/>
  <c r="BA202" i="10"/>
  <c r="AJ208" i="10"/>
  <c r="AH208" i="10"/>
  <c r="AA239" i="10"/>
  <c r="AB239" i="10"/>
  <c r="AC239" i="10" s="1"/>
  <c r="BD264" i="10"/>
  <c r="AX264" i="10"/>
  <c r="AW264" i="10"/>
  <c r="BB264" i="10"/>
  <c r="BE264" i="10"/>
  <c r="AL264" i="10"/>
  <c r="AJ290" i="10"/>
  <c r="AH290" i="10"/>
  <c r="AJ294" i="10"/>
  <c r="AH294" i="10"/>
  <c r="AJ302" i="10"/>
  <c r="AH302" i="10"/>
  <c r="AQ306" i="10"/>
  <c r="AU306" i="10"/>
  <c r="AJ313" i="10"/>
  <c r="AI313" i="10"/>
  <c r="AR320" i="10"/>
  <c r="AS320" i="10"/>
  <c r="AW320" i="10"/>
  <c r="AT326" i="10"/>
  <c r="AQ326" i="10"/>
  <c r="AU326" i="10"/>
  <c r="AY326" i="10"/>
  <c r="AJ334" i="10"/>
  <c r="AI334" i="10"/>
  <c r="AR341" i="10"/>
  <c r="AV341" i="10"/>
  <c r="BD370" i="10"/>
  <c r="AL370" i="10"/>
  <c r="AP370" i="10"/>
  <c r="AT370" i="10"/>
  <c r="BB370" i="10"/>
  <c r="BD391" i="10"/>
  <c r="AT391" i="10"/>
  <c r="AX391" i="10"/>
  <c r="BB391" i="10"/>
  <c r="AX397" i="10"/>
  <c r="AM397" i="10"/>
  <c r="AU397" i="10"/>
  <c r="AY397" i="10"/>
  <c r="BD453" i="10"/>
  <c r="AO453" i="10"/>
  <c r="AA575" i="10"/>
  <c r="AB575" i="10"/>
  <c r="AC575" i="10" s="1"/>
  <c r="AS223" i="10"/>
  <c r="AO163" i="10"/>
  <c r="AM138" i="10"/>
  <c r="AR122" i="10"/>
  <c r="AB191" i="10"/>
  <c r="AC191" i="10" s="1"/>
  <c r="BC126" i="10"/>
  <c r="BB167" i="10"/>
  <c r="AR112" i="10"/>
  <c r="AZ129" i="10"/>
  <c r="AW129" i="10"/>
  <c r="BE129" i="10"/>
  <c r="BC137" i="10"/>
  <c r="AO137" i="10"/>
  <c r="AW137" i="10"/>
  <c r="BA137" i="10"/>
  <c r="AJ161" i="10"/>
  <c r="AI161" i="10"/>
  <c r="AZ205" i="10"/>
  <c r="AN205" i="10"/>
  <c r="AT205" i="10"/>
  <c r="AB240" i="10"/>
  <c r="AC240" i="10" s="1"/>
  <c r="AA240" i="10"/>
  <c r="AB252" i="10"/>
  <c r="AC252" i="10" s="1"/>
  <c r="AA252" i="10"/>
  <c r="AH266" i="10"/>
  <c r="AI266" i="10"/>
  <c r="AV276" i="10"/>
  <c r="AO276" i="10"/>
  <c r="BE276" i="10"/>
  <c r="BD287" i="10"/>
  <c r="AL287" i="10"/>
  <c r="AP287" i="10"/>
  <c r="AX287" i="10"/>
  <c r="BB287" i="10"/>
  <c r="AY292" i="10"/>
  <c r="AS292" i="10"/>
  <c r="AQ296" i="10"/>
  <c r="AS296" i="10"/>
  <c r="AW296" i="10"/>
  <c r="BA296" i="10"/>
  <c r="BB300" i="10"/>
  <c r="AS300" i="10"/>
  <c r="AW300" i="10"/>
  <c r="AZ304" i="10"/>
  <c r="AO304" i="10"/>
  <c r="AJ322" i="10"/>
  <c r="AH322" i="10"/>
  <c r="AM332" i="10"/>
  <c r="AN332" i="10"/>
  <c r="AR332" i="10"/>
  <c r="AV332" i="10"/>
  <c r="BD332" i="10"/>
  <c r="BC337" i="10"/>
  <c r="AN337" i="10"/>
  <c r="AR337" i="10"/>
  <c r="AZ337" i="10"/>
  <c r="BD337" i="10"/>
  <c r="AY343" i="10"/>
  <c r="AS343" i="10"/>
  <c r="AQ348" i="10"/>
  <c r="AZ348" i="10"/>
  <c r="AV352" i="10"/>
  <c r="AZ352" i="10"/>
  <c r="BD352" i="10"/>
  <c r="AN356" i="10"/>
  <c r="AV356" i="10"/>
  <c r="AZ356" i="10"/>
  <c r="AR360" i="10"/>
  <c r="AV360" i="10"/>
  <c r="AN364" i="10"/>
  <c r="AR364" i="10"/>
  <c r="AM373" i="10"/>
  <c r="AQ373" i="10"/>
  <c r="AU373" i="10"/>
  <c r="BC373" i="10"/>
  <c r="AV379" i="10"/>
  <c r="BA379" i="10"/>
  <c r="BB385" i="10"/>
  <c r="AM385" i="10"/>
  <c r="AU385" i="10"/>
  <c r="AY385" i="10"/>
  <c r="AJ388" i="10"/>
  <c r="AH388" i="10"/>
  <c r="AJ393" i="10"/>
  <c r="AH393" i="10"/>
  <c r="BD449" i="10"/>
  <c r="AS449" i="10"/>
  <c r="AT516" i="10"/>
  <c r="AP516" i="10"/>
  <c r="AL516" i="10"/>
  <c r="AZ516" i="10"/>
  <c r="AV516" i="10"/>
  <c r="BC516" i="10"/>
  <c r="AN774" i="10"/>
  <c r="AP774" i="10"/>
  <c r="BC774" i="10"/>
  <c r="AW774" i="10"/>
  <c r="AY774" i="10"/>
  <c r="AQ774" i="10"/>
  <c r="AM774" i="10"/>
  <c r="AZ774" i="10"/>
  <c r="BA774" i="10"/>
  <c r="AQ138" i="10"/>
  <c r="AV122" i="10"/>
  <c r="AM167" i="10"/>
  <c r="AT130" i="10"/>
  <c r="AP134" i="10"/>
  <c r="AR21" i="10"/>
  <c r="AO21" i="10"/>
  <c r="AS21" i="10"/>
  <c r="BA21" i="10"/>
  <c r="BE21" i="10"/>
  <c r="AU38" i="10"/>
  <c r="BC38" i="10"/>
  <c r="AY38" i="10"/>
  <c r="BA38" i="10"/>
  <c r="AX38" i="10"/>
  <c r="AL38" i="10"/>
  <c r="AJ57" i="10"/>
  <c r="AI57" i="10"/>
  <c r="AB799" i="10"/>
  <c r="AC799" i="10" s="1"/>
  <c r="AA799" i="10"/>
  <c r="BE1438" i="10"/>
  <c r="AO1438" i="10"/>
  <c r="BA95" i="10"/>
  <c r="AR95" i="10"/>
  <c r="AL95" i="10"/>
  <c r="BD151" i="10"/>
  <c r="AW151" i="10"/>
  <c r="AZ171" i="10"/>
  <c r="AS171" i="10"/>
  <c r="AW171" i="10"/>
  <c r="BA171" i="10"/>
  <c r="AV206" i="10"/>
  <c r="AW206" i="10"/>
  <c r="AU212" i="10"/>
  <c r="AY212" i="10"/>
  <c r="BC212" i="10"/>
  <c r="AT237" i="10"/>
  <c r="AM237" i="10"/>
  <c r="AQ237" i="10"/>
  <c r="BC237" i="10"/>
  <c r="AU282" i="10"/>
  <c r="AV282" i="10"/>
  <c r="BD282" i="10"/>
  <c r="AH311" i="10"/>
  <c r="AI311" i="10"/>
  <c r="AP338" i="10"/>
  <c r="AY338" i="10"/>
  <c r="AN344" i="10"/>
  <c r="AR344" i="10"/>
  <c r="AZ344" i="10"/>
  <c r="BD344" i="10"/>
  <c r="AA349" i="10"/>
  <c r="AB349" i="10"/>
  <c r="AC349" i="10" s="1"/>
  <c r="AP365" i="10"/>
  <c r="BA365" i="10"/>
  <c r="BD368" i="10"/>
  <c r="AL368" i="10"/>
  <c r="BD374" i="10"/>
  <c r="AL374" i="10"/>
  <c r="BB374" i="10"/>
  <c r="AM380" i="10"/>
  <c r="AR380" i="10"/>
  <c r="AV380" i="10"/>
  <c r="AZ380" i="10"/>
  <c r="AL400" i="10"/>
  <c r="AU400" i="10"/>
  <c r="AY400" i="10"/>
  <c r="BD456" i="10"/>
  <c r="AS456" i="10"/>
  <c r="AW477" i="10"/>
  <c r="AM477" i="10"/>
  <c r="BD477" i="10"/>
  <c r="AZ477" i="10"/>
  <c r="AI512" i="10"/>
  <c r="AA529" i="10"/>
  <c r="AB529" i="10"/>
  <c r="AC529" i="10" s="1"/>
  <c r="AX666" i="10"/>
  <c r="AT666" i="10"/>
  <c r="AY666" i="10"/>
  <c r="BC726" i="10"/>
  <c r="AW726" i="10"/>
  <c r="AY726" i="10"/>
  <c r="AU726" i="10"/>
  <c r="AM726" i="10"/>
  <c r="BB726" i="10"/>
  <c r="AV726" i="10"/>
  <c r="AS726" i="10"/>
  <c r="AZ754" i="10"/>
  <c r="AL754" i="10"/>
  <c r="AN122" i="10"/>
  <c r="BC122" i="10"/>
  <c r="AY122" i="10"/>
  <c r="AQ122" i="10"/>
  <c r="AM122" i="10"/>
  <c r="AZ122" i="10"/>
  <c r="AP122" i="10"/>
  <c r="BB126" i="10"/>
  <c r="AP126" i="10"/>
  <c r="BE130" i="10"/>
  <c r="AZ130" i="10"/>
  <c r="AP130" i="10"/>
  <c r="AV130" i="10"/>
  <c r="AL130" i="10"/>
  <c r="AS130" i="10"/>
  <c r="AW130" i="10"/>
  <c r="AR130" i="10"/>
  <c r="BC130" i="10"/>
  <c r="AY130" i="10"/>
  <c r="BB130" i="10"/>
  <c r="AV134" i="10"/>
  <c r="AL134" i="10"/>
  <c r="AO134" i="10"/>
  <c r="AR134" i="10"/>
  <c r="BE134" i="10"/>
  <c r="AN134" i="10"/>
  <c r="AW134" i="10"/>
  <c r="BA134" i="10"/>
  <c r="AY134" i="10"/>
  <c r="AS134" i="10"/>
  <c r="AU134" i="10"/>
  <c r="AX134" i="10"/>
  <c r="AO138" i="10"/>
  <c r="BB138" i="10"/>
  <c r="AX138" i="10"/>
  <c r="BD138" i="10"/>
  <c r="AT138" i="10"/>
  <c r="AV138" i="10"/>
  <c r="AL138" i="10"/>
  <c r="AR138" i="10"/>
  <c r="AS138" i="10"/>
  <c r="AU138" i="10"/>
  <c r="BE177" i="10"/>
  <c r="AZ177" i="10"/>
  <c r="AP177" i="10"/>
  <c r="AV177" i="10"/>
  <c r="AL177" i="10"/>
  <c r="AR177" i="10"/>
  <c r="AS177" i="10"/>
  <c r="BC177" i="10"/>
  <c r="AY177" i="10"/>
  <c r="BB177" i="10"/>
  <c r="AW177" i="10"/>
  <c r="AT221" i="10"/>
  <c r="AM221" i="10"/>
  <c r="AU221" i="10"/>
  <c r="AY221" i="10"/>
  <c r="AO233" i="10"/>
  <c r="AW233" i="10"/>
  <c r="BA233" i="10"/>
  <c r="AB241" i="10"/>
  <c r="AC241" i="10" s="1"/>
  <c r="AA241" i="10"/>
  <c r="AX253" i="10"/>
  <c r="AL253" i="10"/>
  <c r="BD268" i="10"/>
  <c r="BA268" i="10"/>
  <c r="AP268" i="10"/>
  <c r="AT268" i="10"/>
  <c r="AP283" i="10"/>
  <c r="AM283" i="10"/>
  <c r="AU283" i="10"/>
  <c r="AY283" i="10"/>
  <c r="AL293" i="10"/>
  <c r="AP293" i="10"/>
  <c r="AT293" i="10"/>
  <c r="BB293" i="10"/>
  <c r="BD297" i="10"/>
  <c r="AP297" i="10"/>
  <c r="AT297" i="10"/>
  <c r="BD301" i="10"/>
  <c r="AS301" i="10"/>
  <c r="AT301" i="10"/>
  <c r="AB305" i="10"/>
  <c r="AC305" i="10" s="1"/>
  <c r="AA305" i="10"/>
  <c r="AP312" i="10"/>
  <c r="AM312" i="10"/>
  <c r="AQ312" i="10"/>
  <c r="AP318" i="10"/>
  <c r="AU318" i="10"/>
  <c r="AY318" i="10"/>
  <c r="BC318" i="10"/>
  <c r="AO324" i="10"/>
  <c r="AS324" i="10"/>
  <c r="AW339" i="10"/>
  <c r="BB339" i="10"/>
  <c r="AH344" i="10"/>
  <c r="AI344" i="10"/>
  <c r="AV349" i="10"/>
  <c r="AS349" i="10"/>
  <c r="AW349" i="10"/>
  <c r="BA349" i="10"/>
  <c r="AS353" i="10"/>
  <c r="AW353" i="10"/>
  <c r="AT357" i="10"/>
  <c r="AW357" i="10"/>
  <c r="AR389" i="10"/>
  <c r="AV389" i="10"/>
  <c r="AZ389" i="10"/>
  <c r="AO395" i="10"/>
  <c r="AS395" i="10"/>
  <c r="AR405" i="10"/>
  <c r="AV405" i="10"/>
  <c r="BE421" i="10"/>
  <c r="BA421" i="10"/>
  <c r="AX421" i="10"/>
  <c r="AX569" i="10"/>
  <c r="AT569" i="10"/>
  <c r="AP569" i="10"/>
  <c r="AM569" i="10"/>
  <c r="AU569" i="10"/>
  <c r="AR569" i="10"/>
  <c r="BB593" i="10"/>
  <c r="AT593" i="10"/>
  <c r="AP593" i="10"/>
  <c r="AV593" i="10"/>
  <c r="AR614" i="10"/>
  <c r="AO614" i="10"/>
  <c r="AN614" i="10"/>
  <c r="BE614" i="10"/>
  <c r="BC614" i="10"/>
  <c r="AU614" i="10"/>
  <c r="AQ614" i="10"/>
  <c r="BD614" i="10"/>
  <c r="AT614" i="10"/>
  <c r="AY634" i="10"/>
  <c r="AT634" i="10"/>
  <c r="AO634" i="10"/>
  <c r="AZ634" i="10"/>
  <c r="AX634" i="10"/>
  <c r="AV634" i="10"/>
  <c r="AS634" i="10"/>
  <c r="AU634" i="10"/>
  <c r="AV638" i="10"/>
  <c r="AS638" i="10"/>
  <c r="AR638" i="10"/>
  <c r="AM638" i="10"/>
  <c r="AN638" i="10"/>
  <c r="AQ638" i="10"/>
  <c r="AU638" i="10"/>
  <c r="AP638" i="10"/>
  <c r="AO638" i="10"/>
  <c r="AP642" i="10"/>
  <c r="BE642" i="10"/>
  <c r="AY642" i="10"/>
  <c r="AO642" i="10"/>
  <c r="BD642" i="10"/>
  <c r="BC642" i="10"/>
  <c r="AN642" i="10"/>
  <c r="AL642" i="10"/>
  <c r="AT686" i="10"/>
  <c r="AP686" i="10"/>
  <c r="AL686" i="10"/>
  <c r="AS686" i="10"/>
  <c r="BC686" i="10"/>
  <c r="AZ686" i="10"/>
  <c r="AM686" i="10"/>
  <c r="AO686" i="10"/>
  <c r="AN138" i="10"/>
  <c r="AO112" i="10"/>
  <c r="BB118" i="10"/>
  <c r="AQ177" i="10"/>
  <c r="AZ167" i="10"/>
  <c r="AQ130" i="10"/>
  <c r="AM134" i="10"/>
  <c r="AN96" i="10"/>
  <c r="AO96" i="10"/>
  <c r="AS96" i="10"/>
  <c r="AW96" i="10"/>
  <c r="BE96" i="10"/>
  <c r="AR151" i="10"/>
  <c r="AJ157" i="10"/>
  <c r="AH157" i="10"/>
  <c r="AA182" i="10"/>
  <c r="AB182" i="10"/>
  <c r="AC182" i="10" s="1"/>
  <c r="AT245" i="10"/>
  <c r="AU245" i="10"/>
  <c r="BB249" i="10"/>
  <c r="AM249" i="10"/>
  <c r="AU249" i="10"/>
  <c r="AY249" i="10"/>
  <c r="BB289" i="10"/>
  <c r="AZ289" i="10"/>
  <c r="BD289" i="10"/>
  <c r="AN289" i="10"/>
  <c r="BD305" i="10"/>
  <c r="AX305" i="10"/>
  <c r="BB305" i="10"/>
  <c r="AL305" i="10"/>
  <c r="AJ318" i="10"/>
  <c r="AH318" i="10"/>
  <c r="BE333" i="10"/>
  <c r="AO333" i="10"/>
  <c r="AW375" i="10"/>
  <c r="BA375" i="10"/>
  <c r="AM381" i="10"/>
  <c r="BC381" i="10"/>
  <c r="AU386" i="10"/>
  <c r="AV386" i="10"/>
  <c r="BB564" i="10"/>
  <c r="AX564" i="10"/>
  <c r="AT564" i="10"/>
  <c r="AL564" i="10"/>
  <c r="BD564" i="10"/>
  <c r="AN564" i="10"/>
  <c r="BA145" i="10"/>
  <c r="AU301" i="10"/>
  <c r="AY297" i="10"/>
  <c r="BC293" i="10"/>
  <c r="AO282" i="10"/>
  <c r="AM268" i="10"/>
  <c r="AN221" i="10"/>
  <c r="AL206" i="10"/>
  <c r="BA193" i="10"/>
  <c r="AP151" i="10"/>
  <c r="BD145" i="10"/>
  <c r="AX137" i="10"/>
  <c r="AP133" i="10"/>
  <c r="AX100" i="10"/>
  <c r="AX96" i="10"/>
  <c r="AR84" i="10"/>
  <c r="AR80" i="10"/>
  <c r="AZ72" i="10"/>
  <c r="AZ68" i="10"/>
  <c r="AO44" i="10"/>
  <c r="BD27" i="10"/>
  <c r="AV15" i="10"/>
  <c r="BA297" i="10"/>
  <c r="AS268" i="10"/>
  <c r="BB456" i="10"/>
  <c r="AS450" i="10"/>
  <c r="AW438" i="10"/>
  <c r="AM436" i="10"/>
  <c r="AW410" i="10"/>
  <c r="AO349" i="10"/>
  <c r="AU345" i="10"/>
  <c r="AX339" i="10"/>
  <c r="AZ332" i="10"/>
  <c r="BA324" i="10"/>
  <c r="AU312" i="10"/>
  <c r="AT305" i="10"/>
  <c r="AL301" i="10"/>
  <c r="AL297" i="10"/>
  <c r="BC249" i="10"/>
  <c r="AS206" i="10"/>
  <c r="AO151" i="10"/>
  <c r="BB516" i="10"/>
  <c r="AV642" i="10"/>
  <c r="AL614" i="10"/>
  <c r="AZ138" i="10"/>
  <c r="AU177" i="10"/>
  <c r="AH450" i="10"/>
  <c r="AU130" i="10"/>
  <c r="AQ134" i="10"/>
  <c r="AV17" i="10"/>
  <c r="AO17" i="10"/>
  <c r="AA74" i="10"/>
  <c r="AB74" i="10"/>
  <c r="AC74" i="10" s="1"/>
  <c r="AX90" i="10"/>
  <c r="BB90" i="10"/>
  <c r="AI807" i="10"/>
  <c r="BC1354" i="10"/>
  <c r="BD119" i="10"/>
  <c r="AS119" i="10"/>
  <c r="AW119" i="10"/>
  <c r="AT119" i="10"/>
  <c r="AZ124" i="10"/>
  <c r="BA124" i="10"/>
  <c r="AB127" i="10"/>
  <c r="AC127" i="10" s="1"/>
  <c r="AA127" i="10"/>
  <c r="AU128" i="10"/>
  <c r="BA128" i="10"/>
  <c r="AZ132" i="10"/>
  <c r="AS132" i="10"/>
  <c r="AY140" i="10"/>
  <c r="AW140" i="10"/>
  <c r="AT146" i="10"/>
  <c r="AZ146" i="10"/>
  <c r="AM146" i="10"/>
  <c r="AZ152" i="10"/>
  <c r="AS152" i="10"/>
  <c r="BB156" i="10"/>
  <c r="AS156" i="10"/>
  <c r="AZ160" i="10"/>
  <c r="AO160" i="10"/>
  <c r="AY166" i="10"/>
  <c r="AV166" i="10"/>
  <c r="AZ168" i="10"/>
  <c r="AO168" i="10"/>
  <c r="BE168" i="10"/>
  <c r="AS168" i="10"/>
  <c r="AL168" i="10"/>
  <c r="BB168" i="10"/>
  <c r="BD170" i="10"/>
  <c r="AR170" i="10"/>
  <c r="AX170" i="10"/>
  <c r="BE174" i="10"/>
  <c r="AX174" i="10"/>
  <c r="BA178" i="10"/>
  <c r="AO178" i="10"/>
  <c r="BE178" i="10"/>
  <c r="AL178" i="10"/>
  <c r="AI179" i="10"/>
  <c r="AH179" i="10"/>
  <c r="AV273" i="10"/>
  <c r="AW273" i="10"/>
  <c r="BA273" i="10"/>
  <c r="AT273" i="10"/>
  <c r="AP274" i="10"/>
  <c r="AW274" i="10"/>
  <c r="AX274" i="10"/>
  <c r="AO274" i="10"/>
  <c r="AU274" i="10"/>
  <c r="AT275" i="10"/>
  <c r="AM275" i="10"/>
  <c r="BC275" i="10"/>
  <c r="AQ275" i="10"/>
  <c r="AN275" i="10"/>
  <c r="BD275" i="10"/>
  <c r="BD284" i="10"/>
  <c r="AL284" i="10"/>
  <c r="BB284" i="10"/>
  <c r="AP284" i="10"/>
  <c r="AU284" i="10"/>
  <c r="AU295" i="10"/>
  <c r="AN295" i="10"/>
  <c r="BD295" i="10"/>
  <c r="AR295" i="10"/>
  <c r="AS295" i="10"/>
  <c r="AX299" i="10"/>
  <c r="AZ299" i="10"/>
  <c r="AN299" i="10"/>
  <c r="BD299" i="10"/>
  <c r="AW299" i="10"/>
  <c r="AT303" i="10"/>
  <c r="AR303" i="10"/>
  <c r="AV303" i="10"/>
  <c r="BA303" i="10"/>
  <c r="AJ282" i="10"/>
  <c r="AH282" i="10"/>
  <c r="AZ317" i="10"/>
  <c r="AN317" i="10"/>
  <c r="BD317" i="10"/>
  <c r="AS317" i="10"/>
  <c r="BD319" i="10"/>
  <c r="AL319" i="10"/>
  <c r="BB319" i="10"/>
  <c r="AP319" i="10"/>
  <c r="AW319" i="10"/>
  <c r="AY319" i="10"/>
  <c r="BD323" i="10"/>
  <c r="AL323" i="10"/>
  <c r="BB323" i="10"/>
  <c r="BE323" i="10"/>
  <c r="AQ323" i="10"/>
  <c r="AV325" i="10"/>
  <c r="AO325" i="10"/>
  <c r="BD327" i="10"/>
  <c r="BA327" i="10"/>
  <c r="AX327" i="10"/>
  <c r="AU327" i="10"/>
  <c r="BD331" i="10"/>
  <c r="AO331" i="10"/>
  <c r="AL331" i="10"/>
  <c r="BB331" i="10"/>
  <c r="AM331" i="10"/>
  <c r="AZ340" i="10"/>
  <c r="AO340" i="10"/>
  <c r="AJ345" i="10"/>
  <c r="AH345" i="10"/>
  <c r="AP351" i="10"/>
  <c r="AY351" i="10"/>
  <c r="AX355" i="10"/>
  <c r="AU355" i="10"/>
  <c r="AB358" i="10"/>
  <c r="AC358" i="10" s="1"/>
  <c r="AA358" i="10"/>
  <c r="AM359" i="10"/>
  <c r="BC359" i="10"/>
  <c r="AB362" i="10"/>
  <c r="AC362" i="10" s="1"/>
  <c r="AA362" i="10"/>
  <c r="AT363" i="10"/>
  <c r="AU363" i="10"/>
  <c r="AM369" i="10"/>
  <c r="BC369" i="10"/>
  <c r="BD371" i="10"/>
  <c r="AU371" i="10"/>
  <c r="AW371" i="10"/>
  <c r="AZ504" i="10"/>
  <c r="BB504" i="10"/>
  <c r="AL504" i="10"/>
  <c r="AI508" i="10"/>
  <c r="AJ508" i="10"/>
  <c r="AR510" i="10"/>
  <c r="AT510" i="10"/>
  <c r="BD510" i="10"/>
  <c r="AN510" i="10"/>
  <c r="AP510" i="10"/>
  <c r="BE510" i="10"/>
  <c r="BC510" i="10"/>
  <c r="AB526" i="10"/>
  <c r="AC526" i="10" s="1"/>
  <c r="AA526" i="10"/>
  <c r="AI537" i="10"/>
  <c r="AJ537" i="10"/>
  <c r="AV542" i="10"/>
  <c r="AX542" i="10"/>
  <c r="AM542" i="10"/>
  <c r="BE544" i="10"/>
  <c r="AW544" i="10"/>
  <c r="AX544" i="10"/>
  <c r="BD544" i="10"/>
  <c r="AN544" i="10"/>
  <c r="AV550" i="10"/>
  <c r="AX550" i="10"/>
  <c r="AM550" i="10"/>
  <c r="BE552" i="10"/>
  <c r="AW552" i="10"/>
  <c r="AP552" i="10"/>
  <c r="AV552" i="10"/>
  <c r="BA562" i="10"/>
  <c r="AU562" i="10"/>
  <c r="BC570" i="10"/>
  <c r="AT570" i="10"/>
  <c r="BD724" i="10"/>
  <c r="AN724" i="10"/>
  <c r="AQ724" i="10"/>
  <c r="AL724" i="10"/>
  <c r="AP724" i="10"/>
  <c r="AZ724" i="10"/>
  <c r="BC724" i="10"/>
  <c r="AM724" i="10"/>
  <c r="BA724" i="10"/>
  <c r="AW724" i="10"/>
  <c r="AX725" i="10"/>
  <c r="AL725" i="10"/>
  <c r="AN861" i="10"/>
  <c r="AX861" i="10"/>
  <c r="W1485" i="10"/>
  <c r="AM119" i="10"/>
  <c r="AZ369" i="10"/>
  <c r="AV363" i="10"/>
  <c r="BD359" i="10"/>
  <c r="AN359" i="10"/>
  <c r="AZ355" i="10"/>
  <c r="AV351" i="10"/>
  <c r="AR347" i="10"/>
  <c r="AU331" i="10"/>
  <c r="AY327" i="10"/>
  <c r="BC323" i="10"/>
  <c r="BC319" i="10"/>
  <c r="AO317" i="10"/>
  <c r="AS303" i="10"/>
  <c r="AW295" i="10"/>
  <c r="AQ284" i="10"/>
  <c r="AV275" i="10"/>
  <c r="AY274" i="10"/>
  <c r="AP273" i="10"/>
  <c r="AX178" i="10"/>
  <c r="AZ176" i="10"/>
  <c r="AT174" i="10"/>
  <c r="AT168" i="10"/>
  <c r="AZ166" i="10"/>
  <c r="BA152" i="10"/>
  <c r="BA140" i="10"/>
  <c r="AO132" i="10"/>
  <c r="AS128" i="10"/>
  <c r="AO124" i="10"/>
  <c r="AX119" i="10"/>
  <c r="AR552" i="10"/>
  <c r="AT552" i="10"/>
  <c r="AV544" i="10"/>
  <c r="AT544" i="10"/>
  <c r="AM510" i="10"/>
  <c r="AO323" i="10"/>
  <c r="BA274" i="10"/>
  <c r="AU550" i="10"/>
  <c r="BB550" i="10"/>
  <c r="BD550" i="10"/>
  <c r="AY546" i="10"/>
  <c r="AU542" i="10"/>
  <c r="BB542" i="10"/>
  <c r="BD542" i="10"/>
  <c r="AW510" i="10"/>
  <c r="AU504" i="10"/>
  <c r="AX504" i="10"/>
  <c r="BD504" i="10"/>
  <c r="AM363" i="10"/>
  <c r="AQ359" i="10"/>
  <c r="AQ355" i="10"/>
  <c r="AQ351" i="10"/>
  <c r="AY347" i="10"/>
  <c r="AI337" i="10"/>
  <c r="AT331" i="10"/>
  <c r="AS330" i="10"/>
  <c r="AT327" i="10"/>
  <c r="AN325" i="10"/>
  <c r="AP323" i="10"/>
  <c r="BD303" i="10"/>
  <c r="AA302" i="10"/>
  <c r="AV295" i="10"/>
  <c r="AT284" i="10"/>
  <c r="AU275" i="10"/>
  <c r="BE273" i="10"/>
  <c r="AW178" i="10"/>
  <c r="BA119" i="10"/>
  <c r="AU544" i="10"/>
  <c r="AL510" i="10"/>
  <c r="AZ510" i="10"/>
  <c r="AO319" i="10"/>
  <c r="BA284" i="10"/>
  <c r="AT724" i="10"/>
  <c r="AR724" i="10"/>
  <c r="AA354" i="10"/>
  <c r="AP154" i="10"/>
  <c r="AQ170" i="10"/>
  <c r="AI282" i="10"/>
  <c r="AM284" i="10"/>
  <c r="AR275" i="10"/>
  <c r="AQ274" i="10"/>
  <c r="AL273" i="10"/>
  <c r="AT178" i="10"/>
  <c r="AR176" i="10"/>
  <c r="AP174" i="10"/>
  <c r="AP168" i="10"/>
  <c r="AR166" i="10"/>
  <c r="BA160" i="10"/>
  <c r="BA156" i="10"/>
  <c r="AW152" i="10"/>
  <c r="AO140" i="10"/>
  <c r="AO128" i="10"/>
  <c r="AP119" i="10"/>
  <c r="AH115" i="10"/>
  <c r="AS331" i="10"/>
  <c r="BA319" i="10"/>
  <c r="AL550" i="10"/>
  <c r="AN550" i="10"/>
  <c r="AL542" i="10"/>
  <c r="AN542" i="10"/>
  <c r="AH537" i="10"/>
  <c r="AO510" i="10"/>
  <c r="AM504" i="10"/>
  <c r="AN504" i="10"/>
  <c r="BA371" i="10"/>
  <c r="AY369" i="10"/>
  <c r="BC363" i="10"/>
  <c r="AI360" i="10"/>
  <c r="AI356" i="10"/>
  <c r="AM355" i="10"/>
  <c r="AI352" i="10"/>
  <c r="AM351" i="10"/>
  <c r="AU347" i="10"/>
  <c r="BA340" i="10"/>
  <c r="AP331" i="10"/>
  <c r="AR329" i="10"/>
  <c r="AP327" i="10"/>
  <c r="BD325" i="10"/>
  <c r="AX319" i="10"/>
  <c r="AV317" i="10"/>
  <c r="AH314" i="10"/>
  <c r="AZ303" i="10"/>
  <c r="AS273" i="10"/>
  <c r="AS178" i="10"/>
  <c r="BA168" i="10"/>
  <c r="AO119" i="10"/>
  <c r="AX510" i="10"/>
  <c r="BB724" i="10"/>
  <c r="AV724" i="10"/>
  <c r="AA181" i="10"/>
  <c r="AU119" i="10"/>
  <c r="AW284" i="10"/>
  <c r="AS274" i="10"/>
  <c r="AR369" i="10"/>
  <c r="BD363" i="10"/>
  <c r="AN363" i="10"/>
  <c r="AV359" i="10"/>
  <c r="AR355" i="10"/>
  <c r="BD351" i="10"/>
  <c r="AN351" i="10"/>
  <c r="AZ347" i="10"/>
  <c r="BC331" i="10"/>
  <c r="AS329" i="10"/>
  <c r="AM327" i="10"/>
  <c r="AW325" i="10"/>
  <c r="AU323" i="10"/>
  <c r="AS321" i="10"/>
  <c r="AQ319" i="10"/>
  <c r="BA317" i="10"/>
  <c r="AI314" i="10"/>
  <c r="AS299" i="10"/>
  <c r="BC284" i="10"/>
  <c r="AM274" i="10"/>
  <c r="AN176" i="10"/>
  <c r="AL174" i="10"/>
  <c r="AN166" i="10"/>
  <c r="AW160" i="10"/>
  <c r="AW156" i="10"/>
  <c r="AO152" i="10"/>
  <c r="BA132" i="10"/>
  <c r="AW124" i="10"/>
  <c r="AL119" i="10"/>
  <c r="AJ560" i="10"/>
  <c r="AU552" i="10"/>
  <c r="BD552" i="10"/>
  <c r="BB552" i="10"/>
  <c r="AM544" i="10"/>
  <c r="AL544" i="10"/>
  <c r="AS327" i="10"/>
  <c r="AO284" i="10"/>
  <c r="AO552" i="10"/>
  <c r="AP550" i="10"/>
  <c r="AR550" i="10"/>
  <c r="AO544" i="10"/>
  <c r="AP542" i="10"/>
  <c r="AR542" i="10"/>
  <c r="AA518" i="10"/>
  <c r="AP504" i="10"/>
  <c r="AR504" i="10"/>
  <c r="AS371" i="10"/>
  <c r="AU369" i="10"/>
  <c r="AH367" i="10"/>
  <c r="AY363" i="10"/>
  <c r="AY359" i="10"/>
  <c r="BC355" i="10"/>
  <c r="BC351" i="10"/>
  <c r="AM347" i="10"/>
  <c r="AW340" i="10"/>
  <c r="AI332" i="10"/>
  <c r="BA330" i="10"/>
  <c r="AL327" i="10"/>
  <c r="AZ325" i="10"/>
  <c r="AX323" i="10"/>
  <c r="AT319" i="10"/>
  <c r="AR317" i="10"/>
  <c r="AN303" i="10"/>
  <c r="AV299" i="10"/>
  <c r="BB274" i="10"/>
  <c r="AO273" i="10"/>
  <c r="BA174" i="10"/>
  <c r="AW168" i="10"/>
  <c r="BB510" i="10"/>
  <c r="AW346" i="10"/>
  <c r="AH1096" i="10"/>
  <c r="AX724" i="10"/>
  <c r="AU724" i="10"/>
  <c r="AB350" i="10"/>
  <c r="AC350" i="10" s="1"/>
  <c r="BC12" i="10"/>
  <c r="BD12" i="10"/>
  <c r="AM12" i="10"/>
  <c r="AP12" i="10"/>
  <c r="AU12" i="10"/>
  <c r="AX12" i="10"/>
  <c r="AZ12" i="10"/>
  <c r="AH30" i="10"/>
  <c r="AI30" i="10"/>
  <c r="AB80" i="10"/>
  <c r="AC80" i="10" s="1"/>
  <c r="AA80" i="10"/>
  <c r="BE99" i="10"/>
  <c r="AR99" i="10"/>
  <c r="AU99" i="10"/>
  <c r="AX99" i="10"/>
  <c r="BD99" i="10"/>
  <c r="AN99" i="10"/>
  <c r="AQ99" i="10"/>
  <c r="AT99" i="10"/>
  <c r="BE103" i="10"/>
  <c r="AR103" i="10"/>
  <c r="AX103" i="10"/>
  <c r="AN103" i="10"/>
  <c r="AT103" i="10"/>
  <c r="AJ121" i="10"/>
  <c r="AH121" i="10"/>
  <c r="AX127" i="10"/>
  <c r="AQ127" i="10"/>
  <c r="AB293" i="10"/>
  <c r="AC293" i="10" s="1"/>
  <c r="AA293" i="10"/>
  <c r="AA410" i="10"/>
  <c r="AB410" i="10"/>
  <c r="AC410" i="10" s="1"/>
  <c r="AB461" i="10"/>
  <c r="AC461" i="10" s="1"/>
  <c r="AA461" i="10"/>
  <c r="BE477" i="10"/>
  <c r="AO477" i="10"/>
  <c r="AQ477" i="10"/>
  <c r="BA477" i="10"/>
  <c r="BC477" i="10"/>
  <c r="AM856" i="10"/>
  <c r="AZ856" i="10"/>
  <c r="AT59" i="10"/>
  <c r="BD49" i="10"/>
  <c r="AN49" i="10"/>
  <c r="AP43" i="10"/>
  <c r="AV41" i="10"/>
  <c r="AV37" i="10"/>
  <c r="AW24" i="10"/>
  <c r="AW16" i="10"/>
  <c r="AO12" i="10"/>
  <c r="AV427" i="10"/>
  <c r="AX425" i="10"/>
  <c r="BB419" i="10"/>
  <c r="AL419" i="10"/>
  <c r="AT415" i="10"/>
  <c r="AX411" i="10"/>
  <c r="BB407" i="10"/>
  <c r="AL407" i="10"/>
  <c r="AO406" i="10"/>
  <c r="BA402" i="10"/>
  <c r="BC400" i="10"/>
  <c r="AM400" i="10"/>
  <c r="BC302" i="10"/>
  <c r="AM302" i="10"/>
  <c r="AU298" i="10"/>
  <c r="AU294" i="10"/>
  <c r="AU290" i="10"/>
  <c r="AZ282" i="10"/>
  <c r="BC280" i="10"/>
  <c r="AM280" i="10"/>
  <c r="AW278" i="10"/>
  <c r="AH267" i="10"/>
  <c r="AQ259" i="10"/>
  <c r="AO243" i="10"/>
  <c r="AY237" i="10"/>
  <c r="BE106" i="10"/>
  <c r="AO106" i="10"/>
  <c r="BA59" i="10"/>
  <c r="AW411" i="10"/>
  <c r="AQ811" i="10"/>
  <c r="AM811" i="10"/>
  <c r="AN811" i="10"/>
  <c r="AL811" i="10"/>
  <c r="BB811" i="10"/>
  <c r="AA242" i="10"/>
  <c r="AL55" i="10"/>
  <c r="BB55" i="10"/>
  <c r="AY55" i="10"/>
  <c r="AV55" i="10"/>
  <c r="AI52" i="10"/>
  <c r="AL477" i="10"/>
  <c r="AN477" i="10"/>
  <c r="AU477" i="10"/>
  <c r="AP99" i="10"/>
  <c r="BC99" i="10"/>
  <c r="AS103" i="10"/>
  <c r="AJ30" i="10"/>
  <c r="AN12" i="10"/>
  <c r="BD112" i="10"/>
  <c r="AN112" i="10"/>
  <c r="AQ112" i="10"/>
  <c r="AT112" i="10"/>
  <c r="BA112" i="10"/>
  <c r="AZ112" i="10"/>
  <c r="BC112" i="10"/>
  <c r="AM112" i="10"/>
  <c r="AP112" i="10"/>
  <c r="AS112" i="10"/>
  <c r="AH181" i="10"/>
  <c r="AJ181" i="10"/>
  <c r="AJ212" i="10"/>
  <c r="AI212" i="10"/>
  <c r="BA236" i="10"/>
  <c r="BD236" i="10"/>
  <c r="AN236" i="10"/>
  <c r="AQ236" i="10"/>
  <c r="AT236" i="10"/>
  <c r="AZ236" i="10"/>
  <c r="BC236" i="10"/>
  <c r="AM236" i="10"/>
  <c r="AP236" i="10"/>
  <c r="BE236" i="10"/>
  <c r="AS236" i="10"/>
  <c r="AO253" i="10"/>
  <c r="AV253" i="10"/>
  <c r="AR260" i="10"/>
  <c r="AQ260" i="10"/>
  <c r="AY270" i="10"/>
  <c r="BC270" i="10"/>
  <c r="AV395" i="10"/>
  <c r="AP395" i="10"/>
  <c r="AA417" i="10"/>
  <c r="AB417" i="10"/>
  <c r="AC417" i="10" s="1"/>
  <c r="AA472" i="10"/>
  <c r="AB472" i="10"/>
  <c r="AC472" i="10" s="1"/>
  <c r="BB503" i="10"/>
  <c r="AT503" i="10"/>
  <c r="BB670" i="10"/>
  <c r="AX670" i="10"/>
  <c r="AH271" i="10"/>
  <c r="BC259" i="10"/>
  <c r="BE243" i="10"/>
  <c r="AU237" i="10"/>
  <c r="AI234" i="10"/>
  <c r="BA106" i="10"/>
  <c r="BA811" i="10"/>
  <c r="AR811" i="10"/>
  <c r="AS811" i="10"/>
  <c r="AP55" i="10"/>
  <c r="AM55" i="10"/>
  <c r="BC55" i="10"/>
  <c r="AZ55" i="10"/>
  <c r="AR477" i="10"/>
  <c r="AT477" i="10"/>
  <c r="AV477" i="10"/>
  <c r="AY477" i="10"/>
  <c r="BB99" i="10"/>
  <c r="AV99" i="10"/>
  <c r="AL103" i="10"/>
  <c r="AB469" i="10"/>
  <c r="AC469" i="10" s="1"/>
  <c r="AJ61" i="10"/>
  <c r="BB12" i="10"/>
  <c r="AV12" i="10"/>
  <c r="AB128" i="10"/>
  <c r="AC128" i="10" s="1"/>
  <c r="AA128" i="10"/>
  <c r="BD183" i="10"/>
  <c r="AY183" i="10"/>
  <c r="AU183" i="10"/>
  <c r="AW183" i="10"/>
  <c r="AI184" i="10"/>
  <c r="AH184" i="10"/>
  <c r="AV187" i="10"/>
  <c r="AU187" i="10"/>
  <c r="AX187" i="10"/>
  <c r="AR187" i="10"/>
  <c r="AQ187" i="10"/>
  <c r="AP187" i="10"/>
  <c r="AA190" i="10"/>
  <c r="AB190" i="10"/>
  <c r="AC190" i="10" s="1"/>
  <c r="AO195" i="10"/>
  <c r="BD195" i="10"/>
  <c r="AN195" i="10"/>
  <c r="AQ195" i="10"/>
  <c r="AT195" i="10"/>
  <c r="AZ195" i="10"/>
  <c r="BC195" i="10"/>
  <c r="AM195" i="10"/>
  <c r="AP195" i="10"/>
  <c r="AJ196" i="10"/>
  <c r="AI196" i="10"/>
  <c r="AO205" i="10"/>
  <c r="AV205" i="10"/>
  <c r="AY205" i="10"/>
  <c r="BB205" i="10"/>
  <c r="AL205" i="10"/>
  <c r="AS205" i="10"/>
  <c r="AR205" i="10"/>
  <c r="AU205" i="10"/>
  <c r="AX205" i="10"/>
  <c r="BE205" i="10"/>
  <c r="AT209" i="10"/>
  <c r="AZ209" i="10"/>
  <c r="AV217" i="10"/>
  <c r="AW217" i="10"/>
  <c r="BC217" i="10"/>
  <c r="BB1265" i="10"/>
  <c r="AP1265" i="10"/>
  <c r="AL1505" i="10"/>
  <c r="AV589" i="10"/>
  <c r="AO589" i="10"/>
  <c r="BE589" i="10"/>
  <c r="AX589" i="10"/>
  <c r="AU589" i="10"/>
  <c r="BB304" i="10"/>
  <c r="AL346" i="10"/>
  <c r="AJ676" i="10"/>
  <c r="AP682" i="10"/>
  <c r="AH711" i="10"/>
  <c r="AV754" i="10"/>
  <c r="BE1354" i="10"/>
  <c r="AI1473" i="10"/>
  <c r="AI1478" i="10"/>
  <c r="AZ589" i="10"/>
  <c r="AS589" i="10"/>
  <c r="AL589" i="10"/>
  <c r="BB589" i="10"/>
  <c r="AP178" i="10"/>
  <c r="AH512" i="10"/>
  <c r="AL653" i="10"/>
  <c r="AJ679" i="10"/>
  <c r="AZ788" i="10"/>
  <c r="AM1083" i="10"/>
  <c r="BB1303" i="10"/>
  <c r="AP1451" i="10"/>
  <c r="C41" i="1"/>
  <c r="BD599" i="10"/>
  <c r="AH765" i="10"/>
  <c r="AH702" i="10"/>
  <c r="AR368" i="10"/>
  <c r="AR362" i="10"/>
  <c r="BA413" i="10"/>
  <c r="BA399" i="10"/>
  <c r="AM368" i="10"/>
  <c r="AM362" i="10"/>
  <c r="AU277" i="10"/>
  <c r="AX269" i="10"/>
  <c r="AP265" i="10"/>
  <c r="AN111" i="10"/>
  <c r="AO108" i="10"/>
  <c r="AS362" i="10"/>
  <c r="BE339" i="10"/>
  <c r="AR413" i="10"/>
  <c r="AR399" i="10"/>
  <c r="AT368" i="10"/>
  <c r="BB362" i="10"/>
  <c r="AX277" i="10"/>
  <c r="AS269" i="10"/>
  <c r="AS265" i="10"/>
  <c r="AW277" i="10"/>
  <c r="AW18" i="10"/>
  <c r="BC18" i="10"/>
  <c r="AP18" i="10"/>
  <c r="AO18" i="10"/>
  <c r="AY18" i="10"/>
  <c r="AL18" i="10"/>
  <c r="BE18" i="10"/>
  <c r="AU18" i="10"/>
  <c r="BA18" i="10"/>
  <c r="BD18" i="10"/>
  <c r="AQ18" i="10"/>
  <c r="AV18" i="10"/>
  <c r="BB18" i="10"/>
  <c r="AR18" i="10"/>
  <c r="AX18" i="10"/>
  <c r="BE22" i="10"/>
  <c r="AY22" i="10"/>
  <c r="AL22" i="10"/>
  <c r="AU22" i="10"/>
  <c r="BA22" i="10"/>
  <c r="BD22" i="10"/>
  <c r="AQ22" i="10"/>
  <c r="AZ22" i="10"/>
  <c r="AM22" i="10"/>
  <c r="AR22" i="10"/>
  <c r="AX22" i="10"/>
  <c r="AN22" i="10"/>
  <c r="AT22" i="10"/>
  <c r="BE26" i="10"/>
  <c r="BB26" i="10"/>
  <c r="AZ26" i="10"/>
  <c r="AV26" i="10"/>
  <c r="AJ180" i="10"/>
  <c r="AI180" i="10"/>
  <c r="AJ263" i="10"/>
  <c r="AI263" i="10"/>
  <c r="BD274" i="10"/>
  <c r="AT274" i="10"/>
  <c r="BE356" i="10"/>
  <c r="AT356" i="10"/>
  <c r="AB632" i="10"/>
  <c r="AC632" i="10" s="1"/>
  <c r="AA632" i="10"/>
  <c r="AB640" i="10"/>
  <c r="AC640" i="10" s="1"/>
  <c r="AA640" i="10"/>
  <c r="AP922" i="10"/>
  <c r="BA922" i="10"/>
  <c r="BA1232" i="10"/>
  <c r="AO1352" i="10"/>
  <c r="AQ1352" i="10"/>
  <c r="AX1191" i="10"/>
  <c r="BA1191" i="10"/>
  <c r="BA863" i="10"/>
  <c r="BA839" i="10"/>
  <c r="AT910" i="10"/>
  <c r="AR896" i="10"/>
  <c r="AJ879" i="10"/>
  <c r="AQ853" i="10"/>
  <c r="AT836" i="10"/>
  <c r="AW761" i="10"/>
  <c r="AW732" i="10"/>
  <c r="AW708" i="10"/>
  <c r="AW673" i="10"/>
  <c r="AW661" i="10"/>
  <c r="AH915" i="10"/>
  <c r="AX910" i="10"/>
  <c r="AY875" i="10"/>
  <c r="AW858" i="10"/>
  <c r="AR843" i="10"/>
  <c r="AO836" i="10"/>
  <c r="AZ761" i="10"/>
  <c r="AR732" i="10"/>
  <c r="AW918" i="10"/>
  <c r="AY910" i="10"/>
  <c r="AP739" i="10"/>
  <c r="BC739" i="10"/>
  <c r="AU683" i="10"/>
  <c r="AT599" i="10"/>
  <c r="AS580" i="10"/>
  <c r="AS572" i="10"/>
  <c r="AS565" i="10"/>
  <c r="AR667" i="10"/>
  <c r="AX747" i="10"/>
  <c r="AP667" i="10"/>
  <c r="AZ599" i="10"/>
  <c r="BC580" i="10"/>
  <c r="BC572" i="10"/>
  <c r="AN368" i="10"/>
  <c r="AN362" i="10"/>
  <c r="AR339" i="10"/>
  <c r="AQ125" i="10"/>
  <c r="AW111" i="10"/>
  <c r="BE368" i="10"/>
  <c r="AW413" i="10"/>
  <c r="AW399" i="10"/>
  <c r="AQ277" i="10"/>
  <c r="AL265" i="10"/>
  <c r="BA277" i="10"/>
  <c r="AN413" i="10"/>
  <c r="AI405" i="10"/>
  <c r="AN399" i="10"/>
  <c r="BA392" i="10"/>
  <c r="AP368" i="10"/>
  <c r="AX362" i="10"/>
  <c r="AI215" i="10"/>
  <c r="AS125" i="10"/>
  <c r="AT18" i="10"/>
  <c r="AO146" i="10"/>
  <c r="BC146" i="10"/>
  <c r="AP146" i="10"/>
  <c r="AY146" i="10"/>
  <c r="AL146" i="10"/>
  <c r="AU146" i="10"/>
  <c r="BD146" i="10"/>
  <c r="AQ146" i="10"/>
  <c r="BA146" i="10"/>
  <c r="AS146" i="10"/>
  <c r="AV146" i="10"/>
  <c r="BB146" i="10"/>
  <c r="AR146" i="10"/>
  <c r="AX146" i="10"/>
  <c r="BC158" i="10"/>
  <c r="AP158" i="10"/>
  <c r="AO170" i="10"/>
  <c r="AN170" i="10"/>
  <c r="AT170" i="10"/>
  <c r="BC170" i="10"/>
  <c r="AP170" i="10"/>
  <c r="AY170" i="10"/>
  <c r="AL170" i="10"/>
  <c r="AW170" i="10"/>
  <c r="AU170" i="10"/>
  <c r="AS170" i="10"/>
  <c r="AZ170" i="10"/>
  <c r="AM170" i="10"/>
  <c r="AV170" i="10"/>
  <c r="BB170" i="10"/>
  <c r="AO174" i="10"/>
  <c r="AW174" i="10"/>
  <c r="AI188" i="10"/>
  <c r="AH188" i="10"/>
  <c r="AU228" i="10"/>
  <c r="AY228" i="10"/>
  <c r="BC228" i="10"/>
  <c r="AJ231" i="10"/>
  <c r="AI231" i="10"/>
  <c r="AI237" i="10"/>
  <c r="AH237" i="10"/>
  <c r="BE253" i="10"/>
  <c r="AR253" i="10"/>
  <c r="BA253" i="10"/>
  <c r="AN253" i="10"/>
  <c r="AW253" i="10"/>
  <c r="AU253" i="10"/>
  <c r="BB253" i="10"/>
  <c r="AS253" i="10"/>
  <c r="AT253" i="10"/>
  <c r="BD253" i="10"/>
  <c r="AP253" i="10"/>
  <c r="AZ253" i="10"/>
  <c r="BA260" i="10"/>
  <c r="AN260" i="10"/>
  <c r="AT260" i="10"/>
  <c r="AW260" i="10"/>
  <c r="BC260" i="10"/>
  <c r="AP260" i="10"/>
  <c r="AY260" i="10"/>
  <c r="AL260" i="10"/>
  <c r="AU260" i="10"/>
  <c r="AO260" i="10"/>
  <c r="AS260" i="10"/>
  <c r="AZ260" i="10"/>
  <c r="AM260" i="10"/>
  <c r="AV260" i="10"/>
  <c r="BB260" i="10"/>
  <c r="AY421" i="10"/>
  <c r="AP421" i="10"/>
  <c r="AW421" i="10"/>
  <c r="AU421" i="10"/>
  <c r="AL421" i="10"/>
  <c r="AS421" i="10"/>
  <c r="AQ421" i="10"/>
  <c r="BD421" i="10"/>
  <c r="AO421" i="10"/>
  <c r="AM421" i="10"/>
  <c r="AZ421" i="10"/>
  <c r="BB421" i="10"/>
  <c r="AN421" i="10"/>
  <c r="AA476" i="10"/>
  <c r="AB476" i="10"/>
  <c r="AC476" i="10" s="1"/>
  <c r="AI619" i="10"/>
  <c r="AH619" i="10"/>
  <c r="AX1002" i="10"/>
  <c r="AN1002" i="10"/>
  <c r="AY1196" i="10"/>
  <c r="BE1196" i="10"/>
  <c r="AX1239" i="10"/>
  <c r="BE1239" i="10"/>
  <c r="AH207" i="10"/>
  <c r="AI207" i="10"/>
  <c r="AJ218" i="10"/>
  <c r="AI218" i="10"/>
  <c r="AM285" i="10"/>
  <c r="AR285" i="10"/>
  <c r="AW285" i="10"/>
  <c r="AW365" i="10"/>
  <c r="AO365" i="10"/>
  <c r="AS365" i="10"/>
  <c r="BB365" i="10"/>
  <c r="BD365" i="10"/>
  <c r="BC365" i="10"/>
  <c r="AX365" i="10"/>
  <c r="AZ365" i="10"/>
  <c r="AY365" i="10"/>
  <c r="AT365" i="10"/>
  <c r="AR365" i="10"/>
  <c r="AQ365" i="10"/>
  <c r="AL365" i="10"/>
  <c r="AN365" i="10"/>
  <c r="AM365" i="10"/>
  <c r="AB588" i="10"/>
  <c r="AC588" i="10" s="1"/>
  <c r="AA588" i="10"/>
  <c r="AI752" i="10"/>
  <c r="AJ752" i="10"/>
  <c r="AI1502" i="10"/>
  <c r="AH1502" i="10"/>
  <c r="AJ98" i="10"/>
  <c r="AI98" i="10"/>
  <c r="AJ102" i="10"/>
  <c r="AI102" i="10"/>
  <c r="AH102" i="10"/>
  <c r="BD265" i="10"/>
  <c r="AW265" i="10"/>
  <c r="BA265" i="10"/>
  <c r="BE265" i="10"/>
  <c r="AN269" i="10"/>
  <c r="AO269" i="10"/>
  <c r="BA269" i="10"/>
  <c r="BD277" i="10"/>
  <c r="BE277" i="10"/>
  <c r="AT277" i="10"/>
  <c r="AV281" i="10"/>
  <c r="AS281" i="10"/>
  <c r="AW281" i="10"/>
  <c r="AM281" i="10"/>
  <c r="BA281" i="10"/>
  <c r="BD339" i="10"/>
  <c r="BA339" i="10"/>
  <c r="AM696" i="10"/>
  <c r="AQ696" i="10"/>
  <c r="AU1332" i="10"/>
  <c r="AZ1332" i="10"/>
  <c r="AS1236" i="10"/>
  <c r="AV1236" i="10"/>
  <c r="AO1232" i="10"/>
  <c r="AL1352" i="10"/>
  <c r="BE1352" i="10"/>
  <c r="BC1352" i="10"/>
  <c r="BB1191" i="10"/>
  <c r="AT1191" i="10"/>
  <c r="AU1191" i="10"/>
  <c r="AZ918" i="10"/>
  <c r="AJ907" i="10"/>
  <c r="AQ896" i="10"/>
  <c r="BB853" i="10"/>
  <c r="BC853" i="10"/>
  <c r="BA836" i="10"/>
  <c r="BA696" i="10"/>
  <c r="BA677" i="10"/>
  <c r="BA665" i="10"/>
  <c r="BD918" i="10"/>
  <c r="AV875" i="10"/>
  <c r="AN858" i="10"/>
  <c r="AV853" i="10"/>
  <c r="BB843" i="10"/>
  <c r="BD843" i="10"/>
  <c r="BD708" i="10"/>
  <c r="AM918" i="10"/>
  <c r="AR910" i="10"/>
  <c r="AJ744" i="10"/>
  <c r="BB739" i="10"/>
  <c r="BE683" i="10"/>
  <c r="AN683" i="10"/>
  <c r="AS667" i="10"/>
  <c r="AI722" i="10"/>
  <c r="AQ667" i="10"/>
  <c r="BE599" i="10"/>
  <c r="AI871" i="10"/>
  <c r="BA747" i="10"/>
  <c r="AQ747" i="10"/>
  <c r="AO739" i="10"/>
  <c r="AJ735" i="10"/>
  <c r="AN599" i="10"/>
  <c r="AQ580" i="10"/>
  <c r="AQ572" i="10"/>
  <c r="AY565" i="10"/>
  <c r="AV277" i="10"/>
  <c r="BE362" i="10"/>
  <c r="BC368" i="10"/>
  <c r="BC362" i="10"/>
  <c r="AY339" i="10"/>
  <c r="AS224" i="10"/>
  <c r="AT125" i="10"/>
  <c r="BD111" i="10"/>
  <c r="AO392" i="10"/>
  <c r="AL362" i="10"/>
  <c r="AH359" i="10"/>
  <c r="AT339" i="10"/>
  <c r="AI211" i="10"/>
  <c r="AA357" i="10"/>
  <c r="BE365" i="10"/>
  <c r="AH98" i="10"/>
  <c r="AZ18" i="10"/>
  <c r="AJ64" i="10"/>
  <c r="AH64" i="10"/>
  <c r="AA76" i="10"/>
  <c r="AB76" i="10"/>
  <c r="AC76" i="10" s="1"/>
  <c r="AU95" i="10"/>
  <c r="AS95" i="10"/>
  <c r="BD95" i="10"/>
  <c r="AQ95" i="10"/>
  <c r="AZ95" i="10"/>
  <c r="AM95" i="10"/>
  <c r="AW95" i="10"/>
  <c r="AV95" i="10"/>
  <c r="BB95" i="10"/>
  <c r="AN95" i="10"/>
  <c r="AT95" i="10"/>
  <c r="AO95" i="10"/>
  <c r="BC95" i="10"/>
  <c r="AP95" i="10"/>
  <c r="BE95" i="10"/>
  <c r="AB136" i="10"/>
  <c r="AC136" i="10" s="1"/>
  <c r="AA136" i="10"/>
  <c r="AJ164" i="10"/>
  <c r="AI164" i="10"/>
  <c r="AH175" i="10"/>
  <c r="AI175" i="10"/>
  <c r="AZ251" i="10"/>
  <c r="BA251" i="10"/>
  <c r="BE251" i="10"/>
  <c r="AO251" i="10"/>
  <c r="AA308" i="10"/>
  <c r="AB308" i="10"/>
  <c r="AC308" i="10" s="1"/>
  <c r="AT335" i="10"/>
  <c r="AP335" i="10"/>
  <c r="BE528" i="10"/>
  <c r="BA528" i="10"/>
  <c r="AN1352" i="10"/>
  <c r="AP1352" i="10"/>
  <c r="AL1191" i="10"/>
  <c r="AZ1191" i="10"/>
  <c r="AY1191" i="10"/>
  <c r="AT918" i="10"/>
  <c r="AU896" i="10"/>
  <c r="AW853" i="10"/>
  <c r="AV836" i="10"/>
  <c r="AW696" i="10"/>
  <c r="AW677" i="10"/>
  <c r="AW665" i="10"/>
  <c r="AX918" i="10"/>
  <c r="AH907" i="10"/>
  <c r="AV896" i="10"/>
  <c r="AP875" i="10"/>
  <c r="AR858" i="10"/>
  <c r="AP853" i="10"/>
  <c r="AW843" i="10"/>
  <c r="AZ708" i="10"/>
  <c r="AQ918" i="10"/>
  <c r="AL910" i="10"/>
  <c r="AM739" i="10"/>
  <c r="AW683" i="10"/>
  <c r="AR683" i="10"/>
  <c r="AN667" i="10"/>
  <c r="AI928" i="10"/>
  <c r="AJ722" i="10"/>
  <c r="AU667" i="10"/>
  <c r="BA599" i="10"/>
  <c r="AA923" i="10"/>
  <c r="AS747" i="10"/>
  <c r="AU747" i="10"/>
  <c r="AM580" i="10"/>
  <c r="AM572" i="10"/>
  <c r="AU565" i="10"/>
  <c r="AR277" i="10"/>
  <c r="AW362" i="10"/>
  <c r="AY368" i="10"/>
  <c r="AY362" i="10"/>
  <c r="AU339" i="10"/>
  <c r="AP125" i="10"/>
  <c r="AH122" i="10"/>
  <c r="AZ111" i="10"/>
  <c r="BA108" i="10"/>
  <c r="BA368" i="10"/>
  <c r="BD413" i="10"/>
  <c r="BD399" i="10"/>
  <c r="AI386" i="10"/>
  <c r="AP339" i="10"/>
  <c r="BA285" i="10"/>
  <c r="BB22" i="10"/>
  <c r="AV365" i="10"/>
  <c r="AR58" i="10"/>
  <c r="AH263" i="10"/>
  <c r="AX95" i="10"/>
  <c r="BC29" i="10"/>
  <c r="BB29" i="10"/>
  <c r="AY33" i="10"/>
  <c r="AN33" i="10"/>
  <c r="AV33" i="10"/>
  <c r="AI37" i="10"/>
  <c r="AH37" i="10"/>
  <c r="BC209" i="10"/>
  <c r="AP209" i="10"/>
  <c r="AY209" i="10"/>
  <c r="AL209" i="10"/>
  <c r="AU209" i="10"/>
  <c r="AO209" i="10"/>
  <c r="AS209" i="10"/>
  <c r="BD209" i="10"/>
  <c r="AQ209" i="10"/>
  <c r="BE209" i="10"/>
  <c r="AV209" i="10"/>
  <c r="BB209" i="10"/>
  <c r="AR209" i="10"/>
  <c r="AX209" i="10"/>
  <c r="BD213" i="10"/>
  <c r="AQ213" i="10"/>
  <c r="AS217" i="10"/>
  <c r="AY217" i="10"/>
  <c r="AL217" i="10"/>
  <c r="BA217" i="10"/>
  <c r="AU217" i="10"/>
  <c r="BE217" i="10"/>
  <c r="BD217" i="10"/>
  <c r="AQ217" i="10"/>
  <c r="AZ217" i="10"/>
  <c r="AM217" i="10"/>
  <c r="AR217" i="10"/>
  <c r="AX217" i="10"/>
  <c r="AO217" i="10"/>
  <c r="AN217" i="10"/>
  <c r="AT217" i="10"/>
  <c r="AT347" i="10"/>
  <c r="AP347" i="10"/>
  <c r="BE347" i="10"/>
  <c r="AX566" i="10"/>
  <c r="BB566" i="10"/>
  <c r="AR628" i="10"/>
  <c r="AX628" i="10"/>
  <c r="AN628" i="10"/>
  <c r="AT628" i="10"/>
  <c r="BC628" i="10"/>
  <c r="AP628" i="10"/>
  <c r="AY628" i="10"/>
  <c r="AL628" i="10"/>
  <c r="BD628" i="10"/>
  <c r="AQ628" i="10"/>
  <c r="BE628" i="10"/>
  <c r="AV644" i="10"/>
  <c r="BA644" i="10"/>
  <c r="AZ767" i="10"/>
  <c r="AR767" i="10"/>
  <c r="AN1236" i="10"/>
  <c r="AI1226" i="10"/>
  <c r="AS1352" i="10"/>
  <c r="AV1352" i="10"/>
  <c r="Q1205" i="10"/>
  <c r="W1205" i="10" s="1"/>
  <c r="AR1191" i="10"/>
  <c r="BE1191" i="10"/>
  <c r="BC1191" i="10"/>
  <c r="AO918" i="10"/>
  <c r="AY896" i="10"/>
  <c r="AR853" i="10"/>
  <c r="AQ836" i="10"/>
  <c r="AS696" i="10"/>
  <c r="AS677" i="10"/>
  <c r="AS665" i="10"/>
  <c r="AS918" i="10"/>
  <c r="AP896" i="10"/>
  <c r="AI879" i="10"/>
  <c r="AM875" i="10"/>
  <c r="AV858" i="10"/>
  <c r="AQ843" i="10"/>
  <c r="BD732" i="10"/>
  <c r="AV708" i="10"/>
  <c r="AU918" i="10"/>
  <c r="AM910" i="10"/>
  <c r="AH830" i="10"/>
  <c r="BA739" i="10"/>
  <c r="AQ739" i="10"/>
  <c r="AO683" i="10"/>
  <c r="AV683" i="10"/>
  <c r="AJ928" i="10"/>
  <c r="AY667" i="10"/>
  <c r="AW599" i="10"/>
  <c r="AL747" i="10"/>
  <c r="AY747" i="10"/>
  <c r="AQ565" i="10"/>
  <c r="AZ368" i="10"/>
  <c r="AZ362" i="10"/>
  <c r="AN277" i="10"/>
  <c r="AO362" i="10"/>
  <c r="AU368" i="10"/>
  <c r="AU362" i="10"/>
  <c r="AQ339" i="10"/>
  <c r="BC277" i="10"/>
  <c r="AX265" i="10"/>
  <c r="AL125" i="10"/>
  <c r="AV111" i="10"/>
  <c r="AW108" i="10"/>
  <c r="AS368" i="10"/>
  <c r="AA691" i="10"/>
  <c r="AZ413" i="10"/>
  <c r="AZ399" i="10"/>
  <c r="BB368" i="10"/>
  <c r="AL339" i="10"/>
  <c r="AS285" i="10"/>
  <c r="BE269" i="10"/>
  <c r="BC22" i="10"/>
  <c r="AH180" i="10"/>
  <c r="AY95" i="10"/>
  <c r="AN100" i="10"/>
  <c r="AW100" i="10"/>
  <c r="BA100" i="10"/>
  <c r="BE100" i="10"/>
  <c r="AN104" i="10"/>
  <c r="AS104" i="10"/>
  <c r="AH123" i="10"/>
  <c r="AJ123" i="10"/>
  <c r="AO126" i="10"/>
  <c r="AY126" i="10"/>
  <c r="AL126" i="10"/>
  <c r="AU126" i="10"/>
  <c r="BA126" i="10"/>
  <c r="BD126" i="10"/>
  <c r="AQ126" i="10"/>
  <c r="AZ126" i="10"/>
  <c r="AM126" i="10"/>
  <c r="AR126" i="10"/>
  <c r="AX126" i="10"/>
  <c r="AW126" i="10"/>
  <c r="AN126" i="10"/>
  <c r="AT126" i="10"/>
  <c r="AS190" i="10"/>
  <c r="AW190" i="10"/>
  <c r="BA190" i="10"/>
  <c r="BE190" i="10"/>
  <c r="AS201" i="10"/>
  <c r="AZ201" i="10"/>
  <c r="AM201" i="10"/>
  <c r="AV201" i="10"/>
  <c r="BB201" i="10"/>
  <c r="BA201" i="10"/>
  <c r="AR201" i="10"/>
  <c r="AX201" i="10"/>
  <c r="AN201" i="10"/>
  <c r="AT201" i="10"/>
  <c r="AY201" i="10"/>
  <c r="AL201" i="10"/>
  <c r="BE201" i="10"/>
  <c r="AU201" i="10"/>
  <c r="BD293" i="10"/>
  <c r="AW293" i="10"/>
  <c r="BD336" i="10"/>
  <c r="BA336" i="10"/>
  <c r="BD444" i="10"/>
  <c r="AS444" i="10"/>
  <c r="AS601" i="10"/>
  <c r="BA601" i="10"/>
  <c r="AZ609" i="10"/>
  <c r="AM609" i="10"/>
  <c r="AV609" i="10"/>
  <c r="BB609" i="10"/>
  <c r="AR609" i="10"/>
  <c r="AX609" i="10"/>
  <c r="AN609" i="10"/>
  <c r="AT609" i="10"/>
  <c r="AY609" i="10"/>
  <c r="AL609" i="10"/>
  <c r="AZ1187" i="10"/>
  <c r="BC1187" i="10"/>
  <c r="AX1352" i="10"/>
  <c r="BA1352" i="10"/>
  <c r="AN1191" i="10"/>
  <c r="AP1191" i="10"/>
  <c r="AH932" i="10"/>
  <c r="AL836" i="10"/>
  <c r="AO696" i="10"/>
  <c r="AO677" i="10"/>
  <c r="AO665" i="10"/>
  <c r="AN918" i="10"/>
  <c r="AQ875" i="10"/>
  <c r="AZ836" i="10"/>
  <c r="AZ732" i="10"/>
  <c r="AR708" i="10"/>
  <c r="AQ910" i="10"/>
  <c r="AS739" i="10"/>
  <c r="AU739" i="10"/>
  <c r="AM683" i="10"/>
  <c r="BA580" i="10"/>
  <c r="BA572" i="10"/>
  <c r="BA565" i="10"/>
  <c r="BB667" i="10"/>
  <c r="AS599" i="10"/>
  <c r="AP747" i="10"/>
  <c r="AV368" i="10"/>
  <c r="AV362" i="10"/>
  <c r="AZ339" i="10"/>
  <c r="AY125" i="10"/>
  <c r="AQ368" i="10"/>
  <c r="AQ362" i="10"/>
  <c r="AM339" i="10"/>
  <c r="AY277" i="10"/>
  <c r="AT265" i="10"/>
  <c r="AR111" i="10"/>
  <c r="BA362" i="10"/>
  <c r="AV399" i="10"/>
  <c r="AX368" i="10"/>
  <c r="AO285" i="10"/>
  <c r="AO281" i="10"/>
  <c r="BB277" i="10"/>
  <c r="AW269" i="10"/>
  <c r="AH752" i="10"/>
  <c r="AJ54" i="10"/>
  <c r="AI54" i="10"/>
  <c r="AH54" i="10"/>
  <c r="BA58" i="10"/>
  <c r="AN58" i="10"/>
  <c r="AT58" i="10"/>
  <c r="BC58" i="10"/>
  <c r="AP58" i="10"/>
  <c r="AY58" i="10"/>
  <c r="AL58" i="10"/>
  <c r="AU58" i="10"/>
  <c r="AZ58" i="10"/>
  <c r="AM58" i="10"/>
  <c r="AV58" i="10"/>
  <c r="BB58" i="10"/>
  <c r="AB69" i="10"/>
  <c r="AC69" i="10" s="1"/>
  <c r="AA69" i="10"/>
  <c r="BC74" i="10"/>
  <c r="BE74" i="10"/>
  <c r="AS74" i="10"/>
  <c r="AB77" i="10"/>
  <c r="AC77" i="10" s="1"/>
  <c r="AA77" i="10"/>
  <c r="AW82" i="10"/>
  <c r="BA82" i="10"/>
  <c r="AM185" i="10"/>
  <c r="AX185" i="10"/>
  <c r="AJ283" i="10"/>
  <c r="AH283" i="10"/>
  <c r="BD309" i="10"/>
  <c r="AY309" i="10"/>
  <c r="AZ309" i="10"/>
  <c r="AU309" i="10"/>
  <c r="BE309" i="10"/>
  <c r="AV309" i="10"/>
  <c r="AQ309" i="10"/>
  <c r="BA309" i="10"/>
  <c r="AR309" i="10"/>
  <c r="AM309" i="10"/>
  <c r="AS309" i="10"/>
  <c r="BB309" i="10"/>
  <c r="AL309" i="10"/>
  <c r="AO309" i="10"/>
  <c r="AP309" i="10"/>
  <c r="AA364" i="10"/>
  <c r="AB364" i="10"/>
  <c r="AC364" i="10" s="1"/>
  <c r="AI562" i="10"/>
  <c r="AJ562" i="10"/>
  <c r="AY593" i="10"/>
  <c r="AL593" i="10"/>
  <c r="AU593" i="10"/>
  <c r="AO593" i="10"/>
  <c r="BD593" i="10"/>
  <c r="AQ593" i="10"/>
  <c r="BE593" i="10"/>
  <c r="AZ593" i="10"/>
  <c r="AM593" i="10"/>
  <c r="AR593" i="10"/>
  <c r="AX593" i="10"/>
  <c r="AW1214" i="10"/>
  <c r="AZ1214" i="10"/>
  <c r="AT38" i="10"/>
  <c r="AN38" i="10"/>
  <c r="AP103" i="10"/>
  <c r="BC103" i="10"/>
  <c r="AS99" i="10"/>
  <c r="AI190" i="10"/>
  <c r="BB1412" i="10"/>
  <c r="AL1450" i="10"/>
  <c r="BB38" i="10"/>
  <c r="AV38" i="10"/>
  <c r="AA79" i="10"/>
  <c r="AH49" i="10"/>
  <c r="BC1450" i="10"/>
  <c r="AM38" i="10"/>
  <c r="AZ38" i="10"/>
  <c r="BB103" i="10"/>
  <c r="AV103" i="10"/>
  <c r="AI49" i="10"/>
  <c r="AA123" i="10"/>
  <c r="AI128" i="10"/>
  <c r="AI181" i="10"/>
  <c r="AJ1504" i="10"/>
  <c r="AQ38" i="10"/>
  <c r="BD38" i="10"/>
  <c r="AM103" i="10"/>
  <c r="AZ103" i="10"/>
  <c r="AV97" i="10"/>
  <c r="BA191" i="10"/>
  <c r="AJ206" i="10"/>
  <c r="AT262" i="10"/>
  <c r="AT355" i="10"/>
  <c r="AZ476" i="10"/>
  <c r="AX570" i="10"/>
  <c r="AT1019" i="10"/>
  <c r="AI1386" i="10"/>
  <c r="AT1445" i="10"/>
  <c r="AQ103" i="10"/>
  <c r="BD103" i="10"/>
  <c r="AR44" i="10"/>
  <c r="AJ564" i="10"/>
  <c r="AA853" i="10"/>
  <c r="AB853" i="10"/>
  <c r="AC853" i="10" s="1"/>
  <c r="AB863" i="10"/>
  <c r="AC863" i="10" s="1"/>
  <c r="AA863" i="10"/>
  <c r="AB1091" i="10"/>
  <c r="AC1091" i="10" s="1"/>
  <c r="AA1091" i="10"/>
  <c r="Y1416" i="10"/>
  <c r="X1429" i="10"/>
  <c r="BH1429" i="10" s="1"/>
  <c r="AB795" i="10"/>
  <c r="AC795" i="10" s="1"/>
  <c r="AA795" i="10"/>
  <c r="Y636" i="10"/>
  <c r="Y645" i="10" s="1"/>
  <c r="X645" i="10"/>
  <c r="BH645" i="10" s="1"/>
  <c r="BC44" i="10"/>
  <c r="AU238" i="10"/>
  <c r="AP245" i="10"/>
  <c r="AL249" i="10"/>
  <c r="BD269" i="10"/>
  <c r="AL356" i="10"/>
  <c r="AL555" i="10"/>
  <c r="AY620" i="10"/>
  <c r="AM712" i="10"/>
  <c r="AU769" i="10"/>
  <c r="AS834" i="10"/>
  <c r="AT855" i="10"/>
  <c r="BD867" i="10"/>
  <c r="AN1074" i="10"/>
  <c r="BB1101" i="10"/>
  <c r="AL1134" i="10"/>
  <c r="AL1278" i="10"/>
  <c r="AM1289" i="10"/>
  <c r="AJ74" i="10"/>
  <c r="AT66" i="10"/>
  <c r="AH109" i="10"/>
  <c r="AI116" i="10"/>
  <c r="AJ118" i="10"/>
  <c r="AP249" i="10"/>
  <c r="AL296" i="10"/>
  <c r="AP393" i="10"/>
  <c r="BE397" i="10"/>
  <c r="AH405" i="10"/>
  <c r="AJ407" i="10"/>
  <c r="AR555" i="10"/>
  <c r="AL566" i="10"/>
  <c r="AH601" i="10"/>
  <c r="AP792" i="10"/>
  <c r="AI805" i="10"/>
  <c r="AL1019" i="10"/>
  <c r="AR1074" i="10"/>
  <c r="AI1161" i="10"/>
  <c r="AP1230" i="10"/>
  <c r="AP1248" i="10"/>
  <c r="BC1335" i="10"/>
  <c r="AP1362" i="10"/>
  <c r="AN113" i="10"/>
  <c r="AJ116" i="10"/>
  <c r="BC119" i="10"/>
  <c r="AH426" i="10"/>
  <c r="AP430" i="10"/>
  <c r="AJ454" i="10"/>
  <c r="AL488" i="10"/>
  <c r="AT508" i="10"/>
  <c r="AL561" i="10"/>
  <c r="AZ566" i="10"/>
  <c r="AL696" i="10"/>
  <c r="AI710" i="10"/>
  <c r="AN779" i="10"/>
  <c r="AN825" i="10"/>
  <c r="AR1158" i="10"/>
  <c r="AJ1161" i="10"/>
  <c r="AH1173" i="10"/>
  <c r="AJ1184" i="10"/>
  <c r="AP1187" i="10"/>
  <c r="AP1228" i="10"/>
  <c r="AP1290" i="10"/>
  <c r="BE1317" i="10"/>
  <c r="AU19" i="10"/>
  <c r="AO22" i="10"/>
  <c r="AH211" i="10"/>
  <c r="AZ270" i="10"/>
  <c r="AM684" i="10"/>
  <c r="AS825" i="10"/>
  <c r="AH1001" i="10"/>
  <c r="AX1019" i="10"/>
  <c r="AV1140" i="10"/>
  <c r="AN1276" i="10"/>
  <c r="AY1284" i="10"/>
  <c r="AJ1347" i="10"/>
  <c r="AJ1350" i="10"/>
  <c r="BD1438" i="10"/>
  <c r="AM1450" i="10"/>
  <c r="AM16" i="10"/>
  <c r="BC19" i="10"/>
  <c r="AL57" i="10"/>
  <c r="AJ99" i="10"/>
  <c r="AM246" i="10"/>
  <c r="AI248" i="10"/>
  <c r="AH350" i="10"/>
  <c r="AY483" i="10"/>
  <c r="AN525" i="10"/>
  <c r="AH540" i="10"/>
  <c r="AY649" i="10"/>
  <c r="AT696" i="10"/>
  <c r="AW875" i="10"/>
  <c r="AL1336" i="10"/>
  <c r="BD1421" i="10"/>
  <c r="AU1450" i="10"/>
  <c r="AM93" i="10"/>
  <c r="AV106" i="10"/>
  <c r="AR132" i="10"/>
  <c r="AU145" i="10"/>
  <c r="AT193" i="10"/>
  <c r="BA195" i="10"/>
  <c r="AY246" i="10"/>
  <c r="BD304" i="10"/>
  <c r="AM340" i="10"/>
  <c r="AH435" i="10"/>
  <c r="AX565" i="10"/>
  <c r="BE620" i="10"/>
  <c r="BA690" i="10"/>
  <c r="AJ775" i="10"/>
  <c r="AU796" i="10"/>
  <c r="AV801" i="10"/>
  <c r="BC945" i="10"/>
  <c r="AL1130" i="10"/>
  <c r="AX1162" i="10"/>
  <c r="AH1259" i="10"/>
  <c r="AT1391" i="10"/>
  <c r="AR1412" i="10"/>
  <c r="AP1419" i="10"/>
  <c r="X1485" i="10"/>
  <c r="BH1485" i="10" s="1"/>
  <c r="BD1491" i="10"/>
  <c r="AL68" i="10"/>
  <c r="AQ90" i="10"/>
  <c r="AX93" i="10"/>
  <c r="BC132" i="10"/>
  <c r="AN340" i="10"/>
  <c r="AM483" i="10"/>
  <c r="AY581" i="10"/>
  <c r="AQ995" i="10"/>
  <c r="AV1059" i="10"/>
  <c r="AR1086" i="10"/>
  <c r="AV1232" i="10"/>
  <c r="AJ1245" i="10"/>
  <c r="AW1259" i="10"/>
  <c r="AY1341" i="10"/>
  <c r="AI1385" i="10"/>
  <c r="AJ1394" i="10"/>
  <c r="AN1396" i="10"/>
  <c r="AH1403" i="10"/>
  <c r="BB1443" i="10"/>
  <c r="AJ1446" i="10"/>
  <c r="BB340" i="10"/>
  <c r="AU343" i="10"/>
  <c r="BC384" i="10"/>
  <c r="AI402" i="10"/>
  <c r="BE470" i="10"/>
  <c r="BB549" i="10"/>
  <c r="AX560" i="10"/>
  <c r="AQ657" i="10"/>
  <c r="AN855" i="10"/>
  <c r="BB951" i="10"/>
  <c r="AW954" i="10"/>
  <c r="BB1086" i="10"/>
  <c r="AH1281" i="10"/>
  <c r="AJ1327" i="10"/>
  <c r="AP1345" i="10"/>
  <c r="AS1357" i="10"/>
  <c r="AH1359" i="10"/>
  <c r="AN1366" i="10"/>
  <c r="BE1450" i="10"/>
  <c r="BA1460" i="10"/>
  <c r="AH1472" i="10"/>
  <c r="AJ1495" i="10"/>
  <c r="J44" i="67"/>
  <c r="E14" i="69"/>
  <c r="E10" i="69" s="1"/>
  <c r="E43" i="6" s="1"/>
  <c r="E45" i="6" s="1"/>
  <c r="M24" i="69"/>
  <c r="B5" i="69"/>
  <c r="B13" i="69" s="1"/>
  <c r="M32" i="69"/>
  <c r="B46" i="6"/>
  <c r="H14" i="69"/>
  <c r="K21" i="69"/>
  <c r="M21" i="69"/>
  <c r="L21" i="69"/>
  <c r="M29" i="69"/>
  <c r="M27" i="69"/>
  <c r="F14" i="69"/>
  <c r="L14" i="69" s="1"/>
  <c r="B187" i="1"/>
  <c r="B188" i="1" s="1"/>
  <c r="B189" i="1" s="1"/>
  <c r="C190" i="1" s="1"/>
  <c r="C136" i="1"/>
  <c r="C137" i="1" s="1"/>
  <c r="C138" i="1" s="1"/>
  <c r="C139" i="1" s="1"/>
  <c r="C140" i="1" s="1"/>
  <c r="C141" i="1" s="1"/>
  <c r="C73" i="1"/>
  <c r="C74" i="1" s="1"/>
  <c r="AR115" i="10"/>
  <c r="AX115" i="10"/>
  <c r="AN115" i="10"/>
  <c r="AT115" i="10"/>
  <c r="BC115" i="10"/>
  <c r="AP115" i="10"/>
  <c r="AY115" i="10"/>
  <c r="AL115" i="10"/>
  <c r="AU115" i="10"/>
  <c r="BA115" i="10"/>
  <c r="BD115" i="10"/>
  <c r="AQ115" i="10"/>
  <c r="AS115" i="10"/>
  <c r="AO115" i="10"/>
  <c r="AZ115" i="10"/>
  <c r="AM115" i="10"/>
  <c r="AW115" i="10"/>
  <c r="BE115" i="10"/>
  <c r="AJ328" i="10"/>
  <c r="AH328" i="10"/>
  <c r="BB1417" i="10"/>
  <c r="BA1417" i="10"/>
  <c r="AT1306" i="10"/>
  <c r="AA1299" i="10"/>
  <c r="AN1114" i="10"/>
  <c r="AU1114" i="10"/>
  <c r="AU1111" i="10"/>
  <c r="AX1179" i="10"/>
  <c r="AR1179" i="10"/>
  <c r="BA1035" i="10"/>
  <c r="AJ1081" i="10"/>
  <c r="AZ1076" i="10"/>
  <c r="AY1076" i="10"/>
  <c r="AH1053" i="10"/>
  <c r="AH1119" i="10"/>
  <c r="BD271" i="10"/>
  <c r="BA120" i="10"/>
  <c r="AA363" i="10"/>
  <c r="AS179" i="10"/>
  <c r="AO257" i="10"/>
  <c r="AS257" i="10"/>
  <c r="AW257" i="10"/>
  <c r="AH261" i="10"/>
  <c r="AJ261" i="10"/>
  <c r="AI261" i="10"/>
  <c r="AN1007" i="10"/>
  <c r="AT1007" i="10"/>
  <c r="AZ1007" i="10"/>
  <c r="AB351" i="10"/>
  <c r="AC351" i="10" s="1"/>
  <c r="AA351" i="10"/>
  <c r="AX1417" i="10"/>
  <c r="AW1417" i="10"/>
  <c r="AX1306" i="10"/>
  <c r="X1317" i="10"/>
  <c r="BH1317" i="10" s="1"/>
  <c r="AZ1306" i="10"/>
  <c r="AL1114" i="10"/>
  <c r="AY1114" i="10"/>
  <c r="AY1111" i="10"/>
  <c r="BB1179" i="10"/>
  <c r="AV1179" i="10"/>
  <c r="AS1114" i="10"/>
  <c r="AW1035" i="10"/>
  <c r="AI1081" i="10"/>
  <c r="BE1076" i="10"/>
  <c r="BC1076" i="10"/>
  <c r="AJ1049" i="10"/>
  <c r="AI1119" i="10"/>
  <c r="AZ271" i="10"/>
  <c r="AS120" i="10"/>
  <c r="AW14" i="10"/>
  <c r="AY14" i="10"/>
  <c r="AL14" i="10"/>
  <c r="BA14" i="10"/>
  <c r="AU14" i="10"/>
  <c r="BD14" i="10"/>
  <c r="AQ14" i="10"/>
  <c r="AZ14" i="10"/>
  <c r="AM14" i="10"/>
  <c r="AS14" i="10"/>
  <c r="AV14" i="10"/>
  <c r="BB14" i="10"/>
  <c r="AR14" i="10"/>
  <c r="AX14" i="10"/>
  <c r="AO14" i="10"/>
  <c r="AN14" i="10"/>
  <c r="AT14" i="10"/>
  <c r="BE14" i="10"/>
  <c r="AJ135" i="10"/>
  <c r="AI135" i="10"/>
  <c r="AH135" i="10"/>
  <c r="AB236" i="10"/>
  <c r="AC236" i="10" s="1"/>
  <c r="AA236" i="10"/>
  <c r="BB240" i="10"/>
  <c r="AX240" i="10"/>
  <c r="AT240" i="10"/>
  <c r="AO240" i="10"/>
  <c r="BE240" i="10"/>
  <c r="AW240" i="10"/>
  <c r="BA240" i="10"/>
  <c r="AV240" i="10"/>
  <c r="AR240" i="10"/>
  <c r="AN240" i="10"/>
  <c r="AH245" i="10"/>
  <c r="AJ245" i="10"/>
  <c r="AO247" i="10"/>
  <c r="AS247" i="10"/>
  <c r="AW247" i="10"/>
  <c r="BA247" i="10"/>
  <c r="AJ249" i="10"/>
  <c r="AI249" i="10"/>
  <c r="AT1417" i="10"/>
  <c r="AH1452" i="10"/>
  <c r="AS1417" i="10"/>
  <c r="Q1429" i="10"/>
  <c r="W1429" i="10" s="1"/>
  <c r="BB1306" i="10"/>
  <c r="AP1114" i="10"/>
  <c r="BC1114" i="10"/>
  <c r="BC1111" i="10"/>
  <c r="AS1179" i="10"/>
  <c r="AM1179" i="10"/>
  <c r="AT1111" i="10"/>
  <c r="AP1076" i="10"/>
  <c r="AH1049" i="10"/>
  <c r="BD458" i="10"/>
  <c r="AS43" i="10"/>
  <c r="AP14" i="10"/>
  <c r="AS91" i="10"/>
  <c r="AR91" i="10"/>
  <c r="AX91" i="10"/>
  <c r="AV98" i="10"/>
  <c r="AZ98" i="10"/>
  <c r="BD98" i="10"/>
  <c r="AJ131" i="10"/>
  <c r="AI131" i="10"/>
  <c r="AH131" i="10"/>
  <c r="BC133" i="10"/>
  <c r="AX133" i="10"/>
  <c r="AO133" i="10"/>
  <c r="AS133" i="10"/>
  <c r="AV133" i="10"/>
  <c r="AW133" i="10"/>
  <c r="BA133" i="10"/>
  <c r="AL133" i="10"/>
  <c r="AW933" i="10"/>
  <c r="AP933" i="10"/>
  <c r="AM933" i="10"/>
  <c r="BD933" i="10"/>
  <c r="BE933" i="10"/>
  <c r="AQ933" i="10"/>
  <c r="AZ933" i="10"/>
  <c r="AY933" i="10"/>
  <c r="AL933" i="10"/>
  <c r="AV933" i="10"/>
  <c r="AT933" i="10"/>
  <c r="BB933" i="10"/>
  <c r="AR933" i="10"/>
  <c r="AO933" i="10"/>
  <c r="AN933" i="10"/>
  <c r="BC933" i="10"/>
  <c r="AW970" i="10"/>
  <c r="AN970" i="10"/>
  <c r="AV970" i="10"/>
  <c r="BD120" i="10"/>
  <c r="AW120" i="10"/>
  <c r="AP120" i="10"/>
  <c r="AN150" i="10"/>
  <c r="AT150" i="10"/>
  <c r="BC150" i="10"/>
  <c r="AP150" i="10"/>
  <c r="AY150" i="10"/>
  <c r="AL150" i="10"/>
  <c r="AU150" i="10"/>
  <c r="AS150" i="10"/>
  <c r="AW150" i="10"/>
  <c r="BD150" i="10"/>
  <c r="AQ150" i="10"/>
  <c r="AZ150" i="10"/>
  <c r="AM150" i="10"/>
  <c r="AV150" i="10"/>
  <c r="BB150" i="10"/>
  <c r="AP271" i="10"/>
  <c r="AT271" i="10"/>
  <c r="BC271" i="10"/>
  <c r="AM271" i="10"/>
  <c r="AQ271" i="10"/>
  <c r="AZ1035" i="10"/>
  <c r="AY1035" i="10"/>
  <c r="AO1179" i="10"/>
  <c r="BE1179" i="10"/>
  <c r="AO1306" i="10"/>
  <c r="BE1306" i="10"/>
  <c r="Y1467" i="10"/>
  <c r="Y1485" i="10" s="1"/>
  <c r="AY1417" i="10"/>
  <c r="AP1417" i="10"/>
  <c r="AI1452" i="10"/>
  <c r="AO1417" i="10"/>
  <c r="BD1306" i="10"/>
  <c r="AM1306" i="10"/>
  <c r="AS1306" i="10"/>
  <c r="AT1114" i="10"/>
  <c r="BE1111" i="10"/>
  <c r="AN1111" i="10"/>
  <c r="AW1179" i="10"/>
  <c r="AQ1179" i="10"/>
  <c r="BD1179" i="10"/>
  <c r="AL1111" i="10"/>
  <c r="AO1035" i="10"/>
  <c r="AV1076" i="10"/>
  <c r="AR271" i="10"/>
  <c r="AR150" i="10"/>
  <c r="BB11" i="10"/>
  <c r="AR11" i="10"/>
  <c r="AV11" i="10"/>
  <c r="AZ11" i="10"/>
  <c r="BD11" i="10"/>
  <c r="AU11" i="10"/>
  <c r="AZ60" i="10"/>
  <c r="BA60" i="10"/>
  <c r="BC60" i="10"/>
  <c r="AR60" i="10"/>
  <c r="AO60" i="10"/>
  <c r="AZ82" i="10"/>
  <c r="BE82" i="10"/>
  <c r="AX82" i="10"/>
  <c r="BB82" i="10"/>
  <c r="AO82" i="10"/>
  <c r="AS82" i="10"/>
  <c r="AL82" i="10"/>
  <c r="AJ222" i="10"/>
  <c r="AI222" i="10"/>
  <c r="BB230" i="10"/>
  <c r="AZ230" i="10"/>
  <c r="AY230" i="10"/>
  <c r="AP230" i="10"/>
  <c r="AN230" i="10"/>
  <c r="AU230" i="10"/>
  <c r="BE882" i="10"/>
  <c r="AM882" i="10"/>
  <c r="AU882" i="10"/>
  <c r="AU1417" i="10"/>
  <c r="AL1417" i="10"/>
  <c r="AA1422" i="10"/>
  <c r="Q1317" i="10"/>
  <c r="W1317" i="10" s="1"/>
  <c r="AV1306" i="10"/>
  <c r="AQ1306" i="10"/>
  <c r="AX1114" i="10"/>
  <c r="AW1111" i="10"/>
  <c r="AR1111" i="10"/>
  <c r="BA1179" i="10"/>
  <c r="AU1179" i="10"/>
  <c r="BB1076" i="10"/>
  <c r="BA1076" i="10"/>
  <c r="BA271" i="10"/>
  <c r="AN271" i="10"/>
  <c r="AY271" i="10"/>
  <c r="BB115" i="10"/>
  <c r="AB193" i="10"/>
  <c r="AC193" i="10" s="1"/>
  <c r="AA193" i="10"/>
  <c r="AB195" i="10"/>
  <c r="AC195" i="10" s="1"/>
  <c r="AA195" i="10"/>
  <c r="AJ198" i="10"/>
  <c r="AI198" i="10"/>
  <c r="BB215" i="10"/>
  <c r="BE215" i="10"/>
  <c r="BD215" i="10"/>
  <c r="AZ215" i="10"/>
  <c r="AP215" i="10"/>
  <c r="AJ522" i="10"/>
  <c r="AH522" i="10"/>
  <c r="AI527" i="10"/>
  <c r="AH527" i="10"/>
  <c r="AL554" i="10"/>
  <c r="BC554" i="10"/>
  <c r="BD554" i="10"/>
  <c r="AZ554" i="10"/>
  <c r="AV554" i="10"/>
  <c r="BB554" i="10"/>
  <c r="AR554" i="10"/>
  <c r="AX554" i="10"/>
  <c r="AN554" i="10"/>
  <c r="AI558" i="10"/>
  <c r="AJ558" i="10"/>
  <c r="AH558" i="10"/>
  <c r="AA578" i="10"/>
  <c r="AB578" i="10"/>
  <c r="AC578" i="10" s="1"/>
  <c r="AB583" i="10"/>
  <c r="AC583" i="10" s="1"/>
  <c r="AA583" i="10"/>
  <c r="AB636" i="10"/>
  <c r="AC636" i="10" s="1"/>
  <c r="AA636" i="10"/>
  <c r="BC663" i="10"/>
  <c r="BE663" i="10"/>
  <c r="AR663" i="10"/>
  <c r="AY663" i="10"/>
  <c r="AZ663" i="10"/>
  <c r="AU663" i="10"/>
  <c r="AT663" i="10"/>
  <c r="AQ663" i="10"/>
  <c r="AO663" i="10"/>
  <c r="AM663" i="10"/>
  <c r="BD663" i="10"/>
  <c r="BA663" i="10"/>
  <c r="AX663" i="10"/>
  <c r="AP666" i="10"/>
  <c r="AS666" i="10"/>
  <c r="AL666" i="10"/>
  <c r="AN666" i="10"/>
  <c r="AQ666" i="10"/>
  <c r="BE666" i="10"/>
  <c r="BC666" i="10"/>
  <c r="AZ666" i="10"/>
  <c r="AW666" i="10"/>
  <c r="AU666" i="10"/>
  <c r="AR666" i="10"/>
  <c r="BB666" i="10"/>
  <c r="AO666" i="10"/>
  <c r="AM666" i="10"/>
  <c r="BB751" i="10"/>
  <c r="AW751" i="10"/>
  <c r="AX751" i="10"/>
  <c r="AO751" i="10"/>
  <c r="AT751" i="10"/>
  <c r="BD751" i="10"/>
  <c r="BC751" i="10"/>
  <c r="AP751" i="10"/>
  <c r="AV751" i="10"/>
  <c r="AS751" i="10"/>
  <c r="AY751" i="10"/>
  <c r="AL751" i="10"/>
  <c r="AN751" i="10"/>
  <c r="AU751" i="10"/>
  <c r="AZ751" i="10"/>
  <c r="X813" i="10"/>
  <c r="BH813" i="10" s="1"/>
  <c r="Y796" i="10"/>
  <c r="BB863" i="10"/>
  <c r="BD863" i="10"/>
  <c r="AX863" i="10"/>
  <c r="AM863" i="10"/>
  <c r="AN863" i="10"/>
  <c r="AN1306" i="10"/>
  <c r="AU1306" i="10"/>
  <c r="BB1114" i="10"/>
  <c r="AO1111" i="10"/>
  <c r="AV1111" i="10"/>
  <c r="AL1179" i="10"/>
  <c r="AY1179" i="10"/>
  <c r="AR1076" i="10"/>
  <c r="AM1076" i="10"/>
  <c r="AI1059" i="10"/>
  <c r="AN1076" i="10"/>
  <c r="AW271" i="10"/>
  <c r="AU271" i="10"/>
  <c r="AV115" i="10"/>
  <c r="AI31" i="10"/>
  <c r="AH31" i="10"/>
  <c r="AJ34" i="10"/>
  <c r="AI34" i="10"/>
  <c r="AX39" i="10"/>
  <c r="BE39" i="10"/>
  <c r="AW43" i="10"/>
  <c r="AX43" i="10"/>
  <c r="BA43" i="10"/>
  <c r="BB43" i="10"/>
  <c r="BE43" i="10"/>
  <c r="AL43" i="10"/>
  <c r="AY46" i="10"/>
  <c r="AL46" i="10"/>
  <c r="AU46" i="10"/>
  <c r="AS46" i="10"/>
  <c r="BD46" i="10"/>
  <c r="AQ46" i="10"/>
  <c r="AZ46" i="10"/>
  <c r="AM46" i="10"/>
  <c r="AV46" i="10"/>
  <c r="BB46" i="10"/>
  <c r="AR46" i="10"/>
  <c r="AX46" i="10"/>
  <c r="AN46" i="10"/>
  <c r="AT46" i="10"/>
  <c r="AY54" i="10"/>
  <c r="AN54" i="10"/>
  <c r="AR54" i="10"/>
  <c r="AV54" i="10"/>
  <c r="AU54" i="10"/>
  <c r="AZ54" i="10"/>
  <c r="AT54" i="10"/>
  <c r="BD54" i="10"/>
  <c r="AJ80" i="10"/>
  <c r="AI80" i="10"/>
  <c r="AH80" i="10"/>
  <c r="BA179" i="10"/>
  <c r="BD179" i="10"/>
  <c r="AQ179" i="10"/>
  <c r="AZ179" i="10"/>
  <c r="AM179" i="10"/>
  <c r="AV179" i="10"/>
  <c r="BB179" i="10"/>
  <c r="AR179" i="10"/>
  <c r="AX179" i="10"/>
  <c r="AW179" i="10"/>
  <c r="AN179" i="10"/>
  <c r="AT179" i="10"/>
  <c r="BC179" i="10"/>
  <c r="AP179" i="10"/>
  <c r="AY179" i="10"/>
  <c r="AL179" i="10"/>
  <c r="BB458" i="10"/>
  <c r="AN458" i="10"/>
  <c r="AR458" i="10"/>
  <c r="AV458" i="10"/>
  <c r="AQ1417" i="10"/>
  <c r="AL1306" i="10"/>
  <c r="AY1306" i="10"/>
  <c r="BD1114" i="10"/>
  <c r="AM1111" i="10"/>
  <c r="AZ1111" i="10"/>
  <c r="AP1179" i="10"/>
  <c r="BC1179" i="10"/>
  <c r="AO1076" i="10"/>
  <c r="AJ1059" i="10"/>
  <c r="AS271" i="10"/>
  <c r="AT43" i="10"/>
  <c r="BC46" i="10"/>
  <c r="AB530" i="10"/>
  <c r="AC530" i="10" s="1"/>
  <c r="AH198" i="10"/>
  <c r="AJ75" i="10"/>
  <c r="AH75" i="10"/>
  <c r="BC78" i="10"/>
  <c r="AS78" i="10"/>
  <c r="AT78" i="10"/>
  <c r="AW78" i="10"/>
  <c r="AX78" i="10"/>
  <c r="BA78" i="10"/>
  <c r="BB78" i="10"/>
  <c r="BE78" i="10"/>
  <c r="AX123" i="10"/>
  <c r="AN123" i="10"/>
  <c r="AQ123" i="10"/>
  <c r="AR123" i="10"/>
  <c r="AV123" i="10"/>
  <c r="AZ153" i="10"/>
  <c r="BD153" i="10"/>
  <c r="AN161" i="10"/>
  <c r="BD161" i="10"/>
  <c r="AX173" i="10"/>
  <c r="AT173" i="10"/>
  <c r="AR173" i="10"/>
  <c r="AV173" i="10"/>
  <c r="AQ173" i="10"/>
  <c r="AZ173" i="10"/>
  <c r="BD173" i="10"/>
  <c r="AH366" i="10"/>
  <c r="AJ366" i="10"/>
  <c r="AI366" i="10"/>
  <c r="BC404" i="10"/>
  <c r="AM404" i="10"/>
  <c r="AQ404" i="10"/>
  <c r="AA414" i="10"/>
  <c r="AB414" i="10"/>
  <c r="AC414" i="10" s="1"/>
  <c r="AB416" i="10"/>
  <c r="AC416" i="10" s="1"/>
  <c r="AA416" i="10"/>
  <c r="AU439" i="10"/>
  <c r="AZ439" i="10"/>
  <c r="BD439" i="10"/>
  <c r="AN439" i="10"/>
  <c r="AO129" i="10"/>
  <c r="AO70" i="10"/>
  <c r="AW26" i="10"/>
  <c r="AH88" i="10"/>
  <c r="BA75" i="10"/>
  <c r="AP183" i="10"/>
  <c r="BC183" i="10"/>
  <c r="AH84" i="10"/>
  <c r="AQ75" i="10"/>
  <c r="BD75" i="10"/>
  <c r="AQ26" i="10"/>
  <c r="BD26" i="10"/>
  <c r="AH114" i="10"/>
  <c r="AQ68" i="10"/>
  <c r="AP80" i="10"/>
  <c r="AR101" i="10"/>
  <c r="BB127" i="10"/>
  <c r="AQ135" i="10"/>
  <c r="BE325" i="10"/>
  <c r="AU325" i="10"/>
  <c r="AV398" i="10"/>
  <c r="BD398" i="10"/>
  <c r="AR398" i="10"/>
  <c r="AJ439" i="10"/>
  <c r="AH439" i="10"/>
  <c r="AI575" i="10"/>
  <c r="AH575" i="10"/>
  <c r="AI694" i="10"/>
  <c r="AH694" i="10"/>
  <c r="AJ955" i="10"/>
  <c r="AI955" i="10"/>
  <c r="AH955" i="10"/>
  <c r="AQ959" i="10"/>
  <c r="AU959" i="10"/>
  <c r="AI1020" i="10"/>
  <c r="AH1020" i="10"/>
  <c r="AH1172" i="10"/>
  <c r="AJ1172" i="10"/>
  <c r="BE125" i="10"/>
  <c r="BE104" i="10"/>
  <c r="BE66" i="10"/>
  <c r="BA183" i="10"/>
  <c r="BE75" i="10"/>
  <c r="AI88" i="10"/>
  <c r="AT183" i="10"/>
  <c r="AN183" i="10"/>
  <c r="AI84" i="10"/>
  <c r="AU75" i="10"/>
  <c r="BA26" i="10"/>
  <c r="AU26" i="10"/>
  <c r="AJ114" i="10"/>
  <c r="AS18" i="10"/>
  <c r="AP27" i="10"/>
  <c r="AT68" i="10"/>
  <c r="AI78" i="10"/>
  <c r="BC101" i="10"/>
  <c r="BD129" i="10"/>
  <c r="BC151" i="10"/>
  <c r="AL181" i="10"/>
  <c r="AX184" i="10"/>
  <c r="AT184" i="10"/>
  <c r="AH220" i="10"/>
  <c r="AJ220" i="10"/>
  <c r="AI220" i="10"/>
  <c r="AI358" i="10"/>
  <c r="AJ358" i="10"/>
  <c r="AJ505" i="10"/>
  <c r="AH505" i="10"/>
  <c r="AI505" i="10"/>
  <c r="AZ842" i="10"/>
  <c r="AX842" i="10"/>
  <c r="BC976" i="10"/>
  <c r="BD976" i="10"/>
  <c r="AL976" i="10"/>
  <c r="BE976" i="10"/>
  <c r="AX1296" i="10"/>
  <c r="AY1296" i="10"/>
  <c r="BC1369" i="10"/>
  <c r="AY1369" i="10"/>
  <c r="AX1369" i="10"/>
  <c r="AP1369" i="10"/>
  <c r="AL1369" i="10"/>
  <c r="BE1369" i="10"/>
  <c r="BD1389" i="10"/>
  <c r="AV1389" i="10"/>
  <c r="BA125" i="10"/>
  <c r="BA104" i="10"/>
  <c r="BA66" i="10"/>
  <c r="BE17" i="10"/>
  <c r="AO75" i="10"/>
  <c r="AS26" i="10"/>
  <c r="AX183" i="10"/>
  <c r="AR183" i="10"/>
  <c r="AL75" i="10"/>
  <c r="AY75" i="10"/>
  <c r="AL26" i="10"/>
  <c r="AY26" i="10"/>
  <c r="AN89" i="10"/>
  <c r="AY180" i="10"/>
  <c r="AT180" i="10"/>
  <c r="AT216" i="10"/>
  <c r="AX216" i="10"/>
  <c r="AT231" i="10"/>
  <c r="AX231" i="10"/>
  <c r="AP231" i="10"/>
  <c r="AT294" i="10"/>
  <c r="BB294" i="10"/>
  <c r="AT322" i="10"/>
  <c r="AX322" i="10"/>
  <c r="AX389" i="10"/>
  <c r="AM389" i="10"/>
  <c r="AA637" i="10"/>
  <c r="AB637" i="10"/>
  <c r="AC637" i="10" s="1"/>
  <c r="AQ917" i="10"/>
  <c r="BA917" i="10"/>
  <c r="BD1211" i="10"/>
  <c r="AN1211" i="10"/>
  <c r="AJ1293" i="10"/>
  <c r="AH1293" i="10"/>
  <c r="AW125" i="10"/>
  <c r="AW104" i="10"/>
  <c r="AW66" i="10"/>
  <c r="BA17" i="10"/>
  <c r="AB133" i="10"/>
  <c r="AC133" i="10" s="1"/>
  <c r="AJ226" i="10"/>
  <c r="AB78" i="10"/>
  <c r="AC78" i="10" s="1"/>
  <c r="AH145" i="10"/>
  <c r="BB183" i="10"/>
  <c r="AV183" i="10"/>
  <c r="AH127" i="10"/>
  <c r="AP75" i="10"/>
  <c r="BC75" i="10"/>
  <c r="AP26" i="10"/>
  <c r="BC26" i="10"/>
  <c r="AR12" i="10"/>
  <c r="BE19" i="10"/>
  <c r="AZ162" i="10"/>
  <c r="AQ162" i="10"/>
  <c r="BB352" i="10"/>
  <c r="AT352" i="10"/>
  <c r="AI361" i="10"/>
  <c r="AH361" i="10"/>
  <c r="AJ685" i="10"/>
  <c r="AI685" i="10"/>
  <c r="AY920" i="10"/>
  <c r="BC920" i="10"/>
  <c r="AQ976" i="10"/>
  <c r="BC1338" i="10"/>
  <c r="AP1338" i="10"/>
  <c r="BE70" i="10"/>
  <c r="AS66" i="10"/>
  <c r="AW17" i="10"/>
  <c r="AH149" i="10"/>
  <c r="AH226" i="10"/>
  <c r="AS183" i="10"/>
  <c r="AI145" i="10"/>
  <c r="AM183" i="10"/>
  <c r="AZ183" i="10"/>
  <c r="AI127" i="10"/>
  <c r="AT75" i="10"/>
  <c r="AN75" i="10"/>
  <c r="AT26" i="10"/>
  <c r="AN26" i="10"/>
  <c r="AH68" i="10"/>
  <c r="BB330" i="10"/>
  <c r="AY330" i="10"/>
  <c r="AV330" i="10"/>
  <c r="BE330" i="10"/>
  <c r="AH459" i="10"/>
  <c r="AX462" i="10"/>
  <c r="BD462" i="10"/>
  <c r="AI597" i="10"/>
  <c r="AH597" i="10"/>
  <c r="BD1029" i="10"/>
  <c r="AT1029" i="10"/>
  <c r="AZ1135" i="10"/>
  <c r="AY1135" i="10"/>
  <c r="AH1268" i="10"/>
  <c r="AI1268" i="10"/>
  <c r="BB1376" i="10"/>
  <c r="AY1376" i="10"/>
  <c r="AT1376" i="10"/>
  <c r="AM1376" i="10"/>
  <c r="AV1435" i="10"/>
  <c r="AP1435" i="10"/>
  <c r="BA129" i="10"/>
  <c r="AO125" i="10"/>
  <c r="AO104" i="10"/>
  <c r="AO66" i="10"/>
  <c r="AS17" i="10"/>
  <c r="AO26" i="10"/>
  <c r="AQ183" i="10"/>
  <c r="AW75" i="10"/>
  <c r="AX75" i="10"/>
  <c r="AX26" i="10"/>
  <c r="AR26" i="10"/>
  <c r="C52" i="6"/>
  <c r="AL19" i="10"/>
  <c r="BD235" i="10"/>
  <c r="BC235" i="10"/>
  <c r="AJ289" i="10"/>
  <c r="AH289" i="10"/>
  <c r="AZ320" i="10"/>
  <c r="AY320" i="10"/>
  <c r="AM320" i="10"/>
  <c r="AL320" i="10"/>
  <c r="AZ457" i="10"/>
  <c r="BD457" i="10"/>
  <c r="AJ538" i="10"/>
  <c r="AH538" i="10"/>
  <c r="AI538" i="10"/>
  <c r="AZ643" i="10"/>
  <c r="BC643" i="10"/>
  <c r="AR643" i="10"/>
  <c r="BE643" i="10"/>
  <c r="AJ742" i="10"/>
  <c r="AI742" i="10"/>
  <c r="BB1027" i="10"/>
  <c r="AQ1027" i="10"/>
  <c r="AJ172" i="10"/>
  <c r="AH172" i="10"/>
  <c r="AZ447" i="10"/>
  <c r="AM447" i="10"/>
  <c r="AX984" i="10"/>
  <c r="AR984" i="10"/>
  <c r="AZ1174" i="10"/>
  <c r="AV1174" i="10"/>
  <c r="BD300" i="10"/>
  <c r="AL347" i="10"/>
  <c r="AT386" i="10"/>
  <c r="AH407" i="10"/>
  <c r="BB438" i="10"/>
  <c r="BE482" i="10"/>
  <c r="AJ489" i="10"/>
  <c r="AR572" i="10"/>
  <c r="AX584" i="10"/>
  <c r="AY669" i="10"/>
  <c r="AM1034" i="10"/>
  <c r="BB1106" i="10"/>
  <c r="AP1175" i="10"/>
  <c r="AR1254" i="10"/>
  <c r="AN1258" i="10"/>
  <c r="AQ1282" i="10"/>
  <c r="BB1292" i="10"/>
  <c r="BA1399" i="10"/>
  <c r="AU1408" i="10"/>
  <c r="AJ1416" i="10"/>
  <c r="AZ1423" i="10"/>
  <c r="AN1428" i="10"/>
  <c r="AU649" i="10"/>
  <c r="AX695" i="10"/>
  <c r="AX696" i="10"/>
  <c r="AI772" i="10"/>
  <c r="AL792" i="10"/>
  <c r="BC796" i="10"/>
  <c r="AH846" i="10"/>
  <c r="AN875" i="10"/>
  <c r="BB881" i="10"/>
  <c r="AL923" i="10"/>
  <c r="AS928" i="10"/>
  <c r="AI935" i="10"/>
  <c r="AX945" i="10"/>
  <c r="AS951" i="10"/>
  <c r="AJ985" i="10"/>
  <c r="AJ1000" i="10"/>
  <c r="AJ1002" i="10"/>
  <c r="AM1030" i="10"/>
  <c r="AH1083" i="10"/>
  <c r="AU1086" i="10"/>
  <c r="BD1139" i="10"/>
  <c r="BC1162" i="10"/>
  <c r="BB1175" i="10"/>
  <c r="BB1178" i="10"/>
  <c r="AQ1187" i="10"/>
  <c r="BD1254" i="10"/>
  <c r="BC1258" i="10"/>
  <c r="AL1290" i="10"/>
  <c r="AI1298" i="10"/>
  <c r="AT1366" i="10"/>
  <c r="BC1408" i="10"/>
  <c r="AZ1428" i="10"/>
  <c r="AT1495" i="10"/>
  <c r="BD1505" i="10"/>
  <c r="BE304" i="10"/>
  <c r="AQ340" i="10"/>
  <c r="AX356" i="10"/>
  <c r="AQ482" i="10"/>
  <c r="AP484" i="10"/>
  <c r="BE545" i="10"/>
  <c r="AV555" i="10"/>
  <c r="AY653" i="10"/>
  <c r="AX659" i="10"/>
  <c r="AM670" i="10"/>
  <c r="AV672" i="10"/>
  <c r="AT699" i="10"/>
  <c r="AY725" i="10"/>
  <c r="BE753" i="10"/>
  <c r="AL765" i="10"/>
  <c r="BD767" i="10"/>
  <c r="AT792" i="10"/>
  <c r="AZ825" i="10"/>
  <c r="AM855" i="10"/>
  <c r="BB875" i="10"/>
  <c r="AR890" i="10"/>
  <c r="BA909" i="10"/>
  <c r="AP1002" i="10"/>
  <c r="AM1019" i="10"/>
  <c r="BC1030" i="10"/>
  <c r="BD1063" i="10"/>
  <c r="AU1074" i="10"/>
  <c r="AW1083" i="10"/>
  <c r="BE1086" i="10"/>
  <c r="AV1098" i="10"/>
  <c r="AN1101" i="10"/>
  <c r="AO1214" i="10"/>
  <c r="BC1257" i="10"/>
  <c r="AW1288" i="10"/>
  <c r="AX1345" i="10"/>
  <c r="AM1354" i="10"/>
  <c r="AU1391" i="10"/>
  <c r="BC1396" i="10"/>
  <c r="AU1400" i="10"/>
  <c r="BD1500" i="10"/>
  <c r="AR340" i="10"/>
  <c r="AI368" i="10"/>
  <c r="AL371" i="10"/>
  <c r="AH406" i="10"/>
  <c r="AV482" i="10"/>
  <c r="AR484" i="10"/>
  <c r="AO522" i="10"/>
  <c r="AJ554" i="10"/>
  <c r="AV670" i="10"/>
  <c r="AY765" i="10"/>
  <c r="BB792" i="10"/>
  <c r="AI888" i="10"/>
  <c r="AR1019" i="10"/>
  <c r="AY1020" i="10"/>
  <c r="AZ1074" i="10"/>
  <c r="AV1101" i="10"/>
  <c r="AN1172" i="10"/>
  <c r="AV1214" i="10"/>
  <c r="BB1331" i="10"/>
  <c r="BB1354" i="10"/>
  <c r="AJ1356" i="10"/>
  <c r="BB1408" i="10"/>
  <c r="AR296" i="10"/>
  <c r="AT298" i="10"/>
  <c r="AM300" i="10"/>
  <c r="AM304" i="10"/>
  <c r="AL326" i="10"/>
  <c r="AR549" i="10"/>
  <c r="BC620" i="10"/>
  <c r="BE649" i="10"/>
  <c r="BB687" i="10"/>
  <c r="BA838" i="10"/>
  <c r="AX855" i="10"/>
  <c r="AP862" i="10"/>
  <c r="BD876" i="10"/>
  <c r="BE934" i="10"/>
  <c r="AL1086" i="10"/>
  <c r="AQ1097" i="10"/>
  <c r="BD1140" i="10"/>
  <c r="AI1177" i="10"/>
  <c r="AH1269" i="10"/>
  <c r="AJ1414" i="10"/>
  <c r="AH1416" i="10"/>
  <c r="AT172" i="10"/>
  <c r="AJ174" i="10"/>
  <c r="BA225" i="10"/>
  <c r="BB298" i="10"/>
  <c r="AN304" i="10"/>
  <c r="AB471" i="10"/>
  <c r="AC471" i="10" s="1"/>
  <c r="AR696" i="10"/>
  <c r="AX862" i="10"/>
  <c r="AI988" i="10"/>
  <c r="BE1019" i="10"/>
  <c r="BB1019" i="10"/>
  <c r="AZ1059" i="10"/>
  <c r="AP1086" i="10"/>
  <c r="AW1087" i="10"/>
  <c r="BE1098" i="10"/>
  <c r="BD1100" i="10"/>
  <c r="AL1106" i="10"/>
  <c r="AJ1121" i="10"/>
  <c r="AI1125" i="10"/>
  <c r="AM1175" i="10"/>
  <c r="AR1215" i="10"/>
  <c r="AU1245" i="10"/>
  <c r="BE1248" i="10"/>
  <c r="AM1254" i="10"/>
  <c r="AL1258" i="10"/>
  <c r="AU1289" i="10"/>
  <c r="AI1292" i="10"/>
  <c r="AR1331" i="10"/>
  <c r="AJ1334" i="10"/>
  <c r="BE1345" i="10"/>
  <c r="AI1347" i="10"/>
  <c r="BC1353" i="10"/>
  <c r="AN1390" i="10"/>
  <c r="AT1399" i="10"/>
  <c r="AQ1408" i="10"/>
  <c r="AI1436" i="10"/>
  <c r="AT1450" i="10"/>
  <c r="AH1453" i="10"/>
  <c r="AL1466" i="10"/>
  <c r="BD102" i="10"/>
  <c r="AO102" i="10"/>
  <c r="AS102" i="10"/>
  <c r="AN102" i="10"/>
  <c r="AW102" i="10"/>
  <c r="AR102" i="10"/>
  <c r="BA102" i="10"/>
  <c r="AV102" i="10"/>
  <c r="AX136" i="10"/>
  <c r="AO136" i="10"/>
  <c r="AS136" i="10"/>
  <c r="AW136" i="10"/>
  <c r="BA136" i="10"/>
  <c r="AB139" i="10"/>
  <c r="AC139" i="10" s="1"/>
  <c r="AA139" i="10"/>
  <c r="AV261" i="10"/>
  <c r="AO261" i="10"/>
  <c r="AS261" i="10"/>
  <c r="AW261" i="10"/>
  <c r="BA261" i="10"/>
  <c r="AL261" i="10"/>
  <c r="BE261" i="10"/>
  <c r="AP261" i="10"/>
  <c r="AT261" i="10"/>
  <c r="AP291" i="10"/>
  <c r="BA291" i="10"/>
  <c r="AN291" i="10"/>
  <c r="AR291" i="10"/>
  <c r="AV291" i="10"/>
  <c r="AO291" i="10"/>
  <c r="AZ291" i="10"/>
  <c r="AS291" i="10"/>
  <c r="AB297" i="10"/>
  <c r="AC297" i="10" s="1"/>
  <c r="AA297" i="10"/>
  <c r="BD315" i="10"/>
  <c r="AL315" i="10"/>
  <c r="BC315" i="10"/>
  <c r="BA315" i="10"/>
  <c r="AN315" i="10"/>
  <c r="AP315" i="10"/>
  <c r="AR315" i="10"/>
  <c r="AT315" i="10"/>
  <c r="AV315" i="10"/>
  <c r="AX315" i="10"/>
  <c r="AZ315" i="10"/>
  <c r="BB315" i="10"/>
  <c r="AS315" i="10"/>
  <c r="AM315" i="10"/>
  <c r="AW315" i="10"/>
  <c r="AQ315" i="10"/>
  <c r="BE315" i="10"/>
  <c r="AU315" i="10"/>
  <c r="AJ331" i="10"/>
  <c r="AH331" i="10"/>
  <c r="AI349" i="10"/>
  <c r="AH349" i="10"/>
  <c r="AJ400" i="10"/>
  <c r="AH400" i="10"/>
  <c r="AI466" i="10"/>
  <c r="AJ466" i="10"/>
  <c r="AH466" i="10"/>
  <c r="BA493" i="10"/>
  <c r="BD493" i="10"/>
  <c r="AO493" i="10"/>
  <c r="AZ493" i="10"/>
  <c r="AW493" i="10"/>
  <c r="AV493" i="10"/>
  <c r="BE493" i="10"/>
  <c r="BB493" i="10"/>
  <c r="AR493" i="10"/>
  <c r="AX493" i="10"/>
  <c r="AN493" i="10"/>
  <c r="AT493" i="10"/>
  <c r="AM493" i="10"/>
  <c r="AP493" i="10"/>
  <c r="AU493" i="10"/>
  <c r="AT497" i="10"/>
  <c r="AM497" i="10"/>
  <c r="AP497" i="10"/>
  <c r="AU497" i="10"/>
  <c r="AL497" i="10"/>
  <c r="BC497" i="10"/>
  <c r="AQ497" i="10"/>
  <c r="BD497" i="10"/>
  <c r="AY497" i="10"/>
  <c r="AZ497" i="10"/>
  <c r="AS497" i="10"/>
  <c r="AV497" i="10"/>
  <c r="BB497" i="10"/>
  <c r="AR497" i="10"/>
  <c r="AY499" i="10"/>
  <c r="AV499" i="10"/>
  <c r="AM499" i="10"/>
  <c r="AR499" i="10"/>
  <c r="AU499" i="10"/>
  <c r="AN499" i="10"/>
  <c r="BC499" i="10"/>
  <c r="BB499" i="10"/>
  <c r="AX499" i="10"/>
  <c r="AT499" i="10"/>
  <c r="BD499" i="10"/>
  <c r="AP499" i="10"/>
  <c r="AI501" i="10"/>
  <c r="AH501" i="10"/>
  <c r="Y522" i="10"/>
  <c r="X533" i="10"/>
  <c r="BH533" i="10" s="1"/>
  <c r="AV612" i="10"/>
  <c r="BB612" i="10"/>
  <c r="AR612" i="10"/>
  <c r="AX612" i="10"/>
  <c r="AN612" i="10"/>
  <c r="AT612" i="10"/>
  <c r="BC612" i="10"/>
  <c r="AP612" i="10"/>
  <c r="AY612" i="10"/>
  <c r="AL612" i="10"/>
  <c r="AW612" i="10"/>
  <c r="AU612" i="10"/>
  <c r="AO612" i="10"/>
  <c r="BD612" i="10"/>
  <c r="AQ612" i="10"/>
  <c r="BE612" i="10"/>
  <c r="AB628" i="10"/>
  <c r="AC628" i="10" s="1"/>
  <c r="AA628" i="10"/>
  <c r="AV633" i="10"/>
  <c r="BA633" i="10"/>
  <c r="AX633" i="10"/>
  <c r="AN633" i="10"/>
  <c r="BC633" i="10"/>
  <c r="BB633" i="10"/>
  <c r="AO633" i="10"/>
  <c r="AY633" i="10"/>
  <c r="AT633" i="10"/>
  <c r="AU633" i="10"/>
  <c r="AZ633" i="10"/>
  <c r="AQ633" i="10"/>
  <c r="BE633" i="10"/>
  <c r="AM633" i="10"/>
  <c r="AL633" i="10"/>
  <c r="AR633" i="10"/>
  <c r="BE675" i="10"/>
  <c r="AL675" i="10"/>
  <c r="AR675" i="10"/>
  <c r="AW675" i="10"/>
  <c r="BC675" i="10"/>
  <c r="BB675" i="10"/>
  <c r="AY675" i="10"/>
  <c r="AU675" i="10"/>
  <c r="AQ675" i="10"/>
  <c r="W686" i="10"/>
  <c r="X686" i="10" s="1"/>
  <c r="Y686" i="10" s="1"/>
  <c r="Q701" i="10"/>
  <c r="W701" i="10" s="1"/>
  <c r="AO688" i="10"/>
  <c r="AS688" i="10"/>
  <c r="AW688" i="10"/>
  <c r="BA688" i="10"/>
  <c r="W742" i="10"/>
  <c r="X742" i="10" s="1"/>
  <c r="Q757" i="10"/>
  <c r="W757" i="10" s="1"/>
  <c r="AX744" i="10"/>
  <c r="AR744" i="10"/>
  <c r="AW744" i="10"/>
  <c r="AS744" i="10"/>
  <c r="AN744" i="10"/>
  <c r="BE744" i="10"/>
  <c r="BA744" i="10"/>
  <c r="BC744" i="10"/>
  <c r="AY744" i="10"/>
  <c r="AU744" i="10"/>
  <c r="BD744" i="10"/>
  <c r="AQ744" i="10"/>
  <c r="AZ744" i="10"/>
  <c r="AM744" i="10"/>
  <c r="AJ756" i="10"/>
  <c r="AI756" i="10"/>
  <c r="AH778" i="10"/>
  <c r="AJ778" i="10"/>
  <c r="AI778" i="10"/>
  <c r="AY786" i="10"/>
  <c r="AU786" i="10"/>
  <c r="BD786" i="10"/>
  <c r="AQ786" i="10"/>
  <c r="AZ786" i="10"/>
  <c r="AM786" i="10"/>
  <c r="AS786" i="10"/>
  <c r="AV786" i="10"/>
  <c r="AO786" i="10"/>
  <c r="AR786" i="10"/>
  <c r="AW786" i="10"/>
  <c r="AN786" i="10"/>
  <c r="BE786" i="10"/>
  <c r="AH789" i="10"/>
  <c r="AI789" i="10"/>
  <c r="Y909" i="10"/>
  <c r="Y925" i="10" s="1"/>
  <c r="X925" i="10"/>
  <c r="BH925" i="10" s="1"/>
  <c r="AH957" i="10"/>
  <c r="AJ957" i="10"/>
  <c r="BC993" i="10"/>
  <c r="AR993" i="10"/>
  <c r="AV993" i="10"/>
  <c r="BA993" i="10"/>
  <c r="BB993" i="10"/>
  <c r="AX993" i="10"/>
  <c r="AT993" i="10"/>
  <c r="AP993" i="10"/>
  <c r="AL993" i="10"/>
  <c r="BE1032" i="10"/>
  <c r="AX1032" i="10"/>
  <c r="AT1032" i="10"/>
  <c r="AP1032" i="10"/>
  <c r="AL1032" i="10"/>
  <c r="AQ1032" i="10"/>
  <c r="AV1032" i="10"/>
  <c r="BA1032" i="10"/>
  <c r="AZ1044" i="10"/>
  <c r="AS1044" i="10"/>
  <c r="AM1044" i="10"/>
  <c r="AV1044" i="10"/>
  <c r="AL1044" i="10"/>
  <c r="AW1044" i="10"/>
  <c r="AR1044" i="10"/>
  <c r="BE1044" i="10"/>
  <c r="AT1044" i="10"/>
  <c r="AN1044" i="10"/>
  <c r="AX1044" i="10"/>
  <c r="BA1044" i="10"/>
  <c r="AQ1044" i="10"/>
  <c r="AU1044" i="10"/>
  <c r="BC1044" i="10"/>
  <c r="AP1044" i="10"/>
  <c r="AO1044" i="10"/>
  <c r="AO1047" i="10"/>
  <c r="AW1047" i="10"/>
  <c r="BA1047" i="10"/>
  <c r="AS1051" i="10"/>
  <c r="AW1051" i="10"/>
  <c r="BA1051" i="10"/>
  <c r="W1088" i="10"/>
  <c r="X1088" i="10" s="1"/>
  <c r="Q1093" i="10"/>
  <c r="W1093" i="10" s="1"/>
  <c r="AH1103" i="10"/>
  <c r="AJ1103" i="10"/>
  <c r="BD1166" i="10"/>
  <c r="AQ1166" i="10"/>
  <c r="BE1166" i="10"/>
  <c r="AJ1315" i="10"/>
  <c r="AI1315" i="10"/>
  <c r="AW633" i="10"/>
  <c r="AZ499" i="10"/>
  <c r="AY315" i="10"/>
  <c r="AM612" i="10"/>
  <c r="BB1044" i="10"/>
  <c r="AZ28" i="10"/>
  <c r="AO28" i="10"/>
  <c r="AS28" i="10"/>
  <c r="AQ28" i="10"/>
  <c r="AW28" i="10"/>
  <c r="AL28" i="10"/>
  <c r="BA28" i="10"/>
  <c r="AZ48" i="10"/>
  <c r="AO48" i="10"/>
  <c r="AS48" i="10"/>
  <c r="AQ48" i="10"/>
  <c r="AW48" i="10"/>
  <c r="AM48" i="10"/>
  <c r="BA48" i="10"/>
  <c r="AH756" i="10"/>
  <c r="AI400" i="10"/>
  <c r="AZ612" i="10"/>
  <c r="AY1044" i="10"/>
  <c r="AV25" i="10"/>
  <c r="AL25" i="10"/>
  <c r="AM25" i="10"/>
  <c r="AP25" i="10"/>
  <c r="AQ25" i="10"/>
  <c r="AO25" i="10"/>
  <c r="AT25" i="10"/>
  <c r="AU25" i="10"/>
  <c r="AS25" i="10"/>
  <c r="AX25" i="10"/>
  <c r="AY25" i="10"/>
  <c r="AW25" i="10"/>
  <c r="BB25" i="10"/>
  <c r="BA25" i="10"/>
  <c r="AZ65" i="10"/>
  <c r="AV65" i="10"/>
  <c r="AR65" i="10"/>
  <c r="AY65" i="10"/>
  <c r="AM65" i="10"/>
  <c r="AW65" i="10"/>
  <c r="BA65" i="10"/>
  <c r="BB65" i="10"/>
  <c r="AX65" i="10"/>
  <c r="AZ77" i="10"/>
  <c r="AO77" i="10"/>
  <c r="AS77" i="10"/>
  <c r="AW77" i="10"/>
  <c r="AV77" i="10"/>
  <c r="BA77" i="10"/>
  <c r="AM77" i="10"/>
  <c r="AJ166" i="10"/>
  <c r="AI166" i="10"/>
  <c r="AH166" i="10"/>
  <c r="AB246" i="10"/>
  <c r="AC246" i="10" s="1"/>
  <c r="AA246" i="10"/>
  <c r="AS1047" i="10"/>
  <c r="AO744" i="10"/>
  <c r="AN497" i="10"/>
  <c r="AX261" i="10"/>
  <c r="BD1044" i="10"/>
  <c r="AZ13" i="10"/>
  <c r="BE13" i="10"/>
  <c r="AP13" i="10"/>
  <c r="AT13" i="10"/>
  <c r="AM13" i="10"/>
  <c r="AX13" i="10"/>
  <c r="AQ13" i="10"/>
  <c r="BB13" i="10"/>
  <c r="AU13" i="10"/>
  <c r="AO13" i="10"/>
  <c r="AY13" i="10"/>
  <c r="BD13" i="10"/>
  <c r="AS13" i="10"/>
  <c r="AN13" i="10"/>
  <c r="AW13" i="10"/>
  <c r="AO42" i="10"/>
  <c r="AR42" i="10"/>
  <c r="AX42" i="10"/>
  <c r="AN42" i="10"/>
  <c r="AT42" i="10"/>
  <c r="BC42" i="10"/>
  <c r="AP42" i="10"/>
  <c r="AY42" i="10"/>
  <c r="AL42" i="10"/>
  <c r="AS42" i="10"/>
  <c r="AU42" i="10"/>
  <c r="AW42" i="10"/>
  <c r="BD42" i="10"/>
  <c r="AQ42" i="10"/>
  <c r="AZ42" i="10"/>
  <c r="AM42" i="10"/>
  <c r="AX45" i="10"/>
  <c r="AW45" i="10"/>
  <c r="BA45" i="10"/>
  <c r="AN45" i="10"/>
  <c r="AR45" i="10"/>
  <c r="AV45" i="10"/>
  <c r="BB45" i="10"/>
  <c r="AZ45" i="10"/>
  <c r="BD45" i="10"/>
  <c r="AO45" i="10"/>
  <c r="AW51" i="10"/>
  <c r="AP51" i="10"/>
  <c r="BA51" i="10"/>
  <c r="AT51" i="10"/>
  <c r="BE51" i="10"/>
  <c r="AX51" i="10"/>
  <c r="AM51" i="10"/>
  <c r="BB51" i="10"/>
  <c r="AQ51" i="10"/>
  <c r="AU51" i="10"/>
  <c r="AY51" i="10"/>
  <c r="AO51" i="10"/>
  <c r="AJ53" i="10"/>
  <c r="AH53" i="10"/>
  <c r="AA129" i="10"/>
  <c r="AB129" i="10"/>
  <c r="AC129" i="10" s="1"/>
  <c r="AJ183" i="10"/>
  <c r="AI183" i="10"/>
  <c r="AH183" i="10"/>
  <c r="AI221" i="10"/>
  <c r="AH221" i="10"/>
  <c r="BD239" i="10"/>
  <c r="AR239" i="10"/>
  <c r="BE239" i="10"/>
  <c r="AN239" i="10"/>
  <c r="AO239" i="10"/>
  <c r="AL239" i="10"/>
  <c r="AS239" i="10"/>
  <c r="AP239" i="10"/>
  <c r="AW239" i="10"/>
  <c r="AT239" i="10"/>
  <c r="L26" i="69"/>
  <c r="K24" i="69"/>
  <c r="AQ993" i="10"/>
  <c r="AV744" i="10"/>
  <c r="AX497" i="10"/>
  <c r="AJ501" i="10"/>
  <c r="BD291" i="10"/>
  <c r="BD62" i="10"/>
  <c r="BA62" i="10"/>
  <c r="AU62" i="10"/>
  <c r="BE62" i="10"/>
  <c r="AY62" i="10"/>
  <c r="AL62" i="10"/>
  <c r="AP62" i="10"/>
  <c r="AV62" i="10"/>
  <c r="AO62" i="10"/>
  <c r="AT62" i="10"/>
  <c r="AS62" i="10"/>
  <c r="AX62" i="10"/>
  <c r="AM62" i="10"/>
  <c r="AJ176" i="10"/>
  <c r="AI176" i="10"/>
  <c r="AH176" i="10"/>
  <c r="AS218" i="10"/>
  <c r="AN218" i="10"/>
  <c r="AW218" i="10"/>
  <c r="AM218" i="10"/>
  <c r="AR218" i="10"/>
  <c r="BA218" i="10"/>
  <c r="AQ218" i="10"/>
  <c r="AV218" i="10"/>
  <c r="AU218" i="10"/>
  <c r="AZ218" i="10"/>
  <c r="AL218" i="10"/>
  <c r="AY218" i="10"/>
  <c r="BD218" i="10"/>
  <c r="BC218" i="10"/>
  <c r="AI1103" i="10"/>
  <c r="AW291" i="10"/>
  <c r="AZ102" i="10"/>
  <c r="BC493" i="10"/>
  <c r="AZ39" i="10"/>
  <c r="BC39" i="10"/>
  <c r="BB39" i="10"/>
  <c r="AM39" i="10"/>
  <c r="AO39" i="10"/>
  <c r="AQ39" i="10"/>
  <c r="BD39" i="10"/>
  <c r="AS39" i="10"/>
  <c r="AL39" i="10"/>
  <c r="AU39" i="10"/>
  <c r="AN39" i="10"/>
  <c r="AW39" i="10"/>
  <c r="AP39" i="10"/>
  <c r="AY39" i="10"/>
  <c r="BA39" i="10"/>
  <c r="AT39" i="10"/>
  <c r="AS73" i="10"/>
  <c r="AO73" i="10"/>
  <c r="AT85" i="10"/>
  <c r="BA85" i="10"/>
  <c r="AO91" i="10"/>
  <c r="AN91" i="10"/>
  <c r="AT91" i="10"/>
  <c r="BC91" i="10"/>
  <c r="AP91" i="10"/>
  <c r="AY91" i="10"/>
  <c r="AL91" i="10"/>
  <c r="AU91" i="10"/>
  <c r="BE91" i="10"/>
  <c r="BD91" i="10"/>
  <c r="AQ91" i="10"/>
  <c r="AZ91" i="10"/>
  <c r="AM91" i="10"/>
  <c r="AW91" i="10"/>
  <c r="AV91" i="10"/>
  <c r="BB91" i="10"/>
  <c r="AJ111" i="10"/>
  <c r="AI111" i="10"/>
  <c r="AX157" i="10"/>
  <c r="AO157" i="10"/>
  <c r="AS157" i="10"/>
  <c r="AN157" i="10"/>
  <c r="AW157" i="10"/>
  <c r="AR157" i="10"/>
  <c r="BA157" i="10"/>
  <c r="AY157" i="10"/>
  <c r="AV157" i="10"/>
  <c r="AZ157" i="10"/>
  <c r="BB1032" i="10"/>
  <c r="AJ789" i="10"/>
  <c r="AO315" i="10"/>
  <c r="AL493" i="10"/>
  <c r="Q533" i="10"/>
  <c r="W533" i="10" s="1"/>
  <c r="AB126" i="10"/>
  <c r="AC126" i="10" s="1"/>
  <c r="AA126" i="10"/>
  <c r="AT207" i="10"/>
  <c r="AW207" i="10"/>
  <c r="BA207" i="10"/>
  <c r="AO207" i="10"/>
  <c r="BC211" i="10"/>
  <c r="AN211" i="10"/>
  <c r="AO211" i="10"/>
  <c r="AS211" i="10"/>
  <c r="AW211" i="10"/>
  <c r="BA211" i="10"/>
  <c r="BC786" i="10"/>
  <c r="BB36" i="10"/>
  <c r="AO36" i="10"/>
  <c r="AS36" i="10"/>
  <c r="AW36" i="10"/>
  <c r="AQ36" i="10"/>
  <c r="BA36" i="10"/>
  <c r="AZ50" i="10"/>
  <c r="BC50" i="10"/>
  <c r="AV50" i="10"/>
  <c r="AO50" i="10"/>
  <c r="AQ50" i="10"/>
  <c r="AS50" i="10"/>
  <c r="AM50" i="10"/>
  <c r="AW50" i="10"/>
  <c r="BA50" i="10"/>
  <c r="AB67" i="10"/>
  <c r="AC67" i="10" s="1"/>
  <c r="AA67" i="10"/>
  <c r="AM109" i="10"/>
  <c r="AQ109" i="10"/>
  <c r="BC116" i="10"/>
  <c r="BE116" i="10"/>
  <c r="AP116" i="10"/>
  <c r="AQ116" i="10"/>
  <c r="AT116" i="10"/>
  <c r="AU116" i="10"/>
  <c r="AX116" i="10"/>
  <c r="AY116" i="10"/>
  <c r="BB116" i="10"/>
  <c r="AO116" i="10"/>
  <c r="AS116" i="10"/>
  <c r="AW116" i="10"/>
  <c r="BA118" i="10"/>
  <c r="AR118" i="10"/>
  <c r="AX118" i="10"/>
  <c r="AN118" i="10"/>
  <c r="AT118" i="10"/>
  <c r="BC118" i="10"/>
  <c r="AP118" i="10"/>
  <c r="AY118" i="10"/>
  <c r="AL118" i="10"/>
  <c r="AW118" i="10"/>
  <c r="AU118" i="10"/>
  <c r="BD118" i="10"/>
  <c r="AQ118" i="10"/>
  <c r="AZ118" i="10"/>
  <c r="AM118" i="10"/>
  <c r="AY154" i="10"/>
  <c r="AL154" i="10"/>
  <c r="AU154" i="10"/>
  <c r="AS154" i="10"/>
  <c r="BD154" i="10"/>
  <c r="AQ154" i="10"/>
  <c r="AZ154" i="10"/>
  <c r="AM154" i="10"/>
  <c r="AV154" i="10"/>
  <c r="BB154" i="10"/>
  <c r="AR154" i="10"/>
  <c r="AX154" i="10"/>
  <c r="AN154" i="10"/>
  <c r="AT154" i="10"/>
  <c r="BC204" i="10"/>
  <c r="AZ204" i="10"/>
  <c r="AS204" i="10"/>
  <c r="BD204" i="10"/>
  <c r="AW204" i="10"/>
  <c r="BA204" i="10"/>
  <c r="AM204" i="10"/>
  <c r="AQ204" i="10"/>
  <c r="AN204" i="10"/>
  <c r="AU204" i="10"/>
  <c r="AR204" i="10"/>
  <c r="BE16" i="10"/>
  <c r="AQ57" i="10"/>
  <c r="AN82" i="10"/>
  <c r="AL97" i="10"/>
  <c r="AO99" i="10"/>
  <c r="AM111" i="10"/>
  <c r="AR113" i="10"/>
  <c r="AT127" i="10"/>
  <c r="BA144" i="10"/>
  <c r="AR160" i="10"/>
  <c r="AT166" i="10"/>
  <c r="AM172" i="10"/>
  <c r="AZ185" i="10"/>
  <c r="AV185" i="10"/>
  <c r="AM214" i="10"/>
  <c r="AT228" i="10"/>
  <c r="BB228" i="10"/>
  <c r="AJ449" i="10"/>
  <c r="AH449" i="10"/>
  <c r="AQ603" i="10"/>
  <c r="BB603" i="10"/>
  <c r="AY603" i="10"/>
  <c r="BD625" i="10"/>
  <c r="AX625" i="10"/>
  <c r="AZ747" i="10"/>
  <c r="AN747" i="10"/>
  <c r="AP818" i="10"/>
  <c r="AN818" i="10"/>
  <c r="AP53" i="10"/>
  <c r="BB57" i="10"/>
  <c r="AR97" i="10"/>
  <c r="BB111" i="10"/>
  <c r="AT113" i="10"/>
  <c r="AY127" i="10"/>
  <c r="AU166" i="10"/>
  <c r="AR172" i="10"/>
  <c r="AI187" i="10"/>
  <c r="AJ187" i="10"/>
  <c r="AJ225" i="10"/>
  <c r="AH225" i="10"/>
  <c r="AP279" i="10"/>
  <c r="AU279" i="10"/>
  <c r="AQ279" i="10"/>
  <c r="AL631" i="10"/>
  <c r="BB631" i="10"/>
  <c r="AM631" i="10"/>
  <c r="AL663" i="10"/>
  <c r="AW663" i="10"/>
  <c r="AH776" i="10"/>
  <c r="AI776" i="10"/>
  <c r="AH232" i="10"/>
  <c r="AJ232" i="10"/>
  <c r="AY258" i="10"/>
  <c r="AX258" i="10"/>
  <c r="AL258" i="10"/>
  <c r="BA518" i="10"/>
  <c r="AY518" i="10"/>
  <c r="BE781" i="10"/>
  <c r="AR781" i="10"/>
  <c r="BD806" i="10"/>
  <c r="AU806" i="10"/>
  <c r="AT806" i="10"/>
  <c r="AR16" i="10"/>
  <c r="AL24" i="10"/>
  <c r="BD53" i="10"/>
  <c r="AO58" i="10"/>
  <c r="AH66" i="10"/>
  <c r="AH69" i="10"/>
  <c r="BB81" i="10"/>
  <c r="BD92" i="10"/>
  <c r="AU124" i="10"/>
  <c r="AH133" i="10"/>
  <c r="AN155" i="10"/>
  <c r="AR171" i="10"/>
  <c r="AL184" i="10"/>
  <c r="BA205" i="10"/>
  <c r="AW209" i="10"/>
  <c r="BA209" i="10"/>
  <c r="AH252" i="10"/>
  <c r="AI252" i="10"/>
  <c r="AX307" i="10"/>
  <c r="BB307" i="10"/>
  <c r="BD460" i="10"/>
  <c r="AZ460" i="10"/>
  <c r="AX460" i="10"/>
  <c r="AG32" i="10"/>
  <c r="AG33" i="10" s="1"/>
  <c r="AG34" i="10" s="1"/>
  <c r="AT16" i="10"/>
  <c r="AR24" i="10"/>
  <c r="AM27" i="10"/>
  <c r="AU63" i="10"/>
  <c r="AI66" i="10"/>
  <c r="AI69" i="10"/>
  <c r="AH74" i="10"/>
  <c r="AJ112" i="10"/>
  <c r="AI133" i="10"/>
  <c r="AR155" i="10"/>
  <c r="AH163" i="10"/>
  <c r="BD171" i="10"/>
  <c r="AQ184" i="10"/>
  <c r="AH190" i="10"/>
  <c r="AZ200" i="10"/>
  <c r="AN200" i="10"/>
  <c r="AX219" i="10"/>
  <c r="AU219" i="10"/>
  <c r="BC226" i="10"/>
  <c r="AN226" i="10"/>
  <c r="AI233" i="10"/>
  <c r="AJ233" i="10"/>
  <c r="AJ252" i="10"/>
  <c r="AW532" i="10"/>
  <c r="AQ532" i="10"/>
  <c r="AO532" i="10"/>
  <c r="AH617" i="10"/>
  <c r="AI617" i="10"/>
  <c r="AX800" i="10"/>
  <c r="AY800" i="10"/>
  <c r="BE800" i="10"/>
  <c r="AQ800" i="10"/>
  <c r="AL800" i="10"/>
  <c r="AV24" i="10"/>
  <c r="BD110" i="10"/>
  <c r="AI115" i="10"/>
  <c r="AJ200" i="10"/>
  <c r="AI200" i="10"/>
  <c r="BB210" i="10"/>
  <c r="AY210" i="10"/>
  <c r="AQ251" i="10"/>
  <c r="AN251" i="10"/>
  <c r="BD251" i="10"/>
  <c r="BE256" i="10"/>
  <c r="AZ256" i="10"/>
  <c r="AT256" i="10"/>
  <c r="AH339" i="10"/>
  <c r="AJ339" i="10"/>
  <c r="AP445" i="10"/>
  <c r="AX445" i="10"/>
  <c r="AT445" i="10"/>
  <c r="AP455" i="10"/>
  <c r="AT455" i="10"/>
  <c r="AV627" i="10"/>
  <c r="BD627" i="10"/>
  <c r="BB627" i="10"/>
  <c r="AL627" i="10"/>
  <c r="BC746" i="10"/>
  <c r="BB746" i="10"/>
  <c r="AV746" i="10"/>
  <c r="AQ746" i="10"/>
  <c r="AN746" i="10"/>
  <c r="AV74" i="10"/>
  <c r="AH78" i="10"/>
  <c r="AZ189" i="10"/>
  <c r="AX189" i="10"/>
  <c r="AR189" i="10"/>
  <c r="AZ214" i="10"/>
  <c r="BC214" i="10"/>
  <c r="AU214" i="10"/>
  <c r="AH236" i="10"/>
  <c r="AI236" i="10"/>
  <c r="AJ270" i="10"/>
  <c r="AH270" i="10"/>
  <c r="AP428" i="10"/>
  <c r="AX428" i="10"/>
  <c r="AT428" i="10"/>
  <c r="AX543" i="10"/>
  <c r="BB543" i="10"/>
  <c r="AR215" i="10"/>
  <c r="BB216" i="10"/>
  <c r="BE230" i="10"/>
  <c r="BD230" i="10"/>
  <c r="AY262" i="10"/>
  <c r="AN265" i="10"/>
  <c r="AX271" i="10"/>
  <c r="AN281" i="10"/>
  <c r="AT296" i="10"/>
  <c r="BB303" i="10"/>
  <c r="AQ304" i="10"/>
  <c r="AJ307" i="10"/>
  <c r="BB320" i="10"/>
  <c r="AI328" i="10"/>
  <c r="BD340" i="10"/>
  <c r="BB347" i="10"/>
  <c r="AX352" i="10"/>
  <c r="AL357" i="10"/>
  <c r="BE363" i="10"/>
  <c r="BC386" i="10"/>
  <c r="AQ389" i="10"/>
  <c r="BD395" i="10"/>
  <c r="AX400" i="10"/>
  <c r="AT430" i="10"/>
  <c r="AN447" i="10"/>
  <c r="AR470" i="10"/>
  <c r="AP476" i="10"/>
  <c r="AR488" i="10"/>
  <c r="AT501" i="10"/>
  <c r="AZ503" i="10"/>
  <c r="AX508" i="10"/>
  <c r="AX525" i="10"/>
  <c r="AJ540" i="10"/>
  <c r="AP545" i="10"/>
  <c r="AN561" i="10"/>
  <c r="AT572" i="10"/>
  <c r="AR580" i="10"/>
  <c r="AJ597" i="10"/>
  <c r="AR620" i="10"/>
  <c r="AL643" i="10"/>
  <c r="AR657" i="10"/>
  <c r="BE659" i="10"/>
  <c r="AR679" i="10"/>
  <c r="AN692" i="10"/>
  <c r="BE696" i="10"/>
  <c r="BB696" i="10"/>
  <c r="AI711" i="10"/>
  <c r="AL753" i="10"/>
  <c r="AX754" i="10"/>
  <c r="AY768" i="10"/>
  <c r="BD779" i="10"/>
  <c r="AZ798" i="10"/>
  <c r="AW1137" i="10"/>
  <c r="AO1137" i="10"/>
  <c r="AZ1137" i="10"/>
  <c r="AR1137" i="10"/>
  <c r="AX215" i="10"/>
  <c r="AH256" i="10"/>
  <c r="AZ262" i="10"/>
  <c r="AI268" i="10"/>
  <c r="BB271" i="10"/>
  <c r="AR281" i="10"/>
  <c r="BE285" i="10"/>
  <c r="BE294" i="10"/>
  <c r="BD296" i="10"/>
  <c r="BC303" i="10"/>
  <c r="AR304" i="10"/>
  <c r="BD320" i="10"/>
  <c r="AL328" i="10"/>
  <c r="AN343" i="10"/>
  <c r="AP349" i="10"/>
  <c r="AQ357" i="10"/>
  <c r="AJ379" i="10"/>
  <c r="AU389" i="10"/>
  <c r="BE392" i="10"/>
  <c r="BB400" i="10"/>
  <c r="AX447" i="10"/>
  <c r="AX470" i="10"/>
  <c r="AT488" i="10"/>
  <c r="AV501" i="10"/>
  <c r="BB508" i="10"/>
  <c r="AI522" i="10"/>
  <c r="AY540" i="10"/>
  <c r="BE549" i="10"/>
  <c r="AT561" i="10"/>
  <c r="AI578" i="10"/>
  <c r="AJ612" i="10"/>
  <c r="AT620" i="10"/>
  <c r="AN643" i="10"/>
  <c r="BD679" i="10"/>
  <c r="AI706" i="10"/>
  <c r="BC754" i="10"/>
  <c r="BE765" i="10"/>
  <c r="AP778" i="10"/>
  <c r="AH787" i="10"/>
  <c r="AJ787" i="10"/>
  <c r="AI787" i="10"/>
  <c r="AW819" i="10"/>
  <c r="BC819" i="10"/>
  <c r="BD986" i="10"/>
  <c r="AL986" i="10"/>
  <c r="BC986" i="10"/>
  <c r="BE986" i="10"/>
  <c r="AX986" i="10"/>
  <c r="AU986" i="10"/>
  <c r="AR986" i="10"/>
  <c r="AP986" i="10"/>
  <c r="BD1010" i="10"/>
  <c r="AM1010" i="10"/>
  <c r="BE1010" i="10"/>
  <c r="BC1010" i="10"/>
  <c r="AU1010" i="10"/>
  <c r="AR1010" i="10"/>
  <c r="AP1010" i="10"/>
  <c r="BC1017" i="10"/>
  <c r="AQ1017" i="10"/>
  <c r="AZ1017" i="10"/>
  <c r="AV1017" i="10"/>
  <c r="AH1024" i="10"/>
  <c r="AJ1024" i="10"/>
  <c r="BA1217" i="10"/>
  <c r="BB1217" i="10"/>
  <c r="AJ266" i="10"/>
  <c r="BC281" i="10"/>
  <c r="AN328" i="10"/>
  <c r="BE390" i="10"/>
  <c r="BE435" i="10"/>
  <c r="BB447" i="10"/>
  <c r="AI487" i="10"/>
  <c r="BB488" i="10"/>
  <c r="AV561" i="10"/>
  <c r="AL570" i="10"/>
  <c r="BB778" i="10"/>
  <c r="AZ826" i="10"/>
  <c r="AP826" i="10"/>
  <c r="AX857" i="10"/>
  <c r="BA857" i="10"/>
  <c r="AO857" i="10"/>
  <c r="AI1182" i="10"/>
  <c r="AJ1182" i="10"/>
  <c r="AT1333" i="10"/>
  <c r="AP1333" i="10"/>
  <c r="AH809" i="10"/>
  <c r="AI809" i="10"/>
  <c r="AZ812" i="10"/>
  <c r="AT812" i="10"/>
  <c r="AP812" i="10"/>
  <c r="AN812" i="10"/>
  <c r="BA886" i="10"/>
  <c r="BE886" i="10"/>
  <c r="AP914" i="10"/>
  <c r="AV914" i="10"/>
  <c r="AP950" i="10"/>
  <c r="AL950" i="10"/>
  <c r="BE950" i="10"/>
  <c r="AY950" i="10"/>
  <c r="AX950" i="10"/>
  <c r="BD1131" i="10"/>
  <c r="AM1131" i="10"/>
  <c r="AX1131" i="10"/>
  <c r="AR1131" i="10"/>
  <c r="AP1131" i="10"/>
  <c r="BE1145" i="10"/>
  <c r="AT1145" i="10"/>
  <c r="BA1145" i="10"/>
  <c r="AJ1272" i="10"/>
  <c r="AI1272" i="10"/>
  <c r="BE260" i="10"/>
  <c r="BE262" i="10"/>
  <c r="AM269" i="10"/>
  <c r="BE271" i="10"/>
  <c r="AQ285" i="10"/>
  <c r="AH287" i="10"/>
  <c r="AX302" i="10"/>
  <c r="BC304" i="10"/>
  <c r="AH317" i="10"/>
  <c r="AQ332" i="10"/>
  <c r="AJ344" i="10"/>
  <c r="AH353" i="10"/>
  <c r="AL355" i="10"/>
  <c r="AT371" i="10"/>
  <c r="BE386" i="10"/>
  <c r="AJ389" i="10"/>
  <c r="AQ392" i="10"/>
  <c r="AJ395" i="10"/>
  <c r="AI426" i="10"/>
  <c r="AY451" i="10"/>
  <c r="AW467" i="10"/>
  <c r="AH487" i="10"/>
  <c r="AI489" i="10"/>
  <c r="BA509" i="10"/>
  <c r="AJ544" i="10"/>
  <c r="AP549" i="10"/>
  <c r="AX551" i="10"/>
  <c r="BE561" i="10"/>
  <c r="AJ575" i="10"/>
  <c r="AH577" i="10"/>
  <c r="AJ619" i="10"/>
  <c r="AX643" i="10"/>
  <c r="AH676" i="10"/>
  <c r="AH685" i="10"/>
  <c r="AL695" i="10"/>
  <c r="BE711" i="10"/>
  <c r="AI727" i="10"/>
  <c r="AQ738" i="10"/>
  <c r="AH772" i="10"/>
  <c r="AI775" i="10"/>
  <c r="AY791" i="10"/>
  <c r="BD791" i="10"/>
  <c r="AW817" i="10"/>
  <c r="AN817" i="10"/>
  <c r="BE817" i="10"/>
  <c r="AY905" i="10"/>
  <c r="BC905" i="10"/>
  <c r="AP905" i="10"/>
  <c r="AO905" i="10"/>
  <c r="AM905" i="10"/>
  <c r="AS1077" i="10"/>
  <c r="AT1077" i="10"/>
  <c r="BD1180" i="10"/>
  <c r="BC1180" i="10"/>
  <c r="AJ287" i="10"/>
  <c r="AL314" i="10"/>
  <c r="AL352" i="10"/>
  <c r="AX380" i="10"/>
  <c r="AX390" i="10"/>
  <c r="AL438" i="10"/>
  <c r="AJ577" i="10"/>
  <c r="AS648" i="10"/>
  <c r="AN659" i="10"/>
  <c r="BC1143" i="10"/>
  <c r="AP1143" i="10"/>
  <c r="AT1143" i="10"/>
  <c r="AN215" i="10"/>
  <c r="AL216" i="10"/>
  <c r="AT285" i="10"/>
  <c r="BB314" i="10"/>
  <c r="AQ352" i="10"/>
  <c r="BB355" i="10"/>
  <c r="AI362" i="10"/>
  <c r="AZ371" i="10"/>
  <c r="AH374" i="10"/>
  <c r="BB380" i="10"/>
  <c r="AH395" i="10"/>
  <c r="BB397" i="10"/>
  <c r="AH402" i="10"/>
  <c r="BB435" i="10"/>
  <c r="AM438" i="10"/>
  <c r="AT454" i="10"/>
  <c r="AY457" i="10"/>
  <c r="AH461" i="10"/>
  <c r="AJ542" i="10"/>
  <c r="AT549" i="10"/>
  <c r="AS562" i="10"/>
  <c r="AH581" i="10"/>
  <c r="BB613" i="10"/>
  <c r="BD643" i="10"/>
  <c r="AO659" i="10"/>
  <c r="AJ667" i="10"/>
  <c r="AR754" i="10"/>
  <c r="AU789" i="10"/>
  <c r="AT789" i="10"/>
  <c r="BE812" i="10"/>
  <c r="AX905" i="10"/>
  <c r="BC1132" i="10"/>
  <c r="BB1132" i="10"/>
  <c r="AV1132" i="10"/>
  <c r="AQ1132" i="10"/>
  <c r="AN1132" i="10"/>
  <c r="BC1232" i="10"/>
  <c r="AT1382" i="10"/>
  <c r="AQ1420" i="10"/>
  <c r="AL842" i="10"/>
  <c r="AS850" i="10"/>
  <c r="BE855" i="10"/>
  <c r="BD855" i="10"/>
  <c r="BC859" i="10"/>
  <c r="AM876" i="10"/>
  <c r="AN889" i="10"/>
  <c r="AW890" i="10"/>
  <c r="AL892" i="10"/>
  <c r="AL902" i="10"/>
  <c r="AP910" i="10"/>
  <c r="AN949" i="10"/>
  <c r="AO970" i="10"/>
  <c r="AN976" i="10"/>
  <c r="AL980" i="10"/>
  <c r="AJ988" i="10"/>
  <c r="AJ1012" i="10"/>
  <c r="AI1023" i="10"/>
  <c r="AI1042" i="10"/>
  <c r="AL1059" i="10"/>
  <c r="AN1069" i="10"/>
  <c r="AJ1071" i="10"/>
  <c r="AQ1102" i="10"/>
  <c r="AQ1113" i="10"/>
  <c r="AT1155" i="10"/>
  <c r="AY1174" i="10"/>
  <c r="AJ1181" i="10"/>
  <c r="AH1224" i="10"/>
  <c r="AV1254" i="10"/>
  <c r="AI1279" i="10"/>
  <c r="BB1295" i="10"/>
  <c r="AP1300" i="10"/>
  <c r="AI1302" i="10"/>
  <c r="AP1308" i="10"/>
  <c r="AP1316" i="10"/>
  <c r="AY1331" i="10"/>
  <c r="BD1338" i="10"/>
  <c r="AR1354" i="10"/>
  <c r="AI1359" i="10"/>
  <c r="BC1366" i="10"/>
  <c r="BD1382" i="10"/>
  <c r="AJ1385" i="10"/>
  <c r="AY1390" i="10"/>
  <c r="AR1396" i="10"/>
  <c r="AI1407" i="10"/>
  <c r="AV1412" i="10"/>
  <c r="AQ1419" i="10"/>
  <c r="BD1420" i="10"/>
  <c r="AI1442" i="10"/>
  <c r="AY1444" i="10"/>
  <c r="AP1465" i="10"/>
  <c r="BE792" i="10"/>
  <c r="AI802" i="10"/>
  <c r="AM842" i="10"/>
  <c r="BE850" i="10"/>
  <c r="AN876" i="10"/>
  <c r="AQ889" i="10"/>
  <c r="AT892" i="10"/>
  <c r="AU893" i="10"/>
  <c r="BA899" i="10"/>
  <c r="BA910" i="10"/>
  <c r="AL932" i="10"/>
  <c r="AT949" i="10"/>
  <c r="AQ980" i="10"/>
  <c r="AN992" i="10"/>
  <c r="AM1035" i="10"/>
  <c r="AR1042" i="10"/>
  <c r="AR1055" i="10"/>
  <c r="AN1059" i="10"/>
  <c r="BD1069" i="10"/>
  <c r="AX1074" i="10"/>
  <c r="AQ1086" i="10"/>
  <c r="BB1097" i="10"/>
  <c r="AV1102" i="10"/>
  <c r="BD1108" i="10"/>
  <c r="AP1111" i="10"/>
  <c r="AP1115" i="10"/>
  <c r="AR1117" i="10"/>
  <c r="AH1136" i="10"/>
  <c r="AS1148" i="10"/>
  <c r="AM1153" i="10"/>
  <c r="AJ1173" i="10"/>
  <c r="AQ1181" i="10"/>
  <c r="BE1211" i="10"/>
  <c r="AY1215" i="10"/>
  <c r="AQ1226" i="10"/>
  <c r="AQ1229" i="10"/>
  <c r="AL1232" i="10"/>
  <c r="BB1236" i="10"/>
  <c r="AJ1239" i="10"/>
  <c r="AT1244" i="10"/>
  <c r="BE1254" i="10"/>
  <c r="AX1254" i="10"/>
  <c r="AH1262" i="10"/>
  <c r="AL1285" i="10"/>
  <c r="AX1287" i="10"/>
  <c r="BE1290" i="10"/>
  <c r="BD1295" i="10"/>
  <c r="AQ1308" i="10"/>
  <c r="AX1354" i="10"/>
  <c r="AV1363" i="10"/>
  <c r="BD1396" i="10"/>
  <c r="AQ1409" i="10"/>
  <c r="AX1419" i="10"/>
  <c r="AP1463" i="10"/>
  <c r="AV1465" i="10"/>
  <c r="AU1509" i="10"/>
  <c r="BE836" i="10"/>
  <c r="BA837" i="10"/>
  <c r="AQ842" i="10"/>
  <c r="AS876" i="10"/>
  <c r="BC889" i="10"/>
  <c r="AZ892" i="10"/>
  <c r="AI909" i="10"/>
  <c r="AX932" i="10"/>
  <c r="AH935" i="10"/>
  <c r="BE957" i="10"/>
  <c r="AT976" i="10"/>
  <c r="AZ980" i="10"/>
  <c r="AS992" i="10"/>
  <c r="BC1001" i="10"/>
  <c r="AL1007" i="10"/>
  <c r="AN1020" i="10"/>
  <c r="AN1035" i="10"/>
  <c r="BD1054" i="10"/>
  <c r="AX1055" i="10"/>
  <c r="AU1059" i="10"/>
  <c r="AS1063" i="10"/>
  <c r="AN1087" i="10"/>
  <c r="BC1089" i="10"/>
  <c r="BB1103" i="10"/>
  <c r="AW1112" i="10"/>
  <c r="AS1117" i="10"/>
  <c r="BA1130" i="10"/>
  <c r="AI1136" i="10"/>
  <c r="BA1148" i="10"/>
  <c r="AN1153" i="10"/>
  <c r="AM1162" i="10"/>
  <c r="AH1168" i="10"/>
  <c r="AZ1170" i="10"/>
  <c r="BB1174" i="10"/>
  <c r="AH1189" i="10"/>
  <c r="BE1223" i="10"/>
  <c r="AU1226" i="10"/>
  <c r="AM1232" i="10"/>
  <c r="AL1248" i="10"/>
  <c r="BC1254" i="10"/>
  <c r="AM1285" i="10"/>
  <c r="AX1308" i="10"/>
  <c r="AX1311" i="10"/>
  <c r="BD1363" i="10"/>
  <c r="AL1354" i="10"/>
  <c r="AH1381" i="10"/>
  <c r="AT1409" i="10"/>
  <c r="BC1419" i="10"/>
  <c r="AQ1458" i="10"/>
  <c r="AO1461" i="10"/>
  <c r="AX1463" i="10"/>
  <c r="AS1490" i="10"/>
  <c r="BD1498" i="10"/>
  <c r="AV842" i="10"/>
  <c r="BC876" i="10"/>
  <c r="BD992" i="10"/>
  <c r="AR1020" i="10"/>
  <c r="AV1035" i="10"/>
  <c r="AX1226" i="10"/>
  <c r="AN1232" i="10"/>
  <c r="AT1285" i="10"/>
  <c r="BE1382" i="10"/>
  <c r="BD1409" i="10"/>
  <c r="BE1433" i="10"/>
  <c r="AM1443" i="10"/>
  <c r="AW1461" i="10"/>
  <c r="BB1463" i="10"/>
  <c r="AM1479" i="10"/>
  <c r="BA1490" i="10"/>
  <c r="AJ1493" i="10"/>
  <c r="BD1499" i="10"/>
  <c r="AS1505" i="10"/>
  <c r="AL1506" i="10"/>
  <c r="AT1505" i="10"/>
  <c r="AS1506" i="10"/>
  <c r="AV822" i="10"/>
  <c r="AN836" i="10"/>
  <c r="BE842" i="10"/>
  <c r="AR855" i="10"/>
  <c r="AS862" i="10"/>
  <c r="AT863" i="10"/>
  <c r="AJ888" i="10"/>
  <c r="BB957" i="10"/>
  <c r="BB1007" i="10"/>
  <c r="BC1019" i="10"/>
  <c r="AZ1020" i="10"/>
  <c r="AO1030" i="10"/>
  <c r="AM1054" i="10"/>
  <c r="AO1056" i="10"/>
  <c r="BD1059" i="10"/>
  <c r="AU1070" i="10"/>
  <c r="AW1079" i="10"/>
  <c r="BC1086" i="10"/>
  <c r="AI1097" i="10"/>
  <c r="BE1112" i="10"/>
  <c r="AJ1125" i="10"/>
  <c r="AL1154" i="10"/>
  <c r="AN1174" i="10"/>
  <c r="AZ1175" i="10"/>
  <c r="BE1178" i="10"/>
  <c r="AM1201" i="10"/>
  <c r="BD1223" i="10"/>
  <c r="AX1232" i="10"/>
  <c r="AX1250" i="10"/>
  <c r="AN1254" i="10"/>
  <c r="AQ1257" i="10"/>
  <c r="BB1258" i="10"/>
  <c r="AX1265" i="10"/>
  <c r="BB1278" i="10"/>
  <c r="AX1290" i="10"/>
  <c r="AL1295" i="10"/>
  <c r="AP1311" i="10"/>
  <c r="AM1344" i="10"/>
  <c r="AP1351" i="10"/>
  <c r="AL1366" i="10"/>
  <c r="AQ1369" i="10"/>
  <c r="AR1428" i="10"/>
  <c r="AI1438" i="10"/>
  <c r="BE1444" i="10"/>
  <c r="AI1475" i="10"/>
  <c r="AJ1502" i="10"/>
  <c r="AX1505" i="10"/>
  <c r="AT1506" i="10"/>
  <c r="AH1012" i="10"/>
  <c r="BE1055" i="10"/>
  <c r="AU1154" i="10"/>
  <c r="AQ1174" i="10"/>
  <c r="BE1226" i="10"/>
  <c r="AY1232" i="10"/>
  <c r="BE1236" i="10"/>
  <c r="AP1245" i="10"/>
  <c r="AJ1249" i="10"/>
  <c r="AQ1254" i="10"/>
  <c r="AY1257" i="10"/>
  <c r="BE1287" i="10"/>
  <c r="AN1295" i="10"/>
  <c r="AH1302" i="10"/>
  <c r="AJ1328" i="10"/>
  <c r="AV1344" i="10"/>
  <c r="BE1351" i="10"/>
  <c r="AZ1363" i="10"/>
  <c r="AN1382" i="10"/>
  <c r="AN1420" i="10"/>
  <c r="AY1433" i="10"/>
  <c r="AH1497" i="10"/>
  <c r="BA1499" i="10"/>
  <c r="BB1505" i="10"/>
  <c r="AQ342" i="10"/>
  <c r="AR267" i="10"/>
  <c r="AI38" i="10"/>
  <c r="AJ38" i="10"/>
  <c r="AA186" i="10"/>
  <c r="AB186" i="10"/>
  <c r="AC186" i="10" s="1"/>
  <c r="AX188" i="10"/>
  <c r="AN188" i="10"/>
  <c r="AR188" i="10"/>
  <c r="AV188" i="10"/>
  <c r="AP188" i="10"/>
  <c r="AT241" i="10"/>
  <c r="AP241" i="10"/>
  <c r="AU241" i="10"/>
  <c r="AY241" i="10"/>
  <c r="AN241" i="10"/>
  <c r="BC241" i="10"/>
  <c r="AR241" i="10"/>
  <c r="AV241" i="10"/>
  <c r="AM241" i="10"/>
  <c r="AP321" i="10"/>
  <c r="BD321" i="10"/>
  <c r="AN321" i="10"/>
  <c r="AV321" i="10"/>
  <c r="AJ373" i="10"/>
  <c r="AH373" i="10"/>
  <c r="AJ396" i="10"/>
  <c r="AH396" i="10"/>
  <c r="AI396" i="10"/>
  <c r="BD401" i="10"/>
  <c r="AX401" i="10"/>
  <c r="BB401" i="10"/>
  <c r="AP401" i="10"/>
  <c r="AN409" i="10"/>
  <c r="AR409" i="10"/>
  <c r="AV409" i="10"/>
  <c r="BD409" i="10"/>
  <c r="AV414" i="10"/>
  <c r="BA414" i="10"/>
  <c r="AS414" i="10"/>
  <c r="AO418" i="10"/>
  <c r="AS418" i="10"/>
  <c r="BA418" i="10"/>
  <c r="AU420" i="10"/>
  <c r="AY420" i="10"/>
  <c r="BC420" i="10"/>
  <c r="AM420" i="10"/>
  <c r="BB1120" i="10"/>
  <c r="AL1120" i="10"/>
  <c r="BD1381" i="10"/>
  <c r="BC1381" i="10"/>
  <c r="AV1381" i="10"/>
  <c r="AR1381" i="10"/>
  <c r="C102" i="1"/>
  <c r="AV342" i="10"/>
  <c r="AY109" i="10"/>
  <c r="AO10" i="10"/>
  <c r="K20" i="69"/>
  <c r="J23" i="69"/>
  <c r="AP1381" i="10"/>
  <c r="AQ1159" i="10"/>
  <c r="BD1159" i="10"/>
  <c r="AM1120" i="10"/>
  <c r="AZ1120" i="10"/>
  <c r="AX583" i="10"/>
  <c r="AR342" i="10"/>
  <c r="AU109" i="10"/>
  <c r="AW401" i="10"/>
  <c r="AM342" i="10"/>
  <c r="AW321" i="10"/>
  <c r="AN267" i="10"/>
  <c r="AZ241" i="10"/>
  <c r="AZ188" i="10"/>
  <c r="AZ321" i="10"/>
  <c r="W13" i="10"/>
  <c r="X13" i="10" s="1"/>
  <c r="Y13" i="10" s="1"/>
  <c r="AA13" i="10" s="1"/>
  <c r="Q29" i="10"/>
  <c r="W29" i="10" s="1"/>
  <c r="AY32" i="10"/>
  <c r="BB32" i="10"/>
  <c r="AN32" i="10"/>
  <c r="AS32" i="10"/>
  <c r="AR32" i="10"/>
  <c r="AW32" i="10"/>
  <c r="BC32" i="10"/>
  <c r="AV32" i="10"/>
  <c r="BA32" i="10"/>
  <c r="AU32" i="10"/>
  <c r="AZ32" i="10"/>
  <c r="BE32" i="10"/>
  <c r="AM32" i="10"/>
  <c r="AI41" i="10"/>
  <c r="AH41" i="10"/>
  <c r="AZ105" i="10"/>
  <c r="BB105" i="10"/>
  <c r="AV105" i="10"/>
  <c r="AR105" i="10"/>
  <c r="AM105" i="10"/>
  <c r="AL105" i="10"/>
  <c r="AO105" i="10"/>
  <c r="AW105" i="10"/>
  <c r="AH153" i="10"/>
  <c r="AJ153" i="10"/>
  <c r="AI153" i="10"/>
  <c r="AJ156" i="10"/>
  <c r="AH156" i="10"/>
  <c r="AS213" i="10"/>
  <c r="AZ213" i="10"/>
  <c r="AM213" i="10"/>
  <c r="AV213" i="10"/>
  <c r="BB213" i="10"/>
  <c r="AR213" i="10"/>
  <c r="AX213" i="10"/>
  <c r="AN213" i="10"/>
  <c r="AT213" i="10"/>
  <c r="BC213" i="10"/>
  <c r="AP213" i="10"/>
  <c r="BA213" i="10"/>
  <c r="AU213" i="10"/>
  <c r="AO213" i="10"/>
  <c r="BD358" i="10"/>
  <c r="BB358" i="10"/>
  <c r="AS358" i="10"/>
  <c r="AL358" i="10"/>
  <c r="AT358" i="10"/>
  <c r="AJ608" i="10"/>
  <c r="AI608" i="10"/>
  <c r="AH608" i="10"/>
  <c r="BD623" i="10"/>
  <c r="AX623" i="10"/>
  <c r="AR623" i="10"/>
  <c r="AJ664" i="10"/>
  <c r="AI664" i="10"/>
  <c r="AH664" i="10"/>
  <c r="AX196" i="10"/>
  <c r="AT196" i="10"/>
  <c r="AV196" i="10"/>
  <c r="AZ196" i="10"/>
  <c r="BD196" i="10"/>
  <c r="AY196" i="10"/>
  <c r="AB1355" i="10"/>
  <c r="AC1355" i="10" s="1"/>
  <c r="BA196" i="10"/>
  <c r="AA244" i="10"/>
  <c r="AH36" i="10"/>
  <c r="AJ36" i="10"/>
  <c r="AI36" i="10"/>
  <c r="AJ45" i="10"/>
  <c r="AI45" i="10"/>
  <c r="AH45" i="10"/>
  <c r="AB71" i="10"/>
  <c r="AC71" i="10" s="1"/>
  <c r="AA71" i="10"/>
  <c r="AO107" i="10"/>
  <c r="BD107" i="10"/>
  <c r="AQ107" i="10"/>
  <c r="AZ107" i="10"/>
  <c r="AM107" i="10"/>
  <c r="AV107" i="10"/>
  <c r="BB107" i="10"/>
  <c r="AR107" i="10"/>
  <c r="AX107" i="10"/>
  <c r="AN107" i="10"/>
  <c r="AT107" i="10"/>
  <c r="AY107" i="10"/>
  <c r="AL107" i="10"/>
  <c r="AZ121" i="10"/>
  <c r="BD121" i="10"/>
  <c r="AN121" i="10"/>
  <c r="AQ131" i="10"/>
  <c r="AN131" i="10"/>
  <c r="AR131" i="10"/>
  <c r="BD131" i="10"/>
  <c r="AO147" i="10"/>
  <c r="AP147" i="10"/>
  <c r="AS147" i="10"/>
  <c r="AT147" i="10"/>
  <c r="AW147" i="10"/>
  <c r="AX147" i="10"/>
  <c r="BA147" i="10"/>
  <c r="AR147" i="10"/>
  <c r="AA303" i="10"/>
  <c r="AB303" i="10"/>
  <c r="AC303" i="10" s="1"/>
  <c r="AJ306" i="10"/>
  <c r="AH306" i="10"/>
  <c r="AJ335" i="10"/>
  <c r="AH335" i="10"/>
  <c r="AJ338" i="10"/>
  <c r="AH338" i="10"/>
  <c r="AW583" i="10"/>
  <c r="AO583" i="10"/>
  <c r="BE583" i="10"/>
  <c r="AS583" i="10"/>
  <c r="AW73" i="10"/>
  <c r="BA73" i="10"/>
  <c r="BD109" i="10"/>
  <c r="AW109" i="10"/>
  <c r="BA109" i="10"/>
  <c r="BE109" i="10"/>
  <c r="AL109" i="10"/>
  <c r="AV109" i="10"/>
  <c r="AP109" i="10"/>
  <c r="AT109" i="10"/>
  <c r="AO109" i="10"/>
  <c r="BB109" i="10"/>
  <c r="AM267" i="10"/>
  <c r="AQ267" i="10"/>
  <c r="AU267" i="10"/>
  <c r="BC267" i="10"/>
  <c r="AV267" i="10"/>
  <c r="AV308" i="10"/>
  <c r="BC308" i="10"/>
  <c r="BB308" i="10"/>
  <c r="AQ308" i="10"/>
  <c r="AO308" i="10"/>
  <c r="AS308" i="10"/>
  <c r="AW308" i="10"/>
  <c r="AL308" i="10"/>
  <c r="BD342" i="10"/>
  <c r="AT342" i="10"/>
  <c r="AX342" i="10"/>
  <c r="AO342" i="10"/>
  <c r="BB342" i="10"/>
  <c r="AW342" i="10"/>
  <c r="BE342" i="10"/>
  <c r="AL342" i="10"/>
  <c r="Y253" i="10"/>
  <c r="K27" i="69"/>
  <c r="K23" i="69"/>
  <c r="BA1381" i="10"/>
  <c r="AH1167" i="10"/>
  <c r="AX1159" i="10"/>
  <c r="BC1159" i="10"/>
  <c r="AO1120" i="10"/>
  <c r="AY1120" i="10"/>
  <c r="Q1149" i="10"/>
  <c r="W1149" i="10" s="1"/>
  <c r="AQ583" i="10"/>
  <c r="BD583" i="10"/>
  <c r="AW420" i="10"/>
  <c r="AV401" i="10"/>
  <c r="AW267" i="10"/>
  <c r="AW241" i="10"/>
  <c r="AW196" i="10"/>
  <c r="AW188" i="10"/>
  <c r="BA121" i="10"/>
  <c r="AZ420" i="10"/>
  <c r="BA409" i="10"/>
  <c r="AY401" i="10"/>
  <c r="AL147" i="10"/>
  <c r="AP107" i="10"/>
  <c r="AI55" i="10"/>
  <c r="AH55" i="10"/>
  <c r="AZ69" i="10"/>
  <c r="AS69" i="10"/>
  <c r="AW69" i="10"/>
  <c r="AU69" i="10"/>
  <c r="BA69" i="10"/>
  <c r="AX161" i="10"/>
  <c r="AR161" i="10"/>
  <c r="AV161" i="10"/>
  <c r="AZ161" i="10"/>
  <c r="AY161" i="10"/>
  <c r="AQ161" i="10"/>
  <c r="AJ192" i="10"/>
  <c r="AI192" i="10"/>
  <c r="AH192" i="10"/>
  <c r="AB250" i="10"/>
  <c r="AC250" i="10" s="1"/>
  <c r="AA250" i="10"/>
  <c r="AB301" i="10"/>
  <c r="AC301" i="10" s="1"/>
  <c r="AA301" i="10"/>
  <c r="AA307" i="10"/>
  <c r="AB307" i="10"/>
  <c r="AC307" i="10" s="1"/>
  <c r="BB527" i="10"/>
  <c r="AV527" i="10"/>
  <c r="J22" i="69"/>
  <c r="X30" i="67"/>
  <c r="X31" i="67"/>
  <c r="AW1381" i="10"/>
  <c r="AI1167" i="10"/>
  <c r="AP1159" i="10"/>
  <c r="BE1159" i="10"/>
  <c r="AN1159" i="10"/>
  <c r="AP1120" i="10"/>
  <c r="BC1120" i="10"/>
  <c r="BA583" i="10"/>
  <c r="AU583" i="10"/>
  <c r="AS420" i="10"/>
  <c r="AR401" i="10"/>
  <c r="AS267" i="10"/>
  <c r="AS241" i="10"/>
  <c r="AS196" i="10"/>
  <c r="AS188" i="10"/>
  <c r="AW121" i="10"/>
  <c r="AV420" i="10"/>
  <c r="AW409" i="10"/>
  <c r="AU401" i="10"/>
  <c r="BC342" i="10"/>
  <c r="AR196" i="10"/>
  <c r="AZ131" i="10"/>
  <c r="AW414" i="10"/>
  <c r="AZ409" i="10"/>
  <c r="AP342" i="10"/>
  <c r="AB134" i="10"/>
  <c r="AC134" i="10" s="1"/>
  <c r="BA107" i="10"/>
  <c r="AA75" i="10"/>
  <c r="AU107" i="10"/>
  <c r="AP29" i="10"/>
  <c r="AS29" i="10"/>
  <c r="AY29" i="10"/>
  <c r="AO29" i="10"/>
  <c r="AU29" i="10"/>
  <c r="BD29" i="10"/>
  <c r="AQ29" i="10"/>
  <c r="AX29" i="10"/>
  <c r="AZ29" i="10"/>
  <c r="AM29" i="10"/>
  <c r="AV29" i="10"/>
  <c r="AL29" i="10"/>
  <c r="BE29" i="10"/>
  <c r="AR29" i="10"/>
  <c r="BA29" i="10"/>
  <c r="AN29" i="10"/>
  <c r="AT29" i="10"/>
  <c r="W68" i="10"/>
  <c r="X68" i="10" s="1"/>
  <c r="Y68" i="10" s="1"/>
  <c r="Q85" i="10"/>
  <c r="W85" i="10" s="1"/>
  <c r="AB135" i="10"/>
  <c r="AC135" i="10" s="1"/>
  <c r="AA135" i="10"/>
  <c r="AY158" i="10"/>
  <c r="AL158" i="10"/>
  <c r="AW158" i="10"/>
  <c r="AU158" i="10"/>
  <c r="BD158" i="10"/>
  <c r="AQ158" i="10"/>
  <c r="AS158" i="10"/>
  <c r="AZ158" i="10"/>
  <c r="AM158" i="10"/>
  <c r="AV158" i="10"/>
  <c r="BB158" i="10"/>
  <c r="AR158" i="10"/>
  <c r="AX158" i="10"/>
  <c r="AN158" i="10"/>
  <c r="AT158" i="10"/>
  <c r="BA158" i="10"/>
  <c r="BE158" i="10"/>
  <c r="AB298" i="10"/>
  <c r="AC298" i="10" s="1"/>
  <c r="AA298" i="10"/>
  <c r="AJ510" i="10"/>
  <c r="AH510" i="10"/>
  <c r="AI510" i="10"/>
  <c r="AL523" i="10"/>
  <c r="BE523" i="10"/>
  <c r="BB523" i="10"/>
  <c r="AV523" i="10"/>
  <c r="AT523" i="10"/>
  <c r="BB10" i="10"/>
  <c r="AM10" i="10"/>
  <c r="AN10" i="10"/>
  <c r="AR10" i="10"/>
  <c r="AV10" i="10"/>
  <c r="AU10" i="10"/>
  <c r="AL10" i="10"/>
  <c r="BD10" i="10"/>
  <c r="J26" i="69"/>
  <c r="L27" i="69"/>
  <c r="L23" i="69"/>
  <c r="AB739" i="10"/>
  <c r="AC739" i="10" s="1"/>
  <c r="AU1381" i="10"/>
  <c r="BB1381" i="10"/>
  <c r="AS1381" i="10"/>
  <c r="AW1159" i="10"/>
  <c r="AR1159" i="10"/>
  <c r="AX1120" i="10"/>
  <c r="AN1120" i="10"/>
  <c r="AA1144" i="10"/>
  <c r="AL583" i="10"/>
  <c r="AY583" i="10"/>
  <c r="AO420" i="10"/>
  <c r="AN401" i="10"/>
  <c r="AO267" i="10"/>
  <c r="AO241" i="10"/>
  <c r="AO196" i="10"/>
  <c r="AO188" i="10"/>
  <c r="AS121" i="10"/>
  <c r="AW10" i="10"/>
  <c r="AR420" i="10"/>
  <c r="AS409" i="10"/>
  <c r="AQ401" i="10"/>
  <c r="AY342" i="10"/>
  <c r="BD267" i="10"/>
  <c r="AN196" i="10"/>
  <c r="AV131" i="10"/>
  <c r="AV121" i="10"/>
  <c r="AZ10" i="10"/>
  <c r="AO414" i="10"/>
  <c r="AT401" i="10"/>
  <c r="AS109" i="10"/>
  <c r="BC107" i="10"/>
  <c r="BB40" i="10"/>
  <c r="BD40" i="10"/>
  <c r="BA40" i="10"/>
  <c r="AX40" i="10"/>
  <c r="AT40" i="10"/>
  <c r="AR40" i="10"/>
  <c r="AN40" i="10"/>
  <c r="AO40" i="10"/>
  <c r="AZ140" i="10"/>
  <c r="AV140" i="10"/>
  <c r="AQ140" i="10"/>
  <c r="AN140" i="10"/>
  <c r="AM140" i="10"/>
  <c r="BD140" i="10"/>
  <c r="AL140" i="10"/>
  <c r="BC140" i="10"/>
  <c r="BB140" i="10"/>
  <c r="AS140" i="10"/>
  <c r="AX227" i="10"/>
  <c r="AO227" i="10"/>
  <c r="AS227" i="10"/>
  <c r="AU227" i="10"/>
  <c r="AH279" i="10"/>
  <c r="AJ279" i="10"/>
  <c r="AI279" i="10"/>
  <c r="AH291" i="10"/>
  <c r="AJ291" i="10"/>
  <c r="AI291" i="10"/>
  <c r="AB294" i="10"/>
  <c r="AC294" i="10" s="1"/>
  <c r="AA294" i="10"/>
  <c r="AJ169" i="10"/>
  <c r="AI169" i="10"/>
  <c r="AH169" i="10"/>
  <c r="K26" i="69"/>
  <c r="K22" i="69"/>
  <c r="J20" i="69"/>
  <c r="AQ1381" i="10"/>
  <c r="AX1381" i="10"/>
  <c r="AO1381" i="10"/>
  <c r="AO1159" i="10"/>
  <c r="AS1120" i="10"/>
  <c r="AR1120" i="10"/>
  <c r="AP583" i="10"/>
  <c r="BC583" i="10"/>
  <c r="AZ342" i="10"/>
  <c r="AO121" i="10"/>
  <c r="AS10" i="10"/>
  <c r="BE401" i="10"/>
  <c r="AN420" i="10"/>
  <c r="AO409" i="10"/>
  <c r="AM401" i="10"/>
  <c r="AU342" i="10"/>
  <c r="AI335" i="10"/>
  <c r="AZ267" i="10"/>
  <c r="AR121" i="10"/>
  <c r="AX109" i="10"/>
  <c r="AI431" i="10"/>
  <c r="AL401" i="10"/>
  <c r="AY267" i="10"/>
  <c r="AQ241" i="10"/>
  <c r="BE147" i="10"/>
  <c r="AT47" i="10"/>
  <c r="AO47" i="10"/>
  <c r="AX47" i="10"/>
  <c r="AS47" i="10"/>
  <c r="BB47" i="10"/>
  <c r="AZ47" i="10"/>
  <c r="AW47" i="10"/>
  <c r="BE47" i="10"/>
  <c r="AQ76" i="10"/>
  <c r="AN76" i="10"/>
  <c r="AR76" i="10"/>
  <c r="AV76" i="10"/>
  <c r="AZ76" i="10"/>
  <c r="AY76" i="10"/>
  <c r="AH117" i="10"/>
  <c r="AJ117" i="10"/>
  <c r="AI117" i="10"/>
  <c r="AB138" i="10"/>
  <c r="AC138" i="10" s="1"/>
  <c r="AA138" i="10"/>
  <c r="W179" i="10"/>
  <c r="X179" i="10" s="1"/>
  <c r="Q197" i="10"/>
  <c r="W197" i="10" s="1"/>
  <c r="AA247" i="10"/>
  <c r="AB247" i="10"/>
  <c r="AC247" i="10" s="1"/>
  <c r="AX11" i="10"/>
  <c r="AY16" i="10"/>
  <c r="AX24" i="10"/>
  <c r="BE27" i="10"/>
  <c r="BB28" i="10"/>
  <c r="AM33" i="10"/>
  <c r="AL41" i="10"/>
  <c r="BE44" i="10"/>
  <c r="AL45" i="10"/>
  <c r="AR48" i="10"/>
  <c r="BA55" i="10"/>
  <c r="AM81" i="10"/>
  <c r="AR89" i="10"/>
  <c r="AN93" i="10"/>
  <c r="BB97" i="10"/>
  <c r="BE113" i="10"/>
  <c r="AX113" i="10"/>
  <c r="AT123" i="10"/>
  <c r="BE126" i="10"/>
  <c r="AR129" i="10"/>
  <c r="AY135" i="10"/>
  <c r="AR162" i="10"/>
  <c r="AU165" i="10"/>
  <c r="BB166" i="10"/>
  <c r="BE172" i="10"/>
  <c r="AX172" i="10"/>
  <c r="BB173" i="10"/>
  <c r="AU180" i="10"/>
  <c r="BB181" i="10"/>
  <c r="BC185" i="10"/>
  <c r="AV189" i="10"/>
  <c r="AQ192" i="10"/>
  <c r="AX211" i="10"/>
  <c r="AY238" i="10"/>
  <c r="AH243" i="10"/>
  <c r="AJ243" i="10"/>
  <c r="AI243" i="10"/>
  <c r="BD247" i="10"/>
  <c r="AZ247" i="10"/>
  <c r="BA248" i="10"/>
  <c r="BC250" i="10"/>
  <c r="AQ250" i="10"/>
  <c r="BC257" i="10"/>
  <c r="AU257" i="10"/>
  <c r="AV300" i="10"/>
  <c r="BE300" i="10"/>
  <c r="AT300" i="10"/>
  <c r="AR300" i="10"/>
  <c r="AQ300" i="10"/>
  <c r="AX330" i="10"/>
  <c r="AI331" i="10"/>
  <c r="BD333" i="10"/>
  <c r="AY333" i="10"/>
  <c r="AR333" i="10"/>
  <c r="AS493" i="10"/>
  <c r="BD553" i="10"/>
  <c r="BE553" i="10"/>
  <c r="BB553" i="10"/>
  <c r="AX553" i="10"/>
  <c r="AP553" i="10"/>
  <c r="AT553" i="10"/>
  <c r="AT600" i="10"/>
  <c r="BE600" i="10"/>
  <c r="BD600" i="10"/>
  <c r="BC16" i="10"/>
  <c r="BB24" i="10"/>
  <c r="BC33" i="10"/>
  <c r="AQ41" i="10"/>
  <c r="AQ45" i="10"/>
  <c r="AV48" i="10"/>
  <c r="BE55" i="10"/>
  <c r="AV66" i="10"/>
  <c r="AQ81" i="10"/>
  <c r="AT89" i="10"/>
  <c r="BC97" i="10"/>
  <c r="AY113" i="10"/>
  <c r="BB123" i="10"/>
  <c r="AL122" i="10"/>
  <c r="AN156" i="10"/>
  <c r="BC166" i="10"/>
  <c r="BC172" i="10"/>
  <c r="BB180" i="10"/>
  <c r="AY211" i="10"/>
  <c r="AZ238" i="10"/>
  <c r="AW475" i="10"/>
  <c r="BA475" i="10"/>
  <c r="AQ475" i="10"/>
  <c r="AN506" i="10"/>
  <c r="AT506" i="10"/>
  <c r="AX576" i="10"/>
  <c r="AT576" i="10"/>
  <c r="AR576" i="10"/>
  <c r="AH602" i="10"/>
  <c r="AI602" i="10"/>
  <c r="AH630" i="10"/>
  <c r="AJ630" i="10"/>
  <c r="AI630" i="10"/>
  <c r="AH618" i="10"/>
  <c r="AI618" i="10"/>
  <c r="AI650" i="10"/>
  <c r="AJ650" i="10"/>
  <c r="BE654" i="10"/>
  <c r="AY654" i="10"/>
  <c r="AS654" i="10"/>
  <c r="AU654" i="10"/>
  <c r="AT654" i="10"/>
  <c r="AM654" i="10"/>
  <c r="BC654" i="10"/>
  <c r="AR969" i="10"/>
  <c r="BC969" i="10"/>
  <c r="BE969" i="10"/>
  <c r="AX969" i="10"/>
  <c r="AU969" i="10"/>
  <c r="BD969" i="10"/>
  <c r="AN969" i="10"/>
  <c r="AP969" i="10"/>
  <c r="BE12" i="10"/>
  <c r="AX36" i="10"/>
  <c r="AT41" i="10"/>
  <c r="AT45" i="10"/>
  <c r="AX48" i="10"/>
  <c r="AM54" i="10"/>
  <c r="AL60" i="10"/>
  <c r="AR81" i="10"/>
  <c r="BC89" i="10"/>
  <c r="AI109" i="10"/>
  <c r="AL111" i="10"/>
  <c r="BC113" i="10"/>
  <c r="AR119" i="10"/>
  <c r="BE138" i="10"/>
  <c r="AI151" i="10"/>
  <c r="AR156" i="10"/>
  <c r="BE166" i="10"/>
  <c r="BA170" i="10"/>
  <c r="BD172" i="10"/>
  <c r="BE179" i="10"/>
  <c r="BC189" i="10"/>
  <c r="AI201" i="10"/>
  <c r="AZ211" i="10"/>
  <c r="AT218" i="10"/>
  <c r="AP218" i="10"/>
  <c r="BC238" i="10"/>
  <c r="BB246" i="10"/>
  <c r="AX246" i="10"/>
  <c r="AR246" i="10"/>
  <c r="AN247" i="10"/>
  <c r="AT249" i="10"/>
  <c r="BE249" i="10"/>
  <c r="AX249" i="10"/>
  <c r="AH250" i="10"/>
  <c r="AI254" i="10"/>
  <c r="AY256" i="10"/>
  <c r="AQ256" i="10"/>
  <c r="AL256" i="10"/>
  <c r="BB270" i="10"/>
  <c r="AX270" i="10"/>
  <c r="AR270" i="10"/>
  <c r="AN270" i="10"/>
  <c r="AM270" i="10"/>
  <c r="AH277" i="10"/>
  <c r="AI285" i="10"/>
  <c r="AJ285" i="10"/>
  <c r="AL300" i="10"/>
  <c r="BC325" i="10"/>
  <c r="AY325" i="10"/>
  <c r="AX325" i="10"/>
  <c r="BC427" i="10"/>
  <c r="AL427" i="10"/>
  <c r="AI473" i="10"/>
  <c r="AH473" i="10"/>
  <c r="AW502" i="10"/>
  <c r="BA502" i="10"/>
  <c r="BE502" i="10"/>
  <c r="AY502" i="10"/>
  <c r="AS502" i="10"/>
  <c r="AL517" i="10"/>
  <c r="BD517" i="10"/>
  <c r="AR553" i="10"/>
  <c r="BB568" i="10"/>
  <c r="BE568" i="10"/>
  <c r="AM568" i="10"/>
  <c r="AZ568" i="10"/>
  <c r="AV600" i="10"/>
  <c r="AQ636" i="10"/>
  <c r="BA636" i="10"/>
  <c r="BE11" i="10"/>
  <c r="BB41" i="10"/>
  <c r="AY45" i="10"/>
  <c r="BC48" i="10"/>
  <c r="AV81" i="10"/>
  <c r="AL113" i="10"/>
  <c r="BD113" i="10"/>
  <c r="AS118" i="10"/>
  <c r="AT145" i="10"/>
  <c r="AL185" i="10"/>
  <c r="AJ205" i="10"/>
  <c r="AI205" i="10"/>
  <c r="AH205" i="10"/>
  <c r="BE211" i="10"/>
  <c r="AJ214" i="10"/>
  <c r="AH214" i="10"/>
  <c r="AJ223" i="10"/>
  <c r="AI223" i="10"/>
  <c r="AJ246" i="10"/>
  <c r="AH246" i="10"/>
  <c r="AY278" i="10"/>
  <c r="BC278" i="10"/>
  <c r="AU278" i="10"/>
  <c r="AN278" i="10"/>
  <c r="AI305" i="10"/>
  <c r="AJ305" i="10"/>
  <c r="AH305" i="10"/>
  <c r="BC334" i="10"/>
  <c r="AY334" i="10"/>
  <c r="AX334" i="10"/>
  <c r="AI354" i="10"/>
  <c r="AJ354" i="10"/>
  <c r="AO475" i="10"/>
  <c r="AI500" i="10"/>
  <c r="AH500" i="10"/>
  <c r="AV541" i="10"/>
  <c r="AP541" i="10"/>
  <c r="AW571" i="10"/>
  <c r="BA571" i="10"/>
  <c r="AS571" i="10"/>
  <c r="AN641" i="10"/>
  <c r="AX641" i="10"/>
  <c r="AV641" i="10"/>
  <c r="BD641" i="10"/>
  <c r="AB859" i="10"/>
  <c r="AC859" i="10" s="1"/>
  <c r="AA859" i="10"/>
  <c r="BA883" i="10"/>
  <c r="AV883" i="10"/>
  <c r="AP883" i="10"/>
  <c r="AL915" i="10"/>
  <c r="AQ915" i="10"/>
  <c r="AR202" i="10"/>
  <c r="AV202" i="10"/>
  <c r="BB211" i="10"/>
  <c r="AT211" i="10"/>
  <c r="AP211" i="10"/>
  <c r="BD211" i="10"/>
  <c r="AM211" i="10"/>
  <c r="AT212" i="10"/>
  <c r="AX212" i="10"/>
  <c r="BB238" i="10"/>
  <c r="AP238" i="10"/>
  <c r="AN238" i="10"/>
  <c r="BD238" i="10"/>
  <c r="AY266" i="10"/>
  <c r="BC266" i="10"/>
  <c r="AV266" i="10"/>
  <c r="AN266" i="10"/>
  <c r="AH276" i="10"/>
  <c r="AJ276" i="10"/>
  <c r="AX359" i="10"/>
  <c r="BB359" i="10"/>
  <c r="BE381" i="10"/>
  <c r="BB381" i="10"/>
  <c r="AX381" i="10"/>
  <c r="AL381" i="10"/>
  <c r="BE466" i="10"/>
  <c r="BB466" i="10"/>
  <c r="AV466" i="10"/>
  <c r="BB592" i="10"/>
  <c r="AV592" i="10"/>
  <c r="AR592" i="10"/>
  <c r="AN592" i="10"/>
  <c r="AX668" i="10"/>
  <c r="AQ668" i="10"/>
  <c r="BD668" i="10"/>
  <c r="BC668" i="10"/>
  <c r="AN668" i="10"/>
  <c r="AJ682" i="10"/>
  <c r="AI682" i="10"/>
  <c r="AH682" i="10"/>
  <c r="AJ764" i="10"/>
  <c r="AI764" i="10"/>
  <c r="AM11" i="10"/>
  <c r="AN16" i="10"/>
  <c r="AM19" i="10"/>
  <c r="AM24" i="10"/>
  <c r="AY37" i="10"/>
  <c r="AR39" i="10"/>
  <c r="BD44" i="10"/>
  <c r="AL48" i="10"/>
  <c r="AR50" i="10"/>
  <c r="AT53" i="10"/>
  <c r="BB54" i="10"/>
  <c r="AH63" i="10"/>
  <c r="BB68" i="10"/>
  <c r="AL77" i="10"/>
  <c r="BC81" i="10"/>
  <c r="AL90" i="10"/>
  <c r="AM97" i="10"/>
  <c r="AL101" i="10"/>
  <c r="AQ113" i="10"/>
  <c r="AH124" i="10"/>
  <c r="AO130" i="10"/>
  <c r="AL132" i="10"/>
  <c r="AW144" i="10"/>
  <c r="AL157" i="10"/>
  <c r="AQ160" i="10"/>
  <c r="AL166" i="10"/>
  <c r="AN171" i="10"/>
  <c r="AN172" i="10"/>
  <c r="AL173" i="10"/>
  <c r="AQ185" i="10"/>
  <c r="AI186" i="10"/>
  <c r="AL189" i="10"/>
  <c r="BB221" i="10"/>
  <c r="AH248" i="10"/>
  <c r="AZ269" i="10"/>
  <c r="AY269" i="10"/>
  <c r="BB269" i="10"/>
  <c r="AV269" i="10"/>
  <c r="AU269" i="10"/>
  <c r="AQ269" i="10"/>
  <c r="AI276" i="10"/>
  <c r="AT302" i="10"/>
  <c r="AZ330" i="10"/>
  <c r="AR330" i="10"/>
  <c r="AQ330" i="10"/>
  <c r="AM330" i="10"/>
  <c r="BD330" i="10"/>
  <c r="AL330" i="10"/>
  <c r="AP334" i="10"/>
  <c r="AH346" i="10"/>
  <c r="AJ415" i="10"/>
  <c r="AI415" i="10"/>
  <c r="AH415" i="10"/>
  <c r="AY635" i="10"/>
  <c r="AX635" i="10"/>
  <c r="AV635" i="10"/>
  <c r="AR635" i="10"/>
  <c r="AL635" i="10"/>
  <c r="BD635" i="10"/>
  <c r="BC635" i="10"/>
  <c r="AQ635" i="10"/>
  <c r="AH850" i="10"/>
  <c r="AI850" i="10"/>
  <c r="BB904" i="10"/>
  <c r="AP11" i="10"/>
  <c r="AY49" i="10"/>
  <c r="AI63" i="10"/>
  <c r="BA67" i="10"/>
  <c r="AM89" i="10"/>
  <c r="AL123" i="10"/>
  <c r="AI124" i="10"/>
  <c r="Y141" i="10"/>
  <c r="AM180" i="10"/>
  <c r="AJ186" i="10"/>
  <c r="BC203" i="10"/>
  <c r="AR203" i="10"/>
  <c r="AL203" i="10"/>
  <c r="BB212" i="10"/>
  <c r="AM238" i="10"/>
  <c r="AU324" i="10"/>
  <c r="BD324" i="10"/>
  <c r="BC324" i="10"/>
  <c r="BB344" i="10"/>
  <c r="BC344" i="10"/>
  <c r="AM344" i="10"/>
  <c r="AL359" i="10"/>
  <c r="AY376" i="10"/>
  <c r="AU376" i="10"/>
  <c r="AJ434" i="10"/>
  <c r="AI434" i="10"/>
  <c r="AH434" i="10"/>
  <c r="AH557" i="10"/>
  <c r="AJ557" i="10"/>
  <c r="AI557" i="10"/>
  <c r="AX596" i="10"/>
  <c r="AL596" i="10"/>
  <c r="BD596" i="10"/>
  <c r="AT596" i="10"/>
  <c r="AT752" i="10"/>
  <c r="BA752" i="10"/>
  <c r="AX752" i="10"/>
  <c r="AL752" i="10"/>
  <c r="AX780" i="10"/>
  <c r="AT780" i="10"/>
  <c r="AL780" i="10"/>
  <c r="BB780" i="10"/>
  <c r="AQ780" i="10"/>
  <c r="BA793" i="10"/>
  <c r="AT793" i="10"/>
  <c r="AH806" i="10"/>
  <c r="AI806" i="10"/>
  <c r="AJ806" i="10"/>
  <c r="AH816" i="10"/>
  <c r="AJ816" i="10"/>
  <c r="BB457" i="10"/>
  <c r="BA550" i="10"/>
  <c r="BE550" i="10"/>
  <c r="AU585" i="10"/>
  <c r="AQ585" i="10"/>
  <c r="AX604" i="10"/>
  <c r="AV604" i="10"/>
  <c r="AR604" i="10"/>
  <c r="AI698" i="10"/>
  <c r="AH698" i="10"/>
  <c r="AM735" i="10"/>
  <c r="BC735" i="10"/>
  <c r="AZ804" i="10"/>
  <c r="AP804" i="10"/>
  <c r="BE804" i="10"/>
  <c r="AN804" i="10"/>
  <c r="BE835" i="10"/>
  <c r="AX835" i="10"/>
  <c r="AO835" i="10"/>
  <c r="AY852" i="10"/>
  <c r="AS852" i="10"/>
  <c r="AX865" i="10"/>
  <c r="AO865" i="10"/>
  <c r="BA865" i="10"/>
  <c r="AH1046" i="10"/>
  <c r="AJ1046" i="10"/>
  <c r="AJ1063" i="10"/>
  <c r="AI1063" i="10"/>
  <c r="AP906" i="10"/>
  <c r="AV906" i="10"/>
  <c r="BA906" i="10"/>
  <c r="AZ930" i="10"/>
  <c r="BA930" i="10"/>
  <c r="AT930" i="10"/>
  <c r="AP930" i="10"/>
  <c r="BC1440" i="10"/>
  <c r="BE1440" i="10"/>
  <c r="AI1447" i="10"/>
  <c r="AJ1447" i="10"/>
  <c r="AP431" i="10"/>
  <c r="AL457" i="10"/>
  <c r="AI459" i="10"/>
  <c r="AP472" i="10"/>
  <c r="AU483" i="10"/>
  <c r="AT521" i="10"/>
  <c r="AV521" i="10"/>
  <c r="BC521" i="10"/>
  <c r="AI534" i="10"/>
  <c r="AH534" i="10"/>
  <c r="AI546" i="10"/>
  <c r="AH546" i="10"/>
  <c r="AZ582" i="10"/>
  <c r="BD582" i="10"/>
  <c r="AV615" i="10"/>
  <c r="AT615" i="10"/>
  <c r="AP615" i="10"/>
  <c r="AH624" i="10"/>
  <c r="AJ624" i="10"/>
  <c r="AN664" i="10"/>
  <c r="AH686" i="10"/>
  <c r="AJ686" i="10"/>
  <c r="BD728" i="10"/>
  <c r="AZ728" i="10"/>
  <c r="BE728" i="10"/>
  <c r="AP728" i="10"/>
  <c r="AZ743" i="10"/>
  <c r="BE743" i="10"/>
  <c r="AO743" i="10"/>
  <c r="AZ750" i="10"/>
  <c r="AR750" i="10"/>
  <c r="AM750" i="10"/>
  <c r="BA918" i="10"/>
  <c r="AP918" i="10"/>
  <c r="AH1011" i="10"/>
  <c r="AI1011" i="10"/>
  <c r="AZ1128" i="10"/>
  <c r="AU1128" i="10"/>
  <c r="AQ1128" i="10"/>
  <c r="AN1128" i="10"/>
  <c r="AM1128" i="10"/>
  <c r="BD1128" i="10"/>
  <c r="AV1128" i="10"/>
  <c r="AZ1157" i="10"/>
  <c r="BD1157" i="10"/>
  <c r="AQ1157" i="10"/>
  <c r="AN1157" i="10"/>
  <c r="AM1157" i="10"/>
  <c r="AJ1288" i="10"/>
  <c r="AH1288" i="10"/>
  <c r="AY1455" i="10"/>
  <c r="AP1455" i="10"/>
  <c r="AL1455" i="10"/>
  <c r="BD200" i="10"/>
  <c r="BC215" i="10"/>
  <c r="AS225" i="10"/>
  <c r="BC230" i="10"/>
  <c r="BB231" i="10"/>
  <c r="AY279" i="10"/>
  <c r="BB285" i="10"/>
  <c r="AV296" i="10"/>
  <c r="AX304" i="10"/>
  <c r="AQ320" i="10"/>
  <c r="AZ328" i="10"/>
  <c r="AX340" i="10"/>
  <c r="AJ357" i="10"/>
  <c r="BB371" i="10"/>
  <c r="AN395" i="10"/>
  <c r="AL396" i="10"/>
  <c r="BE400" i="10"/>
  <c r="AH403" i="10"/>
  <c r="AL406" i="10"/>
  <c r="AH414" i="10"/>
  <c r="BE428" i="10"/>
  <c r="AM457" i="10"/>
  <c r="AR472" i="10"/>
  <c r="BC483" i="10"/>
  <c r="AH499" i="10"/>
  <c r="AY522" i="10"/>
  <c r="AJ534" i="10"/>
  <c r="AJ546" i="10"/>
  <c r="AN556" i="10"/>
  <c r="BD558" i="10"/>
  <c r="AP558" i="10"/>
  <c r="AN558" i="10"/>
  <c r="BB565" i="10"/>
  <c r="BD565" i="10"/>
  <c r="AN565" i="10"/>
  <c r="AI605" i="10"/>
  <c r="AH605" i="10"/>
  <c r="AI609" i="10"/>
  <c r="AJ617" i="10"/>
  <c r="AV625" i="10"/>
  <c r="AR625" i="10"/>
  <c r="AN625" i="10"/>
  <c r="AS683" i="10"/>
  <c r="AP683" i="10"/>
  <c r="AZ685" i="10"/>
  <c r="BB685" i="10"/>
  <c r="BD685" i="10"/>
  <c r="AR685" i="10"/>
  <c r="AZ689" i="10"/>
  <c r="BD689" i="10"/>
  <c r="AU689" i="10"/>
  <c r="AY689" i="10"/>
  <c r="AQ689" i="10"/>
  <c r="AM689" i="10"/>
  <c r="BB689" i="10"/>
  <c r="AJ728" i="10"/>
  <c r="AH728" i="10"/>
  <c r="BC741" i="10"/>
  <c r="AY741" i="10"/>
  <c r="AQ741" i="10"/>
  <c r="AX741" i="10"/>
  <c r="AX785" i="10"/>
  <c r="AQ785" i="10"/>
  <c r="AW848" i="10"/>
  <c r="AN848" i="10"/>
  <c r="BE848" i="10"/>
  <c r="AY848" i="10"/>
  <c r="BE868" i="10"/>
  <c r="BD868" i="10"/>
  <c r="BC868" i="10"/>
  <c r="AS868" i="10"/>
  <c r="AZ868" i="10"/>
  <c r="AO868" i="10"/>
  <c r="AM868" i="10"/>
  <c r="AJ993" i="10"/>
  <c r="AV1051" i="10"/>
  <c r="AL1051" i="10"/>
  <c r="AH1112" i="10"/>
  <c r="AJ1112" i="10"/>
  <c r="AI1112" i="10"/>
  <c r="AM384" i="10"/>
  <c r="AL398" i="10"/>
  <c r="AI403" i="10"/>
  <c r="AV410" i="10"/>
  <c r="AI414" i="10"/>
  <c r="AM448" i="10"/>
  <c r="AQ457" i="10"/>
  <c r="AU458" i="10"/>
  <c r="AO463" i="10"/>
  <c r="AN468" i="10"/>
  <c r="AM480" i="10"/>
  <c r="AJ499" i="10"/>
  <c r="BD537" i="10"/>
  <c r="AX537" i="10"/>
  <c r="AR537" i="10"/>
  <c r="AX547" i="10"/>
  <c r="AV547" i="10"/>
  <c r="AX556" i="10"/>
  <c r="AN582" i="10"/>
  <c r="AX588" i="10"/>
  <c r="BD588" i="10"/>
  <c r="AR588" i="10"/>
  <c r="AN588" i="10"/>
  <c r="BE588" i="10"/>
  <c r="AY599" i="10"/>
  <c r="AU599" i="10"/>
  <c r="AY613" i="10"/>
  <c r="AQ613" i="10"/>
  <c r="AM613" i="10"/>
  <c r="BB615" i="10"/>
  <c r="AJ673" i="10"/>
  <c r="AI673" i="10"/>
  <c r="AN697" i="10"/>
  <c r="AM697" i="10"/>
  <c r="AZ707" i="10"/>
  <c r="BE707" i="10"/>
  <c r="BB707" i="10"/>
  <c r="AN707" i="10"/>
  <c r="AR707" i="10"/>
  <c r="AJ739" i="10"/>
  <c r="AH739" i="10"/>
  <c r="AW743" i="10"/>
  <c r="AH794" i="10"/>
  <c r="AJ794" i="10"/>
  <c r="AH801" i="10"/>
  <c r="AI801" i="10"/>
  <c r="AQ900" i="10"/>
  <c r="BA900" i="10"/>
  <c r="AV918" i="10"/>
  <c r="BA921" i="10"/>
  <c r="AJ937" i="10"/>
  <c r="AI937" i="10"/>
  <c r="BC953" i="10"/>
  <c r="BE953" i="10"/>
  <c r="AY968" i="10"/>
  <c r="BB968" i="10"/>
  <c r="AT968" i="10"/>
  <c r="AU968" i="10"/>
  <c r="AO1032" i="10"/>
  <c r="AW191" i="10"/>
  <c r="BC200" i="10"/>
  <c r="AV210" i="10"/>
  <c r="AM215" i="10"/>
  <c r="BE216" i="10"/>
  <c r="AL228" i="10"/>
  <c r="AM230" i="10"/>
  <c r="BE231" i="10"/>
  <c r="AH262" i="10"/>
  <c r="AJ268" i="10"/>
  <c r="AL271" i="10"/>
  <c r="AH273" i="10"/>
  <c r="BE296" i="10"/>
  <c r="AH304" i="10"/>
  <c r="AJ311" i="10"/>
  <c r="BE314" i="10"/>
  <c r="BE320" i="10"/>
  <c r="AV320" i="10"/>
  <c r="BC340" i="10"/>
  <c r="AH356" i="10"/>
  <c r="AH357" i="10"/>
  <c r="AL363" i="10"/>
  <c r="AJ374" i="10"/>
  <c r="AJ380" i="10"/>
  <c r="AQ384" i="10"/>
  <c r="AH392" i="10"/>
  <c r="BE395" i="10"/>
  <c r="AU395" i="10"/>
  <c r="AM398" i="10"/>
  <c r="AH417" i="10"/>
  <c r="AH424" i="10"/>
  <c r="AH430" i="10"/>
  <c r="AU448" i="10"/>
  <c r="AR457" i="10"/>
  <c r="BC458" i="10"/>
  <c r="AQ463" i="10"/>
  <c r="AH471" i="10"/>
  <c r="AT480" i="10"/>
  <c r="AX503" i="10"/>
  <c r="AL503" i="10"/>
  <c r="BD508" i="10"/>
  <c r="BC508" i="10"/>
  <c r="AR508" i="10"/>
  <c r="AJ528" i="10"/>
  <c r="AH528" i="10"/>
  <c r="AI530" i="10"/>
  <c r="BD545" i="10"/>
  <c r="BB545" i="10"/>
  <c r="AX545" i="10"/>
  <c r="AT545" i="10"/>
  <c r="AP582" i="10"/>
  <c r="AI591" i="10"/>
  <c r="AJ591" i="10"/>
  <c r="AI603" i="10"/>
  <c r="AJ603" i="10"/>
  <c r="BD615" i="10"/>
  <c r="AQ629" i="10"/>
  <c r="AY629" i="10"/>
  <c r="AZ679" i="10"/>
  <c r="AN679" i="10"/>
  <c r="AH693" i="10"/>
  <c r="AJ693" i="10"/>
  <c r="AM707" i="10"/>
  <c r="BB719" i="10"/>
  <c r="AL719" i="10"/>
  <c r="AI739" i="10"/>
  <c r="AX753" i="10"/>
  <c r="AQ753" i="10"/>
  <c r="AX773" i="10"/>
  <c r="AM773" i="10"/>
  <c r="AT773" i="10"/>
  <c r="AH788" i="10"/>
  <c r="AI788" i="10"/>
  <c r="BB851" i="10"/>
  <c r="AP851" i="10"/>
  <c r="AQ851" i="10"/>
  <c r="AI894" i="10"/>
  <c r="AH894" i="10"/>
  <c r="AJ894" i="10"/>
  <c r="AV913" i="10"/>
  <c r="AQ913" i="10"/>
  <c r="BB994" i="10"/>
  <c r="AM994" i="10"/>
  <c r="BD1025" i="10"/>
  <c r="BE1025" i="10"/>
  <c r="AT1025" i="10"/>
  <c r="BA1025" i="10"/>
  <c r="BE1036" i="10"/>
  <c r="BC1036" i="10"/>
  <c r="AZ1036" i="10"/>
  <c r="AS1036" i="10"/>
  <c r="AN1036" i="10"/>
  <c r="AM1036" i="10"/>
  <c r="AI273" i="10"/>
  <c r="AX320" i="10"/>
  <c r="AT337" i="10"/>
  <c r="AQ372" i="10"/>
  <c r="AY384" i="10"/>
  <c r="BB395" i="10"/>
  <c r="AQ398" i="10"/>
  <c r="AI424" i="10"/>
  <c r="AL428" i="10"/>
  <c r="AX448" i="10"/>
  <c r="AL451" i="10"/>
  <c r="AX457" i="10"/>
  <c r="AP460" i="10"/>
  <c r="AY463" i="10"/>
  <c r="AJ471" i="10"/>
  <c r="AX480" i="10"/>
  <c r="BA548" i="10"/>
  <c r="AQ548" i="10"/>
  <c r="AI552" i="10"/>
  <c r="AJ552" i="10"/>
  <c r="AH552" i="10"/>
  <c r="AX580" i="10"/>
  <c r="BD580" i="10"/>
  <c r="BE580" i="10"/>
  <c r="AZ580" i="10"/>
  <c r="AV580" i="10"/>
  <c r="AL580" i="10"/>
  <c r="AP586" i="10"/>
  <c r="AH591" i="10"/>
  <c r="AH603" i="10"/>
  <c r="AX613" i="10"/>
  <c r="AY616" i="10"/>
  <c r="AU616" i="10"/>
  <c r="BB616" i="10"/>
  <c r="BA640" i="10"/>
  <c r="AV640" i="10"/>
  <c r="BE656" i="10"/>
  <c r="AO656" i="10"/>
  <c r="AH671" i="10"/>
  <c r="AI671" i="10"/>
  <c r="BC684" i="10"/>
  <c r="AY684" i="10"/>
  <c r="AZ684" i="10"/>
  <c r="AI693" i="10"/>
  <c r="AV707" i="10"/>
  <c r="BB734" i="10"/>
  <c r="AV734" i="10"/>
  <c r="AL734" i="10"/>
  <c r="AJ768" i="10"/>
  <c r="AH768" i="10"/>
  <c r="AI768" i="10"/>
  <c r="AX786" i="10"/>
  <c r="BB786" i="10"/>
  <c r="BA786" i="10"/>
  <c r="AL786" i="10"/>
  <c r="BD841" i="10"/>
  <c r="AN849" i="10"/>
  <c r="AP849" i="10"/>
  <c r="AY849" i="10"/>
  <c r="AZ867" i="10"/>
  <c r="AQ867" i="10"/>
  <c r="AM867" i="10"/>
  <c r="BB867" i="10"/>
  <c r="AV867" i="10"/>
  <c r="AX867" i="10"/>
  <c r="AR867" i="10"/>
  <c r="AL867" i="10"/>
  <c r="BE867" i="10"/>
  <c r="AI917" i="10"/>
  <c r="AJ917" i="10"/>
  <c r="AJ946" i="10"/>
  <c r="AH946" i="10"/>
  <c r="AX948" i="10"/>
  <c r="AU948" i="10"/>
  <c r="AQ948" i="10"/>
  <c r="AL948" i="10"/>
  <c r="BC948" i="10"/>
  <c r="BE948" i="10"/>
  <c r="AM948" i="10"/>
  <c r="AX549" i="10"/>
  <c r="AN555" i="10"/>
  <c r="AR561" i="10"/>
  <c r="AT566" i="10"/>
  <c r="AU620" i="10"/>
  <c r="AT627" i="10"/>
  <c r="AQ643" i="10"/>
  <c r="AR661" i="10"/>
  <c r="BD680" i="10"/>
  <c r="AL680" i="10"/>
  <c r="AQ692" i="10"/>
  <c r="AT692" i="10"/>
  <c r="AL692" i="10"/>
  <c r="AR727" i="10"/>
  <c r="AX760" i="10"/>
  <c r="AT760" i="10"/>
  <c r="AZ781" i="10"/>
  <c r="AM781" i="10"/>
  <c r="BB781" i="10"/>
  <c r="AY818" i="10"/>
  <c r="AU818" i="10"/>
  <c r="AJ838" i="10"/>
  <c r="AH838" i="10"/>
  <c r="AX908" i="10"/>
  <c r="BD908" i="10"/>
  <c r="AH936" i="10"/>
  <c r="AJ936" i="10"/>
  <c r="BB940" i="10"/>
  <c r="AU940" i="10"/>
  <c r="AQ940" i="10"/>
  <c r="AW1041" i="10"/>
  <c r="AP1041" i="10"/>
  <c r="AN1041" i="10"/>
  <c r="BB1041" i="10"/>
  <c r="AX1043" i="10"/>
  <c r="BE1043" i="10"/>
  <c r="AY1043" i="10"/>
  <c r="AT1043" i="10"/>
  <c r="AZ1109" i="10"/>
  <c r="AQ1109" i="10"/>
  <c r="AN1109" i="10"/>
  <c r="AM1109" i="10"/>
  <c r="AV1109" i="10"/>
  <c r="AU1109" i="10"/>
  <c r="AR1189" i="10"/>
  <c r="BC1189" i="10"/>
  <c r="AJ1372" i="10"/>
  <c r="AI1372" i="10"/>
  <c r="AH1377" i="10"/>
  <c r="AI1377" i="10"/>
  <c r="AJ1377" i="10"/>
  <c r="AZ555" i="10"/>
  <c r="AI647" i="10"/>
  <c r="AJ647" i="10"/>
  <c r="AT675" i="10"/>
  <c r="AS675" i="10"/>
  <c r="AT733" i="10"/>
  <c r="AX733" i="10"/>
  <c r="AT744" i="10"/>
  <c r="AP744" i="10"/>
  <c r="AV778" i="10"/>
  <c r="AL778" i="10"/>
  <c r="AZ778" i="10"/>
  <c r="AX796" i="10"/>
  <c r="AY796" i="10"/>
  <c r="AN853" i="10"/>
  <c r="BA853" i="10"/>
  <c r="AI878" i="10"/>
  <c r="AH878" i="10"/>
  <c r="AU898" i="10"/>
  <c r="BC898" i="10"/>
  <c r="AT908" i="10"/>
  <c r="AM944" i="10"/>
  <c r="AX944" i="10"/>
  <c r="AR973" i="10"/>
  <c r="AY973" i="10"/>
  <c r="BA973" i="10"/>
  <c r="AH1009" i="10"/>
  <c r="AJ1009" i="10"/>
  <c r="BC1013" i="10"/>
  <c r="AW1062" i="10"/>
  <c r="BB1062" i="10"/>
  <c r="AU1286" i="10"/>
  <c r="AP1286" i="10"/>
  <c r="BB1364" i="10"/>
  <c r="AX1364" i="10"/>
  <c r="AT1364" i="10"/>
  <c r="AL1364" i="10"/>
  <c r="BD525" i="10"/>
  <c r="BA532" i="10"/>
  <c r="AH544" i="10"/>
  <c r="BC555" i="10"/>
  <c r="BD555" i="10"/>
  <c r="BD561" i="10"/>
  <c r="AH599" i="10"/>
  <c r="AJ637" i="10"/>
  <c r="AH639" i="10"/>
  <c r="AY643" i="10"/>
  <c r="AT659" i="10"/>
  <c r="BD659" i="10"/>
  <c r="AI679" i="10"/>
  <c r="AJ694" i="10"/>
  <c r="BB699" i="10"/>
  <c r="BA699" i="10"/>
  <c r="AL699" i="10"/>
  <c r="AZ704" i="10"/>
  <c r="BD704" i="10"/>
  <c r="AN704" i="10"/>
  <c r="AP711" i="10"/>
  <c r="AT711" i="10"/>
  <c r="AZ746" i="10"/>
  <c r="AX746" i="10"/>
  <c r="BE746" i="10"/>
  <c r="AR746" i="10"/>
  <c r="BD746" i="10"/>
  <c r="AM746" i="10"/>
  <c r="BE747" i="10"/>
  <c r="AW747" i="10"/>
  <c r="AJ771" i="10"/>
  <c r="AH771" i="10"/>
  <c r="AJ776" i="10"/>
  <c r="AX781" i="10"/>
  <c r="AJ784" i="10"/>
  <c r="AI784" i="10"/>
  <c r="AH817" i="10"/>
  <c r="AZ818" i="10"/>
  <c r="AJ878" i="10"/>
  <c r="AY882" i="10"/>
  <c r="AT882" i="10"/>
  <c r="AO882" i="10"/>
  <c r="BC882" i="10"/>
  <c r="AI890" i="10"/>
  <c r="BC892" i="10"/>
  <c r="AQ892" i="10"/>
  <c r="AN892" i="10"/>
  <c r="AY892" i="10"/>
  <c r="AO898" i="10"/>
  <c r="AW903" i="10"/>
  <c r="AS903" i="10"/>
  <c r="BB949" i="10"/>
  <c r="AX949" i="10"/>
  <c r="AM949" i="10"/>
  <c r="BD949" i="10"/>
  <c r="BE949" i="10"/>
  <c r="AR949" i="10"/>
  <c r="AX960" i="10"/>
  <c r="AM960" i="10"/>
  <c r="AP960" i="10"/>
  <c r="AW1016" i="10"/>
  <c r="BD1016" i="10"/>
  <c r="BB1096" i="10"/>
  <c r="BE1096" i="10"/>
  <c r="BC1096" i="10"/>
  <c r="BA1186" i="10"/>
  <c r="BE1186" i="10"/>
  <c r="AU607" i="10"/>
  <c r="AM620" i="10"/>
  <c r="BD688" i="10"/>
  <c r="AX688" i="10"/>
  <c r="AW737" i="10"/>
  <c r="AZ737" i="10"/>
  <c r="AZ739" i="10"/>
  <c r="BE739" i="10"/>
  <c r="BD739" i="10"/>
  <c r="AL744" i="10"/>
  <c r="AJ767" i="10"/>
  <c r="AI767" i="10"/>
  <c r="AX782" i="10"/>
  <c r="AQ782" i="10"/>
  <c r="AM796" i="10"/>
  <c r="AJ817" i="10"/>
  <c r="AO853" i="10"/>
  <c r="AH887" i="10"/>
  <c r="AI887" i="10"/>
  <c r="BE898" i="10"/>
  <c r="AQ907" i="10"/>
  <c r="AL907" i="10"/>
  <c r="AX916" i="10"/>
  <c r="BC916" i="10"/>
  <c r="AT944" i="10"/>
  <c r="AX1026" i="10"/>
  <c r="AY1026" i="10"/>
  <c r="BD1105" i="10"/>
  <c r="AQ1105" i="10"/>
  <c r="BB1105" i="10"/>
  <c r="AI1171" i="10"/>
  <c r="AJ1171" i="10"/>
  <c r="AJ1183" i="10"/>
  <c r="AI1183" i="10"/>
  <c r="AH1183" i="10"/>
  <c r="AT712" i="10"/>
  <c r="AV715" i="10"/>
  <c r="AQ725" i="10"/>
  <c r="AQ765" i="10"/>
  <c r="AX792" i="10"/>
  <c r="BB800" i="10"/>
  <c r="AY826" i="10"/>
  <c r="AR836" i="10"/>
  <c r="AR842" i="10"/>
  <c r="AJ846" i="10"/>
  <c r="AP850" i="10"/>
  <c r="AT861" i="10"/>
  <c r="AO875" i="10"/>
  <c r="AU876" i="10"/>
  <c r="AR881" i="10"/>
  <c r="AL889" i="10"/>
  <c r="AO893" i="10"/>
  <c r="AV899" i="10"/>
  <c r="AU905" i="10"/>
  <c r="AV909" i="10"/>
  <c r="AS934" i="10"/>
  <c r="AM945" i="10"/>
  <c r="BB959" i="10"/>
  <c r="AM977" i="10"/>
  <c r="AY977" i="10"/>
  <c r="AU998" i="10"/>
  <c r="AJ1108" i="10"/>
  <c r="AH1108" i="10"/>
  <c r="BD1152" i="10"/>
  <c r="BB1152" i="10"/>
  <c r="AV1152" i="10"/>
  <c r="AH1214" i="10"/>
  <c r="AI1214" i="10"/>
  <c r="AJ1214" i="10"/>
  <c r="AT1237" i="10"/>
  <c r="BE1237" i="10"/>
  <c r="BD1301" i="10"/>
  <c r="BC1301" i="10"/>
  <c r="BE1367" i="10"/>
  <c r="AZ1367" i="10"/>
  <c r="AW1367" i="10"/>
  <c r="AO1367" i="10"/>
  <c r="AN1367" i="10"/>
  <c r="AH1370" i="10"/>
  <c r="AI1370" i="10"/>
  <c r="AJ1370" i="10"/>
  <c r="AY1383" i="10"/>
  <c r="BE1383" i="10"/>
  <c r="BB1383" i="10"/>
  <c r="AU1383" i="10"/>
  <c r="AM1383" i="10"/>
  <c r="BC1383" i="10"/>
  <c r="AL1383" i="10"/>
  <c r="BC650" i="10"/>
  <c r="AT653" i="10"/>
  <c r="AT673" i="10"/>
  <c r="AZ690" i="10"/>
  <c r="BD696" i="10"/>
  <c r="AY738" i="10"/>
  <c r="AQ754" i="10"/>
  <c r="AT764" i="10"/>
  <c r="AO812" i="10"/>
  <c r="AU825" i="10"/>
  <c r="BC842" i="10"/>
  <c r="BC855" i="10"/>
  <c r="AY889" i="10"/>
  <c r="BE905" i="10"/>
  <c r="BA914" i="10"/>
  <c r="AL906" i="10"/>
  <c r="AJ965" i="10"/>
  <c r="AI965" i="10"/>
  <c r="AH965" i="10"/>
  <c r="AH983" i="10"/>
  <c r="AI983" i="10"/>
  <c r="AI1066" i="10"/>
  <c r="BC1135" i="10"/>
  <c r="AP1135" i="10"/>
  <c r="AN1135" i="10"/>
  <c r="AL1135" i="10"/>
  <c r="BD1135" i="10"/>
  <c r="AT1135" i="10"/>
  <c r="AQ1135" i="10"/>
  <c r="AZ1188" i="10"/>
  <c r="AV1188" i="10"/>
  <c r="AU1188" i="10"/>
  <c r="AQ1188" i="10"/>
  <c r="AN1188" i="10"/>
  <c r="AM1188" i="10"/>
  <c r="BD1188" i="10"/>
  <c r="AX1349" i="10"/>
  <c r="BE1349" i="10"/>
  <c r="AP1349" i="10"/>
  <c r="AL1349" i="10"/>
  <c r="BB1349" i="10"/>
  <c r="AM1359" i="10"/>
  <c r="BE1359" i="10"/>
  <c r="AW1359" i="10"/>
  <c r="BC1224" i="10"/>
  <c r="BE1224" i="10"/>
  <c r="AX1224" i="10"/>
  <c r="AP1224" i="10"/>
  <c r="AY1224" i="10"/>
  <c r="AQ1224" i="10"/>
  <c r="BD889" i="10"/>
  <c r="AY945" i="10"/>
  <c r="BC950" i="10"/>
  <c r="AQ950" i="10"/>
  <c r="AW961" i="10"/>
  <c r="AO961" i="10"/>
  <c r="BE964" i="10"/>
  <c r="AM964" i="10"/>
  <c r="AL964" i="10"/>
  <c r="AZ984" i="10"/>
  <c r="AM984" i="10"/>
  <c r="AL984" i="10"/>
  <c r="AY984" i="10"/>
  <c r="BE998" i="10"/>
  <c r="AH1002" i="10"/>
  <c r="AI1022" i="10"/>
  <c r="AJ1022" i="10"/>
  <c r="BD1102" i="10"/>
  <c r="AP1102" i="10"/>
  <c r="AL1102" i="10"/>
  <c r="AU1102" i="10"/>
  <c r="AI1104" i="10"/>
  <c r="AH1104" i="10"/>
  <c r="AJ1104" i="10"/>
  <c r="AZ1193" i="10"/>
  <c r="AR1193" i="10"/>
  <c r="AM1193" i="10"/>
  <c r="AX1193" i="10"/>
  <c r="AV1193" i="10"/>
  <c r="AQ1193" i="10"/>
  <c r="AL1193" i="10"/>
  <c r="BE1193" i="10"/>
  <c r="BC1193" i="10"/>
  <c r="AW1218" i="10"/>
  <c r="BE1218" i="10"/>
  <c r="AH1253" i="10"/>
  <c r="AJ1253" i="10"/>
  <c r="AJ1390" i="10"/>
  <c r="AH1390" i="10"/>
  <c r="AH966" i="10"/>
  <c r="AI966" i="10"/>
  <c r="AH1006" i="10"/>
  <c r="AJ1006" i="10"/>
  <c r="AJ1028" i="10"/>
  <c r="AI1028" i="10"/>
  <c r="AH1028" i="10"/>
  <c r="BE1070" i="10"/>
  <c r="BD1070" i="10"/>
  <c r="AZ1070" i="10"/>
  <c r="AP1070" i="10"/>
  <c r="AL1129" i="10"/>
  <c r="AZ1129" i="10"/>
  <c r="AV1129" i="10"/>
  <c r="AJ1132" i="10"/>
  <c r="AI1132" i="10"/>
  <c r="AZ1198" i="10"/>
  <c r="BE1198" i="10"/>
  <c r="BB1201" i="10"/>
  <c r="BD1201" i="10"/>
  <c r="AT1201" i="10"/>
  <c r="AJ1223" i="10"/>
  <c r="AH1223" i="10"/>
  <c r="BE1225" i="10"/>
  <c r="AT1225" i="10"/>
  <c r="AH1241" i="10"/>
  <c r="AI1241" i="10"/>
  <c r="AH1277" i="10"/>
  <c r="AJ1277" i="10"/>
  <c r="AV1280" i="10"/>
  <c r="BB1280" i="10"/>
  <c r="AQ1280" i="10"/>
  <c r="AP1280" i="10"/>
  <c r="AL1280" i="10"/>
  <c r="BB1282" i="10"/>
  <c r="AN1282" i="10"/>
  <c r="BD1282" i="10"/>
  <c r="BE1312" i="10"/>
  <c r="AZ1312" i="10"/>
  <c r="AU1312" i="10"/>
  <c r="AV1316" i="10"/>
  <c r="AQ1316" i="10"/>
  <c r="BC1316" i="10"/>
  <c r="BB1316" i="10"/>
  <c r="AI1384" i="10"/>
  <c r="AJ1384" i="10"/>
  <c r="AO1397" i="10"/>
  <c r="BA1397" i="10"/>
  <c r="AW1397" i="10"/>
  <c r="AA1420" i="10"/>
  <c r="AB1420" i="10"/>
  <c r="AC1420" i="10" s="1"/>
  <c r="BA1503" i="10"/>
  <c r="BD1503" i="10"/>
  <c r="AL1503" i="10"/>
  <c r="AH1509" i="10"/>
  <c r="AJ1509" i="10"/>
  <c r="AP976" i="10"/>
  <c r="AV980" i="10"/>
  <c r="AZ986" i="10"/>
  <c r="AS988" i="10"/>
  <c r="AO993" i="10"/>
  <c r="BB995" i="10"/>
  <c r="AU1007" i="10"/>
  <c r="AQ1010" i="10"/>
  <c r="AY1017" i="10"/>
  <c r="AY1019" i="10"/>
  <c r="AU1030" i="10"/>
  <c r="AU1034" i="10"/>
  <c r="AQ1035" i="10"/>
  <c r="AM1063" i="10"/>
  <c r="AQ1074" i="10"/>
  <c r="AI1083" i="10"/>
  <c r="AM1086" i="10"/>
  <c r="AY1087" i="10"/>
  <c r="AT1089" i="10"/>
  <c r="BD1101" i="10"/>
  <c r="AV1106" i="10"/>
  <c r="AY1121" i="10"/>
  <c r="AP1130" i="10"/>
  <c r="AQ1131" i="10"/>
  <c r="BD1132" i="10"/>
  <c r="AU1143" i="10"/>
  <c r="AJ1151" i="10"/>
  <c r="AR1162" i="10"/>
  <c r="AR1164" i="10"/>
  <c r="AU1166" i="10"/>
  <c r="AQ1169" i="10"/>
  <c r="AI1172" i="10"/>
  <c r="AU1174" i="10"/>
  <c r="AX1175" i="10"/>
  <c r="AH1177" i="10"/>
  <c r="AI1181" i="10"/>
  <c r="AL1187" i="10"/>
  <c r="AJ1215" i="10"/>
  <c r="AI1215" i="10"/>
  <c r="AI1223" i="10"/>
  <c r="AJ1241" i="10"/>
  <c r="AY1269" i="10"/>
  <c r="BE1269" i="10"/>
  <c r="BB1269" i="10"/>
  <c r="AT1269" i="10"/>
  <c r="AL1269" i="10"/>
  <c r="AT1342" i="10"/>
  <c r="BE1342" i="10"/>
  <c r="AP1342" i="10"/>
  <c r="AL1342" i="10"/>
  <c r="BE1392" i="10"/>
  <c r="AW1392" i="10"/>
  <c r="AZ1413" i="10"/>
  <c r="AR1413" i="10"/>
  <c r="BC1413" i="10"/>
  <c r="AJ1432" i="10"/>
  <c r="AI1432" i="10"/>
  <c r="AV976" i="10"/>
  <c r="AX1010" i="10"/>
  <c r="BE1030" i="10"/>
  <c r="BB1035" i="10"/>
  <c r="AN1125" i="10"/>
  <c r="AZ1131" i="10"/>
  <c r="AN1136" i="10"/>
  <c r="AQ1153" i="10"/>
  <c r="AY1154" i="10"/>
  <c r="AQ1161" i="10"/>
  <c r="AV1172" i="10"/>
  <c r="BC1175" i="10"/>
  <c r="AY1181" i="10"/>
  <c r="AR1187" i="10"/>
  <c r="AX1200" i="10"/>
  <c r="AY1200" i="10"/>
  <c r="AR1201" i="10"/>
  <c r="BB1209" i="10"/>
  <c r="AT1209" i="10"/>
  <c r="AU1212" i="10"/>
  <c r="BE1212" i="10"/>
  <c r="AV1235" i="10"/>
  <c r="BD1235" i="10"/>
  <c r="AJ1251" i="10"/>
  <c r="AH1251" i="10"/>
  <c r="BB1273" i="10"/>
  <c r="BE1273" i="10"/>
  <c r="AX1273" i="10"/>
  <c r="AU1273" i="10"/>
  <c r="AQ1273" i="10"/>
  <c r="AL1293" i="10"/>
  <c r="BE1293" i="10"/>
  <c r="BB1293" i="10"/>
  <c r="AT1293" i="10"/>
  <c r="BD1313" i="10"/>
  <c r="AN1313" i="10"/>
  <c r="AY1313" i="10"/>
  <c r="AT1315" i="10"/>
  <c r="BB1315" i="10"/>
  <c r="AP1315" i="10"/>
  <c r="BB1341" i="10"/>
  <c r="AZ1341" i="10"/>
  <c r="AX1341" i="10"/>
  <c r="AR1341" i="10"/>
  <c r="AP1341" i="10"/>
  <c r="AS1343" i="10"/>
  <c r="AW1343" i="10"/>
  <c r="AI1388" i="10"/>
  <c r="AJ1388" i="10"/>
  <c r="BE1411" i="10"/>
  <c r="AV1411" i="10"/>
  <c r="AJ1482" i="10"/>
  <c r="AI1482" i="10"/>
  <c r="BE1488" i="10"/>
  <c r="AW1488" i="10"/>
  <c r="BB1497" i="10"/>
  <c r="AM1497" i="10"/>
  <c r="BA1497" i="10"/>
  <c r="AY976" i="10"/>
  <c r="AQ986" i="10"/>
  <c r="AJ990" i="10"/>
  <c r="AZ1002" i="10"/>
  <c r="AZ1010" i="10"/>
  <c r="AH1018" i="10"/>
  <c r="AN1019" i="10"/>
  <c r="AM1022" i="10"/>
  <c r="AH1032" i="10"/>
  <c r="BC1035" i="10"/>
  <c r="BE1083" i="10"/>
  <c r="BB1121" i="10"/>
  <c r="BB1131" i="10"/>
  <c r="AQ1136" i="10"/>
  <c r="AU1153" i="10"/>
  <c r="AZ1154" i="10"/>
  <c r="AY1161" i="10"/>
  <c r="AX1187" i="10"/>
  <c r="AX1201" i="10"/>
  <c r="AI1235" i="10"/>
  <c r="AH1235" i="10"/>
  <c r="AJ1235" i="10"/>
  <c r="AI1251" i="10"/>
  <c r="AP1297" i="10"/>
  <c r="BB1297" i="10"/>
  <c r="BC1323" i="10"/>
  <c r="AR1323" i="10"/>
  <c r="AU1386" i="10"/>
  <c r="AV1386" i="10"/>
  <c r="AI1417" i="10"/>
  <c r="AJ1417" i="10"/>
  <c r="AH1417" i="10"/>
  <c r="AJ1424" i="10"/>
  <c r="AH1424" i="10"/>
  <c r="AT1453" i="10"/>
  <c r="BE1453" i="10"/>
  <c r="BC1453" i="10"/>
  <c r="AQ1453" i="10"/>
  <c r="AH1471" i="10"/>
  <c r="AI1471" i="10"/>
  <c r="BB976" i="10"/>
  <c r="AL1010" i="10"/>
  <c r="BB1010" i="10"/>
  <c r="AL1017" i="10"/>
  <c r="AJ1018" i="10"/>
  <c r="AP1027" i="10"/>
  <c r="AI1032" i="10"/>
  <c r="AL1035" i="10"/>
  <c r="BD1035" i="10"/>
  <c r="AT1058" i="10"/>
  <c r="AZ1086" i="10"/>
  <c r="AM1087" i="10"/>
  <c r="BA1089" i="10"/>
  <c r="AY1116" i="10"/>
  <c r="AL1131" i="10"/>
  <c r="BC1131" i="10"/>
  <c r="AV1136" i="10"/>
  <c r="AN1139" i="10"/>
  <c r="AN1143" i="10"/>
  <c r="AR1148" i="10"/>
  <c r="BD1153" i="10"/>
  <c r="AH1160" i="10"/>
  <c r="BB1163" i="10"/>
  <c r="AS1170" i="10"/>
  <c r="BB1172" i="10"/>
  <c r="AM1174" i="10"/>
  <c r="AL1175" i="10"/>
  <c r="AV1178" i="10"/>
  <c r="AR1180" i="10"/>
  <c r="AZ1197" i="10"/>
  <c r="BD1197" i="10"/>
  <c r="BC1200" i="10"/>
  <c r="BB1204" i="10"/>
  <c r="BE1204" i="10"/>
  <c r="AL1209" i="10"/>
  <c r="BB1212" i="10"/>
  <c r="AX1216" i="10"/>
  <c r="AH1227" i="10"/>
  <c r="AI1227" i="10"/>
  <c r="AJ1227" i="10"/>
  <c r="BB1229" i="10"/>
  <c r="AU1229" i="10"/>
  <c r="AP1229" i="10"/>
  <c r="AM1229" i="10"/>
  <c r="BB1235" i="10"/>
  <c r="AZ1238" i="10"/>
  <c r="BE1238" i="10"/>
  <c r="AI1243" i="10"/>
  <c r="AH1243" i="10"/>
  <c r="AT1256" i="10"/>
  <c r="AX1270" i="10"/>
  <c r="AM1273" i="10"/>
  <c r="AA1308" i="10"/>
  <c r="AB1308" i="10"/>
  <c r="AC1308" i="10" s="1"/>
  <c r="AL1315" i="10"/>
  <c r="BB1324" i="10"/>
  <c r="AM1324" i="10"/>
  <c r="AM1341" i="10"/>
  <c r="BA1343" i="10"/>
  <c r="AS1361" i="10"/>
  <c r="AP1402" i="10"/>
  <c r="AY1402" i="10"/>
  <c r="AR1402" i="10"/>
  <c r="BE1402" i="10"/>
  <c r="AN1411" i="10"/>
  <c r="AI1424" i="10"/>
  <c r="AY1483" i="10"/>
  <c r="AW1483" i="10"/>
  <c r="AS1483" i="10"/>
  <c r="BB1483" i="10"/>
  <c r="AW1512" i="10"/>
  <c r="AS1512" i="10"/>
  <c r="AO1512" i="10"/>
  <c r="BB1136" i="10"/>
  <c r="AY1136" i="10"/>
  <c r="BE1154" i="10"/>
  <c r="BD1187" i="10"/>
  <c r="AM1187" i="10"/>
  <c r="BB1187" i="10"/>
  <c r="AJ1197" i="10"/>
  <c r="AH1247" i="10"/>
  <c r="AI1247" i="10"/>
  <c r="BB1277" i="10"/>
  <c r="AX1277" i="10"/>
  <c r="AU1277" i="10"/>
  <c r="AM1277" i="10"/>
  <c r="AJ1318" i="10"/>
  <c r="AH1318" i="10"/>
  <c r="AI1320" i="10"/>
  <c r="AH1320" i="10"/>
  <c r="AI1382" i="10"/>
  <c r="AH1382" i="10"/>
  <c r="AI1389" i="10"/>
  <c r="AJ1389" i="10"/>
  <c r="AH1389" i="10"/>
  <c r="BD1423" i="10"/>
  <c r="AM1423" i="10"/>
  <c r="BB1423" i="10"/>
  <c r="AI1467" i="10"/>
  <c r="AH1467" i="10"/>
  <c r="BD1476" i="10"/>
  <c r="AV1476" i="10"/>
  <c r="AL1230" i="10"/>
  <c r="AJ1263" i="10"/>
  <c r="AM1265" i="10"/>
  <c r="AJ1268" i="10"/>
  <c r="AL1284" i="10"/>
  <c r="AR1285" i="10"/>
  <c r="AJ1292" i="10"/>
  <c r="BE1295" i="10"/>
  <c r="AT1295" i="10"/>
  <c r="AJ1298" i="10"/>
  <c r="AT1303" i="10"/>
  <c r="BC1308" i="10"/>
  <c r="AH1310" i="10"/>
  <c r="AJ1324" i="10"/>
  <c r="BB1344" i="10"/>
  <c r="AP1354" i="10"/>
  <c r="BE1366" i="10"/>
  <c r="AX1366" i="10"/>
  <c r="AI1374" i="10"/>
  <c r="BE1376" i="10"/>
  <c r="BD1376" i="10"/>
  <c r="AI1381" i="10"/>
  <c r="AP1382" i="10"/>
  <c r="AP1390" i="10"/>
  <c r="AL1399" i="10"/>
  <c r="AL1409" i="10"/>
  <c r="AX1410" i="10"/>
  <c r="BB1419" i="10"/>
  <c r="AU1420" i="10"/>
  <c r="BD1428" i="10"/>
  <c r="AN1433" i="10"/>
  <c r="AJ1439" i="10"/>
  <c r="AQ1443" i="10"/>
  <c r="AM1444" i="10"/>
  <c r="AR1447" i="10"/>
  <c r="AY1450" i="10"/>
  <c r="BB1461" i="10"/>
  <c r="AV1468" i="10"/>
  <c r="AH1474" i="10"/>
  <c r="AH1476" i="10"/>
  <c r="AS1479" i="10"/>
  <c r="AP1491" i="10"/>
  <c r="AL1493" i="10"/>
  <c r="AW1495" i="10"/>
  <c r="AM1499" i="10"/>
  <c r="AW1510" i="10"/>
  <c r="AX1295" i="10"/>
  <c r="AY1366" i="10"/>
  <c r="AP1433" i="10"/>
  <c r="AU1443" i="10"/>
  <c r="AP1444" i="10"/>
  <c r="AU1479" i="10"/>
  <c r="AQ1491" i="10"/>
  <c r="AT1493" i="10"/>
  <c r="AZ1498" i="10"/>
  <c r="AP1499" i="10"/>
  <c r="P36" i="67"/>
  <c r="AX1213" i="10"/>
  <c r="AO1234" i="10"/>
  <c r="AT1245" i="10"/>
  <c r="AP1257" i="10"/>
  <c r="AU1265" i="10"/>
  <c r="AH1272" i="10"/>
  <c r="AM1276" i="10"/>
  <c r="AH1279" i="10"/>
  <c r="AV1285" i="10"/>
  <c r="AY1295" i="10"/>
  <c r="AJ1310" i="10"/>
  <c r="AI1327" i="10"/>
  <c r="AI1334" i="10"/>
  <c r="AU1354" i="10"/>
  <c r="BB1366" i="10"/>
  <c r="AZ1382" i="10"/>
  <c r="AR1389" i="10"/>
  <c r="AX1399" i="10"/>
  <c r="AR1408" i="10"/>
  <c r="AR1409" i="10"/>
  <c r="AX1433" i="10"/>
  <c r="AH1442" i="10"/>
  <c r="AV1443" i="10"/>
  <c r="AX1444" i="10"/>
  <c r="AI1446" i="10"/>
  <c r="AW1479" i="10"/>
  <c r="AY1491" i="10"/>
  <c r="AS1499" i="10"/>
  <c r="P35" i="67"/>
  <c r="AZ1194" i="10"/>
  <c r="AR1219" i="10"/>
  <c r="AT1228" i="10"/>
  <c r="BB1232" i="10"/>
  <c r="AX1236" i="10"/>
  <c r="BB1245" i="10"/>
  <c r="AX1248" i="10"/>
  <c r="BB1254" i="10"/>
  <c r="AX1257" i="10"/>
  <c r="AM1258" i="10"/>
  <c r="AI1259" i="10"/>
  <c r="AT1276" i="10"/>
  <c r="AP1289" i="10"/>
  <c r="AM1295" i="10"/>
  <c r="BC1295" i="10"/>
  <c r="Y1317" i="10"/>
  <c r="BB1332" i="10"/>
  <c r="AN1344" i="10"/>
  <c r="AT1351" i="10"/>
  <c r="AZ1354" i="10"/>
  <c r="AM1366" i="10"/>
  <c r="G1377" i="10"/>
  <c r="AN1376" i="10"/>
  <c r="AM1391" i="10"/>
  <c r="AJ1407" i="10"/>
  <c r="BB1409" i="10"/>
  <c r="AM1419" i="10"/>
  <c r="BD1433" i="10"/>
  <c r="AN1438" i="10"/>
  <c r="BC1443" i="10"/>
  <c r="AU1461" i="10"/>
  <c r="BE1499" i="10"/>
  <c r="BC1289" i="10"/>
  <c r="AQ1295" i="10"/>
  <c r="AY1344" i="10"/>
  <c r="AR1366" i="10"/>
  <c r="AX1376" i="10"/>
  <c r="AQ1508" i="10"/>
  <c r="B104" i="1"/>
  <c r="C104" i="1" s="1"/>
  <c r="C240" i="1"/>
  <c r="C241" i="1" s="1"/>
  <c r="C242" i="1" s="1"/>
  <c r="C243" i="1" s="1"/>
  <c r="C244" i="1" s="1"/>
  <c r="B218" i="1"/>
  <c r="B219" i="1" s="1"/>
  <c r="B220" i="1" s="1"/>
  <c r="B221" i="1" s="1"/>
  <c r="C217" i="1"/>
  <c r="B235" i="1"/>
  <c r="B236" i="1" s="1"/>
  <c r="C237" i="1" s="1"/>
  <c r="B69" i="1"/>
  <c r="B70" i="1" s="1"/>
  <c r="C192" i="1"/>
  <c r="C193" i="1" s="1"/>
  <c r="C164" i="1"/>
  <c r="C266" i="1"/>
  <c r="B267" i="1"/>
  <c r="B268" i="1" s="1"/>
  <c r="C268" i="1" s="1"/>
  <c r="C75" i="1"/>
  <c r="C76" i="1" s="1"/>
  <c r="C77" i="1" s="1"/>
  <c r="C265" i="1"/>
  <c r="C274" i="1"/>
  <c r="C275" i="1" s="1"/>
  <c r="C276" i="1" s="1"/>
  <c r="C170" i="1"/>
  <c r="C171" i="1" s="1"/>
  <c r="C172" i="1" s="1"/>
  <c r="C173" i="1" s="1"/>
  <c r="Y684" i="10"/>
  <c r="AB355" i="10"/>
  <c r="AC355" i="10" s="1"/>
  <c r="AA355" i="10"/>
  <c r="B166" i="1"/>
  <c r="C165" i="1"/>
  <c r="AB300" i="10"/>
  <c r="AC300" i="10" s="1"/>
  <c r="AA300" i="10"/>
  <c r="B194" i="1"/>
  <c r="Y571" i="10"/>
  <c r="X589" i="10"/>
  <c r="BH589" i="10" s="1"/>
  <c r="Y84" i="10"/>
  <c r="AB140" i="10"/>
  <c r="AC140" i="10" s="1"/>
  <c r="AA140" i="10"/>
  <c r="BC1082" i="10"/>
  <c r="AU1082" i="10"/>
  <c r="AT1082" i="10"/>
  <c r="AZ1082" i="10"/>
  <c r="AY1082" i="10"/>
  <c r="AP1082" i="10"/>
  <c r="AN1082" i="10"/>
  <c r="BD1082" i="10"/>
  <c r="AL1304" i="10"/>
  <c r="BE1304" i="10"/>
  <c r="AX1304" i="10"/>
  <c r="AR1304" i="10"/>
  <c r="B39" i="1"/>
  <c r="AB1411" i="10"/>
  <c r="AC1411" i="10" s="1"/>
  <c r="AV1304" i="10"/>
  <c r="BB1085" i="10"/>
  <c r="AS996" i="10"/>
  <c r="BB925" i="10"/>
  <c r="BE996" i="10"/>
  <c r="BC996" i="10"/>
  <c r="AT860" i="10"/>
  <c r="AT925" i="10"/>
  <c r="AU159" i="10"/>
  <c r="AV34" i="10"/>
  <c r="BA329" i="10"/>
  <c r="AP159" i="10"/>
  <c r="AQ34" i="10"/>
  <c r="AZ329" i="10"/>
  <c r="AW159" i="10"/>
  <c r="AR85" i="10"/>
  <c r="BC23" i="10"/>
  <c r="BE38" i="10"/>
  <c r="AS38" i="10"/>
  <c r="AZ43" i="10"/>
  <c r="BD43" i="10"/>
  <c r="AR43" i="10"/>
  <c r="AN43" i="10"/>
  <c r="AO46" i="10"/>
  <c r="BA46" i="10"/>
  <c r="AW46" i="10"/>
  <c r="AY52" i="10"/>
  <c r="AU52" i="10"/>
  <c r="AT52" i="10"/>
  <c r="AM52" i="10"/>
  <c r="AL52" i="10"/>
  <c r="BC52" i="10"/>
  <c r="BE52" i="10"/>
  <c r="BB52" i="10"/>
  <c r="BD59" i="10"/>
  <c r="AN59" i="10"/>
  <c r="AQ61" i="10"/>
  <c r="AY61" i="10"/>
  <c r="AP61" i="10"/>
  <c r="AB72" i="10"/>
  <c r="AC72" i="10" s="1"/>
  <c r="AA72" i="10"/>
  <c r="AI110" i="10"/>
  <c r="AJ110" i="10"/>
  <c r="AI120" i="10"/>
  <c r="AJ120" i="10"/>
  <c r="AV136" i="10"/>
  <c r="AI138" i="10"/>
  <c r="BD147" i="10"/>
  <c r="AV147" i="10"/>
  <c r="BC147" i="10"/>
  <c r="AX169" i="10"/>
  <c r="AY169" i="10"/>
  <c r="AT169" i="10"/>
  <c r="AQ169" i="10"/>
  <c r="AL169" i="10"/>
  <c r="BB169" i="10"/>
  <c r="AO183" i="10"/>
  <c r="BE183" i="10"/>
  <c r="AA192" i="10"/>
  <c r="AB192" i="10"/>
  <c r="AC192" i="10" s="1"/>
  <c r="AT208" i="10"/>
  <c r="BB208" i="10"/>
  <c r="AW220" i="10"/>
  <c r="BA220" i="10"/>
  <c r="AS220" i="10"/>
  <c r="AP267" i="10"/>
  <c r="AX267" i="10"/>
  <c r="AI330" i="10"/>
  <c r="AH330" i="10"/>
  <c r="AJ224" i="10"/>
  <c r="AH224" i="10"/>
  <c r="AH319" i="10"/>
  <c r="AJ319" i="10"/>
  <c r="AI319" i="10"/>
  <c r="BC1085" i="10"/>
  <c r="AM1085" i="10"/>
  <c r="BE1085" i="10"/>
  <c r="AX1085" i="10"/>
  <c r="AT1085" i="10"/>
  <c r="X34" i="67"/>
  <c r="AW1085" i="10"/>
  <c r="AW925" i="10"/>
  <c r="AP996" i="10"/>
  <c r="AX860" i="10"/>
  <c r="AO925" i="10"/>
  <c r="AQ159" i="10"/>
  <c r="AR34" i="10"/>
  <c r="AW329" i="10"/>
  <c r="AL159" i="10"/>
  <c r="AM34" i="10"/>
  <c r="AH613" i="10"/>
  <c r="AH503" i="10"/>
  <c r="AV329" i="10"/>
  <c r="AS159" i="10"/>
  <c r="Q141" i="10"/>
  <c r="W141" i="10" s="1"/>
  <c r="AB137" i="10"/>
  <c r="AC137" i="10" s="1"/>
  <c r="AO85" i="10"/>
  <c r="BD34" i="10"/>
  <c r="AJ67" i="10"/>
  <c r="AI67" i="10"/>
  <c r="AZ70" i="10"/>
  <c r="BD70" i="10"/>
  <c r="AR70" i="10"/>
  <c r="AN70" i="10"/>
  <c r="G89" i="10"/>
  <c r="AY102" i="10"/>
  <c r="AQ102" i="10"/>
  <c r="AP102" i="10"/>
  <c r="AW154" i="10"/>
  <c r="BE154" i="10"/>
  <c r="BA154" i="10"/>
  <c r="BA244" i="10"/>
  <c r="AW244" i="10"/>
  <c r="AH321" i="10"/>
  <c r="AJ321" i="10"/>
  <c r="AI154" i="10"/>
  <c r="AJ154" i="10"/>
  <c r="AW1304" i="10"/>
  <c r="AW1082" i="10"/>
  <c r="AI1256" i="10"/>
  <c r="AL1085" i="10"/>
  <c r="AL925" i="10"/>
  <c r="BB996" i="10"/>
  <c r="BA996" i="10"/>
  <c r="BA860" i="10"/>
  <c r="AQ925" i="10"/>
  <c r="AO329" i="10"/>
  <c r="AJ527" i="10"/>
  <c r="AB68" i="10"/>
  <c r="AC68" i="10" s="1"/>
  <c r="AA68" i="10"/>
  <c r="AX94" i="10"/>
  <c r="AY94" i="10"/>
  <c r="AT94" i="10"/>
  <c r="AQ94" i="10"/>
  <c r="AL94" i="10"/>
  <c r="BB94" i="10"/>
  <c r="AY98" i="10"/>
  <c r="AQ98" i="10"/>
  <c r="AP98" i="10"/>
  <c r="AZ108" i="10"/>
  <c r="AQ108" i="10"/>
  <c r="AM108" i="10"/>
  <c r="AL108" i="10"/>
  <c r="BC108" i="10"/>
  <c r="AV108" i="10"/>
  <c r="BE108" i="10"/>
  <c r="AR108" i="10"/>
  <c r="AY121" i="10"/>
  <c r="AU121" i="10"/>
  <c r="AT121" i="10"/>
  <c r="AM121" i="10"/>
  <c r="AL121" i="10"/>
  <c r="BC121" i="10"/>
  <c r="BE121" i="10"/>
  <c r="BB121" i="10"/>
  <c r="AY164" i="10"/>
  <c r="AT164" i="10"/>
  <c r="AM164" i="10"/>
  <c r="AL164" i="10"/>
  <c r="BB164" i="10"/>
  <c r="AU164" i="10"/>
  <c r="AX176" i="10"/>
  <c r="AP176" i="10"/>
  <c r="AS187" i="10"/>
  <c r="AN187" i="10"/>
  <c r="AT187" i="10"/>
  <c r="AJ194" i="10"/>
  <c r="AI194" i="10"/>
  <c r="AZ232" i="10"/>
  <c r="AM232" i="10"/>
  <c r="AR232" i="10"/>
  <c r="AX232" i="10"/>
  <c r="AN232" i="10"/>
  <c r="AT232" i="10"/>
  <c r="BD232" i="10"/>
  <c r="AQ232" i="10"/>
  <c r="BE232" i="10"/>
  <c r="AI257" i="10"/>
  <c r="AJ257" i="10"/>
  <c r="AA520" i="10"/>
  <c r="AB520" i="10"/>
  <c r="AC520" i="10" s="1"/>
  <c r="AU85" i="10"/>
  <c r="BE85" i="10"/>
  <c r="AN85" i="10"/>
  <c r="AM85" i="10"/>
  <c r="AW85" i="10"/>
  <c r="BB85" i="10"/>
  <c r="AS85" i="10"/>
  <c r="BC85" i="10"/>
  <c r="AP85" i="10"/>
  <c r="AV85" i="10"/>
  <c r="AY85" i="10"/>
  <c r="AL85" i="10"/>
  <c r="BD85" i="10"/>
  <c r="AS1304" i="10"/>
  <c r="AS1082" i="10"/>
  <c r="AN1085" i="10"/>
  <c r="AU1085" i="10"/>
  <c r="AR996" i="10"/>
  <c r="AM996" i="10"/>
  <c r="AV860" i="10"/>
  <c r="AU925" i="10"/>
  <c r="AH228" i="10"/>
  <c r="AX85" i="10"/>
  <c r="BA34" i="10"/>
  <c r="AJ62" i="10"/>
  <c r="AI62" i="10"/>
  <c r="AY64" i="10"/>
  <c r="AU64" i="10"/>
  <c r="AT64" i="10"/>
  <c r="AM64" i="10"/>
  <c r="AL64" i="10"/>
  <c r="BC64" i="10"/>
  <c r="BE64" i="10"/>
  <c r="BB64" i="10"/>
  <c r="AZ73" i="10"/>
  <c r="AQ73" i="10"/>
  <c r="AM73" i="10"/>
  <c r="AL73" i="10"/>
  <c r="BC73" i="10"/>
  <c r="AV73" i="10"/>
  <c r="AR73" i="10"/>
  <c r="AJ58" i="10"/>
  <c r="AI58" i="10"/>
  <c r="AJ94" i="10"/>
  <c r="AH94" i="10"/>
  <c r="AJ103" i="10"/>
  <c r="AI103" i="10"/>
  <c r="AJ119" i="10"/>
  <c r="AI119" i="10"/>
  <c r="AH137" i="10"/>
  <c r="AJ137" i="10"/>
  <c r="AY149" i="10"/>
  <c r="AU149" i="10"/>
  <c r="AT149" i="10"/>
  <c r="AM149" i="10"/>
  <c r="AL149" i="10"/>
  <c r="BC149" i="10"/>
  <c r="BE149" i="10"/>
  <c r="BB149" i="10"/>
  <c r="AH194" i="10"/>
  <c r="AH219" i="10"/>
  <c r="AH257" i="10"/>
  <c r="AZ292" i="10"/>
  <c r="BC292" i="10"/>
  <c r="AN292" i="10"/>
  <c r="AX292" i="10"/>
  <c r="AQ292" i="10"/>
  <c r="AM292" i="10"/>
  <c r="BD292" i="10"/>
  <c r="AL292" i="10"/>
  <c r="BB292" i="10"/>
  <c r="AT292" i="10"/>
  <c r="BE292" i="10"/>
  <c r="AR292" i="10"/>
  <c r="AH337" i="10"/>
  <c r="Q421" i="10"/>
  <c r="W421" i="10" s="1"/>
  <c r="W407" i="10"/>
  <c r="X407" i="10" s="1"/>
  <c r="BD474" i="10"/>
  <c r="AX474" i="10"/>
  <c r="AR474" i="10"/>
  <c r="AP474" i="10"/>
  <c r="AZ474" i="10"/>
  <c r="AV234" i="10"/>
  <c r="AM234" i="10"/>
  <c r="AX316" i="10"/>
  <c r="BC316" i="10"/>
  <c r="BB316" i="10"/>
  <c r="AU316" i="10"/>
  <c r="AP316" i="10"/>
  <c r="AM316" i="10"/>
  <c r="AV316" i="10"/>
  <c r="AQ329" i="10"/>
  <c r="BB329" i="10"/>
  <c r="AP329" i="10"/>
  <c r="AH858" i="10"/>
  <c r="AJ858" i="10"/>
  <c r="AI858" i="10"/>
  <c r="AA907" i="10"/>
  <c r="AO1304" i="10"/>
  <c r="AO1082" i="10"/>
  <c r="AR1085" i="10"/>
  <c r="AP1085" i="10"/>
  <c r="AO996" i="10"/>
  <c r="AQ996" i="10"/>
  <c r="BA925" i="10"/>
  <c r="AQ860" i="10"/>
  <c r="BA234" i="10"/>
  <c r="BB159" i="10"/>
  <c r="BC34" i="10"/>
  <c r="AW316" i="10"/>
  <c r="AI228" i="10"/>
  <c r="AA187" i="10"/>
  <c r="X141" i="10"/>
  <c r="BH141" i="10" s="1"/>
  <c r="AQ85" i="10"/>
  <c r="AZ20" i="10"/>
  <c r="BB20" i="10"/>
  <c r="AV20" i="10"/>
  <c r="AQ20" i="10"/>
  <c r="AL20" i="10"/>
  <c r="BB34" i="10"/>
  <c r="BD51" i="10"/>
  <c r="AV51" i="10"/>
  <c r="AR51" i="10"/>
  <c r="BC51" i="10"/>
  <c r="AZ56" i="10"/>
  <c r="BD56" i="10"/>
  <c r="AR56" i="10"/>
  <c r="AN56" i="10"/>
  <c r="AH62" i="10"/>
  <c r="AO79" i="10"/>
  <c r="BA79" i="10"/>
  <c r="AW79" i="10"/>
  <c r="AH119" i="10"/>
  <c r="AW122" i="10"/>
  <c r="BE122" i="10"/>
  <c r="BA122" i="10"/>
  <c r="AI137" i="10"/>
  <c r="BD163" i="10"/>
  <c r="AR163" i="10"/>
  <c r="AV163" i="10"/>
  <c r="BC164" i="10"/>
  <c r="AB180" i="10"/>
  <c r="AC180" i="10" s="1"/>
  <c r="AA180" i="10"/>
  <c r="BD182" i="10"/>
  <c r="AV182" i="10"/>
  <c r="AR182" i="10"/>
  <c r="BC182" i="10"/>
  <c r="BB193" i="10"/>
  <c r="BD193" i="10"/>
  <c r="AN193" i="10"/>
  <c r="BC193" i="10"/>
  <c r="AM193" i="10"/>
  <c r="AY193" i="10"/>
  <c r="AL193" i="10"/>
  <c r="AX193" i="10"/>
  <c r="AR193" i="10"/>
  <c r="BE193" i="10"/>
  <c r="AQ193" i="10"/>
  <c r="BB227" i="10"/>
  <c r="BD227" i="10"/>
  <c r="AP227" i="10"/>
  <c r="BC227" i="10"/>
  <c r="AN227" i="10"/>
  <c r="AZ227" i="10"/>
  <c r="AM227" i="10"/>
  <c r="AY227" i="10"/>
  <c r="AT227" i="10"/>
  <c r="BE227" i="10"/>
  <c r="AR227" i="10"/>
  <c r="AZ235" i="10"/>
  <c r="AU235" i="10"/>
  <c r="AQ235" i="10"/>
  <c r="AN235" i="10"/>
  <c r="AM235" i="10"/>
  <c r="AY235" i="10"/>
  <c r="BB235" i="10"/>
  <c r="AV235" i="10"/>
  <c r="AB237" i="10"/>
  <c r="AC237" i="10" s="1"/>
  <c r="AA237" i="10"/>
  <c r="AB249" i="10"/>
  <c r="AC249" i="10" s="1"/>
  <c r="AA249" i="10"/>
  <c r="AX288" i="10"/>
  <c r="BB288" i="10"/>
  <c r="AV288" i="10"/>
  <c r="AU288" i="10"/>
  <c r="AP288" i="10"/>
  <c r="AM288" i="10"/>
  <c r="BC288" i="10"/>
  <c r="AP306" i="10"/>
  <c r="AL306" i="10"/>
  <c r="BE306" i="10"/>
  <c r="BB306" i="10"/>
  <c r="AX306" i="10"/>
  <c r="AT306" i="10"/>
  <c r="AB131" i="10"/>
  <c r="AC131" i="10" s="1"/>
  <c r="AA131" i="10"/>
  <c r="AS925" i="10"/>
  <c r="AX925" i="10"/>
  <c r="Y1429" i="10"/>
  <c r="C42" i="1"/>
  <c r="C43" i="1" s="1"/>
  <c r="C44" i="1" s="1"/>
  <c r="C45" i="1" s="1"/>
  <c r="C46" i="1" s="1"/>
  <c r="C47" i="1" s="1"/>
  <c r="C48" i="1" s="1"/>
  <c r="BD1304" i="10"/>
  <c r="AV1085" i="10"/>
  <c r="AT996" i="10"/>
  <c r="AV925" i="10"/>
  <c r="AL860" i="10"/>
  <c r="BE925" i="10"/>
  <c r="BC925" i="10"/>
  <c r="AW234" i="10"/>
  <c r="AX159" i="10"/>
  <c r="AA976" i="10"/>
  <c r="AS316" i="10"/>
  <c r="AB187" i="10"/>
  <c r="AC187" i="10" s="1"/>
  <c r="AJ51" i="10"/>
  <c r="AI51" i="10"/>
  <c r="AH51" i="10"/>
  <c r="BE65" i="10"/>
  <c r="BC65" i="10"/>
  <c r="AP65" i="10"/>
  <c r="AU65" i="10"/>
  <c r="AS65" i="10"/>
  <c r="BD65" i="10"/>
  <c r="AQ65" i="10"/>
  <c r="AN65" i="10"/>
  <c r="AT65" i="10"/>
  <c r="AX73" i="10"/>
  <c r="AX108" i="10"/>
  <c r="AJ134" i="10"/>
  <c r="AI134" i="10"/>
  <c r="AZ136" i="10"/>
  <c r="AM136" i="10"/>
  <c r="AL136" i="10"/>
  <c r="BC136" i="10"/>
  <c r="BB136" i="10"/>
  <c r="AR136" i="10"/>
  <c r="AQ136" i="10"/>
  <c r="BA150" i="10"/>
  <c r="BE150" i="10"/>
  <c r="AJ182" i="10"/>
  <c r="AI182" i="10"/>
  <c r="AH182" i="10"/>
  <c r="AJ193" i="10"/>
  <c r="AH193" i="10"/>
  <c r="BD223" i="10"/>
  <c r="AY223" i="10"/>
  <c r="AN223" i="10"/>
  <c r="AJ227" i="10"/>
  <c r="AH227" i="10"/>
  <c r="AJ229" i="10"/>
  <c r="AH229" i="10"/>
  <c r="AY240" i="10"/>
  <c r="AL240" i="10"/>
  <c r="BD240" i="10"/>
  <c r="AQ240" i="10"/>
  <c r="AZ240" i="10"/>
  <c r="AM240" i="10"/>
  <c r="BC240" i="10"/>
  <c r="AP240" i="10"/>
  <c r="AJ251" i="10"/>
  <c r="AI251" i="10"/>
  <c r="AI297" i="10"/>
  <c r="AJ297" i="10"/>
  <c r="AH297" i="10"/>
  <c r="BE34" i="10"/>
  <c r="AS34" i="10"/>
  <c r="AP34" i="10"/>
  <c r="AL34" i="10"/>
  <c r="AX34" i="10"/>
  <c r="AT34" i="10"/>
  <c r="AZ159" i="10"/>
  <c r="BD159" i="10"/>
  <c r="AN159" i="10"/>
  <c r="AX996" i="10"/>
  <c r="AN996" i="10"/>
  <c r="AL996" i="10"/>
  <c r="AH1286" i="10"/>
  <c r="AJ1286" i="10"/>
  <c r="AZ1304" i="10"/>
  <c r="AZ1085" i="10"/>
  <c r="BD996" i="10"/>
  <c r="AZ996" i="10"/>
  <c r="AY996" i="10"/>
  <c r="AP925" i="10"/>
  <c r="AZ925" i="10"/>
  <c r="AY159" i="10"/>
  <c r="AZ34" i="10"/>
  <c r="AS234" i="10"/>
  <c r="AT159" i="10"/>
  <c r="AU34" i="10"/>
  <c r="BD329" i="10"/>
  <c r="AO316" i="10"/>
  <c r="AI224" i="10"/>
  <c r="BA159" i="10"/>
  <c r="X253" i="10"/>
  <c r="BH253" i="10" s="1"/>
  <c r="AZ85" i="10"/>
  <c r="BD21" i="10"/>
  <c r="AV21" i="10"/>
  <c r="BC21" i="10"/>
  <c r="BB23" i="10"/>
  <c r="AT23" i="10"/>
  <c r="AP23" i="10"/>
  <c r="AM23" i="10"/>
  <c r="AL23" i="10"/>
  <c r="AX23" i="10"/>
  <c r="AU23" i="10"/>
  <c r="AI65" i="10"/>
  <c r="AJ65" i="10"/>
  <c r="AJ71" i="10"/>
  <c r="BB73" i="10"/>
  <c r="BB108" i="10"/>
  <c r="AI150" i="10"/>
  <c r="AJ150" i="10"/>
  <c r="AY153" i="10"/>
  <c r="AU153" i="10"/>
  <c r="AT153" i="10"/>
  <c r="AM153" i="10"/>
  <c r="AL153" i="10"/>
  <c r="BC153" i="10"/>
  <c r="BE153" i="10"/>
  <c r="BB153" i="10"/>
  <c r="AZ175" i="10"/>
  <c r="AL175" i="10"/>
  <c r="AV175" i="10"/>
  <c r="AQ175" i="10"/>
  <c r="AZ178" i="10"/>
  <c r="BD178" i="10"/>
  <c r="AN178" i="10"/>
  <c r="AZ210" i="10"/>
  <c r="AN210" i="10"/>
  <c r="AM210" i="10"/>
  <c r="BD210" i="10"/>
  <c r="BC210" i="10"/>
  <c r="AU210" i="10"/>
  <c r="AQ210" i="10"/>
  <c r="AI229" i="10"/>
  <c r="AJ240" i="10"/>
  <c r="AI240" i="10"/>
  <c r="AX286" i="10"/>
  <c r="BB286" i="10"/>
  <c r="AL286" i="10"/>
  <c r="BE286" i="10"/>
  <c r="AV292" i="10"/>
  <c r="BB364" i="10"/>
  <c r="AP364" i="10"/>
  <c r="BC364" i="10"/>
  <c r="AX364" i="10"/>
  <c r="AU364" i="10"/>
  <c r="AQ364" i="10"/>
  <c r="AM364" i="10"/>
  <c r="BE364" i="10"/>
  <c r="AY364" i="10"/>
  <c r="AX373" i="10"/>
  <c r="BE373" i="10"/>
  <c r="AT373" i="10"/>
  <c r="BB373" i="10"/>
  <c r="AL373" i="10"/>
  <c r="AP37" i="10"/>
  <c r="BA42" i="10"/>
  <c r="AX44" i="10"/>
  <c r="AP49" i="10"/>
  <c r="AX60" i="10"/>
  <c r="BC62" i="10"/>
  <c r="BD63" i="10"/>
  <c r="BD69" i="10"/>
  <c r="AP72" i="10"/>
  <c r="BB77" i="10"/>
  <c r="BC93" i="10"/>
  <c r="AX101" i="10"/>
  <c r="AI106" i="10"/>
  <c r="AZ120" i="10"/>
  <c r="BD124" i="10"/>
  <c r="AX132" i="10"/>
  <c r="AI142" i="10"/>
  <c r="AL145" i="10"/>
  <c r="BE146" i="10"/>
  <c r="AI148" i="10"/>
  <c r="AI152" i="10"/>
  <c r="BD156" i="10"/>
  <c r="AL160" i="10"/>
  <c r="AL162" i="10"/>
  <c r="AI165" i="10"/>
  <c r="AN168" i="10"/>
  <c r="AL196" i="10"/>
  <c r="AL212" i="10"/>
  <c r="AY214" i="10"/>
  <c r="BB219" i="10"/>
  <c r="BE228" i="10"/>
  <c r="AN242" i="10"/>
  <c r="BE245" i="10"/>
  <c r="AU246" i="10"/>
  <c r="BB251" i="10"/>
  <c r="AR251" i="10"/>
  <c r="BD257" i="10"/>
  <c r="BD258" i="10"/>
  <c r="AQ262" i="10"/>
  <c r="AU270" i="10"/>
  <c r="AZ281" i="10"/>
  <c r="BD281" i="10"/>
  <c r="AQ281" i="10"/>
  <c r="AY281" i="10"/>
  <c r="AL281" i="10"/>
  <c r="BB281" i="10"/>
  <c r="AT295" i="10"/>
  <c r="AP298" i="10"/>
  <c r="AX298" i="10"/>
  <c r="AH299" i="10"/>
  <c r="AJ299" i="10"/>
  <c r="AP303" i="10"/>
  <c r="BE308" i="10"/>
  <c r="AX318" i="10"/>
  <c r="AL322" i="10"/>
  <c r="AJ336" i="10"/>
  <c r="AI336" i="10"/>
  <c r="AH384" i="10"/>
  <c r="AJ384" i="10"/>
  <c r="AV1023" i="10"/>
  <c r="AQ1023" i="10"/>
  <c r="AP1023" i="10"/>
  <c r="BC1023" i="10"/>
  <c r="AX1023" i="10"/>
  <c r="AL36" i="10"/>
  <c r="AX37" i="10"/>
  <c r="BE42" i="10"/>
  <c r="AY44" i="10"/>
  <c r="BB60" i="10"/>
  <c r="AY72" i="10"/>
  <c r="BC77" i="10"/>
  <c r="AJ83" i="10"/>
  <c r="BD93" i="10"/>
  <c r="BB101" i="10"/>
  <c r="AR106" i="10"/>
  <c r="AH128" i="10"/>
  <c r="AN129" i="10"/>
  <c r="BB132" i="10"/>
  <c r="AM145" i="10"/>
  <c r="AH151" i="10"/>
  <c r="AH155" i="10"/>
  <c r="AM156" i="10"/>
  <c r="AM160" i="10"/>
  <c r="AM162" i="10"/>
  <c r="BD168" i="10"/>
  <c r="AI174" i="10"/>
  <c r="AJ177" i="10"/>
  <c r="AJ179" i="10"/>
  <c r="AQ196" i="10"/>
  <c r="AH200" i="10"/>
  <c r="AP212" i="10"/>
  <c r="AY251" i="10"/>
  <c r="BC289" i="10"/>
  <c r="AY289" i="10"/>
  <c r="AZ308" i="10"/>
  <c r="AX308" i="10"/>
  <c r="AR308" i="10"/>
  <c r="AY308" i="10"/>
  <c r="AX313" i="10"/>
  <c r="BB313" i="10"/>
  <c r="AT313" i="10"/>
  <c r="BC317" i="10"/>
  <c r="BB317" i="10"/>
  <c r="AY317" i="10"/>
  <c r="AU321" i="10"/>
  <c r="BC321" i="10"/>
  <c r="AJ327" i="10"/>
  <c r="AI327" i="10"/>
  <c r="AI342" i="10"/>
  <c r="AJ342" i="10"/>
  <c r="AH342" i="10"/>
  <c r="BD361" i="10"/>
  <c r="AL361" i="10"/>
  <c r="BB361" i="10"/>
  <c r="AZ361" i="10"/>
  <c r="AV361" i="10"/>
  <c r="AU361" i="10"/>
  <c r="AP361" i="10"/>
  <c r="BE361" i="10"/>
  <c r="BD515" i="10"/>
  <c r="AZ515" i="10"/>
  <c r="AX515" i="10"/>
  <c r="AR515" i="10"/>
  <c r="AP515" i="10"/>
  <c r="AR665" i="10"/>
  <c r="BD665" i="10"/>
  <c r="AY665" i="10"/>
  <c r="AT681" i="10"/>
  <c r="BB681" i="10"/>
  <c r="AP681" i="10"/>
  <c r="AX681" i="10"/>
  <c r="AL681" i="10"/>
  <c r="AJ704" i="10"/>
  <c r="AH704" i="10"/>
  <c r="AI704" i="10"/>
  <c r="AX720" i="10"/>
  <c r="AQ720" i="10"/>
  <c r="BB731" i="10"/>
  <c r="AV731" i="10"/>
  <c r="AP731" i="10"/>
  <c r="AL731" i="10"/>
  <c r="AZ731" i="10"/>
  <c r="AU761" i="10"/>
  <c r="AP761" i="10"/>
  <c r="BC10" i="10"/>
  <c r="BC11" i="10"/>
  <c r="AX16" i="10"/>
  <c r="AP19" i="10"/>
  <c r="BC24" i="10"/>
  <c r="AV28" i="10"/>
  <c r="BE37" i="10"/>
  <c r="BE40" i="10"/>
  <c r="AY40" i="10"/>
  <c r="AY41" i="10"/>
  <c r="AM44" i="10"/>
  <c r="AI46" i="10"/>
  <c r="BB48" i="10"/>
  <c r="AX50" i="10"/>
  <c r="BE54" i="10"/>
  <c r="BC54" i="10"/>
  <c r="AT57" i="10"/>
  <c r="AM60" i="10"/>
  <c r="AP63" i="10"/>
  <c r="AZ66" i="10"/>
  <c r="BE67" i="10"/>
  <c r="AY68" i="10"/>
  <c r="AP69" i="10"/>
  <c r="AQ77" i="10"/>
  <c r="AX81" i="10"/>
  <c r="AR82" i="10"/>
  <c r="BE89" i="10"/>
  <c r="AX89" i="10"/>
  <c r="AT90" i="10"/>
  <c r="AN92" i="10"/>
  <c r="AR93" i="10"/>
  <c r="AQ97" i="10"/>
  <c r="AM101" i="10"/>
  <c r="AQ105" i="10"/>
  <c r="BC106" i="10"/>
  <c r="AT111" i="10"/>
  <c r="AV113" i="10"/>
  <c r="AZ116" i="10"/>
  <c r="AY123" i="10"/>
  <c r="AP124" i="10"/>
  <c r="AM132" i="10"/>
  <c r="AZ133" i="10"/>
  <c r="AW138" i="10"/>
  <c r="BE140" i="10"/>
  <c r="AR140" i="10"/>
  <c r="BB145" i="10"/>
  <c r="AV151" i="10"/>
  <c r="BD155" i="10"/>
  <c r="AT156" i="10"/>
  <c r="AQ157" i="10"/>
  <c r="AV160" i="10"/>
  <c r="AV162" i="10"/>
  <c r="BE170" i="10"/>
  <c r="AY172" i="10"/>
  <c r="AY173" i="10"/>
  <c r="AJ175" i="10"/>
  <c r="BE180" i="10"/>
  <c r="BC180" i="10"/>
  <c r="AQ181" i="10"/>
  <c r="AY184" i="10"/>
  <c r="AR185" i="10"/>
  <c r="BB189" i="10"/>
  <c r="BE195" i="10"/>
  <c r="BB196" i="10"/>
  <c r="AN214" i="10"/>
  <c r="AT215" i="10"/>
  <c r="AX218" i="10"/>
  <c r="AM219" i="10"/>
  <c r="AP228" i="10"/>
  <c r="BA229" i="10"/>
  <c r="AR230" i="10"/>
  <c r="AR238" i="10"/>
  <c r="AU239" i="10"/>
  <c r="AN246" i="10"/>
  <c r="BC246" i="10"/>
  <c r="AV250" i="10"/>
  <c r="AQ258" i="10"/>
  <c r="AZ265" i="10"/>
  <c r="BB279" i="10"/>
  <c r="AX279" i="10"/>
  <c r="BE279" i="10"/>
  <c r="BC279" i="10"/>
  <c r="AZ285" i="10"/>
  <c r="BC285" i="10"/>
  <c r="AN285" i="10"/>
  <c r="AX285" i="10"/>
  <c r="AV285" i="10"/>
  <c r="AM289" i="10"/>
  <c r="AZ296" i="10"/>
  <c r="BC296" i="10"/>
  <c r="AN296" i="10"/>
  <c r="AX296" i="10"/>
  <c r="AY296" i="10"/>
  <c r="AM307" i="10"/>
  <c r="AM308" i="10"/>
  <c r="BD308" i="10"/>
  <c r="AM317" i="10"/>
  <c r="AT321" i="10"/>
  <c r="AI323" i="10"/>
  <c r="AH323" i="10"/>
  <c r="BB334" i="10"/>
  <c r="AQ334" i="10"/>
  <c r="AM334" i="10"/>
  <c r="AT345" i="10"/>
  <c r="BB345" i="10"/>
  <c r="AP345" i="10"/>
  <c r="AL345" i="10"/>
  <c r="BE345" i="10"/>
  <c r="AN361" i="10"/>
  <c r="AT369" i="10"/>
  <c r="BB369" i="10"/>
  <c r="AP369" i="10"/>
  <c r="AL369" i="10"/>
  <c r="BE369" i="10"/>
  <c r="AZ379" i="10"/>
  <c r="AX379" i="10"/>
  <c r="AR379" i="10"/>
  <c r="BE379" i="10"/>
  <c r="AN379" i="10"/>
  <c r="BD379" i="10"/>
  <c r="AM379" i="10"/>
  <c r="BC379" i="10"/>
  <c r="AL379" i="10"/>
  <c r="BB379" i="10"/>
  <c r="AY379" i="10"/>
  <c r="AT379" i="10"/>
  <c r="BD511" i="10"/>
  <c r="AX511" i="10"/>
  <c r="BC511" i="10"/>
  <c r="AT511" i="10"/>
  <c r="AR511" i="10"/>
  <c r="AP511" i="10"/>
  <c r="AL511" i="10"/>
  <c r="BB511" i="10"/>
  <c r="AZ511" i="10"/>
  <c r="AH587" i="10"/>
  <c r="AJ587" i="10"/>
  <c r="AT19" i="10"/>
  <c r="AJ33" i="10"/>
  <c r="BC40" i="10"/>
  <c r="AN44" i="10"/>
  <c r="BB50" i="10"/>
  <c r="AY57" i="10"/>
  <c r="AQ60" i="10"/>
  <c r="AR62" i="10"/>
  <c r="AT63" i="10"/>
  <c r="AT69" i="10"/>
  <c r="AR77" i="10"/>
  <c r="BD82" i="10"/>
  <c r="AY89" i="10"/>
  <c r="AY90" i="10"/>
  <c r="AR92" i="10"/>
  <c r="AT93" i="10"/>
  <c r="AQ101" i="10"/>
  <c r="AR109" i="10"/>
  <c r="AT110" i="10"/>
  <c r="AU111" i="10"/>
  <c r="AN120" i="10"/>
  <c r="AT124" i="10"/>
  <c r="AQ132" i="10"/>
  <c r="AZ137" i="10"/>
  <c r="BA138" i="10"/>
  <c r="AT140" i="10"/>
  <c r="AJ142" i="10"/>
  <c r="BE145" i="10"/>
  <c r="BC145" i="10"/>
  <c r="BE156" i="10"/>
  <c r="AX156" i="10"/>
  <c r="AT157" i="10"/>
  <c r="AX160" i="10"/>
  <c r="AX162" i="10"/>
  <c r="AV181" i="10"/>
  <c r="AJ199" i="10"/>
  <c r="AV200" i="10"/>
  <c r="AH206" i="10"/>
  <c r="AI210" i="10"/>
  <c r="AR211" i="10"/>
  <c r="BE212" i="10"/>
  <c r="AQ214" i="10"/>
  <c r="AJ215" i="10"/>
  <c r="AU215" i="10"/>
  <c r="BB218" i="10"/>
  <c r="AP219" i="10"/>
  <c r="AH223" i="10"/>
  <c r="AM226" i="10"/>
  <c r="AX228" i="10"/>
  <c r="AT230" i="10"/>
  <c r="AI232" i="10"/>
  <c r="AT238" i="10"/>
  <c r="BC239" i="10"/>
  <c r="AP246" i="10"/>
  <c r="BD246" i="10"/>
  <c r="BE250" i="10"/>
  <c r="AX250" i="10"/>
  <c r="AJ255" i="10"/>
  <c r="AR257" i="10"/>
  <c r="AR258" i="10"/>
  <c r="BC269" i="10"/>
  <c r="AP270" i="10"/>
  <c r="BD270" i="10"/>
  <c r="AT281" i="10"/>
  <c r="AY285" i="10"/>
  <c r="AQ289" i="10"/>
  <c r="AI296" i="10"/>
  <c r="AH296" i="10"/>
  <c r="BB296" i="10"/>
  <c r="AZ300" i="10"/>
  <c r="BC300" i="10"/>
  <c r="AN300" i="10"/>
  <c r="AX300" i="10"/>
  <c r="AY300" i="10"/>
  <c r="AN308" i="10"/>
  <c r="AQ317" i="10"/>
  <c r="BB321" i="10"/>
  <c r="AJ323" i="10"/>
  <c r="BB325" i="10"/>
  <c r="AQ325" i="10"/>
  <c r="AM325" i="10"/>
  <c r="BC332" i="10"/>
  <c r="BB332" i="10"/>
  <c r="AY332" i="10"/>
  <c r="AX333" i="10"/>
  <c r="AP333" i="10"/>
  <c r="BC341" i="10"/>
  <c r="AU341" i="10"/>
  <c r="AT341" i="10"/>
  <c r="AL341" i="10"/>
  <c r="AN349" i="10"/>
  <c r="BD349" i="10"/>
  <c r="BB349" i="10"/>
  <c r="AU349" i="10"/>
  <c r="BE349" i="10"/>
  <c r="AT361" i="10"/>
  <c r="AJ376" i="10"/>
  <c r="AH376" i="10"/>
  <c r="AL409" i="10"/>
  <c r="BE409" i="10"/>
  <c r="AX492" i="10"/>
  <c r="BB492" i="10"/>
  <c r="AZ492" i="10"/>
  <c r="AT492" i="10"/>
  <c r="AR492" i="10"/>
  <c r="AL492" i="10"/>
  <c r="AY156" i="10"/>
  <c r="BB160" i="10"/>
  <c r="BB162" i="10"/>
  <c r="AI272" i="10"/>
  <c r="AH272" i="10"/>
  <c r="BC295" i="10"/>
  <c r="AL295" i="10"/>
  <c r="AU303" i="10"/>
  <c r="AL303" i="10"/>
  <c r="AP322" i="10"/>
  <c r="BE322" i="10"/>
  <c r="BB322" i="10"/>
  <c r="AY324" i="10"/>
  <c r="AX324" i="10"/>
  <c r="AP324" i="10"/>
  <c r="AN324" i="10"/>
  <c r="AJ333" i="10"/>
  <c r="AI333" i="10"/>
  <c r="BB399" i="10"/>
  <c r="BC399" i="10"/>
  <c r="AP399" i="10"/>
  <c r="AX399" i="10"/>
  <c r="AU399" i="10"/>
  <c r="AI467" i="10"/>
  <c r="AH467" i="10"/>
  <c r="AJ467" i="10"/>
  <c r="BD16" i="10"/>
  <c r="BB19" i="10"/>
  <c r="AQ24" i="10"/>
  <c r="AX27" i="10"/>
  <c r="AQ32" i="10"/>
  <c r="AI33" i="10"/>
  <c r="AM40" i="10"/>
  <c r="AT44" i="10"/>
  <c r="AL50" i="10"/>
  <c r="AI53" i="10"/>
  <c r="AL54" i="10"/>
  <c r="AJ55" i="10"/>
  <c r="AV60" i="10"/>
  <c r="BE63" i="10"/>
  <c r="BE69" i="10"/>
  <c r="AX77" i="10"/>
  <c r="AL81" i="10"/>
  <c r="BD89" i="10"/>
  <c r="BE93" i="10"/>
  <c r="AY93" i="10"/>
  <c r="AX97" i="10"/>
  <c r="AW99" i="10"/>
  <c r="AV101" i="10"/>
  <c r="AX105" i="10"/>
  <c r="AH106" i="10"/>
  <c r="BE107" i="10"/>
  <c r="BC109" i="10"/>
  <c r="BE111" i="10"/>
  <c r="BC111" i="10"/>
  <c r="AM113" i="10"/>
  <c r="BB113" i="10"/>
  <c r="BE118" i="10"/>
  <c r="AV119" i="10"/>
  <c r="AY120" i="10"/>
  <c r="BE124" i="10"/>
  <c r="AL127" i="10"/>
  <c r="AJ130" i="10"/>
  <c r="AV132" i="10"/>
  <c r="AX140" i="10"/>
  <c r="AH148" i="10"/>
  <c r="AH152" i="10"/>
  <c r="BC156" i="10"/>
  <c r="BB157" i="10"/>
  <c r="BC160" i="10"/>
  <c r="BC162" i="10"/>
  <c r="AH165" i="10"/>
  <c r="AM166" i="10"/>
  <c r="AH171" i="10"/>
  <c r="AL180" i="10"/>
  <c r="BB185" i="10"/>
  <c r="AM189" i="10"/>
  <c r="AY192" i="10"/>
  <c r="AI209" i="10"/>
  <c r="AU211" i="10"/>
  <c r="BB214" i="10"/>
  <c r="AV214" i="10"/>
  <c r="AY215" i="10"/>
  <c r="AP216" i="10"/>
  <c r="BE218" i="10"/>
  <c r="AV219" i="10"/>
  <c r="AV226" i="10"/>
  <c r="AX230" i="10"/>
  <c r="AX238" i="10"/>
  <c r="BE241" i="10"/>
  <c r="BE246" i="10"/>
  <c r="AT246" i="10"/>
  <c r="AO252" i="10"/>
  <c r="BE270" i="10"/>
  <c r="AT270" i="10"/>
  <c r="AJ272" i="10"/>
  <c r="AM279" i="10"/>
  <c r="BE281" i="10"/>
  <c r="AX281" i="10"/>
  <c r="AX283" i="10"/>
  <c r="AL285" i="10"/>
  <c r="BD285" i="10"/>
  <c r="AP290" i="10"/>
  <c r="AP294" i="10"/>
  <c r="AX294" i="10"/>
  <c r="AM296" i="10"/>
  <c r="BE298" i="10"/>
  <c r="AM299" i="10"/>
  <c r="BB299" i="10"/>
  <c r="AP302" i="10"/>
  <c r="BB302" i="10"/>
  <c r="AL302" i="10"/>
  <c r="AT308" i="10"/>
  <c r="AP325" i="10"/>
  <c r="AH332" i="10"/>
  <c r="AH333" i="10"/>
  <c r="AU334" i="10"/>
  <c r="AQ379" i="10"/>
  <c r="BB409" i="10"/>
  <c r="AI418" i="10"/>
  <c r="AJ418" i="10"/>
  <c r="AH418" i="10"/>
  <c r="AQ337" i="10"/>
  <c r="AP343" i="10"/>
  <c r="AI353" i="10"/>
  <c r="AJ370" i="10"/>
  <c r="AI370" i="10"/>
  <c r="AI392" i="10"/>
  <c r="AJ409" i="10"/>
  <c r="AH409" i="10"/>
  <c r="AV418" i="10"/>
  <c r="AU418" i="10"/>
  <c r="AZ426" i="10"/>
  <c r="BE426" i="10"/>
  <c r="AU426" i="10"/>
  <c r="AT426" i="10"/>
  <c r="AP426" i="10"/>
  <c r="AM431" i="10"/>
  <c r="AP440" i="10"/>
  <c r="AX440" i="10"/>
  <c r="AT440" i="10"/>
  <c r="AI518" i="10"/>
  <c r="AH518" i="10"/>
  <c r="BB608" i="10"/>
  <c r="AY608" i="10"/>
  <c r="AT608" i="10"/>
  <c r="AQ608" i="10"/>
  <c r="AL608" i="10"/>
  <c r="BA612" i="10"/>
  <c r="AS612" i="10"/>
  <c r="AI660" i="10"/>
  <c r="AJ660" i="10"/>
  <c r="AH660" i="10"/>
  <c r="BA717" i="10"/>
  <c r="AS717" i="10"/>
  <c r="BB717" i="10"/>
  <c r="AH798" i="10"/>
  <c r="AJ798" i="10"/>
  <c r="AI798" i="10"/>
  <c r="AI834" i="10"/>
  <c r="AJ834" i="10"/>
  <c r="AH834" i="10"/>
  <c r="BD839" i="10"/>
  <c r="AL839" i="10"/>
  <c r="AZ839" i="10"/>
  <c r="BE839" i="10"/>
  <c r="BB839" i="10"/>
  <c r="AV839" i="10"/>
  <c r="AU839" i="10"/>
  <c r="AQ839" i="10"/>
  <c r="AT304" i="10"/>
  <c r="AN320" i="10"/>
  <c r="BC320" i="10"/>
  <c r="AT328" i="10"/>
  <c r="AN330" i="10"/>
  <c r="BC330" i="10"/>
  <c r="BE335" i="10"/>
  <c r="BB337" i="10"/>
  <c r="BE340" i="10"/>
  <c r="AT340" i="10"/>
  <c r="AX343" i="10"/>
  <c r="AP344" i="10"/>
  <c r="AI346" i="10"/>
  <c r="AJ349" i="10"/>
  <c r="AI350" i="10"/>
  <c r="BE352" i="10"/>
  <c r="AZ357" i="10"/>
  <c r="AJ361" i="10"/>
  <c r="AH364" i="10"/>
  <c r="AJ364" i="10"/>
  <c r="BE371" i="10"/>
  <c r="BE389" i="10"/>
  <c r="BE393" i="10"/>
  <c r="AT396" i="10"/>
  <c r="AT398" i="10"/>
  <c r="AJ411" i="10"/>
  <c r="AI411" i="10"/>
  <c r="AL414" i="10"/>
  <c r="AT424" i="10"/>
  <c r="BB450" i="10"/>
  <c r="AU450" i="10"/>
  <c r="BD498" i="10"/>
  <c r="BB498" i="10"/>
  <c r="AV498" i="10"/>
  <c r="BB574" i="10"/>
  <c r="BD574" i="10"/>
  <c r="AX574" i="10"/>
  <c r="AV574" i="10"/>
  <c r="AP574" i="10"/>
  <c r="AI593" i="10"/>
  <c r="AH593" i="10"/>
  <c r="AX602" i="10"/>
  <c r="BB602" i="10"/>
  <c r="AT602" i="10"/>
  <c r="AR602" i="10"/>
  <c r="AZ608" i="10"/>
  <c r="AY610" i="10"/>
  <c r="AT655" i="10"/>
  <c r="AZ655" i="10"/>
  <c r="AO655" i="10"/>
  <c r="AP839" i="10"/>
  <c r="AY843" i="10"/>
  <c r="AU843" i="10"/>
  <c r="AM843" i="10"/>
  <c r="BC843" i="10"/>
  <c r="BA843" i="10"/>
  <c r="AT843" i="10"/>
  <c r="AO843" i="10"/>
  <c r="AU328" i="10"/>
  <c r="BE337" i="10"/>
  <c r="AV340" i="10"/>
  <c r="BC343" i="10"/>
  <c r="AQ344" i="10"/>
  <c r="BE355" i="10"/>
  <c r="BE359" i="10"/>
  <c r="AV371" i="10"/>
  <c r="AP371" i="10"/>
  <c r="AJ375" i="10"/>
  <c r="AJ386" i="10"/>
  <c r="BB389" i="10"/>
  <c r="AP389" i="10"/>
  <c r="BC389" i="10"/>
  <c r="AY389" i="10"/>
  <c r="AX396" i="10"/>
  <c r="BE398" i="10"/>
  <c r="BB420" i="10"/>
  <c r="AP420" i="10"/>
  <c r="BE420" i="10"/>
  <c r="AZ424" i="10"/>
  <c r="AP432" i="10"/>
  <c r="AL432" i="10"/>
  <c r="BE432" i="10"/>
  <c r="AT439" i="10"/>
  <c r="AM439" i="10"/>
  <c r="BC439" i="10"/>
  <c r="BD496" i="10"/>
  <c r="AP496" i="10"/>
  <c r="AN496" i="10"/>
  <c r="AB516" i="10"/>
  <c r="AC516" i="10" s="1"/>
  <c r="AA516" i="10"/>
  <c r="AX529" i="10"/>
  <c r="BB529" i="10"/>
  <c r="AZ529" i="10"/>
  <c r="AT529" i="10"/>
  <c r="AR529" i="10"/>
  <c r="AR606" i="10"/>
  <c r="BB606" i="10"/>
  <c r="AP606" i="10"/>
  <c r="AT691" i="10"/>
  <c r="AL691" i="10"/>
  <c r="BA691" i="10"/>
  <c r="AX691" i="10"/>
  <c r="AJ826" i="10"/>
  <c r="AH826" i="10"/>
  <c r="AI826" i="10"/>
  <c r="BD343" i="10"/>
  <c r="AU344" i="10"/>
  <c r="AP381" i="10"/>
  <c r="AT381" i="10"/>
  <c r="BB396" i="10"/>
  <c r="AZ398" i="10"/>
  <c r="BC398" i="10"/>
  <c r="AN398" i="10"/>
  <c r="AX398" i="10"/>
  <c r="AY398" i="10"/>
  <c r="AI410" i="10"/>
  <c r="AJ410" i="10"/>
  <c r="AJ413" i="10"/>
  <c r="AH413" i="10"/>
  <c r="AL417" i="10"/>
  <c r="BB417" i="10"/>
  <c r="BD424" i="10"/>
  <c r="AJ437" i="10"/>
  <c r="AI437" i="10"/>
  <c r="AH437" i="10"/>
  <c r="BB443" i="10"/>
  <c r="AX443" i="10"/>
  <c r="AU443" i="10"/>
  <c r="AP443" i="10"/>
  <c r="AM443" i="10"/>
  <c r="AJ453" i="10"/>
  <c r="AI453" i="10"/>
  <c r="AW465" i="10"/>
  <c r="AO465" i="10"/>
  <c r="AM465" i="10"/>
  <c r="BC465" i="10"/>
  <c r="AY465" i="10"/>
  <c r="AW504" i="10"/>
  <c r="BA504" i="10"/>
  <c r="AY504" i="10"/>
  <c r="AQ504" i="10"/>
  <c r="AO504" i="10"/>
  <c r="BE514" i="10"/>
  <c r="AQ514" i="10"/>
  <c r="AO514" i="10"/>
  <c r="AY526" i="10"/>
  <c r="BE526" i="10"/>
  <c r="AQ526" i="10"/>
  <c r="AO526" i="10"/>
  <c r="AY622" i="10"/>
  <c r="BB622" i="10"/>
  <c r="BC622" i="10"/>
  <c r="AU622" i="10"/>
  <c r="AQ622" i="10"/>
  <c r="AM622" i="10"/>
  <c r="BC749" i="10"/>
  <c r="AQ749" i="10"/>
  <c r="AP749" i="10"/>
  <c r="AL749" i="10"/>
  <c r="BB749" i="10"/>
  <c r="AX749" i="10"/>
  <c r="BE749" i="10"/>
  <c r="AY749" i="10"/>
  <c r="AT749" i="10"/>
  <c r="AL304" i="10"/>
  <c r="AY304" i="10"/>
  <c r="AX312" i="10"/>
  <c r="AT320" i="10"/>
  <c r="BB326" i="10"/>
  <c r="BB328" i="10"/>
  <c r="AT330" i="10"/>
  <c r="AL335" i="10"/>
  <c r="AL340" i="10"/>
  <c r="AY340" i="10"/>
  <c r="BE344" i="10"/>
  <c r="AX344" i="10"/>
  <c r="BB348" i="10"/>
  <c r="AH352" i="10"/>
  <c r="AH362" i="10"/>
  <c r="AN371" i="10"/>
  <c r="BB384" i="10"/>
  <c r="AX384" i="10"/>
  <c r="BE384" i="10"/>
  <c r="AP384" i="10"/>
  <c r="AL393" i="10"/>
  <c r="BE396" i="10"/>
  <c r="BB398" i="10"/>
  <c r="AP400" i="10"/>
  <c r="AT400" i="10"/>
  <c r="AH410" i="10"/>
  <c r="AY427" i="10"/>
  <c r="AU427" i="10"/>
  <c r="AT427" i="10"/>
  <c r="AP427" i="10"/>
  <c r="AM427" i="10"/>
  <c r="BB427" i="10"/>
  <c r="BE427" i="10"/>
  <c r="AJ451" i="10"/>
  <c r="AH451" i="10"/>
  <c r="AH453" i="10"/>
  <c r="BC485" i="10"/>
  <c r="AM485" i="10"/>
  <c r="BA497" i="10"/>
  <c r="BE497" i="10"/>
  <c r="AW497" i="10"/>
  <c r="AO497" i="10"/>
  <c r="AY507" i="10"/>
  <c r="BE507" i="10"/>
  <c r="AQ507" i="10"/>
  <c r="AO507" i="10"/>
  <c r="BD519" i="10"/>
  <c r="AX519" i="10"/>
  <c r="BE519" i="10"/>
  <c r="AT519" i="10"/>
  <c r="AR519" i="10"/>
  <c r="AP519" i="10"/>
  <c r="AL519" i="10"/>
  <c r="BB519" i="10"/>
  <c r="AL529" i="10"/>
  <c r="BD551" i="10"/>
  <c r="AT551" i="10"/>
  <c r="AR551" i="10"/>
  <c r="AP551" i="10"/>
  <c r="AL551" i="10"/>
  <c r="AZ551" i="10"/>
  <c r="BC551" i="10"/>
  <c r="AH656" i="10"/>
  <c r="AI656" i="10"/>
  <c r="AY344" i="10"/>
  <c r="AP402" i="10"/>
  <c r="AX402" i="10"/>
  <c r="AV402" i="10"/>
  <c r="AJ419" i="10"/>
  <c r="AI419" i="10"/>
  <c r="AP424" i="10"/>
  <c r="AU424" i="10"/>
  <c r="BB431" i="10"/>
  <c r="AY431" i="10"/>
  <c r="BE431" i="10"/>
  <c r="AX431" i="10"/>
  <c r="AU431" i="10"/>
  <c r="AQ431" i="10"/>
  <c r="AJ433" i="10"/>
  <c r="AH433" i="10"/>
  <c r="AU465" i="10"/>
  <c r="AW491" i="10"/>
  <c r="BE491" i="10"/>
  <c r="BA491" i="10"/>
  <c r="AY491" i="10"/>
  <c r="AS491" i="10"/>
  <c r="AQ491" i="10"/>
  <c r="BD543" i="10"/>
  <c r="AT543" i="10"/>
  <c r="AR543" i="10"/>
  <c r="AP543" i="10"/>
  <c r="AL543" i="10"/>
  <c r="AZ543" i="10"/>
  <c r="BC543" i="10"/>
  <c r="AY573" i="10"/>
  <c r="BB573" i="10"/>
  <c r="BC573" i="10"/>
  <c r="AU573" i="10"/>
  <c r="AQ573" i="10"/>
  <c r="AY595" i="10"/>
  <c r="BB595" i="10"/>
  <c r="BC595" i="10"/>
  <c r="AU595" i="10"/>
  <c r="AM595" i="10"/>
  <c r="BB618" i="10"/>
  <c r="AX618" i="10"/>
  <c r="BC618" i="10"/>
  <c r="AV618" i="10"/>
  <c r="AR618" i="10"/>
  <c r="AP618" i="10"/>
  <c r="AN618" i="10"/>
  <c r="BD618" i="10"/>
  <c r="AJ626" i="10"/>
  <c r="AI626" i="10"/>
  <c r="AH626" i="10"/>
  <c r="AT736" i="10"/>
  <c r="BB736" i="10"/>
  <c r="AX736" i="10"/>
  <c r="AP736" i="10"/>
  <c r="AL736" i="10"/>
  <c r="AZ810" i="10"/>
  <c r="AT810" i="10"/>
  <c r="BE810" i="10"/>
  <c r="AR810" i="10"/>
  <c r="BD810" i="10"/>
  <c r="AQ810" i="10"/>
  <c r="BC810" i="10"/>
  <c r="AN810" i="10"/>
  <c r="BB810" i="10"/>
  <c r="AM810" i="10"/>
  <c r="AX810" i="10"/>
  <c r="AY810" i="10"/>
  <c r="AV810" i="10"/>
  <c r="AL810" i="10"/>
  <c r="BB428" i="10"/>
  <c r="AI430" i="10"/>
  <c r="BC438" i="10"/>
  <c r="AL447" i="10"/>
  <c r="AY447" i="10"/>
  <c r="AP448" i="10"/>
  <c r="AI449" i="10"/>
  <c r="AX455" i="10"/>
  <c r="AN457" i="10"/>
  <c r="BC457" i="10"/>
  <c r="AX458" i="10"/>
  <c r="AQ459" i="10"/>
  <c r="AR460" i="10"/>
  <c r="AJ461" i="10"/>
  <c r="BA463" i="10"/>
  <c r="AL466" i="10"/>
  <c r="AT470" i="10"/>
  <c r="AL472" i="10"/>
  <c r="AY475" i="10"/>
  <c r="AN480" i="10"/>
  <c r="AT482" i="10"/>
  <c r="AO483" i="10"/>
  <c r="AL484" i="10"/>
  <c r="AP488" i="10"/>
  <c r="AQ493" i="10"/>
  <c r="AJ500" i="10"/>
  <c r="BD506" i="10"/>
  <c r="AZ508" i="10"/>
  <c r="BB521" i="10"/>
  <c r="AY532" i="10"/>
  <c r="AP537" i="10"/>
  <c r="AZ545" i="10"/>
  <c r="AZ549" i="10"/>
  <c r="AZ553" i="10"/>
  <c r="AT555" i="10"/>
  <c r="AV560" i="10"/>
  <c r="BD570" i="10"/>
  <c r="AY571" i="10"/>
  <c r="AL572" i="10"/>
  <c r="AL576" i="10"/>
  <c r="AT578" i="10"/>
  <c r="BB580" i="10"/>
  <c r="AJ581" i="10"/>
  <c r="AM582" i="10"/>
  <c r="AZ584" i="10"/>
  <c r="AL588" i="10"/>
  <c r="AP592" i="10"/>
  <c r="AV596" i="10"/>
  <c r="BC599" i="10"/>
  <c r="AX600" i="10"/>
  <c r="AL604" i="10"/>
  <c r="AJ605" i="10"/>
  <c r="AY607" i="10"/>
  <c r="AL613" i="10"/>
  <c r="BC616" i="10"/>
  <c r="AZ620" i="10"/>
  <c r="AJ622" i="10"/>
  <c r="AI622" i="10"/>
  <c r="AL623" i="10"/>
  <c r="BB625" i="10"/>
  <c r="AZ625" i="10"/>
  <c r="BC625" i="10"/>
  <c r="AY626" i="10"/>
  <c r="AU626" i="10"/>
  <c r="BA632" i="10"/>
  <c r="AI644" i="10"/>
  <c r="AJ644" i="10"/>
  <c r="AN657" i="10"/>
  <c r="AT661" i="10"/>
  <c r="AL668" i="10"/>
  <c r="AQ670" i="10"/>
  <c r="AZ710" i="10"/>
  <c r="AR710" i="10"/>
  <c r="AN710" i="10"/>
  <c r="BD710" i="10"/>
  <c r="BE710" i="10"/>
  <c r="AZ808" i="10"/>
  <c r="AT808" i="10"/>
  <c r="AP808" i="10"/>
  <c r="AO808" i="10"/>
  <c r="BE808" i="10"/>
  <c r="AN808" i="10"/>
  <c r="BD808" i="10"/>
  <c r="AX808" i="10"/>
  <c r="AJ821" i="10"/>
  <c r="AI821" i="10"/>
  <c r="AH821" i="10"/>
  <c r="BA858" i="10"/>
  <c r="AY858" i="10"/>
  <c r="AZ470" i="10"/>
  <c r="AX482" i="10"/>
  <c r="BE571" i="10"/>
  <c r="BE639" i="10"/>
  <c r="AR639" i="10"/>
  <c r="AP649" i="10"/>
  <c r="BC649" i="10"/>
  <c r="BD649" i="10"/>
  <c r="AX677" i="10"/>
  <c r="BB677" i="10"/>
  <c r="AV677" i="10"/>
  <c r="AP677" i="10"/>
  <c r="AJ689" i="10"/>
  <c r="AH689" i="10"/>
  <c r="AJ714" i="10"/>
  <c r="AI714" i="10"/>
  <c r="AH714" i="10"/>
  <c r="AI731" i="10"/>
  <c r="AH731" i="10"/>
  <c r="AJ731" i="10"/>
  <c r="AZ830" i="10"/>
  <c r="AV830" i="10"/>
  <c r="AM830" i="10"/>
  <c r="BC830" i="10"/>
  <c r="BE830" i="10"/>
  <c r="BB830" i="10"/>
  <c r="AX830" i="10"/>
  <c r="AR830" i="10"/>
  <c r="AQ830" i="10"/>
  <c r="BA833" i="10"/>
  <c r="AQ833" i="10"/>
  <c r="AI848" i="10"/>
  <c r="AH848" i="10"/>
  <c r="AT874" i="10"/>
  <c r="BE874" i="10"/>
  <c r="AS874" i="10"/>
  <c r="AI877" i="10"/>
  <c r="AJ877" i="10"/>
  <c r="AH877" i="10"/>
  <c r="AP363" i="10"/>
  <c r="AL397" i="10"/>
  <c r="AU430" i="10"/>
  <c r="AQ438" i="10"/>
  <c r="AQ447" i="10"/>
  <c r="BD447" i="10"/>
  <c r="BC448" i="10"/>
  <c r="BB451" i="10"/>
  <c r="BE457" i="10"/>
  <c r="AT457" i="10"/>
  <c r="AJ458" i="10"/>
  <c r="AH465" i="10"/>
  <c r="BB470" i="10"/>
  <c r="AT472" i="10"/>
  <c r="AH479" i="10"/>
  <c r="AY480" i="10"/>
  <c r="BB482" i="10"/>
  <c r="BE483" i="10"/>
  <c r="AT484" i="10"/>
  <c r="BC488" i="10"/>
  <c r="AX488" i="10"/>
  <c r="AQ502" i="10"/>
  <c r="AR503" i="10"/>
  <c r="AL508" i="10"/>
  <c r="AH524" i="10"/>
  <c r="AT527" i="10"/>
  <c r="AH530" i="10"/>
  <c r="AH536" i="10"/>
  <c r="AZ537" i="10"/>
  <c r="AL545" i="10"/>
  <c r="AL549" i="10"/>
  <c r="AL553" i="10"/>
  <c r="BB555" i="10"/>
  <c r="AH559" i="10"/>
  <c r="BB561" i="10"/>
  <c r="AP565" i="10"/>
  <c r="AR566" i="10"/>
  <c r="AZ572" i="10"/>
  <c r="AZ576" i="10"/>
  <c r="AN580" i="10"/>
  <c r="AT582" i="10"/>
  <c r="AT588" i="10"/>
  <c r="BC592" i="10"/>
  <c r="AX592" i="10"/>
  <c r="AM603" i="10"/>
  <c r="BD604" i="10"/>
  <c r="AH609" i="10"/>
  <c r="AR613" i="10"/>
  <c r="AY623" i="10"/>
  <c r="AP625" i="10"/>
  <c r="AP627" i="10"/>
  <c r="AY631" i="10"/>
  <c r="AJ636" i="10"/>
  <c r="AI636" i="10"/>
  <c r="AJ649" i="10"/>
  <c r="AH649" i="10"/>
  <c r="BA652" i="10"/>
  <c r="AI655" i="10"/>
  <c r="AR656" i="10"/>
  <c r="AX657" i="10"/>
  <c r="BE661" i="10"/>
  <c r="AS664" i="10"/>
  <c r="AT668" i="10"/>
  <c r="AI689" i="10"/>
  <c r="AY708" i="10"/>
  <c r="AX708" i="10"/>
  <c r="AT708" i="10"/>
  <c r="AP708" i="10"/>
  <c r="AZ763" i="10"/>
  <c r="BD763" i="10"/>
  <c r="AV763" i="10"/>
  <c r="AN763" i="10"/>
  <c r="BB791" i="10"/>
  <c r="AX791" i="10"/>
  <c r="BE791" i="10"/>
  <c r="AT791" i="10"/>
  <c r="AR791" i="10"/>
  <c r="AN791" i="10"/>
  <c r="AM791" i="10"/>
  <c r="BC791" i="10"/>
  <c r="AS794" i="10"/>
  <c r="BA794" i="10"/>
  <c r="AQ807" i="10"/>
  <c r="BA807" i="10"/>
  <c r="BE807" i="10"/>
  <c r="BA808" i="10"/>
  <c r="AJ815" i="10"/>
  <c r="AH815" i="10"/>
  <c r="BA820" i="10"/>
  <c r="BD820" i="10"/>
  <c r="AX820" i="10"/>
  <c r="AV820" i="10"/>
  <c r="AP820" i="10"/>
  <c r="AO820" i="10"/>
  <c r="AH822" i="10"/>
  <c r="AI822" i="10"/>
  <c r="AJ822" i="10"/>
  <c r="AJ848" i="10"/>
  <c r="BD901" i="10"/>
  <c r="AZ901" i="10"/>
  <c r="BE901" i="10"/>
  <c r="AV901" i="10"/>
  <c r="AU901" i="10"/>
  <c r="AQ901" i="10"/>
  <c r="AP901" i="10"/>
  <c r="BB901" i="10"/>
  <c r="BE430" i="10"/>
  <c r="AZ430" i="10"/>
  <c r="AR438" i="10"/>
  <c r="AR447" i="10"/>
  <c r="AV457" i="10"/>
  <c r="AN462" i="10"/>
  <c r="AI465" i="10"/>
  <c r="AO469" i="10"/>
  <c r="AX472" i="10"/>
  <c r="AI479" i="10"/>
  <c r="AL482" i="10"/>
  <c r="BD482" i="10"/>
  <c r="BC484" i="10"/>
  <c r="AX484" i="10"/>
  <c r="AZ488" i="10"/>
  <c r="AL494" i="10"/>
  <c r="BE506" i="10"/>
  <c r="AO509" i="10"/>
  <c r="AJ524" i="10"/>
  <c r="AJ536" i="10"/>
  <c r="AJ559" i="10"/>
  <c r="BB572" i="10"/>
  <c r="BB576" i="10"/>
  <c r="AV582" i="10"/>
  <c r="AL584" i="10"/>
  <c r="AV588" i="10"/>
  <c r="AZ592" i="10"/>
  <c r="AL594" i="10"/>
  <c r="AL600" i="10"/>
  <c r="AU603" i="10"/>
  <c r="AW605" i="10"/>
  <c r="AT613" i="10"/>
  <c r="AI642" i="10"/>
  <c r="AU648" i="10"/>
  <c r="BA648" i="10"/>
  <c r="AM648" i="10"/>
  <c r="AJ655" i="10"/>
  <c r="AH663" i="10"/>
  <c r="AI663" i="10"/>
  <c r="AU664" i="10"/>
  <c r="BB680" i="10"/>
  <c r="AY680" i="10"/>
  <c r="AX680" i="10"/>
  <c r="AQ680" i="10"/>
  <c r="BB693" i="10"/>
  <c r="AU693" i="10"/>
  <c r="AJ715" i="10"/>
  <c r="AH715" i="10"/>
  <c r="AJ723" i="10"/>
  <c r="AH723" i="10"/>
  <c r="AZ771" i="10"/>
  <c r="BD771" i="10"/>
  <c r="AV771" i="10"/>
  <c r="AR771" i="10"/>
  <c r="AN771" i="10"/>
  <c r="AH814" i="10"/>
  <c r="AI814" i="10"/>
  <c r="AL830" i="10"/>
  <c r="AZ859" i="10"/>
  <c r="AR859" i="10"/>
  <c r="BD859" i="10"/>
  <c r="AQ859" i="10"/>
  <c r="AY859" i="10"/>
  <c r="AL859" i="10"/>
  <c r="BB859" i="10"/>
  <c r="BE859" i="10"/>
  <c r="AX859" i="10"/>
  <c r="AV859" i="10"/>
  <c r="AT859" i="10"/>
  <c r="AN859" i="10"/>
  <c r="AV438" i="10"/>
  <c r="BE447" i="10"/>
  <c r="AT447" i="10"/>
  <c r="AJ448" i="10"/>
  <c r="AM458" i="10"/>
  <c r="AP462" i="10"/>
  <c r="AZ464" i="10"/>
  <c r="AW469" i="10"/>
  <c r="AL470" i="10"/>
  <c r="BC472" i="10"/>
  <c r="AZ472" i="10"/>
  <c r="AN482" i="10"/>
  <c r="AZ484" i="10"/>
  <c r="AV494" i="10"/>
  <c r="AQ509" i="10"/>
  <c r="AL521" i="10"/>
  <c r="AO550" i="10"/>
  <c r="AO571" i="10"/>
  <c r="BC582" i="10"/>
  <c r="AX582" i="10"/>
  <c r="AP584" i="10"/>
  <c r="AZ588" i="10"/>
  <c r="AX594" i="10"/>
  <c r="AM599" i="10"/>
  <c r="AN600" i="10"/>
  <c r="AM616" i="10"/>
  <c r="AN649" i="10"/>
  <c r="BC657" i="10"/>
  <c r="AV657" i="10"/>
  <c r="BD657" i="10"/>
  <c r="AJ661" i="10"/>
  <c r="AI661" i="10"/>
  <c r="AZ668" i="10"/>
  <c r="AR668" i="10"/>
  <c r="BE668" i="10"/>
  <c r="BB668" i="10"/>
  <c r="AM668" i="10"/>
  <c r="AV668" i="10"/>
  <c r="AY668" i="10"/>
  <c r="BD670" i="10"/>
  <c r="AZ670" i="10"/>
  <c r="AL670" i="10"/>
  <c r="AU670" i="10"/>
  <c r="BE670" i="10"/>
  <c r="AR670" i="10"/>
  <c r="BC670" i="10"/>
  <c r="AP670" i="10"/>
  <c r="AM677" i="10"/>
  <c r="BA682" i="10"/>
  <c r="AR682" i="10"/>
  <c r="AX705" i="10"/>
  <c r="BB705" i="10"/>
  <c r="AP705" i="10"/>
  <c r="AZ719" i="10"/>
  <c r="AX719" i="10"/>
  <c r="AV719" i="10"/>
  <c r="AR719" i="10"/>
  <c r="AQ719" i="10"/>
  <c r="AM719" i="10"/>
  <c r="BC719" i="10"/>
  <c r="AT729" i="10"/>
  <c r="BA729" i="10"/>
  <c r="BB729" i="10"/>
  <c r="AX729" i="10"/>
  <c r="AP729" i="10"/>
  <c r="AX769" i="10"/>
  <c r="AT769" i="10"/>
  <c r="AQ769" i="10"/>
  <c r="AM769" i="10"/>
  <c r="AL769" i="10"/>
  <c r="BC769" i="10"/>
  <c r="AY769" i="10"/>
  <c r="BE769" i="10"/>
  <c r="AY831" i="10"/>
  <c r="AT831" i="10"/>
  <c r="BC831" i="10"/>
  <c r="BA831" i="10"/>
  <c r="AU831" i="10"/>
  <c r="AO831" i="10"/>
  <c r="AT854" i="10"/>
  <c r="AS854" i="10"/>
  <c r="AY854" i="10"/>
  <c r="AX438" i="10"/>
  <c r="AV447" i="10"/>
  <c r="AP458" i="10"/>
  <c r="AP470" i="10"/>
  <c r="BB472" i="10"/>
  <c r="AP482" i="10"/>
  <c r="BB484" i="10"/>
  <c r="BB494" i="10"/>
  <c r="AY509" i="10"/>
  <c r="AA523" i="10"/>
  <c r="AB528" i="10"/>
  <c r="AC528" i="10" s="1"/>
  <c r="AH542" i="10"/>
  <c r="AS550" i="10"/>
  <c r="AH554" i="10"/>
  <c r="AH564" i="10"/>
  <c r="AQ571" i="10"/>
  <c r="BB582" i="10"/>
  <c r="BB588" i="10"/>
  <c r="AI592" i="10"/>
  <c r="AQ599" i="10"/>
  <c r="AQ616" i="10"/>
  <c r="BB623" i="10"/>
  <c r="AQ623" i="10"/>
  <c r="AX639" i="10"/>
  <c r="AJ641" i="10"/>
  <c r="AJ642" i="10"/>
  <c r="AR649" i="10"/>
  <c r="AU656" i="10"/>
  <c r="BC656" i="10"/>
  <c r="BE664" i="10"/>
  <c r="BD664" i="10"/>
  <c r="AM664" i="10"/>
  <c r="AW664" i="10"/>
  <c r="AO664" i="10"/>
  <c r="BC664" i="10"/>
  <c r="AN676" i="10"/>
  <c r="AY676" i="10"/>
  <c r="AS676" i="10"/>
  <c r="AU677" i="10"/>
  <c r="AT687" i="10"/>
  <c r="AX687" i="10"/>
  <c r="AP687" i="10"/>
  <c r="AJ737" i="10"/>
  <c r="AH737" i="10"/>
  <c r="AJ743" i="10"/>
  <c r="AI743" i="10"/>
  <c r="AH743" i="10"/>
  <c r="AR784" i="10"/>
  <c r="BE784" i="10"/>
  <c r="AZ784" i="10"/>
  <c r="AV784" i="10"/>
  <c r="AN784" i="10"/>
  <c r="AV643" i="10"/>
  <c r="BA654" i="10"/>
  <c r="AQ679" i="10"/>
  <c r="AQ685" i="10"/>
  <c r="BC689" i="10"/>
  <c r="AU692" i="10"/>
  <c r="AP695" i="10"/>
  <c r="AY696" i="10"/>
  <c r="AJ706" i="10"/>
  <c r="AT707" i="10"/>
  <c r="AU711" i="10"/>
  <c r="AQ712" i="10"/>
  <c r="BB725" i="10"/>
  <c r="AN727" i="10"/>
  <c r="AI728" i="10"/>
  <c r="BB733" i="10"/>
  <c r="AP734" i="10"/>
  <c r="AL738" i="10"/>
  <c r="AV739" i="10"/>
  <c r="BB744" i="10"/>
  <c r="AT746" i="10"/>
  <c r="AQ750" i="10"/>
  <c r="AP752" i="10"/>
  <c r="AM753" i="10"/>
  <c r="BB754" i="10"/>
  <c r="AP764" i="10"/>
  <c r="AM765" i="10"/>
  <c r="AV767" i="10"/>
  <c r="AQ773" i="10"/>
  <c r="AR779" i="10"/>
  <c r="AY780" i="10"/>
  <c r="AL781" i="10"/>
  <c r="AY781" i="10"/>
  <c r="AT782" i="10"/>
  <c r="AP786" i="10"/>
  <c r="AQ792" i="10"/>
  <c r="AL796" i="10"/>
  <c r="AO804" i="10"/>
  <c r="AV812" i="10"/>
  <c r="AR817" i="10"/>
  <c r="AO821" i="10"/>
  <c r="AU821" i="10"/>
  <c r="AM835" i="10"/>
  <c r="AV837" i="10"/>
  <c r="AU849" i="10"/>
  <c r="AJ862" i="10"/>
  <c r="AH862" i="10"/>
  <c r="BD877" i="10"/>
  <c r="AU877" i="10"/>
  <c r="AT877" i="10"/>
  <c r="AX881" i="10"/>
  <c r="AZ897" i="10"/>
  <c r="AY897" i="10"/>
  <c r="AU897" i="10"/>
  <c r="AP897" i="10"/>
  <c r="AH959" i="10"/>
  <c r="AJ959" i="10"/>
  <c r="AI959" i="10"/>
  <c r="BC979" i="10"/>
  <c r="BA979" i="10"/>
  <c r="AY679" i="10"/>
  <c r="AY685" i="10"/>
  <c r="AZ692" i="10"/>
  <c r="BB695" i="10"/>
  <c r="AX707" i="10"/>
  <c r="BD711" i="10"/>
  <c r="AU712" i="10"/>
  <c r="AL715" i="10"/>
  <c r="AQ723" i="10"/>
  <c r="AV727" i="10"/>
  <c r="AT728" i="10"/>
  <c r="AZ734" i="10"/>
  <c r="AO737" i="10"/>
  <c r="AR738" i="10"/>
  <c r="AV750" i="10"/>
  <c r="BB752" i="10"/>
  <c r="AT753" i="10"/>
  <c r="AZ764" i="10"/>
  <c r="AT765" i="10"/>
  <c r="AU773" i="10"/>
  <c r="AN781" i="10"/>
  <c r="BC781" i="10"/>
  <c r="BB782" i="10"/>
  <c r="AP788" i="10"/>
  <c r="AQ796" i="10"/>
  <c r="AT804" i="10"/>
  <c r="BA812" i="10"/>
  <c r="BC817" i="10"/>
  <c r="AZ849" i="10"/>
  <c r="Q869" i="10"/>
  <c r="W869" i="10" s="1"/>
  <c r="AH854" i="10"/>
  <c r="AI854" i="10"/>
  <c r="BE857" i="10"/>
  <c r="AZ857" i="10"/>
  <c r="AN857" i="10"/>
  <c r="AH860" i="10"/>
  <c r="AJ860" i="10"/>
  <c r="AZ904" i="10"/>
  <c r="AR904" i="10"/>
  <c r="AQ904" i="10"/>
  <c r="AM904" i="10"/>
  <c r="AL904" i="10"/>
  <c r="BC904" i="10"/>
  <c r="AX904" i="10"/>
  <c r="BE904" i="10"/>
  <c r="AT946" i="10"/>
  <c r="BE946" i="10"/>
  <c r="BD946" i="10"/>
  <c r="AY946" i="10"/>
  <c r="AP946" i="10"/>
  <c r="AN946" i="10"/>
  <c r="AI977" i="10"/>
  <c r="AJ977" i="10"/>
  <c r="AS633" i="10"/>
  <c r="AM643" i="10"/>
  <c r="BB643" i="10"/>
  <c r="AO654" i="10"/>
  <c r="AR684" i="10"/>
  <c r="AI686" i="10"/>
  <c r="AN689" i="10"/>
  <c r="BB692" i="10"/>
  <c r="AP699" i="10"/>
  <c r="AR704" i="10"/>
  <c r="AL707" i="10"/>
  <c r="AY707" i="10"/>
  <c r="AH710" i="10"/>
  <c r="BE712" i="10"/>
  <c r="AY712" i="10"/>
  <c r="AP715" i="10"/>
  <c r="AU723" i="10"/>
  <c r="BD727" i="10"/>
  <c r="AU728" i="10"/>
  <c r="BC732" i="10"/>
  <c r="AJ734" i="10"/>
  <c r="AX738" i="10"/>
  <c r="AP741" i="10"/>
  <c r="AH742" i="10"/>
  <c r="AL746" i="10"/>
  <c r="AY746" i="10"/>
  <c r="AO747" i="10"/>
  <c r="AX750" i="10"/>
  <c r="AU753" i="10"/>
  <c r="AM754" i="10"/>
  <c r="AM738" i="10"/>
  <c r="BD764" i="10"/>
  <c r="AU765" i="10"/>
  <c r="BE773" i="10"/>
  <c r="AY773" i="10"/>
  <c r="AL776" i="10"/>
  <c r="AQ781" i="10"/>
  <c r="BD781" i="10"/>
  <c r="BC785" i="10"/>
  <c r="AY792" i="10"/>
  <c r="AI794" i="10"/>
  <c r="AT796" i="10"/>
  <c r="AJ797" i="10"/>
  <c r="AT800" i="10"/>
  <c r="AJ801" i="10"/>
  <c r="AV804" i="10"/>
  <c r="AJ809" i="10"/>
  <c r="BD812" i="10"/>
  <c r="AO819" i="10"/>
  <c r="AM841" i="10"/>
  <c r="AU851" i="10"/>
  <c r="AZ851" i="10"/>
  <c r="AZ852" i="10"/>
  <c r="AM852" i="10"/>
  <c r="BE853" i="10"/>
  <c r="AZ853" i="10"/>
  <c r="AX853" i="10"/>
  <c r="AJ854" i="10"/>
  <c r="AI860" i="10"/>
  <c r="BB712" i="10"/>
  <c r="BB750" i="10"/>
  <c r="BB773" i="10"/>
  <c r="AX804" i="10"/>
  <c r="AH851" i="10"/>
  <c r="AJ851" i="10"/>
  <c r="AH866" i="10"/>
  <c r="AJ866" i="10"/>
  <c r="BC886" i="10"/>
  <c r="AT886" i="10"/>
  <c r="AO886" i="10"/>
  <c r="AM886" i="10"/>
  <c r="AY886" i="10"/>
  <c r="AN894" i="10"/>
  <c r="AY894" i="10"/>
  <c r="AO931" i="10"/>
  <c r="AZ931" i="10"/>
  <c r="AU931" i="10"/>
  <c r="BB956" i="10"/>
  <c r="AX956" i="10"/>
  <c r="BE956" i="10"/>
  <c r="BD956" i="10"/>
  <c r="AT956" i="10"/>
  <c r="AR956" i="10"/>
  <c r="AN956" i="10"/>
  <c r="AM956" i="10"/>
  <c r="BC956" i="10"/>
  <c r="BC712" i="10"/>
  <c r="AZ715" i="10"/>
  <c r="AH734" i="10"/>
  <c r="BC738" i="10"/>
  <c r="BC750" i="10"/>
  <c r="BB753" i="10"/>
  <c r="BB765" i="10"/>
  <c r="BC773" i="10"/>
  <c r="AT781" i="10"/>
  <c r="AI797" i="10"/>
  <c r="BA804" i="10"/>
  <c r="AI827" i="10"/>
  <c r="AJ827" i="10"/>
  <c r="AI851" i="10"/>
  <c r="BE865" i="10"/>
  <c r="AZ865" i="10"/>
  <c r="AN865" i="10"/>
  <c r="AZ881" i="10"/>
  <c r="AQ881" i="10"/>
  <c r="AM881" i="10"/>
  <c r="AL881" i="10"/>
  <c r="BC881" i="10"/>
  <c r="AV881" i="10"/>
  <c r="AJ900" i="10"/>
  <c r="AI900" i="10"/>
  <c r="AH900" i="10"/>
  <c r="AH941" i="10"/>
  <c r="AI941" i="10"/>
  <c r="AJ941" i="10"/>
  <c r="AV689" i="10"/>
  <c r="AJ698" i="10"/>
  <c r="AQ707" i="10"/>
  <c r="BD707" i="10"/>
  <c r="AL712" i="10"/>
  <c r="AT725" i="10"/>
  <c r="AH727" i="10"/>
  <c r="AL733" i="10"/>
  <c r="BD738" i="10"/>
  <c r="AN739" i="10"/>
  <c r="AL750" i="10"/>
  <c r="BC753" i="10"/>
  <c r="AH764" i="10"/>
  <c r="BC765" i="10"/>
  <c r="AN767" i="10"/>
  <c r="AU768" i="10"/>
  <c r="AL773" i="10"/>
  <c r="AV781" i="10"/>
  <c r="AL782" i="10"/>
  <c r="BB796" i="10"/>
  <c r="AP801" i="10"/>
  <c r="AJ802" i="10"/>
  <c r="BD804" i="10"/>
  <c r="AJ805" i="10"/>
  <c r="AI816" i="10"/>
  <c r="BE819" i="10"/>
  <c r="AH827" i="10"/>
  <c r="BA832" i="10"/>
  <c r="AV832" i="10"/>
  <c r="BC835" i="10"/>
  <c r="BA835" i="10"/>
  <c r="AT835" i="10"/>
  <c r="BD836" i="10"/>
  <c r="AW836" i="10"/>
  <c r="AM836" i="10"/>
  <c r="BA844" i="10"/>
  <c r="AP844" i="10"/>
  <c r="AJ850" i="10"/>
  <c r="BE856" i="10"/>
  <c r="BD861" i="10"/>
  <c r="BE861" i="10"/>
  <c r="BA861" i="10"/>
  <c r="AZ861" i="10"/>
  <c r="AO861" i="10"/>
  <c r="AX886" i="10"/>
  <c r="AY956" i="10"/>
  <c r="BC825" i="10"/>
  <c r="BC848" i="10"/>
  <c r="AY855" i="10"/>
  <c r="AR863" i="10"/>
  <c r="AN867" i="10"/>
  <c r="BC867" i="10"/>
  <c r="AN868" i="10"/>
  <c r="AT875" i="10"/>
  <c r="AO876" i="10"/>
  <c r="AS880" i="10"/>
  <c r="AP882" i="10"/>
  <c r="AM889" i="10"/>
  <c r="BB889" i="10"/>
  <c r="AJ890" i="10"/>
  <c r="AP892" i="10"/>
  <c r="BD892" i="10"/>
  <c r="AZ893" i="10"/>
  <c r="AP898" i="10"/>
  <c r="AT905" i="10"/>
  <c r="BC908" i="10"/>
  <c r="AJ909" i="10"/>
  <c r="BD916" i="10"/>
  <c r="AV917" i="10"/>
  <c r="AQ921" i="10"/>
  <c r="AV922" i="10"/>
  <c r="BD924" i="10"/>
  <c r="BE930" i="10"/>
  <c r="AP940" i="10"/>
  <c r="AZ955" i="10"/>
  <c r="BB964" i="10"/>
  <c r="AX967" i="10"/>
  <c r="BB967" i="10"/>
  <c r="AP967" i="10"/>
  <c r="AJ970" i="10"/>
  <c r="AI970" i="10"/>
  <c r="AH970" i="10"/>
  <c r="AH1016" i="10"/>
  <c r="AI1016" i="10"/>
  <c r="AQ1061" i="10"/>
  <c r="BA1061" i="10"/>
  <c r="AP1061" i="10"/>
  <c r="AY935" i="10"/>
  <c r="AO935" i="10"/>
  <c r="BD935" i="10"/>
  <c r="AY953" i="10"/>
  <c r="AL953" i="10"/>
  <c r="AU953" i="10"/>
  <c r="AX957" i="10"/>
  <c r="AM957" i="10"/>
  <c r="AY957" i="10"/>
  <c r="AU957" i="10"/>
  <c r="BC972" i="10"/>
  <c r="AQ972" i="10"/>
  <c r="AP972" i="10"/>
  <c r="AY972" i="10"/>
  <c r="BE972" i="10"/>
  <c r="AX972" i="10"/>
  <c r="AM975" i="10"/>
  <c r="BE975" i="10"/>
  <c r="BC975" i="10"/>
  <c r="AB980" i="10"/>
  <c r="AC980" i="10" s="1"/>
  <c r="AA980" i="10"/>
  <c r="AH982" i="10"/>
  <c r="AI982" i="10"/>
  <c r="AW1004" i="10"/>
  <c r="AS1004" i="10"/>
  <c r="AN1004" i="10"/>
  <c r="BD1004" i="10"/>
  <c r="BC1073" i="10"/>
  <c r="AN1073" i="10"/>
  <c r="AM1073" i="10"/>
  <c r="BD1073" i="10"/>
  <c r="AW1073" i="10"/>
  <c r="AV1073" i="10"/>
  <c r="AX1220" i="10"/>
  <c r="AU1220" i="10"/>
  <c r="AM1220" i="10"/>
  <c r="AI1232" i="10"/>
  <c r="AJ1232" i="10"/>
  <c r="AM825" i="10"/>
  <c r="BB842" i="10"/>
  <c r="BE863" i="10"/>
  <c r="AY863" i="10"/>
  <c r="AT867" i="10"/>
  <c r="AU868" i="10"/>
  <c r="BD875" i="10"/>
  <c r="AW876" i="10"/>
  <c r="AX882" i="10"/>
  <c r="AR889" i="10"/>
  <c r="AY890" i="10"/>
  <c r="BE892" i="10"/>
  <c r="AU892" i="10"/>
  <c r="BA905" i="10"/>
  <c r="AI936" i="10"/>
  <c r="AH939" i="10"/>
  <c r="AI939" i="10"/>
  <c r="AZ940" i="10"/>
  <c r="AH942" i="10"/>
  <c r="BA967" i="10"/>
  <c r="BD980" i="10"/>
  <c r="BC980" i="10"/>
  <c r="AP980" i="10"/>
  <c r="BB980" i="10"/>
  <c r="AM980" i="10"/>
  <c r="AU980" i="10"/>
  <c r="BE980" i="10"/>
  <c r="AR980" i="10"/>
  <c r="AH999" i="10"/>
  <c r="AJ999" i="10"/>
  <c r="AI999" i="10"/>
  <c r="BC863" i="10"/>
  <c r="AW868" i="10"/>
  <c r="AZ876" i="10"/>
  <c r="BA882" i="10"/>
  <c r="BE889" i="10"/>
  <c r="AT889" i="10"/>
  <c r="AV892" i="10"/>
  <c r="AR902" i="10"/>
  <c r="AM953" i="10"/>
  <c r="AL957" i="10"/>
  <c r="AY964" i="10"/>
  <c r="AU964" i="10"/>
  <c r="AT964" i="10"/>
  <c r="AY965" i="10"/>
  <c r="AU965" i="10"/>
  <c r="AL972" i="10"/>
  <c r="AS975" i="10"/>
  <c r="BD1078" i="10"/>
  <c r="AL1078" i="10"/>
  <c r="AV1078" i="10"/>
  <c r="AU1078" i="10"/>
  <c r="AQ1078" i="10"/>
  <c r="AP1078" i="10"/>
  <c r="BB1078" i="10"/>
  <c r="AZ1078" i="10"/>
  <c r="AV889" i="10"/>
  <c r="AR916" i="10"/>
  <c r="AR924" i="10"/>
  <c r="AJ932" i="10"/>
  <c r="BD940" i="10"/>
  <c r="AV940" i="10"/>
  <c r="AT953" i="10"/>
  <c r="AQ957" i="10"/>
  <c r="AH962" i="10"/>
  <c r="AI962" i="10"/>
  <c r="AT971" i="10"/>
  <c r="BB971" i="10"/>
  <c r="AL971" i="10"/>
  <c r="AT972" i="10"/>
  <c r="AB977" i="10"/>
  <c r="AC977" i="10" s="1"/>
  <c r="AA977" i="10"/>
  <c r="AA1023" i="10"/>
  <c r="AB1023" i="10"/>
  <c r="AC1023" i="10" s="1"/>
  <c r="AI1118" i="10"/>
  <c r="AJ1118" i="10"/>
  <c r="AX1126" i="10"/>
  <c r="BA1126" i="10"/>
  <c r="AS1126" i="10"/>
  <c r="AP1126" i="10"/>
  <c r="BB1126" i="10"/>
  <c r="AX889" i="10"/>
  <c r="AT916" i="10"/>
  <c r="AT924" i="10"/>
  <c r="AS935" i="10"/>
  <c r="BB953" i="10"/>
  <c r="AT957" i="10"/>
  <c r="AJ962" i="10"/>
  <c r="BB972" i="10"/>
  <c r="AP945" i="10"/>
  <c r="BB948" i="10"/>
  <c r="BB950" i="10"/>
  <c r="AR958" i="10"/>
  <c r="BE960" i="10"/>
  <c r="AL968" i="10"/>
  <c r="AY969" i="10"/>
  <c r="AQ973" i="10"/>
  <c r="AN974" i="10"/>
  <c r="AZ976" i="10"/>
  <c r="BE984" i="10"/>
  <c r="AT984" i="10"/>
  <c r="AM986" i="10"/>
  <c r="BB986" i="10"/>
  <c r="AN988" i="10"/>
  <c r="AH993" i="10"/>
  <c r="AJ994" i="10"/>
  <c r="BA995" i="10"/>
  <c r="AJ997" i="10"/>
  <c r="AQ998" i="10"/>
  <c r="BA1002" i="10"/>
  <c r="BE1003" i="10"/>
  <c r="AR1013" i="10"/>
  <c r="BE1016" i="10"/>
  <c r="BE1017" i="10"/>
  <c r="AT1017" i="10"/>
  <c r="AV1019" i="10"/>
  <c r="BC1020" i="10"/>
  <c r="BE1024" i="10"/>
  <c r="AX1025" i="10"/>
  <c r="AH1026" i="10"/>
  <c r="AH1027" i="10"/>
  <c r="AX1030" i="10"/>
  <c r="AH1031" i="10"/>
  <c r="AM1032" i="10"/>
  <c r="BD1032" i="10"/>
  <c r="BA1034" i="10"/>
  <c r="AX1035" i="10"/>
  <c r="AV1043" i="10"/>
  <c r="AZ1051" i="10"/>
  <c r="BA1054" i="10"/>
  <c r="AU1055" i="10"/>
  <c r="AT1056" i="10"/>
  <c r="BC1059" i="10"/>
  <c r="AT1059" i="10"/>
  <c r="BE1059" i="10"/>
  <c r="AQ1059" i="10"/>
  <c r="AY1059" i="10"/>
  <c r="BD1062" i="10"/>
  <c r="AO1069" i="10"/>
  <c r="BD1074" i="10"/>
  <c r="BC1074" i="10"/>
  <c r="AL1074" i="10"/>
  <c r="AP1074" i="10"/>
  <c r="BB1074" i="10"/>
  <c r="AY1079" i="10"/>
  <c r="AY1081" i="10"/>
  <c r="AN1083" i="10"/>
  <c r="AY1093" i="10"/>
  <c r="BD1093" i="10"/>
  <c r="AN1093" i="10"/>
  <c r="AI1114" i="10"/>
  <c r="AH1114" i="10"/>
  <c r="AJ1114" i="10"/>
  <c r="AJ1137" i="10"/>
  <c r="AH1137" i="10"/>
  <c r="AH1332" i="10"/>
  <c r="AJ1332" i="10"/>
  <c r="AY1502" i="10"/>
  <c r="AN1502" i="10"/>
  <c r="AV1502" i="10"/>
  <c r="AQ1502" i="10"/>
  <c r="BD1502" i="10"/>
  <c r="AZ1502" i="10"/>
  <c r="AM968" i="10"/>
  <c r="AW974" i="10"/>
  <c r="AV984" i="10"/>
  <c r="AP988" i="10"/>
  <c r="AR998" i="10"/>
  <c r="BA1013" i="10"/>
  <c r="AU1017" i="10"/>
  <c r="AZ1025" i="10"/>
  <c r="AJ1026" i="10"/>
  <c r="AI1027" i="10"/>
  <c r="AN1029" i="10"/>
  <c r="AI1031" i="10"/>
  <c r="AN1032" i="10"/>
  <c r="BC1034" i="10"/>
  <c r="BB1051" i="10"/>
  <c r="AO1058" i="10"/>
  <c r="BE1063" i="10"/>
  <c r="AZ1063" i="10"/>
  <c r="AW1063" i="10"/>
  <c r="BC1063" i="10"/>
  <c r="AW1068" i="10"/>
  <c r="AX1068" i="10"/>
  <c r="AO1068" i="10"/>
  <c r="AP1072" i="10"/>
  <c r="AR1090" i="10"/>
  <c r="BC1090" i="10"/>
  <c r="AM1090" i="10"/>
  <c r="BC1113" i="10"/>
  <c r="AN1113" i="10"/>
  <c r="BD1113" i="10"/>
  <c r="AV1113" i="10"/>
  <c r="BB1113" i="10"/>
  <c r="AS1124" i="10"/>
  <c r="AV1124" i="10"/>
  <c r="BA1124" i="10"/>
  <c r="AJ1150" i="10"/>
  <c r="AH1150" i="10"/>
  <c r="AZ1165" i="10"/>
  <c r="AY1165" i="10"/>
  <c r="BB1165" i="10"/>
  <c r="AV1165" i="10"/>
  <c r="AU1165" i="10"/>
  <c r="AQ1165" i="10"/>
  <c r="AN1165" i="10"/>
  <c r="AM1165" i="10"/>
  <c r="BD1165" i="10"/>
  <c r="BE1190" i="10"/>
  <c r="AW1190" i="10"/>
  <c r="AU1190" i="10"/>
  <c r="AS1190" i="10"/>
  <c r="AO1190" i="10"/>
  <c r="AN1190" i="10"/>
  <c r="BD1190" i="10"/>
  <c r="AM1190" i="10"/>
  <c r="BC1190" i="10"/>
  <c r="BB1253" i="10"/>
  <c r="AX1253" i="10"/>
  <c r="BE1253" i="10"/>
  <c r="AY1253" i="10"/>
  <c r="AU1253" i="10"/>
  <c r="AQ1253" i="10"/>
  <c r="AP1253" i="10"/>
  <c r="AM1253" i="10"/>
  <c r="AJ1314" i="10"/>
  <c r="AI1314" i="10"/>
  <c r="AH1314" i="10"/>
  <c r="AX988" i="10"/>
  <c r="AU994" i="10"/>
  <c r="AV998" i="10"/>
  <c r="BA1006" i="10"/>
  <c r="AX1029" i="10"/>
  <c r="AS1032" i="10"/>
  <c r="AZ1043" i="10"/>
  <c r="BC1043" i="10"/>
  <c r="AN1043" i="10"/>
  <c r="BB1043" i="10"/>
  <c r="AM1043" i="10"/>
  <c r="BD1043" i="10"/>
  <c r="AN1051" i="10"/>
  <c r="AI1052" i="10"/>
  <c r="AV1054" i="10"/>
  <c r="AS1054" i="10"/>
  <c r="AN1054" i="10"/>
  <c r="BD1055" i="10"/>
  <c r="BC1055" i="10"/>
  <c r="AP1055" i="10"/>
  <c r="BB1055" i="10"/>
  <c r="AM1055" i="10"/>
  <c r="AZ1055" i="10"/>
  <c r="AU1058" i="10"/>
  <c r="AY1064" i="10"/>
  <c r="AU1064" i="10"/>
  <c r="AR1066" i="10"/>
  <c r="AW1066" i="10"/>
  <c r="BD1075" i="10"/>
  <c r="AN1075" i="10"/>
  <c r="AM1075" i="10"/>
  <c r="BD1083" i="10"/>
  <c r="BC1083" i="10"/>
  <c r="AY1083" i="10"/>
  <c r="AL1092" i="10"/>
  <c r="AS1092" i="10"/>
  <c r="AH1105" i="10"/>
  <c r="AI1105" i="10"/>
  <c r="BC1110" i="10"/>
  <c r="AU1110" i="10"/>
  <c r="BE1110" i="10"/>
  <c r="AT1110" i="10"/>
  <c r="AQ1110" i="10"/>
  <c r="BD1110" i="10"/>
  <c r="AP1110" i="10"/>
  <c r="BB1110" i="10"/>
  <c r="AN1110" i="10"/>
  <c r="AY1110" i="10"/>
  <c r="BB1146" i="10"/>
  <c r="BE1146" i="10"/>
  <c r="BC1146" i="10"/>
  <c r="AX1146" i="10"/>
  <c r="AR1146" i="10"/>
  <c r="AM1146" i="10"/>
  <c r="AI1186" i="10"/>
  <c r="AJ1186" i="10"/>
  <c r="AI1254" i="10"/>
  <c r="AJ1254" i="10"/>
  <c r="AZ988" i="10"/>
  <c r="AH990" i="10"/>
  <c r="AX998" i="10"/>
  <c r="AH1004" i="10"/>
  <c r="BC1006" i="10"/>
  <c r="AM1018" i="10"/>
  <c r="BE1029" i="10"/>
  <c r="AU1032" i="10"/>
  <c r="AL1043" i="10"/>
  <c r="BE1050" i="10"/>
  <c r="AR1050" i="10"/>
  <c r="AT1051" i="10"/>
  <c r="AY1056" i="10"/>
  <c r="BC1056" i="10"/>
  <c r="BA1056" i="10"/>
  <c r="BA1058" i="10"/>
  <c r="AZ1069" i="10"/>
  <c r="AV1069" i="10"/>
  <c r="AT1069" i="10"/>
  <c r="AJ1105" i="10"/>
  <c r="AO1127" i="10"/>
  <c r="AW1127" i="10"/>
  <c r="BE1127" i="10"/>
  <c r="BE1210" i="10"/>
  <c r="BD1210" i="10"/>
  <c r="AZ1210" i="10"/>
  <c r="AW1210" i="10"/>
  <c r="AR1210" i="10"/>
  <c r="AO1210" i="10"/>
  <c r="AN1210" i="10"/>
  <c r="AP1246" i="10"/>
  <c r="BE1246" i="10"/>
  <c r="BB1246" i="10"/>
  <c r="AU1246" i="10"/>
  <c r="AT1246" i="10"/>
  <c r="AN1246" i="10"/>
  <c r="AL1246" i="10"/>
  <c r="BD1246" i="10"/>
  <c r="AZ1246" i="10"/>
  <c r="AJ1312" i="10"/>
  <c r="AH1312" i="10"/>
  <c r="AT948" i="10"/>
  <c r="BC949" i="10"/>
  <c r="AT950" i="10"/>
  <c r="BE968" i="10"/>
  <c r="BC968" i="10"/>
  <c r="AZ970" i="10"/>
  <c r="BD970" i="10"/>
  <c r="AU976" i="10"/>
  <c r="AN984" i="10"/>
  <c r="BC984" i="10"/>
  <c r="AV986" i="10"/>
  <c r="AY993" i="10"/>
  <c r="AL998" i="10"/>
  <c r="AZ998" i="10"/>
  <c r="AH1000" i="10"/>
  <c r="AS1002" i="10"/>
  <c r="AM1003" i="10"/>
  <c r="AR1005" i="10"/>
  <c r="AV1010" i="10"/>
  <c r="AJ1011" i="10"/>
  <c r="AH1013" i="10"/>
  <c r="AS1016" i="10"/>
  <c r="AN1017" i="10"/>
  <c r="BB1017" i="10"/>
  <c r="AQ1019" i="10"/>
  <c r="BD1019" i="10"/>
  <c r="AN1025" i="10"/>
  <c r="AP1030" i="10"/>
  <c r="AW1032" i="10"/>
  <c r="AS1033" i="10"/>
  <c r="AO1034" i="10"/>
  <c r="BE1035" i="10"/>
  <c r="AR1035" i="10"/>
  <c r="AU1036" i="10"/>
  <c r="AQ1043" i="10"/>
  <c r="AU1051" i="10"/>
  <c r="AH1052" i="10"/>
  <c r="AH1054" i="10"/>
  <c r="AL1055" i="10"/>
  <c r="AP1059" i="10"/>
  <c r="AN1063" i="10"/>
  <c r="AN1064" i="10"/>
  <c r="AZ1066" i="10"/>
  <c r="AV1074" i="10"/>
  <c r="AM1079" i="10"/>
  <c r="BA1081" i="10"/>
  <c r="AJ1101" i="10"/>
  <c r="AI1101" i="10"/>
  <c r="AH1101" i="10"/>
  <c r="AL1110" i="10"/>
  <c r="BB1242" i="10"/>
  <c r="AR1242" i="10"/>
  <c r="BE1242" i="10"/>
  <c r="BC1242" i="10"/>
  <c r="AM1242" i="10"/>
  <c r="AX1242" i="10"/>
  <c r="AU1242" i="10"/>
  <c r="AQ1242" i="10"/>
  <c r="AN1242" i="10"/>
  <c r="AL1242" i="10"/>
  <c r="BD1242" i="10"/>
  <c r="AZ1242" i="10"/>
  <c r="BE1310" i="10"/>
  <c r="AZ1310" i="10"/>
  <c r="AO1310" i="10"/>
  <c r="BE970" i="10"/>
  <c r="AQ984" i="10"/>
  <c r="BD984" i="10"/>
  <c r="AM998" i="10"/>
  <c r="BB998" i="10"/>
  <c r="AS1003" i="10"/>
  <c r="AM1013" i="10"/>
  <c r="AP1017" i="10"/>
  <c r="BD1017" i="10"/>
  <c r="AO1025" i="10"/>
  <c r="AT1030" i="10"/>
  <c r="AZ1032" i="10"/>
  <c r="AT1033" i="10"/>
  <c r="AT1034" i="10"/>
  <c r="AT1035" i="10"/>
  <c r="AR1043" i="10"/>
  <c r="BE1051" i="10"/>
  <c r="AI1054" i="10"/>
  <c r="AQ1055" i="10"/>
  <c r="AM1056" i="10"/>
  <c r="AN1062" i="10"/>
  <c r="AO1063" i="10"/>
  <c r="AP1064" i="10"/>
  <c r="AJ1070" i="10"/>
  <c r="AI1070" i="10"/>
  <c r="AH1070" i="10"/>
  <c r="AW1075" i="10"/>
  <c r="AN1079" i="10"/>
  <c r="BD1091" i="10"/>
  <c r="AW1091" i="10"/>
  <c r="AN1091" i="10"/>
  <c r="AM1091" i="10"/>
  <c r="AV1110" i="10"/>
  <c r="AJ1117" i="10"/>
  <c r="AH1117" i="10"/>
  <c r="AZ1122" i="10"/>
  <c r="BB1122" i="10"/>
  <c r="AV1122" i="10"/>
  <c r="AQ1122" i="10"/>
  <c r="AL1122" i="10"/>
  <c r="BE1122" i="10"/>
  <c r="AV1127" i="10"/>
  <c r="AB1147" i="10"/>
  <c r="AC1147" i="10" s="1"/>
  <c r="BC1177" i="10"/>
  <c r="AV1177" i="10"/>
  <c r="BB1177" i="10"/>
  <c r="AQ1177" i="10"/>
  <c r="AN1177" i="10"/>
  <c r="BD1177" i="10"/>
  <c r="AJ1234" i="10"/>
  <c r="AI1234" i="10"/>
  <c r="AH1234" i="10"/>
  <c r="AV1246" i="10"/>
  <c r="AP998" i="10"/>
  <c r="BC998" i="10"/>
  <c r="AQ1013" i="10"/>
  <c r="BC1032" i="10"/>
  <c r="AI1047" i="10"/>
  <c r="AH1047" i="10"/>
  <c r="BC1051" i="10"/>
  <c r="AQ1051" i="10"/>
  <c r="BD1051" i="10"/>
  <c r="AP1051" i="10"/>
  <c r="AY1051" i="10"/>
  <c r="AY1058" i="10"/>
  <c r="AM1058" i="10"/>
  <c r="BA1099" i="10"/>
  <c r="AP1099" i="10"/>
  <c r="AZ1110" i="10"/>
  <c r="BC1116" i="10"/>
  <c r="AN1116" i="10"/>
  <c r="BD1116" i="10"/>
  <c r="AV1116" i="10"/>
  <c r="BB1116" i="10"/>
  <c r="BC1129" i="10"/>
  <c r="AU1129" i="10"/>
  <c r="BE1129" i="10"/>
  <c r="AT1129" i="10"/>
  <c r="AQ1129" i="10"/>
  <c r="BD1129" i="10"/>
  <c r="AP1129" i="10"/>
  <c r="BB1129" i="10"/>
  <c r="AN1129" i="10"/>
  <c r="AY1129" i="10"/>
  <c r="AZ1156" i="10"/>
  <c r="BE1156" i="10"/>
  <c r="BA1156" i="10"/>
  <c r="AS1156" i="10"/>
  <c r="AR1156" i="10"/>
  <c r="AH1169" i="10"/>
  <c r="AJ1169" i="10"/>
  <c r="AI1169" i="10"/>
  <c r="BE1089" i="10"/>
  <c r="AY1097" i="10"/>
  <c r="BB1098" i="10"/>
  <c r="AY1101" i="10"/>
  <c r="AS1103" i="10"/>
  <c r="AQ1106" i="10"/>
  <c r="AS1111" i="10"/>
  <c r="AO1117" i="10"/>
  <c r="AH1133" i="10"/>
  <c r="BC1140" i="10"/>
  <c r="AY1145" i="10"/>
  <c r="AZ1152" i="10"/>
  <c r="AV1154" i="10"/>
  <c r="BE1158" i="10"/>
  <c r="AU1158" i="10"/>
  <c r="AR1166" i="10"/>
  <c r="AQ1172" i="10"/>
  <c r="AX1178" i="10"/>
  <c r="BC1183" i="10"/>
  <c r="BD1194" i="10"/>
  <c r="BE1197" i="10"/>
  <c r="AR1197" i="10"/>
  <c r="BB1200" i="10"/>
  <c r="BC1212" i="10"/>
  <c r="BB1213" i="10"/>
  <c r="BE1216" i="10"/>
  <c r="AY1216" i="10"/>
  <c r="AZ1218" i="10"/>
  <c r="BE1219" i="10"/>
  <c r="AT1219" i="10"/>
  <c r="BB1239" i="10"/>
  <c r="BC1239" i="10"/>
  <c r="AU1239" i="10"/>
  <c r="AY1239" i="10"/>
  <c r="AJ1242" i="10"/>
  <c r="AJ1246" i="10"/>
  <c r="BB1249" i="10"/>
  <c r="AX1249" i="10"/>
  <c r="BE1249" i="10"/>
  <c r="AP1249" i="10"/>
  <c r="BE1252" i="10"/>
  <c r="BE1264" i="10"/>
  <c r="AI1280" i="10"/>
  <c r="AH1280" i="10"/>
  <c r="AJ1316" i="10"/>
  <c r="AX1325" i="10"/>
  <c r="AT1325" i="10"/>
  <c r="BC1348" i="10"/>
  <c r="AU1348" i="10"/>
  <c r="AT1348" i="10"/>
  <c r="AP1348" i="10"/>
  <c r="AN1348" i="10"/>
  <c r="AZ1348" i="10"/>
  <c r="BE1348" i="10"/>
  <c r="AY1348" i="10"/>
  <c r="AH1469" i="10"/>
  <c r="AI1469" i="10"/>
  <c r="AV1485" i="10"/>
  <c r="AX1485" i="10"/>
  <c r="AV1158" i="10"/>
  <c r="AT1197" i="10"/>
  <c r="BB1216" i="10"/>
  <c r="AV1219" i="10"/>
  <c r="BD1309" i="10"/>
  <c r="AR1309" i="10"/>
  <c r="AN1309" i="10"/>
  <c r="AW1346" i="10"/>
  <c r="BA1346" i="10"/>
  <c r="BB1365" i="10"/>
  <c r="AU1365" i="10"/>
  <c r="AM1365" i="10"/>
  <c r="AL1365" i="10"/>
  <c r="BE1365" i="10"/>
  <c r="BC1365" i="10"/>
  <c r="AI1133" i="10"/>
  <c r="AI1144" i="10"/>
  <c r="AJ1147" i="10"/>
  <c r="AX1158" i="10"/>
  <c r="AV1166" i="10"/>
  <c r="AY1172" i="10"/>
  <c r="BC1178" i="10"/>
  <c r="AL1196" i="10"/>
  <c r="AV1197" i="10"/>
  <c r="AL1200" i="10"/>
  <c r="AM1204" i="10"/>
  <c r="AP1211" i="10"/>
  <c r="AX1219" i="10"/>
  <c r="AY1226" i="10"/>
  <c r="AI1238" i="10"/>
  <c r="AH1246" i="10"/>
  <c r="AY1250" i="10"/>
  <c r="BE1250" i="10"/>
  <c r="AT1260" i="10"/>
  <c r="AP1260" i="10"/>
  <c r="AO1271" i="10"/>
  <c r="AV1276" i="10"/>
  <c r="AT1282" i="10"/>
  <c r="AI1288" i="10"/>
  <c r="AI1291" i="10"/>
  <c r="AH1291" i="10"/>
  <c r="AZ1301" i="10"/>
  <c r="AV1301" i="10"/>
  <c r="AU1301" i="10"/>
  <c r="AH1331" i="10"/>
  <c r="AJ1331" i="10"/>
  <c r="AI1331" i="10"/>
  <c r="AX1350" i="10"/>
  <c r="AN1350" i="10"/>
  <c r="AY1350" i="10"/>
  <c r="AR1350" i="10"/>
  <c r="AJ1066" i="10"/>
  <c r="AV1086" i="10"/>
  <c r="AM1089" i="10"/>
  <c r="AZ1102" i="10"/>
  <c r="AY1105" i="10"/>
  <c r="BB1109" i="10"/>
  <c r="AY1109" i="10"/>
  <c r="AH1113" i="10"/>
  <c r="BB1115" i="10"/>
  <c r="AH1116" i="10"/>
  <c r="AZ1117" i="10"/>
  <c r="AQ1125" i="10"/>
  <c r="BB1128" i="10"/>
  <c r="AY1128" i="10"/>
  <c r="BE1131" i="10"/>
  <c r="AU1131" i="10"/>
  <c r="AY1132" i="10"/>
  <c r="BE1135" i="10"/>
  <c r="AU1135" i="10"/>
  <c r="BD1136" i="10"/>
  <c r="BA1137" i="10"/>
  <c r="AY1143" i="10"/>
  <c r="AJ1144" i="10"/>
  <c r="BE1148" i="10"/>
  <c r="AL1152" i="10"/>
  <c r="AV1153" i="10"/>
  <c r="AN1154" i="10"/>
  <c r="BB1154" i="10"/>
  <c r="AU1157" i="10"/>
  <c r="AL1158" i="10"/>
  <c r="AZ1158" i="10"/>
  <c r="AJ1160" i="10"/>
  <c r="BE1162" i="10"/>
  <c r="AS1164" i="10"/>
  <c r="AX1166" i="10"/>
  <c r="AY1169" i="10"/>
  <c r="BD1172" i="10"/>
  <c r="BC1174" i="10"/>
  <c r="AQ1175" i="10"/>
  <c r="AL1178" i="10"/>
  <c r="AV1180" i="10"/>
  <c r="BE1187" i="10"/>
  <c r="AU1187" i="10"/>
  <c r="BB1188" i="10"/>
  <c r="AY1188" i="10"/>
  <c r="AI1189" i="10"/>
  <c r="AN1194" i="10"/>
  <c r="AT1196" i="10"/>
  <c r="AX1197" i="10"/>
  <c r="AM1200" i="10"/>
  <c r="BE1201" i="10"/>
  <c r="AY1201" i="10"/>
  <c r="AH1202" i="10"/>
  <c r="AU1204" i="10"/>
  <c r="AU1211" i="10"/>
  <c r="AL1212" i="10"/>
  <c r="AL1216" i="10"/>
  <c r="AN1218" i="10"/>
  <c r="AL1219" i="10"/>
  <c r="AY1219" i="10"/>
  <c r="AJ1226" i="10"/>
  <c r="BC1226" i="10"/>
  <c r="BE1229" i="10"/>
  <c r="AY1229" i="10"/>
  <c r="AQ1232" i="10"/>
  <c r="BD1232" i="10"/>
  <c r="AS1234" i="10"/>
  <c r="AN1235" i="10"/>
  <c r="AM1238" i="10"/>
  <c r="AS1247" i="10"/>
  <c r="BE1247" i="10"/>
  <c r="AM1249" i="10"/>
  <c r="AJ1250" i="10"/>
  <c r="AH1250" i="10"/>
  <c r="AR1258" i="10"/>
  <c r="AT1264" i="10"/>
  <c r="AP1268" i="10"/>
  <c r="AS1271" i="10"/>
  <c r="AX1276" i="10"/>
  <c r="AV1282" i="10"/>
  <c r="BE1285" i="10"/>
  <c r="AT1287" i="10"/>
  <c r="BB1287" i="10"/>
  <c r="AL1287" i="10"/>
  <c r="AJ1291" i="10"/>
  <c r="BC1296" i="10"/>
  <c r="AQ1296" i="10"/>
  <c r="AP1296" i="10"/>
  <c r="AZ1309" i="10"/>
  <c r="BC1339" i="10"/>
  <c r="AZ1339" i="10"/>
  <c r="AU1339" i="10"/>
  <c r="AY1358" i="10"/>
  <c r="AU1358" i="10"/>
  <c r="AP1358" i="10"/>
  <c r="AN1358" i="10"/>
  <c r="AZ1358" i="10"/>
  <c r="AU1378" i="10"/>
  <c r="BB1378" i="10"/>
  <c r="AZ1378" i="10"/>
  <c r="AQ1378" i="10"/>
  <c r="AP1378" i="10"/>
  <c r="AH1042" i="10"/>
  <c r="AH1063" i="10"/>
  <c r="AH1071" i="10"/>
  <c r="AX1086" i="10"/>
  <c r="AS1089" i="10"/>
  <c r="AM1096" i="10"/>
  <c r="BB1102" i="10"/>
  <c r="BE1106" i="10"/>
  <c r="BC1109" i="10"/>
  <c r="BB1111" i="10"/>
  <c r="AI1113" i="10"/>
  <c r="AI1116" i="10"/>
  <c r="BA1117" i="10"/>
  <c r="AN1119" i="10"/>
  <c r="AI1121" i="10"/>
  <c r="BB1125" i="10"/>
  <c r="AV1125" i="10"/>
  <c r="BC1128" i="10"/>
  <c r="BB1130" i="10"/>
  <c r="AV1131" i="10"/>
  <c r="AV1135" i="10"/>
  <c r="AM1140" i="10"/>
  <c r="AZ1143" i="10"/>
  <c r="AR1144" i="10"/>
  <c r="AP1152" i="10"/>
  <c r="BB1153" i="10"/>
  <c r="AY1153" i="10"/>
  <c r="AP1154" i="10"/>
  <c r="BD1154" i="10"/>
  <c r="AV1157" i="10"/>
  <c r="AM1158" i="10"/>
  <c r="BB1158" i="10"/>
  <c r="BB1161" i="10"/>
  <c r="BA1164" i="10"/>
  <c r="AL1166" i="10"/>
  <c r="AZ1166" i="10"/>
  <c r="AJ1168" i="10"/>
  <c r="BD1174" i="10"/>
  <c r="AR1175" i="10"/>
  <c r="AI1176" i="10"/>
  <c r="AM1178" i="10"/>
  <c r="AI1179" i="10"/>
  <c r="BB1181" i="10"/>
  <c r="AV1187" i="10"/>
  <c r="BC1188" i="10"/>
  <c r="BB1193" i="10"/>
  <c r="AO1194" i="10"/>
  <c r="BB1196" i="10"/>
  <c r="AL1197" i="10"/>
  <c r="AY1197" i="10"/>
  <c r="AO1198" i="10"/>
  <c r="AT1199" i="10"/>
  <c r="AQ1200" i="10"/>
  <c r="BC1201" i="10"/>
  <c r="AI1202" i="10"/>
  <c r="BC1204" i="10"/>
  <c r="AV1211" i="10"/>
  <c r="AQ1212" i="10"/>
  <c r="AL1213" i="10"/>
  <c r="AP1216" i="10"/>
  <c r="AP1217" i="10"/>
  <c r="AO1218" i="10"/>
  <c r="AM1219" i="10"/>
  <c r="BB1219" i="10"/>
  <c r="BC1229" i="10"/>
  <c r="BE1232" i="10"/>
  <c r="AR1232" i="10"/>
  <c r="AW1234" i="10"/>
  <c r="AP1235" i="10"/>
  <c r="AL1236" i="10"/>
  <c r="AP1237" i="10"/>
  <c r="AT1238" i="10"/>
  <c r="AM1239" i="10"/>
  <c r="AQ1249" i="10"/>
  <c r="BB1257" i="10"/>
  <c r="AU1257" i="10"/>
  <c r="AM1257" i="10"/>
  <c r="BE1258" i="10"/>
  <c r="AL1260" i="10"/>
  <c r="AQ1268" i="10"/>
  <c r="BE1276" i="10"/>
  <c r="AT1278" i="10"/>
  <c r="BE1278" i="10"/>
  <c r="AP1278" i="10"/>
  <c r="BE1282" i="10"/>
  <c r="BE1284" i="10"/>
  <c r="AZ1285" i="10"/>
  <c r="BD1285" i="10"/>
  <c r="AQ1285" i="10"/>
  <c r="BC1285" i="10"/>
  <c r="AN1285" i="10"/>
  <c r="AX1285" i="10"/>
  <c r="BB1285" i="10"/>
  <c r="AQ1292" i="10"/>
  <c r="AP1292" i="10"/>
  <c r="BC1300" i="10"/>
  <c r="AY1300" i="10"/>
  <c r="AX1300" i="10"/>
  <c r="AM1301" i="10"/>
  <c r="AY1305" i="10"/>
  <c r="BB1305" i="10"/>
  <c r="AR1305" i="10"/>
  <c r="BC1309" i="10"/>
  <c r="BA1489" i="10"/>
  <c r="BC1489" i="10"/>
  <c r="AO1489" i="10"/>
  <c r="BB1489" i="10"/>
  <c r="AM1489" i="10"/>
  <c r="AY1489" i="10"/>
  <c r="AL1489" i="10"/>
  <c r="AX1489" i="10"/>
  <c r="AS1489" i="10"/>
  <c r="BD1489" i="10"/>
  <c r="BE1489" i="10"/>
  <c r="AQ1489" i="10"/>
  <c r="AW1489" i="10"/>
  <c r="AT1489" i="10"/>
  <c r="AR1096" i="10"/>
  <c r="AL1098" i="10"/>
  <c r="BE1117" i="10"/>
  <c r="BD1119" i="10"/>
  <c r="AY1125" i="10"/>
  <c r="AN1140" i="10"/>
  <c r="BD1143" i="10"/>
  <c r="BB1144" i="10"/>
  <c r="AM1145" i="10"/>
  <c r="AQ1152" i="10"/>
  <c r="BC1153" i="10"/>
  <c r="AQ1154" i="10"/>
  <c r="BB1157" i="10"/>
  <c r="AY1157" i="10"/>
  <c r="AP1158" i="10"/>
  <c r="BC1158" i="10"/>
  <c r="AL1163" i="10"/>
  <c r="BE1164" i="10"/>
  <c r="AM1166" i="10"/>
  <c r="BB1166" i="10"/>
  <c r="BB1169" i="10"/>
  <c r="BE1175" i="10"/>
  <c r="AU1175" i="10"/>
  <c r="AQ1178" i="10"/>
  <c r="AV1189" i="10"/>
  <c r="AR1194" i="10"/>
  <c r="AM1197" i="10"/>
  <c r="BB1197" i="10"/>
  <c r="AR1198" i="10"/>
  <c r="AT1200" i="10"/>
  <c r="BB1211" i="10"/>
  <c r="AT1212" i="10"/>
  <c r="AS1213" i="10"/>
  <c r="AQ1216" i="10"/>
  <c r="AT1217" i="10"/>
  <c r="AV1218" i="10"/>
  <c r="AN1219" i="10"/>
  <c r="BC1219" i="10"/>
  <c r="AM1226" i="10"/>
  <c r="BE1230" i="10"/>
  <c r="AT1232" i="10"/>
  <c r="BE1235" i="10"/>
  <c r="AU1235" i="10"/>
  <c r="AQ1236" i="10"/>
  <c r="AY1238" i="10"/>
  <c r="AP1239" i="10"/>
  <c r="AU1249" i="10"/>
  <c r="AP1250" i="10"/>
  <c r="BE1256" i="10"/>
  <c r="AZ1258" i="10"/>
  <c r="AV1258" i="10"/>
  <c r="BD1258" i="10"/>
  <c r="AQ1258" i="10"/>
  <c r="AX1258" i="10"/>
  <c r="AX1260" i="10"/>
  <c r="AW1267" i="10"/>
  <c r="AS1267" i="10"/>
  <c r="BB1268" i="10"/>
  <c r="AZ1276" i="10"/>
  <c r="AR1276" i="10"/>
  <c r="BD1276" i="10"/>
  <c r="AQ1276" i="10"/>
  <c r="AY1276" i="10"/>
  <c r="AL1276" i="10"/>
  <c r="BC1276" i="10"/>
  <c r="AZ1282" i="10"/>
  <c r="AY1282" i="10"/>
  <c r="AL1282" i="10"/>
  <c r="AX1282" i="10"/>
  <c r="AR1282" i="10"/>
  <c r="BC1282" i="10"/>
  <c r="BB1286" i="10"/>
  <c r="BC1286" i="10"/>
  <c r="AX1286" i="10"/>
  <c r="AM1286" i="10"/>
  <c r="AN1301" i="10"/>
  <c r="AI1305" i="10"/>
  <c r="AH1305" i="10"/>
  <c r="AA1484" i="10"/>
  <c r="AB1484" i="10"/>
  <c r="AC1484" i="10" s="1"/>
  <c r="BE1507" i="10"/>
  <c r="AS1507" i="10"/>
  <c r="AP1507" i="10"/>
  <c r="AL1507" i="10"/>
  <c r="AX1507" i="10"/>
  <c r="BD1507" i="10"/>
  <c r="AT1507" i="10"/>
  <c r="BB1507" i="10"/>
  <c r="BA1507" i="10"/>
  <c r="AX1089" i="10"/>
  <c r="AX1096" i="10"/>
  <c r="AQ1098" i="10"/>
  <c r="AQ1101" i="10"/>
  <c r="AQ1121" i="10"/>
  <c r="BD1125" i="10"/>
  <c r="AU1140" i="10"/>
  <c r="AS1145" i="10"/>
  <c r="AU1152" i="10"/>
  <c r="AT1154" i="10"/>
  <c r="BC1157" i="10"/>
  <c r="AQ1158" i="10"/>
  <c r="BA1163" i="10"/>
  <c r="AP1166" i="10"/>
  <c r="BC1166" i="10"/>
  <c r="AV1175" i="10"/>
  <c r="AR1178" i="10"/>
  <c r="AV1183" i="10"/>
  <c r="AW1194" i="10"/>
  <c r="AN1197" i="10"/>
  <c r="BC1197" i="10"/>
  <c r="AW1198" i="10"/>
  <c r="AU1200" i="10"/>
  <c r="AZ1202" i="10"/>
  <c r="AT1213" i="10"/>
  <c r="AT1216" i="10"/>
  <c r="BD1218" i="10"/>
  <c r="AQ1219" i="10"/>
  <c r="BD1219" i="10"/>
  <c r="AP1226" i="10"/>
  <c r="AQ1239" i="10"/>
  <c r="AY1249" i="10"/>
  <c r="AR1250" i="10"/>
  <c r="AY1258" i="10"/>
  <c r="BB1260" i="10"/>
  <c r="AJ1284" i="10"/>
  <c r="AH1284" i="10"/>
  <c r="AV1302" i="10"/>
  <c r="AJ1313" i="10"/>
  <c r="AI1313" i="10"/>
  <c r="AJ1363" i="10"/>
  <c r="AI1363" i="10"/>
  <c r="AH1363" i="10"/>
  <c r="AJ1320" i="10"/>
  <c r="AH1338" i="10"/>
  <c r="BC1344" i="10"/>
  <c r="BB1345" i="10"/>
  <c r="BD1347" i="10"/>
  <c r="AY1351" i="10"/>
  <c r="AI1353" i="10"/>
  <c r="AS1368" i="10"/>
  <c r="AZ1371" i="10"/>
  <c r="AO1371" i="10"/>
  <c r="AJ1426" i="10"/>
  <c r="AT1448" i="10"/>
  <c r="AQ1448" i="10"/>
  <c r="P13" i="67"/>
  <c r="BC1245" i="10"/>
  <c r="BB1248" i="10"/>
  <c r="AT1254" i="10"/>
  <c r="AQ1265" i="10"/>
  <c r="BC1273" i="10"/>
  <c r="AP1277" i="10"/>
  <c r="AX1289" i="10"/>
  <c r="BB1290" i="10"/>
  <c r="AV1308" i="10"/>
  <c r="AZ1313" i="10"/>
  <c r="AX1315" i="10"/>
  <c r="AM1316" i="10"/>
  <c r="AM1323" i="10"/>
  <c r="AN1338" i="10"/>
  <c r="AN1341" i="10"/>
  <c r="BC1341" i="10"/>
  <c r="BB1342" i="10"/>
  <c r="BD1344" i="10"/>
  <c r="BA1351" i="10"/>
  <c r="AJ1353" i="10"/>
  <c r="AQ1354" i="10"/>
  <c r="AR1359" i="10"/>
  <c r="AN1362" i="10"/>
  <c r="AQ1366" i="10"/>
  <c r="BD1366" i="10"/>
  <c r="AR1367" i="10"/>
  <c r="AT1369" i="10"/>
  <c r="AU1387" i="10"/>
  <c r="AP1387" i="10"/>
  <c r="AI1392" i="10"/>
  <c r="AJ1392" i="10"/>
  <c r="AX1406" i="10"/>
  <c r="BA1406" i="10"/>
  <c r="AS1406" i="10"/>
  <c r="AP1406" i="10"/>
  <c r="BB1406" i="10"/>
  <c r="AV1415" i="10"/>
  <c r="AN1415" i="10"/>
  <c r="AM1415" i="10"/>
  <c r="BC1415" i="10"/>
  <c r="BB1415" i="10"/>
  <c r="AT1440" i="10"/>
  <c r="AM1440" i="10"/>
  <c r="AL1440" i="10"/>
  <c r="AX1440" i="10"/>
  <c r="AU1440" i="10"/>
  <c r="BE1459" i="10"/>
  <c r="AO1459" i="10"/>
  <c r="AV1478" i="10"/>
  <c r="AR1478" i="10"/>
  <c r="BD1478" i="10"/>
  <c r="AZ1478" i="10"/>
  <c r="AU1323" i="10"/>
  <c r="AT1338" i="10"/>
  <c r="AU1362" i="10"/>
  <c r="AP1370" i="10"/>
  <c r="AR1371" i="10"/>
  <c r="AH1378" i="10"/>
  <c r="AJ1378" i="10"/>
  <c r="AZ1385" i="10"/>
  <c r="BE1422" i="10"/>
  <c r="BA1422" i="10"/>
  <c r="AZ1425" i="10"/>
  <c r="AN1425" i="10"/>
  <c r="AZ1447" i="10"/>
  <c r="BB1447" i="10"/>
  <c r="AM1447" i="10"/>
  <c r="AY1447" i="10"/>
  <c r="AL1447" i="10"/>
  <c r="AX1447" i="10"/>
  <c r="AV1447" i="10"/>
  <c r="BD1447" i="10"/>
  <c r="AQ1447" i="10"/>
  <c r="BE1447" i="10"/>
  <c r="BC1447" i="10"/>
  <c r="AN1447" i="10"/>
  <c r="BA1481" i="10"/>
  <c r="AY1481" i="10"/>
  <c r="AQ1481" i="10"/>
  <c r="AO1481" i="10"/>
  <c r="BB1481" i="10"/>
  <c r="AU1484" i="10"/>
  <c r="AS1484" i="10"/>
  <c r="AM1484" i="10"/>
  <c r="BC1484" i="10"/>
  <c r="BB1484" i="10"/>
  <c r="AY1484" i="10"/>
  <c r="AH1492" i="10"/>
  <c r="AJ1492" i="10"/>
  <c r="AI1492" i="10"/>
  <c r="AX1509" i="10"/>
  <c r="AL1254" i="10"/>
  <c r="AY1254" i="10"/>
  <c r="BE1265" i="10"/>
  <c r="AY1265" i="10"/>
  <c r="AP1273" i="10"/>
  <c r="BC1277" i="10"/>
  <c r="AV1295" i="10"/>
  <c r="AS1303" i="10"/>
  <c r="BE1315" i="10"/>
  <c r="BE1316" i="10"/>
  <c r="AU1316" i="10"/>
  <c r="AR1327" i="10"/>
  <c r="AP1332" i="10"/>
  <c r="AU1338" i="10"/>
  <c r="BE1341" i="10"/>
  <c r="AT1341" i="10"/>
  <c r="AQ1344" i="10"/>
  <c r="AN1347" i="10"/>
  <c r="AH1350" i="10"/>
  <c r="AV1354" i="10"/>
  <c r="AY1362" i="10"/>
  <c r="AV1366" i="10"/>
  <c r="BD1367" i="10"/>
  <c r="BB1369" i="10"/>
  <c r="AQ1370" i="10"/>
  <c r="AW1371" i="10"/>
  <c r="AI1378" i="10"/>
  <c r="AJ1382" i="10"/>
  <c r="AJ1434" i="10"/>
  <c r="BA1441" i="10"/>
  <c r="AL1441" i="10"/>
  <c r="AW1457" i="10"/>
  <c r="BC1457" i="10"/>
  <c r="AR1457" i="10"/>
  <c r="AM1457" i="10"/>
  <c r="BE1457" i="10"/>
  <c r="AI1484" i="10"/>
  <c r="AJ1484" i="10"/>
  <c r="BC1265" i="10"/>
  <c r="AH1322" i="10"/>
  <c r="AY1327" i="10"/>
  <c r="AH1330" i="10"/>
  <c r="AQ1332" i="10"/>
  <c r="AJ1336" i="10"/>
  <c r="BE1338" i="10"/>
  <c r="AY1338" i="10"/>
  <c r="AU1341" i="10"/>
  <c r="AU1344" i="10"/>
  <c r="AL1345" i="10"/>
  <c r="AQ1347" i="10"/>
  <c r="AO1351" i="10"/>
  <c r="BE1371" i="10"/>
  <c r="BD1393" i="10"/>
  <c r="AJ1412" i="10"/>
  <c r="AI1412" i="10"/>
  <c r="AQ1439" i="10"/>
  <c r="BB1439" i="10"/>
  <c r="BE1439" i="10"/>
  <c r="AU1439" i="10"/>
  <c r="AH1468" i="10"/>
  <c r="BD1504" i="10"/>
  <c r="AQ1504" i="10"/>
  <c r="AZ1338" i="10"/>
  <c r="AJ1341" i="10"/>
  <c r="BB1347" i="10"/>
  <c r="AV1347" i="10"/>
  <c r="AX1379" i="10"/>
  <c r="AP1379" i="10"/>
  <c r="AY1398" i="10"/>
  <c r="AU1398" i="10"/>
  <c r="BA1432" i="10"/>
  <c r="BE1432" i="10"/>
  <c r="AO1432" i="10"/>
  <c r="AI1462" i="10"/>
  <c r="AH1462" i="10"/>
  <c r="AJ1491" i="10"/>
  <c r="AH1491" i="10"/>
  <c r="BB1509" i="10"/>
  <c r="AM1509" i="10"/>
  <c r="BC1509" i="10"/>
  <c r="AY1509" i="10"/>
  <c r="AQ1509" i="10"/>
  <c r="AP1509" i="10"/>
  <c r="P17" i="67"/>
  <c r="AJ1322" i="10"/>
  <c r="AJ1330" i="10"/>
  <c r="AY1347" i="10"/>
  <c r="AU1370" i="10"/>
  <c r="AZ1370" i="10"/>
  <c r="AQ1379" i="10"/>
  <c r="AJ1430" i="10"/>
  <c r="BD1467" i="10"/>
  <c r="AZ1467" i="10"/>
  <c r="AR1467" i="10"/>
  <c r="BD1474" i="10"/>
  <c r="AV1474" i="10"/>
  <c r="AS1480" i="10"/>
  <c r="BC1480" i="10"/>
  <c r="AQ1480" i="10"/>
  <c r="AY1482" i="10"/>
  <c r="AO1482" i="10"/>
  <c r="BC1482" i="10"/>
  <c r="AJ1490" i="10"/>
  <c r="AI1490" i="10"/>
  <c r="AU1511" i="10"/>
  <c r="AT1511" i="10"/>
  <c r="AV1423" i="10"/>
  <c r="BD1424" i="10"/>
  <c r="AU1497" i="10"/>
  <c r="J37" i="67"/>
  <c r="BC1376" i="10"/>
  <c r="AT1383" i="10"/>
  <c r="AI1390" i="10"/>
  <c r="AL1391" i="10"/>
  <c r="AV1396" i="10"/>
  <c r="AU1402" i="10"/>
  <c r="AJ1403" i="10"/>
  <c r="AM1409" i="10"/>
  <c r="AM1411" i="10"/>
  <c r="AV1413" i="10"/>
  <c r="AL1419" i="10"/>
  <c r="AZ1419" i="10"/>
  <c r="AM1420" i="10"/>
  <c r="AX1423" i="10"/>
  <c r="AH1438" i="10"/>
  <c r="AP1443" i="10"/>
  <c r="AQ1450" i="10"/>
  <c r="AO1460" i="10"/>
  <c r="AQ1461" i="10"/>
  <c r="AV1463" i="10"/>
  <c r="AO1479" i="10"/>
  <c r="AU1483" i="10"/>
  <c r="AH1493" i="10"/>
  <c r="AX1497" i="10"/>
  <c r="AV1498" i="10"/>
  <c r="AO1499" i="10"/>
  <c r="BC1499" i="10"/>
  <c r="BA1505" i="10"/>
  <c r="AP1506" i="10"/>
  <c r="AS1510" i="10"/>
  <c r="I35" i="69"/>
  <c r="BC1402" i="10"/>
  <c r="AP1423" i="10"/>
  <c r="BC1423" i="10"/>
  <c r="AW1455" i="10"/>
  <c r="AY1461" i="10"/>
  <c r="AX1465" i="10"/>
  <c r="BC1483" i="10"/>
  <c r="AO1497" i="10"/>
  <c r="BC1497" i="10"/>
  <c r="AT1499" i="10"/>
  <c r="AX1506" i="10"/>
  <c r="BA1512" i="10"/>
  <c r="P25" i="67"/>
  <c r="AR1376" i="10"/>
  <c r="AI1380" i="10"/>
  <c r="BC1389" i="10"/>
  <c r="AZ1390" i="10"/>
  <c r="BC1391" i="10"/>
  <c r="AH1393" i="10"/>
  <c r="BD1402" i="10"/>
  <c r="BE1409" i="10"/>
  <c r="AX1409" i="10"/>
  <c r="BC1411" i="10"/>
  <c r="AR1419" i="10"/>
  <c r="AV1420" i="10"/>
  <c r="AQ1423" i="10"/>
  <c r="AN1424" i="10"/>
  <c r="AR1438" i="10"/>
  <c r="AH1439" i="10"/>
  <c r="AH1447" i="10"/>
  <c r="BB1450" i="10"/>
  <c r="BC1461" i="10"/>
  <c r="AH1464" i="10"/>
  <c r="BB1479" i="10"/>
  <c r="BA1479" i="10"/>
  <c r="BE1483" i="10"/>
  <c r="AQ1490" i="10"/>
  <c r="AH1496" i="10"/>
  <c r="AP1497" i="10"/>
  <c r="BE1497" i="10"/>
  <c r="AJ1499" i="10"/>
  <c r="AU1499" i="10"/>
  <c r="AH1500" i="10"/>
  <c r="AI1504" i="10"/>
  <c r="AP1505" i="10"/>
  <c r="BD1506" i="10"/>
  <c r="BA1506" i="10"/>
  <c r="BE1512" i="10"/>
  <c r="P16" i="67"/>
  <c r="G37" i="69"/>
  <c r="AJ1386" i="10"/>
  <c r="BE1391" i="10"/>
  <c r="AJ1393" i="10"/>
  <c r="AN1402" i="10"/>
  <c r="AY1405" i="10"/>
  <c r="BE1419" i="10"/>
  <c r="AU1419" i="10"/>
  <c r="BB1420" i="10"/>
  <c r="AY1420" i="10"/>
  <c r="AR1421" i="10"/>
  <c r="AR1423" i="10"/>
  <c r="AR1424" i="10"/>
  <c r="AW1438" i="10"/>
  <c r="AW1454" i="10"/>
  <c r="BE1461" i="10"/>
  <c r="AL1463" i="10"/>
  <c r="BC1479" i="10"/>
  <c r="AM1483" i="10"/>
  <c r="AS1497" i="10"/>
  <c r="AX1499" i="10"/>
  <c r="BB1506" i="10"/>
  <c r="AJ1397" i="10"/>
  <c r="BD1407" i="10"/>
  <c r="AN1413" i="10"/>
  <c r="AV1419" i="10"/>
  <c r="BC1420" i="10"/>
  <c r="BE1423" i="10"/>
  <c r="AU1423" i="10"/>
  <c r="BB1424" i="10"/>
  <c r="AZ1438" i="10"/>
  <c r="AM1461" i="10"/>
  <c r="AN1463" i="10"/>
  <c r="AZ1465" i="10"/>
  <c r="AH1470" i="10"/>
  <c r="AI1477" i="10"/>
  <c r="BE1479" i="10"/>
  <c r="AO1483" i="10"/>
  <c r="BD1497" i="10"/>
  <c r="AT1497" i="10"/>
  <c r="AY1499" i="10"/>
  <c r="BD1512" i="10"/>
  <c r="P44" i="67"/>
  <c r="Q1283" i="10"/>
  <c r="E70" i="6"/>
  <c r="G68" i="6"/>
  <c r="P510" i="10"/>
  <c r="Q891" i="10"/>
  <c r="P342" i="10"/>
  <c r="G73" i="3"/>
  <c r="P1350" i="10"/>
  <c r="Q275" i="10"/>
  <c r="P1126" i="10"/>
  <c r="Q163" i="10"/>
  <c r="P958" i="10"/>
  <c r="Q947" i="10"/>
  <c r="I73" i="3"/>
  <c r="P622" i="10"/>
  <c r="P1462" i="10"/>
  <c r="P1294" i="10"/>
  <c r="Q611" i="10"/>
  <c r="Q1003" i="10"/>
  <c r="P62" i="10"/>
  <c r="P734" i="10"/>
  <c r="Q667" i="10"/>
  <c r="Q835" i="10"/>
  <c r="Q1395" i="10"/>
  <c r="G84" i="3"/>
  <c r="P6" i="10"/>
  <c r="P174" i="10"/>
  <c r="P566" i="10"/>
  <c r="P902" i="10"/>
  <c r="P1070" i="10"/>
  <c r="P1238" i="10"/>
  <c r="Q219" i="10"/>
  <c r="Q387" i="10"/>
  <c r="Q1059" i="10"/>
  <c r="Q1115" i="10"/>
  <c r="Q1451" i="10"/>
  <c r="P286" i="10"/>
  <c r="P398" i="10"/>
  <c r="P678" i="10"/>
  <c r="P1014" i="10"/>
  <c r="P1182" i="10"/>
  <c r="Q51" i="10"/>
  <c r="Q555" i="10"/>
  <c r="Q499" i="10"/>
  <c r="Q779" i="10"/>
  <c r="Q1507" i="10"/>
  <c r="Q1394" i="10"/>
  <c r="P230" i="10"/>
  <c r="P118" i="10"/>
  <c r="P454" i="10"/>
  <c r="P790" i="10"/>
  <c r="P846" i="10"/>
  <c r="Q723" i="10"/>
  <c r="Q331" i="10"/>
  <c r="Q107" i="10"/>
  <c r="Q443" i="10"/>
  <c r="Q1171" i="10"/>
  <c r="Q1227" i="10"/>
  <c r="K1350" i="10"/>
  <c r="Q778" i="10"/>
  <c r="Q1005" i="10"/>
  <c r="E734" i="10"/>
  <c r="Q445" i="10"/>
  <c r="E1014" i="10"/>
  <c r="Q442" i="10"/>
  <c r="Q1282" i="10"/>
  <c r="F87" i="3"/>
  <c r="A871" i="10"/>
  <c r="F38" i="6"/>
  <c r="Q1341" i="10"/>
  <c r="E118" i="10"/>
  <c r="D7" i="67"/>
  <c r="Q613" i="10"/>
  <c r="E454" i="10"/>
  <c r="Q669" i="10"/>
  <c r="Q50" i="10"/>
  <c r="Q1338" i="10"/>
  <c r="J82" i="3"/>
  <c r="F82" i="3"/>
  <c r="I81" i="3"/>
  <c r="G82" i="3"/>
  <c r="F83" i="3"/>
  <c r="Q557" i="10"/>
  <c r="Q1061" i="10"/>
  <c r="Q1509" i="10"/>
  <c r="E6" i="10"/>
  <c r="E678" i="10"/>
  <c r="C7" i="69"/>
  <c r="Q109" i="10"/>
  <c r="Q1173" i="10"/>
  <c r="E286" i="10"/>
  <c r="E1406" i="10"/>
  <c r="E1238" i="10"/>
  <c r="Q277" i="10"/>
  <c r="Q725" i="10"/>
  <c r="Q1229" i="10"/>
  <c r="E174" i="10"/>
  <c r="E566" i="10"/>
  <c r="E1070" i="10"/>
  <c r="E1462" i="10"/>
  <c r="C41" i="6"/>
  <c r="O15" i="3" s="1"/>
  <c r="Q220" i="10"/>
  <c r="Q388" i="10"/>
  <c r="Q221" i="10"/>
  <c r="Q389" i="10"/>
  <c r="Q837" i="10"/>
  <c r="Q781" i="10"/>
  <c r="Q1117" i="10"/>
  <c r="Q1285" i="10"/>
  <c r="Q948" i="10"/>
  <c r="E230" i="10"/>
  <c r="E398" i="10"/>
  <c r="E622" i="10"/>
  <c r="E790" i="10"/>
  <c r="E846" i="10"/>
  <c r="E1350" i="10"/>
  <c r="E1182" i="10"/>
  <c r="G38" i="6"/>
  <c r="Q333" i="10"/>
  <c r="Q165" i="10"/>
  <c r="Q501" i="10"/>
  <c r="Q949" i="10"/>
  <c r="Q893" i="10"/>
  <c r="Q1397" i="10"/>
  <c r="Q1453" i="10"/>
  <c r="G8" i="3"/>
  <c r="G66" i="3" s="1"/>
  <c r="E510" i="10"/>
  <c r="E62" i="10"/>
  <c r="E342" i="10"/>
  <c r="E902" i="10"/>
  <c r="E958" i="10"/>
  <c r="E1294" i="10"/>
  <c r="Z1070" i="10"/>
  <c r="AF1043" i="10" s="1"/>
  <c r="AJ1043" i="10" s="1"/>
  <c r="Z958" i="10"/>
  <c r="AF931" i="10" s="1"/>
  <c r="AH931" i="10" s="1"/>
  <c r="B49" i="1"/>
  <c r="O48" i="3"/>
  <c r="E11" i="33" s="1"/>
  <c r="O47" i="3"/>
  <c r="E9" i="33" s="1"/>
  <c r="AA12" i="10"/>
  <c r="AB12" i="10"/>
  <c r="AC12" i="10" s="1"/>
  <c r="AB20" i="10"/>
  <c r="AC20" i="10" s="1"/>
  <c r="AA20" i="10"/>
  <c r="O1487" i="10"/>
  <c r="Q1486" i="10"/>
  <c r="B174" i="1"/>
  <c r="C166" i="1"/>
  <c r="C167" i="1"/>
  <c r="AG1486" i="10"/>
  <c r="AG1487" i="10" s="1"/>
  <c r="AG1488" i="10" s="1"/>
  <c r="AG1489" i="10" s="1"/>
  <c r="AG1490" i="10" s="1"/>
  <c r="AG1491" i="10" s="1"/>
  <c r="AG1492" i="10" s="1"/>
  <c r="AG1493" i="10" s="1"/>
  <c r="AG1494" i="10" s="1"/>
  <c r="AG1495" i="10" s="1"/>
  <c r="AG1496" i="10" s="1"/>
  <c r="AG1497" i="10" s="1"/>
  <c r="AG1498" i="10" s="1"/>
  <c r="AG1499" i="10" s="1"/>
  <c r="AG1500" i="10" s="1"/>
  <c r="AG1501" i="10" s="1"/>
  <c r="AG1502" i="10" s="1"/>
  <c r="AG1503" i="10" s="1"/>
  <c r="AG1504" i="10" s="1"/>
  <c r="AG1505" i="10" s="1"/>
  <c r="AG1506" i="10" s="1"/>
  <c r="AG1507" i="10" s="1"/>
  <c r="AG1508" i="10" s="1"/>
  <c r="AG1509" i="10" s="1"/>
  <c r="AI1485" i="10"/>
  <c r="AH1485" i="10"/>
  <c r="X1149" i="10"/>
  <c r="BH1149" i="10" s="1"/>
  <c r="Y1131" i="10"/>
  <c r="Y851" i="10"/>
  <c r="X869" i="10"/>
  <c r="BH869" i="10" s="1"/>
  <c r="F70" i="3"/>
  <c r="G69" i="3"/>
  <c r="F72" i="3"/>
  <c r="K72" i="3" s="1"/>
  <c r="F69" i="3"/>
  <c r="K69" i="3"/>
  <c r="F73" i="3"/>
  <c r="I69" i="3"/>
  <c r="F71" i="3"/>
  <c r="K71" i="3" s="1"/>
  <c r="G70" i="3"/>
  <c r="I70" i="3" s="1"/>
  <c r="AA18" i="10"/>
  <c r="AB18" i="10"/>
  <c r="AC18" i="10" s="1"/>
  <c r="AB19" i="10"/>
  <c r="AC19" i="10" s="1"/>
  <c r="AA19" i="10"/>
  <c r="AB24" i="10"/>
  <c r="AC24" i="10" s="1"/>
  <c r="AA24" i="10"/>
  <c r="X1205" i="10"/>
  <c r="BH1205" i="10" s="1"/>
  <c r="Y1187" i="10"/>
  <c r="AB16" i="10"/>
  <c r="AC16" i="10" s="1"/>
  <c r="AA16" i="10"/>
  <c r="AA25" i="10"/>
  <c r="AB25" i="10"/>
  <c r="AC25" i="10" s="1"/>
  <c r="B142" i="1"/>
  <c r="AP1487" i="10"/>
  <c r="AX1487" i="10"/>
  <c r="BB1487" i="10"/>
  <c r="BD1487" i="10"/>
  <c r="AO1487" i="10"/>
  <c r="AR1487" i="10"/>
  <c r="AZ1487" i="10"/>
  <c r="AY1487" i="10"/>
  <c r="AU1487" i="10"/>
  <c r="BA1487" i="10"/>
  <c r="AS1487" i="10"/>
  <c r="AN1487" i="10"/>
  <c r="AV1487" i="10"/>
  <c r="AL1487" i="10"/>
  <c r="BC1487" i="10"/>
  <c r="BE1487" i="10"/>
  <c r="AW1487" i="10"/>
  <c r="AQ1487" i="10"/>
  <c r="AT1487" i="10"/>
  <c r="AM1487" i="10"/>
  <c r="B277" i="1"/>
  <c r="B78" i="1"/>
  <c r="X1037" i="10"/>
  <c r="BH1037" i="10" s="1"/>
  <c r="Y1019" i="10"/>
  <c r="Y964" i="10"/>
  <c r="X981" i="10"/>
  <c r="BH981" i="10" s="1"/>
  <c r="AB348" i="10"/>
  <c r="AC348" i="10" s="1"/>
  <c r="AA348" i="10"/>
  <c r="D21" i="3"/>
  <c r="AB14" i="10"/>
  <c r="AC14" i="10" s="1"/>
  <c r="AA14" i="10"/>
  <c r="AB17" i="10"/>
  <c r="AC17" i="10" s="1"/>
  <c r="AA17" i="10"/>
  <c r="AB21" i="10"/>
  <c r="AC21" i="10" s="1"/>
  <c r="AA21" i="10"/>
  <c r="AB26" i="10"/>
  <c r="AC26" i="10" s="1"/>
  <c r="AA26" i="10"/>
  <c r="AA28" i="10"/>
  <c r="AB28" i="10"/>
  <c r="AC28" i="10" s="1"/>
  <c r="B245" i="1"/>
  <c r="Y11" i="10"/>
  <c r="AA23" i="10"/>
  <c r="AB23" i="10"/>
  <c r="AC23" i="10" s="1"/>
  <c r="AA15" i="10"/>
  <c r="AB15" i="10"/>
  <c r="AC15" i="10" s="1"/>
  <c r="AB22" i="10"/>
  <c r="AC22" i="10" s="1"/>
  <c r="AA22" i="10"/>
  <c r="AA27" i="10"/>
  <c r="AB27" i="10"/>
  <c r="AC27" i="10" s="1"/>
  <c r="AQ15" i="10"/>
  <c r="AY15" i="10"/>
  <c r="AZ17" i="10"/>
  <c r="AZ25" i="10"/>
  <c r="AZ35" i="10"/>
  <c r="AJ56" i="10"/>
  <c r="AI56" i="10"/>
  <c r="AH56" i="10"/>
  <c r="AA291" i="10"/>
  <c r="AP10" i="10"/>
  <c r="AX10" i="10"/>
  <c r="AQ11" i="10"/>
  <c r="AY11" i="10"/>
  <c r="AR13" i="10"/>
  <c r="AL15" i="10"/>
  <c r="AT15" i="10"/>
  <c r="BB15" i="10"/>
  <c r="AP16" i="10"/>
  <c r="AU16" i="10"/>
  <c r="AZ16" i="10"/>
  <c r="AN17" i="10"/>
  <c r="BD17" i="10"/>
  <c r="AX19" i="10"/>
  <c r="AM20" i="10"/>
  <c r="AR20" i="10"/>
  <c r="AX20" i="10"/>
  <c r="BC20" i="10"/>
  <c r="AZ21" i="10"/>
  <c r="AS22" i="10"/>
  <c r="AQ23" i="10"/>
  <c r="AY23" i="10"/>
  <c r="BE24" i="10"/>
  <c r="AN24" i="10"/>
  <c r="AT24" i="10"/>
  <c r="AY24" i="10"/>
  <c r="BD24" i="10"/>
  <c r="AN25" i="10"/>
  <c r="BD25" i="10"/>
  <c r="AQ27" i="10"/>
  <c r="AY27" i="10"/>
  <c r="AM28" i="10"/>
  <c r="AR28" i="10"/>
  <c r="AX28" i="10"/>
  <c r="BC28" i="10"/>
  <c r="AH32" i="10"/>
  <c r="AQ33" i="10"/>
  <c r="AN35" i="10"/>
  <c r="BD35" i="10"/>
  <c r="AM36" i="10"/>
  <c r="AR36" i="10"/>
  <c r="AZ36" i="10"/>
  <c r="BB37" i="10"/>
  <c r="AT37" i="10"/>
  <c r="AL37" i="10"/>
  <c r="AQ37" i="10"/>
  <c r="BC37" i="10"/>
  <c r="AJ39" i="10"/>
  <c r="AI39" i="10"/>
  <c r="AH39" i="10"/>
  <c r="AV47" i="10"/>
  <c r="BC47" i="10"/>
  <c r="AR47" i="10"/>
  <c r="AN47" i="10"/>
  <c r="BD47" i="10"/>
  <c r="BE141" i="10"/>
  <c r="AW141" i="10"/>
  <c r="AS141" i="10"/>
  <c r="AO141" i="10"/>
  <c r="AB194" i="10"/>
  <c r="AC194" i="10" s="1"/>
  <c r="AA194" i="10"/>
  <c r="B10" i="6"/>
  <c r="BE10" i="10"/>
  <c r="AQ10" i="10"/>
  <c r="AY10" i="10"/>
  <c r="AL11" i="10"/>
  <c r="AT11" i="10"/>
  <c r="BC13" i="10"/>
  <c r="AV13" i="10"/>
  <c r="AM15" i="10"/>
  <c r="AU15" i="10"/>
  <c r="BC15" i="10"/>
  <c r="AL16" i="10"/>
  <c r="AQ16" i="10"/>
  <c r="AV16" i="10"/>
  <c r="AR17" i="10"/>
  <c r="AQ19" i="10"/>
  <c r="BE20" i="10"/>
  <c r="AN20" i="10"/>
  <c r="AT20" i="10"/>
  <c r="AY20" i="10"/>
  <c r="BD20" i="10"/>
  <c r="AN21" i="10"/>
  <c r="AW22" i="10"/>
  <c r="AP24" i="10"/>
  <c r="AU24" i="10"/>
  <c r="AR25" i="10"/>
  <c r="AL27" i="10"/>
  <c r="AT27" i="10"/>
  <c r="BB27" i="10"/>
  <c r="BE28" i="10"/>
  <c r="AN28" i="10"/>
  <c r="AT28" i="10"/>
  <c r="AY28" i="10"/>
  <c r="BD28" i="10"/>
  <c r="AI32" i="10"/>
  <c r="BB33" i="10"/>
  <c r="AU33" i="10"/>
  <c r="AO34" i="10"/>
  <c r="AW34" i="10"/>
  <c r="AR35" i="10"/>
  <c r="BE36" i="10"/>
  <c r="AN36" i="10"/>
  <c r="AU36" i="10"/>
  <c r="AU37" i="10"/>
  <c r="AW38" i="10"/>
  <c r="AO38" i="10"/>
  <c r="AI48" i="10"/>
  <c r="AH48" i="10"/>
  <c r="AJ48" i="10"/>
  <c r="AB125" i="10"/>
  <c r="AC125" i="10" s="1"/>
  <c r="AA125" i="10"/>
  <c r="AT10" i="10"/>
  <c r="BE15" i="10"/>
  <c r="AP15" i="10"/>
  <c r="BC17" i="10"/>
  <c r="AP20" i="10"/>
  <c r="AU20" i="10"/>
  <c r="BC25" i="10"/>
  <c r="AU27" i="10"/>
  <c r="AP28" i="10"/>
  <c r="AU28" i="10"/>
  <c r="BC35" i="10"/>
  <c r="BD36" i="10"/>
  <c r="AY36" i="10"/>
  <c r="AT36" i="10"/>
  <c r="AP36" i="10"/>
  <c r="AV36" i="10"/>
  <c r="BC36" i="10"/>
  <c r="AJ40" i="10"/>
  <c r="AI40" i="10"/>
  <c r="AH40" i="10"/>
  <c r="AB73" i="10"/>
  <c r="AC73" i="10" s="1"/>
  <c r="AA73" i="10"/>
  <c r="AB185" i="10"/>
  <c r="AC185" i="10" s="1"/>
  <c r="AA185" i="10"/>
  <c r="AI47" i="10"/>
  <c r="AH47" i="10"/>
  <c r="BC49" i="10"/>
  <c r="AU49" i="10"/>
  <c r="AM49" i="10"/>
  <c r="BE49" i="10"/>
  <c r="BB49" i="10"/>
  <c r="AT49" i="10"/>
  <c r="AL49" i="10"/>
  <c r="AX49" i="10"/>
  <c r="BE53" i="10"/>
  <c r="AS58" i="10"/>
  <c r="BE58" i="10"/>
  <c r="AV59" i="10"/>
  <c r="BC59" i="10"/>
  <c r="AR59" i="10"/>
  <c r="AZ59" i="10"/>
  <c r="AI60" i="10"/>
  <c r="AH60" i="10"/>
  <c r="BC63" i="10"/>
  <c r="AX63" i="10"/>
  <c r="AR63" i="10"/>
  <c r="AM63" i="10"/>
  <c r="BB63" i="10"/>
  <c r="AV63" i="10"/>
  <c r="AQ63" i="10"/>
  <c r="AL63" i="10"/>
  <c r="AN63" i="10"/>
  <c r="AY63" i="10"/>
  <c r="AR66" i="10"/>
  <c r="BD66" i="10"/>
  <c r="AN66" i="10"/>
  <c r="BC69" i="10"/>
  <c r="AX69" i="10"/>
  <c r="AR69" i="10"/>
  <c r="AM69" i="10"/>
  <c r="BB69" i="10"/>
  <c r="AV69" i="10"/>
  <c r="AQ69" i="10"/>
  <c r="AL69" i="10"/>
  <c r="AN69" i="10"/>
  <c r="AY69" i="10"/>
  <c r="AZ74" i="10"/>
  <c r="AP76" i="10"/>
  <c r="AV78" i="10"/>
  <c r="BC80" i="10"/>
  <c r="AU80" i="10"/>
  <c r="AM80" i="10"/>
  <c r="BE80" i="10"/>
  <c r="BB80" i="10"/>
  <c r="AT80" i="10"/>
  <c r="AL80" i="10"/>
  <c r="AX80" i="10"/>
  <c r="AI81" i="10"/>
  <c r="AH81" i="10"/>
  <c r="AX84" i="10"/>
  <c r="AJ86" i="10"/>
  <c r="AI86" i="10"/>
  <c r="BC88" i="10"/>
  <c r="AU88" i="10"/>
  <c r="AM88" i="10"/>
  <c r="BE88" i="10"/>
  <c r="BB88" i="10"/>
  <c r="AT88" i="10"/>
  <c r="AL88" i="10"/>
  <c r="AX88" i="10"/>
  <c r="AJ93" i="10"/>
  <c r="AI93" i="10"/>
  <c r="AV96" i="10"/>
  <c r="BC96" i="10"/>
  <c r="AR96" i="10"/>
  <c r="AZ96" i="10"/>
  <c r="AI97" i="10"/>
  <c r="AH97" i="10"/>
  <c r="AV100" i="10"/>
  <c r="BC100" i="10"/>
  <c r="AR100" i="10"/>
  <c r="AZ100" i="10"/>
  <c r="AI101" i="10"/>
  <c r="AH101" i="10"/>
  <c r="AV104" i="10"/>
  <c r="BC104" i="10"/>
  <c r="AR104" i="10"/>
  <c r="AZ104" i="10"/>
  <c r="AI105" i="10"/>
  <c r="AH105" i="10"/>
  <c r="AI108" i="10"/>
  <c r="AH108" i="10"/>
  <c r="BC110" i="10"/>
  <c r="AX110" i="10"/>
  <c r="AR110" i="10"/>
  <c r="AM110" i="10"/>
  <c r="BB110" i="10"/>
  <c r="AV110" i="10"/>
  <c r="AQ110" i="10"/>
  <c r="AL110" i="10"/>
  <c r="AU110" i="10"/>
  <c r="BC114" i="10"/>
  <c r="AU114" i="10"/>
  <c r="AM114" i="10"/>
  <c r="BE114" i="10"/>
  <c r="BB114" i="10"/>
  <c r="AT114" i="10"/>
  <c r="AL114" i="10"/>
  <c r="AX114" i="10"/>
  <c r="BD117" i="10"/>
  <c r="AY117" i="10"/>
  <c r="AT117" i="10"/>
  <c r="AN117" i="10"/>
  <c r="BE117" i="10"/>
  <c r="BC117" i="10"/>
  <c r="AX117" i="10"/>
  <c r="AR117" i="10"/>
  <c r="AM117" i="10"/>
  <c r="AL117" i="10"/>
  <c r="AV117" i="10"/>
  <c r="AI125" i="10"/>
  <c r="AH125" i="10"/>
  <c r="BD125" i="10"/>
  <c r="AP128" i="10"/>
  <c r="AZ128" i="10"/>
  <c r="BC131" i="10"/>
  <c r="AU131" i="10"/>
  <c r="AM131" i="10"/>
  <c r="BE131" i="10"/>
  <c r="BB131" i="10"/>
  <c r="AT131" i="10"/>
  <c r="AL131" i="10"/>
  <c r="AX131" i="10"/>
  <c r="AI132" i="10"/>
  <c r="AH132" i="10"/>
  <c r="AY139" i="10"/>
  <c r="AI140" i="10"/>
  <c r="AH140" i="10"/>
  <c r="BD148" i="10"/>
  <c r="AY148" i="10"/>
  <c r="AT148" i="10"/>
  <c r="AN148" i="10"/>
  <c r="BE148" i="10"/>
  <c r="BC148" i="10"/>
  <c r="AX148" i="10"/>
  <c r="AR148" i="10"/>
  <c r="AM148" i="10"/>
  <c r="BB148" i="10"/>
  <c r="AV148" i="10"/>
  <c r="AQ148" i="10"/>
  <c r="AL148" i="10"/>
  <c r="AP148" i="10"/>
  <c r="AU152" i="10"/>
  <c r="AJ159" i="10"/>
  <c r="AI159" i="10"/>
  <c r="AH159" i="10"/>
  <c r="AJ160" i="10"/>
  <c r="AI160" i="10"/>
  <c r="AH160" i="10"/>
  <c r="AJ162" i="10"/>
  <c r="AI162" i="10"/>
  <c r="AH162" i="10"/>
  <c r="AI170" i="10"/>
  <c r="AJ170" i="10"/>
  <c r="AJ178" i="10"/>
  <c r="AI178" i="10"/>
  <c r="AH178" i="10"/>
  <c r="AV186" i="10"/>
  <c r="BC186" i="10"/>
  <c r="AR186" i="10"/>
  <c r="BD186" i="10"/>
  <c r="AN186" i="10"/>
  <c r="AZ186" i="10"/>
  <c r="AV190" i="10"/>
  <c r="BC190" i="10"/>
  <c r="AR190" i="10"/>
  <c r="BD190" i="10"/>
  <c r="AN190" i="10"/>
  <c r="BB204" i="10"/>
  <c r="AL204" i="10"/>
  <c r="AT204" i="10"/>
  <c r="BE204" i="10"/>
  <c r="AP204" i="10"/>
  <c r="BC224" i="10"/>
  <c r="AX224" i="10"/>
  <c r="AR224" i="10"/>
  <c r="AM224" i="10"/>
  <c r="AZ224" i="10"/>
  <c r="AT224" i="10"/>
  <c r="AL224" i="10"/>
  <c r="BE224" i="10"/>
  <c r="AY224" i="10"/>
  <c r="AQ224" i="10"/>
  <c r="BD224" i="10"/>
  <c r="AV224" i="10"/>
  <c r="AP224" i="10"/>
  <c r="AU224" i="10"/>
  <c r="AY233" i="10"/>
  <c r="AQ233" i="10"/>
  <c r="BB233" i="10"/>
  <c r="BD233" i="10"/>
  <c r="AU233" i="10"/>
  <c r="BC233" i="10"/>
  <c r="AR233" i="10"/>
  <c r="AZ233" i="10"/>
  <c r="AN233" i="10"/>
  <c r="AM233" i="10"/>
  <c r="AJ235" i="10"/>
  <c r="AI235" i="10"/>
  <c r="AH235" i="10"/>
  <c r="AA238" i="10"/>
  <c r="BD243" i="10"/>
  <c r="AV243" i="10"/>
  <c r="AN243" i="10"/>
  <c r="AU243" i="10"/>
  <c r="BB243" i="10"/>
  <c r="BC243" i="10"/>
  <c r="AR243" i="10"/>
  <c r="AZ243" i="10"/>
  <c r="AQ243" i="10"/>
  <c r="AM243" i="10"/>
  <c r="BC253" i="10"/>
  <c r="AQ253" i="10"/>
  <c r="AM253" i="10"/>
  <c r="AI265" i="10"/>
  <c r="AJ265" i="10"/>
  <c r="AH265" i="10"/>
  <c r="AJ269" i="10"/>
  <c r="AI269" i="10"/>
  <c r="AH269" i="10"/>
  <c r="AI274" i="10"/>
  <c r="AH274" i="10"/>
  <c r="AJ274" i="10"/>
  <c r="Q309" i="10"/>
  <c r="W309" i="10" s="1"/>
  <c r="W295" i="10"/>
  <c r="X295" i="10" s="1"/>
  <c r="AI42" i="10"/>
  <c r="AJ44" i="10"/>
  <c r="AI44" i="10"/>
  <c r="BC53" i="10"/>
  <c r="AX53" i="10"/>
  <c r="AR53" i="10"/>
  <c r="AM53" i="10"/>
  <c r="BB53" i="10"/>
  <c r="AV53" i="10"/>
  <c r="AQ53" i="10"/>
  <c r="AL53" i="10"/>
  <c r="AN53" i="10"/>
  <c r="AY53" i="10"/>
  <c r="AI59" i="10"/>
  <c r="AH59" i="10"/>
  <c r="BC61" i="10"/>
  <c r="AU61" i="10"/>
  <c r="AM61" i="10"/>
  <c r="BE61" i="10"/>
  <c r="BB61" i="10"/>
  <c r="AT61" i="10"/>
  <c r="AL61" i="10"/>
  <c r="AX61" i="10"/>
  <c r="AO71" i="10"/>
  <c r="BC72" i="10"/>
  <c r="AU72" i="10"/>
  <c r="AM72" i="10"/>
  <c r="BE72" i="10"/>
  <c r="BB72" i="10"/>
  <c r="AT72" i="10"/>
  <c r="AL72" i="10"/>
  <c r="AX72" i="10"/>
  <c r="AI73" i="10"/>
  <c r="AH73" i="10"/>
  <c r="AI75" i="10"/>
  <c r="AZ78" i="10"/>
  <c r="AY80" i="10"/>
  <c r="AB82" i="10"/>
  <c r="AC82" i="10" s="1"/>
  <c r="AM84" i="10"/>
  <c r="BC84" i="10"/>
  <c r="AH86" i="10"/>
  <c r="AY88" i="10"/>
  <c r="AJ89" i="10"/>
  <c r="AI89" i="10"/>
  <c r="AJ92" i="10"/>
  <c r="AI92" i="10"/>
  <c r="AH93" i="10"/>
  <c r="AI96" i="10"/>
  <c r="AH96" i="10"/>
  <c r="BD96" i="10"/>
  <c r="BC98" i="10"/>
  <c r="AU98" i="10"/>
  <c r="AM98" i="10"/>
  <c r="BE98" i="10"/>
  <c r="BB98" i="10"/>
  <c r="AT98" i="10"/>
  <c r="AL98" i="10"/>
  <c r="AX98" i="10"/>
  <c r="AI100" i="10"/>
  <c r="AH100" i="10"/>
  <c r="BD100" i="10"/>
  <c r="BC102" i="10"/>
  <c r="AU102" i="10"/>
  <c r="AM102" i="10"/>
  <c r="BE102" i="10"/>
  <c r="BB102" i="10"/>
  <c r="AT102" i="10"/>
  <c r="AL102" i="10"/>
  <c r="AX102" i="10"/>
  <c r="AI104" i="10"/>
  <c r="AH104" i="10"/>
  <c r="BD104" i="10"/>
  <c r="AI107" i="10"/>
  <c r="AN110" i="10"/>
  <c r="AY110" i="10"/>
  <c r="AY114" i="10"/>
  <c r="AP117" i="10"/>
  <c r="AZ117" i="10"/>
  <c r="BE120" i="10"/>
  <c r="AT120" i="10"/>
  <c r="AJ122" i="10"/>
  <c r="BC124" i="10"/>
  <c r="AX124" i="10"/>
  <c r="AR124" i="10"/>
  <c r="AM124" i="10"/>
  <c r="BB124" i="10"/>
  <c r="AV124" i="10"/>
  <c r="AQ124" i="10"/>
  <c r="AL124" i="10"/>
  <c r="AN124" i="10"/>
  <c r="AY124" i="10"/>
  <c r="AJ125" i="10"/>
  <c r="AT128" i="10"/>
  <c r="BD128" i="10"/>
  <c r="AY131" i="10"/>
  <c r="AA132" i="10"/>
  <c r="AR133" i="10"/>
  <c r="BD133" i="10"/>
  <c r="AN133" i="10"/>
  <c r="BC135" i="10"/>
  <c r="AU135" i="10"/>
  <c r="AM135" i="10"/>
  <c r="BE135" i="10"/>
  <c r="BB135" i="10"/>
  <c r="AT135" i="10"/>
  <c r="AL135" i="10"/>
  <c r="AX135" i="10"/>
  <c r="AI136" i="10"/>
  <c r="AH136" i="10"/>
  <c r="AP139" i="10"/>
  <c r="AU148" i="10"/>
  <c r="AJ168" i="10"/>
  <c r="AI168" i="10"/>
  <c r="AH168" i="10"/>
  <c r="AV174" i="10"/>
  <c r="BC174" i="10"/>
  <c r="AR174" i="10"/>
  <c r="BD174" i="10"/>
  <c r="AN174" i="10"/>
  <c r="AZ174" i="10"/>
  <c r="AJ185" i="10"/>
  <c r="AI185" i="10"/>
  <c r="AH185" i="10"/>
  <c r="AJ189" i="10"/>
  <c r="AI189" i="10"/>
  <c r="AH189" i="10"/>
  <c r="AZ190" i="10"/>
  <c r="AV194" i="10"/>
  <c r="BC194" i="10"/>
  <c r="AR194" i="10"/>
  <c r="BD194" i="10"/>
  <c r="AN194" i="10"/>
  <c r="AY206" i="10"/>
  <c r="AQ206" i="10"/>
  <c r="BB206" i="10"/>
  <c r="BD206" i="10"/>
  <c r="AU206" i="10"/>
  <c r="BC206" i="10"/>
  <c r="AR206" i="10"/>
  <c r="AZ206" i="10"/>
  <c r="AN206" i="10"/>
  <c r="AM206" i="10"/>
  <c r="AM207" i="10"/>
  <c r="BB224" i="10"/>
  <c r="AJ230" i="10"/>
  <c r="AH230" i="10"/>
  <c r="AV233" i="10"/>
  <c r="BC242" i="10"/>
  <c r="AX242" i="10"/>
  <c r="AR242" i="10"/>
  <c r="AM242" i="10"/>
  <c r="AZ242" i="10"/>
  <c r="AT242" i="10"/>
  <c r="AL242" i="10"/>
  <c r="BE242" i="10"/>
  <c r="AY242" i="10"/>
  <c r="AQ242" i="10"/>
  <c r="BD242" i="10"/>
  <c r="AV242" i="10"/>
  <c r="AP242" i="10"/>
  <c r="BB242" i="10"/>
  <c r="AY243" i="10"/>
  <c r="AI244" i="10"/>
  <c r="AH244" i="10"/>
  <c r="AJ244" i="10"/>
  <c r="AT259" i="10"/>
  <c r="BE259" i="10"/>
  <c r="AX259" i="10"/>
  <c r="AP259" i="10"/>
  <c r="AL259" i="10"/>
  <c r="AJ260" i="10"/>
  <c r="AH260" i="10"/>
  <c r="AI260" i="10"/>
  <c r="AY291" i="10"/>
  <c r="AQ291" i="10"/>
  <c r="BE291" i="10"/>
  <c r="AU291" i="10"/>
  <c r="AL291" i="10"/>
  <c r="BC291" i="10"/>
  <c r="AT291" i="10"/>
  <c r="AM291" i="10"/>
  <c r="BB291" i="10"/>
  <c r="AX291" i="10"/>
  <c r="AA474" i="10"/>
  <c r="AB474" i="10"/>
  <c r="AC474" i="10" s="1"/>
  <c r="AJ43" i="10"/>
  <c r="AI43" i="10"/>
  <c r="AI50" i="10"/>
  <c r="AH50" i="10"/>
  <c r="AR74" i="10"/>
  <c r="BD74" i="10"/>
  <c r="AN74" i="10"/>
  <c r="BC76" i="10"/>
  <c r="AU76" i="10"/>
  <c r="AM76" i="10"/>
  <c r="BE76" i="10"/>
  <c r="BB76" i="10"/>
  <c r="AT76" i="10"/>
  <c r="AL76" i="10"/>
  <c r="AX76" i="10"/>
  <c r="AI77" i="10"/>
  <c r="AH77" i="10"/>
  <c r="AI79" i="10"/>
  <c r="BE83" i="10"/>
  <c r="BA83" i="10"/>
  <c r="BE84" i="10"/>
  <c r="AJ87" i="10"/>
  <c r="AI87" i="10"/>
  <c r="AP88" i="10"/>
  <c r="AI95" i="10"/>
  <c r="AO103" i="10"/>
  <c r="AP110" i="10"/>
  <c r="AZ110" i="10"/>
  <c r="AP114" i="10"/>
  <c r="AR116" i="10"/>
  <c r="BD116" i="10"/>
  <c r="AN116" i="10"/>
  <c r="AV116" i="10"/>
  <c r="AQ117" i="10"/>
  <c r="BB117" i="10"/>
  <c r="BC120" i="10"/>
  <c r="AX120" i="10"/>
  <c r="AR120" i="10"/>
  <c r="AM120" i="10"/>
  <c r="BB120" i="10"/>
  <c r="AV120" i="10"/>
  <c r="AQ120" i="10"/>
  <c r="AL120" i="10"/>
  <c r="AU120" i="10"/>
  <c r="AI126" i="10"/>
  <c r="BE128" i="10"/>
  <c r="AJ129" i="10"/>
  <c r="AI129" i="10"/>
  <c r="AP131" i="10"/>
  <c r="AR137" i="10"/>
  <c r="BD137" i="10"/>
  <c r="AN137" i="10"/>
  <c r="AV137" i="10"/>
  <c r="AI146" i="10"/>
  <c r="AJ146" i="10"/>
  <c r="AZ148" i="10"/>
  <c r="AI158" i="10"/>
  <c r="AJ158" i="10"/>
  <c r="BD165" i="10"/>
  <c r="AY165" i="10"/>
  <c r="AT165" i="10"/>
  <c r="AN165" i="10"/>
  <c r="BE165" i="10"/>
  <c r="BC165" i="10"/>
  <c r="AX165" i="10"/>
  <c r="AR165" i="10"/>
  <c r="AM165" i="10"/>
  <c r="BB165" i="10"/>
  <c r="AV165" i="10"/>
  <c r="AQ165" i="10"/>
  <c r="AL165" i="10"/>
  <c r="AP165" i="10"/>
  <c r="BC176" i="10"/>
  <c r="AU176" i="10"/>
  <c r="AM176" i="10"/>
  <c r="BE176" i="10"/>
  <c r="BB176" i="10"/>
  <c r="AT176" i="10"/>
  <c r="AL176" i="10"/>
  <c r="AY176" i="10"/>
  <c r="AQ176" i="10"/>
  <c r="AO177" i="10"/>
  <c r="BC188" i="10"/>
  <c r="AU188" i="10"/>
  <c r="AM188" i="10"/>
  <c r="BE188" i="10"/>
  <c r="BB188" i="10"/>
  <c r="AT188" i="10"/>
  <c r="AL188" i="10"/>
  <c r="AY188" i="10"/>
  <c r="AQ188" i="10"/>
  <c r="AI191" i="10"/>
  <c r="AJ191" i="10"/>
  <c r="AH202" i="10"/>
  <c r="AJ202" i="10"/>
  <c r="AI202" i="10"/>
  <c r="AX204" i="10"/>
  <c r="AJ217" i="10"/>
  <c r="AH217" i="10"/>
  <c r="AI217" i="10"/>
  <c r="BC234" i="10"/>
  <c r="AX234" i="10"/>
  <c r="AQ234" i="10"/>
  <c r="BE234" i="10"/>
  <c r="AR234" i="10"/>
  <c r="BB234" i="10"/>
  <c r="AU234" i="10"/>
  <c r="AL234" i="10"/>
  <c r="AZ234" i="10"/>
  <c r="AT234" i="10"/>
  <c r="AP234" i="10"/>
  <c r="AY234" i="10"/>
  <c r="AN234" i="10"/>
  <c r="BD234" i="10"/>
  <c r="BB259" i="10"/>
  <c r="AX263" i="10"/>
  <c r="AP263" i="10"/>
  <c r="BE263" i="10"/>
  <c r="AL263" i="10"/>
  <c r="BB263" i="10"/>
  <c r="AH264" i="10"/>
  <c r="AJ264" i="10"/>
  <c r="AI264" i="10"/>
  <c r="AB532" i="10"/>
  <c r="AC532" i="10" s="1"/>
  <c r="AA532" i="10"/>
  <c r="AJ70" i="10"/>
  <c r="AI70" i="10"/>
  <c r="AR78" i="10"/>
  <c r="BD78" i="10"/>
  <c r="AN78" i="10"/>
  <c r="AJ82" i="10"/>
  <c r="AI82" i="10"/>
  <c r="BB84" i="10"/>
  <c r="AT84" i="10"/>
  <c r="AL84" i="10"/>
  <c r="AY84" i="10"/>
  <c r="AQ84" i="10"/>
  <c r="AU84" i="10"/>
  <c r="BA103" i="10"/>
  <c r="AI113" i="10"/>
  <c r="AH113" i="10"/>
  <c r="AV125" i="10"/>
  <c r="BC125" i="10"/>
  <c r="AR125" i="10"/>
  <c r="AZ125" i="10"/>
  <c r="BC128" i="10"/>
  <c r="AX128" i="10"/>
  <c r="AR128" i="10"/>
  <c r="AM128" i="10"/>
  <c r="BB128" i="10"/>
  <c r="AV128" i="10"/>
  <c r="AQ128" i="10"/>
  <c r="AL128" i="10"/>
  <c r="AN128" i="10"/>
  <c r="AY128" i="10"/>
  <c r="BC139" i="10"/>
  <c r="AU139" i="10"/>
  <c r="AM139" i="10"/>
  <c r="BE139" i="10"/>
  <c r="BB139" i="10"/>
  <c r="AT139" i="10"/>
  <c r="AL139" i="10"/>
  <c r="AX139" i="10"/>
  <c r="AI144" i="10"/>
  <c r="AJ144" i="10"/>
  <c r="BD152" i="10"/>
  <c r="AY152" i="10"/>
  <c r="AT152" i="10"/>
  <c r="AN152" i="10"/>
  <c r="BE152" i="10"/>
  <c r="BC152" i="10"/>
  <c r="AX152" i="10"/>
  <c r="AR152" i="10"/>
  <c r="AM152" i="10"/>
  <c r="BB152" i="10"/>
  <c r="AV152" i="10"/>
  <c r="AQ152" i="10"/>
  <c r="AL152" i="10"/>
  <c r="AP152" i="10"/>
  <c r="AI167" i="10"/>
  <c r="AJ167" i="10"/>
  <c r="AI195" i="10"/>
  <c r="AJ195" i="10"/>
  <c r="AZ207" i="10"/>
  <c r="AU207" i="10"/>
  <c r="AP207" i="10"/>
  <c r="BE207" i="10"/>
  <c r="AY207" i="10"/>
  <c r="AR207" i="10"/>
  <c r="AL207" i="10"/>
  <c r="BD207" i="10"/>
  <c r="AX207" i="10"/>
  <c r="AQ207" i="10"/>
  <c r="BC207" i="10"/>
  <c r="AV207" i="10"/>
  <c r="AN207" i="10"/>
  <c r="BB207" i="10"/>
  <c r="AH213" i="10"/>
  <c r="AJ213" i="10"/>
  <c r="AI213" i="10"/>
  <c r="AN224" i="10"/>
  <c r="AJ238" i="10"/>
  <c r="AH238" i="10"/>
  <c r="AB243" i="10"/>
  <c r="AC243" i="10" s="1"/>
  <c r="AA243" i="10"/>
  <c r="AI247" i="10"/>
  <c r="AJ247" i="10"/>
  <c r="AH247" i="10"/>
  <c r="BC261" i="10"/>
  <c r="AU261" i="10"/>
  <c r="AM261" i="10"/>
  <c r="BD261" i="10"/>
  <c r="AR261" i="10"/>
  <c r="BB261" i="10"/>
  <c r="AZ261" i="10"/>
  <c r="AQ261" i="10"/>
  <c r="AY261" i="10"/>
  <c r="AN261" i="10"/>
  <c r="BC273" i="10"/>
  <c r="AU273" i="10"/>
  <c r="AM273" i="10"/>
  <c r="BD273" i="10"/>
  <c r="AR273" i="10"/>
  <c r="BB273" i="10"/>
  <c r="AZ273" i="10"/>
  <c r="AQ273" i="10"/>
  <c r="AY273" i="10"/>
  <c r="AN273" i="10"/>
  <c r="BB275" i="10"/>
  <c r="AL275" i="10"/>
  <c r="BE275" i="10"/>
  <c r="AP275" i="10"/>
  <c r="AX275" i="10"/>
  <c r="BC276" i="10"/>
  <c r="AU276" i="10"/>
  <c r="AM276" i="10"/>
  <c r="BD276" i="10"/>
  <c r="AR276" i="10"/>
  <c r="BB276" i="10"/>
  <c r="AZ276" i="10"/>
  <c r="AQ276" i="10"/>
  <c r="AY276" i="10"/>
  <c r="AN276" i="10"/>
  <c r="AJ278" i="10"/>
  <c r="AI278" i="10"/>
  <c r="AH278" i="10"/>
  <c r="AX282" i="10"/>
  <c r="AP282" i="10"/>
  <c r="BE282" i="10"/>
  <c r="BB282" i="10"/>
  <c r="AQ282" i="10"/>
  <c r="AT282" i="10"/>
  <c r="BC282" i="10"/>
  <c r="AM282" i="10"/>
  <c r="AY282" i="10"/>
  <c r="AL282" i="10"/>
  <c r="AB463" i="10"/>
  <c r="AC463" i="10" s="1"/>
  <c r="AA463" i="10"/>
  <c r="AA515" i="10"/>
  <c r="AB515" i="10"/>
  <c r="AC515" i="10" s="1"/>
  <c r="AI301" i="10"/>
  <c r="AJ301" i="10"/>
  <c r="AH303" i="10"/>
  <c r="AJ303" i="10"/>
  <c r="AI340" i="10"/>
  <c r="AJ340" i="10"/>
  <c r="AJ348" i="10"/>
  <c r="AH348" i="10"/>
  <c r="BC353" i="10"/>
  <c r="AX353" i="10"/>
  <c r="AR353" i="10"/>
  <c r="AM353" i="10"/>
  <c r="BB353" i="10"/>
  <c r="AU353" i="10"/>
  <c r="AN353" i="10"/>
  <c r="AZ353" i="10"/>
  <c r="AT353" i="10"/>
  <c r="AL353" i="10"/>
  <c r="AY353" i="10"/>
  <c r="BC360" i="10"/>
  <c r="AU360" i="10"/>
  <c r="AM360" i="10"/>
  <c r="AT360" i="10"/>
  <c r="BB360" i="10"/>
  <c r="AQ360" i="10"/>
  <c r="AX360" i="10"/>
  <c r="BD375" i="10"/>
  <c r="AY375" i="10"/>
  <c r="AT375" i="10"/>
  <c r="AN375" i="10"/>
  <c r="BE375" i="10"/>
  <c r="AX375" i="10"/>
  <c r="AQ375" i="10"/>
  <c r="BC375" i="10"/>
  <c r="AV375" i="10"/>
  <c r="AP375" i="10"/>
  <c r="AM375" i="10"/>
  <c r="BB375" i="10"/>
  <c r="AH378" i="10"/>
  <c r="AJ378" i="10"/>
  <c r="BB383" i="10"/>
  <c r="AV383" i="10"/>
  <c r="AQ383" i="10"/>
  <c r="AL383" i="10"/>
  <c r="AY383" i="10"/>
  <c r="AR383" i="10"/>
  <c r="BE383" i="10"/>
  <c r="BD383" i="10"/>
  <c r="AX383" i="10"/>
  <c r="AP383" i="10"/>
  <c r="AT383" i="10"/>
  <c r="BB387" i="10"/>
  <c r="AV387" i="10"/>
  <c r="AQ387" i="10"/>
  <c r="AL387" i="10"/>
  <c r="AY387" i="10"/>
  <c r="AR387" i="10"/>
  <c r="BE387" i="10"/>
  <c r="BD387" i="10"/>
  <c r="AX387" i="10"/>
  <c r="AP387" i="10"/>
  <c r="AT387" i="10"/>
  <c r="BB404" i="10"/>
  <c r="AL404" i="10"/>
  <c r="BE404" i="10"/>
  <c r="AX404" i="10"/>
  <c r="AP404" i="10"/>
  <c r="AX405" i="10"/>
  <c r="AP405" i="10"/>
  <c r="BC405" i="10"/>
  <c r="AU405" i="10"/>
  <c r="AM405" i="10"/>
  <c r="AY405" i="10"/>
  <c r="AT405" i="10"/>
  <c r="AQ405" i="10"/>
  <c r="BB412" i="10"/>
  <c r="AL412" i="10"/>
  <c r="BE412" i="10"/>
  <c r="AX412" i="10"/>
  <c r="AP412" i="10"/>
  <c r="AX413" i="10"/>
  <c r="AP413" i="10"/>
  <c r="BC413" i="10"/>
  <c r="AU413" i="10"/>
  <c r="AM413" i="10"/>
  <c r="AY413" i="10"/>
  <c r="AT413" i="10"/>
  <c r="AQ413" i="10"/>
  <c r="BD434" i="10"/>
  <c r="AY434" i="10"/>
  <c r="AT434" i="10"/>
  <c r="AN434" i="10"/>
  <c r="BE434" i="10"/>
  <c r="BC434" i="10"/>
  <c r="AX434" i="10"/>
  <c r="AR434" i="10"/>
  <c r="AM434" i="10"/>
  <c r="BB434" i="10"/>
  <c r="AQ434" i="10"/>
  <c r="AZ434" i="10"/>
  <c r="AP434" i="10"/>
  <c r="AB475" i="10"/>
  <c r="AC475" i="10" s="1"/>
  <c r="AA475" i="10"/>
  <c r="BE489" i="10"/>
  <c r="BA489" i="10"/>
  <c r="AW489" i="10"/>
  <c r="AO489" i="10"/>
  <c r="AI495" i="10"/>
  <c r="AJ495" i="10"/>
  <c r="AJ509" i="10"/>
  <c r="AH509" i="10"/>
  <c r="AI509" i="10"/>
  <c r="AZ513" i="10"/>
  <c r="AR513" i="10"/>
  <c r="AX513" i="10"/>
  <c r="AP513" i="10"/>
  <c r="AV513" i="10"/>
  <c r="AT513" i="10"/>
  <c r="AN513" i="10"/>
  <c r="AJ514" i="10"/>
  <c r="AH514" i="10"/>
  <c r="AI514" i="10"/>
  <c r="AI520" i="10"/>
  <c r="AJ520" i="10"/>
  <c r="BB531" i="10"/>
  <c r="AT531" i="10"/>
  <c r="AL531" i="10"/>
  <c r="BE531" i="10"/>
  <c r="AZ531" i="10"/>
  <c r="AR531" i="10"/>
  <c r="AP531" i="10"/>
  <c r="BD531" i="10"/>
  <c r="AN531" i="10"/>
  <c r="BD539" i="10"/>
  <c r="AV539" i="10"/>
  <c r="AN539" i="10"/>
  <c r="BB539" i="10"/>
  <c r="AT539" i="10"/>
  <c r="AL539" i="10"/>
  <c r="AR539" i="10"/>
  <c r="AP539" i="10"/>
  <c r="AI548" i="10"/>
  <c r="AJ548" i="10"/>
  <c r="AH548" i="10"/>
  <c r="BD637" i="10"/>
  <c r="AS637" i="10"/>
  <c r="AV637" i="10"/>
  <c r="AP637" i="10"/>
  <c r="BA637" i="10"/>
  <c r="AX637" i="10"/>
  <c r="AN637" i="10"/>
  <c r="AI643" i="10"/>
  <c r="AJ643" i="10"/>
  <c r="AH643" i="10"/>
  <c r="AQ645" i="10"/>
  <c r="AW645" i="10"/>
  <c r="AL645" i="10"/>
  <c r="AI662" i="10"/>
  <c r="AJ662" i="10"/>
  <c r="AA685" i="10"/>
  <c r="AB685" i="10"/>
  <c r="AC685" i="10" s="1"/>
  <c r="AO706" i="10"/>
  <c r="BE706" i="10"/>
  <c r="AW706" i="10"/>
  <c r="AZ706" i="10"/>
  <c r="AR714" i="10"/>
  <c r="BD714" i="10"/>
  <c r="AN714" i="10"/>
  <c r="BE714" i="10"/>
  <c r="AZ714" i="10"/>
  <c r="AV714" i="10"/>
  <c r="AB750" i="10"/>
  <c r="AC750" i="10" s="1"/>
  <c r="AA750" i="10"/>
  <c r="AV755" i="10"/>
  <c r="BE755" i="10"/>
  <c r="AR755" i="10"/>
  <c r="AN755" i="10"/>
  <c r="BD755" i="10"/>
  <c r="AZ755" i="10"/>
  <c r="BC772" i="10"/>
  <c r="AX772" i="10"/>
  <c r="AR772" i="10"/>
  <c r="AM772" i="10"/>
  <c r="BB772" i="10"/>
  <c r="AV772" i="10"/>
  <c r="AQ772" i="10"/>
  <c r="AL772" i="10"/>
  <c r="AU772" i="10"/>
  <c r="BE772" i="10"/>
  <c r="BD772" i="10"/>
  <c r="AT772" i="10"/>
  <c r="AZ772" i="10"/>
  <c r="AY772" i="10"/>
  <c r="AP772" i="10"/>
  <c r="AN772" i="10"/>
  <c r="AJ779" i="10"/>
  <c r="AI779" i="10"/>
  <c r="AH779" i="10"/>
  <c r="BD797" i="10"/>
  <c r="AY797" i="10"/>
  <c r="AT797" i="10"/>
  <c r="AN797" i="10"/>
  <c r="BE797" i="10"/>
  <c r="BC797" i="10"/>
  <c r="AX797" i="10"/>
  <c r="AR797" i="10"/>
  <c r="AM797" i="10"/>
  <c r="BB797" i="10"/>
  <c r="AQ797" i="10"/>
  <c r="AZ797" i="10"/>
  <c r="AP797" i="10"/>
  <c r="AV797" i="10"/>
  <c r="AU797" i="10"/>
  <c r="AL797" i="10"/>
  <c r="AJ831" i="10"/>
  <c r="AH831" i="10"/>
  <c r="AI831" i="10"/>
  <c r="AH837" i="10"/>
  <c r="AJ837" i="10"/>
  <c r="AI837" i="10"/>
  <c r="AH914" i="10"/>
  <c r="AJ914" i="10"/>
  <c r="AI914" i="10"/>
  <c r="AY939" i="10"/>
  <c r="AN939" i="10"/>
  <c r="AW939" i="10"/>
  <c r="AM939" i="10"/>
  <c r="BC939" i="10"/>
  <c r="AS939" i="10"/>
  <c r="BE939" i="10"/>
  <c r="BD939" i="10"/>
  <c r="AR939" i="10"/>
  <c r="BE1049" i="10"/>
  <c r="AR1049" i="10"/>
  <c r="AZ1049" i="10"/>
  <c r="BD1049" i="10"/>
  <c r="AO1049" i="10"/>
  <c r="AW1049" i="10"/>
  <c r="AX1049" i="10"/>
  <c r="AX1240" i="10"/>
  <c r="AL1240" i="10"/>
  <c r="BB1240" i="10"/>
  <c r="AT1240" i="10"/>
  <c r="BE1240" i="10"/>
  <c r="AP1240" i="10"/>
  <c r="AV39" i="10"/>
  <c r="AP40" i="10"/>
  <c r="AU40" i="10"/>
  <c r="AZ40" i="10"/>
  <c r="BE41" i="10"/>
  <c r="AM41" i="10"/>
  <c r="AU41" i="10"/>
  <c r="BC41" i="10"/>
  <c r="BC43" i="10"/>
  <c r="AV43" i="10"/>
  <c r="AP44" i="10"/>
  <c r="AU44" i="10"/>
  <c r="AZ44" i="10"/>
  <c r="BE45" i="10"/>
  <c r="AM45" i="10"/>
  <c r="AU45" i="10"/>
  <c r="BC45" i="10"/>
  <c r="BE46" i="10"/>
  <c r="BE48" i="10"/>
  <c r="AN48" i="10"/>
  <c r="AT48" i="10"/>
  <c r="AY48" i="10"/>
  <c r="BD48" i="10"/>
  <c r="BE50" i="10"/>
  <c r="AN50" i="10"/>
  <c r="AT50" i="10"/>
  <c r="AY50" i="10"/>
  <c r="BD50" i="10"/>
  <c r="AZ51" i="10"/>
  <c r="AP52" i="10"/>
  <c r="AX52" i="10"/>
  <c r="AP54" i="10"/>
  <c r="AX54" i="10"/>
  <c r="AO55" i="10"/>
  <c r="BC56" i="10"/>
  <c r="AV56" i="10"/>
  <c r="BE57" i="10"/>
  <c r="AM57" i="10"/>
  <c r="AU57" i="10"/>
  <c r="BC57" i="10"/>
  <c r="BE60" i="10"/>
  <c r="AN60" i="10"/>
  <c r="AT60" i="10"/>
  <c r="AY60" i="10"/>
  <c r="BD60" i="10"/>
  <c r="AZ62" i="10"/>
  <c r="AP64" i="10"/>
  <c r="AX64" i="10"/>
  <c r="AO65" i="10"/>
  <c r="BE68" i="10"/>
  <c r="AM68" i="10"/>
  <c r="AU68" i="10"/>
  <c r="BC68" i="10"/>
  <c r="BC70" i="10"/>
  <c r="AV70" i="10"/>
  <c r="BE73" i="10"/>
  <c r="AN73" i="10"/>
  <c r="AT73" i="10"/>
  <c r="AY73" i="10"/>
  <c r="BD73" i="10"/>
  <c r="BE77" i="10"/>
  <c r="AN77" i="10"/>
  <c r="AT77" i="10"/>
  <c r="AY77" i="10"/>
  <c r="BD77" i="10"/>
  <c r="BE79" i="10"/>
  <c r="BE81" i="10"/>
  <c r="AN81" i="10"/>
  <c r="AT81" i="10"/>
  <c r="AY81" i="10"/>
  <c r="BD81" i="10"/>
  <c r="BC82" i="10"/>
  <c r="AV82" i="10"/>
  <c r="AP89" i="10"/>
  <c r="AU89" i="10"/>
  <c r="AZ89" i="10"/>
  <c r="BE90" i="10"/>
  <c r="AM90" i="10"/>
  <c r="AU90" i="10"/>
  <c r="BC90" i="10"/>
  <c r="BC92" i="10"/>
  <c r="AV92" i="10"/>
  <c r="AP93" i="10"/>
  <c r="AU93" i="10"/>
  <c r="AZ93" i="10"/>
  <c r="BE94" i="10"/>
  <c r="AM94" i="10"/>
  <c r="AU94" i="10"/>
  <c r="BC94" i="10"/>
  <c r="BE97" i="10"/>
  <c r="AN97" i="10"/>
  <c r="AT97" i="10"/>
  <c r="AY97" i="10"/>
  <c r="BD97" i="10"/>
  <c r="BE101" i="10"/>
  <c r="AN101" i="10"/>
  <c r="AT101" i="10"/>
  <c r="AY101" i="10"/>
  <c r="BD101" i="10"/>
  <c r="BE105" i="10"/>
  <c r="AN105" i="10"/>
  <c r="AT105" i="10"/>
  <c r="AY105" i="10"/>
  <c r="BD105" i="10"/>
  <c r="AZ106" i="10"/>
  <c r="AS107" i="10"/>
  <c r="AN108" i="10"/>
  <c r="AT108" i="10"/>
  <c r="AY108" i="10"/>
  <c r="BD108" i="10"/>
  <c r="AZ109" i="10"/>
  <c r="AP111" i="10"/>
  <c r="AX111" i="10"/>
  <c r="AO118" i="10"/>
  <c r="AZ119" i="10"/>
  <c r="AP121" i="10"/>
  <c r="AX121" i="10"/>
  <c r="AO122" i="10"/>
  <c r="BE123" i="10"/>
  <c r="AM123" i="10"/>
  <c r="AU123" i="10"/>
  <c r="BC123" i="10"/>
  <c r="AS126" i="10"/>
  <c r="BE127" i="10"/>
  <c r="AM127" i="10"/>
  <c r="AU127" i="10"/>
  <c r="BC127" i="10"/>
  <c r="BC129" i="10"/>
  <c r="AV129" i="10"/>
  <c r="BE132" i="10"/>
  <c r="AN132" i="10"/>
  <c r="AT132" i="10"/>
  <c r="AY132" i="10"/>
  <c r="BD132" i="10"/>
  <c r="BE136" i="10"/>
  <c r="AN136" i="10"/>
  <c r="AT136" i="10"/>
  <c r="AY136" i="10"/>
  <c r="BD136" i="10"/>
  <c r="BE144" i="10"/>
  <c r="AP145" i="10"/>
  <c r="AX145" i="10"/>
  <c r="AW146" i="10"/>
  <c r="AZ147" i="10"/>
  <c r="AP149" i="10"/>
  <c r="AX149" i="10"/>
  <c r="AO150" i="10"/>
  <c r="AZ151" i="10"/>
  <c r="AP153" i="10"/>
  <c r="AX153" i="10"/>
  <c r="AO154" i="10"/>
  <c r="BC155" i="10"/>
  <c r="AI155" i="10"/>
  <c r="AV155" i="10"/>
  <c r="AI156" i="10"/>
  <c r="AP156" i="10"/>
  <c r="AU156" i="10"/>
  <c r="AZ156" i="10"/>
  <c r="BE157" i="10"/>
  <c r="AM157" i="10"/>
  <c r="AU157" i="10"/>
  <c r="BC157" i="10"/>
  <c r="AR159" i="10"/>
  <c r="BE160" i="10"/>
  <c r="AN160" i="10"/>
  <c r="AT160" i="10"/>
  <c r="AY160" i="10"/>
  <c r="BD160" i="10"/>
  <c r="AL161" i="10"/>
  <c r="AT161" i="10"/>
  <c r="BB161" i="10"/>
  <c r="BE162" i="10"/>
  <c r="AN162" i="10"/>
  <c r="AT162" i="10"/>
  <c r="AY162" i="10"/>
  <c r="BD162" i="10"/>
  <c r="AZ163" i="10"/>
  <c r="AP164" i="10"/>
  <c r="AX164" i="10"/>
  <c r="AP166" i="10"/>
  <c r="AX166" i="10"/>
  <c r="AR168" i="10"/>
  <c r="BE169" i="10"/>
  <c r="AM169" i="10"/>
  <c r="AU169" i="10"/>
  <c r="BC169" i="10"/>
  <c r="BC171" i="10"/>
  <c r="AI171" i="10"/>
  <c r="AV171" i="10"/>
  <c r="AI172" i="10"/>
  <c r="AP172" i="10"/>
  <c r="AU172" i="10"/>
  <c r="AZ172" i="10"/>
  <c r="BE173" i="10"/>
  <c r="AM173" i="10"/>
  <c r="AU173" i="10"/>
  <c r="BC173" i="10"/>
  <c r="AM175" i="10"/>
  <c r="AR175" i="10"/>
  <c r="AX175" i="10"/>
  <c r="BC175" i="10"/>
  <c r="AR178" i="10"/>
  <c r="AO179" i="10"/>
  <c r="AP180" i="10"/>
  <c r="AX180" i="10"/>
  <c r="AM181" i="10"/>
  <c r="AR181" i="10"/>
  <c r="AX181" i="10"/>
  <c r="BC181" i="10"/>
  <c r="AZ182" i="10"/>
  <c r="BE184" i="10"/>
  <c r="AM184" i="10"/>
  <c r="AU184" i="10"/>
  <c r="BC184" i="10"/>
  <c r="BE185" i="10"/>
  <c r="AN185" i="10"/>
  <c r="AT185" i="10"/>
  <c r="AY185" i="10"/>
  <c r="BD185" i="10"/>
  <c r="BE189" i="10"/>
  <c r="AN189" i="10"/>
  <c r="AT189" i="10"/>
  <c r="AY189" i="10"/>
  <c r="BD189" i="10"/>
  <c r="BE191" i="10"/>
  <c r="AL192" i="10"/>
  <c r="AT192" i="10"/>
  <c r="BB192" i="10"/>
  <c r="AI193" i="10"/>
  <c r="AP193" i="10"/>
  <c r="AU193" i="10"/>
  <c r="AZ193" i="10"/>
  <c r="BE196" i="10"/>
  <c r="AM196" i="10"/>
  <c r="AU196" i="10"/>
  <c r="BC196" i="10"/>
  <c r="AZ202" i="10"/>
  <c r="AM203" i="10"/>
  <c r="AU203" i="10"/>
  <c r="BB203" i="10"/>
  <c r="AJ207" i="10"/>
  <c r="AL208" i="10"/>
  <c r="AI214" i="10"/>
  <c r="BE219" i="10"/>
  <c r="AQ219" i="10"/>
  <c r="AL221" i="10"/>
  <c r="AQ223" i="10"/>
  <c r="AZ223" i="10"/>
  <c r="BB226" i="10"/>
  <c r="AQ226" i="10"/>
  <c r="AJ234" i="10"/>
  <c r="AJ236" i="10"/>
  <c r="AP237" i="10"/>
  <c r="AY239" i="10"/>
  <c r="AQ239" i="10"/>
  <c r="BB239" i="10"/>
  <c r="AM239" i="10"/>
  <c r="AV239" i="10"/>
  <c r="BB245" i="10"/>
  <c r="AL245" i="10"/>
  <c r="AX245" i="10"/>
  <c r="AR247" i="10"/>
  <c r="BC247" i="10"/>
  <c r="BD250" i="10"/>
  <c r="AY250" i="10"/>
  <c r="AT250" i="10"/>
  <c r="AN250" i="10"/>
  <c r="AL250" i="10"/>
  <c r="AR250" i="10"/>
  <c r="AZ250" i="10"/>
  <c r="BC251" i="10"/>
  <c r="AU251" i="10"/>
  <c r="AM251" i="10"/>
  <c r="AV251" i="10"/>
  <c r="AH254" i="10"/>
  <c r="BC256" i="10"/>
  <c r="AX256" i="10"/>
  <c r="AR256" i="10"/>
  <c r="AM256" i="10"/>
  <c r="AN256" i="10"/>
  <c r="AU256" i="10"/>
  <c r="BB256" i="10"/>
  <c r="AY257" i="10"/>
  <c r="AQ257" i="10"/>
  <c r="BB257" i="10"/>
  <c r="AM257" i="10"/>
  <c r="AV257" i="10"/>
  <c r="AZ258" i="10"/>
  <c r="AU258" i="10"/>
  <c r="AP258" i="10"/>
  <c r="BE258" i="10"/>
  <c r="AM258" i="10"/>
  <c r="AT258" i="10"/>
  <c r="BB258" i="10"/>
  <c r="BC262" i="10"/>
  <c r="AX262" i="10"/>
  <c r="AR262" i="10"/>
  <c r="AM262" i="10"/>
  <c r="AN262" i="10"/>
  <c r="AU262" i="10"/>
  <c r="BB262" i="10"/>
  <c r="AR265" i="10"/>
  <c r="BC265" i="10"/>
  <c r="AQ266" i="10"/>
  <c r="AX266" i="10"/>
  <c r="BD266" i="10"/>
  <c r="AJ277" i="10"/>
  <c r="AP278" i="10"/>
  <c r="AX278" i="10"/>
  <c r="BD278" i="10"/>
  <c r="AP280" i="10"/>
  <c r="AI292" i="10"/>
  <c r="AH292" i="10"/>
  <c r="AH301" i="10"/>
  <c r="AJ310" i="10"/>
  <c r="AI310" i="10"/>
  <c r="AH313" i="10"/>
  <c r="AJ325" i="10"/>
  <c r="AH334" i="10"/>
  <c r="AH340" i="10"/>
  <c r="AP348" i="10"/>
  <c r="AP353" i="10"/>
  <c r="BD353" i="10"/>
  <c r="AY360" i="10"/>
  <c r="BC372" i="10"/>
  <c r="AU372" i="10"/>
  <c r="AM372" i="10"/>
  <c r="AX372" i="10"/>
  <c r="AL372" i="10"/>
  <c r="BE372" i="10"/>
  <c r="AT372" i="10"/>
  <c r="AY372" i="10"/>
  <c r="AR375" i="10"/>
  <c r="AX376" i="10"/>
  <c r="AP376" i="10"/>
  <c r="BC376" i="10"/>
  <c r="AT376" i="10"/>
  <c r="BE376" i="10"/>
  <c r="BB376" i="10"/>
  <c r="AQ376" i="10"/>
  <c r="AL376" i="10"/>
  <c r="BB377" i="10"/>
  <c r="AL377" i="10"/>
  <c r="BE377" i="10"/>
  <c r="AP377" i="10"/>
  <c r="AX377" i="10"/>
  <c r="AI378" i="10"/>
  <c r="AJ383" i="10"/>
  <c r="AI383" i="10"/>
  <c r="AH383" i="10"/>
  <c r="AU383" i="10"/>
  <c r="AX385" i="10"/>
  <c r="AJ387" i="10"/>
  <c r="AI387" i="10"/>
  <c r="AH387" i="10"/>
  <c r="AU387" i="10"/>
  <c r="BB388" i="10"/>
  <c r="AL388" i="10"/>
  <c r="BE388" i="10"/>
  <c r="AP388" i="10"/>
  <c r="AX388" i="10"/>
  <c r="AT390" i="10"/>
  <c r="AL390" i="10"/>
  <c r="BB390" i="10"/>
  <c r="BC392" i="10"/>
  <c r="AX392" i="10"/>
  <c r="AR392" i="10"/>
  <c r="AM392" i="10"/>
  <c r="BB392" i="10"/>
  <c r="AU392" i="10"/>
  <c r="AN392" i="10"/>
  <c r="AZ392" i="10"/>
  <c r="AT392" i="10"/>
  <c r="AL392" i="10"/>
  <c r="AY392" i="10"/>
  <c r="AJ399" i="10"/>
  <c r="BB405" i="10"/>
  <c r="AU406" i="10"/>
  <c r="BD410" i="10"/>
  <c r="AY410" i="10"/>
  <c r="AT410" i="10"/>
  <c r="AN410" i="10"/>
  <c r="BE410" i="10"/>
  <c r="BC410" i="10"/>
  <c r="AX410" i="10"/>
  <c r="AR410" i="10"/>
  <c r="AM410" i="10"/>
  <c r="BB410" i="10"/>
  <c r="AQ410" i="10"/>
  <c r="AZ410" i="10"/>
  <c r="AP410" i="10"/>
  <c r="BB413" i="10"/>
  <c r="AU414" i="10"/>
  <c r="BD418" i="10"/>
  <c r="AY418" i="10"/>
  <c r="AT418" i="10"/>
  <c r="AN418" i="10"/>
  <c r="BE418" i="10"/>
  <c r="BC418" i="10"/>
  <c r="AX418" i="10"/>
  <c r="AR418" i="10"/>
  <c r="AM418" i="10"/>
  <c r="BB418" i="10"/>
  <c r="AQ418" i="10"/>
  <c r="AZ418" i="10"/>
  <c r="AP418" i="10"/>
  <c r="AX420" i="10"/>
  <c r="AT420" i="10"/>
  <c r="AL420" i="10"/>
  <c r="AJ425" i="10"/>
  <c r="AI425" i="10"/>
  <c r="AL434" i="10"/>
  <c r="AX435" i="10"/>
  <c r="AP435" i="10"/>
  <c r="BC435" i="10"/>
  <c r="AU435" i="10"/>
  <c r="AM435" i="10"/>
  <c r="AY435" i="10"/>
  <c r="AT435" i="10"/>
  <c r="AQ435" i="10"/>
  <c r="BD450" i="10"/>
  <c r="AY450" i="10"/>
  <c r="AT450" i="10"/>
  <c r="AN450" i="10"/>
  <c r="BE450" i="10"/>
  <c r="BC450" i="10"/>
  <c r="AX450" i="10"/>
  <c r="AR450" i="10"/>
  <c r="AM450" i="10"/>
  <c r="AZ450" i="10"/>
  <c r="AP450" i="10"/>
  <c r="AV450" i="10"/>
  <c r="AL450" i="10"/>
  <c r="AU459" i="10"/>
  <c r="AA462" i="10"/>
  <c r="AJ463" i="10"/>
  <c r="AH463" i="10"/>
  <c r="AI463" i="10"/>
  <c r="BC468" i="10"/>
  <c r="AN486" i="10"/>
  <c r="AZ490" i="10"/>
  <c r="AR490" i="10"/>
  <c r="AX490" i="10"/>
  <c r="AP490" i="10"/>
  <c r="BB490" i="10"/>
  <c r="AL490" i="10"/>
  <c r="BE490" i="10"/>
  <c r="AV490" i="10"/>
  <c r="AT490" i="10"/>
  <c r="AH495" i="10"/>
  <c r="BB513" i="10"/>
  <c r="BC517" i="10"/>
  <c r="AH520" i="10"/>
  <c r="AJ532" i="10"/>
  <c r="AH532" i="10"/>
  <c r="BA536" i="10"/>
  <c r="AQ536" i="10"/>
  <c r="AY536" i="10"/>
  <c r="AO536" i="10"/>
  <c r="BE536" i="10"/>
  <c r="AW536" i="10"/>
  <c r="AS536" i="10"/>
  <c r="BE538" i="10"/>
  <c r="AS538" i="10"/>
  <c r="BA538" i="10"/>
  <c r="AQ538" i="10"/>
  <c r="AY538" i="10"/>
  <c r="AW538" i="10"/>
  <c r="AX539" i="10"/>
  <c r="BB541" i="10"/>
  <c r="AT541" i="10"/>
  <c r="AL541" i="10"/>
  <c r="BE541" i="10"/>
  <c r="AZ541" i="10"/>
  <c r="AR541" i="10"/>
  <c r="BD541" i="10"/>
  <c r="AN541" i="10"/>
  <c r="AX541" i="10"/>
  <c r="BA542" i="10"/>
  <c r="AQ542" i="10"/>
  <c r="AY542" i="10"/>
  <c r="AO542" i="10"/>
  <c r="BE542" i="10"/>
  <c r="AS542" i="10"/>
  <c r="BE546" i="10"/>
  <c r="BA546" i="10"/>
  <c r="AW546" i="10"/>
  <c r="AO546" i="10"/>
  <c r="AS559" i="10"/>
  <c r="BE559" i="10"/>
  <c r="AO559" i="10"/>
  <c r="BA559" i="10"/>
  <c r="AW559" i="10"/>
  <c r="BB563" i="10"/>
  <c r="AT563" i="10"/>
  <c r="AL563" i="10"/>
  <c r="BC563" i="10"/>
  <c r="AZ563" i="10"/>
  <c r="AR563" i="10"/>
  <c r="AX563" i="10"/>
  <c r="AV563" i="10"/>
  <c r="AP563" i="10"/>
  <c r="AJ569" i="10"/>
  <c r="AH569" i="10"/>
  <c r="AI569" i="10"/>
  <c r="AI573" i="10"/>
  <c r="AJ573" i="10"/>
  <c r="AB574" i="10"/>
  <c r="AC574" i="10" s="1"/>
  <c r="AZ598" i="10"/>
  <c r="AR598" i="10"/>
  <c r="BC598" i="10"/>
  <c r="BD598" i="10"/>
  <c r="AT598" i="10"/>
  <c r="BB598" i="10"/>
  <c r="AP598" i="10"/>
  <c r="AN598" i="10"/>
  <c r="AL598" i="10"/>
  <c r="AX598" i="10"/>
  <c r="AH669" i="10"/>
  <c r="AJ669" i="10"/>
  <c r="AI669" i="10"/>
  <c r="AT671" i="10"/>
  <c r="BE671" i="10"/>
  <c r="BA671" i="10"/>
  <c r="AY671" i="10"/>
  <c r="AO671" i="10"/>
  <c r="AB693" i="10"/>
  <c r="AC693" i="10" s="1"/>
  <c r="AA693" i="10"/>
  <c r="AV718" i="10"/>
  <c r="BE718" i="10"/>
  <c r="AR718" i="10"/>
  <c r="AN718" i="10"/>
  <c r="BD718" i="10"/>
  <c r="AZ718" i="10"/>
  <c r="BB722" i="10"/>
  <c r="AT722" i="10"/>
  <c r="AL722" i="10"/>
  <c r="AY722" i="10"/>
  <c r="AQ722" i="10"/>
  <c r="AP722" i="10"/>
  <c r="BE722" i="10"/>
  <c r="BC722" i="10"/>
  <c r="AM722" i="10"/>
  <c r="AX722" i="10"/>
  <c r="AU722" i="10"/>
  <c r="BC742" i="10"/>
  <c r="AX742" i="10"/>
  <c r="AR742" i="10"/>
  <c r="AM742" i="10"/>
  <c r="BB742" i="10"/>
  <c r="AV742" i="10"/>
  <c r="AQ742" i="10"/>
  <c r="AL742" i="10"/>
  <c r="BD742" i="10"/>
  <c r="AT742" i="10"/>
  <c r="AZ742" i="10"/>
  <c r="AP742" i="10"/>
  <c r="BE742" i="10"/>
  <c r="AY742" i="10"/>
  <c r="AU742" i="10"/>
  <c r="AN742" i="10"/>
  <c r="AZ873" i="10"/>
  <c r="AU873" i="10"/>
  <c r="AP873" i="10"/>
  <c r="BD873" i="10"/>
  <c r="AY873" i="10"/>
  <c r="AT873" i="10"/>
  <c r="AN873" i="10"/>
  <c r="AV873" i="10"/>
  <c r="AL873" i="10"/>
  <c r="BE873" i="10"/>
  <c r="BC873" i="10"/>
  <c r="AR873" i="10"/>
  <c r="BB873" i="10"/>
  <c r="AX873" i="10"/>
  <c r="AM873" i="10"/>
  <c r="BB912" i="10"/>
  <c r="AV912" i="10"/>
  <c r="AQ912" i="10"/>
  <c r="AL912" i="10"/>
  <c r="BE912" i="10"/>
  <c r="AZ912" i="10"/>
  <c r="AU912" i="10"/>
  <c r="AP912" i="10"/>
  <c r="AX912" i="10"/>
  <c r="AM912" i="10"/>
  <c r="BD912" i="10"/>
  <c r="AT912" i="10"/>
  <c r="AN912" i="10"/>
  <c r="BC912" i="10"/>
  <c r="AY912" i="10"/>
  <c r="AR912" i="10"/>
  <c r="AL40" i="10"/>
  <c r="AQ40" i="10"/>
  <c r="AV40" i="10"/>
  <c r="AP41" i="10"/>
  <c r="AL44" i="10"/>
  <c r="AQ44" i="10"/>
  <c r="AV44" i="10"/>
  <c r="AP45" i="10"/>
  <c r="AP48" i="10"/>
  <c r="AU48" i="10"/>
  <c r="AP50" i="10"/>
  <c r="AU50" i="10"/>
  <c r="AN51" i="10"/>
  <c r="AQ52" i="10"/>
  <c r="AQ54" i="10"/>
  <c r="AP57" i="10"/>
  <c r="AP60" i="10"/>
  <c r="AU60" i="10"/>
  <c r="AN62" i="10"/>
  <c r="AQ64" i="10"/>
  <c r="AP68" i="10"/>
  <c r="AP73" i="10"/>
  <c r="AU73" i="10"/>
  <c r="AP77" i="10"/>
  <c r="AU77" i="10"/>
  <c r="AP81" i="10"/>
  <c r="AU81" i="10"/>
  <c r="AL89" i="10"/>
  <c r="AQ89" i="10"/>
  <c r="AV89" i="10"/>
  <c r="AP90" i="10"/>
  <c r="AL93" i="10"/>
  <c r="AQ93" i="10"/>
  <c r="AV93" i="10"/>
  <c r="AP94" i="10"/>
  <c r="AP97" i="10"/>
  <c r="AU97" i="10"/>
  <c r="AP101" i="10"/>
  <c r="AU101" i="10"/>
  <c r="AP105" i="10"/>
  <c r="AU105" i="10"/>
  <c r="AN106" i="10"/>
  <c r="AP108" i="10"/>
  <c r="AU108" i="10"/>
  <c r="AN109" i="10"/>
  <c r="AQ111" i="10"/>
  <c r="AP113" i="10"/>
  <c r="AU113" i="10"/>
  <c r="AN119" i="10"/>
  <c r="AQ121" i="10"/>
  <c r="AP123" i="10"/>
  <c r="AP127" i="10"/>
  <c r="AP132" i="10"/>
  <c r="AU132" i="10"/>
  <c r="AP136" i="10"/>
  <c r="AU136" i="10"/>
  <c r="AP140" i="10"/>
  <c r="AU140" i="10"/>
  <c r="AQ145" i="10"/>
  <c r="AN147" i="10"/>
  <c r="AQ149" i="10"/>
  <c r="AN151" i="10"/>
  <c r="AQ153" i="10"/>
  <c r="AL156" i="10"/>
  <c r="AQ156" i="10"/>
  <c r="AV156" i="10"/>
  <c r="AP157" i="10"/>
  <c r="BC159" i="10"/>
  <c r="AV159" i="10"/>
  <c r="AP160" i="10"/>
  <c r="AU160" i="10"/>
  <c r="BE161" i="10"/>
  <c r="AM161" i="10"/>
  <c r="AU161" i="10"/>
  <c r="BC161" i="10"/>
  <c r="AP162" i="10"/>
  <c r="AU162" i="10"/>
  <c r="AN163" i="10"/>
  <c r="AQ164" i="10"/>
  <c r="AQ166" i="10"/>
  <c r="BC168" i="10"/>
  <c r="AV168" i="10"/>
  <c r="AP169" i="10"/>
  <c r="AL172" i="10"/>
  <c r="AQ172" i="10"/>
  <c r="AV172" i="10"/>
  <c r="AP173" i="10"/>
  <c r="BE175" i="10"/>
  <c r="AN175" i="10"/>
  <c r="AT175" i="10"/>
  <c r="AY175" i="10"/>
  <c r="BD175" i="10"/>
  <c r="BC178" i="10"/>
  <c r="AV178" i="10"/>
  <c r="AQ180" i="10"/>
  <c r="BE181" i="10"/>
  <c r="AN181" i="10"/>
  <c r="AT181" i="10"/>
  <c r="AY181" i="10"/>
  <c r="BD181" i="10"/>
  <c r="AN182" i="10"/>
  <c r="AP184" i="10"/>
  <c r="AP185" i="10"/>
  <c r="AU185" i="10"/>
  <c r="AP189" i="10"/>
  <c r="AU189" i="10"/>
  <c r="BE192" i="10"/>
  <c r="AM192" i="10"/>
  <c r="AU192" i="10"/>
  <c r="BC192" i="10"/>
  <c r="AP196" i="10"/>
  <c r="BC202" i="10"/>
  <c r="BD202" i="10"/>
  <c r="AP203" i="10"/>
  <c r="AV203" i="10"/>
  <c r="AH209" i="10"/>
  <c r="AH210" i="10"/>
  <c r="BD219" i="10"/>
  <c r="AY219" i="10"/>
  <c r="AT219" i="10"/>
  <c r="AN219" i="10"/>
  <c r="AL219" i="10"/>
  <c r="AR219" i="10"/>
  <c r="AZ219" i="10"/>
  <c r="AH222" i="10"/>
  <c r="BB223" i="10"/>
  <c r="AR223" i="10"/>
  <c r="AZ226" i="10"/>
  <c r="AR226" i="10"/>
  <c r="AU226" i="10"/>
  <c r="BD226" i="10"/>
  <c r="Q253" i="10"/>
  <c r="W253" i="10" s="1"/>
  <c r="BE237" i="10"/>
  <c r="AZ239" i="10"/>
  <c r="AH240" i="10"/>
  <c r="BB241" i="10"/>
  <c r="AL241" i="10"/>
  <c r="AX241" i="10"/>
  <c r="AH242" i="10"/>
  <c r="AS244" i="10"/>
  <c r="AU247" i="10"/>
  <c r="AM250" i="10"/>
  <c r="AU250" i="10"/>
  <c r="BB250" i="10"/>
  <c r="AH255" i="10"/>
  <c r="AP256" i="10"/>
  <c r="AV256" i="10"/>
  <c r="BD256" i="10"/>
  <c r="AN257" i="10"/>
  <c r="AZ257" i="10"/>
  <c r="AJ258" i="10"/>
  <c r="AN258" i="10"/>
  <c r="AV258" i="10"/>
  <c r="BC258" i="10"/>
  <c r="AP262" i="10"/>
  <c r="AV262" i="10"/>
  <c r="BD262" i="10"/>
  <c r="AU265" i="10"/>
  <c r="AL266" i="10"/>
  <c r="AR266" i="10"/>
  <c r="BB267" i="10"/>
  <c r="AL267" i="10"/>
  <c r="BE267" i="10"/>
  <c r="AT267" i="10"/>
  <c r="BE278" i="10"/>
  <c r="AR278" i="10"/>
  <c r="BE280" i="10"/>
  <c r="AH284" i="10"/>
  <c r="AJ284" i="10"/>
  <c r="AI293" i="10"/>
  <c r="AJ293" i="10"/>
  <c r="AH295" i="10"/>
  <c r="AJ295" i="10"/>
  <c r="AY299" i="10"/>
  <c r="AQ299" i="10"/>
  <c r="BE299" i="10"/>
  <c r="AU299" i="10"/>
  <c r="AL299" i="10"/>
  <c r="BC299" i="10"/>
  <c r="AT299" i="10"/>
  <c r="AP299" i="10"/>
  <c r="AY307" i="10"/>
  <c r="AQ307" i="10"/>
  <c r="BE307" i="10"/>
  <c r="AU307" i="10"/>
  <c r="AL307" i="10"/>
  <c r="BC307" i="10"/>
  <c r="AT307" i="10"/>
  <c r="AP307" i="10"/>
  <c r="AH310" i="10"/>
  <c r="AI320" i="10"/>
  <c r="AH320" i="10"/>
  <c r="BC329" i="10"/>
  <c r="AU329" i="10"/>
  <c r="AM329" i="10"/>
  <c r="AX329" i="10"/>
  <c r="AL329" i="10"/>
  <c r="BE329" i="10"/>
  <c r="AT329" i="10"/>
  <c r="AY329" i="10"/>
  <c r="AJ343" i="10"/>
  <c r="AI343" i="10"/>
  <c r="AX351" i="10"/>
  <c r="AL351" i="10"/>
  <c r="BE351" i="10"/>
  <c r="BB351" i="10"/>
  <c r="AT351" i="10"/>
  <c r="AQ353" i="10"/>
  <c r="BC357" i="10"/>
  <c r="AX357" i="10"/>
  <c r="AR357" i="10"/>
  <c r="AM357" i="10"/>
  <c r="BD357" i="10"/>
  <c r="AV357" i="10"/>
  <c r="AP357" i="10"/>
  <c r="BE357" i="10"/>
  <c r="BB357" i="10"/>
  <c r="AU357" i="10"/>
  <c r="AN357" i="10"/>
  <c r="AY357" i="10"/>
  <c r="AL360" i="10"/>
  <c r="AJ372" i="10"/>
  <c r="AH372" i="10"/>
  <c r="BB372" i="10"/>
  <c r="AU375" i="10"/>
  <c r="AM376" i="10"/>
  <c r="AY380" i="10"/>
  <c r="AQ380" i="10"/>
  <c r="BE380" i="10"/>
  <c r="AU380" i="10"/>
  <c r="AL380" i="10"/>
  <c r="BC380" i="10"/>
  <c r="AT380" i="10"/>
  <c r="AP380" i="10"/>
  <c r="AI382" i="10"/>
  <c r="AJ382" i="10"/>
  <c r="AM383" i="10"/>
  <c r="AZ383" i="10"/>
  <c r="AX386" i="10"/>
  <c r="AP386" i="10"/>
  <c r="BB386" i="10"/>
  <c r="AQ386" i="10"/>
  <c r="AY386" i="10"/>
  <c r="AM386" i="10"/>
  <c r="AL386" i="10"/>
  <c r="AM387" i="10"/>
  <c r="AZ387" i="10"/>
  <c r="AP392" i="10"/>
  <c r="BD392" i="10"/>
  <c r="BB408" i="10"/>
  <c r="AL408" i="10"/>
  <c r="BE408" i="10"/>
  <c r="AX408" i="10"/>
  <c r="AP408" i="10"/>
  <c r="AX409" i="10"/>
  <c r="AP409" i="10"/>
  <c r="BC409" i="10"/>
  <c r="AU409" i="10"/>
  <c r="AM409" i="10"/>
  <c r="AY409" i="10"/>
  <c r="AT409" i="10"/>
  <c r="AQ409" i="10"/>
  <c r="AL410" i="10"/>
  <c r="BB416" i="10"/>
  <c r="AL416" i="10"/>
  <c r="BE416" i="10"/>
  <c r="AX416" i="10"/>
  <c r="AP416" i="10"/>
  <c r="AX417" i="10"/>
  <c r="AP417" i="10"/>
  <c r="BC417" i="10"/>
  <c r="AU417" i="10"/>
  <c r="AM417" i="10"/>
  <c r="AY417" i="10"/>
  <c r="AT417" i="10"/>
  <c r="AQ417" i="10"/>
  <c r="AL418" i="10"/>
  <c r="AH425" i="10"/>
  <c r="AH431" i="10"/>
  <c r="AU434" i="10"/>
  <c r="AH443" i="10"/>
  <c r="AJ443" i="10"/>
  <c r="AJ444" i="10"/>
  <c r="AI444" i="10"/>
  <c r="AB466" i="10"/>
  <c r="AC466" i="10" s="1"/>
  <c r="AA466" i="10"/>
  <c r="AZ468" i="10"/>
  <c r="AR468" i="10"/>
  <c r="AX468" i="10"/>
  <c r="AP468" i="10"/>
  <c r="BB468" i="10"/>
  <c r="AL468" i="10"/>
  <c r="AV468" i="10"/>
  <c r="BD468" i="10"/>
  <c r="BE473" i="10"/>
  <c r="BA473" i="10"/>
  <c r="AW473" i="10"/>
  <c r="BD490" i="10"/>
  <c r="AI502" i="10"/>
  <c r="AJ502" i="10"/>
  <c r="AH502" i="10"/>
  <c r="BD513" i="10"/>
  <c r="AZ517" i="10"/>
  <c r="AR517" i="10"/>
  <c r="AX517" i="10"/>
  <c r="AP517" i="10"/>
  <c r="AV517" i="10"/>
  <c r="AT517" i="10"/>
  <c r="AN517" i="10"/>
  <c r="AA519" i="10"/>
  <c r="AB519" i="10"/>
  <c r="AC519" i="10" s="1"/>
  <c r="AV531" i="10"/>
  <c r="AO538" i="10"/>
  <c r="AZ539" i="10"/>
  <c r="AW542" i="10"/>
  <c r="BB547" i="10"/>
  <c r="AT547" i="10"/>
  <c r="AL547" i="10"/>
  <c r="AZ547" i="10"/>
  <c r="AR547" i="10"/>
  <c r="AP547" i="10"/>
  <c r="BC547" i="10"/>
  <c r="BD547" i="10"/>
  <c r="AN547" i="10"/>
  <c r="BA557" i="10"/>
  <c r="AY557" i="10"/>
  <c r="BD563" i="10"/>
  <c r="BE567" i="10"/>
  <c r="AY567" i="10"/>
  <c r="AW567" i="10"/>
  <c r="AA573" i="10"/>
  <c r="AH573" i="10"/>
  <c r="AI634" i="10"/>
  <c r="AH634" i="10"/>
  <c r="AA641" i="10"/>
  <c r="AB641" i="10"/>
  <c r="AC641" i="10" s="1"/>
  <c r="AZ667" i="10"/>
  <c r="BA667" i="10"/>
  <c r="BE667" i="10"/>
  <c r="AT667" i="10"/>
  <c r="AO667" i="10"/>
  <c r="AW674" i="10"/>
  <c r="AL674" i="10"/>
  <c r="BB674" i="10"/>
  <c r="BB700" i="10"/>
  <c r="AV700" i="10"/>
  <c r="AQ700" i="10"/>
  <c r="AL700" i="10"/>
  <c r="AZ700" i="10"/>
  <c r="AT700" i="10"/>
  <c r="AM700" i="10"/>
  <c r="AY700" i="10"/>
  <c r="AR700" i="10"/>
  <c r="BD700" i="10"/>
  <c r="AP700" i="10"/>
  <c r="BE700" i="10"/>
  <c r="BC700" i="10"/>
  <c r="AN700" i="10"/>
  <c r="AX700" i="10"/>
  <c r="AI751" i="10"/>
  <c r="AH751" i="10"/>
  <c r="AJ751" i="10"/>
  <c r="BB777" i="10"/>
  <c r="AT777" i="10"/>
  <c r="AL777" i="10"/>
  <c r="AY777" i="10"/>
  <c r="AQ777" i="10"/>
  <c r="BC777" i="10"/>
  <c r="AM777" i="10"/>
  <c r="AX777" i="10"/>
  <c r="AU777" i="10"/>
  <c r="BE777" i="10"/>
  <c r="AP777" i="10"/>
  <c r="BD887" i="10"/>
  <c r="AV887" i="10"/>
  <c r="AO887" i="10"/>
  <c r="BA887" i="10"/>
  <c r="AT887" i="10"/>
  <c r="AN887" i="10"/>
  <c r="AX887" i="10"/>
  <c r="AS887" i="10"/>
  <c r="BE887" i="10"/>
  <c r="AZ887" i="10"/>
  <c r="AP887" i="10"/>
  <c r="AP161" i="10"/>
  <c r="AP175" i="10"/>
  <c r="AU175" i="10"/>
  <c r="AP181" i="10"/>
  <c r="AU181" i="10"/>
  <c r="AP192" i="10"/>
  <c r="AN202" i="10"/>
  <c r="BD203" i="10"/>
  <c r="AY203" i="10"/>
  <c r="AT203" i="10"/>
  <c r="AN203" i="10"/>
  <c r="BE203" i="10"/>
  <c r="AQ203" i="10"/>
  <c r="AX203" i="10"/>
  <c r="AP208" i="10"/>
  <c r="BE208" i="10"/>
  <c r="AX208" i="10"/>
  <c r="AW213" i="10"/>
  <c r="AP221" i="10"/>
  <c r="BE221" i="10"/>
  <c r="AX221" i="10"/>
  <c r="BC223" i="10"/>
  <c r="AU223" i="10"/>
  <c r="AM223" i="10"/>
  <c r="AV223" i="10"/>
  <c r="BB237" i="10"/>
  <c r="AL237" i="10"/>
  <c r="AX237" i="10"/>
  <c r="AY247" i="10"/>
  <c r="AQ247" i="10"/>
  <c r="BB247" i="10"/>
  <c r="AM247" i="10"/>
  <c r="AV247" i="10"/>
  <c r="AY265" i="10"/>
  <c r="AQ265" i="10"/>
  <c r="BB265" i="10"/>
  <c r="AM265" i="10"/>
  <c r="AV265" i="10"/>
  <c r="AZ266" i="10"/>
  <c r="AU266" i="10"/>
  <c r="AP266" i="10"/>
  <c r="BE266" i="10"/>
  <c r="AM266" i="10"/>
  <c r="AT266" i="10"/>
  <c r="BB266" i="10"/>
  <c r="BB278" i="10"/>
  <c r="AV278" i="10"/>
  <c r="AQ278" i="10"/>
  <c r="AL278" i="10"/>
  <c r="AM278" i="10"/>
  <c r="AT278" i="10"/>
  <c r="AZ278" i="10"/>
  <c r="AT280" i="10"/>
  <c r="AL280" i="10"/>
  <c r="BB280" i="10"/>
  <c r="AI281" i="10"/>
  <c r="AH281" i="10"/>
  <c r="BB283" i="10"/>
  <c r="AL283" i="10"/>
  <c r="BE283" i="10"/>
  <c r="AT283" i="10"/>
  <c r="AH288" i="10"/>
  <c r="AI288" i="10"/>
  <c r="AI300" i="10"/>
  <c r="AH300" i="10"/>
  <c r="AI308" i="10"/>
  <c r="AH308" i="10"/>
  <c r="AH316" i="10"/>
  <c r="AI316" i="10"/>
  <c r="AJ324" i="10"/>
  <c r="AI324" i="10"/>
  <c r="AJ329" i="10"/>
  <c r="AH329" i="10"/>
  <c r="AH341" i="10"/>
  <c r="AJ341" i="10"/>
  <c r="BC348" i="10"/>
  <c r="AU348" i="10"/>
  <c r="AM348" i="10"/>
  <c r="AX348" i="10"/>
  <c r="AL348" i="10"/>
  <c r="BE348" i="10"/>
  <c r="AT348" i="10"/>
  <c r="AY348" i="10"/>
  <c r="BE353" i="10"/>
  <c r="AV353" i="10"/>
  <c r="BE360" i="10"/>
  <c r="AP360" i="10"/>
  <c r="AL375" i="10"/>
  <c r="AZ375" i="10"/>
  <c r="AN383" i="10"/>
  <c r="BC383" i="10"/>
  <c r="AT385" i="10"/>
  <c r="AP385" i="10"/>
  <c r="BE385" i="10"/>
  <c r="AL385" i="10"/>
  <c r="AN387" i="10"/>
  <c r="BC387" i="10"/>
  <c r="AJ391" i="10"/>
  <c r="AI391" i="10"/>
  <c r="AH391" i="10"/>
  <c r="AI398" i="10"/>
  <c r="AH398" i="10"/>
  <c r="AT404" i="10"/>
  <c r="BE405" i="10"/>
  <c r="AL405" i="10"/>
  <c r="BD406" i="10"/>
  <c r="AY406" i="10"/>
  <c r="AT406" i="10"/>
  <c r="AN406" i="10"/>
  <c r="BE406" i="10"/>
  <c r="BC406" i="10"/>
  <c r="AX406" i="10"/>
  <c r="AR406" i="10"/>
  <c r="AM406" i="10"/>
  <c r="BB406" i="10"/>
  <c r="AQ406" i="10"/>
  <c r="AZ406" i="10"/>
  <c r="AP406" i="10"/>
  <c r="AT412" i="10"/>
  <c r="BE413" i="10"/>
  <c r="AL413" i="10"/>
  <c r="BD414" i="10"/>
  <c r="AY414" i="10"/>
  <c r="AT414" i="10"/>
  <c r="AN414" i="10"/>
  <c r="BE414" i="10"/>
  <c r="BC414" i="10"/>
  <c r="AX414" i="10"/>
  <c r="AR414" i="10"/>
  <c r="AM414" i="10"/>
  <c r="BB414" i="10"/>
  <c r="AQ414" i="10"/>
  <c r="AZ414" i="10"/>
  <c r="AP414" i="10"/>
  <c r="AJ423" i="10"/>
  <c r="AI423" i="10"/>
  <c r="AJ429" i="10"/>
  <c r="AI429" i="10"/>
  <c r="AV434" i="10"/>
  <c r="BB436" i="10"/>
  <c r="AL436" i="10"/>
  <c r="BE436" i="10"/>
  <c r="AX436" i="10"/>
  <c r="AT436" i="10"/>
  <c r="AZ459" i="10"/>
  <c r="AT459" i="10"/>
  <c r="AN459" i="10"/>
  <c r="AY459" i="10"/>
  <c r="AR459" i="10"/>
  <c r="AM459" i="10"/>
  <c r="BA459" i="10"/>
  <c r="AP459" i="10"/>
  <c r="AV459" i="10"/>
  <c r="AL459" i="10"/>
  <c r="BD464" i="10"/>
  <c r="AV464" i="10"/>
  <c r="AQ464" i="10"/>
  <c r="AL464" i="10"/>
  <c r="BC464" i="10"/>
  <c r="BB464" i="10"/>
  <c r="AU464" i="10"/>
  <c r="AP464" i="10"/>
  <c r="AX464" i="10"/>
  <c r="AM464" i="10"/>
  <c r="AT464" i="10"/>
  <c r="AR464" i="10"/>
  <c r="AB467" i="10"/>
  <c r="AC467" i="10" s="1"/>
  <c r="AJ469" i="10"/>
  <c r="AH469" i="10"/>
  <c r="AA470" i="10"/>
  <c r="AB470" i="10"/>
  <c r="AC470" i="10" s="1"/>
  <c r="AI485" i="10"/>
  <c r="AH485" i="10"/>
  <c r="AX486" i="10"/>
  <c r="AQ486" i="10"/>
  <c r="AL486" i="10"/>
  <c r="BE486" i="10"/>
  <c r="BD486" i="10"/>
  <c r="AV486" i="10"/>
  <c r="AP486" i="10"/>
  <c r="AZ486" i="10"/>
  <c r="AM486" i="10"/>
  <c r="AT486" i="10"/>
  <c r="BB486" i="10"/>
  <c r="BE499" i="10"/>
  <c r="AS499" i="10"/>
  <c r="BA499" i="10"/>
  <c r="AQ499" i="10"/>
  <c r="AW499" i="10"/>
  <c r="AO499" i="10"/>
  <c r="BE513" i="10"/>
  <c r="AL513" i="10"/>
  <c r="AB524" i="10"/>
  <c r="AC524" i="10" s="1"/>
  <c r="AA527" i="10"/>
  <c r="AA531" i="10"/>
  <c r="AB531" i="10"/>
  <c r="AC531" i="10" s="1"/>
  <c r="AX531" i="10"/>
  <c r="BC539" i="10"/>
  <c r="AI571" i="10"/>
  <c r="AJ571" i="10"/>
  <c r="AJ583" i="10"/>
  <c r="AI583" i="10"/>
  <c r="AH583" i="10"/>
  <c r="AQ611" i="10"/>
  <c r="BC611" i="10"/>
  <c r="BB611" i="10"/>
  <c r="AY611" i="10"/>
  <c r="AU611" i="10"/>
  <c r="AM611" i="10"/>
  <c r="AJ633" i="10"/>
  <c r="AH633" i="10"/>
  <c r="AY660" i="10"/>
  <c r="BE660" i="10"/>
  <c r="BD660" i="10"/>
  <c r="AS660" i="10"/>
  <c r="AN660" i="10"/>
  <c r="AI666" i="10"/>
  <c r="AJ666" i="10"/>
  <c r="AH666" i="10"/>
  <c r="AS799" i="10"/>
  <c r="BB799" i="10"/>
  <c r="BA799" i="10"/>
  <c r="AB804" i="10"/>
  <c r="AC804" i="10" s="1"/>
  <c r="AA804" i="10"/>
  <c r="AP286" i="10"/>
  <c r="AQ288" i="10"/>
  <c r="BE289" i="10"/>
  <c r="AT289" i="10"/>
  <c r="AY295" i="10"/>
  <c r="AQ295" i="10"/>
  <c r="BE295" i="10"/>
  <c r="AM295" i="10"/>
  <c r="AX295" i="10"/>
  <c r="AJ296" i="10"/>
  <c r="AY303" i="10"/>
  <c r="AQ303" i="10"/>
  <c r="BE303" i="10"/>
  <c r="AM303" i="10"/>
  <c r="AX303" i="10"/>
  <c r="AJ304" i="10"/>
  <c r="BE313" i="10"/>
  <c r="AL313" i="10"/>
  <c r="AP314" i="10"/>
  <c r="AQ316" i="10"/>
  <c r="BE317" i="10"/>
  <c r="AT317" i="10"/>
  <c r="AL321" i="10"/>
  <c r="BE324" i="10"/>
  <c r="AR324" i="10"/>
  <c r="BE326" i="10"/>
  <c r="AP326" i="10"/>
  <c r="BE328" i="10"/>
  <c r="AP328" i="10"/>
  <c r="AV328" i="10"/>
  <c r="AJ330" i="10"/>
  <c r="BE332" i="10"/>
  <c r="AT332" i="10"/>
  <c r="BB333" i="10"/>
  <c r="AV333" i="10"/>
  <c r="AQ333" i="10"/>
  <c r="AL333" i="10"/>
  <c r="AM333" i="10"/>
  <c r="AT333" i="10"/>
  <c r="AZ333" i="10"/>
  <c r="AX335" i="10"/>
  <c r="AX337" i="10"/>
  <c r="AP337" i="10"/>
  <c r="AL337" i="10"/>
  <c r="AU337" i="10"/>
  <c r="BB338" i="10"/>
  <c r="AL338" i="10"/>
  <c r="BE338" i="10"/>
  <c r="AT338" i="10"/>
  <c r="AY341" i="10"/>
  <c r="AQ341" i="10"/>
  <c r="BE341" i="10"/>
  <c r="AM341" i="10"/>
  <c r="AX341" i="10"/>
  <c r="BE343" i="10"/>
  <c r="AR343" i="10"/>
  <c r="Q365" i="10"/>
  <c r="W365" i="10" s="1"/>
  <c r="BC349" i="10"/>
  <c r="AX349" i="10"/>
  <c r="AR349" i="10"/>
  <c r="AM349" i="10"/>
  <c r="AQ349" i="10"/>
  <c r="AY349" i="10"/>
  <c r="BC356" i="10"/>
  <c r="AU356" i="10"/>
  <c r="AM356" i="10"/>
  <c r="AP356" i="10"/>
  <c r="AY356" i="10"/>
  <c r="AP359" i="10"/>
  <c r="AX363" i="10"/>
  <c r="AX393" i="10"/>
  <c r="BC395" i="10"/>
  <c r="AX395" i="10"/>
  <c r="AR395" i="10"/>
  <c r="AM395" i="10"/>
  <c r="AQ395" i="10"/>
  <c r="AY395" i="10"/>
  <c r="AP397" i="10"/>
  <c r="AZ402" i="10"/>
  <c r="AU402" i="10"/>
  <c r="AM402" i="10"/>
  <c r="BD402" i="10"/>
  <c r="AY402" i="10"/>
  <c r="AR402" i="10"/>
  <c r="AL402" i="10"/>
  <c r="AN402" i="10"/>
  <c r="BB402" i="10"/>
  <c r="AX432" i="10"/>
  <c r="AT432" i="10"/>
  <c r="BB432" i="10"/>
  <c r="AI438" i="10"/>
  <c r="AH438" i="10"/>
  <c r="AI446" i="10"/>
  <c r="AH446" i="10"/>
  <c r="AJ447" i="10"/>
  <c r="AI447" i="10"/>
  <c r="AX451" i="10"/>
  <c r="AP451" i="10"/>
  <c r="BC451" i="10"/>
  <c r="AU451" i="10"/>
  <c r="AM451" i="10"/>
  <c r="AQ451" i="10"/>
  <c r="BB452" i="10"/>
  <c r="AL452" i="10"/>
  <c r="BE452" i="10"/>
  <c r="AX452" i="10"/>
  <c r="AT452" i="10"/>
  <c r="AY454" i="10"/>
  <c r="AQ454" i="10"/>
  <c r="BE454" i="10"/>
  <c r="AX454" i="10"/>
  <c r="AP454" i="10"/>
  <c r="AL454" i="10"/>
  <c r="BB454" i="10"/>
  <c r="AI456" i="10"/>
  <c r="AH456" i="10"/>
  <c r="AJ457" i="10"/>
  <c r="AI457" i="10"/>
  <c r="AZ466" i="10"/>
  <c r="AR466" i="10"/>
  <c r="AX466" i="10"/>
  <c r="AP466" i="10"/>
  <c r="AN466" i="10"/>
  <c r="BD466" i="10"/>
  <c r="BE467" i="10"/>
  <c r="AS467" i="10"/>
  <c r="BA467" i="10"/>
  <c r="AQ467" i="10"/>
  <c r="BA471" i="10"/>
  <c r="AQ471" i="10"/>
  <c r="AY471" i="10"/>
  <c r="AO471" i="10"/>
  <c r="AS471" i="10"/>
  <c r="AI491" i="10"/>
  <c r="AJ491" i="10"/>
  <c r="BE494" i="10"/>
  <c r="AN494" i="10"/>
  <c r="BB496" i="10"/>
  <c r="AT496" i="10"/>
  <c r="AL496" i="10"/>
  <c r="BC496" i="10"/>
  <c r="AZ496" i="10"/>
  <c r="AR496" i="10"/>
  <c r="AV496" i="10"/>
  <c r="BC498" i="10"/>
  <c r="AN498" i="10"/>
  <c r="AS500" i="10"/>
  <c r="AQ500" i="10"/>
  <c r="AY500" i="10"/>
  <c r="BC501" i="10"/>
  <c r="AL501" i="10"/>
  <c r="AJ504" i="10"/>
  <c r="AH504" i="10"/>
  <c r="AZ506" i="10"/>
  <c r="AR506" i="10"/>
  <c r="AX506" i="10"/>
  <c r="AP506" i="10"/>
  <c r="AV506" i="10"/>
  <c r="BE512" i="10"/>
  <c r="BA512" i="10"/>
  <c r="AW512" i="10"/>
  <c r="AQ518" i="10"/>
  <c r="BE518" i="10"/>
  <c r="AO518" i="10"/>
  <c r="AW518" i="10"/>
  <c r="AZ521" i="10"/>
  <c r="AR521" i="10"/>
  <c r="AX521" i="10"/>
  <c r="AP521" i="10"/>
  <c r="AN521" i="10"/>
  <c r="BD521" i="10"/>
  <c r="AW522" i="10"/>
  <c r="BA522" i="10"/>
  <c r="AQ522" i="10"/>
  <c r="AZ523" i="10"/>
  <c r="AR523" i="10"/>
  <c r="AX523" i="10"/>
  <c r="AP523" i="10"/>
  <c r="AN523" i="10"/>
  <c r="BD523" i="10"/>
  <c r="BB525" i="10"/>
  <c r="AT525" i="10"/>
  <c r="AL525" i="10"/>
  <c r="BC525" i="10"/>
  <c r="AZ525" i="10"/>
  <c r="AR525" i="10"/>
  <c r="AV525" i="10"/>
  <c r="BE527" i="10"/>
  <c r="AL527" i="10"/>
  <c r="BE530" i="10"/>
  <c r="BA530" i="10"/>
  <c r="AW530" i="10"/>
  <c r="AW533" i="10"/>
  <c r="BA533" i="10"/>
  <c r="AO533" i="10"/>
  <c r="AJ550" i="10"/>
  <c r="AH550" i="10"/>
  <c r="AS554" i="10"/>
  <c r="BE554" i="10"/>
  <c r="AO554" i="10"/>
  <c r="AW554" i="10"/>
  <c r="BB556" i="10"/>
  <c r="AT556" i="10"/>
  <c r="AL556" i="10"/>
  <c r="BE556" i="10"/>
  <c r="AZ556" i="10"/>
  <c r="AR556" i="10"/>
  <c r="AP556" i="10"/>
  <c r="BB558" i="10"/>
  <c r="AT558" i="10"/>
  <c r="AL558" i="10"/>
  <c r="BE558" i="10"/>
  <c r="AZ558" i="10"/>
  <c r="AR558" i="10"/>
  <c r="AV558" i="10"/>
  <c r="AN560" i="10"/>
  <c r="AI567" i="10"/>
  <c r="AH567" i="10"/>
  <c r="AX568" i="10"/>
  <c r="AQ568" i="10"/>
  <c r="AL568" i="10"/>
  <c r="BD568" i="10"/>
  <c r="AV568" i="10"/>
  <c r="AP568" i="10"/>
  <c r="AR568" i="10"/>
  <c r="BB570" i="10"/>
  <c r="AR570" i="10"/>
  <c r="AZ570" i="10"/>
  <c r="AP570" i="10"/>
  <c r="AN570" i="10"/>
  <c r="AQ577" i="10"/>
  <c r="BC577" i="10"/>
  <c r="AM577" i="10"/>
  <c r="AU577" i="10"/>
  <c r="AZ578" i="10"/>
  <c r="AU581" i="10"/>
  <c r="BB581" i="10"/>
  <c r="AQ581" i="10"/>
  <c r="BD586" i="10"/>
  <c r="AV586" i="10"/>
  <c r="AN586" i="10"/>
  <c r="AX586" i="10"/>
  <c r="AL586" i="10"/>
  <c r="BC586" i="10"/>
  <c r="AT586" i="10"/>
  <c r="AZ586" i="10"/>
  <c r="AH607" i="10"/>
  <c r="AJ607" i="10"/>
  <c r="AP610" i="10"/>
  <c r="BD610" i="10"/>
  <c r="AH611" i="10"/>
  <c r="AJ611" i="10"/>
  <c r="AI611" i="10"/>
  <c r="BC619" i="10"/>
  <c r="AM619" i="10"/>
  <c r="AU619" i="10"/>
  <c r="AQ619" i="10"/>
  <c r="AH625" i="10"/>
  <c r="AI627" i="10"/>
  <c r="AH627" i="10"/>
  <c r="AP629" i="10"/>
  <c r="AM630" i="10"/>
  <c r="AW630" i="10"/>
  <c r="AQ630" i="10"/>
  <c r="AZ631" i="10"/>
  <c r="AU631" i="10"/>
  <c r="AP631" i="10"/>
  <c r="BE631" i="10"/>
  <c r="BD631" i="10"/>
  <c r="AX631" i="10"/>
  <c r="AQ631" i="10"/>
  <c r="BC631" i="10"/>
  <c r="AV631" i="10"/>
  <c r="AN631" i="10"/>
  <c r="AR631" i="10"/>
  <c r="AJ632" i="10"/>
  <c r="AI632" i="10"/>
  <c r="AH632" i="10"/>
  <c r="AB633" i="10"/>
  <c r="AC633" i="10" s="1"/>
  <c r="AA633" i="10"/>
  <c r="BD639" i="10"/>
  <c r="AY639" i="10"/>
  <c r="AT639" i="10"/>
  <c r="AN639" i="10"/>
  <c r="BC639" i="10"/>
  <c r="AV639" i="10"/>
  <c r="AP639" i="10"/>
  <c r="BB639" i="10"/>
  <c r="AU639" i="10"/>
  <c r="AM639" i="10"/>
  <c r="AL639" i="10"/>
  <c r="AZ639" i="10"/>
  <c r="AI640" i="10"/>
  <c r="AJ640" i="10"/>
  <c r="AJ646" i="10"/>
  <c r="AI646" i="10"/>
  <c r="BA651" i="10"/>
  <c r="AP651" i="10"/>
  <c r="AM653" i="10"/>
  <c r="AI657" i="10"/>
  <c r="AJ657" i="10"/>
  <c r="AL658" i="10"/>
  <c r="AS662" i="10"/>
  <c r="AM669" i="10"/>
  <c r="BE669" i="10"/>
  <c r="AU673" i="10"/>
  <c r="AI674" i="10"/>
  <c r="AH674" i="10"/>
  <c r="AH677" i="10"/>
  <c r="AI677" i="10"/>
  <c r="AR678" i="10"/>
  <c r="BA678" i="10"/>
  <c r="AN688" i="10"/>
  <c r="BC688" i="10"/>
  <c r="AA696" i="10"/>
  <c r="AY697" i="10"/>
  <c r="AQ697" i="10"/>
  <c r="BB697" i="10"/>
  <c r="BD697" i="10"/>
  <c r="AU697" i="10"/>
  <c r="BC697" i="10"/>
  <c r="AR697" i="10"/>
  <c r="AV697" i="10"/>
  <c r="AR698" i="10"/>
  <c r="AU716" i="10"/>
  <c r="AI718" i="10"/>
  <c r="AH718" i="10"/>
  <c r="AJ718" i="10"/>
  <c r="AI719" i="10"/>
  <c r="AH719" i="10"/>
  <c r="AJ719" i="10"/>
  <c r="AI738" i="10"/>
  <c r="AH738" i="10"/>
  <c r="AS740" i="10"/>
  <c r="BB740" i="10"/>
  <c r="AX745" i="10"/>
  <c r="AI755" i="10"/>
  <c r="AH755" i="10"/>
  <c r="AJ755" i="10"/>
  <c r="BE761" i="10"/>
  <c r="BE762" i="10"/>
  <c r="AU776" i="10"/>
  <c r="BA803" i="10"/>
  <c r="AL803" i="10"/>
  <c r="AV803" i="10"/>
  <c r="AQ803" i="10"/>
  <c r="BE803" i="10"/>
  <c r="AU803" i="10"/>
  <c r="AB808" i="10"/>
  <c r="AC808" i="10" s="1"/>
  <c r="AA808" i="10"/>
  <c r="AI811" i="10"/>
  <c r="AH811" i="10"/>
  <c r="AJ811" i="10"/>
  <c r="AJ812" i="10"/>
  <c r="AI812" i="10"/>
  <c r="AH812" i="10"/>
  <c r="BD816" i="10"/>
  <c r="AY816" i="10"/>
  <c r="AT816" i="10"/>
  <c r="AN816" i="10"/>
  <c r="BE816" i="10"/>
  <c r="BC816" i="10"/>
  <c r="AX816" i="10"/>
  <c r="AR816" i="10"/>
  <c r="AM816" i="10"/>
  <c r="AU816" i="10"/>
  <c r="BB816" i="10"/>
  <c r="AQ816" i="10"/>
  <c r="AV816" i="10"/>
  <c r="AP816" i="10"/>
  <c r="AL816" i="10"/>
  <c r="AX824" i="10"/>
  <c r="AN824" i="10"/>
  <c r="BE824" i="10"/>
  <c r="AT824" i="10"/>
  <c r="AS824" i="10"/>
  <c r="BA824" i="10"/>
  <c r="AO824" i="10"/>
  <c r="AZ824" i="10"/>
  <c r="BC860" i="10"/>
  <c r="AU860" i="10"/>
  <c r="AN860" i="10"/>
  <c r="AZ860" i="10"/>
  <c r="AS860" i="10"/>
  <c r="AM860" i="10"/>
  <c r="AW860" i="10"/>
  <c r="BE860" i="10"/>
  <c r="AR860" i="10"/>
  <c r="BD860" i="10"/>
  <c r="AY860" i="10"/>
  <c r="AO860" i="10"/>
  <c r="BE866" i="10"/>
  <c r="AX866" i="10"/>
  <c r="AP866" i="10"/>
  <c r="BC866" i="10"/>
  <c r="AU866" i="10"/>
  <c r="AO866" i="10"/>
  <c r="AT866" i="10"/>
  <c r="AS866" i="10"/>
  <c r="BA866" i="10"/>
  <c r="AY866" i="10"/>
  <c r="AM866" i="10"/>
  <c r="AI870" i="10"/>
  <c r="AH870" i="10"/>
  <c r="AY872" i="10"/>
  <c r="AO872" i="10"/>
  <c r="BA872" i="10"/>
  <c r="AX872" i="10"/>
  <c r="AM872" i="10"/>
  <c r="AT872" i="10"/>
  <c r="AS872" i="10"/>
  <c r="BE872" i="10"/>
  <c r="BC872" i="10"/>
  <c r="AJ876" i="10"/>
  <c r="AI876" i="10"/>
  <c r="AH876" i="10"/>
  <c r="AI903" i="10"/>
  <c r="AH903" i="10"/>
  <c r="AJ903" i="10"/>
  <c r="AJ913" i="10"/>
  <c r="AI913" i="10"/>
  <c r="AH913" i="10"/>
  <c r="AY929" i="10"/>
  <c r="AO929" i="10"/>
  <c r="BA929" i="10"/>
  <c r="AX929" i="10"/>
  <c r="AM929" i="10"/>
  <c r="AS929" i="10"/>
  <c r="BE929" i="10"/>
  <c r="BC929" i="10"/>
  <c r="AT929" i="10"/>
  <c r="AL938" i="10"/>
  <c r="AR938" i="10"/>
  <c r="AH973" i="10"/>
  <c r="AJ973" i="10"/>
  <c r="AI973" i="10"/>
  <c r="AH285" i="10"/>
  <c r="AT286" i="10"/>
  <c r="BD288" i="10"/>
  <c r="AY288" i="10"/>
  <c r="AT288" i="10"/>
  <c r="AN288" i="10"/>
  <c r="BE288" i="10"/>
  <c r="AL288" i="10"/>
  <c r="AR288" i="10"/>
  <c r="AZ288" i="10"/>
  <c r="AX289" i="10"/>
  <c r="AP289" i="10"/>
  <c r="AL289" i="10"/>
  <c r="AU289" i="10"/>
  <c r="BB290" i="10"/>
  <c r="AL290" i="10"/>
  <c r="BE290" i="10"/>
  <c r="AT290" i="10"/>
  <c r="AP295" i="10"/>
  <c r="BB295" i="10"/>
  <c r="BB312" i="10"/>
  <c r="AL312" i="10"/>
  <c r="BE312" i="10"/>
  <c r="AT312" i="10"/>
  <c r="BC313" i="10"/>
  <c r="AU313" i="10"/>
  <c r="AM313" i="10"/>
  <c r="AP313" i="10"/>
  <c r="AY313" i="10"/>
  <c r="AT314" i="10"/>
  <c r="BD316" i="10"/>
  <c r="AY316" i="10"/>
  <c r="AT316" i="10"/>
  <c r="AN316" i="10"/>
  <c r="BE316" i="10"/>
  <c r="AL316" i="10"/>
  <c r="AR316" i="10"/>
  <c r="AZ316" i="10"/>
  <c r="AX317" i="10"/>
  <c r="AP317" i="10"/>
  <c r="AL317" i="10"/>
  <c r="AU317" i="10"/>
  <c r="BB318" i="10"/>
  <c r="AL318" i="10"/>
  <c r="BE318" i="10"/>
  <c r="AT318" i="10"/>
  <c r="AY321" i="10"/>
  <c r="AQ321" i="10"/>
  <c r="BE321" i="10"/>
  <c r="AM321" i="10"/>
  <c r="AX321" i="10"/>
  <c r="BB324" i="10"/>
  <c r="AV324" i="10"/>
  <c r="AQ324" i="10"/>
  <c r="AL324" i="10"/>
  <c r="AM324" i="10"/>
  <c r="AT324" i="10"/>
  <c r="AZ324" i="10"/>
  <c r="AX326" i="10"/>
  <c r="BC328" i="10"/>
  <c r="AX328" i="10"/>
  <c r="AR328" i="10"/>
  <c r="AM328" i="10"/>
  <c r="AQ328" i="10"/>
  <c r="AY328" i="10"/>
  <c r="AX332" i="10"/>
  <c r="AP332" i="10"/>
  <c r="AL332" i="10"/>
  <c r="AU332" i="10"/>
  <c r="AN333" i="10"/>
  <c r="AU333" i="10"/>
  <c r="BC333" i="10"/>
  <c r="BB335" i="10"/>
  <c r="AH336" i="10"/>
  <c r="AM337" i="10"/>
  <c r="AY337" i="10"/>
  <c r="AX338" i="10"/>
  <c r="AI339" i="10"/>
  <c r="AP341" i="10"/>
  <c r="BB341" i="10"/>
  <c r="BB343" i="10"/>
  <c r="AV343" i="10"/>
  <c r="AQ343" i="10"/>
  <c r="AL343" i="10"/>
  <c r="AM343" i="10"/>
  <c r="AT343" i="10"/>
  <c r="AZ343" i="10"/>
  <c r="AX345" i="10"/>
  <c r="W347" i="10"/>
  <c r="X347" i="10" s="1"/>
  <c r="AX347" i="10"/>
  <c r="AL349" i="10"/>
  <c r="AT349" i="10"/>
  <c r="AZ349" i="10"/>
  <c r="BC352" i="10"/>
  <c r="AU352" i="10"/>
  <c r="AM352" i="10"/>
  <c r="AP352" i="10"/>
  <c r="AY352" i="10"/>
  <c r="AP355" i="10"/>
  <c r="AQ356" i="10"/>
  <c r="BB356" i="10"/>
  <c r="AT359" i="10"/>
  <c r="AH360" i="10"/>
  <c r="BC361" i="10"/>
  <c r="AX361" i="10"/>
  <c r="AR361" i="10"/>
  <c r="AM361" i="10"/>
  <c r="AQ361" i="10"/>
  <c r="AY361" i="10"/>
  <c r="BB363" i="10"/>
  <c r="AH368" i="10"/>
  <c r="AX369" i="10"/>
  <c r="BC371" i="10"/>
  <c r="AX371" i="10"/>
  <c r="AR371" i="10"/>
  <c r="AM371" i="10"/>
  <c r="AQ371" i="10"/>
  <c r="AY371" i="10"/>
  <c r="AP373" i="10"/>
  <c r="AI375" i="10"/>
  <c r="AH379" i="10"/>
  <c r="BB393" i="10"/>
  <c r="AH394" i="10"/>
  <c r="AL395" i="10"/>
  <c r="AT395" i="10"/>
  <c r="AZ395" i="10"/>
  <c r="BC396" i="10"/>
  <c r="AU396" i="10"/>
  <c r="AM396" i="10"/>
  <c r="AP396" i="10"/>
  <c r="AY396" i="10"/>
  <c r="AT397" i="10"/>
  <c r="AJ401" i="10"/>
  <c r="AI401" i="10"/>
  <c r="AQ402" i="10"/>
  <c r="BC402" i="10"/>
  <c r="BC424" i="10"/>
  <c r="AX424" i="10"/>
  <c r="AR424" i="10"/>
  <c r="AM424" i="10"/>
  <c r="BB424" i="10"/>
  <c r="AV424" i="10"/>
  <c r="AQ424" i="10"/>
  <c r="AL424" i="10"/>
  <c r="AN424" i="10"/>
  <c r="AY424" i="10"/>
  <c r="BC426" i="10"/>
  <c r="AX426" i="10"/>
  <c r="AR426" i="10"/>
  <c r="AM426" i="10"/>
  <c r="BB426" i="10"/>
  <c r="AV426" i="10"/>
  <c r="AQ426" i="10"/>
  <c r="AL426" i="10"/>
  <c r="AN426" i="10"/>
  <c r="AY426" i="10"/>
  <c r="BC430" i="10"/>
  <c r="AX430" i="10"/>
  <c r="AR430" i="10"/>
  <c r="AM430" i="10"/>
  <c r="BB430" i="10"/>
  <c r="AV430" i="10"/>
  <c r="AQ430" i="10"/>
  <c r="AL430" i="10"/>
  <c r="AN430" i="10"/>
  <c r="AY430" i="10"/>
  <c r="AY439" i="10"/>
  <c r="AQ439" i="10"/>
  <c r="BE439" i="10"/>
  <c r="AX439" i="10"/>
  <c r="AP439" i="10"/>
  <c r="AL439" i="10"/>
  <c r="BB439" i="10"/>
  <c r="AI441" i="10"/>
  <c r="AH441" i="10"/>
  <c r="BB442" i="10"/>
  <c r="AL442" i="10"/>
  <c r="BE442" i="10"/>
  <c r="AX442" i="10"/>
  <c r="AT442" i="10"/>
  <c r="AJ446" i="10"/>
  <c r="AH447" i="10"/>
  <c r="AT451" i="10"/>
  <c r="AM454" i="10"/>
  <c r="BC454" i="10"/>
  <c r="AJ456" i="10"/>
  <c r="AH457" i="10"/>
  <c r="AW461" i="10"/>
  <c r="AO461" i="10"/>
  <c r="BE461" i="10"/>
  <c r="BB462" i="10"/>
  <c r="AT462" i="10"/>
  <c r="AL462" i="10"/>
  <c r="BE462" i="10"/>
  <c r="AZ462" i="10"/>
  <c r="AR462" i="10"/>
  <c r="AV462" i="10"/>
  <c r="AT466" i="10"/>
  <c r="AO467" i="10"/>
  <c r="AW471" i="10"/>
  <c r="AJ475" i="10"/>
  <c r="AH475" i="10"/>
  <c r="BD476" i="10"/>
  <c r="AV476" i="10"/>
  <c r="AN476" i="10"/>
  <c r="BC476" i="10"/>
  <c r="BB476" i="10"/>
  <c r="AT476" i="10"/>
  <c r="AL476" i="10"/>
  <c r="AX476" i="10"/>
  <c r="BB480" i="10"/>
  <c r="AV480" i="10"/>
  <c r="AQ480" i="10"/>
  <c r="AL480" i="10"/>
  <c r="BE480" i="10"/>
  <c r="AZ480" i="10"/>
  <c r="AU480" i="10"/>
  <c r="AP480" i="10"/>
  <c r="AR480" i="10"/>
  <c r="BC480" i="10"/>
  <c r="AI481" i="10"/>
  <c r="AH481" i="10"/>
  <c r="AU485" i="10"/>
  <c r="AY485" i="10"/>
  <c r="BE485" i="10"/>
  <c r="AO485" i="10"/>
  <c r="AW485" i="10"/>
  <c r="AH491" i="10"/>
  <c r="AJ493" i="10"/>
  <c r="AH493" i="10"/>
  <c r="AZ494" i="10"/>
  <c r="AR494" i="10"/>
  <c r="AX494" i="10"/>
  <c r="AP494" i="10"/>
  <c r="AT494" i="10"/>
  <c r="AX496" i="10"/>
  <c r="AI497" i="10"/>
  <c r="AJ497" i="10"/>
  <c r="AZ498" i="10"/>
  <c r="AR498" i="10"/>
  <c r="AX498" i="10"/>
  <c r="AP498" i="10"/>
  <c r="AT498" i="10"/>
  <c r="BA500" i="10"/>
  <c r="AZ501" i="10"/>
  <c r="AR501" i="10"/>
  <c r="AX501" i="10"/>
  <c r="AP501" i="10"/>
  <c r="AN501" i="10"/>
  <c r="BD501" i="10"/>
  <c r="BE505" i="10"/>
  <c r="BA505" i="10"/>
  <c r="AW505" i="10"/>
  <c r="AL506" i="10"/>
  <c r="BB506" i="10"/>
  <c r="AJ507" i="10"/>
  <c r="AH507" i="10"/>
  <c r="AO512" i="10"/>
  <c r="AI516" i="10"/>
  <c r="AJ516" i="10"/>
  <c r="AJ526" i="10"/>
  <c r="AH526" i="10"/>
  <c r="AZ527" i="10"/>
  <c r="AR527" i="10"/>
  <c r="AX527" i="10"/>
  <c r="AP527" i="10"/>
  <c r="AN527" i="10"/>
  <c r="BD527" i="10"/>
  <c r="AO530" i="10"/>
  <c r="AQ540" i="10"/>
  <c r="BE540" i="10"/>
  <c r="AO540" i="10"/>
  <c r="AW540" i="10"/>
  <c r="BA554" i="10"/>
  <c r="AV556" i="10"/>
  <c r="AX558" i="10"/>
  <c r="BB560" i="10"/>
  <c r="AT560" i="10"/>
  <c r="AL560" i="10"/>
  <c r="BC560" i="10"/>
  <c r="AZ560" i="10"/>
  <c r="AR560" i="10"/>
  <c r="AP560" i="10"/>
  <c r="AJ567" i="10"/>
  <c r="AT568" i="10"/>
  <c r="AV570" i="10"/>
  <c r="AH574" i="10"/>
  <c r="AY577" i="10"/>
  <c r="BC578" i="10"/>
  <c r="AL578" i="10"/>
  <c r="AM581" i="10"/>
  <c r="AH582" i="10"/>
  <c r="BC585" i="10"/>
  <c r="AM585" i="10"/>
  <c r="BB585" i="10"/>
  <c r="AY585" i="10"/>
  <c r="AH586" i="10"/>
  <c r="AI586" i="10"/>
  <c r="BB586" i="10"/>
  <c r="AZ594" i="10"/>
  <c r="AR594" i="10"/>
  <c r="BC594" i="10"/>
  <c r="BD594" i="10"/>
  <c r="AT594" i="10"/>
  <c r="BB594" i="10"/>
  <c r="AP594" i="10"/>
  <c r="AV594" i="10"/>
  <c r="BD606" i="10"/>
  <c r="AV606" i="10"/>
  <c r="AN606" i="10"/>
  <c r="AX606" i="10"/>
  <c r="AL606" i="10"/>
  <c r="BC606" i="10"/>
  <c r="AT606" i="10"/>
  <c r="AZ606" i="10"/>
  <c r="AI607" i="10"/>
  <c r="AH615" i="10"/>
  <c r="AJ616" i="10"/>
  <c r="AI616" i="10"/>
  <c r="AY619" i="10"/>
  <c r="AW624" i="10"/>
  <c r="BB630" i="10"/>
  <c r="AT631" i="10"/>
  <c r="AH635" i="10"/>
  <c r="AJ635" i="10"/>
  <c r="AH638" i="10"/>
  <c r="AI638" i="10"/>
  <c r="AQ639" i="10"/>
  <c r="AH640" i="10"/>
  <c r="AH646" i="10"/>
  <c r="AZ653" i="10"/>
  <c r="AU653" i="10"/>
  <c r="AP653" i="10"/>
  <c r="BE653" i="10"/>
  <c r="BD653" i="10"/>
  <c r="AX653" i="10"/>
  <c r="AQ653" i="10"/>
  <c r="BC653" i="10"/>
  <c r="AV653" i="10"/>
  <c r="AN653" i="10"/>
  <c r="AR653" i="10"/>
  <c r="AW658" i="10"/>
  <c r="BB661" i="10"/>
  <c r="AV661" i="10"/>
  <c r="AQ661" i="10"/>
  <c r="AL661" i="10"/>
  <c r="BD661" i="10"/>
  <c r="AX661" i="10"/>
  <c r="AP661" i="10"/>
  <c r="BC661" i="10"/>
  <c r="AU661" i="10"/>
  <c r="AN661" i="10"/>
  <c r="AM661" i="10"/>
  <c r="AZ661" i="10"/>
  <c r="BB665" i="10"/>
  <c r="AV665" i="10"/>
  <c r="AQ665" i="10"/>
  <c r="AL665" i="10"/>
  <c r="BC665" i="10"/>
  <c r="AU665" i="10"/>
  <c r="AN665" i="10"/>
  <c r="BE665" i="10"/>
  <c r="AZ665" i="10"/>
  <c r="AT665" i="10"/>
  <c r="AM665" i="10"/>
  <c r="AX665" i="10"/>
  <c r="BA672" i="10"/>
  <c r="AP672" i="10"/>
  <c r="BD672" i="10"/>
  <c r="AN672" i="10"/>
  <c r="AX672" i="10"/>
  <c r="BE673" i="10"/>
  <c r="AL673" i="10"/>
  <c r="BD675" i="10"/>
  <c r="AV675" i="10"/>
  <c r="AO675" i="10"/>
  <c r="AZ675" i="10"/>
  <c r="AP675" i="10"/>
  <c r="AX675" i="10"/>
  <c r="AN675" i="10"/>
  <c r="BA675" i="10"/>
  <c r="AH678" i="10"/>
  <c r="AJ678" i="10"/>
  <c r="AI678" i="10"/>
  <c r="AT683" i="10"/>
  <c r="BA683" i="10"/>
  <c r="AL683" i="10"/>
  <c r="AX683" i="10"/>
  <c r="BB683" i="10"/>
  <c r="BE688" i="10"/>
  <c r="AP688" i="10"/>
  <c r="AJ690" i="10"/>
  <c r="AH690" i="10"/>
  <c r="BD693" i="10"/>
  <c r="AV693" i="10"/>
  <c r="AN693" i="10"/>
  <c r="BC693" i="10"/>
  <c r="AR693" i="10"/>
  <c r="AZ693" i="10"/>
  <c r="AQ693" i="10"/>
  <c r="AM693" i="10"/>
  <c r="AI697" i="10"/>
  <c r="AJ697" i="10"/>
  <c r="AH697" i="10"/>
  <c r="AZ697" i="10"/>
  <c r="AZ698" i="10"/>
  <c r="BA709" i="10"/>
  <c r="BB709" i="10"/>
  <c r="AS709" i="10"/>
  <c r="BC720" i="10"/>
  <c r="AU720" i="10"/>
  <c r="AM720" i="10"/>
  <c r="BE720" i="10"/>
  <c r="BB720" i="10"/>
  <c r="AT720" i="10"/>
  <c r="AL720" i="10"/>
  <c r="AP720" i="10"/>
  <c r="AY720" i="10"/>
  <c r="AS721" i="10"/>
  <c r="BB721" i="10"/>
  <c r="BD723" i="10"/>
  <c r="AY723" i="10"/>
  <c r="AT723" i="10"/>
  <c r="AN723" i="10"/>
  <c r="BE723" i="10"/>
  <c r="BC723" i="10"/>
  <c r="AX723" i="10"/>
  <c r="AR723" i="10"/>
  <c r="AM723" i="10"/>
  <c r="AZ723" i="10"/>
  <c r="AP723" i="10"/>
  <c r="AV723" i="10"/>
  <c r="AL723" i="10"/>
  <c r="AY732" i="10"/>
  <c r="AQ732" i="10"/>
  <c r="AX732" i="10"/>
  <c r="AP732" i="10"/>
  <c r="BB732" i="10"/>
  <c r="AL732" i="10"/>
  <c r="BE732" i="10"/>
  <c r="AU732" i="10"/>
  <c r="AT732" i="10"/>
  <c r="AJ747" i="10"/>
  <c r="AI747" i="10"/>
  <c r="AH747" i="10"/>
  <c r="AI754" i="10"/>
  <c r="AH754" i="10"/>
  <c r="AJ754" i="10"/>
  <c r="BB761" i="10"/>
  <c r="AT761" i="10"/>
  <c r="AL761" i="10"/>
  <c r="AY761" i="10"/>
  <c r="AQ761" i="10"/>
  <c r="BC761" i="10"/>
  <c r="AM761" i="10"/>
  <c r="AX761" i="10"/>
  <c r="BC768" i="10"/>
  <c r="AX768" i="10"/>
  <c r="AR768" i="10"/>
  <c r="AM768" i="10"/>
  <c r="BB768" i="10"/>
  <c r="AV768" i="10"/>
  <c r="AQ768" i="10"/>
  <c r="AL768" i="10"/>
  <c r="BD768" i="10"/>
  <c r="AT768" i="10"/>
  <c r="AZ768" i="10"/>
  <c r="AP768" i="10"/>
  <c r="AN768" i="10"/>
  <c r="AR775" i="10"/>
  <c r="BD775" i="10"/>
  <c r="AN775" i="10"/>
  <c r="AZ775" i="10"/>
  <c r="AV775" i="10"/>
  <c r="AI810" i="10"/>
  <c r="AH810" i="10"/>
  <c r="AJ810" i="10"/>
  <c r="AX840" i="10"/>
  <c r="AM840" i="10"/>
  <c r="BE840" i="10"/>
  <c r="AT840" i="10"/>
  <c r="AS840" i="10"/>
  <c r="BA840" i="10"/>
  <c r="AO840" i="10"/>
  <c r="BC840" i="10"/>
  <c r="AY840" i="10"/>
  <c r="AJ863" i="10"/>
  <c r="AI863" i="10"/>
  <c r="BD864" i="10"/>
  <c r="AW864" i="10"/>
  <c r="AO864" i="10"/>
  <c r="BC864" i="10"/>
  <c r="AU864" i="10"/>
  <c r="AN864" i="10"/>
  <c r="AY864" i="10"/>
  <c r="AS864" i="10"/>
  <c r="AM864" i="10"/>
  <c r="BE864" i="10"/>
  <c r="AZ864" i="10"/>
  <c r="BE869" i="10"/>
  <c r="AX869" i="10"/>
  <c r="AP869" i="10"/>
  <c r="BC869" i="10"/>
  <c r="AU869" i="10"/>
  <c r="AO869" i="10"/>
  <c r="AS869" i="10"/>
  <c r="BA869" i="10"/>
  <c r="AM869" i="10"/>
  <c r="AY869" i="10"/>
  <c r="BB885" i="10"/>
  <c r="AV885" i="10"/>
  <c r="AQ885" i="10"/>
  <c r="AL885" i="10"/>
  <c r="BE885" i="10"/>
  <c r="AZ885" i="10"/>
  <c r="AU885" i="10"/>
  <c r="AP885" i="10"/>
  <c r="AX885" i="10"/>
  <c r="AM885" i="10"/>
  <c r="BD885" i="10"/>
  <c r="AT885" i="10"/>
  <c r="AN885" i="10"/>
  <c r="BC885" i="10"/>
  <c r="AY885" i="10"/>
  <c r="BA937" i="10"/>
  <c r="AP937" i="10"/>
  <c r="AU937" i="10"/>
  <c r="AW963" i="10"/>
  <c r="AO963" i="10"/>
  <c r="AB965" i="10"/>
  <c r="AC965" i="10" s="1"/>
  <c r="AA965" i="10"/>
  <c r="AX578" i="10"/>
  <c r="AP578" i="10"/>
  <c r="BD578" i="10"/>
  <c r="AV578" i="10"/>
  <c r="AN578" i="10"/>
  <c r="AR578" i="10"/>
  <c r="AJ579" i="10"/>
  <c r="AH579" i="10"/>
  <c r="AI585" i="10"/>
  <c r="AJ585" i="10"/>
  <c r="AH585" i="10"/>
  <c r="AH606" i="10"/>
  <c r="AI606" i="10"/>
  <c r="BB610" i="10"/>
  <c r="AV610" i="10"/>
  <c r="AQ610" i="10"/>
  <c r="AL610" i="10"/>
  <c r="BC610" i="10"/>
  <c r="AU610" i="10"/>
  <c r="AN610" i="10"/>
  <c r="BE610" i="10"/>
  <c r="AZ610" i="10"/>
  <c r="AT610" i="10"/>
  <c r="AM610" i="10"/>
  <c r="AX610" i="10"/>
  <c r="AI614" i="10"/>
  <c r="AJ614" i="10"/>
  <c r="AI621" i="10"/>
  <c r="AJ621" i="10"/>
  <c r="AI628" i="10"/>
  <c r="AJ628" i="10"/>
  <c r="AH628" i="10"/>
  <c r="BD629" i="10"/>
  <c r="AX629" i="10"/>
  <c r="AR629" i="10"/>
  <c r="AM629" i="10"/>
  <c r="BE629" i="10"/>
  <c r="BB629" i="10"/>
  <c r="AU629" i="10"/>
  <c r="AN629" i="10"/>
  <c r="AZ629" i="10"/>
  <c r="AT629" i="10"/>
  <c r="AL629" i="10"/>
  <c r="AV629" i="10"/>
  <c r="AJ648" i="10"/>
  <c r="AI648" i="10"/>
  <c r="BA650" i="10"/>
  <c r="AP650" i="10"/>
  <c r="AX650" i="10"/>
  <c r="AU650" i="10"/>
  <c r="AS650" i="10"/>
  <c r="AI652" i="10"/>
  <c r="AJ652" i="10"/>
  <c r="BA662" i="10"/>
  <c r="AP662" i="10"/>
  <c r="BC662" i="10"/>
  <c r="AM662" i="10"/>
  <c r="AX662" i="10"/>
  <c r="AI668" i="10"/>
  <c r="AJ668" i="10"/>
  <c r="BC669" i="10"/>
  <c r="AU669" i="10"/>
  <c r="AN669" i="10"/>
  <c r="BD669" i="10"/>
  <c r="AS669" i="10"/>
  <c r="AZ669" i="10"/>
  <c r="AR669" i="10"/>
  <c r="AW669" i="10"/>
  <c r="AH672" i="10"/>
  <c r="AJ672" i="10"/>
  <c r="BC673" i="10"/>
  <c r="AX673" i="10"/>
  <c r="AR673" i="10"/>
  <c r="AM673" i="10"/>
  <c r="AY673" i="10"/>
  <c r="AQ673" i="10"/>
  <c r="BD673" i="10"/>
  <c r="AV673" i="10"/>
  <c r="AP673" i="10"/>
  <c r="AN673" i="10"/>
  <c r="BB673" i="10"/>
  <c r="BB688" i="10"/>
  <c r="AV688" i="10"/>
  <c r="AQ688" i="10"/>
  <c r="AL688" i="10"/>
  <c r="AZ688" i="10"/>
  <c r="AT688" i="10"/>
  <c r="AM688" i="10"/>
  <c r="AY688" i="10"/>
  <c r="AR688" i="10"/>
  <c r="AU688" i="10"/>
  <c r="BB716" i="10"/>
  <c r="AT716" i="10"/>
  <c r="AL716" i="10"/>
  <c r="AY716" i="10"/>
  <c r="AQ716" i="10"/>
  <c r="AP716" i="10"/>
  <c r="BE716" i="10"/>
  <c r="BC716" i="10"/>
  <c r="AM716" i="10"/>
  <c r="AY735" i="10"/>
  <c r="AQ735" i="10"/>
  <c r="AX735" i="10"/>
  <c r="AP735" i="10"/>
  <c r="BB735" i="10"/>
  <c r="AL735" i="10"/>
  <c r="BE735" i="10"/>
  <c r="AU735" i="10"/>
  <c r="AT735" i="10"/>
  <c r="BC745" i="10"/>
  <c r="AU745" i="10"/>
  <c r="AM745" i="10"/>
  <c r="BE745" i="10"/>
  <c r="BB745" i="10"/>
  <c r="AT745" i="10"/>
  <c r="AL745" i="10"/>
  <c r="AQ745" i="10"/>
  <c r="AP745" i="10"/>
  <c r="AH730" i="10"/>
  <c r="AJ730" i="10"/>
  <c r="BD776" i="10"/>
  <c r="AY776" i="10"/>
  <c r="AT776" i="10"/>
  <c r="AN776" i="10"/>
  <c r="BE776" i="10"/>
  <c r="BC776" i="10"/>
  <c r="AX776" i="10"/>
  <c r="AR776" i="10"/>
  <c r="AM776" i="10"/>
  <c r="BB776" i="10"/>
  <c r="AQ776" i="10"/>
  <c r="AZ776" i="10"/>
  <c r="AP776" i="10"/>
  <c r="AU805" i="10"/>
  <c r="BB805" i="10"/>
  <c r="AQ805" i="10"/>
  <c r="AA856" i="10"/>
  <c r="AB856" i="10"/>
  <c r="AC856" i="10" s="1"/>
  <c r="AH863" i="10"/>
  <c r="AA867" i="10"/>
  <c r="AI867" i="10"/>
  <c r="AH867" i="10"/>
  <c r="AT869" i="10"/>
  <c r="AI880" i="10"/>
  <c r="AH880" i="10"/>
  <c r="AJ880" i="10"/>
  <c r="BA942" i="10"/>
  <c r="AP942" i="10"/>
  <c r="AX896" i="10"/>
  <c r="AN896" i="10"/>
  <c r="BE896" i="10"/>
  <c r="AT896" i="10"/>
  <c r="AS896" i="10"/>
  <c r="BA896" i="10"/>
  <c r="AO896" i="10"/>
  <c r="AJ910" i="10"/>
  <c r="AI910" i="10"/>
  <c r="AH930" i="10"/>
  <c r="AJ930" i="10"/>
  <c r="BD936" i="10"/>
  <c r="AY936" i="10"/>
  <c r="AT936" i="10"/>
  <c r="AN936" i="10"/>
  <c r="BE936" i="10"/>
  <c r="BC936" i="10"/>
  <c r="AX936" i="10"/>
  <c r="AR936" i="10"/>
  <c r="AM936" i="10"/>
  <c r="BB936" i="10"/>
  <c r="AQ936" i="10"/>
  <c r="AZ936" i="10"/>
  <c r="AP936" i="10"/>
  <c r="AL936" i="10"/>
  <c r="BE979" i="10"/>
  <c r="AT979" i="10"/>
  <c r="AY979" i="10"/>
  <c r="AM979" i="10"/>
  <c r="AX979" i="10"/>
  <c r="AO979" i="10"/>
  <c r="BC1028" i="10"/>
  <c r="AU1028" i="10"/>
  <c r="AN1028" i="10"/>
  <c r="AZ1028" i="10"/>
  <c r="AS1028" i="10"/>
  <c r="AM1028" i="10"/>
  <c r="BE1028" i="10"/>
  <c r="AR1028" i="10"/>
  <c r="BD1028" i="10"/>
  <c r="AO1028" i="10"/>
  <c r="AW1028" i="10"/>
  <c r="BC1031" i="10"/>
  <c r="AX1031" i="10"/>
  <c r="AR1031" i="10"/>
  <c r="AM1031" i="10"/>
  <c r="BB1031" i="10"/>
  <c r="AV1031" i="10"/>
  <c r="AQ1031" i="10"/>
  <c r="AL1031" i="10"/>
  <c r="BD1031" i="10"/>
  <c r="AT1031" i="10"/>
  <c r="AZ1031" i="10"/>
  <c r="AP1031" i="10"/>
  <c r="AU1031" i="10"/>
  <c r="BE1031" i="10"/>
  <c r="AN1031" i="10"/>
  <c r="BE1037" i="10"/>
  <c r="AX1037" i="10"/>
  <c r="AP1037" i="10"/>
  <c r="BC1037" i="10"/>
  <c r="AU1037" i="10"/>
  <c r="AO1037" i="10"/>
  <c r="AS1037" i="10"/>
  <c r="BA1037" i="10"/>
  <c r="AM1037" i="10"/>
  <c r="AT1037" i="10"/>
  <c r="BD1045" i="10"/>
  <c r="AV1045" i="10"/>
  <c r="AO1045" i="10"/>
  <c r="BA1045" i="10"/>
  <c r="AT1045" i="10"/>
  <c r="AN1045" i="10"/>
  <c r="BE1045" i="10"/>
  <c r="AP1045" i="10"/>
  <c r="AZ1045" i="10"/>
  <c r="AS1045" i="10"/>
  <c r="AX1045" i="10"/>
  <c r="BD1047" i="10"/>
  <c r="AY1047" i="10"/>
  <c r="AT1047" i="10"/>
  <c r="AN1047" i="10"/>
  <c r="BE1047" i="10"/>
  <c r="BC1047" i="10"/>
  <c r="AX1047" i="10"/>
  <c r="AR1047" i="10"/>
  <c r="AM1047" i="10"/>
  <c r="AZ1047" i="10"/>
  <c r="AP1047" i="10"/>
  <c r="AV1047" i="10"/>
  <c r="AL1047" i="10"/>
  <c r="BB1047" i="10"/>
  <c r="AQ1047" i="10"/>
  <c r="AU1047" i="10"/>
  <c r="AB1079" i="10"/>
  <c r="AC1079" i="10" s="1"/>
  <c r="AA1079" i="10"/>
  <c r="AB1135" i="10"/>
  <c r="AC1135" i="10" s="1"/>
  <c r="AA1135" i="10"/>
  <c r="AA1137" i="10"/>
  <c r="AB1137" i="10"/>
  <c r="AC1137" i="10" s="1"/>
  <c r="AJ1165" i="10"/>
  <c r="AI1165" i="10"/>
  <c r="AH1165" i="10"/>
  <c r="AZ1208" i="10"/>
  <c r="AR1208" i="10"/>
  <c r="AR210" i="10"/>
  <c r="AL211" i="10"/>
  <c r="AQ211" i="10"/>
  <c r="AV211" i="10"/>
  <c r="AR214" i="10"/>
  <c r="AL215" i="10"/>
  <c r="AQ215" i="10"/>
  <c r="AV215" i="10"/>
  <c r="AL227" i="10"/>
  <c r="AQ227" i="10"/>
  <c r="AV227" i="10"/>
  <c r="AL230" i="10"/>
  <c r="AQ230" i="10"/>
  <c r="AV230" i="10"/>
  <c r="AR235" i="10"/>
  <c r="AL238" i="10"/>
  <c r="AQ238" i="10"/>
  <c r="AV238" i="10"/>
  <c r="AL246" i="10"/>
  <c r="AQ246" i="10"/>
  <c r="AV246" i="10"/>
  <c r="AR269" i="10"/>
  <c r="AL270" i="10"/>
  <c r="AQ270" i="10"/>
  <c r="AV270" i="10"/>
  <c r="AL279" i="10"/>
  <c r="AT279" i="10"/>
  <c r="AP281" i="10"/>
  <c r="AU281" i="10"/>
  <c r="AP285" i="10"/>
  <c r="AU285" i="10"/>
  <c r="AP292" i="10"/>
  <c r="AU292" i="10"/>
  <c r="AP296" i="10"/>
  <c r="AU296" i="10"/>
  <c r="AP300" i="10"/>
  <c r="AU300" i="10"/>
  <c r="AP304" i="10"/>
  <c r="AU304" i="10"/>
  <c r="AP308" i="10"/>
  <c r="AU308" i="10"/>
  <c r="AP320" i="10"/>
  <c r="AU320" i="10"/>
  <c r="AL325" i="10"/>
  <c r="AT325" i="10"/>
  <c r="AP330" i="10"/>
  <c r="AU330" i="10"/>
  <c r="AL334" i="10"/>
  <c r="AT334" i="10"/>
  <c r="AP340" i="10"/>
  <c r="AU340" i="10"/>
  <c r="AL344" i="10"/>
  <c r="AT344" i="10"/>
  <c r="AL364" i="10"/>
  <c r="AT364" i="10"/>
  <c r="AP379" i="10"/>
  <c r="AU379" i="10"/>
  <c r="AL384" i="10"/>
  <c r="AT384" i="10"/>
  <c r="AL389" i="10"/>
  <c r="AT389" i="10"/>
  <c r="AP398" i="10"/>
  <c r="AU398" i="10"/>
  <c r="BE399" i="10"/>
  <c r="AQ399" i="10"/>
  <c r="AY399" i="10"/>
  <c r="AQ427" i="10"/>
  <c r="AL431" i="10"/>
  <c r="AT431" i="10"/>
  <c r="BE438" i="10"/>
  <c r="AN438" i="10"/>
  <c r="AT438" i="10"/>
  <c r="AY438" i="10"/>
  <c r="BD438" i="10"/>
  <c r="BE440" i="10"/>
  <c r="AL440" i="10"/>
  <c r="BB440" i="10"/>
  <c r="BE443" i="10"/>
  <c r="AQ443" i="10"/>
  <c r="AY443" i="10"/>
  <c r="BE445" i="10"/>
  <c r="AL445" i="10"/>
  <c r="BB445" i="10"/>
  <c r="AP447" i="10"/>
  <c r="AU447" i="10"/>
  <c r="BE448" i="10"/>
  <c r="AQ448" i="10"/>
  <c r="AY448" i="10"/>
  <c r="BE455" i="10"/>
  <c r="AL455" i="10"/>
  <c r="BB455" i="10"/>
  <c r="AP457" i="10"/>
  <c r="AU457" i="10"/>
  <c r="BE458" i="10"/>
  <c r="AQ458" i="10"/>
  <c r="AY458" i="10"/>
  <c r="BC460" i="10"/>
  <c r="AL460" i="10"/>
  <c r="AT460" i="10"/>
  <c r="BB460" i="10"/>
  <c r="AS463" i="10"/>
  <c r="BE463" i="10"/>
  <c r="BA469" i="10"/>
  <c r="AN470" i="10"/>
  <c r="AV470" i="10"/>
  <c r="AN472" i="10"/>
  <c r="AV472" i="10"/>
  <c r="BE474" i="10"/>
  <c r="AL474" i="10"/>
  <c r="AT474" i="10"/>
  <c r="BB474" i="10"/>
  <c r="AS475" i="10"/>
  <c r="BE475" i="10"/>
  <c r="AM482" i="10"/>
  <c r="AR482" i="10"/>
  <c r="AN484" i="10"/>
  <c r="AV484" i="10"/>
  <c r="AN488" i="10"/>
  <c r="AV488" i="10"/>
  <c r="BC492" i="10"/>
  <c r="AN492" i="10"/>
  <c r="AV492" i="10"/>
  <c r="BD492" i="10"/>
  <c r="AY493" i="10"/>
  <c r="BE503" i="10"/>
  <c r="AN503" i="10"/>
  <c r="AV503" i="10"/>
  <c r="BD503" i="10"/>
  <c r="AS504" i="10"/>
  <c r="BE504" i="10"/>
  <c r="BA507" i="10"/>
  <c r="AW507" i="10"/>
  <c r="AN508" i="10"/>
  <c r="AV508" i="10"/>
  <c r="AS509" i="10"/>
  <c r="BE509" i="10"/>
  <c r="AN511" i="10"/>
  <c r="AV511" i="10"/>
  <c r="BA514" i="10"/>
  <c r="AY514" i="10"/>
  <c r="BE515" i="10"/>
  <c r="AL515" i="10"/>
  <c r="AT515" i="10"/>
  <c r="BB515" i="10"/>
  <c r="AN519" i="10"/>
  <c r="AV519" i="10"/>
  <c r="BA526" i="10"/>
  <c r="AW526" i="10"/>
  <c r="BC529" i="10"/>
  <c r="AN529" i="10"/>
  <c r="AV529" i="10"/>
  <c r="BD529" i="10"/>
  <c r="AS532" i="10"/>
  <c r="BE532" i="10"/>
  <c r="BE537" i="10"/>
  <c r="AL537" i="10"/>
  <c r="AT537" i="10"/>
  <c r="BB537" i="10"/>
  <c r="AN543" i="10"/>
  <c r="AV543" i="10"/>
  <c r="AN545" i="10"/>
  <c r="AV545" i="10"/>
  <c r="AN549" i="10"/>
  <c r="AV549" i="10"/>
  <c r="AW550" i="10"/>
  <c r="AN551" i="10"/>
  <c r="AV551" i="10"/>
  <c r="AN553" i="10"/>
  <c r="AV553" i="10"/>
  <c r="AP555" i="10"/>
  <c r="AP561" i="10"/>
  <c r="BC562" i="10"/>
  <c r="BE565" i="10"/>
  <c r="AL565" i="10"/>
  <c r="AR565" i="10"/>
  <c r="AZ565" i="10"/>
  <c r="BC566" i="10"/>
  <c r="AN566" i="10"/>
  <c r="AV566" i="10"/>
  <c r="BD566" i="10"/>
  <c r="BE572" i="10"/>
  <c r="AN572" i="10"/>
  <c r="AV572" i="10"/>
  <c r="BD572" i="10"/>
  <c r="BC574" i="10"/>
  <c r="AR574" i="10"/>
  <c r="AZ574" i="10"/>
  <c r="BE576" i="10"/>
  <c r="AN576" i="10"/>
  <c r="AV576" i="10"/>
  <c r="BD576" i="10"/>
  <c r="AP580" i="10"/>
  <c r="BD584" i="10"/>
  <c r="AV584" i="10"/>
  <c r="AN584" i="10"/>
  <c r="BE584" i="10"/>
  <c r="AR584" i="10"/>
  <c r="BB584" i="10"/>
  <c r="AI587" i="10"/>
  <c r="AH594" i="10"/>
  <c r="BE596" i="10"/>
  <c r="AN596" i="10"/>
  <c r="AH598" i="10"/>
  <c r="AI599" i="10"/>
  <c r="AZ600" i="10"/>
  <c r="AR600" i="10"/>
  <c r="AP600" i="10"/>
  <c r="BB600" i="10"/>
  <c r="AI601" i="10"/>
  <c r="BC602" i="10"/>
  <c r="AL602" i="10"/>
  <c r="BC603" i="10"/>
  <c r="AN604" i="10"/>
  <c r="BA605" i="10"/>
  <c r="BB607" i="10"/>
  <c r="BC607" i="10"/>
  <c r="AN608" i="10"/>
  <c r="AU608" i="10"/>
  <c r="AI612" i="10"/>
  <c r="AZ613" i="10"/>
  <c r="AU613" i="10"/>
  <c r="AP613" i="10"/>
  <c r="AN613" i="10"/>
  <c r="AV613" i="10"/>
  <c r="BD613" i="10"/>
  <c r="AL615" i="10"/>
  <c r="BB620" i="10"/>
  <c r="AV620" i="10"/>
  <c r="AQ620" i="10"/>
  <c r="AL620" i="10"/>
  <c r="AP620" i="10"/>
  <c r="AX620" i="10"/>
  <c r="BD620" i="10"/>
  <c r="BE623" i="10"/>
  <c r="AM623" i="10"/>
  <c r="AT623" i="10"/>
  <c r="AI624" i="10"/>
  <c r="BB626" i="10"/>
  <c r="AZ627" i="10"/>
  <c r="AR627" i="10"/>
  <c r="BC627" i="10"/>
  <c r="AN627" i="10"/>
  <c r="AX627" i="10"/>
  <c r="AJ631" i="10"/>
  <c r="AP633" i="10"/>
  <c r="BD633" i="10"/>
  <c r="AZ635" i="10"/>
  <c r="AU635" i="10"/>
  <c r="AP635" i="10"/>
  <c r="BE635" i="10"/>
  <c r="AM635" i="10"/>
  <c r="AT635" i="10"/>
  <c r="BB635" i="10"/>
  <c r="BA641" i="10"/>
  <c r="AP641" i="10"/>
  <c r="AS641" i="10"/>
  <c r="AQ644" i="10"/>
  <c r="AP648" i="10"/>
  <c r="BC648" i="10"/>
  <c r="BB649" i="10"/>
  <c r="AV649" i="10"/>
  <c r="AQ649" i="10"/>
  <c r="AL649" i="10"/>
  <c r="AM649" i="10"/>
  <c r="AT649" i="10"/>
  <c r="AZ649" i="10"/>
  <c r="AJ653" i="10"/>
  <c r="BA655" i="10"/>
  <c r="BE655" i="10"/>
  <c r="AZ657" i="10"/>
  <c r="AU657" i="10"/>
  <c r="AP657" i="10"/>
  <c r="BE657" i="10"/>
  <c r="AM657" i="10"/>
  <c r="AT657" i="10"/>
  <c r="BB657" i="10"/>
  <c r="AI658" i="10"/>
  <c r="AZ659" i="10"/>
  <c r="AS659" i="10"/>
  <c r="AP659" i="10"/>
  <c r="BA659" i="10"/>
  <c r="AH667" i="10"/>
  <c r="BE676" i="10"/>
  <c r="BD676" i="10"/>
  <c r="AQ677" i="10"/>
  <c r="BC679" i="10"/>
  <c r="AU679" i="10"/>
  <c r="AM679" i="10"/>
  <c r="AV679" i="10"/>
  <c r="BE680" i="10"/>
  <c r="AM680" i="10"/>
  <c r="AT680" i="10"/>
  <c r="BE684" i="10"/>
  <c r="AN684" i="10"/>
  <c r="AU684" i="10"/>
  <c r="BC685" i="10"/>
  <c r="AU685" i="10"/>
  <c r="AM685" i="10"/>
  <c r="AV685" i="10"/>
  <c r="AP691" i="10"/>
  <c r="BB691" i="10"/>
  <c r="BC692" i="10"/>
  <c r="AX692" i="10"/>
  <c r="AR692" i="10"/>
  <c r="AM692" i="10"/>
  <c r="BE692" i="10"/>
  <c r="AP692" i="10"/>
  <c r="AV692" i="10"/>
  <c r="BD692" i="10"/>
  <c r="AZ696" i="10"/>
  <c r="AU696" i="10"/>
  <c r="AP696" i="10"/>
  <c r="AN696" i="10"/>
  <c r="AV696" i="10"/>
  <c r="BC696" i="10"/>
  <c r="BA701" i="10"/>
  <c r="AT705" i="10"/>
  <c r="BC708" i="10"/>
  <c r="AU708" i="10"/>
  <c r="AM708" i="10"/>
  <c r="BE708" i="10"/>
  <c r="AQ708" i="10"/>
  <c r="BB708" i="10"/>
  <c r="BC711" i="10"/>
  <c r="AX711" i="10"/>
  <c r="AR711" i="10"/>
  <c r="AM711" i="10"/>
  <c r="BB711" i="10"/>
  <c r="AV711" i="10"/>
  <c r="AQ711" i="10"/>
  <c r="AL711" i="10"/>
  <c r="AN711" i="10"/>
  <c r="AY711" i="10"/>
  <c r="AQ715" i="10"/>
  <c r="BC728" i="10"/>
  <c r="AX728" i="10"/>
  <c r="AR728" i="10"/>
  <c r="AM728" i="10"/>
  <c r="BB728" i="10"/>
  <c r="AV728" i="10"/>
  <c r="AQ728" i="10"/>
  <c r="AL728" i="10"/>
  <c r="AN728" i="10"/>
  <c r="AY728" i="10"/>
  <c r="AQ731" i="10"/>
  <c r="AQ734" i="10"/>
  <c r="BD757" i="10"/>
  <c r="AN757" i="10"/>
  <c r="BE764" i="10"/>
  <c r="BD778" i="10"/>
  <c r="AY778" i="10"/>
  <c r="AT778" i="10"/>
  <c r="AN778" i="10"/>
  <c r="BE778" i="10"/>
  <c r="BC778" i="10"/>
  <c r="AX778" i="10"/>
  <c r="AR778" i="10"/>
  <c r="AM778" i="10"/>
  <c r="AU778" i="10"/>
  <c r="AJ781" i="10"/>
  <c r="AI781" i="10"/>
  <c r="BD788" i="10"/>
  <c r="AY788" i="10"/>
  <c r="AT788" i="10"/>
  <c r="AN788" i="10"/>
  <c r="BE788" i="10"/>
  <c r="BC788" i="10"/>
  <c r="AX788" i="10"/>
  <c r="AR788" i="10"/>
  <c r="AM788" i="10"/>
  <c r="AU788" i="10"/>
  <c r="BB788" i="10"/>
  <c r="AQ788" i="10"/>
  <c r="AL788" i="10"/>
  <c r="AY789" i="10"/>
  <c r="AQ789" i="10"/>
  <c r="AX789" i="10"/>
  <c r="AP789" i="10"/>
  <c r="BC789" i="10"/>
  <c r="AM789" i="10"/>
  <c r="BE789" i="10"/>
  <c r="BB789" i="10"/>
  <c r="AL789" i="10"/>
  <c r="AP795" i="10"/>
  <c r="BA795" i="10"/>
  <c r="BB795" i="10"/>
  <c r="AL795" i="10"/>
  <c r="AT795" i="10"/>
  <c r="BE806" i="10"/>
  <c r="AA812" i="10"/>
  <c r="BC826" i="10"/>
  <c r="AX826" i="10"/>
  <c r="AR826" i="10"/>
  <c r="AM826" i="10"/>
  <c r="BB826" i="10"/>
  <c r="AV826" i="10"/>
  <c r="AQ826" i="10"/>
  <c r="AL826" i="10"/>
  <c r="AU826" i="10"/>
  <c r="BE826" i="10"/>
  <c r="BD826" i="10"/>
  <c r="AT826" i="10"/>
  <c r="AN826" i="10"/>
  <c r="BB828" i="10"/>
  <c r="AL828" i="10"/>
  <c r="BC829" i="10"/>
  <c r="AR829" i="10"/>
  <c r="BE829" i="10"/>
  <c r="AY829" i="10"/>
  <c r="AN829" i="10"/>
  <c r="BD829" i="10"/>
  <c r="AW829" i="10"/>
  <c r="AS829" i="10"/>
  <c r="AJ855" i="10"/>
  <c r="AI855" i="10"/>
  <c r="BD856" i="10"/>
  <c r="AW856" i="10"/>
  <c r="AO856" i="10"/>
  <c r="BC856" i="10"/>
  <c r="AU856" i="10"/>
  <c r="AN856" i="10"/>
  <c r="AY856" i="10"/>
  <c r="AS856" i="10"/>
  <c r="AR856" i="10"/>
  <c r="AA864" i="10"/>
  <c r="AB864" i="10"/>
  <c r="AC864" i="10" s="1"/>
  <c r="BE877" i="10"/>
  <c r="AJ883" i="10"/>
  <c r="AI883" i="10"/>
  <c r="AH883" i="10"/>
  <c r="AV884" i="10"/>
  <c r="BA884" i="10"/>
  <c r="AQ884" i="10"/>
  <c r="BC894" i="10"/>
  <c r="AX894" i="10"/>
  <c r="AR894" i="10"/>
  <c r="AM894" i="10"/>
  <c r="BB894" i="10"/>
  <c r="AV894" i="10"/>
  <c r="AQ894" i="10"/>
  <c r="AL894" i="10"/>
  <c r="BD894" i="10"/>
  <c r="AT894" i="10"/>
  <c r="BE894" i="10"/>
  <c r="AZ894" i="10"/>
  <c r="AP894" i="10"/>
  <c r="AJ906" i="10"/>
  <c r="AI906" i="10"/>
  <c r="AH906" i="10"/>
  <c r="BB920" i="10"/>
  <c r="AV920" i="10"/>
  <c r="AQ920" i="10"/>
  <c r="AL920" i="10"/>
  <c r="BE920" i="10"/>
  <c r="AZ920" i="10"/>
  <c r="AU920" i="10"/>
  <c r="AP920" i="10"/>
  <c r="AX920" i="10"/>
  <c r="AM920" i="10"/>
  <c r="BD920" i="10"/>
  <c r="AT920" i="10"/>
  <c r="AR920" i="10"/>
  <c r="AJ921" i="10"/>
  <c r="AI921" i="10"/>
  <c r="AH922" i="10"/>
  <c r="AJ922" i="10"/>
  <c r="AI930" i="10"/>
  <c r="AZ932" i="10"/>
  <c r="AU932" i="10"/>
  <c r="AP932" i="10"/>
  <c r="BE932" i="10"/>
  <c r="BD932" i="10"/>
  <c r="AY932" i="10"/>
  <c r="AT932" i="10"/>
  <c r="AN932" i="10"/>
  <c r="BC932" i="10"/>
  <c r="AR932" i="10"/>
  <c r="BB932" i="10"/>
  <c r="AQ932" i="10"/>
  <c r="AM932" i="10"/>
  <c r="AU936" i="10"/>
  <c r="AJ949" i="10"/>
  <c r="AI949" i="10"/>
  <c r="AH949" i="10"/>
  <c r="BC987" i="10"/>
  <c r="AW987" i="10"/>
  <c r="AO987" i="10"/>
  <c r="AX987" i="10"/>
  <c r="AM987" i="10"/>
  <c r="BE987" i="10"/>
  <c r="AT987" i="10"/>
  <c r="AL987" i="10"/>
  <c r="AY987" i="10"/>
  <c r="AQ987" i="10"/>
  <c r="BB987" i="10"/>
  <c r="BC990" i="10"/>
  <c r="AX990" i="10"/>
  <c r="AR990" i="10"/>
  <c r="AM990" i="10"/>
  <c r="BB990" i="10"/>
  <c r="AU990" i="10"/>
  <c r="AN990" i="10"/>
  <c r="AZ990" i="10"/>
  <c r="AT990" i="10"/>
  <c r="AL990" i="10"/>
  <c r="BD990" i="10"/>
  <c r="AV990" i="10"/>
  <c r="AP990" i="10"/>
  <c r="BE990" i="10"/>
  <c r="AY990" i="10"/>
  <c r="AQ990" i="10"/>
  <c r="BE999" i="10"/>
  <c r="AX999" i="10"/>
  <c r="AP999" i="10"/>
  <c r="BA999" i="10"/>
  <c r="AS999" i="10"/>
  <c r="AY999" i="10"/>
  <c r="AO999" i="10"/>
  <c r="BC999" i="10"/>
  <c r="AT999" i="10"/>
  <c r="AM999" i="10"/>
  <c r="AI1019" i="10"/>
  <c r="AH1019" i="10"/>
  <c r="AJ1019" i="10"/>
  <c r="AA1027" i="10"/>
  <c r="AY1028" i="10"/>
  <c r="AY1031" i="10"/>
  <c r="AJ1036" i="10"/>
  <c r="AI1036" i="10"/>
  <c r="AH1036" i="10"/>
  <c r="AY1037" i="10"/>
  <c r="AR1080" i="10"/>
  <c r="AN1080" i="10"/>
  <c r="AA1090" i="10"/>
  <c r="AB1090" i="10"/>
  <c r="AC1090" i="10" s="1"/>
  <c r="AL399" i="10"/>
  <c r="AT399" i="10"/>
  <c r="AP438" i="10"/>
  <c r="AU438" i="10"/>
  <c r="AL443" i="10"/>
  <c r="AT443" i="10"/>
  <c r="AL448" i="10"/>
  <c r="AT448" i="10"/>
  <c r="AL458" i="10"/>
  <c r="AT458" i="10"/>
  <c r="AN460" i="10"/>
  <c r="AV460" i="10"/>
  <c r="AN474" i="10"/>
  <c r="AV474" i="10"/>
  <c r="AP492" i="10"/>
  <c r="AP503" i="10"/>
  <c r="AN515" i="10"/>
  <c r="AV515" i="10"/>
  <c r="AP529" i="10"/>
  <c r="AN537" i="10"/>
  <c r="AV537" i="10"/>
  <c r="AM565" i="10"/>
  <c r="AT565" i="10"/>
  <c r="AP566" i="10"/>
  <c r="AP572" i="10"/>
  <c r="AL574" i="10"/>
  <c r="AT574" i="10"/>
  <c r="AP576" i="10"/>
  <c r="AZ596" i="10"/>
  <c r="AR596" i="10"/>
  <c r="AP596" i="10"/>
  <c r="BB596" i="10"/>
  <c r="BD602" i="10"/>
  <c r="AV602" i="10"/>
  <c r="AN602" i="10"/>
  <c r="AP602" i="10"/>
  <c r="AZ602" i="10"/>
  <c r="BB604" i="10"/>
  <c r="AT604" i="10"/>
  <c r="AM604" i="10"/>
  <c r="BE604" i="10"/>
  <c r="AP604" i="10"/>
  <c r="AZ604" i="10"/>
  <c r="AM607" i="10"/>
  <c r="BC608" i="10"/>
  <c r="AX608" i="10"/>
  <c r="AR608" i="10"/>
  <c r="AM608" i="10"/>
  <c r="BE608" i="10"/>
  <c r="AP608" i="10"/>
  <c r="AV608" i="10"/>
  <c r="BD608" i="10"/>
  <c r="AZ615" i="10"/>
  <c r="AR615" i="10"/>
  <c r="BC615" i="10"/>
  <c r="AN615" i="10"/>
  <c r="AX615" i="10"/>
  <c r="BA621" i="10"/>
  <c r="AZ623" i="10"/>
  <c r="AU623" i="10"/>
  <c r="AP623" i="10"/>
  <c r="AN623" i="10"/>
  <c r="AV623" i="10"/>
  <c r="BC623" i="10"/>
  <c r="BC626" i="10"/>
  <c r="AM626" i="10"/>
  <c r="AQ640" i="10"/>
  <c r="AW656" i="10"/>
  <c r="AM656" i="10"/>
  <c r="AZ656" i="10"/>
  <c r="BD677" i="10"/>
  <c r="AY677" i="10"/>
  <c r="AT677" i="10"/>
  <c r="AN677" i="10"/>
  <c r="BE677" i="10"/>
  <c r="AL677" i="10"/>
  <c r="AR677" i="10"/>
  <c r="AZ677" i="10"/>
  <c r="AZ680" i="10"/>
  <c r="AU680" i="10"/>
  <c r="AP680" i="10"/>
  <c r="AN680" i="10"/>
  <c r="AV680" i="10"/>
  <c r="BC680" i="10"/>
  <c r="BB684" i="10"/>
  <c r="AV684" i="10"/>
  <c r="AQ684" i="10"/>
  <c r="AL684" i="10"/>
  <c r="AP684" i="10"/>
  <c r="AX684" i="10"/>
  <c r="BD684" i="10"/>
  <c r="AS691" i="10"/>
  <c r="BD715" i="10"/>
  <c r="AY715" i="10"/>
  <c r="AT715" i="10"/>
  <c r="AN715" i="10"/>
  <c r="BE715" i="10"/>
  <c r="BC715" i="10"/>
  <c r="AX715" i="10"/>
  <c r="AR715" i="10"/>
  <c r="AM715" i="10"/>
  <c r="AU715" i="10"/>
  <c r="BD731" i="10"/>
  <c r="AY731" i="10"/>
  <c r="AT731" i="10"/>
  <c r="AN731" i="10"/>
  <c r="BE731" i="10"/>
  <c r="BC731" i="10"/>
  <c r="AX731" i="10"/>
  <c r="AR731" i="10"/>
  <c r="AM731" i="10"/>
  <c r="AU731" i="10"/>
  <c r="BD734" i="10"/>
  <c r="AY734" i="10"/>
  <c r="AT734" i="10"/>
  <c r="AN734" i="10"/>
  <c r="BE734" i="10"/>
  <c r="BC734" i="10"/>
  <c r="AX734" i="10"/>
  <c r="AR734" i="10"/>
  <c r="AM734" i="10"/>
  <c r="AU734" i="10"/>
  <c r="AJ746" i="10"/>
  <c r="AI746" i="10"/>
  <c r="AI750" i="10"/>
  <c r="AH750" i="10"/>
  <c r="AP760" i="10"/>
  <c r="BB760" i="10"/>
  <c r="AL760" i="10"/>
  <c r="BC764" i="10"/>
  <c r="AX764" i="10"/>
  <c r="AR764" i="10"/>
  <c r="AM764" i="10"/>
  <c r="BB764" i="10"/>
  <c r="AV764" i="10"/>
  <c r="AQ764" i="10"/>
  <c r="AL764" i="10"/>
  <c r="AN764" i="10"/>
  <c r="AY764" i="10"/>
  <c r="AS783" i="10"/>
  <c r="BB783" i="10"/>
  <c r="BB793" i="10"/>
  <c r="AL793" i="10"/>
  <c r="AX793" i="10"/>
  <c r="AP793" i="10"/>
  <c r="BD801" i="10"/>
  <c r="AY801" i="10"/>
  <c r="AT801" i="10"/>
  <c r="AN801" i="10"/>
  <c r="BE801" i="10"/>
  <c r="BC801" i="10"/>
  <c r="AX801" i="10"/>
  <c r="AR801" i="10"/>
  <c r="AM801" i="10"/>
  <c r="AU801" i="10"/>
  <c r="BB801" i="10"/>
  <c r="AQ801" i="10"/>
  <c r="AL801" i="10"/>
  <c r="BC806" i="10"/>
  <c r="AX806" i="10"/>
  <c r="AR806" i="10"/>
  <c r="AM806" i="10"/>
  <c r="BB806" i="10"/>
  <c r="AV806" i="10"/>
  <c r="AQ806" i="10"/>
  <c r="AL806" i="10"/>
  <c r="AZ806" i="10"/>
  <c r="AP806" i="10"/>
  <c r="AY806" i="10"/>
  <c r="AN806" i="10"/>
  <c r="BD822" i="10"/>
  <c r="AY822" i="10"/>
  <c r="AT822" i="10"/>
  <c r="AN822" i="10"/>
  <c r="BE822" i="10"/>
  <c r="BC822" i="10"/>
  <c r="AX822" i="10"/>
  <c r="AR822" i="10"/>
  <c r="AM822" i="10"/>
  <c r="BB822" i="10"/>
  <c r="AQ822" i="10"/>
  <c r="AZ822" i="10"/>
  <c r="AP822" i="10"/>
  <c r="AL822" i="10"/>
  <c r="BE834" i="10"/>
  <c r="AX834" i="10"/>
  <c r="AP834" i="10"/>
  <c r="BD834" i="10"/>
  <c r="AV834" i="10"/>
  <c r="AO834" i="10"/>
  <c r="AZ834" i="10"/>
  <c r="AT834" i="10"/>
  <c r="AN834" i="10"/>
  <c r="BE858" i="10"/>
  <c r="AX858" i="10"/>
  <c r="AP858" i="10"/>
  <c r="BC858" i="10"/>
  <c r="AU858" i="10"/>
  <c r="AO858" i="10"/>
  <c r="AT858" i="10"/>
  <c r="AS858" i="10"/>
  <c r="AM858" i="10"/>
  <c r="AI859" i="10"/>
  <c r="AH859" i="10"/>
  <c r="BC877" i="10"/>
  <c r="AX877" i="10"/>
  <c r="AR877" i="10"/>
  <c r="AM877" i="10"/>
  <c r="BB877" i="10"/>
  <c r="AV877" i="10"/>
  <c r="AQ877" i="10"/>
  <c r="AL877" i="10"/>
  <c r="AZ877" i="10"/>
  <c r="AP877" i="10"/>
  <c r="AY877" i="10"/>
  <c r="AN877" i="10"/>
  <c r="AU878" i="10"/>
  <c r="AP878" i="10"/>
  <c r="BA878" i="10"/>
  <c r="BC880" i="10"/>
  <c r="AR880" i="10"/>
  <c r="BE880" i="10"/>
  <c r="AY880" i="10"/>
  <c r="AN880" i="10"/>
  <c r="AM880" i="10"/>
  <c r="BD880" i="10"/>
  <c r="AJ882" i="10"/>
  <c r="AH882" i="10"/>
  <c r="AI882" i="10"/>
  <c r="AI884" i="10"/>
  <c r="AH884" i="10"/>
  <c r="AJ884" i="10"/>
  <c r="AZ896" i="10"/>
  <c r="BC903" i="10"/>
  <c r="AR903" i="10"/>
  <c r="BE903" i="10"/>
  <c r="AY903" i="10"/>
  <c r="AN903" i="10"/>
  <c r="AM903" i="10"/>
  <c r="BD903" i="10"/>
  <c r="AJ905" i="10"/>
  <c r="AH905" i="10"/>
  <c r="AI905" i="10"/>
  <c r="Q925" i="10"/>
  <c r="W925" i="10" s="1"/>
  <c r="AJ918" i="10"/>
  <c r="AI918" i="10"/>
  <c r="AV936" i="10"/>
  <c r="AJ952" i="10"/>
  <c r="AI952" i="10"/>
  <c r="AJ956" i="10"/>
  <c r="AI956" i="10"/>
  <c r="AZ962" i="10"/>
  <c r="AR962" i="10"/>
  <c r="BC965" i="10"/>
  <c r="AX965" i="10"/>
  <c r="AR965" i="10"/>
  <c r="AM965" i="10"/>
  <c r="BB965" i="10"/>
  <c r="AV965" i="10"/>
  <c r="AQ965" i="10"/>
  <c r="AL965" i="10"/>
  <c r="BD965" i="10"/>
  <c r="AT965" i="10"/>
  <c r="BE965" i="10"/>
  <c r="AZ965" i="10"/>
  <c r="AP965" i="10"/>
  <c r="AS979" i="10"/>
  <c r="AY985" i="10"/>
  <c r="AN985" i="10"/>
  <c r="AS985" i="10"/>
  <c r="BD985" i="10"/>
  <c r="AR985" i="10"/>
  <c r="AW985" i="10"/>
  <c r="BE985" i="10"/>
  <c r="BC985" i="10"/>
  <c r="AS987" i="10"/>
  <c r="AL991" i="10"/>
  <c r="AM991" i="10"/>
  <c r="AW991" i="10"/>
  <c r="AX991" i="10"/>
  <c r="AH995" i="10"/>
  <c r="AJ995" i="10"/>
  <c r="AI995" i="10"/>
  <c r="AY997" i="10"/>
  <c r="AN997" i="10"/>
  <c r="AS997" i="10"/>
  <c r="BD997" i="10"/>
  <c r="AR997" i="10"/>
  <c r="AW997" i="10"/>
  <c r="BE997" i="10"/>
  <c r="BC997" i="10"/>
  <c r="AU999" i="10"/>
  <c r="AJ1057" i="10"/>
  <c r="AI1057" i="10"/>
  <c r="AH1057" i="10"/>
  <c r="BB1067" i="10"/>
  <c r="AV1067" i="10"/>
  <c r="AQ1067" i="10"/>
  <c r="AL1067" i="10"/>
  <c r="BE1067" i="10"/>
  <c r="AZ1067" i="10"/>
  <c r="AU1067" i="10"/>
  <c r="AP1067" i="10"/>
  <c r="AX1067" i="10"/>
  <c r="AM1067" i="10"/>
  <c r="BD1067" i="10"/>
  <c r="AT1067" i="10"/>
  <c r="AY1067" i="10"/>
  <c r="AN1067" i="10"/>
  <c r="AR1067" i="10"/>
  <c r="AL582" i="10"/>
  <c r="AR582" i="10"/>
  <c r="AP588" i="10"/>
  <c r="AL592" i="10"/>
  <c r="AT592" i="10"/>
  <c r="AL618" i="10"/>
  <c r="AT618" i="10"/>
  <c r="AL625" i="10"/>
  <c r="AT625" i="10"/>
  <c r="AP643" i="10"/>
  <c r="AU643" i="10"/>
  <c r="AP654" i="10"/>
  <c r="AX654" i="10"/>
  <c r="AR664" i="10"/>
  <c r="AY664" i="10"/>
  <c r="AP668" i="10"/>
  <c r="AU668" i="10"/>
  <c r="AN670" i="10"/>
  <c r="AT670" i="10"/>
  <c r="AY670" i="10"/>
  <c r="AR689" i="10"/>
  <c r="AS699" i="10"/>
  <c r="AP707" i="10"/>
  <c r="AU707" i="10"/>
  <c r="AP712" i="10"/>
  <c r="BB713" i="10"/>
  <c r="AS713" i="10"/>
  <c r="BE719" i="10"/>
  <c r="AN719" i="10"/>
  <c r="AT719" i="10"/>
  <c r="AY719" i="10"/>
  <c r="BD719" i="10"/>
  <c r="BE725" i="10"/>
  <c r="AM725" i="10"/>
  <c r="AU725" i="10"/>
  <c r="BC725" i="10"/>
  <c r="BA733" i="10"/>
  <c r="AP733" i="10"/>
  <c r="BE738" i="10"/>
  <c r="AN738" i="10"/>
  <c r="AU738" i="10"/>
  <c r="AZ738" i="10"/>
  <c r="BE741" i="10"/>
  <c r="AL741" i="10"/>
  <c r="AT741" i="10"/>
  <c r="BB741" i="10"/>
  <c r="AP746" i="10"/>
  <c r="AU746" i="10"/>
  <c r="AR747" i="10"/>
  <c r="BD747" i="10"/>
  <c r="AM749" i="10"/>
  <c r="AU749" i="10"/>
  <c r="BE750" i="10"/>
  <c r="AN750" i="10"/>
  <c r="AT750" i="10"/>
  <c r="AY750" i="10"/>
  <c r="BD750" i="10"/>
  <c r="AP753" i="10"/>
  <c r="BE754" i="10"/>
  <c r="AN754" i="10"/>
  <c r="AT754" i="10"/>
  <c r="AY754" i="10"/>
  <c r="BD754" i="10"/>
  <c r="BB756" i="10"/>
  <c r="AS756" i="10"/>
  <c r="AP765" i="10"/>
  <c r="AP769" i="10"/>
  <c r="AP773" i="10"/>
  <c r="BE779" i="10"/>
  <c r="AV779" i="10"/>
  <c r="BE780" i="10"/>
  <c r="AM780" i="10"/>
  <c r="AU780" i="10"/>
  <c r="BC780" i="10"/>
  <c r="AP781" i="10"/>
  <c r="AU781" i="10"/>
  <c r="BE782" i="10"/>
  <c r="AM782" i="10"/>
  <c r="AU782" i="10"/>
  <c r="BC782" i="10"/>
  <c r="BD784" i="10"/>
  <c r="AM785" i="10"/>
  <c r="AT786" i="10"/>
  <c r="AJ790" i="10"/>
  <c r="AI790" i="10"/>
  <c r="AW802" i="10"/>
  <c r="AO802" i="10"/>
  <c r="BE802" i="10"/>
  <c r="BC818" i="10"/>
  <c r="AX818" i="10"/>
  <c r="AR818" i="10"/>
  <c r="AM818" i="10"/>
  <c r="BE818" i="10"/>
  <c r="BB818" i="10"/>
  <c r="AV818" i="10"/>
  <c r="AQ818" i="10"/>
  <c r="AL818" i="10"/>
  <c r="AT818" i="10"/>
  <c r="BD818" i="10"/>
  <c r="AI829" i="10"/>
  <c r="AH829" i="10"/>
  <c r="AJ832" i="10"/>
  <c r="AI832" i="10"/>
  <c r="AJ833" i="10"/>
  <c r="AI833" i="10"/>
  <c r="AJ836" i="10"/>
  <c r="AI836" i="10"/>
  <c r="BC841" i="10"/>
  <c r="AR841" i="10"/>
  <c r="BE841" i="10"/>
  <c r="AY841" i="10"/>
  <c r="AN841" i="10"/>
  <c r="AS841" i="10"/>
  <c r="AJ843" i="10"/>
  <c r="AH843" i="10"/>
  <c r="AU846" i="10"/>
  <c r="AP846" i="10"/>
  <c r="BC849" i="10"/>
  <c r="AX849" i="10"/>
  <c r="AR849" i="10"/>
  <c r="AM849" i="10"/>
  <c r="BE849" i="10"/>
  <c r="BB849" i="10"/>
  <c r="AV849" i="10"/>
  <c r="AQ849" i="10"/>
  <c r="AL849" i="10"/>
  <c r="AT849" i="10"/>
  <c r="BD849" i="10"/>
  <c r="BD852" i="10"/>
  <c r="AW852" i="10"/>
  <c r="AO852" i="10"/>
  <c r="BC852" i="10"/>
  <c r="AU852" i="10"/>
  <c r="AN852" i="10"/>
  <c r="AR852" i="10"/>
  <c r="BE852" i="10"/>
  <c r="BE854" i="10"/>
  <c r="AX854" i="10"/>
  <c r="AP854" i="10"/>
  <c r="BC854" i="10"/>
  <c r="AU854" i="10"/>
  <c r="AO854" i="10"/>
  <c r="AM854" i="10"/>
  <c r="BA854" i="10"/>
  <c r="AI856" i="10"/>
  <c r="AH856" i="10"/>
  <c r="BC862" i="10"/>
  <c r="AU862" i="10"/>
  <c r="AO862" i="10"/>
  <c r="BA862" i="10"/>
  <c r="AT862" i="10"/>
  <c r="AM862" i="10"/>
  <c r="AY862" i="10"/>
  <c r="AI864" i="10"/>
  <c r="AH864" i="10"/>
  <c r="AJ868" i="10"/>
  <c r="AI868" i="10"/>
  <c r="AL879" i="10"/>
  <c r="AU888" i="10"/>
  <c r="AO888" i="10"/>
  <c r="AZ888" i="10"/>
  <c r="BC890" i="10"/>
  <c r="AU890" i="10"/>
  <c r="AN890" i="10"/>
  <c r="AZ890" i="10"/>
  <c r="AS890" i="10"/>
  <c r="AM890" i="10"/>
  <c r="AO890" i="10"/>
  <c r="BD890" i="10"/>
  <c r="AR891" i="10"/>
  <c r="AJ893" i="10"/>
  <c r="AI893" i="10"/>
  <c r="BC897" i="10"/>
  <c r="AX897" i="10"/>
  <c r="AR897" i="10"/>
  <c r="AM897" i="10"/>
  <c r="BE897" i="10"/>
  <c r="BB897" i="10"/>
  <c r="AV897" i="10"/>
  <c r="AQ897" i="10"/>
  <c r="AL897" i="10"/>
  <c r="AT897" i="10"/>
  <c r="BD897" i="10"/>
  <c r="AM908" i="10"/>
  <c r="AM916" i="10"/>
  <c r="AM924" i="10"/>
  <c r="AN925" i="10"/>
  <c r="BD925" i="10"/>
  <c r="AZ928" i="10"/>
  <c r="AO928" i="10"/>
  <c r="BA928" i="10"/>
  <c r="AX928" i="10"/>
  <c r="AN928" i="10"/>
  <c r="BD928" i="10"/>
  <c r="BE941" i="10"/>
  <c r="AT941" i="10"/>
  <c r="BA941" i="10"/>
  <c r="AP941" i="10"/>
  <c r="AO941" i="10"/>
  <c r="AV943" i="10"/>
  <c r="BA943" i="10"/>
  <c r="BB944" i="10"/>
  <c r="AV944" i="10"/>
  <c r="AQ944" i="10"/>
  <c r="AL944" i="10"/>
  <c r="BE944" i="10"/>
  <c r="AZ944" i="10"/>
  <c r="AU944" i="10"/>
  <c r="AP944" i="10"/>
  <c r="AN944" i="10"/>
  <c r="AY944" i="10"/>
  <c r="AJ947" i="10"/>
  <c r="AI947" i="10"/>
  <c r="BD959" i="10"/>
  <c r="AY959" i="10"/>
  <c r="AT959" i="10"/>
  <c r="AN959" i="10"/>
  <c r="BE959" i="10"/>
  <c r="BC959" i="10"/>
  <c r="AX959" i="10"/>
  <c r="AR959" i="10"/>
  <c r="AM959" i="10"/>
  <c r="AL959" i="10"/>
  <c r="AV959" i="10"/>
  <c r="BB960" i="10"/>
  <c r="AT960" i="10"/>
  <c r="AL960" i="10"/>
  <c r="AY960" i="10"/>
  <c r="AQ960" i="10"/>
  <c r="AU960" i="10"/>
  <c r="AJ969" i="10"/>
  <c r="AI969" i="10"/>
  <c r="BC977" i="10"/>
  <c r="AR977" i="10"/>
  <c r="BE977" i="10"/>
  <c r="AS977" i="10"/>
  <c r="BD977" i="10"/>
  <c r="AN977" i="10"/>
  <c r="AW977" i="10"/>
  <c r="BB1000" i="10"/>
  <c r="AV1000" i="10"/>
  <c r="AR1000" i="10"/>
  <c r="BE1011" i="10"/>
  <c r="AX1011" i="10"/>
  <c r="AP1011" i="10"/>
  <c r="BA1011" i="10"/>
  <c r="AS1011" i="10"/>
  <c r="AY1011" i="10"/>
  <c r="AO1011" i="10"/>
  <c r="BC1011" i="10"/>
  <c r="AT1011" i="10"/>
  <c r="AM1011" i="10"/>
  <c r="AA1035" i="10"/>
  <c r="AB1035" i="10"/>
  <c r="AC1035" i="10" s="1"/>
  <c r="BB1052" i="10"/>
  <c r="AQ1052" i="10"/>
  <c r="AY1052" i="10"/>
  <c r="AP1052" i="10"/>
  <c r="AU1052" i="10"/>
  <c r="AO1052" i="10"/>
  <c r="AW1052" i="10"/>
  <c r="AJ1079" i="10"/>
  <c r="AI1079" i="10"/>
  <c r="AH1079" i="10"/>
  <c r="AB1082" i="10"/>
  <c r="AC1082" i="10" s="1"/>
  <c r="AA1082" i="10"/>
  <c r="AB1087" i="10"/>
  <c r="AC1087" i="10" s="1"/>
  <c r="AA1087" i="10"/>
  <c r="AR1088" i="10"/>
  <c r="AN1088" i="10"/>
  <c r="BB1088" i="10"/>
  <c r="AH1124" i="10"/>
  <c r="AJ1124" i="10"/>
  <c r="AI1124" i="10"/>
  <c r="AB1143" i="10"/>
  <c r="AC1143" i="10" s="1"/>
  <c r="AA1143" i="10"/>
  <c r="AJ1153" i="10"/>
  <c r="AI1153" i="10"/>
  <c r="AH1153" i="10"/>
  <c r="BB1159" i="10"/>
  <c r="AL1159" i="10"/>
  <c r="BA1159" i="10"/>
  <c r="AT1159" i="10"/>
  <c r="AS1159" i="10"/>
  <c r="AV1173" i="10"/>
  <c r="BC1173" i="10"/>
  <c r="AR1173" i="10"/>
  <c r="BD1173" i="10"/>
  <c r="AN1173" i="10"/>
  <c r="AZ1173" i="10"/>
  <c r="AP719" i="10"/>
  <c r="AU719" i="10"/>
  <c r="AP725" i="10"/>
  <c r="AP738" i="10"/>
  <c r="AV738" i="10"/>
  <c r="AM741" i="10"/>
  <c r="AU741" i="10"/>
  <c r="AV747" i="10"/>
  <c r="AP750" i="10"/>
  <c r="AU750" i="10"/>
  <c r="AP754" i="10"/>
  <c r="AU754" i="10"/>
  <c r="AP780" i="10"/>
  <c r="AP782" i="10"/>
  <c r="BB785" i="10"/>
  <c r="AT785" i="10"/>
  <c r="AL785" i="10"/>
  <c r="BE785" i="10"/>
  <c r="AP785" i="10"/>
  <c r="AY785" i="10"/>
  <c r="AJ791" i="10"/>
  <c r="AI791" i="10"/>
  <c r="AR798" i="10"/>
  <c r="BD798" i="10"/>
  <c r="AN798" i="10"/>
  <c r="AV798" i="10"/>
  <c r="AJ804" i="10"/>
  <c r="AI804" i="10"/>
  <c r="AJ808" i="10"/>
  <c r="AI808" i="10"/>
  <c r="BB819" i="10"/>
  <c r="AT819" i="10"/>
  <c r="AM819" i="10"/>
  <c r="AY819" i="10"/>
  <c r="AS819" i="10"/>
  <c r="AL819" i="10"/>
  <c r="AX819" i="10"/>
  <c r="AH820" i="10"/>
  <c r="AJ820" i="10"/>
  <c r="AJ825" i="10"/>
  <c r="AI825" i="10"/>
  <c r="AU827" i="10"/>
  <c r="AP827" i="10"/>
  <c r="BA827" i="10"/>
  <c r="AI841" i="10"/>
  <c r="AH841" i="10"/>
  <c r="AJ844" i="10"/>
  <c r="AI844" i="10"/>
  <c r="AJ845" i="10"/>
  <c r="AI845" i="10"/>
  <c r="BC850" i="10"/>
  <c r="AU850" i="10"/>
  <c r="AO850" i="10"/>
  <c r="BA850" i="10"/>
  <c r="AT850" i="10"/>
  <c r="AM850" i="10"/>
  <c r="AY850" i="10"/>
  <c r="BD851" i="10"/>
  <c r="AY851" i="10"/>
  <c r="AT851" i="10"/>
  <c r="AN851" i="10"/>
  <c r="BE851" i="10"/>
  <c r="BC851" i="10"/>
  <c r="AX851" i="10"/>
  <c r="AR851" i="10"/>
  <c r="AM851" i="10"/>
  <c r="AL851" i="10"/>
  <c r="AV851" i="10"/>
  <c r="AI852" i="10"/>
  <c r="AH852" i="10"/>
  <c r="AY874" i="10"/>
  <c r="AO874" i="10"/>
  <c r="BA874" i="10"/>
  <c r="AX874" i="10"/>
  <c r="AM874" i="10"/>
  <c r="BC874" i="10"/>
  <c r="AR879" i="10"/>
  <c r="AI889" i="10"/>
  <c r="AH889" i="10"/>
  <c r="BA898" i="10"/>
  <c r="AT898" i="10"/>
  <c r="AM898" i="10"/>
  <c r="AY898" i="10"/>
  <c r="AS898" i="10"/>
  <c r="AX898" i="10"/>
  <c r="AH899" i="10"/>
  <c r="AJ899" i="10"/>
  <c r="BB908" i="10"/>
  <c r="AV908" i="10"/>
  <c r="AQ908" i="10"/>
  <c r="AL908" i="10"/>
  <c r="BE908" i="10"/>
  <c r="AZ908" i="10"/>
  <c r="AU908" i="10"/>
  <c r="AP908" i="10"/>
  <c r="AN908" i="10"/>
  <c r="AY908" i="10"/>
  <c r="BB916" i="10"/>
  <c r="AV916" i="10"/>
  <c r="AQ916" i="10"/>
  <c r="AL916" i="10"/>
  <c r="BE916" i="10"/>
  <c r="AZ916" i="10"/>
  <c r="AU916" i="10"/>
  <c r="AP916" i="10"/>
  <c r="AN916" i="10"/>
  <c r="AY916" i="10"/>
  <c r="BB924" i="10"/>
  <c r="AV924" i="10"/>
  <c r="AQ924" i="10"/>
  <c r="AL924" i="10"/>
  <c r="BE924" i="10"/>
  <c r="AZ924" i="10"/>
  <c r="AU924" i="10"/>
  <c r="AP924" i="10"/>
  <c r="AN924" i="10"/>
  <c r="AY924" i="10"/>
  <c r="BE928" i="10"/>
  <c r="AZ934" i="10"/>
  <c r="AO934" i="10"/>
  <c r="BA934" i="10"/>
  <c r="AX934" i="10"/>
  <c r="AN934" i="10"/>
  <c r="BD934" i="10"/>
  <c r="AU941" i="10"/>
  <c r="AI943" i="10"/>
  <c r="AH943" i="10"/>
  <c r="AR944" i="10"/>
  <c r="BC944" i="10"/>
  <c r="BC946" i="10"/>
  <c r="AX946" i="10"/>
  <c r="AR946" i="10"/>
  <c r="AM946" i="10"/>
  <c r="BB946" i="10"/>
  <c r="AV946" i="10"/>
  <c r="AQ946" i="10"/>
  <c r="AL946" i="10"/>
  <c r="AU946" i="10"/>
  <c r="AH947" i="10"/>
  <c r="AP951" i="10"/>
  <c r="BA951" i="10"/>
  <c r="AI958" i="10"/>
  <c r="AH958" i="10"/>
  <c r="AP959" i="10"/>
  <c r="AZ959" i="10"/>
  <c r="AP981" i="10"/>
  <c r="BA981" i="10"/>
  <c r="AZ981" i="10"/>
  <c r="AO981" i="10"/>
  <c r="AI984" i="10"/>
  <c r="AH984" i="10"/>
  <c r="AJ984" i="10"/>
  <c r="AH989" i="10"/>
  <c r="AJ989" i="10"/>
  <c r="AI989" i="10"/>
  <c r="AI1005" i="10"/>
  <c r="AJ1005" i="10"/>
  <c r="AH1005" i="10"/>
  <c r="AY1009" i="10"/>
  <c r="AN1009" i="10"/>
  <c r="AS1009" i="10"/>
  <c r="BD1009" i="10"/>
  <c r="AR1009" i="10"/>
  <c r="AW1009" i="10"/>
  <c r="BE1009" i="10"/>
  <c r="BC1009" i="10"/>
  <c r="AU1011" i="10"/>
  <c r="AI1014" i="10"/>
  <c r="AJ1014" i="10"/>
  <c r="AH1014" i="10"/>
  <c r="BC1024" i="10"/>
  <c r="AU1024" i="10"/>
  <c r="AN1024" i="10"/>
  <c r="AZ1024" i="10"/>
  <c r="AR1024" i="10"/>
  <c r="AY1024" i="10"/>
  <c r="AO1024" i="10"/>
  <c r="BD1024" i="10"/>
  <c r="AS1024" i="10"/>
  <c r="AW1024" i="10"/>
  <c r="AL1048" i="10"/>
  <c r="BA1048" i="10"/>
  <c r="AS1048" i="10"/>
  <c r="AU1048" i="10"/>
  <c r="BD1050" i="10"/>
  <c r="AW1050" i="10"/>
  <c r="AO1050" i="10"/>
  <c r="BC1050" i="10"/>
  <c r="AU1050" i="10"/>
  <c r="AN1050" i="10"/>
  <c r="AY1050" i="10"/>
  <c r="AS1050" i="10"/>
  <c r="AZ1050" i="10"/>
  <c r="AM1050" i="10"/>
  <c r="BE1052" i="10"/>
  <c r="AP1138" i="10"/>
  <c r="BB1138" i="10"/>
  <c r="BA1138" i="10"/>
  <c r="AX1138" i="10"/>
  <c r="AS1138" i="10"/>
  <c r="BC1185" i="10"/>
  <c r="AX1185" i="10"/>
  <c r="AR1185" i="10"/>
  <c r="AM1185" i="10"/>
  <c r="BE1185" i="10"/>
  <c r="BB1185" i="10"/>
  <c r="AV1185" i="10"/>
  <c r="AQ1185" i="10"/>
  <c r="AL1185" i="10"/>
  <c r="AZ1185" i="10"/>
  <c r="AU1185" i="10"/>
  <c r="AP1185" i="10"/>
  <c r="AN1185" i="10"/>
  <c r="BD1185" i="10"/>
  <c r="AT1185" i="10"/>
  <c r="AB1189" i="10"/>
  <c r="AC1189" i="10" s="1"/>
  <c r="AA1189" i="10"/>
  <c r="AJ1194" i="10"/>
  <c r="AI1194" i="10"/>
  <c r="AH1194" i="10"/>
  <c r="BB1195" i="10"/>
  <c r="AL1195" i="10"/>
  <c r="BA1195" i="10"/>
  <c r="AT1195" i="10"/>
  <c r="AS1195" i="10"/>
  <c r="BE989" i="10"/>
  <c r="AQ989" i="10"/>
  <c r="AO989" i="10"/>
  <c r="BD994" i="10"/>
  <c r="AY994" i="10"/>
  <c r="AT994" i="10"/>
  <c r="AN994" i="10"/>
  <c r="BE994" i="10"/>
  <c r="AL994" i="10"/>
  <c r="AR994" i="10"/>
  <c r="AZ994" i="10"/>
  <c r="BE1008" i="10"/>
  <c r="AT1008" i="10"/>
  <c r="AS1008" i="10"/>
  <c r="BD1015" i="10"/>
  <c r="AN1015" i="10"/>
  <c r="AW1015" i="10"/>
  <c r="BC1018" i="10"/>
  <c r="AU1018" i="10"/>
  <c r="AO1018" i="10"/>
  <c r="AT1018" i="10"/>
  <c r="BE1018" i="10"/>
  <c r="BE1021" i="10"/>
  <c r="AT1021" i="10"/>
  <c r="AS1021" i="10"/>
  <c r="BC1022" i="10"/>
  <c r="AU1022" i="10"/>
  <c r="AO1022" i="10"/>
  <c r="AT1022" i="10"/>
  <c r="BE1022" i="10"/>
  <c r="AI1038" i="10"/>
  <c r="AH1038" i="10"/>
  <c r="AY1040" i="10"/>
  <c r="AO1040" i="10"/>
  <c r="BA1040" i="10"/>
  <c r="AX1040" i="10"/>
  <c r="AM1040" i="10"/>
  <c r="BC1040" i="10"/>
  <c r="AY1046" i="10"/>
  <c r="AO1046" i="10"/>
  <c r="BE1046" i="10"/>
  <c r="AV1046" i="10"/>
  <c r="AN1046" i="10"/>
  <c r="BD1046" i="10"/>
  <c r="AJ1056" i="10"/>
  <c r="AH1056" i="10"/>
  <c r="AZ1060" i="10"/>
  <c r="BA1065" i="10"/>
  <c r="AT1065" i="10"/>
  <c r="AN1065" i="10"/>
  <c r="AZ1065" i="10"/>
  <c r="AS1065" i="10"/>
  <c r="AV1065" i="10"/>
  <c r="AL1076" i="10"/>
  <c r="BD1076" i="10"/>
  <c r="AS1084" i="10"/>
  <c r="AX1084" i="10"/>
  <c r="AL1084" i="10"/>
  <c r="BD1084" i="10"/>
  <c r="AH1100" i="10"/>
  <c r="AJ1100" i="10"/>
  <c r="AI1100" i="10"/>
  <c r="BE1104" i="10"/>
  <c r="AW1104" i="10"/>
  <c r="AV1104" i="10"/>
  <c r="AO1104" i="10"/>
  <c r="AJ1109" i="10"/>
  <c r="AI1109" i="10"/>
  <c r="AH1109" i="10"/>
  <c r="AW1114" i="10"/>
  <c r="BA1114" i="10"/>
  <c r="AR1114" i="10"/>
  <c r="BE1114" i="10"/>
  <c r="AO1114" i="10"/>
  <c r="AZ1114" i="10"/>
  <c r="AJ1128" i="10"/>
  <c r="AI1128" i="10"/>
  <c r="AH1128" i="10"/>
  <c r="AJ1140" i="10"/>
  <c r="AI1140" i="10"/>
  <c r="AH1140" i="10"/>
  <c r="BE1160" i="10"/>
  <c r="AS1160" i="10"/>
  <c r="BA1160" i="10"/>
  <c r="AR1160" i="10"/>
  <c r="AZ1160" i="10"/>
  <c r="AO1160" i="10"/>
  <c r="AW1160" i="10"/>
  <c r="BB1167" i="10"/>
  <c r="AL1167" i="10"/>
  <c r="BA1167" i="10"/>
  <c r="AT1167" i="10"/>
  <c r="AJ1174" i="10"/>
  <c r="AI1174" i="10"/>
  <c r="AH1174" i="10"/>
  <c r="AY1184" i="10"/>
  <c r="AQ1184" i="10"/>
  <c r="BB1184" i="10"/>
  <c r="BD1184" i="10"/>
  <c r="AV1184" i="10"/>
  <c r="AN1184" i="10"/>
  <c r="BC1184" i="10"/>
  <c r="AU1184" i="10"/>
  <c r="AM1184" i="10"/>
  <c r="AZ1184" i="10"/>
  <c r="AJ1188" i="10"/>
  <c r="AI1188" i="10"/>
  <c r="AH1188" i="10"/>
  <c r="AJ1190" i="10"/>
  <c r="AI1190" i="10"/>
  <c r="AH1190" i="10"/>
  <c r="BC1192" i="10"/>
  <c r="AU1192" i="10"/>
  <c r="AO1192" i="10"/>
  <c r="BA1192" i="10"/>
  <c r="AT1192" i="10"/>
  <c r="AM1192" i="10"/>
  <c r="AY1192" i="10"/>
  <c r="AS1192" i="10"/>
  <c r="BE1192" i="10"/>
  <c r="AI1219" i="10"/>
  <c r="AJ1219" i="10"/>
  <c r="AH1219" i="10"/>
  <c r="AS1231" i="10"/>
  <c r="BE1231" i="10"/>
  <c r="AW1231" i="10"/>
  <c r="AO1231" i="10"/>
  <c r="AA1245" i="10"/>
  <c r="AB1245" i="10"/>
  <c r="AC1245" i="10" s="1"/>
  <c r="BC1272" i="10"/>
  <c r="AX1272" i="10"/>
  <c r="AR1272" i="10"/>
  <c r="AM1272" i="10"/>
  <c r="BB1272" i="10"/>
  <c r="AV1272" i="10"/>
  <c r="AQ1272" i="10"/>
  <c r="AL1272" i="10"/>
  <c r="BD1272" i="10"/>
  <c r="AT1272" i="10"/>
  <c r="AZ1272" i="10"/>
  <c r="AP1272" i="10"/>
  <c r="BE1272" i="10"/>
  <c r="AY1272" i="10"/>
  <c r="AU1272" i="10"/>
  <c r="AN1272" i="10"/>
  <c r="AW1283" i="10"/>
  <c r="AS1283" i="10"/>
  <c r="AJ1420" i="10"/>
  <c r="AI1420" i="10"/>
  <c r="AH1420" i="10"/>
  <c r="AB1428" i="10"/>
  <c r="AC1428" i="10" s="1"/>
  <c r="AA1428" i="10"/>
  <c r="AW1442" i="10"/>
  <c r="AN1442" i="10"/>
  <c r="AV1442" i="10"/>
  <c r="AR1442" i="10"/>
  <c r="BE1442" i="10"/>
  <c r="AO1442" i="10"/>
  <c r="BD1442" i="10"/>
  <c r="AZ1442" i="10"/>
  <c r="AI1460" i="10"/>
  <c r="AJ1460" i="10"/>
  <c r="AH1460" i="10"/>
  <c r="AL1464" i="10"/>
  <c r="BB1464" i="10"/>
  <c r="AI1480" i="10"/>
  <c r="AJ1480" i="10"/>
  <c r="BA1501" i="10"/>
  <c r="AS1501" i="10"/>
  <c r="BE1501" i="10"/>
  <c r="AT1501" i="10"/>
  <c r="BB1501" i="10"/>
  <c r="AO1501" i="10"/>
  <c r="BD1501" i="10"/>
  <c r="AX1501" i="10"/>
  <c r="AL1501" i="10"/>
  <c r="AW1501" i="10"/>
  <c r="AP1501" i="10"/>
  <c r="AJ1282" i="10"/>
  <c r="AI1282" i="10"/>
  <c r="AH1282" i="10"/>
  <c r="AB1300" i="10"/>
  <c r="AC1300" i="10" s="1"/>
  <c r="AA1300" i="10"/>
  <c r="AJ1348" i="10"/>
  <c r="AH1348" i="10"/>
  <c r="AA1370" i="10"/>
  <c r="AB1370" i="10"/>
  <c r="AC1370" i="10" s="1"/>
  <c r="AP791" i="10"/>
  <c r="AU791" i="10"/>
  <c r="AZ791" i="10"/>
  <c r="AM800" i="10"/>
  <c r="AU800" i="10"/>
  <c r="BC800" i="10"/>
  <c r="AS817" i="10"/>
  <c r="BD817" i="10"/>
  <c r="AS820" i="10"/>
  <c r="AZ820" i="10"/>
  <c r="BE821" i="10"/>
  <c r="AO825" i="10"/>
  <c r="AW825" i="10"/>
  <c r="BD825" i="10"/>
  <c r="AN830" i="10"/>
  <c r="AT830" i="10"/>
  <c r="AY830" i="10"/>
  <c r="BD830" i="10"/>
  <c r="AP831" i="10"/>
  <c r="AX831" i="10"/>
  <c r="BE831" i="10"/>
  <c r="AY835" i="10"/>
  <c r="BC836" i="10"/>
  <c r="AM839" i="10"/>
  <c r="AR839" i="10"/>
  <c r="AX839" i="10"/>
  <c r="BC839" i="10"/>
  <c r="AN842" i="10"/>
  <c r="AT842" i="10"/>
  <c r="AY842" i="10"/>
  <c r="BD842" i="10"/>
  <c r="AP843" i="10"/>
  <c r="AX843" i="10"/>
  <c r="BE843" i="10"/>
  <c r="AS848" i="10"/>
  <c r="BD848" i="10"/>
  <c r="AS853" i="10"/>
  <c r="BD853" i="10"/>
  <c r="AP855" i="10"/>
  <c r="AU855" i="10"/>
  <c r="AZ855" i="10"/>
  <c r="AS857" i="10"/>
  <c r="BD857" i="10"/>
  <c r="AP863" i="10"/>
  <c r="AU863" i="10"/>
  <c r="AZ863" i="10"/>
  <c r="AS865" i="10"/>
  <c r="BD865" i="10"/>
  <c r="AR875" i="10"/>
  <c r="AX875" i="10"/>
  <c r="BE875" i="10"/>
  <c r="AN881" i="10"/>
  <c r="AT881" i="10"/>
  <c r="AY881" i="10"/>
  <c r="BD881" i="10"/>
  <c r="AM901" i="10"/>
  <c r="AR901" i="10"/>
  <c r="AX901" i="10"/>
  <c r="BC901" i="10"/>
  <c r="AN904" i="10"/>
  <c r="AT904" i="10"/>
  <c r="AY904" i="10"/>
  <c r="BD904" i="10"/>
  <c r="AV930" i="10"/>
  <c r="BE931" i="10"/>
  <c r="AU935" i="10"/>
  <c r="BE935" i="10"/>
  <c r="BE940" i="10"/>
  <c r="AM940" i="10"/>
  <c r="AR940" i="10"/>
  <c r="AX940" i="10"/>
  <c r="BC940" i="10"/>
  <c r="AP949" i="10"/>
  <c r="AU949" i="10"/>
  <c r="AZ949" i="10"/>
  <c r="AP953" i="10"/>
  <c r="AX953" i="10"/>
  <c r="AP956" i="10"/>
  <c r="AU956" i="10"/>
  <c r="AZ956" i="10"/>
  <c r="AP964" i="10"/>
  <c r="AX964" i="10"/>
  <c r="AP968" i="10"/>
  <c r="AX968" i="10"/>
  <c r="AS971" i="10"/>
  <c r="BC973" i="10"/>
  <c r="AV973" i="10"/>
  <c r="AN973" i="10"/>
  <c r="AL973" i="10"/>
  <c r="AS973" i="10"/>
  <c r="BD973" i="10"/>
  <c r="AX974" i="10"/>
  <c r="AY975" i="10"/>
  <c r="AO975" i="10"/>
  <c r="BA975" i="10"/>
  <c r="AT975" i="10"/>
  <c r="AJ982" i="10"/>
  <c r="AZ989" i="10"/>
  <c r="AZ992" i="10"/>
  <c r="AO992" i="10"/>
  <c r="BA992" i="10"/>
  <c r="AT992" i="10"/>
  <c r="AZ993" i="10"/>
  <c r="AS993" i="10"/>
  <c r="AM993" i="10"/>
  <c r="AU993" i="10"/>
  <c r="BD993" i="10"/>
  <c r="AP994" i="10"/>
  <c r="AV994" i="10"/>
  <c r="BC994" i="10"/>
  <c r="AJ1001" i="10"/>
  <c r="AY1003" i="10"/>
  <c r="AO1003" i="10"/>
  <c r="BA1003" i="10"/>
  <c r="AT1003" i="10"/>
  <c r="AJ1004" i="10"/>
  <c r="AM1006" i="10"/>
  <c r="BC1007" i="10"/>
  <c r="AX1007" i="10"/>
  <c r="AR1007" i="10"/>
  <c r="AM1007" i="10"/>
  <c r="BE1007" i="10"/>
  <c r="AP1007" i="10"/>
  <c r="AV1007" i="10"/>
  <c r="BD1007" i="10"/>
  <c r="AM1008" i="10"/>
  <c r="AY1008" i="10"/>
  <c r="AI1013" i="10"/>
  <c r="AL1015" i="10"/>
  <c r="AJ1016" i="10"/>
  <c r="AP1018" i="10"/>
  <c r="AY1018" i="10"/>
  <c r="AJ1020" i="10"/>
  <c r="AN1021" i="10"/>
  <c r="AZ1021" i="10"/>
  <c r="AP1022" i="10"/>
  <c r="AY1022" i="10"/>
  <c r="BD1023" i="10"/>
  <c r="AY1023" i="10"/>
  <c r="AT1023" i="10"/>
  <c r="AN1023" i="10"/>
  <c r="BE1023" i="10"/>
  <c r="AL1023" i="10"/>
  <c r="AR1023" i="10"/>
  <c r="AZ1023" i="10"/>
  <c r="BC1026" i="10"/>
  <c r="AU1026" i="10"/>
  <c r="AO1026" i="10"/>
  <c r="BA1026" i="10"/>
  <c r="AT1026" i="10"/>
  <c r="AM1026" i="10"/>
  <c r="AP1026" i="10"/>
  <c r="BE1026" i="10"/>
  <c r="BD1027" i="10"/>
  <c r="AY1027" i="10"/>
  <c r="AT1027" i="10"/>
  <c r="AN1027" i="10"/>
  <c r="BE1027" i="10"/>
  <c r="BC1027" i="10"/>
  <c r="AX1027" i="10"/>
  <c r="AR1027" i="10"/>
  <c r="AM1027" i="10"/>
  <c r="AU1027" i="10"/>
  <c r="AB1031" i="10"/>
  <c r="AC1031" i="10" s="1"/>
  <c r="AA1031" i="10"/>
  <c r="AJ1034" i="10"/>
  <c r="AH1034" i="10"/>
  <c r="AS1040" i="10"/>
  <c r="AU1046" i="10"/>
  <c r="AI1050" i="10"/>
  <c r="AH1050" i="10"/>
  <c r="AO1065" i="10"/>
  <c r="BD1065" i="10"/>
  <c r="AJ1069" i="10"/>
  <c r="AI1069" i="10"/>
  <c r="AJ1073" i="10"/>
  <c r="AI1073" i="10"/>
  <c r="AS1076" i="10"/>
  <c r="AY1077" i="10"/>
  <c r="AO1077" i="10"/>
  <c r="BA1077" i="10"/>
  <c r="AX1077" i="10"/>
  <c r="AM1077" i="10"/>
  <c r="BC1077" i="10"/>
  <c r="BE1081" i="10"/>
  <c r="AT1081" i="10"/>
  <c r="BC1081" i="10"/>
  <c r="AS1081" i="10"/>
  <c r="AO1081" i="10"/>
  <c r="AW1084" i="10"/>
  <c r="AJ1091" i="10"/>
  <c r="AI1091" i="10"/>
  <c r="AH1091" i="10"/>
  <c r="AP1107" i="10"/>
  <c r="BB1107" i="10"/>
  <c r="BA1107" i="10"/>
  <c r="AX1107" i="10"/>
  <c r="AY1118" i="10"/>
  <c r="AQ1118" i="10"/>
  <c r="BB1118" i="10"/>
  <c r="BD1118" i="10"/>
  <c r="AV1118" i="10"/>
  <c r="AN1118" i="10"/>
  <c r="BC1118" i="10"/>
  <c r="AU1118" i="10"/>
  <c r="AM1118" i="10"/>
  <c r="AZ1118" i="10"/>
  <c r="AZ1147" i="10"/>
  <c r="AO1147" i="10"/>
  <c r="AV1147" i="10"/>
  <c r="AN1147" i="10"/>
  <c r="BD1147" i="10"/>
  <c r="AU1147" i="10"/>
  <c r="AM1147" i="10"/>
  <c r="BC1147" i="10"/>
  <c r="AH1148" i="10"/>
  <c r="AJ1148" i="10"/>
  <c r="AI1148" i="10"/>
  <c r="AJ1157" i="10"/>
  <c r="AI1157" i="10"/>
  <c r="AH1157" i="10"/>
  <c r="AH1164" i="10"/>
  <c r="AJ1164" i="10"/>
  <c r="AI1164" i="10"/>
  <c r="AS1167" i="10"/>
  <c r="AH1170" i="10"/>
  <c r="AJ1170" i="10"/>
  <c r="AI1170" i="10"/>
  <c r="AH1180" i="10"/>
  <c r="AJ1180" i="10"/>
  <c r="AI1180" i="10"/>
  <c r="AP1192" i="10"/>
  <c r="AJ1201" i="10"/>
  <c r="AI1201" i="10"/>
  <c r="AH1201" i="10"/>
  <c r="AJ1210" i="10"/>
  <c r="AI1210" i="10"/>
  <c r="AH1210" i="10"/>
  <c r="BE1222" i="10"/>
  <c r="AW1222" i="10"/>
  <c r="AS1222" i="10"/>
  <c r="AO1222" i="10"/>
  <c r="AP1233" i="10"/>
  <c r="BE1233" i="10"/>
  <c r="AT1233" i="10"/>
  <c r="AL1233" i="10"/>
  <c r="BB1233" i="10"/>
  <c r="AX1233" i="10"/>
  <c r="AI1275" i="10"/>
  <c r="AH1275" i="10"/>
  <c r="AJ1275" i="10"/>
  <c r="AW1298" i="10"/>
  <c r="AO1298" i="10"/>
  <c r="BA1298" i="10"/>
  <c r="BE1298" i="10"/>
  <c r="AL791" i="10"/>
  <c r="AQ791" i="10"/>
  <c r="AV791" i="10"/>
  <c r="AM792" i="10"/>
  <c r="AU792" i="10"/>
  <c r="AP796" i="10"/>
  <c r="AP800" i="10"/>
  <c r="AS804" i="10"/>
  <c r="AS808" i="10"/>
  <c r="AP810" i="10"/>
  <c r="AU810" i="10"/>
  <c r="AS812" i="10"/>
  <c r="AM817" i="10"/>
  <c r="AN820" i="10"/>
  <c r="AT820" i="10"/>
  <c r="AR825" i="10"/>
  <c r="AY825" i="10"/>
  <c r="AP830" i="10"/>
  <c r="AU830" i="10"/>
  <c r="AS831" i="10"/>
  <c r="AS835" i="10"/>
  <c r="AS836" i="10"/>
  <c r="AN839" i="10"/>
  <c r="AT839" i="10"/>
  <c r="AY839" i="10"/>
  <c r="AP842" i="10"/>
  <c r="AU842" i="10"/>
  <c r="AS843" i="10"/>
  <c r="AM848" i="10"/>
  <c r="AT853" i="10"/>
  <c r="AL855" i="10"/>
  <c r="AQ855" i="10"/>
  <c r="AV855" i="10"/>
  <c r="AT857" i="10"/>
  <c r="AP859" i="10"/>
  <c r="AU859" i="10"/>
  <c r="AS861" i="10"/>
  <c r="AL863" i="10"/>
  <c r="AQ863" i="10"/>
  <c r="AV863" i="10"/>
  <c r="AT865" i="10"/>
  <c r="AP867" i="10"/>
  <c r="AU867" i="10"/>
  <c r="AR868" i="10"/>
  <c r="AY868" i="10"/>
  <c r="AL875" i="10"/>
  <c r="AS875" i="10"/>
  <c r="AR876" i="10"/>
  <c r="AY876" i="10"/>
  <c r="AP881" i="10"/>
  <c r="AU881" i="10"/>
  <c r="AS882" i="10"/>
  <c r="AS886" i="10"/>
  <c r="AP889" i="10"/>
  <c r="AU889" i="10"/>
  <c r="AM892" i="10"/>
  <c r="AR892" i="10"/>
  <c r="AX892" i="10"/>
  <c r="AN901" i="10"/>
  <c r="AT901" i="10"/>
  <c r="AY901" i="10"/>
  <c r="AP904" i="10"/>
  <c r="AU904" i="10"/>
  <c r="AS905" i="10"/>
  <c r="AO930" i="10"/>
  <c r="AN935" i="10"/>
  <c r="AN940" i="10"/>
  <c r="AT940" i="10"/>
  <c r="AY940" i="10"/>
  <c r="AP948" i="10"/>
  <c r="AL949" i="10"/>
  <c r="AQ949" i="10"/>
  <c r="AV949" i="10"/>
  <c r="AM950" i="10"/>
  <c r="AU950" i="10"/>
  <c r="AQ953" i="10"/>
  <c r="AL956" i="10"/>
  <c r="AQ956" i="10"/>
  <c r="AV956" i="10"/>
  <c r="AP957" i="10"/>
  <c r="AQ964" i="10"/>
  <c r="AQ968" i="10"/>
  <c r="BB969" i="10"/>
  <c r="AV969" i="10"/>
  <c r="AQ969" i="10"/>
  <c r="AL969" i="10"/>
  <c r="AM969" i="10"/>
  <c r="AT969" i="10"/>
  <c r="AZ969" i="10"/>
  <c r="BA971" i="10"/>
  <c r="AM973" i="10"/>
  <c r="AW973" i="10"/>
  <c r="AX975" i="10"/>
  <c r="AH977" i="10"/>
  <c r="AI985" i="10"/>
  <c r="BD988" i="10"/>
  <c r="AV988" i="10"/>
  <c r="AO988" i="10"/>
  <c r="AT988" i="10"/>
  <c r="BE988" i="10"/>
  <c r="BA989" i="10"/>
  <c r="AX992" i="10"/>
  <c r="AN993" i="10"/>
  <c r="AW993" i="10"/>
  <c r="BE993" i="10"/>
  <c r="AI994" i="10"/>
  <c r="AQ994" i="10"/>
  <c r="AX994" i="10"/>
  <c r="AP995" i="10"/>
  <c r="AW996" i="10"/>
  <c r="AI997" i="10"/>
  <c r="BD1002" i="10"/>
  <c r="AV1002" i="10"/>
  <c r="AO1002" i="10"/>
  <c r="AT1002" i="10"/>
  <c r="BE1002" i="10"/>
  <c r="AX1003" i="10"/>
  <c r="BC1004" i="10"/>
  <c r="AR1004" i="10"/>
  <c r="BE1004" i="10"/>
  <c r="AM1004" i="10"/>
  <c r="AY1004" i="10"/>
  <c r="BA1005" i="10"/>
  <c r="AV1005" i="10"/>
  <c r="AP1005" i="10"/>
  <c r="AR1006" i="10"/>
  <c r="AQ1007" i="10"/>
  <c r="AY1007" i="10"/>
  <c r="BA1008" i="10"/>
  <c r="AO1008" i="10"/>
  <c r="BC1008" i="10"/>
  <c r="AI1009" i="10"/>
  <c r="AS1015" i="10"/>
  <c r="AY1016" i="10"/>
  <c r="AN1016" i="10"/>
  <c r="AM1016" i="10"/>
  <c r="BC1016" i="10"/>
  <c r="AS1018" i="10"/>
  <c r="BA1018" i="10"/>
  <c r="BD1020" i="10"/>
  <c r="AW1020" i="10"/>
  <c r="AO1020" i="10"/>
  <c r="AM1020" i="10"/>
  <c r="AU1020" i="10"/>
  <c r="BE1020" i="10"/>
  <c r="BA1021" i="10"/>
  <c r="AO1021" i="10"/>
  <c r="BD1021" i="10"/>
  <c r="AS1022" i="10"/>
  <c r="BA1022" i="10"/>
  <c r="AJ1023" i="10"/>
  <c r="AM1023" i="10"/>
  <c r="AU1023" i="10"/>
  <c r="BB1023" i="10"/>
  <c r="AI1024" i="10"/>
  <c r="AS1026" i="10"/>
  <c r="AL1027" i="10"/>
  <c r="AV1027" i="10"/>
  <c r="AI1030" i="10"/>
  <c r="AJ1030" i="10"/>
  <c r="AZ1033" i="10"/>
  <c r="AO1033" i="10"/>
  <c r="BA1033" i="10"/>
  <c r="AX1033" i="10"/>
  <c r="AN1033" i="10"/>
  <c r="BD1033" i="10"/>
  <c r="AJ1035" i="10"/>
  <c r="AI1035" i="10"/>
  <c r="AT1040" i="10"/>
  <c r="BA1041" i="10"/>
  <c r="AS1041" i="10"/>
  <c r="AM1041" i="10"/>
  <c r="AX1041" i="10"/>
  <c r="AR1041" i="10"/>
  <c r="AL1041" i="10"/>
  <c r="AV1041" i="10"/>
  <c r="BA1046" i="10"/>
  <c r="AJ1050" i="10"/>
  <c r="AI1056" i="10"/>
  <c r="AJ1058" i="10"/>
  <c r="AH1058" i="10"/>
  <c r="AW1061" i="10"/>
  <c r="AL1061" i="10"/>
  <c r="BC1061" i="10"/>
  <c r="AS1061" i="10"/>
  <c r="AX1061" i="10"/>
  <c r="BC1064" i="10"/>
  <c r="AX1064" i="10"/>
  <c r="AR1064" i="10"/>
  <c r="AM1064" i="10"/>
  <c r="BE1064" i="10"/>
  <c r="BB1064" i="10"/>
  <c r="AV1064" i="10"/>
  <c r="AQ1064" i="10"/>
  <c r="AL1064" i="10"/>
  <c r="AT1064" i="10"/>
  <c r="BD1064" i="10"/>
  <c r="AP1065" i="10"/>
  <c r="BE1065" i="10"/>
  <c r="BC1070" i="10"/>
  <c r="AX1070" i="10"/>
  <c r="AR1070" i="10"/>
  <c r="AM1070" i="10"/>
  <c r="BB1070" i="10"/>
  <c r="AV1070" i="10"/>
  <c r="AQ1070" i="10"/>
  <c r="AL1070" i="10"/>
  <c r="AN1070" i="10"/>
  <c r="AY1070" i="10"/>
  <c r="AH1073" i="10"/>
  <c r="AJ1075" i="10"/>
  <c r="AI1075" i="10"/>
  <c r="AX1076" i="10"/>
  <c r="AW1076" i="10"/>
  <c r="BE1077" i="10"/>
  <c r="AX1081" i="10"/>
  <c r="AJ1087" i="10"/>
  <c r="AI1087" i="10"/>
  <c r="AH1087" i="10"/>
  <c r="BB1090" i="10"/>
  <c r="AV1090" i="10"/>
  <c r="AQ1090" i="10"/>
  <c r="AL1090" i="10"/>
  <c r="BE1090" i="10"/>
  <c r="AZ1090" i="10"/>
  <c r="AU1090" i="10"/>
  <c r="AP1090" i="10"/>
  <c r="BD1090" i="10"/>
  <c r="AY1090" i="10"/>
  <c r="AT1090" i="10"/>
  <c r="AN1090" i="10"/>
  <c r="AX1090" i="10"/>
  <c r="AJ1095" i="10"/>
  <c r="AI1095" i="10"/>
  <c r="AH1095" i="10"/>
  <c r="BC1119" i="10"/>
  <c r="AX1119" i="10"/>
  <c r="AR1119" i="10"/>
  <c r="AM1119" i="10"/>
  <c r="BE1119" i="10"/>
  <c r="BB1119" i="10"/>
  <c r="AV1119" i="10"/>
  <c r="AQ1119" i="10"/>
  <c r="AL1119" i="10"/>
  <c r="AZ1119" i="10"/>
  <c r="AU1119" i="10"/>
  <c r="AP1119" i="10"/>
  <c r="AY1119" i="10"/>
  <c r="AH1127" i="10"/>
  <c r="AJ1127" i="10"/>
  <c r="AI1127" i="10"/>
  <c r="BC1139" i="10"/>
  <c r="AX1139" i="10"/>
  <c r="AR1139" i="10"/>
  <c r="AM1139" i="10"/>
  <c r="BE1139" i="10"/>
  <c r="BB1139" i="10"/>
  <c r="AV1139" i="10"/>
  <c r="AQ1139" i="10"/>
  <c r="AL1139" i="10"/>
  <c r="AZ1139" i="10"/>
  <c r="AU1139" i="10"/>
  <c r="AP1139" i="10"/>
  <c r="AY1139" i="10"/>
  <c r="AH1141" i="10"/>
  <c r="AJ1141" i="10"/>
  <c r="AI1141" i="10"/>
  <c r="AH1156" i="10"/>
  <c r="AJ1156" i="10"/>
  <c r="AI1156" i="10"/>
  <c r="BE1168" i="10"/>
  <c r="AS1168" i="10"/>
  <c r="BA1168" i="10"/>
  <c r="AR1168" i="10"/>
  <c r="AZ1168" i="10"/>
  <c r="AO1168" i="10"/>
  <c r="AW1168" i="10"/>
  <c r="AR1184" i="10"/>
  <c r="AX1192" i="10"/>
  <c r="AJ1198" i="10"/>
  <c r="AI1198" i="10"/>
  <c r="AH1198" i="10"/>
  <c r="AT1221" i="10"/>
  <c r="BB1221" i="10"/>
  <c r="AP1221" i="10"/>
  <c r="BA1221" i="10"/>
  <c r="AL1221" i="10"/>
  <c r="AX1221" i="10"/>
  <c r="AO1241" i="10"/>
  <c r="AW1241" i="10"/>
  <c r="BE1241" i="10"/>
  <c r="AS1241" i="10"/>
  <c r="AB1246" i="10"/>
  <c r="AC1246" i="10" s="1"/>
  <c r="AA1246" i="10"/>
  <c r="AI1301" i="10"/>
  <c r="AH1301" i="10"/>
  <c r="AJ1301" i="10"/>
  <c r="AB1302" i="10"/>
  <c r="AC1302" i="10" s="1"/>
  <c r="AA1302" i="10"/>
  <c r="AW1092" i="10"/>
  <c r="AT1093" i="10"/>
  <c r="AN1096" i="10"/>
  <c r="AT1096" i="10"/>
  <c r="AY1096" i="10"/>
  <c r="BD1096" i="10"/>
  <c r="AR1097" i="10"/>
  <c r="AZ1097" i="10"/>
  <c r="AM1098" i="10"/>
  <c r="AR1098" i="10"/>
  <c r="AX1098" i="10"/>
  <c r="BC1098" i="10"/>
  <c r="AX1103" i="10"/>
  <c r="AR1105" i="10"/>
  <c r="AZ1105" i="10"/>
  <c r="AM1106" i="10"/>
  <c r="AR1106" i="10"/>
  <c r="AX1106" i="10"/>
  <c r="BC1106" i="10"/>
  <c r="AS1115" i="10"/>
  <c r="AT1120" i="10"/>
  <c r="AR1121" i="10"/>
  <c r="AZ1121" i="10"/>
  <c r="AM1122" i="10"/>
  <c r="AR1122" i="10"/>
  <c r="AX1122" i="10"/>
  <c r="BC1122" i="10"/>
  <c r="AS1144" i="10"/>
  <c r="BD1144" i="10"/>
  <c r="AN1146" i="10"/>
  <c r="AT1146" i="10"/>
  <c r="AY1146" i="10"/>
  <c r="BD1146" i="10"/>
  <c r="BB1155" i="10"/>
  <c r="AR1161" i="10"/>
  <c r="AZ1161" i="10"/>
  <c r="AN1162" i="10"/>
  <c r="AT1162" i="10"/>
  <c r="AY1162" i="10"/>
  <c r="BD1162" i="10"/>
  <c r="AR1169" i="10"/>
  <c r="AZ1169" i="10"/>
  <c r="AO1171" i="10"/>
  <c r="AR1181" i="10"/>
  <c r="AZ1181" i="10"/>
  <c r="AO1182" i="10"/>
  <c r="AZ1183" i="10"/>
  <c r="AO1186" i="10"/>
  <c r="AZ1189" i="10"/>
  <c r="AM1196" i="10"/>
  <c r="AU1196" i="10"/>
  <c r="BC1196" i="10"/>
  <c r="BB1199" i="10"/>
  <c r="AP1204" i="10"/>
  <c r="AX1204" i="10"/>
  <c r="BB1215" i="10"/>
  <c r="AV1215" i="10"/>
  <c r="AQ1215" i="10"/>
  <c r="AL1215" i="10"/>
  <c r="AM1215" i="10"/>
  <c r="AT1215" i="10"/>
  <c r="AZ1215" i="10"/>
  <c r="AI1222" i="10"/>
  <c r="AH1222" i="10"/>
  <c r="BC1223" i="10"/>
  <c r="AX1223" i="10"/>
  <c r="AR1223" i="10"/>
  <c r="AM1223" i="10"/>
  <c r="BB1223" i="10"/>
  <c r="AV1223" i="10"/>
  <c r="AQ1223" i="10"/>
  <c r="AL1223" i="10"/>
  <c r="AU1223" i="10"/>
  <c r="BD1227" i="10"/>
  <c r="AY1227" i="10"/>
  <c r="AT1227" i="10"/>
  <c r="AN1227" i="10"/>
  <c r="BE1227" i="10"/>
  <c r="BC1227" i="10"/>
  <c r="AX1227" i="10"/>
  <c r="AR1227" i="10"/>
  <c r="AM1227" i="10"/>
  <c r="AL1227" i="10"/>
  <c r="AV1227" i="10"/>
  <c r="AH1231" i="10"/>
  <c r="AJ1231" i="10"/>
  <c r="AI1231" i="10"/>
  <c r="BB1252" i="10"/>
  <c r="AL1252" i="10"/>
  <c r="AP1252" i="10"/>
  <c r="BB1266" i="10"/>
  <c r="AL1266" i="10"/>
  <c r="AX1266" i="10"/>
  <c r="AT1266" i="10"/>
  <c r="BE1266" i="10"/>
  <c r="AP1266" i="10"/>
  <c r="BB1274" i="10"/>
  <c r="AL1274" i="10"/>
  <c r="AX1274" i="10"/>
  <c r="AT1274" i="10"/>
  <c r="BE1274" i="10"/>
  <c r="AP1274" i="10"/>
  <c r="AI1283" i="10"/>
  <c r="AH1283" i="10"/>
  <c r="AJ1283" i="10"/>
  <c r="AB1309" i="10"/>
  <c r="AC1309" i="10" s="1"/>
  <c r="AA1309" i="10"/>
  <c r="AB1310" i="10"/>
  <c r="AC1310" i="10" s="1"/>
  <c r="AA1310" i="10"/>
  <c r="BB1340" i="10"/>
  <c r="AL1340" i="10"/>
  <c r="AX1340" i="10"/>
  <c r="AP1340" i="10"/>
  <c r="BE1340" i="10"/>
  <c r="AT1340" i="10"/>
  <c r="AM972" i="10"/>
  <c r="AU972" i="10"/>
  <c r="AM976" i="10"/>
  <c r="AR976" i="10"/>
  <c r="AX976" i="10"/>
  <c r="AN980" i="10"/>
  <c r="AT980" i="10"/>
  <c r="AY980" i="10"/>
  <c r="AP984" i="10"/>
  <c r="AU984" i="10"/>
  <c r="AN986" i="10"/>
  <c r="AT986" i="10"/>
  <c r="AY986" i="10"/>
  <c r="AN998" i="10"/>
  <c r="AT998" i="10"/>
  <c r="AY998" i="10"/>
  <c r="AN1010" i="10"/>
  <c r="AT1010" i="10"/>
  <c r="AY1010" i="10"/>
  <c r="AM1017" i="10"/>
  <c r="AR1017" i="10"/>
  <c r="AX1017" i="10"/>
  <c r="AP1019" i="10"/>
  <c r="AU1019" i="10"/>
  <c r="AS1025" i="10"/>
  <c r="BA1029" i="10"/>
  <c r="AO1029" i="10"/>
  <c r="AZ1029" i="10"/>
  <c r="AS1030" i="10"/>
  <c r="AR1032" i="10"/>
  <c r="AY1032" i="10"/>
  <c r="AP1034" i="10"/>
  <c r="AX1034" i="10"/>
  <c r="BE1034" i="10"/>
  <c r="AP1035" i="10"/>
  <c r="AU1035" i="10"/>
  <c r="AO1036" i="10"/>
  <c r="AW1036" i="10"/>
  <c r="BD1036" i="10"/>
  <c r="AP1043" i="10"/>
  <c r="AU1043" i="10"/>
  <c r="AM1051" i="10"/>
  <c r="AR1051" i="10"/>
  <c r="AX1051" i="10"/>
  <c r="AN1055" i="10"/>
  <c r="AT1055" i="10"/>
  <c r="AY1055" i="10"/>
  <c r="AP1056" i="10"/>
  <c r="AX1056" i="10"/>
  <c r="BE1056" i="10"/>
  <c r="AP1058" i="10"/>
  <c r="AX1058" i="10"/>
  <c r="BE1058" i="10"/>
  <c r="AM1059" i="10"/>
  <c r="AR1059" i="10"/>
  <c r="AX1059" i="10"/>
  <c r="AO1062" i="10"/>
  <c r="AR1063" i="10"/>
  <c r="AY1063" i="10"/>
  <c r="BA1066" i="10"/>
  <c r="AQ1066" i="10"/>
  <c r="BE1066" i="10"/>
  <c r="AY1068" i="10"/>
  <c r="AQ1068" i="10"/>
  <c r="BE1068" i="10"/>
  <c r="AP1069" i="10"/>
  <c r="AX1069" i="10"/>
  <c r="BE1069" i="10"/>
  <c r="AQ1073" i="10"/>
  <c r="BA1073" i="10"/>
  <c r="AM1074" i="10"/>
  <c r="AT1074" i="10"/>
  <c r="AY1074" i="10"/>
  <c r="BE1075" i="10"/>
  <c r="AR1075" i="10"/>
  <c r="BC1075" i="10"/>
  <c r="BE1078" i="10"/>
  <c r="AM1078" i="10"/>
  <c r="AR1078" i="10"/>
  <c r="AX1078" i="10"/>
  <c r="BC1078" i="10"/>
  <c r="BE1079" i="10"/>
  <c r="AR1079" i="10"/>
  <c r="BC1079" i="10"/>
  <c r="BE1082" i="10"/>
  <c r="AL1082" i="10"/>
  <c r="AQ1082" i="10"/>
  <c r="AV1082" i="10"/>
  <c r="BB1082" i="10"/>
  <c r="AS1083" i="10"/>
  <c r="BA1085" i="10"/>
  <c r="AO1085" i="10"/>
  <c r="AY1085" i="10"/>
  <c r="AN1086" i="10"/>
  <c r="AT1086" i="10"/>
  <c r="AY1086" i="10"/>
  <c r="BE1087" i="10"/>
  <c r="AR1087" i="10"/>
  <c r="BC1087" i="10"/>
  <c r="AO1089" i="10"/>
  <c r="BE1091" i="10"/>
  <c r="AR1091" i="10"/>
  <c r="BC1091" i="10"/>
  <c r="BD1092" i="10"/>
  <c r="AX1093" i="10"/>
  <c r="AP1096" i="10"/>
  <c r="AU1096" i="10"/>
  <c r="AZ1096" i="10"/>
  <c r="AM1097" i="10"/>
  <c r="AU1097" i="10"/>
  <c r="BC1097" i="10"/>
  <c r="AN1098" i="10"/>
  <c r="AT1098" i="10"/>
  <c r="AY1098" i="10"/>
  <c r="BD1098" i="10"/>
  <c r="AR1101" i="10"/>
  <c r="AZ1101" i="10"/>
  <c r="AM1102" i="10"/>
  <c r="AR1102" i="10"/>
  <c r="AX1102" i="10"/>
  <c r="BC1102" i="10"/>
  <c r="BA1103" i="10"/>
  <c r="AM1105" i="10"/>
  <c r="AU1105" i="10"/>
  <c r="BC1105" i="10"/>
  <c r="AN1106" i="10"/>
  <c r="AT1106" i="10"/>
  <c r="AY1106" i="10"/>
  <c r="BD1106" i="10"/>
  <c r="AI1108" i="10"/>
  <c r="AX1111" i="10"/>
  <c r="AO1112" i="10"/>
  <c r="AR1113" i="10"/>
  <c r="AZ1113" i="10"/>
  <c r="AX1115" i="10"/>
  <c r="AR1116" i="10"/>
  <c r="AZ1116" i="10"/>
  <c r="AI1117" i="10"/>
  <c r="AH1118" i="10"/>
  <c r="AW1120" i="10"/>
  <c r="AM1121" i="10"/>
  <c r="AU1121" i="10"/>
  <c r="BC1121" i="10"/>
  <c r="AN1122" i="10"/>
  <c r="AT1122" i="10"/>
  <c r="AY1122" i="10"/>
  <c r="BD1122" i="10"/>
  <c r="AR1125" i="10"/>
  <c r="AZ1125" i="10"/>
  <c r="AS1130" i="10"/>
  <c r="AR1132" i="10"/>
  <c r="AZ1132" i="10"/>
  <c r="BB1135" i="10"/>
  <c r="AR1136" i="10"/>
  <c r="AZ1136" i="10"/>
  <c r="AI1137" i="10"/>
  <c r="AS1137" i="10"/>
  <c r="BE1137" i="10"/>
  <c r="BB1140" i="10"/>
  <c r="AQ1140" i="10"/>
  <c r="AY1140" i="10"/>
  <c r="AL1142" i="10"/>
  <c r="BE1143" i="10"/>
  <c r="AL1143" i="10"/>
  <c r="AQ1143" i="10"/>
  <c r="AV1143" i="10"/>
  <c r="BB1143" i="10"/>
  <c r="AM1144" i="10"/>
  <c r="AW1144" i="10"/>
  <c r="AO1145" i="10"/>
  <c r="AU1145" i="10"/>
  <c r="BC1145" i="10"/>
  <c r="AP1146" i="10"/>
  <c r="AU1146" i="10"/>
  <c r="AZ1146" i="10"/>
  <c r="AH1147" i="10"/>
  <c r="AW1148" i="10"/>
  <c r="AI1150" i="10"/>
  <c r="AH1151" i="10"/>
  <c r="AM1152" i="10"/>
  <c r="AR1152" i="10"/>
  <c r="AX1152" i="10"/>
  <c r="BC1152" i="10"/>
  <c r="AL1155" i="10"/>
  <c r="AW1156" i="10"/>
  <c r="AM1161" i="10"/>
  <c r="AU1161" i="10"/>
  <c r="BC1161" i="10"/>
  <c r="AP1162" i="10"/>
  <c r="AU1162" i="10"/>
  <c r="AZ1162" i="10"/>
  <c r="AS1163" i="10"/>
  <c r="AW1164" i="10"/>
  <c r="AM1169" i="10"/>
  <c r="AU1169" i="10"/>
  <c r="BC1169" i="10"/>
  <c r="BA1170" i="10"/>
  <c r="BA1171" i="10"/>
  <c r="AR1172" i="10"/>
  <c r="AZ1172" i="10"/>
  <c r="AR1177" i="10"/>
  <c r="AZ1177" i="10"/>
  <c r="AN1178" i="10"/>
  <c r="AT1178" i="10"/>
  <c r="AY1178" i="10"/>
  <c r="BD1178" i="10"/>
  <c r="AZ1180" i="10"/>
  <c r="AM1181" i="10"/>
  <c r="AU1181" i="10"/>
  <c r="BC1181" i="10"/>
  <c r="BA1182" i="10"/>
  <c r="AN1183" i="10"/>
  <c r="BD1183" i="10"/>
  <c r="AH1184" i="10"/>
  <c r="AW1186" i="10"/>
  <c r="AN1189" i="10"/>
  <c r="BD1189" i="10"/>
  <c r="AN1193" i="10"/>
  <c r="AT1193" i="10"/>
  <c r="AY1193" i="10"/>
  <c r="BD1193" i="10"/>
  <c r="AP1196" i="10"/>
  <c r="AX1196" i="10"/>
  <c r="AH1197" i="10"/>
  <c r="AP1201" i="10"/>
  <c r="AU1201" i="10"/>
  <c r="AZ1201" i="10"/>
  <c r="AQ1204" i="10"/>
  <c r="AY1204" i="10"/>
  <c r="AI1208" i="10"/>
  <c r="BC1211" i="10"/>
  <c r="AX1211" i="10"/>
  <c r="AR1211" i="10"/>
  <c r="AM1211" i="10"/>
  <c r="AQ1211" i="10"/>
  <c r="AY1211" i="10"/>
  <c r="AN1215" i="10"/>
  <c r="AU1215" i="10"/>
  <c r="BC1215" i="10"/>
  <c r="AH1218" i="10"/>
  <c r="BB1220" i="10"/>
  <c r="AT1220" i="10"/>
  <c r="AL1220" i="10"/>
  <c r="BE1220" i="10"/>
  <c r="AP1220" i="10"/>
  <c r="AY1220" i="10"/>
  <c r="AJ1222" i="10"/>
  <c r="AN1223" i="10"/>
  <c r="AY1223" i="10"/>
  <c r="BB1225" i="10"/>
  <c r="AL1225" i="10"/>
  <c r="AX1225" i="10"/>
  <c r="AP1227" i="10"/>
  <c r="AZ1227" i="10"/>
  <c r="AH1236" i="10"/>
  <c r="AJ1255" i="10"/>
  <c r="AI1255" i="10"/>
  <c r="AH1255" i="10"/>
  <c r="AX1256" i="10"/>
  <c r="AL1256" i="10"/>
  <c r="BB1256" i="10"/>
  <c r="AH1289" i="10"/>
  <c r="AJ1289" i="10"/>
  <c r="AJ1295" i="10"/>
  <c r="AI1295" i="10"/>
  <c r="AH1295" i="10"/>
  <c r="AT1299" i="10"/>
  <c r="BB1299" i="10"/>
  <c r="AS1299" i="10"/>
  <c r="AL1299" i="10"/>
  <c r="BA1299" i="10"/>
  <c r="AX1299" i="10"/>
  <c r="AA1301" i="10"/>
  <c r="AP1321" i="10"/>
  <c r="BE1321" i="10"/>
  <c r="BB1321" i="10"/>
  <c r="AL1321" i="10"/>
  <c r="AT1321" i="10"/>
  <c r="AX1321" i="10"/>
  <c r="BD1328" i="10"/>
  <c r="AY1328" i="10"/>
  <c r="AT1328" i="10"/>
  <c r="AN1328" i="10"/>
  <c r="BC1328" i="10"/>
  <c r="AX1328" i="10"/>
  <c r="AR1328" i="10"/>
  <c r="AM1328" i="10"/>
  <c r="AU1328" i="10"/>
  <c r="BE1328" i="10"/>
  <c r="BB1328" i="10"/>
  <c r="AQ1328" i="10"/>
  <c r="AZ1328" i="10"/>
  <c r="AV1328" i="10"/>
  <c r="AP1328" i="10"/>
  <c r="AL1328" i="10"/>
  <c r="AP1337" i="10"/>
  <c r="BE1337" i="10"/>
  <c r="BB1337" i="10"/>
  <c r="AL1337" i="10"/>
  <c r="AX1337" i="10"/>
  <c r="AT1337" i="10"/>
  <c r="AB1417" i="10"/>
  <c r="AC1417" i="10" s="1"/>
  <c r="AA1417" i="10"/>
  <c r="BC1427" i="10"/>
  <c r="AX1427" i="10"/>
  <c r="AR1427" i="10"/>
  <c r="AM1427" i="10"/>
  <c r="BE1427" i="10"/>
  <c r="AZ1427" i="10"/>
  <c r="AT1427" i="10"/>
  <c r="AL1427" i="10"/>
  <c r="AV1427" i="10"/>
  <c r="AN1427" i="10"/>
  <c r="BD1427" i="10"/>
  <c r="AU1427" i="10"/>
  <c r="AQ1427" i="10"/>
  <c r="AP1427" i="10"/>
  <c r="BB1427" i="10"/>
  <c r="AY1427" i="10"/>
  <c r="AS1029" i="10"/>
  <c r="AS1034" i="10"/>
  <c r="AR1036" i="10"/>
  <c r="AY1036" i="10"/>
  <c r="AS1056" i="10"/>
  <c r="AS1058" i="10"/>
  <c r="AS1069" i="10"/>
  <c r="AS1073" i="10"/>
  <c r="AS1075" i="10"/>
  <c r="AN1078" i="10"/>
  <c r="AT1078" i="10"/>
  <c r="AY1078" i="10"/>
  <c r="AS1079" i="10"/>
  <c r="AM1082" i="10"/>
  <c r="AR1082" i="10"/>
  <c r="AX1082" i="10"/>
  <c r="AS1085" i="10"/>
  <c r="AS1087" i="10"/>
  <c r="AS1091" i="10"/>
  <c r="AM1093" i="10"/>
  <c r="AL1096" i="10"/>
  <c r="AQ1096" i="10"/>
  <c r="AV1096" i="10"/>
  <c r="AN1097" i="10"/>
  <c r="AV1097" i="10"/>
  <c r="AP1098" i="10"/>
  <c r="AU1098" i="10"/>
  <c r="AM1101" i="10"/>
  <c r="AU1101" i="10"/>
  <c r="AN1102" i="10"/>
  <c r="AT1102" i="10"/>
  <c r="AY1102" i="10"/>
  <c r="AN1105" i="10"/>
  <c r="AV1105" i="10"/>
  <c r="AP1106" i="10"/>
  <c r="AU1106" i="10"/>
  <c r="AR1109" i="10"/>
  <c r="AM1110" i="10"/>
  <c r="AR1110" i="10"/>
  <c r="AX1110" i="10"/>
  <c r="AM1113" i="10"/>
  <c r="AU1113" i="10"/>
  <c r="AM1116" i="10"/>
  <c r="AU1116" i="10"/>
  <c r="AN1121" i="10"/>
  <c r="AV1121" i="10"/>
  <c r="AP1122" i="10"/>
  <c r="AU1122" i="10"/>
  <c r="AM1125" i="10"/>
  <c r="AU1125" i="10"/>
  <c r="AR1128" i="10"/>
  <c r="AM1129" i="10"/>
  <c r="AR1129" i="10"/>
  <c r="AX1129" i="10"/>
  <c r="AN1131" i="10"/>
  <c r="AT1131" i="10"/>
  <c r="AY1131" i="10"/>
  <c r="AM1132" i="10"/>
  <c r="AU1132" i="10"/>
  <c r="AM1135" i="10"/>
  <c r="AR1135" i="10"/>
  <c r="AX1135" i="10"/>
  <c r="AM1136" i="10"/>
  <c r="AU1136" i="10"/>
  <c r="AR1140" i="10"/>
  <c r="AM1143" i="10"/>
  <c r="AR1143" i="10"/>
  <c r="AX1143" i="10"/>
  <c r="AN1144" i="10"/>
  <c r="AP1145" i="10"/>
  <c r="AX1145" i="10"/>
  <c r="AL1146" i="10"/>
  <c r="AQ1146" i="10"/>
  <c r="AV1146" i="10"/>
  <c r="AO1148" i="10"/>
  <c r="AN1152" i="10"/>
  <c r="AT1152" i="10"/>
  <c r="AY1152" i="10"/>
  <c r="AR1153" i="10"/>
  <c r="AM1154" i="10"/>
  <c r="AR1154" i="10"/>
  <c r="AX1154" i="10"/>
  <c r="AO1156" i="10"/>
  <c r="AR1157" i="10"/>
  <c r="AN1158" i="10"/>
  <c r="AT1158" i="10"/>
  <c r="AY1158" i="10"/>
  <c r="AN1161" i="10"/>
  <c r="AV1161" i="10"/>
  <c r="AL1162" i="10"/>
  <c r="AQ1162" i="10"/>
  <c r="AV1162" i="10"/>
  <c r="AO1164" i="10"/>
  <c r="AR1165" i="10"/>
  <c r="AN1166" i="10"/>
  <c r="AT1166" i="10"/>
  <c r="AY1166" i="10"/>
  <c r="AN1169" i="10"/>
  <c r="AV1169" i="10"/>
  <c r="AM1172" i="10"/>
  <c r="AU1172" i="10"/>
  <c r="AR1174" i="10"/>
  <c r="AN1175" i="10"/>
  <c r="AT1175" i="10"/>
  <c r="AY1175" i="10"/>
  <c r="AM1177" i="10"/>
  <c r="AU1177" i="10"/>
  <c r="AP1178" i="10"/>
  <c r="AU1178" i="10"/>
  <c r="AN1180" i="10"/>
  <c r="AN1181" i="10"/>
  <c r="AV1181" i="10"/>
  <c r="AN1187" i="10"/>
  <c r="AT1187" i="10"/>
  <c r="AY1187" i="10"/>
  <c r="AR1188" i="10"/>
  <c r="AR1190" i="10"/>
  <c r="AY1190" i="10"/>
  <c r="AP1193" i="10"/>
  <c r="AU1193" i="10"/>
  <c r="AV1194" i="10"/>
  <c r="AQ1196" i="10"/>
  <c r="AP1197" i="10"/>
  <c r="AU1197" i="10"/>
  <c r="AP1200" i="10"/>
  <c r="AL1201" i="10"/>
  <c r="AQ1201" i="10"/>
  <c r="AV1201" i="10"/>
  <c r="AL1204" i="10"/>
  <c r="AT1204" i="10"/>
  <c r="AJ1208" i="10"/>
  <c r="AL1211" i="10"/>
  <c r="AT1211" i="10"/>
  <c r="AZ1211" i="10"/>
  <c r="AX1212" i="10"/>
  <c r="AP1212" i="10"/>
  <c r="AM1212" i="10"/>
  <c r="AY1212" i="10"/>
  <c r="BD1214" i="10"/>
  <c r="AN1214" i="10"/>
  <c r="BE1214" i="10"/>
  <c r="AH1215" i="10"/>
  <c r="AP1215" i="10"/>
  <c r="AX1215" i="10"/>
  <c r="BD1215" i="10"/>
  <c r="AX1217" i="10"/>
  <c r="AL1217" i="10"/>
  <c r="AS1217" i="10"/>
  <c r="AI1218" i="10"/>
  <c r="AQ1220" i="10"/>
  <c r="BC1220" i="10"/>
  <c r="AP1223" i="10"/>
  <c r="AZ1223" i="10"/>
  <c r="AQ1227" i="10"/>
  <c r="BB1227" i="10"/>
  <c r="AH1229" i="10"/>
  <c r="BB1238" i="10"/>
  <c r="AV1238" i="10"/>
  <c r="AQ1238" i="10"/>
  <c r="AL1238" i="10"/>
  <c r="BD1238" i="10"/>
  <c r="AX1238" i="10"/>
  <c r="AP1238" i="10"/>
  <c r="BC1238" i="10"/>
  <c r="AU1238" i="10"/>
  <c r="AN1238" i="10"/>
  <c r="AR1238" i="10"/>
  <c r="AX1244" i="10"/>
  <c r="AP1244" i="10"/>
  <c r="BE1244" i="10"/>
  <c r="AL1244" i="10"/>
  <c r="AT1252" i="10"/>
  <c r="AJ1257" i="10"/>
  <c r="AH1257" i="10"/>
  <c r="AJ1271" i="10"/>
  <c r="AI1271" i="10"/>
  <c r="AJ1276" i="10"/>
  <c r="AI1276" i="10"/>
  <c r="AH1276" i="10"/>
  <c r="AX1281" i="10"/>
  <c r="AP1281" i="10"/>
  <c r="BC1281" i="10"/>
  <c r="AU1281" i="10"/>
  <c r="AM1281" i="10"/>
  <c r="BB1281" i="10"/>
  <c r="AL1281" i="10"/>
  <c r="BE1281" i="10"/>
  <c r="AY1281" i="10"/>
  <c r="AT1281" i="10"/>
  <c r="AI1294" i="10"/>
  <c r="AH1294" i="10"/>
  <c r="AJ1294" i="10"/>
  <c r="AA1304" i="10"/>
  <c r="AB1304" i="10"/>
  <c r="AC1304" i="10" s="1"/>
  <c r="AA1316" i="10"/>
  <c r="AB1316" i="10"/>
  <c r="AC1316" i="10" s="1"/>
  <c r="BB1329" i="10"/>
  <c r="AL1329" i="10"/>
  <c r="AX1329" i="10"/>
  <c r="AT1329" i="10"/>
  <c r="BE1329" i="10"/>
  <c r="AP1329" i="10"/>
  <c r="AR1377" i="10"/>
  <c r="BD1377" i="10"/>
  <c r="AN1377" i="10"/>
  <c r="AZ1377" i="10"/>
  <c r="BC1377" i="10"/>
  <c r="AV1377" i="10"/>
  <c r="AL1224" i="10"/>
  <c r="AT1224" i="10"/>
  <c r="BB1224" i="10"/>
  <c r="BB1228" i="10"/>
  <c r="AL1228" i="10"/>
  <c r="AX1228" i="10"/>
  <c r="AT1230" i="10"/>
  <c r="BC1235" i="10"/>
  <c r="AX1235" i="10"/>
  <c r="AR1235" i="10"/>
  <c r="AM1235" i="10"/>
  <c r="AQ1235" i="10"/>
  <c r="AY1235" i="10"/>
  <c r="BB1237" i="10"/>
  <c r="AL1237" i="10"/>
  <c r="AX1237" i="10"/>
  <c r="AO1247" i="10"/>
  <c r="BB1250" i="10"/>
  <c r="AV1250" i="10"/>
  <c r="AQ1250" i="10"/>
  <c r="AL1250" i="10"/>
  <c r="AM1250" i="10"/>
  <c r="AT1250" i="10"/>
  <c r="AZ1250" i="10"/>
  <c r="BD1268" i="10"/>
  <c r="AY1268" i="10"/>
  <c r="AT1268" i="10"/>
  <c r="AN1268" i="10"/>
  <c r="BE1268" i="10"/>
  <c r="BC1268" i="10"/>
  <c r="AX1268" i="10"/>
  <c r="AR1268" i="10"/>
  <c r="AM1268" i="10"/>
  <c r="AU1268" i="10"/>
  <c r="AX1284" i="10"/>
  <c r="AP1284" i="10"/>
  <c r="BC1284" i="10"/>
  <c r="AU1284" i="10"/>
  <c r="AM1284" i="10"/>
  <c r="AQ1284" i="10"/>
  <c r="AJ1285" i="10"/>
  <c r="AI1285" i="10"/>
  <c r="BD1292" i="10"/>
  <c r="AY1292" i="10"/>
  <c r="AT1292" i="10"/>
  <c r="AN1292" i="10"/>
  <c r="BE1292" i="10"/>
  <c r="BC1292" i="10"/>
  <c r="AX1292" i="10"/>
  <c r="AR1292" i="10"/>
  <c r="AM1292" i="10"/>
  <c r="AU1292" i="10"/>
  <c r="BC1304" i="10"/>
  <c r="AU1304" i="10"/>
  <c r="AP1304" i="10"/>
  <c r="BB1304" i="10"/>
  <c r="AT1304" i="10"/>
  <c r="AN1304" i="10"/>
  <c r="AM1304" i="10"/>
  <c r="AY1304" i="10"/>
  <c r="AI1309" i="10"/>
  <c r="AJ1309" i="10"/>
  <c r="AB1312" i="10"/>
  <c r="AC1312" i="10" s="1"/>
  <c r="AA1312" i="10"/>
  <c r="BC1312" i="10"/>
  <c r="AX1312" i="10"/>
  <c r="AR1312" i="10"/>
  <c r="AM1312" i="10"/>
  <c r="AY1312" i="10"/>
  <c r="AQ1312" i="10"/>
  <c r="BD1312" i="10"/>
  <c r="AV1312" i="10"/>
  <c r="AP1312" i="10"/>
  <c r="AN1312" i="10"/>
  <c r="BB1312" i="10"/>
  <c r="AZ1324" i="10"/>
  <c r="AU1324" i="10"/>
  <c r="AP1324" i="10"/>
  <c r="BE1324" i="10"/>
  <c r="BD1324" i="10"/>
  <c r="AY1324" i="10"/>
  <c r="AT1324" i="10"/>
  <c r="AN1324" i="10"/>
  <c r="AV1324" i="10"/>
  <c r="AL1324" i="10"/>
  <c r="BC1324" i="10"/>
  <c r="AR1324" i="10"/>
  <c r="AQ1324" i="10"/>
  <c r="AJ1326" i="10"/>
  <c r="AI1326" i="10"/>
  <c r="AZ1336" i="10"/>
  <c r="AU1336" i="10"/>
  <c r="AP1336" i="10"/>
  <c r="BE1336" i="10"/>
  <c r="BD1336" i="10"/>
  <c r="AY1336" i="10"/>
  <c r="AT1336" i="10"/>
  <c r="AN1336" i="10"/>
  <c r="BC1336" i="10"/>
  <c r="AR1336" i="10"/>
  <c r="BB1336" i="10"/>
  <c r="AQ1336" i="10"/>
  <c r="AM1336" i="10"/>
  <c r="AJ1343" i="10"/>
  <c r="AI1343" i="10"/>
  <c r="AH1343" i="10"/>
  <c r="AJ1346" i="10"/>
  <c r="AI1346" i="10"/>
  <c r="AW1355" i="10"/>
  <c r="BE1355" i="10"/>
  <c r="AR1355" i="10"/>
  <c r="AM1355" i="10"/>
  <c r="AI1366" i="10"/>
  <c r="AH1366" i="10"/>
  <c r="AJ1366" i="10"/>
  <c r="AB1369" i="10"/>
  <c r="AC1369" i="10" s="1"/>
  <c r="AA1369" i="10"/>
  <c r="AJ1376" i="10"/>
  <c r="AI1376" i="10"/>
  <c r="AH1376" i="10"/>
  <c r="AQ1395" i="10"/>
  <c r="AJ1401" i="10"/>
  <c r="AI1401" i="10"/>
  <c r="AJ1402" i="10"/>
  <c r="AI1402" i="10"/>
  <c r="BC1405" i="10"/>
  <c r="AR1405" i="10"/>
  <c r="AZ1405" i="10"/>
  <c r="AW1405" i="10"/>
  <c r="AS1405" i="10"/>
  <c r="AN1405" i="10"/>
  <c r="AM1405" i="10"/>
  <c r="BA1414" i="10"/>
  <c r="BE1414" i="10"/>
  <c r="AW1414" i="10"/>
  <c r="AO1414" i="10"/>
  <c r="AV1417" i="10"/>
  <c r="BC1417" i="10"/>
  <c r="AZ1417" i="10"/>
  <c r="AR1417" i="10"/>
  <c r="AN1417" i="10"/>
  <c r="BD1435" i="10"/>
  <c r="AY1435" i="10"/>
  <c r="AT1435" i="10"/>
  <c r="AN1435" i="10"/>
  <c r="BE1435" i="10"/>
  <c r="BB1435" i="10"/>
  <c r="AU1435" i="10"/>
  <c r="AM1435" i="10"/>
  <c r="BC1435" i="10"/>
  <c r="AR1435" i="10"/>
  <c r="AZ1435" i="10"/>
  <c r="AQ1435" i="10"/>
  <c r="AL1435" i="10"/>
  <c r="AX1435" i="10"/>
  <c r="BB1451" i="10"/>
  <c r="AV1451" i="10"/>
  <c r="AQ1451" i="10"/>
  <c r="AL1451" i="10"/>
  <c r="AY1451" i="10"/>
  <c r="AR1451" i="10"/>
  <c r="BE1451" i="10"/>
  <c r="BD1451" i="10"/>
  <c r="AU1451" i="10"/>
  <c r="AM1451" i="10"/>
  <c r="BC1451" i="10"/>
  <c r="AT1451" i="10"/>
  <c r="AN1451" i="10"/>
  <c r="AZ1451" i="10"/>
  <c r="AI1463" i="10"/>
  <c r="AJ1463" i="10"/>
  <c r="AH1463" i="10"/>
  <c r="AV1210" i="10"/>
  <c r="AP1213" i="10"/>
  <c r="AM1216" i="10"/>
  <c r="AU1216" i="10"/>
  <c r="AP1219" i="10"/>
  <c r="AU1219" i="10"/>
  <c r="AM1224" i="10"/>
  <c r="AU1224" i="10"/>
  <c r="AL1226" i="10"/>
  <c r="AT1226" i="10"/>
  <c r="BB1230" i="10"/>
  <c r="AH1232" i="10"/>
  <c r="AL1235" i="10"/>
  <c r="AT1235" i="10"/>
  <c r="AZ1235" i="10"/>
  <c r="BC1236" i="10"/>
  <c r="AU1236" i="10"/>
  <c r="AM1236" i="10"/>
  <c r="AP1236" i="10"/>
  <c r="AY1236" i="10"/>
  <c r="AH1238" i="10"/>
  <c r="AH1242" i="10"/>
  <c r="AW1243" i="10"/>
  <c r="AY1245" i="10"/>
  <c r="AQ1245" i="10"/>
  <c r="BE1245" i="10"/>
  <c r="AM1245" i="10"/>
  <c r="AX1245" i="10"/>
  <c r="BC1246" i="10"/>
  <c r="AX1246" i="10"/>
  <c r="AR1246" i="10"/>
  <c r="AM1246" i="10"/>
  <c r="AQ1246" i="10"/>
  <c r="AY1246" i="10"/>
  <c r="AW1247" i="10"/>
  <c r="AN1250" i="10"/>
  <c r="AU1250" i="10"/>
  <c r="BC1250" i="10"/>
  <c r="AH1254" i="10"/>
  <c r="AJ1258" i="10"/>
  <c r="AI1258" i="10"/>
  <c r="BB1264" i="10"/>
  <c r="AL1264" i="10"/>
  <c r="AX1264" i="10"/>
  <c r="AH1265" i="10"/>
  <c r="AL1268" i="10"/>
  <c r="AV1268" i="10"/>
  <c r="AX1269" i="10"/>
  <c r="AP1269" i="10"/>
  <c r="BC1269" i="10"/>
  <c r="AU1269" i="10"/>
  <c r="AM1269" i="10"/>
  <c r="AQ1269" i="10"/>
  <c r="AP1270" i="10"/>
  <c r="BE1270" i="10"/>
  <c r="BB1270" i="10"/>
  <c r="AL1270" i="10"/>
  <c r="AH1273" i="10"/>
  <c r="BD1280" i="10"/>
  <c r="AY1280" i="10"/>
  <c r="AT1280" i="10"/>
  <c r="AN1280" i="10"/>
  <c r="BE1280" i="10"/>
  <c r="BC1280" i="10"/>
  <c r="AX1280" i="10"/>
  <c r="AR1280" i="10"/>
  <c r="AM1280" i="10"/>
  <c r="AU1280" i="10"/>
  <c r="AT1284" i="10"/>
  <c r="AH1285" i="10"/>
  <c r="AS1288" i="10"/>
  <c r="AO1288" i="10"/>
  <c r="AL1292" i="10"/>
  <c r="AV1292" i="10"/>
  <c r="AX1293" i="10"/>
  <c r="AP1293" i="10"/>
  <c r="BC1293" i="10"/>
  <c r="AU1293" i="10"/>
  <c r="AM1293" i="10"/>
  <c r="AQ1293" i="10"/>
  <c r="BA1297" i="10"/>
  <c r="AX1297" i="10"/>
  <c r="AS1297" i="10"/>
  <c r="AQ1304" i="10"/>
  <c r="BC1305" i="10"/>
  <c r="AV1305" i="10"/>
  <c r="AN1305" i="10"/>
  <c r="BD1305" i="10"/>
  <c r="AU1305" i="10"/>
  <c r="AM1305" i="10"/>
  <c r="AZ1305" i="10"/>
  <c r="AH1309" i="10"/>
  <c r="BA1310" i="10"/>
  <c r="AR1310" i="10"/>
  <c r="AW1310" i="10"/>
  <c r="AS1310" i="10"/>
  <c r="AT1312" i="10"/>
  <c r="AS1317" i="10"/>
  <c r="AX1324" i="10"/>
  <c r="BA1330" i="10"/>
  <c r="AW1330" i="10"/>
  <c r="AS1330" i="10"/>
  <c r="AW1334" i="10"/>
  <c r="BA1334" i="10"/>
  <c r="AV1336" i="10"/>
  <c r="AI1339" i="10"/>
  <c r="AH1339" i="10"/>
  <c r="AJ1344" i="10"/>
  <c r="AI1344" i="10"/>
  <c r="AH1344" i="10"/>
  <c r="AJ1352" i="10"/>
  <c r="AH1352" i="10"/>
  <c r="AI1355" i="10"/>
  <c r="AH1355" i="10"/>
  <c r="AJ1355" i="10"/>
  <c r="AJ1367" i="10"/>
  <c r="AI1367" i="10"/>
  <c r="AH1367" i="10"/>
  <c r="AI1375" i="10"/>
  <c r="AH1375" i="10"/>
  <c r="AJ1375" i="10"/>
  <c r="BD1386" i="10"/>
  <c r="AY1386" i="10"/>
  <c r="AT1386" i="10"/>
  <c r="AN1386" i="10"/>
  <c r="BE1386" i="10"/>
  <c r="BC1386" i="10"/>
  <c r="AX1386" i="10"/>
  <c r="AR1386" i="10"/>
  <c r="AM1386" i="10"/>
  <c r="BB1386" i="10"/>
  <c r="AQ1386" i="10"/>
  <c r="AZ1386" i="10"/>
  <c r="AP1386" i="10"/>
  <c r="AL1386" i="10"/>
  <c r="BB1387" i="10"/>
  <c r="AT1387" i="10"/>
  <c r="AL1387" i="10"/>
  <c r="AY1387" i="10"/>
  <c r="AQ1387" i="10"/>
  <c r="BC1387" i="10"/>
  <c r="AM1387" i="10"/>
  <c r="AX1387" i="10"/>
  <c r="BA1388" i="10"/>
  <c r="AW1388" i="10"/>
  <c r="AO1388" i="10"/>
  <c r="BE1394" i="10"/>
  <c r="BE1395" i="10"/>
  <c r="AH1402" i="10"/>
  <c r="AI1405" i="10"/>
  <c r="AJ1405" i="10"/>
  <c r="AH1405" i="10"/>
  <c r="BC1416" i="10"/>
  <c r="AU1416" i="10"/>
  <c r="AM1416" i="10"/>
  <c r="BD1416" i="10"/>
  <c r="AR1416" i="10"/>
  <c r="BB1416" i="10"/>
  <c r="AZ1416" i="10"/>
  <c r="AQ1416" i="10"/>
  <c r="AV1416" i="10"/>
  <c r="AN1416" i="10"/>
  <c r="BD1417" i="10"/>
  <c r="AI1428" i="10"/>
  <c r="AJ1428" i="10"/>
  <c r="AH1428" i="10"/>
  <c r="BB1456" i="10"/>
  <c r="AW1456" i="10"/>
  <c r="AQ1456" i="10"/>
  <c r="AL1456" i="10"/>
  <c r="BA1456" i="10"/>
  <c r="AT1456" i="10"/>
  <c r="AM1456" i="10"/>
  <c r="AY1456" i="10"/>
  <c r="AP1456" i="10"/>
  <c r="BD1456" i="10"/>
  <c r="AX1456" i="10"/>
  <c r="AO1456" i="10"/>
  <c r="AU1456" i="10"/>
  <c r="AS1456" i="10"/>
  <c r="BE1456" i="10"/>
  <c r="AH1306" i="10"/>
  <c r="AJ1306" i="10"/>
  <c r="AW1322" i="10"/>
  <c r="BA1322" i="10"/>
  <c r="AS1322" i="10"/>
  <c r="AY1335" i="10"/>
  <c r="AQ1335" i="10"/>
  <c r="BB1335" i="10"/>
  <c r="BD1335" i="10"/>
  <c r="AV1335" i="10"/>
  <c r="AN1335" i="10"/>
  <c r="AZ1335" i="10"/>
  <c r="AU1335" i="10"/>
  <c r="AR1335" i="10"/>
  <c r="AB1371" i="10"/>
  <c r="AC1371" i="10" s="1"/>
  <c r="AA1371" i="10"/>
  <c r="BB1395" i="10"/>
  <c r="AT1395" i="10"/>
  <c r="AL1395" i="10"/>
  <c r="AX1395" i="10"/>
  <c r="AM1395" i="10"/>
  <c r="AU1395" i="10"/>
  <c r="AP1395" i="10"/>
  <c r="BC1395" i="10"/>
  <c r="AH1408" i="10"/>
  <c r="AJ1408" i="10"/>
  <c r="AB1412" i="10"/>
  <c r="AC1412" i="10" s="1"/>
  <c r="AA1412" i="10"/>
  <c r="AI1421" i="10"/>
  <c r="AJ1421" i="10"/>
  <c r="AA1425" i="10"/>
  <c r="AB1425" i="10"/>
  <c r="AC1425" i="10" s="1"/>
  <c r="BA1458" i="10"/>
  <c r="AU1458" i="10"/>
  <c r="AP1458" i="10"/>
  <c r="AY1458" i="10"/>
  <c r="AS1458" i="10"/>
  <c r="AL1458" i="10"/>
  <c r="BE1458" i="10"/>
  <c r="AW1458" i="10"/>
  <c r="AM1458" i="10"/>
  <c r="BC1458" i="10"/>
  <c r="AT1458" i="10"/>
  <c r="AX1458" i="10"/>
  <c r="AB1478" i="10"/>
  <c r="AC1478" i="10" s="1"/>
  <c r="AA1478" i="10"/>
  <c r="AA1480" i="10"/>
  <c r="AB1480" i="10"/>
  <c r="AC1480" i="10" s="1"/>
  <c r="AB1482" i="10"/>
  <c r="AC1482" i="10" s="1"/>
  <c r="AA1482" i="10"/>
  <c r="AL1229" i="10"/>
  <c r="AT1229" i="10"/>
  <c r="AP1232" i="10"/>
  <c r="AU1232" i="10"/>
  <c r="AL1239" i="10"/>
  <c r="AT1239" i="10"/>
  <c r="AP1242" i="10"/>
  <c r="AV1242" i="10"/>
  <c r="AL1249" i="10"/>
  <c r="AT1249" i="10"/>
  <c r="AL1253" i="10"/>
  <c r="AT1253" i="10"/>
  <c r="AP1254" i="10"/>
  <c r="AU1254" i="10"/>
  <c r="AL1257" i="10"/>
  <c r="AT1257" i="10"/>
  <c r="AP1258" i="10"/>
  <c r="AU1258" i="10"/>
  <c r="AL1265" i="10"/>
  <c r="AT1265" i="10"/>
  <c r="AW1271" i="10"/>
  <c r="AL1273" i="10"/>
  <c r="AT1273" i="10"/>
  <c r="AP1276" i="10"/>
  <c r="AU1276" i="10"/>
  <c r="BE1277" i="10"/>
  <c r="AQ1277" i="10"/>
  <c r="AY1277" i="10"/>
  <c r="AP1282" i="10"/>
  <c r="AU1282" i="10"/>
  <c r="AP1285" i="10"/>
  <c r="AU1285" i="10"/>
  <c r="BE1286" i="10"/>
  <c r="AQ1286" i="10"/>
  <c r="AY1286" i="10"/>
  <c r="BE1289" i="10"/>
  <c r="AQ1289" i="10"/>
  <c r="AY1289" i="10"/>
  <c r="AP1295" i="10"/>
  <c r="AU1295" i="10"/>
  <c r="BE1296" i="10"/>
  <c r="AL1296" i="10"/>
  <c r="AT1296" i="10"/>
  <c r="BB1296" i="10"/>
  <c r="BE1300" i="10"/>
  <c r="AL1300" i="10"/>
  <c r="AT1300" i="10"/>
  <c r="BB1300" i="10"/>
  <c r="BB1301" i="10"/>
  <c r="AQ1301" i="10"/>
  <c r="AY1301" i="10"/>
  <c r="AL1303" i="10"/>
  <c r="AX1303" i="10"/>
  <c r="BA1306" i="10"/>
  <c r="BE1308" i="10"/>
  <c r="AL1308" i="10"/>
  <c r="AR1308" i="10"/>
  <c r="AU1309" i="10"/>
  <c r="BB1313" i="10"/>
  <c r="AR1313" i="10"/>
  <c r="BD1316" i="10"/>
  <c r="AY1316" i="10"/>
  <c r="AT1316" i="10"/>
  <c r="AN1316" i="10"/>
  <c r="AL1316" i="10"/>
  <c r="AR1316" i="10"/>
  <c r="AZ1316" i="10"/>
  <c r="AY1323" i="10"/>
  <c r="AQ1323" i="10"/>
  <c r="BB1323" i="10"/>
  <c r="BD1323" i="10"/>
  <c r="AV1323" i="10"/>
  <c r="AN1323" i="10"/>
  <c r="AZ1323" i="10"/>
  <c r="BB1327" i="10"/>
  <c r="BD1331" i="10"/>
  <c r="AV1331" i="10"/>
  <c r="AN1331" i="10"/>
  <c r="BC1331" i="10"/>
  <c r="AU1331" i="10"/>
  <c r="AM1331" i="10"/>
  <c r="AQ1331" i="10"/>
  <c r="BE1332" i="10"/>
  <c r="BE1333" i="10"/>
  <c r="AI1335" i="10"/>
  <c r="AH1335" i="10"/>
  <c r="AM1339" i="10"/>
  <c r="AR1353" i="10"/>
  <c r="AM1353" i="10"/>
  <c r="AW1353" i="10"/>
  <c r="BA1357" i="10"/>
  <c r="BC1358" i="10"/>
  <c r="AX1358" i="10"/>
  <c r="AR1358" i="10"/>
  <c r="AM1358" i="10"/>
  <c r="BE1358" i="10"/>
  <c r="BB1358" i="10"/>
  <c r="AV1358" i="10"/>
  <c r="AQ1358" i="10"/>
  <c r="AL1358" i="10"/>
  <c r="AT1358" i="10"/>
  <c r="BD1358" i="10"/>
  <c r="AH1360" i="10"/>
  <c r="BA1361" i="10"/>
  <c r="BC1362" i="10"/>
  <c r="AX1362" i="10"/>
  <c r="AR1362" i="10"/>
  <c r="AM1362" i="10"/>
  <c r="BE1362" i="10"/>
  <c r="BB1362" i="10"/>
  <c r="AV1362" i="10"/>
  <c r="AQ1362" i="10"/>
  <c r="AL1362" i="10"/>
  <c r="AT1362" i="10"/>
  <c r="BD1362" i="10"/>
  <c r="AY1365" i="10"/>
  <c r="AQ1365" i="10"/>
  <c r="AX1365" i="10"/>
  <c r="AP1365" i="10"/>
  <c r="AT1365" i="10"/>
  <c r="BE1379" i="10"/>
  <c r="BC1382" i="10"/>
  <c r="AX1382" i="10"/>
  <c r="AR1382" i="10"/>
  <c r="AM1382" i="10"/>
  <c r="BB1382" i="10"/>
  <c r="AV1382" i="10"/>
  <c r="AQ1382" i="10"/>
  <c r="AL1382" i="10"/>
  <c r="AU1382" i="10"/>
  <c r="BE1390" i="10"/>
  <c r="AT1390" i="10"/>
  <c r="AJ1396" i="10"/>
  <c r="AI1396" i="10"/>
  <c r="AH1396" i="10"/>
  <c r="BB1400" i="10"/>
  <c r="AR1404" i="10"/>
  <c r="AL1404" i="10"/>
  <c r="AZ1411" i="10"/>
  <c r="AU1411" i="10"/>
  <c r="AP1411" i="10"/>
  <c r="AY1411" i="10"/>
  <c r="AR1411" i="10"/>
  <c r="AL1411" i="10"/>
  <c r="BD1411" i="10"/>
  <c r="AX1411" i="10"/>
  <c r="AQ1411" i="10"/>
  <c r="AT1411" i="10"/>
  <c r="BC1412" i="10"/>
  <c r="AU1412" i="10"/>
  <c r="AM1412" i="10"/>
  <c r="AZ1412" i="10"/>
  <c r="AQ1412" i="10"/>
  <c r="AY1412" i="10"/>
  <c r="AN1412" i="10"/>
  <c r="AJ1413" i="10"/>
  <c r="AH1413" i="10"/>
  <c r="AZ1415" i="10"/>
  <c r="AU1415" i="10"/>
  <c r="AP1415" i="10"/>
  <c r="AY1415" i="10"/>
  <c r="AR1415" i="10"/>
  <c r="AL1415" i="10"/>
  <c r="BD1415" i="10"/>
  <c r="AX1415" i="10"/>
  <c r="AQ1415" i="10"/>
  <c r="AT1415" i="10"/>
  <c r="AW1422" i="10"/>
  <c r="AO1422" i="10"/>
  <c r="AU1436" i="10"/>
  <c r="BC1439" i="10"/>
  <c r="AX1439" i="10"/>
  <c r="AR1439" i="10"/>
  <c r="AM1439" i="10"/>
  <c r="AZ1439" i="10"/>
  <c r="AT1439" i="10"/>
  <c r="AL1439" i="10"/>
  <c r="AY1439" i="10"/>
  <c r="AP1439" i="10"/>
  <c r="AV1439" i="10"/>
  <c r="AN1439" i="10"/>
  <c r="BD1439" i="10"/>
  <c r="AH1443" i="10"/>
  <c r="AI1443" i="10"/>
  <c r="BC1448" i="10"/>
  <c r="AU1448" i="10"/>
  <c r="AM1448" i="10"/>
  <c r="BE1448" i="10"/>
  <c r="AX1448" i="10"/>
  <c r="AL1448" i="10"/>
  <c r="BB1448" i="10"/>
  <c r="AP1448" i="10"/>
  <c r="AY1448" i="10"/>
  <c r="BB1449" i="10"/>
  <c r="AL1449" i="10"/>
  <c r="BA1449" i="10"/>
  <c r="AS1449" i="10"/>
  <c r="AJ1451" i="10"/>
  <c r="AI1451" i="10"/>
  <c r="AH1451" i="10"/>
  <c r="AS1454" i="10"/>
  <c r="BD1454" i="10"/>
  <c r="BE1454" i="10"/>
  <c r="AO1454" i="10"/>
  <c r="BB1458" i="10"/>
  <c r="AZ1462" i="10"/>
  <c r="BD1462" i="10"/>
  <c r="AV1462" i="10"/>
  <c r="BD1470" i="10"/>
  <c r="AV1470" i="10"/>
  <c r="AL1277" i="10"/>
  <c r="AT1277" i="10"/>
  <c r="AL1286" i="10"/>
  <c r="AT1286" i="10"/>
  <c r="AL1289" i="10"/>
  <c r="AT1289" i="10"/>
  <c r="AM1296" i="10"/>
  <c r="AU1296" i="10"/>
  <c r="AM1300" i="10"/>
  <c r="AU1300" i="10"/>
  <c r="AR1301" i="10"/>
  <c r="AP1303" i="10"/>
  <c r="AW1306" i="10"/>
  <c r="BD1308" i="10"/>
  <c r="AY1308" i="10"/>
  <c r="AT1308" i="10"/>
  <c r="AN1308" i="10"/>
  <c r="AM1308" i="10"/>
  <c r="AU1308" i="10"/>
  <c r="BB1308" i="10"/>
  <c r="AY1309" i="10"/>
  <c r="AQ1309" i="10"/>
  <c r="BB1309" i="10"/>
  <c r="AM1309" i="10"/>
  <c r="AV1309" i="10"/>
  <c r="BC1313" i="10"/>
  <c r="AU1313" i="10"/>
  <c r="AM1313" i="10"/>
  <c r="AV1313" i="10"/>
  <c r="AW1320" i="10"/>
  <c r="AP1325" i="10"/>
  <c r="BE1325" i="10"/>
  <c r="BB1325" i="10"/>
  <c r="AL1325" i="10"/>
  <c r="BD1327" i="10"/>
  <c r="AV1327" i="10"/>
  <c r="AN1327" i="10"/>
  <c r="BC1327" i="10"/>
  <c r="AU1327" i="10"/>
  <c r="AM1327" i="10"/>
  <c r="AQ1327" i="10"/>
  <c r="BD1332" i="10"/>
  <c r="AY1332" i="10"/>
  <c r="AT1332" i="10"/>
  <c r="AN1332" i="10"/>
  <c r="BC1332" i="10"/>
  <c r="AX1332" i="10"/>
  <c r="AR1332" i="10"/>
  <c r="AM1332" i="10"/>
  <c r="AL1332" i="10"/>
  <c r="AV1332" i="10"/>
  <c r="BB1333" i="10"/>
  <c r="AL1333" i="10"/>
  <c r="AX1333" i="10"/>
  <c r="AY1339" i="10"/>
  <c r="AQ1339" i="10"/>
  <c r="BB1339" i="10"/>
  <c r="BD1339" i="10"/>
  <c r="AV1339" i="10"/>
  <c r="AN1339" i="10"/>
  <c r="AR1339" i="10"/>
  <c r="AJ1351" i="10"/>
  <c r="AH1351" i="10"/>
  <c r="BB1356" i="10"/>
  <c r="AW1356" i="10"/>
  <c r="AL1356" i="10"/>
  <c r="AM1357" i="10"/>
  <c r="BC1357" i="10"/>
  <c r="AM1361" i="10"/>
  <c r="BC1361" i="10"/>
  <c r="BB1368" i="10"/>
  <c r="AL1368" i="10"/>
  <c r="BA1368" i="10"/>
  <c r="BD1370" i="10"/>
  <c r="AY1370" i="10"/>
  <c r="AT1370" i="10"/>
  <c r="AN1370" i="10"/>
  <c r="BE1370" i="10"/>
  <c r="BC1370" i="10"/>
  <c r="AX1370" i="10"/>
  <c r="AR1370" i="10"/>
  <c r="AM1370" i="10"/>
  <c r="AL1370" i="10"/>
  <c r="AV1370" i="10"/>
  <c r="AJ1371" i="10"/>
  <c r="AI1371" i="10"/>
  <c r="BD1378" i="10"/>
  <c r="AY1378" i="10"/>
  <c r="AT1378" i="10"/>
  <c r="AN1378" i="10"/>
  <c r="BE1378" i="10"/>
  <c r="BC1378" i="10"/>
  <c r="AX1378" i="10"/>
  <c r="AR1378" i="10"/>
  <c r="AM1378" i="10"/>
  <c r="AL1378" i="10"/>
  <c r="AV1378" i="10"/>
  <c r="BC1379" i="10"/>
  <c r="AU1379" i="10"/>
  <c r="AM1379" i="10"/>
  <c r="BB1379" i="10"/>
  <c r="AT1379" i="10"/>
  <c r="AL1379" i="10"/>
  <c r="AY1379" i="10"/>
  <c r="AR1385" i="10"/>
  <c r="BD1385" i="10"/>
  <c r="AN1385" i="10"/>
  <c r="AV1385" i="10"/>
  <c r="BC1390" i="10"/>
  <c r="AX1390" i="10"/>
  <c r="AR1390" i="10"/>
  <c r="AM1390" i="10"/>
  <c r="BB1390" i="10"/>
  <c r="AV1390" i="10"/>
  <c r="AQ1390" i="10"/>
  <c r="AL1390" i="10"/>
  <c r="AU1390" i="10"/>
  <c r="AQ1398" i="10"/>
  <c r="BB1398" i="10"/>
  <c r="AM1398" i="10"/>
  <c r="BC1398" i="10"/>
  <c r="BC1400" i="10"/>
  <c r="AM1400" i="10"/>
  <c r="AQ1400" i="10"/>
  <c r="AS1410" i="10"/>
  <c r="BB1410" i="10"/>
  <c r="AP1410" i="10"/>
  <c r="AV1425" i="10"/>
  <c r="BC1425" i="10"/>
  <c r="AR1425" i="10"/>
  <c r="BD1425" i="10"/>
  <c r="BA1436" i="10"/>
  <c r="AZ1446" i="10"/>
  <c r="AO1446" i="10"/>
  <c r="BE1446" i="10"/>
  <c r="AR1446" i="10"/>
  <c r="BD1446" i="10"/>
  <c r="AW1446" i="10"/>
  <c r="AN1446" i="10"/>
  <c r="AO1458" i="10"/>
  <c r="BB1460" i="10"/>
  <c r="AW1460" i="10"/>
  <c r="AQ1460" i="10"/>
  <c r="AL1460" i="10"/>
  <c r="AY1460" i="10"/>
  <c r="AS1460" i="10"/>
  <c r="BD1460" i="10"/>
  <c r="BE1460" i="10"/>
  <c r="AU1460" i="10"/>
  <c r="AM1460" i="10"/>
  <c r="BC1460" i="10"/>
  <c r="AT1460" i="10"/>
  <c r="AX1460" i="10"/>
  <c r="AL1338" i="10"/>
  <c r="AQ1338" i="10"/>
  <c r="AV1338" i="10"/>
  <c r="BB1338" i="10"/>
  <c r="AR1347" i="10"/>
  <c r="AZ1347" i="10"/>
  <c r="AL1348" i="10"/>
  <c r="AQ1348" i="10"/>
  <c r="AV1348" i="10"/>
  <c r="BB1348" i="10"/>
  <c r="AT1349" i="10"/>
  <c r="AT1350" i="10"/>
  <c r="BD1350" i="10"/>
  <c r="BC1359" i="10"/>
  <c r="AP1364" i="10"/>
  <c r="BA1364" i="10"/>
  <c r="AP1376" i="10"/>
  <c r="AU1376" i="10"/>
  <c r="AZ1376" i="10"/>
  <c r="AZ1381" i="10"/>
  <c r="AP1383" i="10"/>
  <c r="AX1383" i="10"/>
  <c r="AO1384" i="10"/>
  <c r="AZ1389" i="10"/>
  <c r="AP1391" i="10"/>
  <c r="AX1391" i="10"/>
  <c r="AV1393" i="10"/>
  <c r="BC1393" i="10"/>
  <c r="AN1393" i="10"/>
  <c r="AU1403" i="10"/>
  <c r="AI1422" i="10"/>
  <c r="AJ1422" i="10"/>
  <c r="AI1425" i="10"/>
  <c r="AH1425" i="10"/>
  <c r="AH1435" i="10"/>
  <c r="AJ1435" i="10"/>
  <c r="BD1455" i="10"/>
  <c r="AX1455" i="10"/>
  <c r="AS1455" i="10"/>
  <c r="AM1455" i="10"/>
  <c r="BB1455" i="10"/>
  <c r="BC1455" i="10"/>
  <c r="AU1455" i="10"/>
  <c r="AO1455" i="10"/>
  <c r="AQ1455" i="10"/>
  <c r="BA1455" i="10"/>
  <c r="AJ1508" i="10"/>
  <c r="AH1508" i="10"/>
  <c r="AM1338" i="10"/>
  <c r="AR1338" i="10"/>
  <c r="AX1338" i="10"/>
  <c r="AL1341" i="10"/>
  <c r="AQ1341" i="10"/>
  <c r="AV1341" i="10"/>
  <c r="AR1344" i="10"/>
  <c r="AM1347" i="10"/>
  <c r="AU1347" i="10"/>
  <c r="AM1348" i="10"/>
  <c r="AR1348" i="10"/>
  <c r="AX1348" i="10"/>
  <c r="AM1350" i="10"/>
  <c r="AN1354" i="10"/>
  <c r="AT1354" i="10"/>
  <c r="AY1354" i="10"/>
  <c r="AS1364" i="10"/>
  <c r="AP1366" i="10"/>
  <c r="AU1366" i="10"/>
  <c r="AV1367" i="10"/>
  <c r="AM1369" i="10"/>
  <c r="AU1369" i="10"/>
  <c r="AL1376" i="10"/>
  <c r="AQ1376" i="10"/>
  <c r="AV1376" i="10"/>
  <c r="AN1381" i="10"/>
  <c r="AQ1383" i="10"/>
  <c r="AN1389" i="10"/>
  <c r="AQ1391" i="10"/>
  <c r="AY1391" i="10"/>
  <c r="AR1393" i="10"/>
  <c r="BE1399" i="10"/>
  <c r="AW1399" i="10"/>
  <c r="AO1399" i="10"/>
  <c r="BD1399" i="10"/>
  <c r="AS1399" i="10"/>
  <c r="BB1399" i="10"/>
  <c r="BB1402" i="10"/>
  <c r="AV1402" i="10"/>
  <c r="AQ1402" i="10"/>
  <c r="AL1402" i="10"/>
  <c r="AM1402" i="10"/>
  <c r="AT1402" i="10"/>
  <c r="AZ1402" i="10"/>
  <c r="BA1403" i="10"/>
  <c r="BD1408" i="10"/>
  <c r="AV1408" i="10"/>
  <c r="AN1408" i="10"/>
  <c r="AM1408" i="10"/>
  <c r="AY1408" i="10"/>
  <c r="AZ1409" i="10"/>
  <c r="AU1409" i="10"/>
  <c r="AP1409" i="10"/>
  <c r="AN1409" i="10"/>
  <c r="AV1409" i="10"/>
  <c r="BC1409" i="10"/>
  <c r="AJ1418" i="10"/>
  <c r="AV1421" i="10"/>
  <c r="BC1421" i="10"/>
  <c r="AN1421" i="10"/>
  <c r="BC1424" i="10"/>
  <c r="AU1424" i="10"/>
  <c r="AM1424" i="10"/>
  <c r="AZ1424" i="10"/>
  <c r="AQ1424" i="10"/>
  <c r="AY1424" i="10"/>
  <c r="AJ1425" i="10"/>
  <c r="AI1430" i="10"/>
  <c r="BB1433" i="10"/>
  <c r="AV1433" i="10"/>
  <c r="AQ1433" i="10"/>
  <c r="AL1433" i="10"/>
  <c r="AZ1433" i="10"/>
  <c r="AT1433" i="10"/>
  <c r="AM1433" i="10"/>
  <c r="AR1433" i="10"/>
  <c r="BC1433" i="10"/>
  <c r="AI1435" i="10"/>
  <c r="AT1441" i="10"/>
  <c r="BB1441" i="10"/>
  <c r="AS1441" i="10"/>
  <c r="BA1445" i="10"/>
  <c r="AS1445" i="10"/>
  <c r="BB1445" i="10"/>
  <c r="AX1453" i="10"/>
  <c r="AP1453" i="10"/>
  <c r="AY1453" i="10"/>
  <c r="AM1453" i="10"/>
  <c r="AL1453" i="10"/>
  <c r="BB1453" i="10"/>
  <c r="AT1455" i="10"/>
  <c r="AJ1461" i="10"/>
  <c r="AH1461" i="10"/>
  <c r="AI1465" i="10"/>
  <c r="AZ1468" i="10"/>
  <c r="AZ1476" i="10"/>
  <c r="AJ1489" i="10"/>
  <c r="AI1489" i="10"/>
  <c r="AN1419" i="10"/>
  <c r="AT1419" i="10"/>
  <c r="AY1419" i="10"/>
  <c r="AR1420" i="10"/>
  <c r="AY1428" i="10"/>
  <c r="AQ1428" i="10"/>
  <c r="BB1428" i="10"/>
  <c r="AM1428" i="10"/>
  <c r="AV1428" i="10"/>
  <c r="AY1440" i="10"/>
  <c r="AQ1440" i="10"/>
  <c r="AP1440" i="10"/>
  <c r="BB1440" i="10"/>
  <c r="BD1443" i="10"/>
  <c r="AY1443" i="10"/>
  <c r="AT1443" i="10"/>
  <c r="AN1443" i="10"/>
  <c r="BE1443" i="10"/>
  <c r="AL1443" i="10"/>
  <c r="AR1443" i="10"/>
  <c r="AZ1443" i="10"/>
  <c r="BB1444" i="10"/>
  <c r="AT1444" i="10"/>
  <c r="AL1444" i="10"/>
  <c r="AQ1444" i="10"/>
  <c r="BC1444" i="10"/>
  <c r="AW1459" i="10"/>
  <c r="BA1459" i="10"/>
  <c r="AH1466" i="10"/>
  <c r="AN1467" i="10"/>
  <c r="AV1472" i="10"/>
  <c r="AZ1474" i="10"/>
  <c r="BA1482" i="10"/>
  <c r="AS1482" i="10"/>
  <c r="BB1482" i="10"/>
  <c r="AW1482" i="10"/>
  <c r="AM1482" i="10"/>
  <c r="BE1482" i="10"/>
  <c r="AU1482" i="10"/>
  <c r="AQ1482" i="10"/>
  <c r="AZ1488" i="10"/>
  <c r="AO1488" i="10"/>
  <c r="BD1488" i="10"/>
  <c r="BB1488" i="10"/>
  <c r="AL1488" i="10"/>
  <c r="AT1488" i="10"/>
  <c r="AR1488" i="10"/>
  <c r="AL1495" i="10"/>
  <c r="AY1511" i="10"/>
  <c r="AQ1511" i="10"/>
  <c r="AX1511" i="10"/>
  <c r="AM1511" i="10"/>
  <c r="BE1511" i="10"/>
  <c r="BC1511" i="10"/>
  <c r="AP1511" i="10"/>
  <c r="BB1511" i="10"/>
  <c r="AL1511" i="10"/>
  <c r="C106" i="1"/>
  <c r="B107" i="1"/>
  <c r="P28" i="67"/>
  <c r="AV1467" i="10"/>
  <c r="AX1467" i="10"/>
  <c r="AP1467" i="10"/>
  <c r="AZ1472" i="10"/>
  <c r="BE1480" i="10"/>
  <c r="AW1480" i="10"/>
  <c r="AO1480" i="10"/>
  <c r="AY1480" i="10"/>
  <c r="AM1480" i="10"/>
  <c r="BB1480" i="10"/>
  <c r="AU1480" i="10"/>
  <c r="BA1480" i="10"/>
  <c r="BD1485" i="10"/>
  <c r="AT1485" i="10"/>
  <c r="AP1485" i="10"/>
  <c r="AN1485" i="10"/>
  <c r="BB1485" i="10"/>
  <c r="AL1485" i="10"/>
  <c r="BC1493" i="10"/>
  <c r="AX1493" i="10"/>
  <c r="AS1493" i="10"/>
  <c r="AM1493" i="10"/>
  <c r="BE1493" i="10"/>
  <c r="AW1493" i="10"/>
  <c r="AP1493" i="10"/>
  <c r="BD1493" i="10"/>
  <c r="BA1493" i="10"/>
  <c r="AQ1493" i="10"/>
  <c r="AY1493" i="10"/>
  <c r="AO1493" i="10"/>
  <c r="BB1493" i="10"/>
  <c r="BA1495" i="10"/>
  <c r="AU1495" i="10"/>
  <c r="AP1495" i="10"/>
  <c r="BD1495" i="10"/>
  <c r="BE1495" i="10"/>
  <c r="AX1495" i="10"/>
  <c r="AQ1495" i="10"/>
  <c r="BB1495" i="10"/>
  <c r="AS1495" i="10"/>
  <c r="AY1495" i="10"/>
  <c r="AO1495" i="10"/>
  <c r="AM1495" i="10"/>
  <c r="BA1496" i="10"/>
  <c r="AR1496" i="10"/>
  <c r="BC1508" i="10"/>
  <c r="AU1508" i="10"/>
  <c r="AM1508" i="10"/>
  <c r="AX1508" i="10"/>
  <c r="AL1508" i="10"/>
  <c r="BE1508" i="10"/>
  <c r="BB1508" i="10"/>
  <c r="AP1508" i="10"/>
  <c r="AY1508" i="10"/>
  <c r="B10" i="1"/>
  <c r="C9" i="1"/>
  <c r="B131" i="1"/>
  <c r="C130" i="1"/>
  <c r="BC1481" i="10"/>
  <c r="AU1481" i="10"/>
  <c r="AM1481" i="10"/>
  <c r="AS1481" i="10"/>
  <c r="BE1481" i="10"/>
  <c r="AJ1487" i="10"/>
  <c r="AH1487" i="10"/>
  <c r="BC1491" i="10"/>
  <c r="AX1491" i="10"/>
  <c r="AS1491" i="10"/>
  <c r="AM1491" i="10"/>
  <c r="BA1491" i="10"/>
  <c r="AT1491" i="10"/>
  <c r="AL1491" i="10"/>
  <c r="AU1491" i="10"/>
  <c r="BE1491" i="10"/>
  <c r="AH1494" i="10"/>
  <c r="AJ1494" i="10"/>
  <c r="AX1503" i="10"/>
  <c r="AP1503" i="10"/>
  <c r="BB1503" i="10"/>
  <c r="AS1503" i="10"/>
  <c r="AO1503" i="10"/>
  <c r="BE1503" i="10"/>
  <c r="AN1423" i="10"/>
  <c r="AT1423" i="10"/>
  <c r="AY1423" i="10"/>
  <c r="AV1438" i="10"/>
  <c r="AP1447" i="10"/>
  <c r="AU1447" i="10"/>
  <c r="AP1450" i="10"/>
  <c r="AS1461" i="10"/>
  <c r="AT1463" i="10"/>
  <c r="AN1465" i="10"/>
  <c r="AN1478" i="10"/>
  <c r="AW1481" i="10"/>
  <c r="BE1484" i="10"/>
  <c r="AW1484" i="10"/>
  <c r="AO1484" i="10"/>
  <c r="AQ1484" i="10"/>
  <c r="BA1484" i="10"/>
  <c r="AI1487" i="10"/>
  <c r="AO1491" i="10"/>
  <c r="AW1491" i="10"/>
  <c r="AV1492" i="10"/>
  <c r="AI1494" i="10"/>
  <c r="AI1498" i="10"/>
  <c r="AT1503" i="10"/>
  <c r="AV1504" i="10"/>
  <c r="AZ1504" i="10"/>
  <c r="AY1504" i="10"/>
  <c r="AN1504" i="10"/>
  <c r="BA1510" i="10"/>
  <c r="AO1510" i="10"/>
  <c r="BE1510" i="10"/>
  <c r="P14" i="67"/>
  <c r="AQ1479" i="10"/>
  <c r="AQ1483" i="10"/>
  <c r="AP1489" i="10"/>
  <c r="AU1489" i="10"/>
  <c r="AL1497" i="10"/>
  <c r="AQ1497" i="10"/>
  <c r="AW1497" i="10"/>
  <c r="AL1499" i="10"/>
  <c r="AQ1499" i="10"/>
  <c r="AW1499" i="10"/>
  <c r="AO1505" i="10"/>
  <c r="AW1505" i="10"/>
  <c r="AO1506" i="10"/>
  <c r="AW1506" i="10"/>
  <c r="AO1507" i="10"/>
  <c r="AW1507" i="10"/>
  <c r="AL1509" i="10"/>
  <c r="AT1509" i="10"/>
  <c r="X666" i="10"/>
  <c r="L32" i="69"/>
  <c r="L33" i="69"/>
  <c r="J15" i="69"/>
  <c r="K17" i="69"/>
  <c r="K18" i="69"/>
  <c r="J18" i="69"/>
  <c r="L30" i="69"/>
  <c r="L31" i="69"/>
  <c r="K31" i="69"/>
  <c r="K32" i="69"/>
  <c r="L34" i="69"/>
  <c r="J16" i="69"/>
  <c r="J17" i="69"/>
  <c r="L29" i="69"/>
  <c r="K29" i="69"/>
  <c r="K30" i="69"/>
  <c r="J30" i="69"/>
  <c r="J31" i="69"/>
  <c r="K33" i="69"/>
  <c r="K34" i="69"/>
  <c r="J34" i="69"/>
  <c r="K28" i="69"/>
  <c r="J28" i="69"/>
  <c r="J29" i="69"/>
  <c r="L24" i="69"/>
  <c r="L25" i="69"/>
  <c r="J32" i="69"/>
  <c r="J33" i="69"/>
  <c r="L28" i="69"/>
  <c r="J27" i="69"/>
  <c r="L22" i="69"/>
  <c r="J21" i="69"/>
  <c r="L16" i="69"/>
  <c r="L17" i="69"/>
  <c r="J24" i="69"/>
  <c r="J25" i="69"/>
  <c r="L20" i="69"/>
  <c r="J19" i="69"/>
  <c r="D10" i="69"/>
  <c r="D43" i="6" s="1"/>
  <c r="D45" i="6" s="1"/>
  <c r="L15" i="69"/>
  <c r="K15" i="69"/>
  <c r="K16" i="69"/>
  <c r="L18" i="69"/>
  <c r="L19" i="69"/>
  <c r="K19" i="69"/>
  <c r="J14" i="69"/>
  <c r="M25" i="69"/>
  <c r="M20" i="69"/>
  <c r="M31" i="69"/>
  <c r="M17" i="69"/>
  <c r="G10" i="69"/>
  <c r="G43" i="6" s="1"/>
  <c r="G45" i="6" s="1"/>
  <c r="M23" i="69"/>
  <c r="M34" i="69"/>
  <c r="M15" i="69"/>
  <c r="M26" i="69"/>
  <c r="M16" i="69"/>
  <c r="M19" i="69"/>
  <c r="M30" i="69"/>
  <c r="M33" i="69"/>
  <c r="M28" i="69"/>
  <c r="M22" i="69"/>
  <c r="J40" i="67"/>
  <c r="L40" i="67"/>
  <c r="P40" i="67" s="1"/>
  <c r="E17" i="33" s="1"/>
  <c r="I43" i="67"/>
  <c r="O43" i="67" s="1"/>
  <c r="O45" i="67" s="1"/>
  <c r="F43" i="67"/>
  <c r="L43" i="67" s="1"/>
  <c r="L45" i="67" s="1"/>
  <c r="F39" i="67"/>
  <c r="L39" i="67" s="1"/>
  <c r="L41" i="67" s="1"/>
  <c r="C1464" i="10"/>
  <c r="AB1485" i="10" s="1"/>
  <c r="AJ1485" i="10" s="1"/>
  <c r="X834" i="10"/>
  <c r="Z118" i="10"/>
  <c r="AF91" i="10" s="1"/>
  <c r="AJ91" i="10" s="1"/>
  <c r="A1095" i="10"/>
  <c r="Z286" i="10"/>
  <c r="AF259" i="10" s="1"/>
  <c r="AH259" i="10" s="1"/>
  <c r="Z622" i="10"/>
  <c r="AF595" i="10" s="1"/>
  <c r="AH595" i="10" s="1"/>
  <c r="K566" i="10"/>
  <c r="K1014" i="10"/>
  <c r="X274" i="10"/>
  <c r="X1226" i="10"/>
  <c r="X218" i="10"/>
  <c r="X610" i="10"/>
  <c r="X946" i="10"/>
  <c r="X1170" i="10"/>
  <c r="C34" i="6"/>
  <c r="E35" i="6"/>
  <c r="X162" i="10"/>
  <c r="X330" i="10"/>
  <c r="X1058" i="10"/>
  <c r="X1114" i="10"/>
  <c r="D35" i="6"/>
  <c r="X106" i="10"/>
  <c r="X554" i="10"/>
  <c r="X1506" i="10"/>
  <c r="F35" i="6"/>
  <c r="X50" i="10"/>
  <c r="X778" i="10"/>
  <c r="X1394" i="10"/>
  <c r="X498" i="10"/>
  <c r="X890" i="10"/>
  <c r="X1338" i="10"/>
  <c r="G35" i="6"/>
  <c r="O66" i="3"/>
  <c r="X386" i="10"/>
  <c r="X1002" i="10"/>
  <c r="X1282" i="10"/>
  <c r="X442" i="10"/>
  <c r="X722" i="10"/>
  <c r="X388" i="10"/>
  <c r="A255" i="10"/>
  <c r="X1004" i="10"/>
  <c r="X1284" i="10"/>
  <c r="B1095" i="10"/>
  <c r="Q58" i="3"/>
  <c r="A423" i="10"/>
  <c r="A1039" i="10"/>
  <c r="X52" i="10"/>
  <c r="X892" i="10"/>
  <c r="X1340" i="10"/>
  <c r="X444" i="10"/>
  <c r="X724" i="10"/>
  <c r="X1452" i="10"/>
  <c r="A479" i="10"/>
  <c r="A535" i="10"/>
  <c r="A591" i="10"/>
  <c r="A647" i="10"/>
  <c r="X276" i="10"/>
  <c r="X668" i="10"/>
  <c r="X836" i="10"/>
  <c r="X1228" i="10"/>
  <c r="X220" i="10"/>
  <c r="X612" i="10"/>
  <c r="X948" i="10"/>
  <c r="X1172" i="10"/>
  <c r="X164" i="10"/>
  <c r="X332" i="10"/>
  <c r="X1060" i="10"/>
  <c r="X1116" i="10"/>
  <c r="X500" i="10"/>
  <c r="X556" i="10"/>
  <c r="X1396" i="10"/>
  <c r="X108" i="10"/>
  <c r="X780" i="10"/>
  <c r="A1207" i="10"/>
  <c r="A1319" i="10"/>
  <c r="A1375" i="10"/>
  <c r="Q666" i="10"/>
  <c r="Q890" i="10"/>
  <c r="Q1450" i="10"/>
  <c r="E39" i="67"/>
  <c r="H38" i="6"/>
  <c r="Q610" i="10"/>
  <c r="Q1002" i="10"/>
  <c r="Q1226" i="10"/>
  <c r="G43" i="67"/>
  <c r="M43" i="67" s="1"/>
  <c r="M45" i="67" s="1"/>
  <c r="C30" i="6"/>
  <c r="Q274" i="10"/>
  <c r="Q330" i="10"/>
  <c r="Q722" i="10"/>
  <c r="Q1170" i="10"/>
  <c r="G39" i="67"/>
  <c r="M39" i="67" s="1"/>
  <c r="M41" i="67" s="1"/>
  <c r="Q162" i="10"/>
  <c r="Q554" i="10"/>
  <c r="Q834" i="10"/>
  <c r="Q1114" i="10"/>
  <c r="H43" i="67"/>
  <c r="N43" i="67" s="1"/>
  <c r="N45" i="67" s="1"/>
  <c r="Q218" i="10"/>
  <c r="Q386" i="10"/>
  <c r="Q946" i="10"/>
  <c r="Q1506" i="10"/>
  <c r="E43" i="67"/>
  <c r="K43" i="67" s="1"/>
  <c r="K45" i="67" s="1"/>
  <c r="A143" i="10"/>
  <c r="A199" i="10"/>
  <c r="A311" i="10"/>
  <c r="A367" i="10"/>
  <c r="A703" i="10"/>
  <c r="A815" i="10"/>
  <c r="A927" i="10"/>
  <c r="A1151" i="10"/>
  <c r="A1431" i="10"/>
  <c r="Q106" i="10"/>
  <c r="Q498" i="10"/>
  <c r="F64" i="6"/>
  <c r="B5" i="67"/>
  <c r="K342" i="10"/>
  <c r="K902" i="10"/>
  <c r="K1406" i="10"/>
  <c r="B199" i="10"/>
  <c r="D38" i="6"/>
  <c r="K6" i="10"/>
  <c r="K286" i="10"/>
  <c r="K734" i="10"/>
  <c r="K1294" i="10"/>
  <c r="K230" i="10"/>
  <c r="K398" i="10"/>
  <c r="K846" i="10"/>
  <c r="K1238" i="10"/>
  <c r="K454" i="10"/>
  <c r="K510" i="10"/>
  <c r="K958" i="10"/>
  <c r="K1182" i="10"/>
  <c r="K174" i="10"/>
  <c r="K678" i="10"/>
  <c r="K1070" i="10"/>
  <c r="K118" i="10"/>
  <c r="K622" i="10"/>
  <c r="K1126" i="10"/>
  <c r="K62" i="10"/>
  <c r="K790" i="10"/>
  <c r="E38" i="6"/>
  <c r="C28" i="6"/>
  <c r="C31" i="6"/>
  <c r="H84" i="3"/>
  <c r="G83" i="3"/>
  <c r="K83" i="3" s="1"/>
  <c r="J81" i="3"/>
  <c r="I77" i="3"/>
  <c r="H81" i="3"/>
  <c r="I82" i="3"/>
  <c r="I79" i="3"/>
  <c r="H78" i="3"/>
  <c r="J76" i="3"/>
  <c r="F81" i="3"/>
  <c r="H80" i="3"/>
  <c r="I80" i="3"/>
  <c r="F79" i="3"/>
  <c r="G76" i="3"/>
  <c r="F80" i="3"/>
  <c r="G81" i="3"/>
  <c r="A60" i="3"/>
  <c r="F88" i="3"/>
  <c r="K88" i="3" s="1"/>
  <c r="H69" i="6"/>
  <c r="G80" i="3"/>
  <c r="G79" i="3"/>
  <c r="J77" i="3"/>
  <c r="G94" i="3"/>
  <c r="J78" i="3"/>
  <c r="I78" i="3"/>
  <c r="B69" i="6"/>
  <c r="J80" i="3"/>
  <c r="I84" i="3"/>
  <c r="I76" i="3"/>
  <c r="H76" i="3"/>
  <c r="F91" i="3"/>
  <c r="H77" i="3"/>
  <c r="G77" i="3"/>
  <c r="J79" i="3"/>
  <c r="E69" i="6"/>
  <c r="J84" i="3"/>
  <c r="I94" i="3"/>
  <c r="H94" i="3"/>
  <c r="F76" i="3"/>
  <c r="F75" i="3"/>
  <c r="I93" i="3"/>
  <c r="F78" i="3"/>
  <c r="H70" i="6"/>
  <c r="C69" i="6"/>
  <c r="J94" i="3"/>
  <c r="G93" i="3"/>
  <c r="F93" i="3"/>
  <c r="F94" i="3"/>
  <c r="J93" i="3"/>
  <c r="H79" i="3"/>
  <c r="H82" i="3"/>
  <c r="F68" i="6"/>
  <c r="H68" i="6"/>
  <c r="H93" i="3"/>
  <c r="F84" i="3"/>
  <c r="F89" i="3"/>
  <c r="K89" i="3" s="1"/>
  <c r="F77" i="3"/>
  <c r="Q1172" i="10"/>
  <c r="Q836" i="10"/>
  <c r="Q556" i="10"/>
  <c r="Q164" i="10"/>
  <c r="Q1228" i="10"/>
  <c r="Q724" i="10"/>
  <c r="Q332" i="10"/>
  <c r="Q276" i="10"/>
  <c r="Q1452" i="10"/>
  <c r="Q1004" i="10"/>
  <c r="Q612" i="10"/>
  <c r="Q1284" i="10"/>
  <c r="Q892" i="10"/>
  <c r="Q668" i="10"/>
  <c r="Q1340" i="10"/>
  <c r="Q780" i="10"/>
  <c r="Q444" i="10"/>
  <c r="Q1396" i="10"/>
  <c r="Q1508" i="10"/>
  <c r="Q52" i="10"/>
  <c r="Q1060" i="10"/>
  <c r="Q500" i="10"/>
  <c r="Q108" i="10"/>
  <c r="C33" i="6"/>
  <c r="B703" i="10"/>
  <c r="B591" i="10"/>
  <c r="B255" i="10"/>
  <c r="F61" i="6"/>
  <c r="B1151" i="10"/>
  <c r="B1039" i="10"/>
  <c r="B647" i="10"/>
  <c r="B535" i="10"/>
  <c r="L14" i="3"/>
  <c r="B1207" i="10"/>
  <c r="B983" i="10"/>
  <c r="B479" i="10"/>
  <c r="B31" i="10"/>
  <c r="B1263" i="10"/>
  <c r="B927" i="10"/>
  <c r="B423" i="10"/>
  <c r="B311" i="10"/>
  <c r="E20" i="33"/>
  <c r="B871" i="10"/>
  <c r="B87" i="10"/>
  <c r="B1319" i="10"/>
  <c r="B815" i="10"/>
  <c r="B367" i="10"/>
  <c r="L13" i="3"/>
  <c r="B1375" i="10"/>
  <c r="B759" i="10"/>
  <c r="B143" i="10"/>
  <c r="F60" i="6"/>
  <c r="Z1350" i="10"/>
  <c r="AF1323" i="10" s="1"/>
  <c r="Z1126" i="10"/>
  <c r="AF1099" i="10" s="1"/>
  <c r="Z846" i="10"/>
  <c r="AF819" i="10" s="1"/>
  <c r="Z566" i="10"/>
  <c r="AF539" i="10" s="1"/>
  <c r="Z454" i="10"/>
  <c r="AF427" i="10" s="1"/>
  <c r="Z62" i="10"/>
  <c r="AF35" i="10" s="1"/>
  <c r="Z1014" i="10"/>
  <c r="AF987" i="10" s="1"/>
  <c r="Z1462" i="10"/>
  <c r="AF1379" i="10" s="1"/>
  <c r="Z734" i="10"/>
  <c r="AF707" i="10" s="1"/>
  <c r="Z790" i="10"/>
  <c r="AF763" i="10" s="1"/>
  <c r="Z342" i="10"/>
  <c r="AF315" i="10" s="1"/>
  <c r="Z230" i="10"/>
  <c r="AF203" i="10" s="1"/>
  <c r="Z6" i="10"/>
  <c r="Z1182" i="10"/>
  <c r="AF1155" i="10" s="1"/>
  <c r="Z1294" i="10"/>
  <c r="AF1267" i="10" s="1"/>
  <c r="Z902" i="10"/>
  <c r="AF875" i="10" s="1"/>
  <c r="Z398" i="10"/>
  <c r="AF371" i="10" s="1"/>
  <c r="Z510" i="10"/>
  <c r="AF483" i="10" s="1"/>
  <c r="Z174" i="10"/>
  <c r="AF147" i="10" s="1"/>
  <c r="Z1238" i="10"/>
  <c r="AF1211" i="10" s="1"/>
  <c r="Z1406" i="10"/>
  <c r="AH651" i="10"/>
  <c r="AJ651" i="10"/>
  <c r="AI651" i="10"/>
  <c r="A43" i="6" l="1"/>
  <c r="I37" i="69"/>
  <c r="AA1021" i="10"/>
  <c r="AB1021" i="10"/>
  <c r="AC1021" i="10" s="1"/>
  <c r="AA627" i="10"/>
  <c r="AB627" i="10"/>
  <c r="AC627" i="10" s="1"/>
  <c r="AC645" i="10" s="1"/>
  <c r="Y1243" i="10"/>
  <c r="X1261" i="10"/>
  <c r="BH1261" i="10" s="1"/>
  <c r="AB1468" i="10"/>
  <c r="AC1468" i="10" s="1"/>
  <c r="AA1468" i="10"/>
  <c r="Y1356" i="10"/>
  <c r="X1373" i="10"/>
  <c r="BH1373" i="10" s="1"/>
  <c r="X85" i="10"/>
  <c r="BH85" i="10" s="1"/>
  <c r="X29" i="10"/>
  <c r="BH29" i="10" s="1"/>
  <c r="Y460" i="10"/>
  <c r="X477" i="10"/>
  <c r="BH477" i="10" s="1"/>
  <c r="AB13" i="10"/>
  <c r="AC13" i="10" s="1"/>
  <c r="X701" i="10"/>
  <c r="BH701" i="10" s="1"/>
  <c r="K14" i="69"/>
  <c r="C188" i="1"/>
  <c r="F10" i="69"/>
  <c r="F43" i="6" s="1"/>
  <c r="F45" i="6" s="1"/>
  <c r="C189" i="1"/>
  <c r="C187" i="1"/>
  <c r="B269" i="1"/>
  <c r="B270" i="1" s="1"/>
  <c r="I95" i="3"/>
  <c r="G95" i="3"/>
  <c r="AB1416" i="10"/>
  <c r="AC1416" i="10" s="1"/>
  <c r="AC1429" i="10" s="1"/>
  <c r="AA1416" i="10"/>
  <c r="N30" i="69"/>
  <c r="N20" i="69"/>
  <c r="O20" i="69" s="1"/>
  <c r="N27" i="69"/>
  <c r="O27" i="69" s="1"/>
  <c r="N22" i="69"/>
  <c r="O22" i="69" s="1"/>
  <c r="N19" i="69"/>
  <c r="O19" i="69" s="1"/>
  <c r="N31" i="69"/>
  <c r="O31" i="69" s="1"/>
  <c r="N25" i="69"/>
  <c r="O25" i="69" s="1"/>
  <c r="N33" i="69"/>
  <c r="O33" i="69" s="1"/>
  <c r="N28" i="69"/>
  <c r="O28" i="69" s="1"/>
  <c r="N23" i="69"/>
  <c r="O23" i="69" s="1"/>
  <c r="N17" i="69"/>
  <c r="O17" i="69" s="1"/>
  <c r="H10" i="69"/>
  <c r="H43" i="6" s="1"/>
  <c r="H45" i="6" s="1"/>
  <c r="N32" i="69"/>
  <c r="O32" i="69" s="1"/>
  <c r="N15" i="69"/>
  <c r="O15" i="69" s="1"/>
  <c r="N34" i="69"/>
  <c r="O34" i="69" s="1"/>
  <c r="N29" i="69"/>
  <c r="O29" i="69" s="1"/>
  <c r="N24" i="69"/>
  <c r="O24" i="69" s="1"/>
  <c r="N26" i="69"/>
  <c r="O26" i="69" s="1"/>
  <c r="N21" i="69"/>
  <c r="O21" i="69" s="1"/>
  <c r="N16" i="69"/>
  <c r="O16" i="69" s="1"/>
  <c r="N18" i="69"/>
  <c r="O18" i="69" s="1"/>
  <c r="AA645" i="10"/>
  <c r="Y813" i="10"/>
  <c r="AB796" i="10"/>
  <c r="AC796" i="10" s="1"/>
  <c r="AC813" i="10" s="1"/>
  <c r="AA796" i="10"/>
  <c r="AB1467" i="10"/>
  <c r="AC1467" i="10" s="1"/>
  <c r="AA1467" i="10"/>
  <c r="AA1485" i="10" s="1"/>
  <c r="C105" i="1"/>
  <c r="AA686" i="10"/>
  <c r="AB686" i="10"/>
  <c r="AC686" i="10" s="1"/>
  <c r="AA909" i="10"/>
  <c r="AA925" i="10" s="1"/>
  <c r="AB909" i="10"/>
  <c r="AC909" i="10" s="1"/>
  <c r="AC925" i="10" s="1"/>
  <c r="Y1088" i="10"/>
  <c r="X1093" i="10"/>
  <c r="BH1093" i="10" s="1"/>
  <c r="Y742" i="10"/>
  <c r="X757" i="10"/>
  <c r="BH757" i="10" s="1"/>
  <c r="AB522" i="10"/>
  <c r="AC522" i="10" s="1"/>
  <c r="AC533" i="10" s="1"/>
  <c r="AA522" i="10"/>
  <c r="Y533" i="10"/>
  <c r="C236" i="1"/>
  <c r="C69" i="1"/>
  <c r="AC253" i="10"/>
  <c r="Y179" i="10"/>
  <c r="X197" i="10"/>
  <c r="BH197" i="10" s="1"/>
  <c r="C235" i="1"/>
  <c r="C218" i="1"/>
  <c r="C219" i="1" s="1"/>
  <c r="C220" i="1" s="1"/>
  <c r="C221" i="1" s="1"/>
  <c r="C267" i="1"/>
  <c r="B71" i="1"/>
  <c r="C70" i="1"/>
  <c r="C40" i="1"/>
  <c r="C39" i="1"/>
  <c r="Y407" i="10"/>
  <c r="X421" i="10"/>
  <c r="BH421" i="10" s="1"/>
  <c r="AB84" i="10"/>
  <c r="AC84" i="10" s="1"/>
  <c r="AC85" i="10" s="1"/>
  <c r="AA84" i="10"/>
  <c r="AA85" i="10" s="1"/>
  <c r="Y85" i="10"/>
  <c r="AA571" i="10"/>
  <c r="AA589" i="10" s="1"/>
  <c r="AB571" i="10"/>
  <c r="AC571" i="10" s="1"/>
  <c r="AC589" i="10" s="1"/>
  <c r="Y589" i="10"/>
  <c r="C194" i="1"/>
  <c r="B195" i="1"/>
  <c r="B196" i="1" s="1"/>
  <c r="P37" i="67"/>
  <c r="AB684" i="10"/>
  <c r="AC684" i="10" s="1"/>
  <c r="Y701" i="10"/>
  <c r="AA684" i="10"/>
  <c r="AA253" i="10"/>
  <c r="AC141" i="10"/>
  <c r="AC1317" i="10"/>
  <c r="K73" i="3"/>
  <c r="AJ931" i="10"/>
  <c r="K82" i="3"/>
  <c r="F41" i="67"/>
  <c r="AI931" i="10"/>
  <c r="AI1043" i="10"/>
  <c r="AH1043" i="10"/>
  <c r="F45" i="67"/>
  <c r="C35" i="6"/>
  <c r="AI259" i="10"/>
  <c r="B11" i="1"/>
  <c r="C10" i="1"/>
  <c r="C107" i="1"/>
  <c r="B108" i="1"/>
  <c r="AA813" i="10"/>
  <c r="AA533" i="10"/>
  <c r="Y295" i="10"/>
  <c r="X309" i="10"/>
  <c r="BH309" i="10" s="1"/>
  <c r="AB1019" i="10"/>
  <c r="AC1019" i="10" s="1"/>
  <c r="AA1019" i="10"/>
  <c r="AA1037" i="10" s="1"/>
  <c r="Y1037" i="10"/>
  <c r="B79" i="1"/>
  <c r="C78" i="1"/>
  <c r="C277" i="1"/>
  <c r="B278" i="1"/>
  <c r="F1489" i="10"/>
  <c r="B1488" i="10" s="1"/>
  <c r="BJ1488" i="10" s="1"/>
  <c r="T1488" i="10"/>
  <c r="AA1488" i="10"/>
  <c r="AA1317" i="10"/>
  <c r="Y29" i="10"/>
  <c r="AB11" i="10"/>
  <c r="AC11" i="10" s="1"/>
  <c r="AA11" i="10"/>
  <c r="AA29" i="10" s="1"/>
  <c r="C174" i="1"/>
  <c r="B175" i="1"/>
  <c r="B132" i="1"/>
  <c r="C131" i="1"/>
  <c r="AA1429" i="10"/>
  <c r="AA141" i="10"/>
  <c r="C245" i="1"/>
  <c r="B246" i="1"/>
  <c r="C142" i="1"/>
  <c r="B143" i="1"/>
  <c r="Y869" i="10"/>
  <c r="AB851" i="10"/>
  <c r="AC851" i="10" s="1"/>
  <c r="AC869" i="10" s="1"/>
  <c r="AA851" i="10"/>
  <c r="AA869" i="10" s="1"/>
  <c r="Y347" i="10"/>
  <c r="X365" i="10"/>
  <c r="BH365" i="10" s="1"/>
  <c r="D22" i="3"/>
  <c r="AB964" i="10"/>
  <c r="AC964" i="10" s="1"/>
  <c r="AC981" i="10" s="1"/>
  <c r="AA964" i="10"/>
  <c r="AA981" i="10" s="1"/>
  <c r="Y981" i="10"/>
  <c r="B222" i="1"/>
  <c r="AB1187" i="10"/>
  <c r="AC1187" i="10" s="1"/>
  <c r="AC1205" i="10" s="1"/>
  <c r="Y1205" i="10"/>
  <c r="AA1187" i="10"/>
  <c r="AA1205" i="10" s="1"/>
  <c r="Y1149" i="10"/>
  <c r="AB1131" i="10"/>
  <c r="AC1131" i="10" s="1"/>
  <c r="AC1149" i="10" s="1"/>
  <c r="AA1131" i="10"/>
  <c r="AA1149" i="10" s="1"/>
  <c r="B50" i="1"/>
  <c r="C49" i="1"/>
  <c r="AI595" i="10"/>
  <c r="AJ595" i="10"/>
  <c r="I45" i="67"/>
  <c r="E45" i="67"/>
  <c r="H45" i="67"/>
  <c r="K80" i="3"/>
  <c r="G41" i="67"/>
  <c r="Q1487" i="10"/>
  <c r="K35" i="69"/>
  <c r="O30" i="69"/>
  <c r="L35" i="69"/>
  <c r="M35" i="69"/>
  <c r="J35" i="69"/>
  <c r="AJ259" i="10"/>
  <c r="AI91" i="10"/>
  <c r="AH91" i="10"/>
  <c r="C29" i="6"/>
  <c r="G45" i="67"/>
  <c r="K39" i="67"/>
  <c r="K41" i="67" s="1"/>
  <c r="E41" i="67"/>
  <c r="H85" i="3"/>
  <c r="J85" i="3"/>
  <c r="I85" i="3"/>
  <c r="G85" i="3"/>
  <c r="K77" i="3"/>
  <c r="K79" i="3"/>
  <c r="C32" i="6"/>
  <c r="K84" i="3"/>
  <c r="K81" i="3"/>
  <c r="P43" i="67"/>
  <c r="P45" i="67" s="1"/>
  <c r="K49" i="67" s="1"/>
  <c r="O51" i="3" s="1"/>
  <c r="K94" i="3"/>
  <c r="K78" i="3"/>
  <c r="J43" i="67"/>
  <c r="J45" i="67" s="1"/>
  <c r="C38" i="6"/>
  <c r="J39" i="67"/>
  <c r="J41" i="67" s="1"/>
  <c r="K76" i="3"/>
  <c r="F85" i="3"/>
  <c r="L15" i="3"/>
  <c r="F95" i="3"/>
  <c r="K93" i="3"/>
  <c r="AJ483" i="10"/>
  <c r="AI483" i="10"/>
  <c r="AH483" i="10"/>
  <c r="AH763" i="10"/>
  <c r="AI763" i="10"/>
  <c r="AJ763" i="10"/>
  <c r="AJ1099" i="10"/>
  <c r="AH1099" i="10"/>
  <c r="AI1099" i="10"/>
  <c r="AJ371" i="10"/>
  <c r="AI371" i="10"/>
  <c r="AH371" i="10"/>
  <c r="AI1323" i="10"/>
  <c r="AJ1323" i="10"/>
  <c r="AH1323" i="10"/>
  <c r="AJ875" i="10"/>
  <c r="AI875" i="10"/>
  <c r="AH875" i="10"/>
  <c r="AH1379" i="10"/>
  <c r="AJ1379" i="10"/>
  <c r="AI1379" i="10"/>
  <c r="AH987" i="10"/>
  <c r="AJ987" i="10"/>
  <c r="AI987" i="10"/>
  <c r="AI1155" i="10"/>
  <c r="AH1155" i="10"/>
  <c r="AJ1155" i="10"/>
  <c r="AJ35" i="10"/>
  <c r="AI35" i="10"/>
  <c r="AH35" i="10"/>
  <c r="AG35" i="10"/>
  <c r="AG36" i="10" s="1"/>
  <c r="AG37" i="10" s="1"/>
  <c r="AG38" i="10" s="1"/>
  <c r="AG39" i="10" s="1"/>
  <c r="AG40" i="10" s="1"/>
  <c r="AG41" i="10" s="1"/>
  <c r="AG42" i="10" s="1"/>
  <c r="AG43" i="10" s="1"/>
  <c r="AG44" i="10" s="1"/>
  <c r="AG45" i="10" s="1"/>
  <c r="AG46" i="10" s="1"/>
  <c r="AG47" i="10" s="1"/>
  <c r="AG48" i="10" s="1"/>
  <c r="AG49" i="10" s="1"/>
  <c r="AG50" i="10" s="1"/>
  <c r="AG51" i="10" s="1"/>
  <c r="AG52" i="10" s="1"/>
  <c r="AG53" i="10" s="1"/>
  <c r="AG54" i="10" s="1"/>
  <c r="AG55" i="10" s="1"/>
  <c r="AG56" i="10" s="1"/>
  <c r="AG57" i="10" s="1"/>
  <c r="AG58" i="10" s="1"/>
  <c r="AG59" i="10" s="1"/>
  <c r="AG60" i="10" s="1"/>
  <c r="AG61" i="10" s="1"/>
  <c r="AG62" i="10" s="1"/>
  <c r="AG63" i="10" s="1"/>
  <c r="AG64" i="10" s="1"/>
  <c r="AG65" i="10" s="1"/>
  <c r="AG66" i="10" s="1"/>
  <c r="AG67" i="10" s="1"/>
  <c r="AG68" i="10" s="1"/>
  <c r="AG69" i="10" s="1"/>
  <c r="AG70" i="10" s="1"/>
  <c r="AG71" i="10" s="1"/>
  <c r="AG72" i="10" s="1"/>
  <c r="AG73" i="10" s="1"/>
  <c r="AG74" i="10" s="1"/>
  <c r="AG75" i="10" s="1"/>
  <c r="AG76" i="10" s="1"/>
  <c r="AG77" i="10" s="1"/>
  <c r="AG78" i="10" s="1"/>
  <c r="AG79" i="10" s="1"/>
  <c r="AG80" i="10" s="1"/>
  <c r="AG81" i="10" s="1"/>
  <c r="AG82" i="10" s="1"/>
  <c r="AG83" i="10" s="1"/>
  <c r="AG84" i="10" s="1"/>
  <c r="AG85" i="10" s="1"/>
  <c r="AI1267" i="10"/>
  <c r="AJ1267" i="10"/>
  <c r="AH1267" i="10"/>
  <c r="AI427" i="10"/>
  <c r="AH427" i="10"/>
  <c r="AJ427" i="10"/>
  <c r="AI1211" i="10"/>
  <c r="AH1211" i="10"/>
  <c r="AJ1211" i="10"/>
  <c r="AJ203" i="10"/>
  <c r="AI203" i="10"/>
  <c r="AH203" i="10"/>
  <c r="AI539" i="10"/>
  <c r="AJ539" i="10"/>
  <c r="AH539" i="10"/>
  <c r="AJ707" i="10"/>
  <c r="AI707" i="10"/>
  <c r="AH707" i="10"/>
  <c r="AJ147" i="10"/>
  <c r="AI147" i="10"/>
  <c r="AH147" i="10"/>
  <c r="AH315" i="10"/>
  <c r="AJ315" i="10"/>
  <c r="AI315" i="10"/>
  <c r="AJ819" i="10"/>
  <c r="AI819" i="10"/>
  <c r="AH819" i="10"/>
  <c r="AC1037" i="10" l="1"/>
  <c r="AC29" i="10"/>
  <c r="AC1485" i="10"/>
  <c r="AA1356" i="10"/>
  <c r="AA1373" i="10" s="1"/>
  <c r="AB1356" i="10"/>
  <c r="AC1356" i="10" s="1"/>
  <c r="AC1373" i="10" s="1"/>
  <c r="Y1373" i="10"/>
  <c r="C269" i="1"/>
  <c r="AA1243" i="10"/>
  <c r="AA1261" i="10" s="1"/>
  <c r="AB1243" i="10"/>
  <c r="AC1243" i="10" s="1"/>
  <c r="AC1261" i="10" s="1"/>
  <c r="Y1261" i="10"/>
  <c r="AA701" i="10"/>
  <c r="Y477" i="10"/>
  <c r="AA460" i="10"/>
  <c r="AA477" i="10" s="1"/>
  <c r="AB460" i="10"/>
  <c r="AC460" i="10" s="1"/>
  <c r="AC477" i="10" s="1"/>
  <c r="AC701" i="10"/>
  <c r="J95" i="3"/>
  <c r="H95" i="3"/>
  <c r="K95" i="3"/>
  <c r="N35" i="69"/>
  <c r="AA1088" i="10"/>
  <c r="AA1093" i="10" s="1"/>
  <c r="Y1093" i="10"/>
  <c r="AB1088" i="10"/>
  <c r="AC1088" i="10" s="1"/>
  <c r="AC1093" i="10" s="1"/>
  <c r="AB742" i="10"/>
  <c r="AC742" i="10" s="1"/>
  <c r="AC757" i="10" s="1"/>
  <c r="AA742" i="10"/>
  <c r="AA757" i="10" s="1"/>
  <c r="Y757" i="10"/>
  <c r="AB179" i="10"/>
  <c r="AC179" i="10" s="1"/>
  <c r="AC197" i="10" s="1"/>
  <c r="AA179" i="10"/>
  <c r="AA197" i="10" s="1"/>
  <c r="Y197" i="10"/>
  <c r="BH10" i="10"/>
  <c r="C71" i="1"/>
  <c r="C72" i="1"/>
  <c r="C195" i="1"/>
  <c r="C196" i="1" s="1"/>
  <c r="Y421" i="10"/>
  <c r="AB407" i="10"/>
  <c r="AC407" i="10" s="1"/>
  <c r="AC421" i="10" s="1"/>
  <c r="AA407" i="10"/>
  <c r="AA421" i="10" s="1"/>
  <c r="B197" i="1"/>
  <c r="B247" i="1"/>
  <c r="C246" i="1"/>
  <c r="B133" i="1"/>
  <c r="C132" i="1"/>
  <c r="B51" i="1"/>
  <c r="C50" i="1"/>
  <c r="Q1489" i="10"/>
  <c r="AA1489" i="10"/>
  <c r="BG1489" i="10" s="1"/>
  <c r="AB347" i="10"/>
  <c r="AC347" i="10" s="1"/>
  <c r="AC365" i="10" s="1"/>
  <c r="AA347" i="10"/>
  <c r="AA365" i="10" s="1"/>
  <c r="Y365" i="10"/>
  <c r="B80" i="1"/>
  <c r="C79" i="1"/>
  <c r="AA295" i="10"/>
  <c r="AA309" i="10" s="1"/>
  <c r="AB295" i="10"/>
  <c r="AC295" i="10" s="1"/>
  <c r="AC309" i="10" s="1"/>
  <c r="Y309" i="10"/>
  <c r="B12" i="1"/>
  <c r="C11" i="1"/>
  <c r="B223" i="1"/>
  <c r="C222" i="1"/>
  <c r="D23" i="3"/>
  <c r="B271" i="1"/>
  <c r="C270" i="1"/>
  <c r="B144" i="1"/>
  <c r="C143" i="1"/>
  <c r="C175" i="1"/>
  <c r="B176" i="1"/>
  <c r="B280" i="1"/>
  <c r="C278" i="1"/>
  <c r="C108" i="1"/>
  <c r="B109" i="1"/>
  <c r="K85" i="3"/>
  <c r="P39" i="67"/>
  <c r="P41" i="67" s="1"/>
  <c r="K48" i="67" s="1"/>
  <c r="O35" i="69"/>
  <c r="AG86" i="10"/>
  <c r="AG87" i="10" s="1"/>
  <c r="AG88" i="10" s="1"/>
  <c r="AG89" i="10" s="1"/>
  <c r="AG90" i="10" s="1"/>
  <c r="AG91" i="10" s="1"/>
  <c r="AG92" i="10" s="1"/>
  <c r="AG93" i="10" s="1"/>
  <c r="AG94" i="10" s="1"/>
  <c r="AG95" i="10" s="1"/>
  <c r="AG96" i="10" s="1"/>
  <c r="AG97" i="10" s="1"/>
  <c r="AG98" i="10" s="1"/>
  <c r="AG99" i="10" s="1"/>
  <c r="AG100" i="10" s="1"/>
  <c r="AG101" i="10" s="1"/>
  <c r="AG102" i="10" s="1"/>
  <c r="AG103" i="10" s="1"/>
  <c r="AG104" i="10" s="1"/>
  <c r="AG105" i="10" s="1"/>
  <c r="AG106" i="10" s="1"/>
  <c r="AG107" i="10" s="1"/>
  <c r="AG108" i="10" s="1"/>
  <c r="AG109" i="10" s="1"/>
  <c r="AG110" i="10" s="1"/>
  <c r="AG111" i="10" s="1"/>
  <c r="AG112" i="10" s="1"/>
  <c r="AG113" i="10" s="1"/>
  <c r="AG114" i="10" s="1"/>
  <c r="AG115" i="10" s="1"/>
  <c r="AG116" i="10" s="1"/>
  <c r="AG117" i="10" s="1"/>
  <c r="AG118" i="10" s="1"/>
  <c r="AG119" i="10" s="1"/>
  <c r="AG120" i="10" s="1"/>
  <c r="AG121" i="10" s="1"/>
  <c r="AG122" i="10" s="1"/>
  <c r="AG123" i="10" s="1"/>
  <c r="AG124" i="10" s="1"/>
  <c r="AG125" i="10" s="1"/>
  <c r="AG126" i="10" s="1"/>
  <c r="AG127" i="10" s="1"/>
  <c r="AG128" i="10" s="1"/>
  <c r="AG129" i="10" s="1"/>
  <c r="AG130" i="10" s="1"/>
  <c r="AG131" i="10" s="1"/>
  <c r="AG132" i="10" s="1"/>
  <c r="AG133" i="10" s="1"/>
  <c r="AG134" i="10" s="1"/>
  <c r="AG135" i="10" s="1"/>
  <c r="AG136" i="10" s="1"/>
  <c r="AG137" i="10" s="1"/>
  <c r="AG138" i="10" s="1"/>
  <c r="AG139" i="10" s="1"/>
  <c r="AG140" i="10" s="1"/>
  <c r="AG141" i="10" s="1"/>
  <c r="AH85" i="10"/>
  <c r="AI85" i="10"/>
  <c r="C197" i="1" l="1"/>
  <c r="B198" i="1"/>
  <c r="C272" i="1"/>
  <c r="C271" i="1"/>
  <c r="B81" i="1"/>
  <c r="C80" i="1"/>
  <c r="C109" i="1"/>
  <c r="B110" i="1"/>
  <c r="B134" i="1"/>
  <c r="C133" i="1"/>
  <c r="C280" i="1"/>
  <c r="B281" i="1"/>
  <c r="B145" i="1"/>
  <c r="C144" i="1"/>
  <c r="B224" i="1"/>
  <c r="C223" i="1"/>
  <c r="B177" i="1"/>
  <c r="C176" i="1"/>
  <c r="D24" i="3"/>
  <c r="B13" i="1"/>
  <c r="C12" i="1"/>
  <c r="C51" i="1"/>
  <c r="B52" i="1"/>
  <c r="B248" i="1"/>
  <c r="C247" i="1"/>
  <c r="AI141" i="10"/>
  <c r="AH141" i="10"/>
  <c r="AG142" i="10"/>
  <c r="AG143" i="10" s="1"/>
  <c r="AG144" i="10" s="1"/>
  <c r="AG145" i="10" s="1"/>
  <c r="AG146" i="10" s="1"/>
  <c r="AG147" i="10" s="1"/>
  <c r="AG148" i="10" s="1"/>
  <c r="AG149" i="10" s="1"/>
  <c r="AG150" i="10" s="1"/>
  <c r="AG151" i="10" s="1"/>
  <c r="AG152" i="10" s="1"/>
  <c r="AG153" i="10" s="1"/>
  <c r="AG154" i="10" s="1"/>
  <c r="AG155" i="10" s="1"/>
  <c r="AG156" i="10" s="1"/>
  <c r="AG157" i="10" s="1"/>
  <c r="AG158" i="10" s="1"/>
  <c r="AG159" i="10" s="1"/>
  <c r="AG160" i="10" s="1"/>
  <c r="AG161" i="10" s="1"/>
  <c r="AG162" i="10" s="1"/>
  <c r="AG163" i="10" s="1"/>
  <c r="AG164" i="10" s="1"/>
  <c r="AG165" i="10" s="1"/>
  <c r="AG166" i="10" s="1"/>
  <c r="AG167" i="10" s="1"/>
  <c r="AG168" i="10" s="1"/>
  <c r="AG169" i="10" s="1"/>
  <c r="AG170" i="10" s="1"/>
  <c r="AG171" i="10" s="1"/>
  <c r="AG172" i="10" s="1"/>
  <c r="AG173" i="10" s="1"/>
  <c r="AG174" i="10" s="1"/>
  <c r="AG175" i="10" s="1"/>
  <c r="AG176" i="10" s="1"/>
  <c r="AG177" i="10" s="1"/>
  <c r="AG178" i="10" s="1"/>
  <c r="AG179" i="10" s="1"/>
  <c r="AG180" i="10" s="1"/>
  <c r="AG181" i="10" s="1"/>
  <c r="AG182" i="10" s="1"/>
  <c r="AG183" i="10" s="1"/>
  <c r="AG184" i="10" s="1"/>
  <c r="AG185" i="10" s="1"/>
  <c r="AG186" i="10" s="1"/>
  <c r="AG187" i="10" s="1"/>
  <c r="AG188" i="10" s="1"/>
  <c r="AG189" i="10" s="1"/>
  <c r="AG190" i="10" s="1"/>
  <c r="AG191" i="10" s="1"/>
  <c r="AG192" i="10" s="1"/>
  <c r="AG193" i="10" s="1"/>
  <c r="AG194" i="10" s="1"/>
  <c r="AG195" i="10" s="1"/>
  <c r="AG196" i="10" s="1"/>
  <c r="AG197" i="10" s="1"/>
  <c r="C198" i="1" l="1"/>
  <c r="B199" i="1"/>
  <c r="B14" i="1"/>
  <c r="C13" i="1"/>
  <c r="C145" i="1"/>
  <c r="B146" i="1"/>
  <c r="C135" i="1"/>
  <c r="C134" i="1"/>
  <c r="D25" i="3"/>
  <c r="C52" i="1"/>
  <c r="B53" i="1"/>
  <c r="C281" i="1"/>
  <c r="B282" i="1"/>
  <c r="C110" i="1"/>
  <c r="B111" i="1"/>
  <c r="B249" i="1"/>
  <c r="C248" i="1"/>
  <c r="C81" i="1"/>
  <c r="B82" i="1"/>
  <c r="B178" i="1"/>
  <c r="C177" i="1"/>
  <c r="B225" i="1"/>
  <c r="C224" i="1"/>
  <c r="AG198" i="10"/>
  <c r="AG199" i="10" s="1"/>
  <c r="AG200" i="10" s="1"/>
  <c r="AG201" i="10" s="1"/>
  <c r="AG202" i="10" s="1"/>
  <c r="AG203" i="10" s="1"/>
  <c r="AG204" i="10" s="1"/>
  <c r="AG205" i="10" s="1"/>
  <c r="AG206" i="10" s="1"/>
  <c r="AG207" i="10" s="1"/>
  <c r="AG208" i="10" s="1"/>
  <c r="AG209" i="10" s="1"/>
  <c r="AG210" i="10" s="1"/>
  <c r="AG211" i="10" s="1"/>
  <c r="AG212" i="10" s="1"/>
  <c r="AG213" i="10" s="1"/>
  <c r="AG214" i="10" s="1"/>
  <c r="AG215" i="10" s="1"/>
  <c r="AG216" i="10" s="1"/>
  <c r="AG217" i="10" s="1"/>
  <c r="AG218" i="10" s="1"/>
  <c r="AG219" i="10" s="1"/>
  <c r="AG220" i="10" s="1"/>
  <c r="AG221" i="10" s="1"/>
  <c r="AG222" i="10" s="1"/>
  <c r="AG223" i="10" s="1"/>
  <c r="AG224" i="10" s="1"/>
  <c r="AG225" i="10" s="1"/>
  <c r="AG226" i="10" s="1"/>
  <c r="AG227" i="10" s="1"/>
  <c r="AG228" i="10" s="1"/>
  <c r="AG229" i="10" s="1"/>
  <c r="AG230" i="10" s="1"/>
  <c r="AG231" i="10" s="1"/>
  <c r="AG232" i="10" s="1"/>
  <c r="AG233" i="10" s="1"/>
  <c r="AG234" i="10" s="1"/>
  <c r="AG235" i="10" s="1"/>
  <c r="AG236" i="10" s="1"/>
  <c r="AG237" i="10" s="1"/>
  <c r="AG238" i="10" s="1"/>
  <c r="AG239" i="10" s="1"/>
  <c r="AG240" i="10" s="1"/>
  <c r="AG241" i="10" s="1"/>
  <c r="AG242" i="10" s="1"/>
  <c r="AG243" i="10" s="1"/>
  <c r="AG244" i="10" s="1"/>
  <c r="AG245" i="10" s="1"/>
  <c r="AG246" i="10" s="1"/>
  <c r="AG247" i="10" s="1"/>
  <c r="AG248" i="10" s="1"/>
  <c r="AG249" i="10" s="1"/>
  <c r="AG250" i="10" s="1"/>
  <c r="AG251" i="10" s="1"/>
  <c r="AG252" i="10" s="1"/>
  <c r="AG253" i="10" s="1"/>
  <c r="AI197" i="10"/>
  <c r="AH197" i="10"/>
  <c r="B200" i="1" l="1"/>
  <c r="C199" i="1"/>
  <c r="C111" i="1"/>
  <c r="B112" i="1"/>
  <c r="C53" i="1"/>
  <c r="B54" i="1"/>
  <c r="B147" i="1"/>
  <c r="C146" i="1"/>
  <c r="B179" i="1"/>
  <c r="C178" i="1"/>
  <c r="D26" i="3"/>
  <c r="B83" i="1"/>
  <c r="C82" i="1"/>
  <c r="B283" i="1"/>
  <c r="B284" i="1" s="1"/>
  <c r="C282" i="1"/>
  <c r="B226" i="1"/>
  <c r="C225" i="1"/>
  <c r="B250" i="1"/>
  <c r="C249" i="1"/>
  <c r="B15" i="1"/>
  <c r="C14" i="1"/>
  <c r="AG254" i="10"/>
  <c r="AG255" i="10" s="1"/>
  <c r="AG256" i="10" s="1"/>
  <c r="AG257" i="10" s="1"/>
  <c r="AG258" i="10" s="1"/>
  <c r="AG259" i="10" s="1"/>
  <c r="AG260" i="10" s="1"/>
  <c r="AG261" i="10" s="1"/>
  <c r="AG262" i="10" s="1"/>
  <c r="AG263" i="10" s="1"/>
  <c r="AG264" i="10" s="1"/>
  <c r="AG265" i="10" s="1"/>
  <c r="AG266" i="10" s="1"/>
  <c r="AG267" i="10" s="1"/>
  <c r="AG268" i="10" s="1"/>
  <c r="AG269" i="10" s="1"/>
  <c r="AG270" i="10" s="1"/>
  <c r="AG271" i="10" s="1"/>
  <c r="AG272" i="10" s="1"/>
  <c r="AG273" i="10" s="1"/>
  <c r="AG274" i="10" s="1"/>
  <c r="AG275" i="10" s="1"/>
  <c r="AG276" i="10" s="1"/>
  <c r="AG277" i="10" s="1"/>
  <c r="AG278" i="10" s="1"/>
  <c r="AG279" i="10" s="1"/>
  <c r="AG280" i="10" s="1"/>
  <c r="AG281" i="10" s="1"/>
  <c r="AG282" i="10" s="1"/>
  <c r="AG283" i="10" s="1"/>
  <c r="AG284" i="10" s="1"/>
  <c r="AG285" i="10" s="1"/>
  <c r="AG286" i="10" s="1"/>
  <c r="AG287" i="10" s="1"/>
  <c r="AG288" i="10" s="1"/>
  <c r="AG289" i="10" s="1"/>
  <c r="AG290" i="10" s="1"/>
  <c r="AG291" i="10" s="1"/>
  <c r="AG292" i="10" s="1"/>
  <c r="AG293" i="10" s="1"/>
  <c r="AG294" i="10" s="1"/>
  <c r="AG295" i="10" s="1"/>
  <c r="AG296" i="10" s="1"/>
  <c r="AG297" i="10" s="1"/>
  <c r="AG298" i="10" s="1"/>
  <c r="AG299" i="10" s="1"/>
  <c r="AG300" i="10" s="1"/>
  <c r="AG301" i="10" s="1"/>
  <c r="AG302" i="10" s="1"/>
  <c r="AG303" i="10" s="1"/>
  <c r="AG304" i="10" s="1"/>
  <c r="AG305" i="10" s="1"/>
  <c r="AG306" i="10" s="1"/>
  <c r="AG307" i="10" s="1"/>
  <c r="AG308" i="10" s="1"/>
  <c r="AG309" i="10" s="1"/>
  <c r="AI253" i="10"/>
  <c r="AH253" i="10"/>
  <c r="B285" i="1" l="1"/>
  <c r="C200" i="1"/>
  <c r="B201" i="1"/>
  <c r="D27" i="3"/>
  <c r="B113" i="1"/>
  <c r="C112" i="1"/>
  <c r="B16" i="1"/>
  <c r="C15" i="1"/>
  <c r="B227" i="1"/>
  <c r="C226" i="1"/>
  <c r="C83" i="1"/>
  <c r="B84" i="1"/>
  <c r="C147" i="1"/>
  <c r="B148" i="1"/>
  <c r="B55" i="1"/>
  <c r="C54" i="1"/>
  <c r="B251" i="1"/>
  <c r="C250" i="1"/>
  <c r="C283" i="1"/>
  <c r="C284" i="1" s="1"/>
  <c r="B180" i="1"/>
  <c r="C179" i="1"/>
  <c r="AI309" i="10"/>
  <c r="AH309" i="10"/>
  <c r="AG310" i="10"/>
  <c r="AG311" i="10" s="1"/>
  <c r="AG312" i="10" s="1"/>
  <c r="AG313" i="10" s="1"/>
  <c r="AG314" i="10" s="1"/>
  <c r="AG315" i="10" s="1"/>
  <c r="AG316" i="10" s="1"/>
  <c r="AG317" i="10" s="1"/>
  <c r="AG318" i="10" s="1"/>
  <c r="AG319" i="10" s="1"/>
  <c r="AG320" i="10" s="1"/>
  <c r="AG321" i="10" s="1"/>
  <c r="AG322" i="10" s="1"/>
  <c r="AG323" i="10" s="1"/>
  <c r="AG324" i="10" s="1"/>
  <c r="AG325" i="10" s="1"/>
  <c r="AG326" i="10" s="1"/>
  <c r="AG327" i="10" s="1"/>
  <c r="AG328" i="10" s="1"/>
  <c r="AG329" i="10" s="1"/>
  <c r="AG330" i="10" s="1"/>
  <c r="AG331" i="10" s="1"/>
  <c r="AG332" i="10" s="1"/>
  <c r="AG333" i="10" s="1"/>
  <c r="AG334" i="10" s="1"/>
  <c r="AG335" i="10" s="1"/>
  <c r="AG336" i="10" s="1"/>
  <c r="AG337" i="10" s="1"/>
  <c r="AG338" i="10" s="1"/>
  <c r="AG339" i="10" s="1"/>
  <c r="AG340" i="10" s="1"/>
  <c r="AG341" i="10" s="1"/>
  <c r="AG342" i="10" s="1"/>
  <c r="AG343" i="10" s="1"/>
  <c r="AG344" i="10" s="1"/>
  <c r="AG345" i="10" s="1"/>
  <c r="AG346" i="10" s="1"/>
  <c r="AG347" i="10" s="1"/>
  <c r="AG348" i="10" s="1"/>
  <c r="AG349" i="10" s="1"/>
  <c r="AG350" i="10" s="1"/>
  <c r="AG351" i="10" s="1"/>
  <c r="AG352" i="10" s="1"/>
  <c r="AG353" i="10" s="1"/>
  <c r="AG354" i="10" s="1"/>
  <c r="AG355" i="10" s="1"/>
  <c r="AG356" i="10" s="1"/>
  <c r="AG357" i="10" s="1"/>
  <c r="AG358" i="10" s="1"/>
  <c r="AG359" i="10" s="1"/>
  <c r="AG360" i="10" s="1"/>
  <c r="AG361" i="10" s="1"/>
  <c r="AG362" i="10" s="1"/>
  <c r="AG363" i="10" s="1"/>
  <c r="AG364" i="10" s="1"/>
  <c r="AG365" i="10" s="1"/>
  <c r="C285" i="1" l="1"/>
  <c r="B286" i="1"/>
  <c r="B202" i="1"/>
  <c r="C201" i="1"/>
  <c r="B85" i="1"/>
  <c r="C84" i="1"/>
  <c r="B56" i="1"/>
  <c r="C55" i="1"/>
  <c r="C16" i="1"/>
  <c r="B17" i="1"/>
  <c r="B149" i="1"/>
  <c r="C148" i="1"/>
  <c r="B181" i="1"/>
  <c r="C180" i="1"/>
  <c r="B252" i="1"/>
  <c r="C251" i="1"/>
  <c r="B228" i="1"/>
  <c r="C227" i="1"/>
  <c r="B114" i="1"/>
  <c r="C113" i="1"/>
  <c r="D28" i="3"/>
  <c r="AH365" i="10"/>
  <c r="AG366" i="10"/>
  <c r="AG367" i="10" s="1"/>
  <c r="AG368" i="10" s="1"/>
  <c r="AG369" i="10" s="1"/>
  <c r="AG370" i="10" s="1"/>
  <c r="AG371" i="10" s="1"/>
  <c r="AG372" i="10" s="1"/>
  <c r="AG373" i="10" s="1"/>
  <c r="AG374" i="10" s="1"/>
  <c r="AG375" i="10" s="1"/>
  <c r="AG376" i="10" s="1"/>
  <c r="AG377" i="10" s="1"/>
  <c r="AG378" i="10" s="1"/>
  <c r="AG379" i="10" s="1"/>
  <c r="AG380" i="10" s="1"/>
  <c r="AG381" i="10" s="1"/>
  <c r="AG382" i="10" s="1"/>
  <c r="AG383" i="10" s="1"/>
  <c r="AG384" i="10" s="1"/>
  <c r="AG385" i="10" s="1"/>
  <c r="AG386" i="10" s="1"/>
  <c r="AG387" i="10" s="1"/>
  <c r="AG388" i="10" s="1"/>
  <c r="AG389" i="10" s="1"/>
  <c r="AG390" i="10" s="1"/>
  <c r="AG391" i="10" s="1"/>
  <c r="AG392" i="10" s="1"/>
  <c r="AG393" i="10" s="1"/>
  <c r="AG394" i="10" s="1"/>
  <c r="AG395" i="10" s="1"/>
  <c r="AG396" i="10" s="1"/>
  <c r="AG397" i="10" s="1"/>
  <c r="AG398" i="10" s="1"/>
  <c r="AG399" i="10" s="1"/>
  <c r="AG400" i="10" s="1"/>
  <c r="AG401" i="10" s="1"/>
  <c r="AG402" i="10" s="1"/>
  <c r="AG403" i="10" s="1"/>
  <c r="AG404" i="10" s="1"/>
  <c r="AG405" i="10" s="1"/>
  <c r="AG406" i="10" s="1"/>
  <c r="AG407" i="10" s="1"/>
  <c r="AG408" i="10" s="1"/>
  <c r="AG409" i="10" s="1"/>
  <c r="AG410" i="10" s="1"/>
  <c r="AG411" i="10" s="1"/>
  <c r="AG412" i="10" s="1"/>
  <c r="AG413" i="10" s="1"/>
  <c r="AG414" i="10" s="1"/>
  <c r="AG415" i="10" s="1"/>
  <c r="AG416" i="10" s="1"/>
  <c r="AG417" i="10" s="1"/>
  <c r="AG418" i="10" s="1"/>
  <c r="AG419" i="10" s="1"/>
  <c r="AG420" i="10" s="1"/>
  <c r="AG421" i="10" s="1"/>
  <c r="AI365" i="10"/>
  <c r="B287" i="1" l="1"/>
  <c r="C286" i="1"/>
  <c r="C202" i="1"/>
  <c r="B203" i="1"/>
  <c r="C114" i="1"/>
  <c r="B115" i="1"/>
  <c r="C252" i="1"/>
  <c r="B253" i="1"/>
  <c r="C149" i="1"/>
  <c r="B150" i="1"/>
  <c r="B57" i="1"/>
  <c r="C56" i="1"/>
  <c r="D29" i="3"/>
  <c r="B18" i="1"/>
  <c r="C17" i="1"/>
  <c r="C228" i="1"/>
  <c r="B229" i="1"/>
  <c r="C181" i="1"/>
  <c r="B182" i="1"/>
  <c r="C85" i="1"/>
  <c r="B86" i="1"/>
  <c r="AG422" i="10"/>
  <c r="AG423" i="10" s="1"/>
  <c r="AG424" i="10" s="1"/>
  <c r="AG425" i="10" s="1"/>
  <c r="AG426" i="10" s="1"/>
  <c r="AG427" i="10" s="1"/>
  <c r="AG428" i="10" s="1"/>
  <c r="AG429" i="10" s="1"/>
  <c r="AG430" i="10" s="1"/>
  <c r="AG431" i="10" s="1"/>
  <c r="AG432" i="10" s="1"/>
  <c r="AG433" i="10" s="1"/>
  <c r="AG434" i="10" s="1"/>
  <c r="AG435" i="10" s="1"/>
  <c r="AG436" i="10" s="1"/>
  <c r="AG437" i="10" s="1"/>
  <c r="AG438" i="10" s="1"/>
  <c r="AG439" i="10" s="1"/>
  <c r="AG440" i="10" s="1"/>
  <c r="AG441" i="10" s="1"/>
  <c r="AG442" i="10" s="1"/>
  <c r="AG443" i="10" s="1"/>
  <c r="AG444" i="10" s="1"/>
  <c r="AG445" i="10" s="1"/>
  <c r="AG446" i="10" s="1"/>
  <c r="AG447" i="10" s="1"/>
  <c r="AG448" i="10" s="1"/>
  <c r="AG449" i="10" s="1"/>
  <c r="AG450" i="10" s="1"/>
  <c r="AG451" i="10" s="1"/>
  <c r="AG452" i="10" s="1"/>
  <c r="AG453" i="10" s="1"/>
  <c r="AG454" i="10" s="1"/>
  <c r="AG455" i="10" s="1"/>
  <c r="AG456" i="10" s="1"/>
  <c r="AG457" i="10" s="1"/>
  <c r="AG458" i="10" s="1"/>
  <c r="AG459" i="10" s="1"/>
  <c r="AG460" i="10" s="1"/>
  <c r="AG461" i="10" s="1"/>
  <c r="AG462" i="10" s="1"/>
  <c r="AG463" i="10" s="1"/>
  <c r="AG464" i="10" s="1"/>
  <c r="AG465" i="10" s="1"/>
  <c r="AG466" i="10" s="1"/>
  <c r="AG467" i="10" s="1"/>
  <c r="AG468" i="10" s="1"/>
  <c r="AG469" i="10" s="1"/>
  <c r="AG470" i="10" s="1"/>
  <c r="AG471" i="10" s="1"/>
  <c r="AG472" i="10" s="1"/>
  <c r="AG473" i="10" s="1"/>
  <c r="AG474" i="10" s="1"/>
  <c r="AG475" i="10" s="1"/>
  <c r="AG476" i="10" s="1"/>
  <c r="AG477" i="10" s="1"/>
  <c r="AI421" i="10"/>
  <c r="AH421" i="10"/>
  <c r="B288" i="1" l="1"/>
  <c r="C287" i="1"/>
  <c r="B204" i="1"/>
  <c r="C203" i="1"/>
  <c r="C253" i="1"/>
  <c r="B254" i="1"/>
  <c r="B183" i="1"/>
  <c r="C182" i="1"/>
  <c r="D30" i="3"/>
  <c r="C57" i="1"/>
  <c r="B58" i="1"/>
  <c r="B19" i="1"/>
  <c r="C18" i="1"/>
  <c r="B151" i="1"/>
  <c r="C150" i="1"/>
  <c r="C115" i="1"/>
  <c r="B116" i="1"/>
  <c r="B87" i="1"/>
  <c r="C86" i="1"/>
  <c r="C229" i="1"/>
  <c r="B230" i="1"/>
  <c r="AH477" i="10"/>
  <c r="AG478" i="10"/>
  <c r="AG479" i="10" s="1"/>
  <c r="AG480" i="10" s="1"/>
  <c r="AG481" i="10" s="1"/>
  <c r="AG482" i="10" s="1"/>
  <c r="AG483" i="10" s="1"/>
  <c r="AG484" i="10" s="1"/>
  <c r="AG485" i="10" s="1"/>
  <c r="AG486" i="10" s="1"/>
  <c r="AG487" i="10" s="1"/>
  <c r="AG488" i="10" s="1"/>
  <c r="AG489" i="10" s="1"/>
  <c r="AG490" i="10" s="1"/>
  <c r="AG491" i="10" s="1"/>
  <c r="AG492" i="10" s="1"/>
  <c r="AG493" i="10" s="1"/>
  <c r="AG494" i="10" s="1"/>
  <c r="AG495" i="10" s="1"/>
  <c r="AG496" i="10" s="1"/>
  <c r="AG497" i="10" s="1"/>
  <c r="AG498" i="10" s="1"/>
  <c r="AG499" i="10" s="1"/>
  <c r="AG500" i="10" s="1"/>
  <c r="AG501" i="10" s="1"/>
  <c r="AG502" i="10" s="1"/>
  <c r="AG503" i="10" s="1"/>
  <c r="AG504" i="10" s="1"/>
  <c r="AG505" i="10" s="1"/>
  <c r="AG506" i="10" s="1"/>
  <c r="AG507" i="10" s="1"/>
  <c r="AG508" i="10" s="1"/>
  <c r="AG509" i="10" s="1"/>
  <c r="AG510" i="10" s="1"/>
  <c r="AG511" i="10" s="1"/>
  <c r="AG512" i="10" s="1"/>
  <c r="AG513" i="10" s="1"/>
  <c r="AG514" i="10" s="1"/>
  <c r="AG515" i="10" s="1"/>
  <c r="AG516" i="10" s="1"/>
  <c r="AG517" i="10" s="1"/>
  <c r="AG518" i="10" s="1"/>
  <c r="AG519" i="10" s="1"/>
  <c r="AG520" i="10" s="1"/>
  <c r="AG521" i="10" s="1"/>
  <c r="AG522" i="10" s="1"/>
  <c r="AG523" i="10" s="1"/>
  <c r="AG524" i="10" s="1"/>
  <c r="AG525" i="10" s="1"/>
  <c r="AG526" i="10" s="1"/>
  <c r="AG527" i="10" s="1"/>
  <c r="AG528" i="10" s="1"/>
  <c r="AG529" i="10" s="1"/>
  <c r="AG530" i="10" s="1"/>
  <c r="AG531" i="10" s="1"/>
  <c r="AG532" i="10" s="1"/>
  <c r="AG533" i="10" s="1"/>
  <c r="AI477" i="10"/>
  <c r="C288" i="1" l="1"/>
  <c r="B289" i="1"/>
  <c r="B205" i="1"/>
  <c r="C204" i="1"/>
  <c r="B88" i="1"/>
  <c r="C87" i="1"/>
  <c r="B152" i="1"/>
  <c r="C151" i="1"/>
  <c r="B184" i="1"/>
  <c r="C183" i="1"/>
  <c r="B231" i="1"/>
  <c r="C230" i="1"/>
  <c r="C116" i="1"/>
  <c r="B117" i="1"/>
  <c r="C58" i="1"/>
  <c r="B59" i="1"/>
  <c r="B255" i="1"/>
  <c r="C254" i="1"/>
  <c r="B20" i="1"/>
  <c r="C19" i="1"/>
  <c r="D31" i="3"/>
  <c r="AG534" i="10"/>
  <c r="AG535" i="10" s="1"/>
  <c r="AG536" i="10" s="1"/>
  <c r="AG537" i="10" s="1"/>
  <c r="AG538" i="10" s="1"/>
  <c r="AG539" i="10" s="1"/>
  <c r="AG540" i="10" s="1"/>
  <c r="AG541" i="10" s="1"/>
  <c r="AG542" i="10" s="1"/>
  <c r="AG543" i="10" s="1"/>
  <c r="AG544" i="10" s="1"/>
  <c r="AG545" i="10" s="1"/>
  <c r="AG546" i="10" s="1"/>
  <c r="AG547" i="10" s="1"/>
  <c r="AG548" i="10" s="1"/>
  <c r="AG549" i="10" s="1"/>
  <c r="AG550" i="10" s="1"/>
  <c r="AG551" i="10" s="1"/>
  <c r="AG552" i="10" s="1"/>
  <c r="AG553" i="10" s="1"/>
  <c r="AG554" i="10" s="1"/>
  <c r="AG555" i="10" s="1"/>
  <c r="AG556" i="10" s="1"/>
  <c r="AG557" i="10" s="1"/>
  <c r="AG558" i="10" s="1"/>
  <c r="AG559" i="10" s="1"/>
  <c r="AG560" i="10" s="1"/>
  <c r="AG561" i="10" s="1"/>
  <c r="AG562" i="10" s="1"/>
  <c r="AG563" i="10" s="1"/>
  <c r="AG564" i="10" s="1"/>
  <c r="AG565" i="10" s="1"/>
  <c r="AG566" i="10" s="1"/>
  <c r="AG567" i="10" s="1"/>
  <c r="AG568" i="10" s="1"/>
  <c r="AG569" i="10" s="1"/>
  <c r="AG570" i="10" s="1"/>
  <c r="AG571" i="10" s="1"/>
  <c r="AG572" i="10" s="1"/>
  <c r="AG573" i="10" s="1"/>
  <c r="AG574" i="10" s="1"/>
  <c r="AG575" i="10" s="1"/>
  <c r="AG576" i="10" s="1"/>
  <c r="AG577" i="10" s="1"/>
  <c r="AG578" i="10" s="1"/>
  <c r="AG579" i="10" s="1"/>
  <c r="AG580" i="10" s="1"/>
  <c r="AG581" i="10" s="1"/>
  <c r="AG582" i="10" s="1"/>
  <c r="AG583" i="10" s="1"/>
  <c r="AG584" i="10" s="1"/>
  <c r="AG585" i="10" s="1"/>
  <c r="AG586" i="10" s="1"/>
  <c r="AG587" i="10" s="1"/>
  <c r="AG588" i="10" s="1"/>
  <c r="AG589" i="10" s="1"/>
  <c r="AH533" i="10"/>
  <c r="AI533" i="10"/>
  <c r="C289" i="1" l="1"/>
  <c r="B290" i="1"/>
  <c r="C231" i="1"/>
  <c r="B206" i="1"/>
  <c r="C205" i="1"/>
  <c r="B60" i="1"/>
  <c r="C59" i="1"/>
  <c r="B21" i="1"/>
  <c r="C20" i="1"/>
  <c r="B89" i="1"/>
  <c r="C88" i="1"/>
  <c r="C117" i="1"/>
  <c r="B118" i="1"/>
  <c r="D32" i="3"/>
  <c r="C255" i="1"/>
  <c r="B256" i="1"/>
  <c r="B185" i="1"/>
  <c r="C184" i="1"/>
  <c r="B153" i="1"/>
  <c r="C152" i="1"/>
  <c r="AI589" i="10"/>
  <c r="AH589" i="10"/>
  <c r="AG590" i="10"/>
  <c r="AG591" i="10" s="1"/>
  <c r="AG592" i="10" s="1"/>
  <c r="AG593" i="10" s="1"/>
  <c r="AG594" i="10" s="1"/>
  <c r="AG595" i="10" s="1"/>
  <c r="AG596" i="10" s="1"/>
  <c r="AG597" i="10" s="1"/>
  <c r="AG598" i="10" s="1"/>
  <c r="AG599" i="10" s="1"/>
  <c r="AG600" i="10" s="1"/>
  <c r="AG601" i="10" s="1"/>
  <c r="AG602" i="10" s="1"/>
  <c r="AG603" i="10" s="1"/>
  <c r="AG604" i="10" s="1"/>
  <c r="AG605" i="10" s="1"/>
  <c r="AG606" i="10" s="1"/>
  <c r="AG607" i="10" s="1"/>
  <c r="AG608" i="10" s="1"/>
  <c r="AG609" i="10" s="1"/>
  <c r="AG610" i="10" s="1"/>
  <c r="AG611" i="10" s="1"/>
  <c r="AG612" i="10" s="1"/>
  <c r="AG613" i="10" s="1"/>
  <c r="AG614" i="10" s="1"/>
  <c r="AG615" i="10" s="1"/>
  <c r="AG616" i="10" s="1"/>
  <c r="AG617" i="10" s="1"/>
  <c r="AG618" i="10" s="1"/>
  <c r="AG619" i="10" s="1"/>
  <c r="AG620" i="10" s="1"/>
  <c r="AG621" i="10" s="1"/>
  <c r="AG622" i="10" s="1"/>
  <c r="AG623" i="10" s="1"/>
  <c r="AG624" i="10" s="1"/>
  <c r="AG625" i="10" s="1"/>
  <c r="AG626" i="10" s="1"/>
  <c r="AG627" i="10" s="1"/>
  <c r="AG628" i="10" s="1"/>
  <c r="AG629" i="10" s="1"/>
  <c r="AG630" i="10" s="1"/>
  <c r="AG631" i="10" s="1"/>
  <c r="AG632" i="10" s="1"/>
  <c r="AG633" i="10" s="1"/>
  <c r="AG634" i="10" s="1"/>
  <c r="AG635" i="10" s="1"/>
  <c r="AG636" i="10" s="1"/>
  <c r="AG637" i="10" s="1"/>
  <c r="AG638" i="10" s="1"/>
  <c r="AG639" i="10" s="1"/>
  <c r="AG640" i="10" s="1"/>
  <c r="AG641" i="10" s="1"/>
  <c r="AG642" i="10" s="1"/>
  <c r="AG643" i="10" s="1"/>
  <c r="AG644" i="10" s="1"/>
  <c r="AG645" i="10" s="1"/>
  <c r="C290" i="1" l="1"/>
  <c r="C206" i="1"/>
  <c r="B207" i="1"/>
  <c r="B257" i="1"/>
  <c r="C256" i="1"/>
  <c r="C153" i="1"/>
  <c r="B154" i="1"/>
  <c r="B90" i="1"/>
  <c r="C89" i="1"/>
  <c r="D33" i="3"/>
  <c r="C118" i="1"/>
  <c r="B119" i="1"/>
  <c r="C185" i="1"/>
  <c r="C21" i="1"/>
  <c r="B22" i="1"/>
  <c r="B61" i="1"/>
  <c r="C60" i="1"/>
  <c r="AI645" i="10"/>
  <c r="AH645" i="10"/>
  <c r="AG646" i="10"/>
  <c r="AG647" i="10" s="1"/>
  <c r="AG648" i="10" s="1"/>
  <c r="AG649" i="10" s="1"/>
  <c r="AG650" i="10" s="1"/>
  <c r="AG651" i="10" s="1"/>
  <c r="AG652" i="10" s="1"/>
  <c r="AG653" i="10" s="1"/>
  <c r="AG654" i="10" s="1"/>
  <c r="AG655" i="10" s="1"/>
  <c r="AG656" i="10" s="1"/>
  <c r="AG657" i="10" s="1"/>
  <c r="AG658" i="10" s="1"/>
  <c r="AG659" i="10" s="1"/>
  <c r="AG660" i="10" s="1"/>
  <c r="AG661" i="10" s="1"/>
  <c r="AG662" i="10" s="1"/>
  <c r="AG663" i="10" s="1"/>
  <c r="AG664" i="10" s="1"/>
  <c r="AG665" i="10" s="1"/>
  <c r="AG666" i="10" s="1"/>
  <c r="AG667" i="10" s="1"/>
  <c r="AG668" i="10" s="1"/>
  <c r="AG669" i="10" s="1"/>
  <c r="AG670" i="10" s="1"/>
  <c r="AG671" i="10" s="1"/>
  <c r="AG672" i="10" s="1"/>
  <c r="AG673" i="10" s="1"/>
  <c r="AG674" i="10" s="1"/>
  <c r="AG675" i="10" s="1"/>
  <c r="AG676" i="10" s="1"/>
  <c r="AG677" i="10" s="1"/>
  <c r="AG678" i="10" s="1"/>
  <c r="AG679" i="10" s="1"/>
  <c r="AG680" i="10" s="1"/>
  <c r="AG681" i="10" s="1"/>
  <c r="AG682" i="10" s="1"/>
  <c r="AG683" i="10" s="1"/>
  <c r="AG684" i="10" s="1"/>
  <c r="AG685" i="10" s="1"/>
  <c r="AG686" i="10" s="1"/>
  <c r="AG687" i="10" s="1"/>
  <c r="AG688" i="10" s="1"/>
  <c r="AG689" i="10" s="1"/>
  <c r="AG690" i="10" s="1"/>
  <c r="AG691" i="10" s="1"/>
  <c r="AG692" i="10" s="1"/>
  <c r="AG693" i="10" s="1"/>
  <c r="AG694" i="10" s="1"/>
  <c r="AG695" i="10" s="1"/>
  <c r="AG696" i="10" s="1"/>
  <c r="AG697" i="10" s="1"/>
  <c r="AG698" i="10" s="1"/>
  <c r="AG699" i="10" s="1"/>
  <c r="AG700" i="10" s="1"/>
  <c r="AG701" i="10" s="1"/>
  <c r="C207" i="1" l="1"/>
  <c r="B208" i="1"/>
  <c r="C61" i="1"/>
  <c r="B62" i="1"/>
  <c r="B155" i="1"/>
  <c r="C154" i="1"/>
  <c r="B23" i="1"/>
  <c r="C22" i="1"/>
  <c r="B120" i="1"/>
  <c r="C119" i="1"/>
  <c r="D34" i="3"/>
  <c r="B91" i="1"/>
  <c r="C90" i="1"/>
  <c r="C257" i="1"/>
  <c r="B258" i="1"/>
  <c r="AG702" i="10"/>
  <c r="AG703" i="10" s="1"/>
  <c r="AG704" i="10" s="1"/>
  <c r="AG705" i="10" s="1"/>
  <c r="AG706" i="10" s="1"/>
  <c r="AG707" i="10" s="1"/>
  <c r="AG708" i="10" s="1"/>
  <c r="AG709" i="10" s="1"/>
  <c r="AG710" i="10" s="1"/>
  <c r="AG711" i="10" s="1"/>
  <c r="AG712" i="10" s="1"/>
  <c r="AG713" i="10" s="1"/>
  <c r="AG714" i="10" s="1"/>
  <c r="AG715" i="10" s="1"/>
  <c r="AG716" i="10" s="1"/>
  <c r="AG717" i="10" s="1"/>
  <c r="AG718" i="10" s="1"/>
  <c r="AG719" i="10" s="1"/>
  <c r="AG720" i="10" s="1"/>
  <c r="AG721" i="10" s="1"/>
  <c r="AG722" i="10" s="1"/>
  <c r="AG723" i="10" s="1"/>
  <c r="AG724" i="10" s="1"/>
  <c r="AG725" i="10" s="1"/>
  <c r="AG726" i="10" s="1"/>
  <c r="AG727" i="10" s="1"/>
  <c r="AG728" i="10" s="1"/>
  <c r="AG729" i="10" s="1"/>
  <c r="AG730" i="10" s="1"/>
  <c r="AG731" i="10" s="1"/>
  <c r="AG732" i="10" s="1"/>
  <c r="AG733" i="10" s="1"/>
  <c r="AG734" i="10" s="1"/>
  <c r="AG735" i="10" s="1"/>
  <c r="AG736" i="10" s="1"/>
  <c r="AG737" i="10" s="1"/>
  <c r="AG738" i="10" s="1"/>
  <c r="AG739" i="10" s="1"/>
  <c r="AG740" i="10" s="1"/>
  <c r="AG741" i="10" s="1"/>
  <c r="AG742" i="10" s="1"/>
  <c r="AG743" i="10" s="1"/>
  <c r="AG744" i="10" s="1"/>
  <c r="AG745" i="10" s="1"/>
  <c r="AG746" i="10" s="1"/>
  <c r="AG747" i="10" s="1"/>
  <c r="AG748" i="10" s="1"/>
  <c r="AG749" i="10" s="1"/>
  <c r="AG750" i="10" s="1"/>
  <c r="AG751" i="10" s="1"/>
  <c r="AG752" i="10" s="1"/>
  <c r="AG753" i="10" s="1"/>
  <c r="AG754" i="10" s="1"/>
  <c r="AG755" i="10" s="1"/>
  <c r="AG756" i="10" s="1"/>
  <c r="AG757" i="10" s="1"/>
  <c r="AH701" i="10"/>
  <c r="AI701" i="10"/>
  <c r="C208" i="1" l="1"/>
  <c r="B209" i="1"/>
  <c r="B121" i="1"/>
  <c r="C120" i="1"/>
  <c r="B24" i="1"/>
  <c r="C23" i="1"/>
  <c r="B63" i="1"/>
  <c r="C62" i="1"/>
  <c r="B259" i="1"/>
  <c r="C258" i="1"/>
  <c r="D35" i="3"/>
  <c r="C91" i="1"/>
  <c r="B92" i="1"/>
  <c r="B156" i="1"/>
  <c r="C155" i="1"/>
  <c r="AI757" i="10"/>
  <c r="AH757" i="10"/>
  <c r="AG758" i="10"/>
  <c r="AG759" i="10" s="1"/>
  <c r="AG760" i="10" s="1"/>
  <c r="AG761" i="10" s="1"/>
  <c r="AG762" i="10" s="1"/>
  <c r="AG763" i="10" s="1"/>
  <c r="AG764" i="10" s="1"/>
  <c r="AG765" i="10" s="1"/>
  <c r="AG766" i="10" s="1"/>
  <c r="AG767" i="10" s="1"/>
  <c r="AG768" i="10" s="1"/>
  <c r="AG769" i="10" s="1"/>
  <c r="AG770" i="10" s="1"/>
  <c r="AG771" i="10" s="1"/>
  <c r="AG772" i="10" s="1"/>
  <c r="AG773" i="10" s="1"/>
  <c r="AG774" i="10" s="1"/>
  <c r="AG775" i="10" s="1"/>
  <c r="AG776" i="10" s="1"/>
  <c r="AG777" i="10" s="1"/>
  <c r="AG778" i="10" s="1"/>
  <c r="AG779" i="10" s="1"/>
  <c r="AG780" i="10" s="1"/>
  <c r="AG781" i="10" s="1"/>
  <c r="AG782" i="10" s="1"/>
  <c r="AG783" i="10" s="1"/>
  <c r="AG784" i="10" s="1"/>
  <c r="AG785" i="10" s="1"/>
  <c r="AG786" i="10" s="1"/>
  <c r="AG787" i="10" s="1"/>
  <c r="AG788" i="10" s="1"/>
  <c r="AG789" i="10" s="1"/>
  <c r="AG790" i="10" s="1"/>
  <c r="AG791" i="10" s="1"/>
  <c r="AG792" i="10" s="1"/>
  <c r="AG793" i="10" s="1"/>
  <c r="AG794" i="10" s="1"/>
  <c r="AG795" i="10" s="1"/>
  <c r="AG796" i="10" s="1"/>
  <c r="AG797" i="10" s="1"/>
  <c r="AG798" i="10" s="1"/>
  <c r="AG799" i="10" s="1"/>
  <c r="AG800" i="10" s="1"/>
  <c r="AG801" i="10" s="1"/>
  <c r="AG802" i="10" s="1"/>
  <c r="AG803" i="10" s="1"/>
  <c r="AG804" i="10" s="1"/>
  <c r="AG805" i="10" s="1"/>
  <c r="AG806" i="10" s="1"/>
  <c r="AG807" i="10" s="1"/>
  <c r="AG808" i="10" s="1"/>
  <c r="AG809" i="10" s="1"/>
  <c r="AG810" i="10" s="1"/>
  <c r="AG811" i="10" s="1"/>
  <c r="AG812" i="10" s="1"/>
  <c r="AG813" i="10" s="1"/>
  <c r="B210" i="1" l="1"/>
  <c r="C209" i="1"/>
  <c r="C63" i="1"/>
  <c r="B64" i="1"/>
  <c r="B25" i="1"/>
  <c r="C24" i="1"/>
  <c r="B93" i="1"/>
  <c r="C92" i="1"/>
  <c r="D36" i="3"/>
  <c r="B157" i="1"/>
  <c r="C156" i="1"/>
  <c r="B260" i="1"/>
  <c r="C259" i="1"/>
  <c r="B122" i="1"/>
  <c r="C121" i="1"/>
  <c r="AI813" i="10"/>
  <c r="AG814" i="10"/>
  <c r="AG815" i="10" s="1"/>
  <c r="AG816" i="10" s="1"/>
  <c r="AG817" i="10" s="1"/>
  <c r="AG818" i="10" s="1"/>
  <c r="AG819" i="10" s="1"/>
  <c r="AG820" i="10" s="1"/>
  <c r="AG821" i="10" s="1"/>
  <c r="AG822" i="10" s="1"/>
  <c r="AG823" i="10" s="1"/>
  <c r="AG824" i="10" s="1"/>
  <c r="AG825" i="10" s="1"/>
  <c r="AG826" i="10" s="1"/>
  <c r="AG827" i="10" s="1"/>
  <c r="AG828" i="10" s="1"/>
  <c r="AG829" i="10" s="1"/>
  <c r="AG830" i="10" s="1"/>
  <c r="AG831" i="10" s="1"/>
  <c r="AG832" i="10" s="1"/>
  <c r="AG833" i="10" s="1"/>
  <c r="AG834" i="10" s="1"/>
  <c r="AG835" i="10" s="1"/>
  <c r="AG836" i="10" s="1"/>
  <c r="AG837" i="10" s="1"/>
  <c r="AG838" i="10" s="1"/>
  <c r="AG839" i="10" s="1"/>
  <c r="AG840" i="10" s="1"/>
  <c r="AG841" i="10" s="1"/>
  <c r="AG842" i="10" s="1"/>
  <c r="AG843" i="10" s="1"/>
  <c r="AG844" i="10" s="1"/>
  <c r="AG845" i="10" s="1"/>
  <c r="AG846" i="10" s="1"/>
  <c r="AG847" i="10" s="1"/>
  <c r="AG848" i="10" s="1"/>
  <c r="AG849" i="10" s="1"/>
  <c r="AG850" i="10" s="1"/>
  <c r="AG851" i="10" s="1"/>
  <c r="AG852" i="10" s="1"/>
  <c r="AG853" i="10" s="1"/>
  <c r="AG854" i="10" s="1"/>
  <c r="AG855" i="10" s="1"/>
  <c r="AG856" i="10" s="1"/>
  <c r="AG857" i="10" s="1"/>
  <c r="AG858" i="10" s="1"/>
  <c r="AG859" i="10" s="1"/>
  <c r="AG860" i="10" s="1"/>
  <c r="AG861" i="10" s="1"/>
  <c r="AG862" i="10" s="1"/>
  <c r="AG863" i="10" s="1"/>
  <c r="AG864" i="10" s="1"/>
  <c r="AG865" i="10" s="1"/>
  <c r="AG866" i="10" s="1"/>
  <c r="AG867" i="10" s="1"/>
  <c r="AG868" i="10" s="1"/>
  <c r="AG869" i="10" s="1"/>
  <c r="AH813" i="10"/>
  <c r="B211" i="1" l="1"/>
  <c r="C210" i="1"/>
  <c r="B123" i="1"/>
  <c r="C122" i="1"/>
  <c r="E20" i="3"/>
  <c r="E19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B26" i="1"/>
  <c r="C25" i="1"/>
  <c r="E34" i="3" s="1"/>
  <c r="B158" i="1"/>
  <c r="C157" i="1"/>
  <c r="B65" i="1"/>
  <c r="C64" i="1"/>
  <c r="B261" i="1"/>
  <c r="C260" i="1"/>
  <c r="D37" i="3"/>
  <c r="B94" i="1"/>
  <c r="C93" i="1"/>
  <c r="AG870" i="10"/>
  <c r="AG871" i="10" s="1"/>
  <c r="AG872" i="10" s="1"/>
  <c r="AG873" i="10" s="1"/>
  <c r="AG874" i="10" s="1"/>
  <c r="AG875" i="10" s="1"/>
  <c r="AG876" i="10" s="1"/>
  <c r="AG877" i="10" s="1"/>
  <c r="AG878" i="10" s="1"/>
  <c r="AG879" i="10" s="1"/>
  <c r="AG880" i="10" s="1"/>
  <c r="AG881" i="10" s="1"/>
  <c r="AG882" i="10" s="1"/>
  <c r="AG883" i="10" s="1"/>
  <c r="AG884" i="10" s="1"/>
  <c r="AG885" i="10" s="1"/>
  <c r="AG886" i="10" s="1"/>
  <c r="AG887" i="10" s="1"/>
  <c r="AG888" i="10" s="1"/>
  <c r="AG889" i="10" s="1"/>
  <c r="AG890" i="10" s="1"/>
  <c r="AG891" i="10" s="1"/>
  <c r="AG892" i="10" s="1"/>
  <c r="AG893" i="10" s="1"/>
  <c r="AG894" i="10" s="1"/>
  <c r="AG895" i="10" s="1"/>
  <c r="AG896" i="10" s="1"/>
  <c r="AG897" i="10" s="1"/>
  <c r="AG898" i="10" s="1"/>
  <c r="AG899" i="10" s="1"/>
  <c r="AG900" i="10" s="1"/>
  <c r="AG901" i="10" s="1"/>
  <c r="AG902" i="10" s="1"/>
  <c r="AG903" i="10" s="1"/>
  <c r="AG904" i="10" s="1"/>
  <c r="AG905" i="10" s="1"/>
  <c r="AG906" i="10" s="1"/>
  <c r="AG907" i="10" s="1"/>
  <c r="AG908" i="10" s="1"/>
  <c r="AG909" i="10" s="1"/>
  <c r="AG910" i="10" s="1"/>
  <c r="AG911" i="10" s="1"/>
  <c r="AG912" i="10" s="1"/>
  <c r="AG913" i="10" s="1"/>
  <c r="AG914" i="10" s="1"/>
  <c r="AG915" i="10" s="1"/>
  <c r="AG916" i="10" s="1"/>
  <c r="AG917" i="10" s="1"/>
  <c r="AG918" i="10" s="1"/>
  <c r="AG919" i="10" s="1"/>
  <c r="AG920" i="10" s="1"/>
  <c r="AG921" i="10" s="1"/>
  <c r="AG922" i="10" s="1"/>
  <c r="AG923" i="10" s="1"/>
  <c r="AG924" i="10" s="1"/>
  <c r="AG925" i="10" s="1"/>
  <c r="AI869" i="10"/>
  <c r="AH869" i="10"/>
  <c r="B212" i="1" l="1"/>
  <c r="C211" i="1"/>
  <c r="C261" i="1"/>
  <c r="B262" i="1"/>
  <c r="B159" i="1"/>
  <c r="C158" i="1"/>
  <c r="AG31" i="3"/>
  <c r="AH31" i="3" s="1"/>
  <c r="AI31" i="3" s="1"/>
  <c r="AJ31" i="3" s="1"/>
  <c r="AK31" i="3" s="1"/>
  <c r="AL31" i="3" s="1"/>
  <c r="F31" i="3"/>
  <c r="F27" i="3"/>
  <c r="AG27" i="3"/>
  <c r="F23" i="3"/>
  <c r="AG23" i="3"/>
  <c r="F20" i="3"/>
  <c r="AG20" i="3"/>
  <c r="AH20" i="3" s="1"/>
  <c r="AI20" i="3" s="1"/>
  <c r="AJ20" i="3" s="1"/>
  <c r="AK20" i="3" s="1"/>
  <c r="AL20" i="3" s="1"/>
  <c r="B27" i="1"/>
  <c r="C26" i="1"/>
  <c r="AG24" i="3"/>
  <c r="F24" i="3"/>
  <c r="D38" i="3"/>
  <c r="AG34" i="3"/>
  <c r="F34" i="3"/>
  <c r="F30" i="3"/>
  <c r="AG30" i="3"/>
  <c r="AH30" i="3" s="1"/>
  <c r="AI30" i="3" s="1"/>
  <c r="AJ30" i="3" s="1"/>
  <c r="AK30" i="3" s="1"/>
  <c r="AL30" i="3" s="1"/>
  <c r="AG26" i="3"/>
  <c r="F26" i="3"/>
  <c r="AG22" i="3"/>
  <c r="F22" i="3"/>
  <c r="B95" i="1"/>
  <c r="C94" i="1"/>
  <c r="AG32" i="3"/>
  <c r="AH32" i="3" s="1"/>
  <c r="AI32" i="3" s="1"/>
  <c r="AJ32" i="3" s="1"/>
  <c r="AK32" i="3" s="1"/>
  <c r="AL32" i="3" s="1"/>
  <c r="F32" i="3"/>
  <c r="F28" i="3"/>
  <c r="AG28" i="3"/>
  <c r="J12" i="3"/>
  <c r="Z12" i="3" s="1"/>
  <c r="K12" i="3"/>
  <c r="AA12" i="3" s="1"/>
  <c r="H12" i="3"/>
  <c r="X12" i="3" s="1"/>
  <c r="G12" i="3"/>
  <c r="W12" i="3" s="1"/>
  <c r="I12" i="3"/>
  <c r="Y12" i="3" s="1"/>
  <c r="F19" i="3"/>
  <c r="C65" i="1"/>
  <c r="B66" i="1"/>
  <c r="AG33" i="3"/>
  <c r="AH33" i="3" s="1"/>
  <c r="AI33" i="3" s="1"/>
  <c r="AJ33" i="3" s="1"/>
  <c r="AK33" i="3" s="1"/>
  <c r="AL33" i="3" s="1"/>
  <c r="F33" i="3"/>
  <c r="AG29" i="3"/>
  <c r="F29" i="3"/>
  <c r="F25" i="3"/>
  <c r="AG25" i="3"/>
  <c r="AG21" i="3"/>
  <c r="F21" i="3"/>
  <c r="C123" i="1"/>
  <c r="B124" i="1"/>
  <c r="AI925" i="10"/>
  <c r="AG926" i="10"/>
  <c r="AG927" i="10" s="1"/>
  <c r="AG928" i="10" s="1"/>
  <c r="AG929" i="10" s="1"/>
  <c r="AG930" i="10" s="1"/>
  <c r="AG931" i="10" s="1"/>
  <c r="AG932" i="10" s="1"/>
  <c r="AG933" i="10" s="1"/>
  <c r="AG934" i="10" s="1"/>
  <c r="AG935" i="10" s="1"/>
  <c r="AG936" i="10" s="1"/>
  <c r="AG937" i="10" s="1"/>
  <c r="AG938" i="10" s="1"/>
  <c r="AG939" i="10" s="1"/>
  <c r="AG940" i="10" s="1"/>
  <c r="AG941" i="10" s="1"/>
  <c r="AG942" i="10" s="1"/>
  <c r="AG943" i="10" s="1"/>
  <c r="AG944" i="10" s="1"/>
  <c r="AG945" i="10" s="1"/>
  <c r="AG946" i="10" s="1"/>
  <c r="AG947" i="10" s="1"/>
  <c r="AG948" i="10" s="1"/>
  <c r="AG949" i="10" s="1"/>
  <c r="AG950" i="10" s="1"/>
  <c r="AG951" i="10" s="1"/>
  <c r="AG952" i="10" s="1"/>
  <c r="AG953" i="10" s="1"/>
  <c r="AG954" i="10" s="1"/>
  <c r="AG955" i="10" s="1"/>
  <c r="AG956" i="10" s="1"/>
  <c r="AG957" i="10" s="1"/>
  <c r="AG958" i="10" s="1"/>
  <c r="AG959" i="10" s="1"/>
  <c r="AG960" i="10" s="1"/>
  <c r="AG961" i="10" s="1"/>
  <c r="AG962" i="10" s="1"/>
  <c r="AG963" i="10" s="1"/>
  <c r="AG964" i="10" s="1"/>
  <c r="AG965" i="10" s="1"/>
  <c r="AG966" i="10" s="1"/>
  <c r="AG967" i="10" s="1"/>
  <c r="AG968" i="10" s="1"/>
  <c r="AG969" i="10" s="1"/>
  <c r="AG970" i="10" s="1"/>
  <c r="AG971" i="10" s="1"/>
  <c r="AG972" i="10" s="1"/>
  <c r="AG973" i="10" s="1"/>
  <c r="AG974" i="10" s="1"/>
  <c r="AG975" i="10" s="1"/>
  <c r="AG976" i="10" s="1"/>
  <c r="AG977" i="10" s="1"/>
  <c r="AG978" i="10" s="1"/>
  <c r="AG979" i="10" s="1"/>
  <c r="AG980" i="10" s="1"/>
  <c r="AG981" i="10" s="1"/>
  <c r="AH925" i="10"/>
  <c r="C212" i="1" l="1"/>
  <c r="B21" i="3"/>
  <c r="K21" i="3" s="1"/>
  <c r="AA21" i="3" s="1"/>
  <c r="L21" i="3"/>
  <c r="AB21" i="3" s="1"/>
  <c r="C21" i="3"/>
  <c r="AH21" i="3"/>
  <c r="AI21" i="3" s="1"/>
  <c r="AJ21" i="3" s="1"/>
  <c r="AK21" i="3" s="1"/>
  <c r="AL21" i="3" s="1"/>
  <c r="AH22" i="3"/>
  <c r="AI22" i="3" s="1"/>
  <c r="AJ22" i="3" s="1"/>
  <c r="AK22" i="3" s="1"/>
  <c r="AL22" i="3" s="1"/>
  <c r="B26" i="3"/>
  <c r="L26" i="3"/>
  <c r="AB26" i="3" s="1"/>
  <c r="C26" i="3"/>
  <c r="AH24" i="3"/>
  <c r="AI24" i="3" s="1"/>
  <c r="AJ24" i="3" s="1"/>
  <c r="AK24" i="3" s="1"/>
  <c r="AL24" i="3" s="1"/>
  <c r="AH23" i="3"/>
  <c r="AI23" i="3" s="1"/>
  <c r="AJ23" i="3" s="1"/>
  <c r="AK23" i="3" s="1"/>
  <c r="AL23" i="3" s="1"/>
  <c r="AH29" i="3"/>
  <c r="AI29" i="3" s="1"/>
  <c r="AJ29" i="3" s="1"/>
  <c r="AK29" i="3" s="1"/>
  <c r="AL29" i="3" s="1"/>
  <c r="C66" i="1"/>
  <c r="B67" i="1"/>
  <c r="AH28" i="3"/>
  <c r="C33" i="3"/>
  <c r="B33" i="3"/>
  <c r="J33" i="3" s="1"/>
  <c r="Z33" i="3" s="1"/>
  <c r="L33" i="3"/>
  <c r="AB33" i="3" s="1"/>
  <c r="L28" i="3"/>
  <c r="AB28" i="3" s="1"/>
  <c r="B28" i="3"/>
  <c r="K28" i="3" s="1"/>
  <c r="C28" i="3"/>
  <c r="B32" i="3"/>
  <c r="L32" i="3"/>
  <c r="AB32" i="3" s="1"/>
  <c r="E14" i="33"/>
  <c r="C32" i="3"/>
  <c r="B96" i="1"/>
  <c r="C95" i="1"/>
  <c r="B22" i="3"/>
  <c r="J22" i="3" s="1"/>
  <c r="Z22" i="3" s="1"/>
  <c r="L22" i="3"/>
  <c r="AB22" i="3" s="1"/>
  <c r="C22" i="3"/>
  <c r="B30" i="3"/>
  <c r="C30" i="3"/>
  <c r="L30" i="3"/>
  <c r="AB30" i="3" s="1"/>
  <c r="L34" i="3"/>
  <c r="AB34" i="3" s="1"/>
  <c r="B34" i="3"/>
  <c r="J34" i="3" s="1"/>
  <c r="Z34" i="3" s="1"/>
  <c r="C34" i="3"/>
  <c r="C24" i="3"/>
  <c r="B24" i="3"/>
  <c r="J24" i="3" s="1"/>
  <c r="Z24" i="3" s="1"/>
  <c r="L24" i="3"/>
  <c r="AB24" i="3" s="1"/>
  <c r="B20" i="3"/>
  <c r="C20" i="3"/>
  <c r="L20" i="3"/>
  <c r="AH27" i="3"/>
  <c r="AI27" i="3" s="1"/>
  <c r="AJ27" i="3" s="1"/>
  <c r="AK27" i="3" s="1"/>
  <c r="AL27" i="3" s="1"/>
  <c r="B160" i="1"/>
  <c r="C159" i="1"/>
  <c r="C124" i="1"/>
  <c r="B125" i="1"/>
  <c r="B29" i="3"/>
  <c r="C29" i="3"/>
  <c r="L29" i="3"/>
  <c r="C262" i="1"/>
  <c r="B263" i="1"/>
  <c r="AH25" i="3"/>
  <c r="AI25" i="3" s="1"/>
  <c r="AJ25" i="3" s="1"/>
  <c r="AK25" i="3" s="1"/>
  <c r="AL25" i="3" s="1"/>
  <c r="B25" i="3"/>
  <c r="K25" i="3" s="1"/>
  <c r="AA25" i="3" s="1"/>
  <c r="L25" i="3"/>
  <c r="AB25" i="3" s="1"/>
  <c r="C25" i="3"/>
  <c r="AH26" i="3"/>
  <c r="AI26" i="3" s="1"/>
  <c r="AJ26" i="3" s="1"/>
  <c r="AK26" i="3" s="1"/>
  <c r="AL26" i="3" s="1"/>
  <c r="AH34" i="3"/>
  <c r="AI34" i="3" s="1"/>
  <c r="AJ34" i="3" s="1"/>
  <c r="AK34" i="3" s="1"/>
  <c r="AL34" i="3" s="1"/>
  <c r="D39" i="3"/>
  <c r="B28" i="1"/>
  <c r="C27" i="1"/>
  <c r="B23" i="3"/>
  <c r="K23" i="3" s="1"/>
  <c r="AA23" i="3" s="1"/>
  <c r="L23" i="3"/>
  <c r="AB23" i="3" s="1"/>
  <c r="C23" i="3"/>
  <c r="L27" i="3"/>
  <c r="AB27" i="3" s="1"/>
  <c r="B27" i="3"/>
  <c r="C27" i="3"/>
  <c r="B31" i="3"/>
  <c r="L31" i="3"/>
  <c r="AB31" i="3" s="1"/>
  <c r="C31" i="3"/>
  <c r="AI981" i="10"/>
  <c r="AH981" i="10"/>
  <c r="AG982" i="10"/>
  <c r="AG983" i="10" s="1"/>
  <c r="AG984" i="10" s="1"/>
  <c r="AG985" i="10" s="1"/>
  <c r="AG986" i="10" s="1"/>
  <c r="AG987" i="10" s="1"/>
  <c r="AG988" i="10" s="1"/>
  <c r="AG989" i="10" s="1"/>
  <c r="AG990" i="10" s="1"/>
  <c r="AG991" i="10" s="1"/>
  <c r="AG992" i="10" s="1"/>
  <c r="AG993" i="10" s="1"/>
  <c r="AG994" i="10" s="1"/>
  <c r="AG995" i="10" s="1"/>
  <c r="AG996" i="10" s="1"/>
  <c r="AG997" i="10" s="1"/>
  <c r="AG998" i="10" s="1"/>
  <c r="AG999" i="10" s="1"/>
  <c r="AG1000" i="10" s="1"/>
  <c r="AG1001" i="10" s="1"/>
  <c r="AG1002" i="10" s="1"/>
  <c r="AG1003" i="10" s="1"/>
  <c r="AG1004" i="10" s="1"/>
  <c r="AG1005" i="10" s="1"/>
  <c r="AG1006" i="10" s="1"/>
  <c r="AG1007" i="10" s="1"/>
  <c r="AG1008" i="10" s="1"/>
  <c r="AG1009" i="10" s="1"/>
  <c r="AG1010" i="10" s="1"/>
  <c r="AG1011" i="10" s="1"/>
  <c r="AG1012" i="10" s="1"/>
  <c r="AG1013" i="10" s="1"/>
  <c r="AG1014" i="10" s="1"/>
  <c r="AG1015" i="10" s="1"/>
  <c r="AG1016" i="10" s="1"/>
  <c r="AG1017" i="10" s="1"/>
  <c r="AG1018" i="10" s="1"/>
  <c r="AG1019" i="10" s="1"/>
  <c r="AG1020" i="10" s="1"/>
  <c r="AG1021" i="10" s="1"/>
  <c r="AG1022" i="10" s="1"/>
  <c r="AG1023" i="10" s="1"/>
  <c r="AG1024" i="10" s="1"/>
  <c r="AG1025" i="10" s="1"/>
  <c r="AG1026" i="10" s="1"/>
  <c r="AG1027" i="10" s="1"/>
  <c r="AG1028" i="10" s="1"/>
  <c r="AG1029" i="10" s="1"/>
  <c r="AG1030" i="10" s="1"/>
  <c r="AG1031" i="10" s="1"/>
  <c r="AG1032" i="10" s="1"/>
  <c r="AG1033" i="10" s="1"/>
  <c r="AG1034" i="10" s="1"/>
  <c r="AG1035" i="10" s="1"/>
  <c r="AG1036" i="10" s="1"/>
  <c r="AG1037" i="10" s="1"/>
  <c r="C67" i="1" l="1"/>
  <c r="C263" i="1"/>
  <c r="J21" i="3"/>
  <c r="Z21" i="3" s="1"/>
  <c r="J25" i="3"/>
  <c r="Z25" i="3" s="1"/>
  <c r="G26" i="3"/>
  <c r="H26" i="3"/>
  <c r="I26" i="3"/>
  <c r="H31" i="3"/>
  <c r="X31" i="3" s="1"/>
  <c r="I31" i="3"/>
  <c r="Y31" i="3" s="1"/>
  <c r="G31" i="3"/>
  <c r="K31" i="3"/>
  <c r="AA31" i="3" s="1"/>
  <c r="K27" i="3"/>
  <c r="AA27" i="3" s="1"/>
  <c r="G27" i="3"/>
  <c r="I27" i="3"/>
  <c r="Y27" i="3" s="1"/>
  <c r="H27" i="3"/>
  <c r="X27" i="3" s="1"/>
  <c r="B29" i="1"/>
  <c r="C28" i="1"/>
  <c r="J26" i="3"/>
  <c r="H29" i="3"/>
  <c r="X29" i="3" s="1"/>
  <c r="I29" i="3"/>
  <c r="Y29" i="3" s="1"/>
  <c r="G29" i="3"/>
  <c r="W29" i="3" s="1"/>
  <c r="K29" i="3"/>
  <c r="AA29" i="3" s="1"/>
  <c r="J29" i="3"/>
  <c r="Z29" i="3" s="1"/>
  <c r="B161" i="1"/>
  <c r="C160" i="1"/>
  <c r="J31" i="3"/>
  <c r="Z31" i="3" s="1"/>
  <c r="K32" i="3"/>
  <c r="AA32" i="3" s="1"/>
  <c r="I32" i="3"/>
  <c r="Y32" i="3" s="1"/>
  <c r="H32" i="3"/>
  <c r="X32" i="3" s="1"/>
  <c r="G32" i="3"/>
  <c r="D40" i="3"/>
  <c r="H30" i="3"/>
  <c r="X30" i="3" s="1"/>
  <c r="J30" i="3"/>
  <c r="Z30" i="3" s="1"/>
  <c r="G30" i="3"/>
  <c r="I30" i="3"/>
  <c r="Y30" i="3" s="1"/>
  <c r="K30" i="3"/>
  <c r="AA30" i="3" s="1"/>
  <c r="B97" i="1"/>
  <c r="C96" i="1"/>
  <c r="H33" i="3"/>
  <c r="X33" i="3" s="1"/>
  <c r="K33" i="3"/>
  <c r="AA33" i="3" s="1"/>
  <c r="I33" i="3"/>
  <c r="Y33" i="3" s="1"/>
  <c r="G33" i="3"/>
  <c r="AB20" i="3"/>
  <c r="K34" i="3"/>
  <c r="AA34" i="3" s="1"/>
  <c r="G34" i="3"/>
  <c r="H34" i="3"/>
  <c r="X34" i="3" s="1"/>
  <c r="I34" i="3"/>
  <c r="Y34" i="3" s="1"/>
  <c r="H22" i="3"/>
  <c r="X22" i="3" s="1"/>
  <c r="I22" i="3"/>
  <c r="Y22" i="3" s="1"/>
  <c r="G22" i="3"/>
  <c r="K22" i="3"/>
  <c r="AA22" i="3" s="1"/>
  <c r="H28" i="3"/>
  <c r="G28" i="3"/>
  <c r="J28" i="3"/>
  <c r="I28" i="3"/>
  <c r="AB29" i="3"/>
  <c r="B126" i="1"/>
  <c r="C125" i="1"/>
  <c r="H20" i="3"/>
  <c r="G20" i="3"/>
  <c r="K20" i="3"/>
  <c r="I20" i="3"/>
  <c r="J20" i="3"/>
  <c r="Z20" i="3" s="1"/>
  <c r="H23" i="3"/>
  <c r="X23" i="3" s="1"/>
  <c r="J23" i="3"/>
  <c r="Z23" i="3" s="1"/>
  <c r="G23" i="3"/>
  <c r="I23" i="3"/>
  <c r="Y23" i="3" s="1"/>
  <c r="G25" i="3"/>
  <c r="I25" i="3"/>
  <c r="Y25" i="3" s="1"/>
  <c r="H25" i="3"/>
  <c r="X25" i="3" s="1"/>
  <c r="J32" i="3"/>
  <c r="Z32" i="3" s="1"/>
  <c r="H24" i="3"/>
  <c r="X24" i="3" s="1"/>
  <c r="I24" i="3"/>
  <c r="Y24" i="3" s="1"/>
  <c r="G24" i="3"/>
  <c r="K24" i="3"/>
  <c r="AA24" i="3" s="1"/>
  <c r="K26" i="3"/>
  <c r="H21" i="3"/>
  <c r="X21" i="3" s="1"/>
  <c r="I21" i="3"/>
  <c r="Y21" i="3" s="1"/>
  <c r="G21" i="3"/>
  <c r="J27" i="3"/>
  <c r="Z27" i="3" s="1"/>
  <c r="AH1037" i="10"/>
  <c r="AI1037" i="10"/>
  <c r="AG1038" i="10"/>
  <c r="AG1039" i="10" s="1"/>
  <c r="AG1040" i="10" s="1"/>
  <c r="AG1041" i="10" s="1"/>
  <c r="AG1042" i="10" s="1"/>
  <c r="AG1043" i="10" s="1"/>
  <c r="AG1044" i="10" s="1"/>
  <c r="AG1045" i="10" s="1"/>
  <c r="AG1046" i="10" s="1"/>
  <c r="AG1047" i="10" s="1"/>
  <c r="AG1048" i="10" s="1"/>
  <c r="AG1049" i="10" s="1"/>
  <c r="AG1050" i="10" s="1"/>
  <c r="AG1051" i="10" s="1"/>
  <c r="AG1052" i="10" s="1"/>
  <c r="AG1053" i="10" s="1"/>
  <c r="AG1054" i="10" s="1"/>
  <c r="AG1055" i="10" s="1"/>
  <c r="AG1056" i="10" s="1"/>
  <c r="AG1057" i="10" s="1"/>
  <c r="AG1058" i="10" s="1"/>
  <c r="AG1059" i="10" s="1"/>
  <c r="AG1060" i="10" s="1"/>
  <c r="AG1061" i="10" s="1"/>
  <c r="AG1062" i="10" s="1"/>
  <c r="AG1063" i="10" s="1"/>
  <c r="AG1064" i="10" s="1"/>
  <c r="AG1065" i="10" s="1"/>
  <c r="AG1066" i="10" s="1"/>
  <c r="AG1067" i="10" s="1"/>
  <c r="AG1068" i="10" s="1"/>
  <c r="AG1069" i="10" s="1"/>
  <c r="AG1070" i="10" s="1"/>
  <c r="AG1071" i="10" s="1"/>
  <c r="AG1072" i="10" s="1"/>
  <c r="AG1073" i="10" s="1"/>
  <c r="AG1074" i="10" s="1"/>
  <c r="AG1075" i="10" s="1"/>
  <c r="AG1076" i="10" s="1"/>
  <c r="AG1077" i="10" s="1"/>
  <c r="AG1078" i="10" s="1"/>
  <c r="AG1079" i="10" s="1"/>
  <c r="AG1080" i="10" s="1"/>
  <c r="AG1081" i="10" s="1"/>
  <c r="AG1082" i="10" s="1"/>
  <c r="AG1083" i="10" s="1"/>
  <c r="AG1084" i="10" s="1"/>
  <c r="AG1085" i="10" s="1"/>
  <c r="AG1086" i="10" s="1"/>
  <c r="AG1087" i="10" s="1"/>
  <c r="AG1088" i="10" s="1"/>
  <c r="AG1089" i="10" s="1"/>
  <c r="AG1090" i="10" s="1"/>
  <c r="AG1091" i="10" s="1"/>
  <c r="AG1092" i="10" s="1"/>
  <c r="AG1093" i="10" s="1"/>
  <c r="AA26" i="3" l="1"/>
  <c r="Y26" i="3"/>
  <c r="Z26" i="3"/>
  <c r="X26" i="3"/>
  <c r="D41" i="3"/>
  <c r="W25" i="3"/>
  <c r="AC25" i="3" s="1"/>
  <c r="M25" i="3"/>
  <c r="AA20" i="3"/>
  <c r="B127" i="1"/>
  <c r="C126" i="1"/>
  <c r="W22" i="3"/>
  <c r="AC22" i="3" s="1"/>
  <c r="M22" i="3"/>
  <c r="W32" i="3"/>
  <c r="AC32" i="3" s="1"/>
  <c r="M32" i="3"/>
  <c r="W31" i="3"/>
  <c r="AC31" i="3" s="1"/>
  <c r="M31" i="3"/>
  <c r="W24" i="3"/>
  <c r="AC24" i="3" s="1"/>
  <c r="M24" i="3"/>
  <c r="Y20" i="3"/>
  <c r="B98" i="1"/>
  <c r="C97" i="1"/>
  <c r="M21" i="3"/>
  <c r="W21" i="3"/>
  <c r="AC21" i="3" s="1"/>
  <c r="W20" i="3"/>
  <c r="M20" i="3"/>
  <c r="AC29" i="3"/>
  <c r="M28" i="3"/>
  <c r="W34" i="3"/>
  <c r="AC34" i="3" s="1"/>
  <c r="M34" i="3"/>
  <c r="N34" i="3" s="1"/>
  <c r="W27" i="3"/>
  <c r="AC27" i="3" s="1"/>
  <c r="M27" i="3"/>
  <c r="M26" i="3"/>
  <c r="W26" i="3"/>
  <c r="W23" i="3"/>
  <c r="AC23" i="3" s="1"/>
  <c r="M23" i="3"/>
  <c r="X20" i="3"/>
  <c r="M29" i="3"/>
  <c r="M33" i="3"/>
  <c r="N33" i="3" s="1"/>
  <c r="W33" i="3"/>
  <c r="AC33" i="3" s="1"/>
  <c r="M30" i="3"/>
  <c r="W30" i="3"/>
  <c r="AC30" i="3" s="1"/>
  <c r="C161" i="1"/>
  <c r="B162" i="1"/>
  <c r="B30" i="1"/>
  <c r="C29" i="1"/>
  <c r="AG1094" i="10"/>
  <c r="AG1095" i="10" s="1"/>
  <c r="AG1096" i="10" s="1"/>
  <c r="AG1097" i="10" s="1"/>
  <c r="AG1098" i="10" s="1"/>
  <c r="AG1099" i="10" s="1"/>
  <c r="AG1100" i="10" s="1"/>
  <c r="AG1101" i="10" s="1"/>
  <c r="AG1102" i="10" s="1"/>
  <c r="AG1103" i="10" s="1"/>
  <c r="AG1104" i="10" s="1"/>
  <c r="AG1105" i="10" s="1"/>
  <c r="AG1106" i="10" s="1"/>
  <c r="AG1107" i="10" s="1"/>
  <c r="AG1108" i="10" s="1"/>
  <c r="AG1109" i="10" s="1"/>
  <c r="AG1110" i="10" s="1"/>
  <c r="AG1111" i="10" s="1"/>
  <c r="AG1112" i="10" s="1"/>
  <c r="AG1113" i="10" s="1"/>
  <c r="AG1114" i="10" s="1"/>
  <c r="AG1115" i="10" s="1"/>
  <c r="AG1116" i="10" s="1"/>
  <c r="AG1117" i="10" s="1"/>
  <c r="AG1118" i="10" s="1"/>
  <c r="AG1119" i="10" s="1"/>
  <c r="AG1120" i="10" s="1"/>
  <c r="AG1121" i="10" s="1"/>
  <c r="AG1122" i="10" s="1"/>
  <c r="AG1123" i="10" s="1"/>
  <c r="AG1124" i="10" s="1"/>
  <c r="AG1125" i="10" s="1"/>
  <c r="AG1126" i="10" s="1"/>
  <c r="AG1127" i="10" s="1"/>
  <c r="AG1128" i="10" s="1"/>
  <c r="AG1129" i="10" s="1"/>
  <c r="AG1130" i="10" s="1"/>
  <c r="AG1131" i="10" s="1"/>
  <c r="AG1132" i="10" s="1"/>
  <c r="AG1133" i="10" s="1"/>
  <c r="AG1134" i="10" s="1"/>
  <c r="AG1135" i="10" s="1"/>
  <c r="AG1136" i="10" s="1"/>
  <c r="AG1137" i="10" s="1"/>
  <c r="AG1138" i="10" s="1"/>
  <c r="AG1139" i="10" s="1"/>
  <c r="AG1140" i="10" s="1"/>
  <c r="AG1141" i="10" s="1"/>
  <c r="AG1142" i="10" s="1"/>
  <c r="AG1143" i="10" s="1"/>
  <c r="AG1144" i="10" s="1"/>
  <c r="AG1145" i="10" s="1"/>
  <c r="AG1146" i="10" s="1"/>
  <c r="AG1147" i="10" s="1"/>
  <c r="AG1148" i="10" s="1"/>
  <c r="AG1149" i="10" s="1"/>
  <c r="AH1093" i="10"/>
  <c r="AI1093" i="10"/>
  <c r="C162" i="1" l="1"/>
  <c r="AC26" i="3"/>
  <c r="AC20" i="3"/>
  <c r="N29" i="3"/>
  <c r="AD29" i="3" s="1"/>
  <c r="AE29" i="3" s="1"/>
  <c r="N26" i="3"/>
  <c r="N21" i="3"/>
  <c r="AD21" i="3" s="1"/>
  <c r="R86" i="10" s="1"/>
  <c r="R87" i="10" s="1"/>
  <c r="A87" i="10" s="1"/>
  <c r="N24" i="3"/>
  <c r="AD24" i="3" s="1"/>
  <c r="AE24" i="3" s="1"/>
  <c r="N32" i="3"/>
  <c r="AD32" i="3" s="1"/>
  <c r="AE32" i="3" s="1"/>
  <c r="N22" i="3"/>
  <c r="AD22" i="3" s="1"/>
  <c r="AE22" i="3" s="1"/>
  <c r="B128" i="1"/>
  <c r="C127" i="1"/>
  <c r="N30" i="3"/>
  <c r="AD30" i="3" s="1"/>
  <c r="AE30" i="3" s="1"/>
  <c r="D42" i="3"/>
  <c r="N23" i="3"/>
  <c r="AD23" i="3" s="1"/>
  <c r="AE23" i="3" s="1"/>
  <c r="N27" i="3"/>
  <c r="AD27" i="3" s="1"/>
  <c r="AE27" i="3" s="1"/>
  <c r="N28" i="3"/>
  <c r="O33" i="3"/>
  <c r="V33" i="3" s="1"/>
  <c r="AD33" i="3"/>
  <c r="S758" i="10" s="1"/>
  <c r="S759" i="10" s="1"/>
  <c r="A759" i="10" s="1"/>
  <c r="B99" i="1"/>
  <c r="C98" i="1"/>
  <c r="N25" i="3"/>
  <c r="AD25" i="3" s="1"/>
  <c r="AE25" i="3" s="1"/>
  <c r="B31" i="1"/>
  <c r="C30" i="1"/>
  <c r="N20" i="3"/>
  <c r="O34" i="3"/>
  <c r="V34" i="3" s="1"/>
  <c r="AD34" i="3"/>
  <c r="AE34" i="3" s="1"/>
  <c r="N31" i="3"/>
  <c r="AD31" i="3" s="1"/>
  <c r="AE31" i="3" s="1"/>
  <c r="AI1149" i="10"/>
  <c r="AH1149" i="10"/>
  <c r="AG1150" i="10"/>
  <c r="AG1151" i="10" s="1"/>
  <c r="AG1152" i="10" s="1"/>
  <c r="AG1153" i="10" s="1"/>
  <c r="AG1154" i="10" s="1"/>
  <c r="AG1155" i="10" s="1"/>
  <c r="AG1156" i="10" s="1"/>
  <c r="AG1157" i="10" s="1"/>
  <c r="AG1158" i="10" s="1"/>
  <c r="AG1159" i="10" s="1"/>
  <c r="AG1160" i="10" s="1"/>
  <c r="AG1161" i="10" s="1"/>
  <c r="AG1162" i="10" s="1"/>
  <c r="AG1163" i="10" s="1"/>
  <c r="AG1164" i="10" s="1"/>
  <c r="AG1165" i="10" s="1"/>
  <c r="AG1166" i="10" s="1"/>
  <c r="AG1167" i="10" s="1"/>
  <c r="AG1168" i="10" s="1"/>
  <c r="AG1169" i="10" s="1"/>
  <c r="AG1170" i="10" s="1"/>
  <c r="AG1171" i="10" s="1"/>
  <c r="AG1172" i="10" s="1"/>
  <c r="AG1173" i="10" s="1"/>
  <c r="AG1174" i="10" s="1"/>
  <c r="AG1175" i="10" s="1"/>
  <c r="AG1176" i="10" s="1"/>
  <c r="AG1177" i="10" s="1"/>
  <c r="AG1178" i="10" s="1"/>
  <c r="AG1179" i="10" s="1"/>
  <c r="AG1180" i="10" s="1"/>
  <c r="AG1181" i="10" s="1"/>
  <c r="AG1182" i="10" s="1"/>
  <c r="AG1183" i="10" s="1"/>
  <c r="AG1184" i="10" s="1"/>
  <c r="AG1185" i="10" s="1"/>
  <c r="AG1186" i="10" s="1"/>
  <c r="AG1187" i="10" s="1"/>
  <c r="AG1188" i="10" s="1"/>
  <c r="AG1189" i="10" s="1"/>
  <c r="AG1190" i="10" s="1"/>
  <c r="AG1191" i="10" s="1"/>
  <c r="AG1192" i="10" s="1"/>
  <c r="AG1193" i="10" s="1"/>
  <c r="AG1194" i="10" s="1"/>
  <c r="AG1195" i="10" s="1"/>
  <c r="AG1196" i="10" s="1"/>
  <c r="AG1197" i="10" s="1"/>
  <c r="AG1198" i="10" s="1"/>
  <c r="AG1199" i="10" s="1"/>
  <c r="AG1200" i="10" s="1"/>
  <c r="AG1201" i="10" s="1"/>
  <c r="AG1202" i="10" s="1"/>
  <c r="AG1203" i="10" s="1"/>
  <c r="AG1204" i="10" s="1"/>
  <c r="AG1205" i="10" s="1"/>
  <c r="AD26" i="3" l="1"/>
  <c r="AE26" i="3" s="1"/>
  <c r="O26" i="3"/>
  <c r="AE21" i="3"/>
  <c r="O31" i="3"/>
  <c r="V31" i="3" s="1"/>
  <c r="Q31" i="3" s="1"/>
  <c r="O24" i="3"/>
  <c r="V24" i="3" s="1"/>
  <c r="C232" i="10" s="1"/>
  <c r="O30" i="3"/>
  <c r="V30" i="3" s="1"/>
  <c r="U30" i="3" s="1"/>
  <c r="O22" i="3"/>
  <c r="V22" i="3" s="1"/>
  <c r="I11" i="33" s="1"/>
  <c r="O25" i="3"/>
  <c r="V25" i="3" s="1"/>
  <c r="Q25" i="3" s="1"/>
  <c r="O27" i="3"/>
  <c r="AE33" i="3"/>
  <c r="C736" i="10"/>
  <c r="Q33" i="3"/>
  <c r="U33" i="3"/>
  <c r="I22" i="33"/>
  <c r="O32" i="3"/>
  <c r="V32" i="3" s="1"/>
  <c r="O21" i="3"/>
  <c r="V21" i="3" s="1"/>
  <c r="O29" i="3"/>
  <c r="V29" i="3" s="1"/>
  <c r="B100" i="1"/>
  <c r="C99" i="1"/>
  <c r="Q34" i="3"/>
  <c r="U34" i="3"/>
  <c r="C792" i="10"/>
  <c r="I23" i="33"/>
  <c r="O20" i="3"/>
  <c r="AD20" i="3"/>
  <c r="B32" i="1"/>
  <c r="C31" i="1"/>
  <c r="O28" i="3"/>
  <c r="V28" i="3" s="1"/>
  <c r="O23" i="3"/>
  <c r="V23" i="3" s="1"/>
  <c r="D43" i="3"/>
  <c r="C128" i="1"/>
  <c r="B129" i="1"/>
  <c r="AI1205" i="10"/>
  <c r="AG1206" i="10"/>
  <c r="AG1207" i="10" s="1"/>
  <c r="AG1208" i="10" s="1"/>
  <c r="AG1209" i="10" s="1"/>
  <c r="AG1210" i="10" s="1"/>
  <c r="AG1211" i="10" s="1"/>
  <c r="AG1212" i="10" s="1"/>
  <c r="AG1213" i="10" s="1"/>
  <c r="AG1214" i="10" s="1"/>
  <c r="AG1215" i="10" s="1"/>
  <c r="AG1216" i="10" s="1"/>
  <c r="AG1217" i="10" s="1"/>
  <c r="AG1218" i="10" s="1"/>
  <c r="AG1219" i="10" s="1"/>
  <c r="AG1220" i="10" s="1"/>
  <c r="AG1221" i="10" s="1"/>
  <c r="AG1222" i="10" s="1"/>
  <c r="AG1223" i="10" s="1"/>
  <c r="AG1224" i="10" s="1"/>
  <c r="AG1225" i="10" s="1"/>
  <c r="AG1226" i="10" s="1"/>
  <c r="AG1227" i="10" s="1"/>
  <c r="AG1228" i="10" s="1"/>
  <c r="AG1229" i="10" s="1"/>
  <c r="AG1230" i="10" s="1"/>
  <c r="AG1231" i="10" s="1"/>
  <c r="AG1232" i="10" s="1"/>
  <c r="AG1233" i="10" s="1"/>
  <c r="AG1234" i="10" s="1"/>
  <c r="AG1235" i="10" s="1"/>
  <c r="AG1236" i="10" s="1"/>
  <c r="AG1237" i="10" s="1"/>
  <c r="AG1238" i="10" s="1"/>
  <c r="AG1239" i="10" s="1"/>
  <c r="AG1240" i="10" s="1"/>
  <c r="AG1241" i="10" s="1"/>
  <c r="AG1242" i="10" s="1"/>
  <c r="AG1243" i="10" s="1"/>
  <c r="AG1244" i="10" s="1"/>
  <c r="AG1245" i="10" s="1"/>
  <c r="AG1246" i="10" s="1"/>
  <c r="AG1247" i="10" s="1"/>
  <c r="AG1248" i="10" s="1"/>
  <c r="AG1249" i="10" s="1"/>
  <c r="AG1250" i="10" s="1"/>
  <c r="AG1251" i="10" s="1"/>
  <c r="AG1252" i="10" s="1"/>
  <c r="AG1253" i="10" s="1"/>
  <c r="AG1254" i="10" s="1"/>
  <c r="AG1255" i="10" s="1"/>
  <c r="AG1256" i="10" s="1"/>
  <c r="AG1257" i="10" s="1"/>
  <c r="AG1258" i="10" s="1"/>
  <c r="AG1259" i="10" s="1"/>
  <c r="AG1260" i="10" s="1"/>
  <c r="AG1261" i="10" s="1"/>
  <c r="AH1205" i="10"/>
  <c r="C129" i="1" l="1"/>
  <c r="E13" i="33"/>
  <c r="V27" i="3"/>
  <c r="V26" i="3"/>
  <c r="I13" i="33"/>
  <c r="I14" i="33"/>
  <c r="I19" i="33"/>
  <c r="Q24" i="3"/>
  <c r="U24" i="3"/>
  <c r="C624" i="10"/>
  <c r="M646" i="10" s="1"/>
  <c r="M647" i="10" s="1"/>
  <c r="U31" i="3"/>
  <c r="C568" i="10"/>
  <c r="P590" i="10" s="1"/>
  <c r="P591" i="10" s="1"/>
  <c r="C288" i="10"/>
  <c r="O310" i="10" s="1"/>
  <c r="O311" i="10" s="1"/>
  <c r="I20" i="33"/>
  <c r="U25" i="3"/>
  <c r="Q30" i="3"/>
  <c r="C120" i="10"/>
  <c r="N142" i="10" s="1"/>
  <c r="N143" i="10" s="1"/>
  <c r="U22" i="3"/>
  <c r="Q22" i="3"/>
  <c r="D44" i="3"/>
  <c r="D817" i="10"/>
  <c r="AB813" i="10"/>
  <c r="AJ813" i="10" s="1"/>
  <c r="J23" i="33" s="1"/>
  <c r="K22" i="33" s="1"/>
  <c r="O814" i="10"/>
  <c r="O815" i="10" s="1"/>
  <c r="F817" i="10"/>
  <c r="B816" i="10" s="1"/>
  <c r="BJ816" i="10" s="1"/>
  <c r="M814" i="10"/>
  <c r="M815" i="10" s="1"/>
  <c r="L814" i="10"/>
  <c r="Q815" i="10"/>
  <c r="B814" i="10"/>
  <c r="N814" i="10"/>
  <c r="N815" i="10" s="1"/>
  <c r="P814" i="10"/>
  <c r="P815" i="10" s="1"/>
  <c r="V20" i="3"/>
  <c r="I10" i="33"/>
  <c r="C64" i="10"/>
  <c r="U21" i="3"/>
  <c r="Q21" i="3"/>
  <c r="U28" i="3"/>
  <c r="I17" i="33"/>
  <c r="C456" i="10"/>
  <c r="B33" i="1"/>
  <c r="C32" i="1"/>
  <c r="D257" i="10"/>
  <c r="F257" i="10"/>
  <c r="B256" i="10" s="1"/>
  <c r="BJ256" i="10" s="1"/>
  <c r="M254" i="10"/>
  <c r="M255" i="10" s="1"/>
  <c r="N254" i="10"/>
  <c r="N255" i="10" s="1"/>
  <c r="L254" i="10"/>
  <c r="B254" i="10"/>
  <c r="P254" i="10"/>
  <c r="P255" i="10" s="1"/>
  <c r="O254" i="10"/>
  <c r="O255" i="10" s="1"/>
  <c r="C100" i="1"/>
  <c r="Q32" i="3"/>
  <c r="U32" i="3"/>
  <c r="C680" i="10"/>
  <c r="I21" i="33"/>
  <c r="U29" i="3"/>
  <c r="I18" i="33"/>
  <c r="Q29" i="3"/>
  <c r="C512" i="10"/>
  <c r="Q23" i="3"/>
  <c r="C176" i="10"/>
  <c r="U23" i="3"/>
  <c r="I12" i="33"/>
  <c r="AE20" i="3"/>
  <c r="S30" i="10"/>
  <c r="S31" i="10" s="1"/>
  <c r="R30" i="10"/>
  <c r="R31" i="10" s="1"/>
  <c r="A31" i="10" s="1"/>
  <c r="D761" i="10"/>
  <c r="B758" i="10"/>
  <c r="L758" i="10"/>
  <c r="N758" i="10"/>
  <c r="N759" i="10" s="1"/>
  <c r="O758" i="10"/>
  <c r="O759" i="10" s="1"/>
  <c r="P758" i="10"/>
  <c r="P759" i="10" s="1"/>
  <c r="F761" i="10"/>
  <c r="B760" i="10" s="1"/>
  <c r="BJ760" i="10" s="1"/>
  <c r="M758" i="10"/>
  <c r="M759" i="10" s="1"/>
  <c r="AI1261" i="10"/>
  <c r="AH1261" i="10"/>
  <c r="AG1262" i="10"/>
  <c r="AG1263" i="10" s="1"/>
  <c r="AG1264" i="10" s="1"/>
  <c r="AG1265" i="10" s="1"/>
  <c r="AG1266" i="10" s="1"/>
  <c r="AG1267" i="10" s="1"/>
  <c r="AG1268" i="10" s="1"/>
  <c r="AG1269" i="10" s="1"/>
  <c r="AG1270" i="10" s="1"/>
  <c r="AG1271" i="10" s="1"/>
  <c r="AG1272" i="10" s="1"/>
  <c r="AG1273" i="10" s="1"/>
  <c r="AG1274" i="10" s="1"/>
  <c r="AG1275" i="10" s="1"/>
  <c r="AG1276" i="10" s="1"/>
  <c r="AG1277" i="10" s="1"/>
  <c r="AG1278" i="10" s="1"/>
  <c r="AG1279" i="10" s="1"/>
  <c r="AG1280" i="10" s="1"/>
  <c r="AG1281" i="10" s="1"/>
  <c r="AG1282" i="10" s="1"/>
  <c r="AG1283" i="10" s="1"/>
  <c r="AG1284" i="10" s="1"/>
  <c r="AG1285" i="10" s="1"/>
  <c r="AG1286" i="10" s="1"/>
  <c r="AG1287" i="10" s="1"/>
  <c r="AG1288" i="10" s="1"/>
  <c r="AG1289" i="10" s="1"/>
  <c r="AG1290" i="10" s="1"/>
  <c r="AG1291" i="10" s="1"/>
  <c r="AG1292" i="10" s="1"/>
  <c r="AG1293" i="10" s="1"/>
  <c r="AG1294" i="10" s="1"/>
  <c r="AG1295" i="10" s="1"/>
  <c r="AG1296" i="10" s="1"/>
  <c r="AG1297" i="10" s="1"/>
  <c r="AG1298" i="10" s="1"/>
  <c r="AG1299" i="10" s="1"/>
  <c r="AG1300" i="10" s="1"/>
  <c r="AG1301" i="10" s="1"/>
  <c r="AG1302" i="10" s="1"/>
  <c r="AG1303" i="10" s="1"/>
  <c r="AG1304" i="10" s="1"/>
  <c r="AG1305" i="10" s="1"/>
  <c r="AG1306" i="10" s="1"/>
  <c r="AG1307" i="10" s="1"/>
  <c r="AG1308" i="10" s="1"/>
  <c r="AG1309" i="10" s="1"/>
  <c r="AG1310" i="10" s="1"/>
  <c r="AG1311" i="10" s="1"/>
  <c r="AG1312" i="10" s="1"/>
  <c r="AG1313" i="10" s="1"/>
  <c r="AG1314" i="10" s="1"/>
  <c r="AG1315" i="10" s="1"/>
  <c r="AG1316" i="10" s="1"/>
  <c r="AG1317" i="10" s="1"/>
  <c r="Q26" i="3" l="1"/>
  <c r="C344" i="10"/>
  <c r="I15" i="33"/>
  <c r="U26" i="3"/>
  <c r="U27" i="3"/>
  <c r="C400" i="10"/>
  <c r="Q27" i="3"/>
  <c r="I16" i="33"/>
  <c r="O646" i="10"/>
  <c r="O647" i="10" s="1"/>
  <c r="D593" i="10"/>
  <c r="D649" i="10"/>
  <c r="B646" i="10"/>
  <c r="F649" i="10"/>
  <c r="B648" i="10" s="1"/>
  <c r="BJ648" i="10" s="1"/>
  <c r="N646" i="10"/>
  <c r="N647" i="10" s="1"/>
  <c r="P646" i="10"/>
  <c r="P647" i="10" s="1"/>
  <c r="D313" i="10"/>
  <c r="L646" i="10"/>
  <c r="AE646" i="10" s="1"/>
  <c r="O590" i="10"/>
  <c r="O591" i="10" s="1"/>
  <c r="M590" i="10"/>
  <c r="M591" i="10" s="1"/>
  <c r="L590" i="10"/>
  <c r="L591" i="10" s="1"/>
  <c r="M310" i="10"/>
  <c r="M311" i="10" s="1"/>
  <c r="L310" i="10"/>
  <c r="AE310" i="10" s="1"/>
  <c r="F313" i="10"/>
  <c r="B312" i="10" s="1"/>
  <c r="BJ312" i="10" s="1"/>
  <c r="P142" i="10"/>
  <c r="P143" i="10" s="1"/>
  <c r="N590" i="10"/>
  <c r="N591" i="10" s="1"/>
  <c r="N310" i="10"/>
  <c r="N311" i="10" s="1"/>
  <c r="P310" i="10"/>
  <c r="P311" i="10" s="1"/>
  <c r="C145" i="10"/>
  <c r="F593" i="10"/>
  <c r="B592" i="10" s="1"/>
  <c r="BJ592" i="10" s="1"/>
  <c r="B590" i="10"/>
  <c r="B310" i="10"/>
  <c r="O142" i="10"/>
  <c r="O143" i="10" s="1"/>
  <c r="F145" i="10"/>
  <c r="B144" i="10" s="1"/>
  <c r="BJ144" i="10" s="1"/>
  <c r="M142" i="10"/>
  <c r="M143" i="10" s="1"/>
  <c r="B142" i="10"/>
  <c r="L142" i="10"/>
  <c r="AE142" i="10" s="1"/>
  <c r="Q758" i="10"/>
  <c r="AE758" i="10"/>
  <c r="L759" i="10"/>
  <c r="E36" i="3"/>
  <c r="E35" i="3"/>
  <c r="E37" i="3"/>
  <c r="E38" i="3"/>
  <c r="E39" i="3"/>
  <c r="E40" i="3"/>
  <c r="E41" i="3"/>
  <c r="M86" i="10"/>
  <c r="M87" i="10" s="1"/>
  <c r="B86" i="10"/>
  <c r="N86" i="10"/>
  <c r="N87" i="10" s="1"/>
  <c r="F89" i="10"/>
  <c r="B88" i="10" s="1"/>
  <c r="BJ88" i="10" s="1"/>
  <c r="P86" i="10"/>
  <c r="P87" i="10" s="1"/>
  <c r="O86" i="10"/>
  <c r="O87" i="10" s="1"/>
  <c r="D89" i="10"/>
  <c r="L86" i="10"/>
  <c r="D45" i="3"/>
  <c r="B198" i="10"/>
  <c r="M198" i="10"/>
  <c r="M199" i="10" s="1"/>
  <c r="N198" i="10"/>
  <c r="N199" i="10" s="1"/>
  <c r="L198" i="10"/>
  <c r="D201" i="10"/>
  <c r="P198" i="10"/>
  <c r="P199" i="10" s="1"/>
  <c r="F201" i="10"/>
  <c r="B200" i="10" s="1"/>
  <c r="BJ200" i="10" s="1"/>
  <c r="O198" i="10"/>
  <c r="O199" i="10" s="1"/>
  <c r="M534" i="10"/>
  <c r="M535" i="10" s="1"/>
  <c r="D537" i="10"/>
  <c r="F537" i="10"/>
  <c r="B536" i="10" s="1"/>
  <c r="BJ536" i="10" s="1"/>
  <c r="L534" i="10"/>
  <c r="O534" i="10"/>
  <c r="O535" i="10" s="1"/>
  <c r="P534" i="10"/>
  <c r="P535" i="10" s="1"/>
  <c r="N534" i="10"/>
  <c r="N535" i="10" s="1"/>
  <c r="B534" i="10"/>
  <c r="N702" i="10"/>
  <c r="N703" i="10" s="1"/>
  <c r="M702" i="10"/>
  <c r="M703" i="10" s="1"/>
  <c r="L702" i="10"/>
  <c r="D705" i="10"/>
  <c r="F705" i="10"/>
  <c r="B704" i="10" s="1"/>
  <c r="BJ704" i="10" s="1"/>
  <c r="O702" i="10"/>
  <c r="O703" i="10" s="1"/>
  <c r="P702" i="10"/>
  <c r="P703" i="10" s="1"/>
  <c r="B702" i="10"/>
  <c r="B34" i="1"/>
  <c r="C33" i="1"/>
  <c r="E42" i="3" s="1"/>
  <c r="L815" i="10"/>
  <c r="AE815" i="10" s="1"/>
  <c r="AE814" i="10"/>
  <c r="Q814" i="10"/>
  <c r="L255" i="10"/>
  <c r="Q254" i="10"/>
  <c r="AE254" i="10"/>
  <c r="D481" i="10"/>
  <c r="I9" i="33"/>
  <c r="Q20" i="3"/>
  <c r="C8" i="10"/>
  <c r="T20" i="3"/>
  <c r="AG1318" i="10"/>
  <c r="AG1319" i="10" s="1"/>
  <c r="AG1320" i="10" s="1"/>
  <c r="AG1321" i="10" s="1"/>
  <c r="AG1322" i="10" s="1"/>
  <c r="AG1323" i="10" s="1"/>
  <c r="AG1324" i="10" s="1"/>
  <c r="AG1325" i="10" s="1"/>
  <c r="AG1326" i="10" s="1"/>
  <c r="AG1327" i="10" s="1"/>
  <c r="AG1328" i="10" s="1"/>
  <c r="AG1329" i="10" s="1"/>
  <c r="AG1330" i="10" s="1"/>
  <c r="AG1331" i="10" s="1"/>
  <c r="AG1332" i="10" s="1"/>
  <c r="AG1333" i="10" s="1"/>
  <c r="AG1334" i="10" s="1"/>
  <c r="AG1335" i="10" s="1"/>
  <c r="AG1336" i="10" s="1"/>
  <c r="AG1337" i="10" s="1"/>
  <c r="AG1338" i="10" s="1"/>
  <c r="AG1339" i="10" s="1"/>
  <c r="AG1340" i="10" s="1"/>
  <c r="AG1341" i="10" s="1"/>
  <c r="AG1342" i="10" s="1"/>
  <c r="AG1343" i="10" s="1"/>
  <c r="AG1344" i="10" s="1"/>
  <c r="AG1345" i="10" s="1"/>
  <c r="AG1346" i="10" s="1"/>
  <c r="AG1347" i="10" s="1"/>
  <c r="AG1348" i="10" s="1"/>
  <c r="AG1349" i="10" s="1"/>
  <c r="AG1350" i="10" s="1"/>
  <c r="AG1351" i="10" s="1"/>
  <c r="AG1352" i="10" s="1"/>
  <c r="AG1353" i="10" s="1"/>
  <c r="AG1354" i="10" s="1"/>
  <c r="AG1355" i="10" s="1"/>
  <c r="AG1356" i="10" s="1"/>
  <c r="AG1357" i="10" s="1"/>
  <c r="AG1358" i="10" s="1"/>
  <c r="AG1359" i="10" s="1"/>
  <c r="AG1360" i="10" s="1"/>
  <c r="AG1361" i="10" s="1"/>
  <c r="AG1362" i="10" s="1"/>
  <c r="AG1363" i="10" s="1"/>
  <c r="AG1364" i="10" s="1"/>
  <c r="AG1365" i="10" s="1"/>
  <c r="AG1366" i="10" s="1"/>
  <c r="AG1367" i="10" s="1"/>
  <c r="AG1368" i="10" s="1"/>
  <c r="AG1369" i="10" s="1"/>
  <c r="AG1370" i="10" s="1"/>
  <c r="AG1371" i="10" s="1"/>
  <c r="AG1372" i="10" s="1"/>
  <c r="AG1373" i="10" s="1"/>
  <c r="AH1317" i="10"/>
  <c r="AI1317" i="10"/>
  <c r="AE590" i="10" l="1"/>
  <c r="BA590" i="10" s="1"/>
  <c r="N422" i="10"/>
  <c r="N423" i="10" s="1"/>
  <c r="O422" i="10"/>
  <c r="O423" i="10" s="1"/>
  <c r="P422" i="10"/>
  <c r="P423" i="10" s="1"/>
  <c r="D425" i="10"/>
  <c r="B422" i="10"/>
  <c r="F425" i="10"/>
  <c r="B424" i="10" s="1"/>
  <c r="BJ424" i="10" s="1"/>
  <c r="L422" i="10"/>
  <c r="M422" i="10"/>
  <c r="M423" i="10" s="1"/>
  <c r="P366" i="10"/>
  <c r="P367" i="10" s="1"/>
  <c r="B366" i="10"/>
  <c r="N366" i="10"/>
  <c r="N367" i="10" s="1"/>
  <c r="M366" i="10"/>
  <c r="M367" i="10" s="1"/>
  <c r="O366" i="10"/>
  <c r="O367" i="10" s="1"/>
  <c r="D369" i="10"/>
  <c r="L366" i="10"/>
  <c r="F369" i="10"/>
  <c r="B368" i="10" s="1"/>
  <c r="BJ368" i="10" s="1"/>
  <c r="L647" i="10"/>
  <c r="Q647" i="10" s="1"/>
  <c r="AB645" i="10" s="1"/>
  <c r="AJ645" i="10" s="1"/>
  <c r="J20" i="33" s="1"/>
  <c r="K19" i="33" s="1"/>
  <c r="L311" i="10"/>
  <c r="AE311" i="10" s="1"/>
  <c r="Q646" i="10"/>
  <c r="T648" i="10" s="1"/>
  <c r="Q310" i="10"/>
  <c r="AA312" i="10" s="1"/>
  <c r="Q590" i="10"/>
  <c r="T592" i="10" s="1"/>
  <c r="L143" i="10"/>
  <c r="Q143" i="10" s="1"/>
  <c r="AB141" i="10" s="1"/>
  <c r="AJ141" i="10" s="1"/>
  <c r="J11" i="33" s="1"/>
  <c r="K10" i="33" s="1"/>
  <c r="Q142" i="10"/>
  <c r="AA144" i="10" s="1"/>
  <c r="AG42" i="3"/>
  <c r="AH42" i="3" s="1"/>
  <c r="AI42" i="3" s="1"/>
  <c r="AJ42" i="3" s="1"/>
  <c r="AK42" i="3" s="1"/>
  <c r="AL42" i="3" s="1"/>
  <c r="F42" i="3"/>
  <c r="M30" i="10"/>
  <c r="M31" i="10" s="1"/>
  <c r="P30" i="10"/>
  <c r="P31" i="10" s="1"/>
  <c r="D33" i="10"/>
  <c r="B30" i="10"/>
  <c r="L30" i="10"/>
  <c r="N30" i="10"/>
  <c r="N31" i="10" s="1"/>
  <c r="O30" i="10"/>
  <c r="O31" i="10" s="1"/>
  <c r="F33" i="10"/>
  <c r="B32" i="10" s="1"/>
  <c r="BJ32" i="10" s="1"/>
  <c r="AE255" i="10"/>
  <c r="Q255" i="10"/>
  <c r="AB253" i="10" s="1"/>
  <c r="AJ253" i="10" s="1"/>
  <c r="J13" i="33" s="1"/>
  <c r="K12" i="33" s="1"/>
  <c r="AA816" i="10"/>
  <c r="N23" i="33" s="1"/>
  <c r="T816" i="10"/>
  <c r="AY646" i="10"/>
  <c r="AV646" i="10"/>
  <c r="AZ646" i="10"/>
  <c r="AN646" i="10"/>
  <c r="AR646" i="10"/>
  <c r="AO646" i="10"/>
  <c r="AL646" i="10"/>
  <c r="BD646" i="10"/>
  <c r="AU646" i="10"/>
  <c r="AM646" i="10"/>
  <c r="AS646" i="10"/>
  <c r="BE646" i="10"/>
  <c r="BB646" i="10"/>
  <c r="BC646" i="10"/>
  <c r="AW646" i="10"/>
  <c r="AX646" i="10"/>
  <c r="AQ646" i="10"/>
  <c r="AT646" i="10"/>
  <c r="AP646" i="10"/>
  <c r="BA646" i="10"/>
  <c r="F41" i="3"/>
  <c r="AG41" i="3"/>
  <c r="F37" i="3"/>
  <c r="AG37" i="3"/>
  <c r="AH37" i="3" s="1"/>
  <c r="AI37" i="3" s="1"/>
  <c r="AJ37" i="3" s="1"/>
  <c r="AE591" i="10"/>
  <c r="Q591" i="10"/>
  <c r="AB589" i="10" s="1"/>
  <c r="AJ589" i="10" s="1"/>
  <c r="J19" i="33" s="1"/>
  <c r="K18" i="33" s="1"/>
  <c r="BD814" i="10"/>
  <c r="BC814" i="10"/>
  <c r="BA814" i="10"/>
  <c r="AX814" i="10"/>
  <c r="AV814" i="10"/>
  <c r="AY814" i="10"/>
  <c r="AW814" i="10"/>
  <c r="AO814" i="10"/>
  <c r="AZ814" i="10"/>
  <c r="AN814" i="10"/>
  <c r="AT814" i="10"/>
  <c r="BE814" i="10"/>
  <c r="AM814" i="10"/>
  <c r="AR814" i="10"/>
  <c r="AP814" i="10"/>
  <c r="AL814" i="10"/>
  <c r="AQ814" i="10"/>
  <c r="AU814" i="10"/>
  <c r="AS814" i="10"/>
  <c r="BB814" i="10"/>
  <c r="AE702" i="10"/>
  <c r="L703" i="10"/>
  <c r="Q702" i="10"/>
  <c r="Q534" i="10"/>
  <c r="L535" i="10"/>
  <c r="AE534" i="10"/>
  <c r="AE86" i="10"/>
  <c r="L87" i="10"/>
  <c r="Q86" i="10"/>
  <c r="F40" i="3"/>
  <c r="AG40" i="3"/>
  <c r="AH40" i="3" s="1"/>
  <c r="AI40" i="3" s="1"/>
  <c r="AJ40" i="3" s="1"/>
  <c r="AK40" i="3" s="1"/>
  <c r="AL40" i="3" s="1"/>
  <c r="F35" i="3"/>
  <c r="AG35" i="3"/>
  <c r="AH35" i="3" s="1"/>
  <c r="AI35" i="3" s="1"/>
  <c r="AJ35" i="3" s="1"/>
  <c r="AK35" i="3" s="1"/>
  <c r="AL35" i="3" s="1"/>
  <c r="AE759" i="10"/>
  <c r="Q759" i="10"/>
  <c r="AB757" i="10" s="1"/>
  <c r="AJ757" i="10" s="1"/>
  <c r="J22" i="33" s="1"/>
  <c r="K21" i="33" s="1"/>
  <c r="BE254" i="10"/>
  <c r="AU254" i="10"/>
  <c r="AP254" i="10"/>
  <c r="AS254" i="10"/>
  <c r="AR254" i="10"/>
  <c r="AN254" i="10"/>
  <c r="AZ254" i="10"/>
  <c r="AQ254" i="10"/>
  <c r="AM254" i="10"/>
  <c r="AX254" i="10"/>
  <c r="AY254" i="10"/>
  <c r="BC254" i="10"/>
  <c r="BD254" i="10"/>
  <c r="AW254" i="10"/>
  <c r="AO254" i="10"/>
  <c r="BB254" i="10"/>
  <c r="BA254" i="10"/>
  <c r="AV254" i="10"/>
  <c r="AT254" i="10"/>
  <c r="AL254" i="10"/>
  <c r="BD815" i="10"/>
  <c r="AP815" i="10"/>
  <c r="BE815" i="10"/>
  <c r="AT815" i="10"/>
  <c r="BB815" i="10"/>
  <c r="BA815" i="10"/>
  <c r="AS815" i="10"/>
  <c r="AR815" i="10"/>
  <c r="AX815" i="10"/>
  <c r="AM815" i="10"/>
  <c r="AO815" i="10"/>
  <c r="BC815" i="10"/>
  <c r="AW815" i="10"/>
  <c r="AU815" i="10"/>
  <c r="AZ815" i="10"/>
  <c r="AV815" i="10"/>
  <c r="AN815" i="10"/>
  <c r="AY815" i="10"/>
  <c r="AQ815" i="10"/>
  <c r="AL815" i="10"/>
  <c r="B35" i="1"/>
  <c r="C34" i="1"/>
  <c r="Q198" i="10"/>
  <c r="L199" i="10"/>
  <c r="AE198" i="10"/>
  <c r="AV310" i="10"/>
  <c r="AU310" i="10"/>
  <c r="AM310" i="10"/>
  <c r="BB310" i="10"/>
  <c r="AR310" i="10"/>
  <c r="BD310" i="10"/>
  <c r="BA310" i="10"/>
  <c r="AW310" i="10"/>
  <c r="AY310" i="10"/>
  <c r="AX310" i="10"/>
  <c r="AT310" i="10"/>
  <c r="AP310" i="10"/>
  <c r="BE310" i="10"/>
  <c r="AZ310" i="10"/>
  <c r="BC310" i="10"/>
  <c r="AS310" i="10"/>
  <c r="AN310" i="10"/>
  <c r="AQ310" i="10"/>
  <c r="AO310" i="10"/>
  <c r="AL310" i="10"/>
  <c r="F39" i="3"/>
  <c r="AG39" i="3"/>
  <c r="F36" i="3"/>
  <c r="AG36" i="3"/>
  <c r="AH36" i="3" s="1"/>
  <c r="AI36" i="3" s="1"/>
  <c r="AJ36" i="3" s="1"/>
  <c r="AK36" i="3" s="1"/>
  <c r="AL36" i="3" s="1"/>
  <c r="AT758" i="10"/>
  <c r="AX758" i="10"/>
  <c r="BA758" i="10"/>
  <c r="AP758" i="10"/>
  <c r="AY758" i="10"/>
  <c r="AZ758" i="10"/>
  <c r="AO758" i="10"/>
  <c r="AR758" i="10"/>
  <c r="AW758" i="10"/>
  <c r="AM758" i="10"/>
  <c r="BC758" i="10"/>
  <c r="BB758" i="10"/>
  <c r="AU758" i="10"/>
  <c r="BD758" i="10"/>
  <c r="AQ758" i="10"/>
  <c r="AS758" i="10"/>
  <c r="AV758" i="10"/>
  <c r="AL758" i="10"/>
  <c r="BE758" i="10"/>
  <c r="AN758" i="10"/>
  <c r="B1" i="10"/>
  <c r="T21" i="3"/>
  <c r="T256" i="10"/>
  <c r="AA256" i="10"/>
  <c r="AS142" i="10"/>
  <c r="AX142" i="10"/>
  <c r="BE142" i="10"/>
  <c r="AU142" i="10"/>
  <c r="AQ142" i="10"/>
  <c r="AY142" i="10"/>
  <c r="AN142" i="10"/>
  <c r="AT142" i="10"/>
  <c r="AR142" i="10"/>
  <c r="AO142" i="10"/>
  <c r="BB142" i="10"/>
  <c r="AL142" i="10"/>
  <c r="BD142" i="10"/>
  <c r="AP142" i="10"/>
  <c r="AM142" i="10"/>
  <c r="AW142" i="10"/>
  <c r="AV142" i="10"/>
  <c r="AZ142" i="10"/>
  <c r="BA142" i="10"/>
  <c r="BC142" i="10"/>
  <c r="AG38" i="3"/>
  <c r="F38" i="3"/>
  <c r="AA760" i="10"/>
  <c r="T760" i="10"/>
  <c r="AG1374" i="10"/>
  <c r="AG1375" i="10" s="1"/>
  <c r="AG1376" i="10" s="1"/>
  <c r="AG1377" i="10" s="1"/>
  <c r="AG1378" i="10" s="1"/>
  <c r="AG1379" i="10" s="1"/>
  <c r="AG1380" i="10" s="1"/>
  <c r="AG1381" i="10" s="1"/>
  <c r="AG1382" i="10" s="1"/>
  <c r="AG1383" i="10" s="1"/>
  <c r="AG1384" i="10" s="1"/>
  <c r="AG1385" i="10" s="1"/>
  <c r="AG1386" i="10" s="1"/>
  <c r="AG1387" i="10" s="1"/>
  <c r="AG1388" i="10" s="1"/>
  <c r="AG1389" i="10" s="1"/>
  <c r="AG1390" i="10" s="1"/>
  <c r="AG1391" i="10" s="1"/>
  <c r="AG1392" i="10" s="1"/>
  <c r="AG1393" i="10" s="1"/>
  <c r="AG1394" i="10" s="1"/>
  <c r="AG1395" i="10" s="1"/>
  <c r="AG1396" i="10" s="1"/>
  <c r="AG1397" i="10" s="1"/>
  <c r="AG1398" i="10" s="1"/>
  <c r="AG1399" i="10" s="1"/>
  <c r="AG1400" i="10" s="1"/>
  <c r="AG1401" i="10" s="1"/>
  <c r="AG1402" i="10" s="1"/>
  <c r="AG1403" i="10" s="1"/>
  <c r="AG1404" i="10" s="1"/>
  <c r="AG1405" i="10" s="1"/>
  <c r="AG1406" i="10" s="1"/>
  <c r="AG1407" i="10" s="1"/>
  <c r="AG1408" i="10" s="1"/>
  <c r="AG1409" i="10" s="1"/>
  <c r="AG1410" i="10" s="1"/>
  <c r="AG1411" i="10" s="1"/>
  <c r="AG1412" i="10" s="1"/>
  <c r="AG1413" i="10" s="1"/>
  <c r="AG1414" i="10" s="1"/>
  <c r="AG1415" i="10" s="1"/>
  <c r="AG1416" i="10" s="1"/>
  <c r="AG1417" i="10" s="1"/>
  <c r="AG1418" i="10" s="1"/>
  <c r="AG1419" i="10" s="1"/>
  <c r="AG1420" i="10" s="1"/>
  <c r="AG1421" i="10" s="1"/>
  <c r="AG1422" i="10" s="1"/>
  <c r="AG1423" i="10" s="1"/>
  <c r="AG1424" i="10" s="1"/>
  <c r="AG1425" i="10" s="1"/>
  <c r="AG1426" i="10" s="1"/>
  <c r="AG1427" i="10" s="1"/>
  <c r="AG1428" i="10" s="1"/>
  <c r="AG1429" i="10" s="1"/>
  <c r="AH1373" i="10"/>
  <c r="AI1373" i="10"/>
  <c r="E12" i="33" l="1"/>
  <c r="AP590" i="10"/>
  <c r="AY590" i="10"/>
  <c r="AU590" i="10"/>
  <c r="AE647" i="10"/>
  <c r="BB647" i="10" s="1"/>
  <c r="AR590" i="10"/>
  <c r="AN590" i="10"/>
  <c r="AL590" i="10"/>
  <c r="AZ590" i="10"/>
  <c r="BD590" i="10"/>
  <c r="AV590" i="10"/>
  <c r="AT590" i="10"/>
  <c r="BC590" i="10"/>
  <c r="AM590" i="10"/>
  <c r="C35" i="1"/>
  <c r="E45" i="3" s="1"/>
  <c r="AG45" i="3" s="1"/>
  <c r="AH45" i="3" s="1"/>
  <c r="AI45" i="3" s="1"/>
  <c r="AJ45" i="3" s="1"/>
  <c r="AK45" i="3" s="1"/>
  <c r="AL45" i="3" s="1"/>
  <c r="AO590" i="10"/>
  <c r="AX590" i="10"/>
  <c r="AW590" i="10"/>
  <c r="BE590" i="10"/>
  <c r="BB590" i="10"/>
  <c r="AQ590" i="10"/>
  <c r="AS590" i="10"/>
  <c r="AA592" i="10"/>
  <c r="Q593" i="10" s="1"/>
  <c r="AE143" i="10"/>
  <c r="BC143" i="10" s="1"/>
  <c r="L367" i="10"/>
  <c r="AE366" i="10"/>
  <c r="Q366" i="10"/>
  <c r="Q422" i="10"/>
  <c r="AE422" i="10"/>
  <c r="L423" i="10"/>
  <c r="Q311" i="10"/>
  <c r="AB309" i="10" s="1"/>
  <c r="AJ309" i="10" s="1"/>
  <c r="J14" i="33" s="1"/>
  <c r="K13" i="33" s="1"/>
  <c r="AA648" i="10"/>
  <c r="N20" i="33" s="1"/>
  <c r="T312" i="10"/>
  <c r="T144" i="10"/>
  <c r="Q257" i="10"/>
  <c r="AA257" i="10"/>
  <c r="BG257" i="10" s="1"/>
  <c r="N13" i="33"/>
  <c r="T88" i="10"/>
  <c r="AA88" i="10"/>
  <c r="AH41" i="3"/>
  <c r="AI41" i="3" s="1"/>
  <c r="BE255" i="10"/>
  <c r="AQ255" i="10"/>
  <c r="AW255" i="10"/>
  <c r="AV255" i="10"/>
  <c r="AZ255" i="10"/>
  <c r="AL255" i="10"/>
  <c r="AS255" i="10"/>
  <c r="AO255" i="10"/>
  <c r="AY255" i="10"/>
  <c r="AT255" i="10"/>
  <c r="AU255" i="10"/>
  <c r="BB255" i="10"/>
  <c r="AX255" i="10"/>
  <c r="AM255" i="10"/>
  <c r="AN255" i="10"/>
  <c r="BC255" i="10"/>
  <c r="BD255" i="10"/>
  <c r="BA255" i="10"/>
  <c r="AR255" i="10"/>
  <c r="AP255" i="10"/>
  <c r="AE87" i="10"/>
  <c r="Q87" i="10"/>
  <c r="AB85" i="10" s="1"/>
  <c r="AJ85" i="10" s="1"/>
  <c r="J10" i="33" s="1"/>
  <c r="K9" i="33" s="1"/>
  <c r="BA534" i="10"/>
  <c r="AM534" i="10"/>
  <c r="BC534" i="10"/>
  <c r="AU534" i="10"/>
  <c r="AO534" i="10"/>
  <c r="AN534" i="10"/>
  <c r="AL534" i="10"/>
  <c r="AS534" i="10"/>
  <c r="BD534" i="10"/>
  <c r="AQ534" i="10"/>
  <c r="AV534" i="10"/>
  <c r="AY534" i="10"/>
  <c r="AZ534" i="10"/>
  <c r="AW534" i="10"/>
  <c r="AX534" i="10"/>
  <c r="AP534" i="10"/>
  <c r="AT534" i="10"/>
  <c r="BB534" i="10"/>
  <c r="BE534" i="10"/>
  <c r="AR534" i="10"/>
  <c r="AE703" i="10"/>
  <c r="Q703" i="10"/>
  <c r="AB701" i="10" s="1"/>
  <c r="AJ701" i="10" s="1"/>
  <c r="J21" i="33" s="1"/>
  <c r="K20" i="33" s="1"/>
  <c r="Q30" i="10"/>
  <c r="L31" i="10"/>
  <c r="AE30" i="10"/>
  <c r="B42" i="3"/>
  <c r="H42" i="3" s="1"/>
  <c r="C42" i="3"/>
  <c r="L42" i="3"/>
  <c r="AB42" i="3" s="1"/>
  <c r="C35" i="3"/>
  <c r="B35" i="3"/>
  <c r="J35" i="3" s="1"/>
  <c r="Z35" i="3" s="1"/>
  <c r="L35" i="3"/>
  <c r="Q313" i="10"/>
  <c r="AA313" i="10"/>
  <c r="BG313" i="10" s="1"/>
  <c r="N14" i="33"/>
  <c r="L39" i="3"/>
  <c r="AB39" i="3" s="1"/>
  <c r="C39" i="3"/>
  <c r="B39" i="3"/>
  <c r="AE199" i="10"/>
  <c r="Q199" i="10"/>
  <c r="AB197" i="10" s="1"/>
  <c r="AJ197" i="10" s="1"/>
  <c r="J12" i="33" s="1"/>
  <c r="K11" i="33" s="1"/>
  <c r="B57" i="10"/>
  <c r="T22" i="3"/>
  <c r="AA200" i="10"/>
  <c r="T200" i="10"/>
  <c r="AM759" i="10"/>
  <c r="AN759" i="10"/>
  <c r="BC759" i="10"/>
  <c r="AR759" i="10"/>
  <c r="AO759" i="10"/>
  <c r="BD759" i="10"/>
  <c r="AQ759" i="10"/>
  <c r="AP759" i="10"/>
  <c r="BA759" i="10"/>
  <c r="BE759" i="10"/>
  <c r="AZ759" i="10"/>
  <c r="AU759" i="10"/>
  <c r="AW759" i="10"/>
  <c r="AX759" i="10"/>
  <c r="AL759" i="10"/>
  <c r="AT759" i="10"/>
  <c r="BB759" i="10"/>
  <c r="AY759" i="10"/>
  <c r="AV759" i="10"/>
  <c r="AS759" i="10"/>
  <c r="AY86" i="10"/>
  <c r="AR86" i="10"/>
  <c r="BD86" i="10"/>
  <c r="AW86" i="10"/>
  <c r="AS86" i="10"/>
  <c r="BE86" i="10"/>
  <c r="AZ86" i="10"/>
  <c r="AV86" i="10"/>
  <c r="BA86" i="10"/>
  <c r="AN86" i="10"/>
  <c r="AT86" i="10"/>
  <c r="AU86" i="10"/>
  <c r="AX86" i="10"/>
  <c r="AL86" i="10"/>
  <c r="AQ86" i="10"/>
  <c r="AP86" i="10"/>
  <c r="AM86" i="10"/>
  <c r="BB86" i="10"/>
  <c r="BC86" i="10"/>
  <c r="AO86" i="10"/>
  <c r="AE535" i="10"/>
  <c r="Q535" i="10"/>
  <c r="AB533" i="10" s="1"/>
  <c r="AJ533" i="10" s="1"/>
  <c r="J18" i="33" s="1"/>
  <c r="K17" i="33" s="1"/>
  <c r="AZ702" i="10"/>
  <c r="AO702" i="10"/>
  <c r="BE702" i="10"/>
  <c r="AT702" i="10"/>
  <c r="AX702" i="10"/>
  <c r="AS702" i="10"/>
  <c r="BA702" i="10"/>
  <c r="AV702" i="10"/>
  <c r="BC702" i="10"/>
  <c r="BB702" i="10"/>
  <c r="AQ702" i="10"/>
  <c r="BD702" i="10"/>
  <c r="AY702" i="10"/>
  <c r="AM702" i="10"/>
  <c r="AL702" i="10"/>
  <c r="AW702" i="10"/>
  <c r="AN702" i="10"/>
  <c r="AP702" i="10"/>
  <c r="AU702" i="10"/>
  <c r="AR702" i="10"/>
  <c r="AY591" i="10"/>
  <c r="AV591" i="10"/>
  <c r="AL591" i="10"/>
  <c r="AU591" i="10"/>
  <c r="BA591" i="10"/>
  <c r="BC591" i="10"/>
  <c r="AX591" i="10"/>
  <c r="AN591" i="10"/>
  <c r="BE591" i="10"/>
  <c r="AP591" i="10"/>
  <c r="AW591" i="10"/>
  <c r="AZ591" i="10"/>
  <c r="AO591" i="10"/>
  <c r="AQ591" i="10"/>
  <c r="BB591" i="10"/>
  <c r="AS591" i="10"/>
  <c r="AR591" i="10"/>
  <c r="BD591" i="10"/>
  <c r="AM591" i="10"/>
  <c r="AT591" i="10"/>
  <c r="C37" i="3"/>
  <c r="B37" i="3"/>
  <c r="L37" i="3"/>
  <c r="AB37" i="3" s="1"/>
  <c r="L41" i="3"/>
  <c r="AB41" i="3" s="1"/>
  <c r="C41" i="3"/>
  <c r="B41" i="3"/>
  <c r="AA817" i="10"/>
  <c r="BG817" i="10" s="1"/>
  <c r="Q817" i="10"/>
  <c r="Q761" i="10"/>
  <c r="AA761" i="10"/>
  <c r="BG761" i="10" s="1"/>
  <c r="N22" i="33"/>
  <c r="BB311" i="10"/>
  <c r="AU311" i="10"/>
  <c r="AM311" i="10"/>
  <c r="AY311" i="10"/>
  <c r="AZ311" i="10"/>
  <c r="BE311" i="10"/>
  <c r="AV311" i="10"/>
  <c r="AT311" i="10"/>
  <c r="AX311" i="10"/>
  <c r="AO311" i="10"/>
  <c r="AW311" i="10"/>
  <c r="BC311" i="10"/>
  <c r="AS311" i="10"/>
  <c r="AR311" i="10"/>
  <c r="BD311" i="10"/>
  <c r="AQ311" i="10"/>
  <c r="BA311" i="10"/>
  <c r="AN311" i="10"/>
  <c r="AP311" i="10"/>
  <c r="AL311" i="10"/>
  <c r="BD198" i="10"/>
  <c r="AV198" i="10"/>
  <c r="AZ198" i="10"/>
  <c r="AS198" i="10"/>
  <c r="AX198" i="10"/>
  <c r="AN198" i="10"/>
  <c r="AO198" i="10"/>
  <c r="BE198" i="10"/>
  <c r="BB198" i="10"/>
  <c r="BC198" i="10"/>
  <c r="AR198" i="10"/>
  <c r="AT198" i="10"/>
  <c r="AP198" i="10"/>
  <c r="AY198" i="10"/>
  <c r="AQ198" i="10"/>
  <c r="AL198" i="10"/>
  <c r="AW198" i="10"/>
  <c r="AM198" i="10"/>
  <c r="BA198" i="10"/>
  <c r="AU198" i="10"/>
  <c r="AA704" i="10"/>
  <c r="T704" i="10"/>
  <c r="L38" i="3"/>
  <c r="AB38" i="3" s="1"/>
  <c r="B38" i="3"/>
  <c r="C38" i="3"/>
  <c r="AA28" i="3"/>
  <c r="P478" i="10" s="1"/>
  <c r="P479" i="10" s="1"/>
  <c r="Y28" i="3"/>
  <c r="N478" i="10" s="1"/>
  <c r="N479" i="10" s="1"/>
  <c r="Z28" i="3"/>
  <c r="O478" i="10" s="1"/>
  <c r="O479" i="10" s="1"/>
  <c r="X28" i="3"/>
  <c r="M478" i="10" s="1"/>
  <c r="M479" i="10" s="1"/>
  <c r="W28" i="3"/>
  <c r="AD28" i="3"/>
  <c r="B478" i="10" s="1"/>
  <c r="AH38" i="3"/>
  <c r="AI38" i="3" s="1"/>
  <c r="AJ38" i="3" s="1"/>
  <c r="AK37" i="3" s="1"/>
  <c r="AL37" i="3" s="1"/>
  <c r="C36" i="3"/>
  <c r="L36" i="3"/>
  <c r="AB36" i="3" s="1"/>
  <c r="V36" i="3"/>
  <c r="B36" i="3"/>
  <c r="AH39" i="3"/>
  <c r="AI39" i="3" s="1"/>
  <c r="AJ39" i="3" s="1"/>
  <c r="AK39" i="3" s="1"/>
  <c r="AL39" i="3" s="1"/>
  <c r="AI28" i="3"/>
  <c r="AJ28" i="3" s="1"/>
  <c r="AK28" i="3" s="1"/>
  <c r="AL28" i="3" s="1"/>
  <c r="F481" i="10" s="1"/>
  <c r="B480" i="10" s="1"/>
  <c r="BJ480" i="10" s="1"/>
  <c r="AA145" i="10"/>
  <c r="BG145" i="10" s="1"/>
  <c r="Q145" i="10"/>
  <c r="N11" i="33"/>
  <c r="E43" i="3"/>
  <c r="C40" i="3"/>
  <c r="B40" i="3"/>
  <c r="L40" i="3"/>
  <c r="AB40" i="3" s="1"/>
  <c r="AA536" i="10"/>
  <c r="T536" i="10"/>
  <c r="AH1429" i="10"/>
  <c r="AI1429" i="10"/>
  <c r="AG1430" i="10"/>
  <c r="AG1431" i="10" s="1"/>
  <c r="AG1432" i="10" s="1"/>
  <c r="AG1433" i="10" s="1"/>
  <c r="AG1434" i="10" s="1"/>
  <c r="AG1435" i="10" s="1"/>
  <c r="AG1436" i="10" s="1"/>
  <c r="AG1437" i="10" s="1"/>
  <c r="AG1438" i="10" s="1"/>
  <c r="AG1439" i="10" s="1"/>
  <c r="AG1440" i="10" s="1"/>
  <c r="AG1441" i="10" s="1"/>
  <c r="AG1442" i="10" s="1"/>
  <c r="AG1443" i="10" s="1"/>
  <c r="AG1444" i="10" s="1"/>
  <c r="AG1445" i="10" s="1"/>
  <c r="AG1446" i="10" s="1"/>
  <c r="AG1447" i="10" s="1"/>
  <c r="AG1448" i="10" s="1"/>
  <c r="AG1449" i="10" s="1"/>
  <c r="AG1450" i="10" s="1"/>
  <c r="AG1451" i="10" s="1"/>
  <c r="AG1452" i="10" s="1"/>
  <c r="AG1453" i="10" s="1"/>
  <c r="AL647" i="10" l="1"/>
  <c r="AX647" i="10"/>
  <c r="AP647" i="10"/>
  <c r="AQ647" i="10"/>
  <c r="AV647" i="10"/>
  <c r="AM647" i="10"/>
  <c r="AO647" i="10"/>
  <c r="BE647" i="10"/>
  <c r="AT647" i="10"/>
  <c r="BA647" i="10"/>
  <c r="BD647" i="10"/>
  <c r="AN647" i="10"/>
  <c r="AS647" i="10"/>
  <c r="AZ647" i="10"/>
  <c r="AU647" i="10"/>
  <c r="AW647" i="10"/>
  <c r="AY647" i="10"/>
  <c r="AA593" i="10"/>
  <c r="BG593" i="10" s="1"/>
  <c r="BC647" i="10"/>
  <c r="AR647" i="10"/>
  <c r="N19" i="33"/>
  <c r="E44" i="3"/>
  <c r="AG44" i="3" s="1"/>
  <c r="F45" i="3"/>
  <c r="C45" i="3" s="1"/>
  <c r="AP143" i="10"/>
  <c r="AM143" i="10"/>
  <c r="AZ143" i="10"/>
  <c r="AY143" i="10"/>
  <c r="BE143" i="10"/>
  <c r="AL143" i="10"/>
  <c r="AQ143" i="10"/>
  <c r="AR143" i="10"/>
  <c r="AX143" i="10"/>
  <c r="AW143" i="10"/>
  <c r="BD143" i="10"/>
  <c r="AS143" i="10"/>
  <c r="AO143" i="10"/>
  <c r="AN143" i="10"/>
  <c r="BB143" i="10"/>
  <c r="AU143" i="10"/>
  <c r="AV143" i="10"/>
  <c r="BA143" i="10"/>
  <c r="AT143" i="10"/>
  <c r="Q649" i="10"/>
  <c r="AK38" i="3"/>
  <c r="AL38" i="3" s="1"/>
  <c r="AE423" i="10"/>
  <c r="Q423" i="10"/>
  <c r="AB421" i="10" s="1"/>
  <c r="AJ421" i="10" s="1"/>
  <c r="J16" i="33" s="1"/>
  <c r="K15" i="33" s="1"/>
  <c r="AP422" i="10"/>
  <c r="BA422" i="10"/>
  <c r="BC422" i="10"/>
  <c r="BB422" i="10"/>
  <c r="AR422" i="10"/>
  <c r="BD422" i="10"/>
  <c r="AQ422" i="10"/>
  <c r="AL422" i="10"/>
  <c r="AV422" i="10"/>
  <c r="AW422" i="10"/>
  <c r="AM422" i="10"/>
  <c r="AN422" i="10"/>
  <c r="AO422" i="10"/>
  <c r="BE422" i="10"/>
  <c r="AY422" i="10"/>
  <c r="AU422" i="10"/>
  <c r="AX422" i="10"/>
  <c r="AT422" i="10"/>
  <c r="AS422" i="10"/>
  <c r="AZ422" i="10"/>
  <c r="T424" i="10"/>
  <c r="AA424" i="10"/>
  <c r="T368" i="10"/>
  <c r="AA368" i="10"/>
  <c r="AL366" i="10"/>
  <c r="AS366" i="10"/>
  <c r="AP366" i="10"/>
  <c r="AW366" i="10"/>
  <c r="BA366" i="10"/>
  <c r="AR366" i="10"/>
  <c r="AQ366" i="10"/>
  <c r="BC366" i="10"/>
  <c r="AY366" i="10"/>
  <c r="AT366" i="10"/>
  <c r="AX366" i="10"/>
  <c r="BB366" i="10"/>
  <c r="AV366" i="10"/>
  <c r="BD366" i="10"/>
  <c r="AU366" i="10"/>
  <c r="AN366" i="10"/>
  <c r="AO366" i="10"/>
  <c r="AM366" i="10"/>
  <c r="BE366" i="10"/>
  <c r="AZ366" i="10"/>
  <c r="AE367" i="10"/>
  <c r="Q367" i="10"/>
  <c r="AB365" i="10" s="1"/>
  <c r="AJ365" i="10" s="1"/>
  <c r="J15" i="33" s="1"/>
  <c r="K14" i="33" s="1"/>
  <c r="AA649" i="10"/>
  <c r="BG649" i="10" s="1"/>
  <c r="Q537" i="10"/>
  <c r="AA537" i="10"/>
  <c r="BG537" i="10" s="1"/>
  <c r="N18" i="33"/>
  <c r="J37" i="3"/>
  <c r="G37" i="3"/>
  <c r="H37" i="3"/>
  <c r="I37" i="3"/>
  <c r="K37" i="3"/>
  <c r="AB35" i="3"/>
  <c r="K42" i="3"/>
  <c r="AA42" i="3" s="1"/>
  <c r="J42" i="3"/>
  <c r="Z42" i="3" s="1"/>
  <c r="G42" i="3"/>
  <c r="X42" i="3"/>
  <c r="I42" i="3"/>
  <c r="Y42" i="3" s="1"/>
  <c r="AA705" i="10"/>
  <c r="BG705" i="10" s="1"/>
  <c r="Q705" i="10"/>
  <c r="N21" i="33"/>
  <c r="H41" i="3"/>
  <c r="J41" i="3"/>
  <c r="K41" i="3"/>
  <c r="G41" i="3"/>
  <c r="I41" i="3"/>
  <c r="AA201" i="10"/>
  <c r="BG201" i="10" s="1"/>
  <c r="Q201" i="10"/>
  <c r="N12" i="33"/>
  <c r="AW199" i="10"/>
  <c r="AT199" i="10"/>
  <c r="AV199" i="10"/>
  <c r="AN199" i="10"/>
  <c r="AM199" i="10"/>
  <c r="AO199" i="10"/>
  <c r="BB199" i="10"/>
  <c r="BA199" i="10"/>
  <c r="BC199" i="10"/>
  <c r="AR199" i="10"/>
  <c r="BD199" i="10"/>
  <c r="AX199" i="10"/>
  <c r="AL199" i="10"/>
  <c r="AS199" i="10"/>
  <c r="AZ199" i="10"/>
  <c r="BE199" i="10"/>
  <c r="AQ199" i="10"/>
  <c r="AY199" i="10"/>
  <c r="AP199" i="10"/>
  <c r="AU199" i="10"/>
  <c r="H35" i="3"/>
  <c r="G35" i="3"/>
  <c r="I35" i="3"/>
  <c r="K35" i="3"/>
  <c r="AQ30" i="10"/>
  <c r="AL30" i="10"/>
  <c r="AS30" i="10"/>
  <c r="AW30" i="10"/>
  <c r="AU30" i="10"/>
  <c r="AR30" i="10"/>
  <c r="AT30" i="10"/>
  <c r="BD30" i="10"/>
  <c r="AN30" i="10"/>
  <c r="AP30" i="10"/>
  <c r="AO30" i="10"/>
  <c r="BA30" i="10"/>
  <c r="AV30" i="10"/>
  <c r="AM30" i="10"/>
  <c r="BB30" i="10"/>
  <c r="AX30" i="10"/>
  <c r="BE30" i="10"/>
  <c r="BC30" i="10"/>
  <c r="AY30" i="10"/>
  <c r="AZ30" i="10"/>
  <c r="AR703" i="10"/>
  <c r="BD703" i="10"/>
  <c r="AW703" i="10"/>
  <c r="AO703" i="10"/>
  <c r="AM703" i="10"/>
  <c r="AQ703" i="10"/>
  <c r="BE703" i="10"/>
  <c r="AX703" i="10"/>
  <c r="AT703" i="10"/>
  <c r="AZ703" i="10"/>
  <c r="BB703" i="10"/>
  <c r="BA703" i="10"/>
  <c r="AY703" i="10"/>
  <c r="AL703" i="10"/>
  <c r="AU703" i="10"/>
  <c r="BC703" i="10"/>
  <c r="AN703" i="10"/>
  <c r="AV703" i="10"/>
  <c r="AP703" i="10"/>
  <c r="AS703" i="10"/>
  <c r="AJ41" i="3"/>
  <c r="AK41" i="3" s="1"/>
  <c r="AL41" i="3" s="1"/>
  <c r="H36" i="3"/>
  <c r="X36" i="3" s="1"/>
  <c r="G36" i="3"/>
  <c r="J36" i="3"/>
  <c r="Z36" i="3" s="1"/>
  <c r="I36" i="3"/>
  <c r="Y36" i="3" s="1"/>
  <c r="AC28" i="3"/>
  <c r="AE28" i="3" s="1"/>
  <c r="L478" i="10"/>
  <c r="G38" i="3"/>
  <c r="H38" i="3"/>
  <c r="X38" i="3" s="1"/>
  <c r="I38" i="3"/>
  <c r="Y38" i="3" s="1"/>
  <c r="B113" i="10"/>
  <c r="T23" i="3"/>
  <c r="J38" i="3"/>
  <c r="Z38" i="3" s="1"/>
  <c r="AE31" i="10"/>
  <c r="Q31" i="10"/>
  <c r="AB29" i="10" s="1"/>
  <c r="AJ29" i="10" s="1"/>
  <c r="J9" i="33" s="1"/>
  <c r="Q89" i="10"/>
  <c r="AA89" i="10"/>
  <c r="BG89" i="10" s="1"/>
  <c r="N10" i="33"/>
  <c r="K36" i="3"/>
  <c r="AA36" i="3" s="1"/>
  <c r="K40" i="3"/>
  <c r="AA40" i="3" s="1"/>
  <c r="H40" i="3"/>
  <c r="X40" i="3" s="1"/>
  <c r="I40" i="3"/>
  <c r="Y40" i="3" s="1"/>
  <c r="G40" i="3"/>
  <c r="AG43" i="3"/>
  <c r="AH43" i="3" s="1"/>
  <c r="AI43" i="3" s="1"/>
  <c r="AJ43" i="3" s="1"/>
  <c r="AK43" i="3" s="1"/>
  <c r="AL43" i="3" s="1"/>
  <c r="F43" i="3"/>
  <c r="I25" i="33"/>
  <c r="U36" i="3"/>
  <c r="Q36" i="3"/>
  <c r="C904" i="10"/>
  <c r="BD535" i="10"/>
  <c r="AS535" i="10"/>
  <c r="BC535" i="10"/>
  <c r="AN535" i="10"/>
  <c r="AX535" i="10"/>
  <c r="AT535" i="10"/>
  <c r="AM535" i="10"/>
  <c r="BA535" i="10"/>
  <c r="AW535" i="10"/>
  <c r="AP535" i="10"/>
  <c r="AO535" i="10"/>
  <c r="AY535" i="10"/>
  <c r="AR535" i="10"/>
  <c r="AL535" i="10"/>
  <c r="AQ535" i="10"/>
  <c r="AV535" i="10"/>
  <c r="BB535" i="10"/>
  <c r="AZ535" i="10"/>
  <c r="AU535" i="10"/>
  <c r="BE535" i="10"/>
  <c r="G39" i="3"/>
  <c r="J39" i="3"/>
  <c r="Z39" i="3" s="1"/>
  <c r="I39" i="3"/>
  <c r="Y39" i="3" s="1"/>
  <c r="H39" i="3"/>
  <c r="X39" i="3" s="1"/>
  <c r="K39" i="3"/>
  <c r="AA39" i="3" s="1"/>
  <c r="AA32" i="10"/>
  <c r="T32" i="10"/>
  <c r="BE87" i="10"/>
  <c r="AX87" i="10"/>
  <c r="AT87" i="10"/>
  <c r="BA87" i="10"/>
  <c r="AV87" i="10"/>
  <c r="BC87" i="10"/>
  <c r="BD87" i="10"/>
  <c r="AY87" i="10"/>
  <c r="BB87" i="10"/>
  <c r="AN87" i="10"/>
  <c r="AR87" i="10"/>
  <c r="AM87" i="10"/>
  <c r="AU87" i="10"/>
  <c r="AL87" i="10"/>
  <c r="AO87" i="10"/>
  <c r="AS87" i="10"/>
  <c r="AZ87" i="10"/>
  <c r="AW87" i="10"/>
  <c r="AQ87" i="10"/>
  <c r="AP87" i="10"/>
  <c r="K38" i="3"/>
  <c r="AA38" i="3" s="1"/>
  <c r="J40" i="3"/>
  <c r="Z40" i="3" s="1"/>
  <c r="F44" i="3" l="1"/>
  <c r="B44" i="3" s="1"/>
  <c r="J44" i="3" s="1"/>
  <c r="Z44" i="3" s="1"/>
  <c r="B45" i="3"/>
  <c r="J45" i="3" s="1"/>
  <c r="Z45" i="3" s="1"/>
  <c r="L45" i="3"/>
  <c r="AB45" i="3" s="1"/>
  <c r="AT367" i="10"/>
  <c r="AV367" i="10"/>
  <c r="BB367" i="10"/>
  <c r="AQ367" i="10"/>
  <c r="BD367" i="10"/>
  <c r="AX367" i="10"/>
  <c r="BE367" i="10"/>
  <c r="AN367" i="10"/>
  <c r="AY367" i="10"/>
  <c r="AW367" i="10"/>
  <c r="AU367" i="10"/>
  <c r="BA367" i="10"/>
  <c r="AO367" i="10"/>
  <c r="BC367" i="10"/>
  <c r="AS367" i="10"/>
  <c r="AM367" i="10"/>
  <c r="AR367" i="10"/>
  <c r="AZ367" i="10"/>
  <c r="AL367" i="10"/>
  <c r="AP367" i="10"/>
  <c r="AA369" i="10"/>
  <c r="BG369" i="10" s="1"/>
  <c r="Q369" i="10"/>
  <c r="N15" i="33"/>
  <c r="BC423" i="10"/>
  <c r="AN423" i="10"/>
  <c r="AO423" i="10"/>
  <c r="AZ423" i="10"/>
  <c r="AL423" i="10"/>
  <c r="AY423" i="10"/>
  <c r="AQ423" i="10"/>
  <c r="AP423" i="10"/>
  <c r="AX423" i="10"/>
  <c r="BE423" i="10"/>
  <c r="AT423" i="10"/>
  <c r="AU423" i="10"/>
  <c r="AR423" i="10"/>
  <c r="AM423" i="10"/>
  <c r="BB423" i="10"/>
  <c r="AW423" i="10"/>
  <c r="AS423" i="10"/>
  <c r="AV423" i="10"/>
  <c r="BD423" i="10"/>
  <c r="BA423" i="10"/>
  <c r="Q425" i="10"/>
  <c r="AA425" i="10"/>
  <c r="BG425" i="10" s="1"/>
  <c r="N16" i="33"/>
  <c r="Q33" i="10"/>
  <c r="AA33" i="10"/>
  <c r="BG33" i="10" s="1"/>
  <c r="N9" i="33"/>
  <c r="AH44" i="3"/>
  <c r="AI44" i="3" s="1"/>
  <c r="AJ44" i="3" s="1"/>
  <c r="AK44" i="3" s="1"/>
  <c r="AL44" i="3" s="1"/>
  <c r="AA35" i="3"/>
  <c r="W41" i="3"/>
  <c r="M41" i="3"/>
  <c r="Y37" i="3"/>
  <c r="O926" i="10"/>
  <c r="O927" i="10" s="1"/>
  <c r="Q927" i="10"/>
  <c r="P926" i="10"/>
  <c r="P927" i="10" s="1"/>
  <c r="L926" i="10"/>
  <c r="AB925" i="10"/>
  <c r="AJ925" i="10" s="1"/>
  <c r="N926" i="10"/>
  <c r="N927" i="10" s="1"/>
  <c r="B926" i="10"/>
  <c r="F929" i="10"/>
  <c r="B928" i="10" s="1"/>
  <c r="BJ928" i="10" s="1"/>
  <c r="M926" i="10"/>
  <c r="M927" i="10" s="1"/>
  <c r="D929" i="10"/>
  <c r="W39" i="3"/>
  <c r="AC39" i="3" s="1"/>
  <c r="M39" i="3"/>
  <c r="W40" i="3"/>
  <c r="AC40" i="3" s="1"/>
  <c r="M40" i="3"/>
  <c r="B169" i="10"/>
  <c r="T24" i="3"/>
  <c r="W38" i="3"/>
  <c r="AC38" i="3" s="1"/>
  <c r="M38" i="3"/>
  <c r="Y35" i="3"/>
  <c r="AA41" i="3"/>
  <c r="X37" i="3"/>
  <c r="J25" i="33"/>
  <c r="K24" i="33" s="1"/>
  <c r="L43" i="3"/>
  <c r="C43" i="3"/>
  <c r="B43" i="3"/>
  <c r="E16" i="33"/>
  <c r="AE478" i="10"/>
  <c r="Q478" i="10"/>
  <c r="L479" i="10"/>
  <c r="M36" i="3"/>
  <c r="W36" i="3"/>
  <c r="AC36" i="3" s="1"/>
  <c r="W35" i="3"/>
  <c r="M35" i="3"/>
  <c r="Z41" i="3"/>
  <c r="M42" i="3"/>
  <c r="N42" i="3" s="1"/>
  <c r="W42" i="3"/>
  <c r="AC42" i="3" s="1"/>
  <c r="W37" i="3"/>
  <c r="M37" i="3"/>
  <c r="AY31" i="10"/>
  <c r="AM31" i="10"/>
  <c r="AP31" i="10"/>
  <c r="AO31" i="10"/>
  <c r="AT31" i="10"/>
  <c r="BB31" i="10"/>
  <c r="AZ31" i="10"/>
  <c r="AQ31" i="10"/>
  <c r="AX31" i="10"/>
  <c r="AN31" i="10"/>
  <c r="BE31" i="10"/>
  <c r="AU31" i="10"/>
  <c r="AW31" i="10"/>
  <c r="BC31" i="10"/>
  <c r="AL31" i="10"/>
  <c r="BD31" i="10"/>
  <c r="AS31" i="10"/>
  <c r="AV31" i="10"/>
  <c r="AR31" i="10"/>
  <c r="BA31" i="10"/>
  <c r="X35" i="3"/>
  <c r="Y41" i="3"/>
  <c r="X41" i="3"/>
  <c r="AA37" i="3"/>
  <c r="Z37" i="3"/>
  <c r="K45" i="3" l="1"/>
  <c r="AA45" i="3" s="1"/>
  <c r="C44" i="3"/>
  <c r="L44" i="3"/>
  <c r="AB44" i="3" s="1"/>
  <c r="H45" i="3"/>
  <c r="X45" i="3" s="1"/>
  <c r="G45" i="3"/>
  <c r="W45" i="3" s="1"/>
  <c r="I45" i="3"/>
  <c r="Y45" i="3" s="1"/>
  <c r="N37" i="3"/>
  <c r="O37" i="3" s="1"/>
  <c r="V37" i="3" s="1"/>
  <c r="AN478" i="10"/>
  <c r="AY478" i="10"/>
  <c r="AT478" i="10"/>
  <c r="AX478" i="10"/>
  <c r="BC478" i="10"/>
  <c r="AQ478" i="10"/>
  <c r="BA478" i="10"/>
  <c r="AZ478" i="10"/>
  <c r="BD478" i="10"/>
  <c r="BE478" i="10"/>
  <c r="AR478" i="10"/>
  <c r="AM478" i="10"/>
  <c r="AV478" i="10"/>
  <c r="AW478" i="10"/>
  <c r="AP478" i="10"/>
  <c r="AS478" i="10"/>
  <c r="AU478" i="10"/>
  <c r="AO478" i="10"/>
  <c r="BB478" i="10"/>
  <c r="AL478" i="10"/>
  <c r="N38" i="3"/>
  <c r="AD38" i="3" s="1"/>
  <c r="AE38" i="3" s="1"/>
  <c r="N40" i="3"/>
  <c r="AD40" i="3" s="1"/>
  <c r="AE40" i="3" s="1"/>
  <c r="N41" i="3"/>
  <c r="AC37" i="3"/>
  <c r="N35" i="3"/>
  <c r="O35" i="3" s="1"/>
  <c r="N36" i="3"/>
  <c r="AD36" i="3" s="1"/>
  <c r="AE36" i="3" s="1"/>
  <c r="I43" i="3"/>
  <c r="K43" i="3"/>
  <c r="H43" i="3"/>
  <c r="J43" i="3"/>
  <c r="G43" i="3"/>
  <c r="AC41" i="3"/>
  <c r="AE479" i="10"/>
  <c r="Q479" i="10"/>
  <c r="AB477" i="10" s="1"/>
  <c r="AJ477" i="10" s="1"/>
  <c r="J17" i="33" s="1"/>
  <c r="K16" i="33" s="1"/>
  <c r="K44" i="3"/>
  <c r="AA44" i="3" s="1"/>
  <c r="I44" i="3"/>
  <c r="Y44" i="3" s="1"/>
  <c r="H44" i="3"/>
  <c r="X44" i="3" s="1"/>
  <c r="G44" i="3"/>
  <c r="B225" i="10"/>
  <c r="T25" i="3"/>
  <c r="N39" i="3"/>
  <c r="AD39" i="3" s="1"/>
  <c r="AE39" i="3" s="1"/>
  <c r="O42" i="3"/>
  <c r="V42" i="3" s="1"/>
  <c r="AD42" i="3"/>
  <c r="S1262" i="10" s="1"/>
  <c r="S1263" i="10" s="1"/>
  <c r="A1263" i="10" s="1"/>
  <c r="AC35" i="3"/>
  <c r="T480" i="10"/>
  <c r="AA480" i="10"/>
  <c r="AB43" i="3"/>
  <c r="AE926" i="10"/>
  <c r="L927" i="10"/>
  <c r="AE927" i="10" s="1"/>
  <c r="Q926" i="10"/>
  <c r="L18" i="3" l="1"/>
  <c r="M45" i="3"/>
  <c r="N45" i="3" s="1"/>
  <c r="AD45" i="3" s="1"/>
  <c r="AC45" i="3"/>
  <c r="O39" i="3"/>
  <c r="V39" i="3" s="1"/>
  <c r="U39" i="3" s="1"/>
  <c r="AD37" i="3"/>
  <c r="S982" i="10" s="1"/>
  <c r="S983" i="10" s="1"/>
  <c r="A983" i="10" s="1"/>
  <c r="AD41" i="3"/>
  <c r="AE41" i="3" s="1"/>
  <c r="O40" i="3"/>
  <c r="V40" i="3" s="1"/>
  <c r="I29" i="33" s="1"/>
  <c r="O36" i="3"/>
  <c r="E15" i="33" s="1"/>
  <c r="AO926" i="10"/>
  <c r="AZ926" i="10"/>
  <c r="BC926" i="10"/>
  <c r="BA926" i="10"/>
  <c r="AL926" i="10"/>
  <c r="AS926" i="10"/>
  <c r="AU926" i="10"/>
  <c r="AP926" i="10"/>
  <c r="BD926" i="10"/>
  <c r="AY926" i="10"/>
  <c r="AX926" i="10"/>
  <c r="BB926" i="10"/>
  <c r="AN926" i="10"/>
  <c r="AR926" i="10"/>
  <c r="BE926" i="10"/>
  <c r="AT926" i="10"/>
  <c r="AW926" i="10"/>
  <c r="AM926" i="10"/>
  <c r="AV926" i="10"/>
  <c r="AQ926" i="10"/>
  <c r="Q481" i="10"/>
  <c r="AA481" i="10"/>
  <c r="BG481" i="10" s="1"/>
  <c r="N17" i="33"/>
  <c r="AA928" i="10"/>
  <c r="N25" i="33" s="1"/>
  <c r="T928" i="10"/>
  <c r="AO479" i="10"/>
  <c r="BD479" i="10"/>
  <c r="BA479" i="10"/>
  <c r="AW479" i="10"/>
  <c r="AR479" i="10"/>
  <c r="BE479" i="10"/>
  <c r="AQ479" i="10"/>
  <c r="AM479" i="10"/>
  <c r="AY479" i="10"/>
  <c r="BB479" i="10"/>
  <c r="AN479" i="10"/>
  <c r="AL479" i="10"/>
  <c r="AP479" i="10"/>
  <c r="AT479" i="10"/>
  <c r="AX479" i="10"/>
  <c r="BC479" i="10"/>
  <c r="AS479" i="10"/>
  <c r="AV479" i="10"/>
  <c r="AU479" i="10"/>
  <c r="AZ479" i="10"/>
  <c r="AA43" i="3"/>
  <c r="K18" i="3"/>
  <c r="O41" i="3"/>
  <c r="V41" i="3" s="1"/>
  <c r="O38" i="3"/>
  <c r="V38" i="3" s="1"/>
  <c r="AL927" i="10"/>
  <c r="AS927" i="10"/>
  <c r="BA927" i="10"/>
  <c r="BE927" i="10"/>
  <c r="AN927" i="10"/>
  <c r="AX927" i="10"/>
  <c r="BD927" i="10"/>
  <c r="AY927" i="10"/>
  <c r="AU927" i="10"/>
  <c r="BB927" i="10"/>
  <c r="AZ927" i="10"/>
  <c r="AP927" i="10"/>
  <c r="AR927" i="10"/>
  <c r="AW927" i="10"/>
  <c r="BC927" i="10"/>
  <c r="AT927" i="10"/>
  <c r="AV927" i="10"/>
  <c r="AM927" i="10"/>
  <c r="AQ927" i="10"/>
  <c r="AO927" i="10"/>
  <c r="B281" i="10"/>
  <c r="T26" i="3"/>
  <c r="AE42" i="3"/>
  <c r="M43" i="3"/>
  <c r="G18" i="3"/>
  <c r="W43" i="3"/>
  <c r="Y43" i="3"/>
  <c r="I18" i="3"/>
  <c r="V35" i="3"/>
  <c r="U42" i="3"/>
  <c r="Q42" i="3"/>
  <c r="I31" i="33"/>
  <c r="C1240" i="10"/>
  <c r="Z43" i="3"/>
  <c r="J18" i="3"/>
  <c r="AD35" i="3"/>
  <c r="AE35" i="3" s="1"/>
  <c r="W44" i="3"/>
  <c r="AC44" i="3" s="1"/>
  <c r="M44" i="3"/>
  <c r="X43" i="3"/>
  <c r="H18" i="3"/>
  <c r="U37" i="3"/>
  <c r="C960" i="10"/>
  <c r="I26" i="33"/>
  <c r="Q37" i="3"/>
  <c r="AE45" i="3" l="1"/>
  <c r="O45" i="3"/>
  <c r="V45" i="3" s="1"/>
  <c r="Q45" i="3" s="1"/>
  <c r="Q39" i="3"/>
  <c r="I28" i="33"/>
  <c r="C1072" i="10"/>
  <c r="M1094" i="10" s="1"/>
  <c r="M1095" i="10" s="1"/>
  <c r="AE37" i="3"/>
  <c r="U40" i="3"/>
  <c r="C1128" i="10"/>
  <c r="P1150" i="10" s="1"/>
  <c r="P1151" i="10" s="1"/>
  <c r="Q40" i="3"/>
  <c r="F1265" i="10"/>
  <c r="B1264" i="10" s="1"/>
  <c r="BJ1264" i="10" s="1"/>
  <c r="N1262" i="10"/>
  <c r="N1263" i="10" s="1"/>
  <c r="P1262" i="10"/>
  <c r="P1263" i="10" s="1"/>
  <c r="B1262" i="10"/>
  <c r="D1265" i="10"/>
  <c r="M1262" i="10"/>
  <c r="M1263" i="10" s="1"/>
  <c r="L1262" i="10"/>
  <c r="O1262" i="10"/>
  <c r="O1263" i="10" s="1"/>
  <c r="AC43" i="3"/>
  <c r="B337" i="10"/>
  <c r="T27" i="3"/>
  <c r="AA929" i="10"/>
  <c r="BG929" i="10" s="1"/>
  <c r="Q929" i="10"/>
  <c r="P982" i="10"/>
  <c r="P983" i="10" s="1"/>
  <c r="N982" i="10"/>
  <c r="N983" i="10" s="1"/>
  <c r="L982" i="10"/>
  <c r="O982" i="10"/>
  <c r="O983" i="10" s="1"/>
  <c r="F985" i="10"/>
  <c r="B984" i="10" s="1"/>
  <c r="BJ984" i="10" s="1"/>
  <c r="B982" i="10"/>
  <c r="M982" i="10"/>
  <c r="M983" i="10" s="1"/>
  <c r="D985" i="10"/>
  <c r="N44" i="3"/>
  <c r="AD44" i="3" s="1"/>
  <c r="AE44" i="3" s="1"/>
  <c r="I24" i="33"/>
  <c r="Q35" i="3"/>
  <c r="U35" i="3"/>
  <c r="C848" i="10"/>
  <c r="N43" i="3"/>
  <c r="O43" i="3" s="1"/>
  <c r="M18" i="3"/>
  <c r="U38" i="3"/>
  <c r="Q38" i="3"/>
  <c r="I27" i="33"/>
  <c r="C1016" i="10"/>
  <c r="U41" i="3"/>
  <c r="Q41" i="3"/>
  <c r="I30" i="33"/>
  <c r="C1184" i="10"/>
  <c r="U45" i="3" l="1"/>
  <c r="C1408" i="10"/>
  <c r="F1433" i="10" s="1"/>
  <c r="B1432" i="10" s="1"/>
  <c r="BJ1432" i="10" s="1"/>
  <c r="I34" i="33"/>
  <c r="B1094" i="10"/>
  <c r="D1097" i="10"/>
  <c r="O1094" i="10"/>
  <c r="O1095" i="10" s="1"/>
  <c r="P1094" i="10"/>
  <c r="P1095" i="10" s="1"/>
  <c r="L1094" i="10"/>
  <c r="L1095" i="10" s="1"/>
  <c r="AE1095" i="10" s="1"/>
  <c r="Q1095" i="10"/>
  <c r="F1097" i="10"/>
  <c r="B1096" i="10" s="1"/>
  <c r="BJ1096" i="10" s="1"/>
  <c r="AB1093" i="10"/>
  <c r="AJ1093" i="10" s="1"/>
  <c r="J28" i="33" s="1"/>
  <c r="K27" i="33" s="1"/>
  <c r="N1094" i="10"/>
  <c r="N1095" i="10" s="1"/>
  <c r="F1153" i="10"/>
  <c r="B1152" i="10" s="1"/>
  <c r="BJ1152" i="10" s="1"/>
  <c r="B1150" i="10"/>
  <c r="D1153" i="10"/>
  <c r="O1150" i="10"/>
  <c r="O1151" i="10" s="1"/>
  <c r="N1150" i="10"/>
  <c r="N1151" i="10" s="1"/>
  <c r="L1150" i="10"/>
  <c r="L1151" i="10" s="1"/>
  <c r="M1150" i="10"/>
  <c r="M1151" i="10" s="1"/>
  <c r="O1038" i="10"/>
  <c r="O1039" i="10" s="1"/>
  <c r="L1038" i="10"/>
  <c r="Q1039" i="10"/>
  <c r="AB1037" i="10"/>
  <c r="AJ1037" i="10" s="1"/>
  <c r="J27" i="33" s="1"/>
  <c r="K26" i="33" s="1"/>
  <c r="M1038" i="10"/>
  <c r="M1039" i="10" s="1"/>
  <c r="B1038" i="10"/>
  <c r="N1038" i="10"/>
  <c r="N1039" i="10" s="1"/>
  <c r="P1038" i="10"/>
  <c r="P1039" i="10" s="1"/>
  <c r="D1041" i="10"/>
  <c r="F1041" i="10"/>
  <c r="B1040" i="10" s="1"/>
  <c r="BJ1040" i="10" s="1"/>
  <c r="B393" i="10"/>
  <c r="T28" i="3"/>
  <c r="B1206" i="10"/>
  <c r="D1209" i="10"/>
  <c r="M1206" i="10"/>
  <c r="M1207" i="10" s="1"/>
  <c r="P1206" i="10"/>
  <c r="P1207" i="10" s="1"/>
  <c r="O1206" i="10"/>
  <c r="O1207" i="10" s="1"/>
  <c r="N1206" i="10"/>
  <c r="N1207" i="10" s="1"/>
  <c r="F1209" i="10"/>
  <c r="B1208" i="10" s="1"/>
  <c r="BJ1208" i="10" s="1"/>
  <c r="L1206" i="10"/>
  <c r="V43" i="3"/>
  <c r="Q1262" i="10"/>
  <c r="AE1262" i="10"/>
  <c r="L1263" i="10"/>
  <c r="AD43" i="3"/>
  <c r="AE43" i="3" s="1"/>
  <c r="N18" i="3"/>
  <c r="E10" i="33" s="1"/>
  <c r="F873" i="10"/>
  <c r="B872" i="10" s="1"/>
  <c r="BJ872" i="10" s="1"/>
  <c r="P870" i="10"/>
  <c r="P871" i="10" s="1"/>
  <c r="D873" i="10"/>
  <c r="M870" i="10"/>
  <c r="M871" i="10" s="1"/>
  <c r="L870" i="10"/>
  <c r="O870" i="10"/>
  <c r="O871" i="10" s="1"/>
  <c r="N870" i="10"/>
  <c r="N871" i="10" s="1"/>
  <c r="B870" i="10"/>
  <c r="O44" i="3"/>
  <c r="V44" i="3" s="1"/>
  <c r="AE982" i="10"/>
  <c r="L983" i="10"/>
  <c r="Q982" i="10"/>
  <c r="B1430" i="10" l="1"/>
  <c r="N1430" i="10"/>
  <c r="N1431" i="10" s="1"/>
  <c r="P1430" i="10"/>
  <c r="P1431" i="10" s="1"/>
  <c r="D1433" i="10"/>
  <c r="O1430" i="10"/>
  <c r="O1431" i="10" s="1"/>
  <c r="M1430" i="10"/>
  <c r="M1431" i="10" s="1"/>
  <c r="L1430" i="10"/>
  <c r="AE1430" i="10" s="1"/>
  <c r="AE1094" i="10"/>
  <c r="BA1094" i="10" s="1"/>
  <c r="Q1094" i="10"/>
  <c r="T1096" i="10" s="1"/>
  <c r="AE1150" i="10"/>
  <c r="AQ1150" i="10" s="1"/>
  <c r="Q1150" i="10"/>
  <c r="T1152" i="10" s="1"/>
  <c r="C1352" i="10"/>
  <c r="I33" i="33"/>
  <c r="U44" i="3"/>
  <c r="Q44" i="3"/>
  <c r="T984" i="10"/>
  <c r="AA984" i="10"/>
  <c r="AE870" i="10"/>
  <c r="Q870" i="10"/>
  <c r="L871" i="10"/>
  <c r="O18" i="3"/>
  <c r="O57" i="3" s="1"/>
  <c r="AE1206" i="10"/>
  <c r="L1207" i="10"/>
  <c r="Q1206" i="10"/>
  <c r="B449" i="10"/>
  <c r="T29" i="3"/>
  <c r="AE983" i="10"/>
  <c r="Q983" i="10"/>
  <c r="AB981" i="10" s="1"/>
  <c r="AJ981" i="10" s="1"/>
  <c r="J26" i="33" s="1"/>
  <c r="K25" i="33" s="1"/>
  <c r="AE1263" i="10"/>
  <c r="Q1263" i="10"/>
  <c r="AB1261" i="10" s="1"/>
  <c r="AJ1261" i="10" s="1"/>
  <c r="J31" i="33" s="1"/>
  <c r="K30" i="33" s="1"/>
  <c r="Q43" i="3"/>
  <c r="I32" i="33"/>
  <c r="C1296" i="10"/>
  <c r="U43" i="3"/>
  <c r="U50" i="3"/>
  <c r="AE1151" i="10"/>
  <c r="Q1151" i="10"/>
  <c r="AB1149" i="10" s="1"/>
  <c r="AJ1149" i="10" s="1"/>
  <c r="J29" i="33" s="1"/>
  <c r="K28" i="33" s="1"/>
  <c r="BB982" i="10"/>
  <c r="AQ982" i="10"/>
  <c r="AL982" i="10"/>
  <c r="AY982" i="10"/>
  <c r="BA982" i="10"/>
  <c r="AR982" i="10"/>
  <c r="BE982" i="10"/>
  <c r="AU982" i="10"/>
  <c r="AO982" i="10"/>
  <c r="AS982" i="10"/>
  <c r="BD982" i="10"/>
  <c r="AW982" i="10"/>
  <c r="AP982" i="10"/>
  <c r="AX982" i="10"/>
  <c r="AV982" i="10"/>
  <c r="AZ982" i="10"/>
  <c r="BC982" i="10"/>
  <c r="AT982" i="10"/>
  <c r="AM982" i="10"/>
  <c r="AN982" i="10"/>
  <c r="AZ1262" i="10"/>
  <c r="AS1262" i="10"/>
  <c r="AU1262" i="10"/>
  <c r="AY1262" i="10"/>
  <c r="AR1262" i="10"/>
  <c r="AW1262" i="10"/>
  <c r="BE1262" i="10"/>
  <c r="AX1262" i="10"/>
  <c r="AQ1262" i="10"/>
  <c r="AM1262" i="10"/>
  <c r="BD1262" i="10"/>
  <c r="AN1262" i="10"/>
  <c r="AL1262" i="10"/>
  <c r="AP1262" i="10"/>
  <c r="AV1262" i="10"/>
  <c r="BC1262" i="10"/>
  <c r="BA1262" i="10"/>
  <c r="AT1262" i="10"/>
  <c r="BB1262" i="10"/>
  <c r="AO1262" i="10"/>
  <c r="L1039" i="10"/>
  <c r="AE1039" i="10" s="1"/>
  <c r="AE1038" i="10"/>
  <c r="Q1038" i="10"/>
  <c r="AY1095" i="10"/>
  <c r="AW1095" i="10"/>
  <c r="AX1095" i="10"/>
  <c r="AS1095" i="10"/>
  <c r="BA1095" i="10"/>
  <c r="AN1095" i="10"/>
  <c r="BE1095" i="10"/>
  <c r="AZ1095" i="10"/>
  <c r="AP1095" i="10"/>
  <c r="AL1095" i="10"/>
  <c r="AR1095" i="10"/>
  <c r="BD1095" i="10"/>
  <c r="AT1095" i="10"/>
  <c r="BC1095" i="10"/>
  <c r="AV1095" i="10"/>
  <c r="AQ1095" i="10"/>
  <c r="BB1095" i="10"/>
  <c r="AO1095" i="10"/>
  <c r="AM1095" i="10"/>
  <c r="AU1095" i="10"/>
  <c r="AA1264" i="10"/>
  <c r="T1264" i="10"/>
  <c r="N2" i="3" l="1"/>
  <c r="L1431" i="10"/>
  <c r="AE1431" i="10" s="1"/>
  <c r="Q1430" i="10"/>
  <c r="T1432" i="10" s="1"/>
  <c r="AA1152" i="10"/>
  <c r="N29" i="33" s="1"/>
  <c r="AM1094" i="10"/>
  <c r="AZ1094" i="10"/>
  <c r="BC1094" i="10"/>
  <c r="AV1094" i="10"/>
  <c r="AO1094" i="10"/>
  <c r="AP1094" i="10"/>
  <c r="BB1094" i="10"/>
  <c r="AT1094" i="10"/>
  <c r="AS1094" i="10"/>
  <c r="AR1094" i="10"/>
  <c r="AU1094" i="10"/>
  <c r="AA1096" i="10"/>
  <c r="N28" i="33" s="1"/>
  <c r="AL1094" i="10"/>
  <c r="AN1094" i="10"/>
  <c r="BD1094" i="10"/>
  <c r="AQ1094" i="10"/>
  <c r="AW1094" i="10"/>
  <c r="AX1094" i="10"/>
  <c r="AY1094" i="10"/>
  <c r="BE1094" i="10"/>
  <c r="AM1150" i="10"/>
  <c r="BD1150" i="10"/>
  <c r="BE1150" i="10"/>
  <c r="AS1150" i="10"/>
  <c r="BB1150" i="10"/>
  <c r="AP1150" i="10"/>
  <c r="AX1150" i="10"/>
  <c r="AR1150" i="10"/>
  <c r="AO1150" i="10"/>
  <c r="AZ1150" i="10"/>
  <c r="AU1150" i="10"/>
  <c r="AL1150" i="10"/>
  <c r="BA1150" i="10"/>
  <c r="AW1150" i="10"/>
  <c r="AT1150" i="10"/>
  <c r="AN1150" i="10"/>
  <c r="BC1150" i="10"/>
  <c r="AY1150" i="10"/>
  <c r="AV1150" i="10"/>
  <c r="B505" i="10"/>
  <c r="T30" i="3"/>
  <c r="AS1206" i="10"/>
  <c r="AT1206" i="10"/>
  <c r="AZ1206" i="10"/>
  <c r="AY1206" i="10"/>
  <c r="BC1206" i="10"/>
  <c r="AV1206" i="10"/>
  <c r="AN1206" i="10"/>
  <c r="BE1206" i="10"/>
  <c r="AL1206" i="10"/>
  <c r="AQ1206" i="10"/>
  <c r="AP1206" i="10"/>
  <c r="AX1206" i="10"/>
  <c r="BD1206" i="10"/>
  <c r="AU1206" i="10"/>
  <c r="BB1206" i="10"/>
  <c r="AW1206" i="10"/>
  <c r="BA1206" i="10"/>
  <c r="AR1206" i="10"/>
  <c r="AO1206" i="10"/>
  <c r="AM1206" i="10"/>
  <c r="AW870" i="10"/>
  <c r="AT870" i="10"/>
  <c r="AO870" i="10"/>
  <c r="AN870" i="10"/>
  <c r="BD870" i="10"/>
  <c r="AM870" i="10"/>
  <c r="AU870" i="10"/>
  <c r="AV870" i="10"/>
  <c r="AX870" i="10"/>
  <c r="AQ870" i="10"/>
  <c r="AY870" i="10"/>
  <c r="AR870" i="10"/>
  <c r="AL870" i="10"/>
  <c r="BE870" i="10"/>
  <c r="BA870" i="10"/>
  <c r="BB870" i="10"/>
  <c r="AZ870" i="10"/>
  <c r="AP870" i="10"/>
  <c r="BC870" i="10"/>
  <c r="AS870" i="10"/>
  <c r="Q1265" i="10"/>
  <c r="AA1265" i="10"/>
  <c r="BG1265" i="10" s="1"/>
  <c r="N31" i="33"/>
  <c r="AO1430" i="10"/>
  <c r="AQ1430" i="10"/>
  <c r="BB1430" i="10"/>
  <c r="AV1430" i="10"/>
  <c r="AW1430" i="10"/>
  <c r="BE1430" i="10"/>
  <c r="AZ1430" i="10"/>
  <c r="BA1430" i="10"/>
  <c r="AS1430" i="10"/>
  <c r="AY1430" i="10"/>
  <c r="AR1430" i="10"/>
  <c r="AU1430" i="10"/>
  <c r="AL1430" i="10"/>
  <c r="BC1430" i="10"/>
  <c r="AM1430" i="10"/>
  <c r="AX1430" i="10"/>
  <c r="BD1430" i="10"/>
  <c r="AP1430" i="10"/>
  <c r="AN1430" i="10"/>
  <c r="AT1430" i="10"/>
  <c r="BD1151" i="10"/>
  <c r="AT1151" i="10"/>
  <c r="AZ1151" i="10"/>
  <c r="AM1151" i="10"/>
  <c r="AN1151" i="10"/>
  <c r="AX1151" i="10"/>
  <c r="AO1151" i="10"/>
  <c r="AV1151" i="10"/>
  <c r="AL1151" i="10"/>
  <c r="AQ1151" i="10"/>
  <c r="AS1151" i="10"/>
  <c r="AU1151" i="10"/>
  <c r="AP1151" i="10"/>
  <c r="BA1151" i="10"/>
  <c r="AW1151" i="10"/>
  <c r="BE1151" i="10"/>
  <c r="AR1151" i="10"/>
  <c r="BC1151" i="10"/>
  <c r="BB1151" i="10"/>
  <c r="AY1151" i="10"/>
  <c r="P1318" i="10"/>
  <c r="P1319" i="10" s="1"/>
  <c r="F1321" i="10"/>
  <c r="B1320" i="10" s="1"/>
  <c r="BJ1320" i="10" s="1"/>
  <c r="O1318" i="10"/>
  <c r="O1319" i="10" s="1"/>
  <c r="N1318" i="10"/>
  <c r="N1319" i="10" s="1"/>
  <c r="B1318" i="10"/>
  <c r="M1318" i="10"/>
  <c r="M1319" i="10" s="1"/>
  <c r="D1321" i="10"/>
  <c r="L1318" i="10"/>
  <c r="AR1263" i="10"/>
  <c r="AY1263" i="10"/>
  <c r="BA1263" i="10"/>
  <c r="AT1263" i="10"/>
  <c r="AX1263" i="10"/>
  <c r="BE1263" i="10"/>
  <c r="AQ1263" i="10"/>
  <c r="AM1263" i="10"/>
  <c r="AW1263" i="10"/>
  <c r="AS1263" i="10"/>
  <c r="AL1263" i="10"/>
  <c r="AZ1263" i="10"/>
  <c r="BB1263" i="10"/>
  <c r="AU1263" i="10"/>
  <c r="BC1263" i="10"/>
  <c r="AV1263" i="10"/>
  <c r="AP1263" i="10"/>
  <c r="AN1263" i="10"/>
  <c r="AO1263" i="10"/>
  <c r="BD1263" i="10"/>
  <c r="AA985" i="10"/>
  <c r="BG985" i="10" s="1"/>
  <c r="Q985" i="10"/>
  <c r="N26" i="33"/>
  <c r="T1040" i="10"/>
  <c r="AA1040" i="10"/>
  <c r="N27" i="33" s="1"/>
  <c r="AA1208" i="10"/>
  <c r="T1208" i="10"/>
  <c r="AE871" i="10"/>
  <c r="Q871" i="10"/>
  <c r="AB869" i="10" s="1"/>
  <c r="AJ869" i="10" s="1"/>
  <c r="J24" i="33" s="1"/>
  <c r="K23" i="33" s="1"/>
  <c r="AS1039" i="10"/>
  <c r="BB1039" i="10"/>
  <c r="BE1039" i="10"/>
  <c r="BA1039" i="10"/>
  <c r="AX1039" i="10"/>
  <c r="AU1039" i="10"/>
  <c r="AW1039" i="10"/>
  <c r="AZ1039" i="10"/>
  <c r="AN1039" i="10"/>
  <c r="AR1039" i="10"/>
  <c r="AT1039" i="10"/>
  <c r="AL1039" i="10"/>
  <c r="AO1039" i="10"/>
  <c r="BD1039" i="10"/>
  <c r="AV1039" i="10"/>
  <c r="AY1039" i="10"/>
  <c r="AQ1039" i="10"/>
  <c r="AM1039" i="10"/>
  <c r="AP1039" i="10"/>
  <c r="BC1039" i="10"/>
  <c r="BA1038" i="10"/>
  <c r="BC1038" i="10"/>
  <c r="AN1038" i="10"/>
  <c r="AM1038" i="10"/>
  <c r="AT1038" i="10"/>
  <c r="AY1038" i="10"/>
  <c r="BE1038" i="10"/>
  <c r="AZ1038" i="10"/>
  <c r="AU1038" i="10"/>
  <c r="AO1038" i="10"/>
  <c r="BD1038" i="10"/>
  <c r="AW1038" i="10"/>
  <c r="AP1038" i="10"/>
  <c r="AV1038" i="10"/>
  <c r="AL1038" i="10"/>
  <c r="AS1038" i="10"/>
  <c r="AX1038" i="10"/>
  <c r="AQ1038" i="10"/>
  <c r="AR1038" i="10"/>
  <c r="BB1038" i="10"/>
  <c r="AZ983" i="10"/>
  <c r="AL983" i="10"/>
  <c r="AQ983" i="10"/>
  <c r="BB983" i="10"/>
  <c r="AM983" i="10"/>
  <c r="BE983" i="10"/>
  <c r="BC983" i="10"/>
  <c r="AS983" i="10"/>
  <c r="AT983" i="10"/>
  <c r="AU983" i="10"/>
  <c r="AN983" i="10"/>
  <c r="BD983" i="10"/>
  <c r="AP983" i="10"/>
  <c r="AV983" i="10"/>
  <c r="BA983" i="10"/>
  <c r="AO983" i="10"/>
  <c r="AR983" i="10"/>
  <c r="AY983" i="10"/>
  <c r="AW983" i="10"/>
  <c r="AX983" i="10"/>
  <c r="AE1207" i="10"/>
  <c r="Q1207" i="10"/>
  <c r="AB1205" i="10" s="1"/>
  <c r="AJ1205" i="10" s="1"/>
  <c r="J30" i="33" s="1"/>
  <c r="K29" i="33" s="1"/>
  <c r="AA872" i="10"/>
  <c r="T872" i="10"/>
  <c r="F1377" i="10"/>
  <c r="B1376" i="10" s="1"/>
  <c r="BJ1376" i="10" s="1"/>
  <c r="M1374" i="10"/>
  <c r="M1375" i="10" s="1"/>
  <c r="P1374" i="10"/>
  <c r="P1375" i="10" s="1"/>
  <c r="L1374" i="10"/>
  <c r="N1374" i="10"/>
  <c r="N1375" i="10" s="1"/>
  <c r="O1374" i="10"/>
  <c r="O1375" i="10" s="1"/>
  <c r="B1374" i="10"/>
  <c r="D1377" i="10"/>
  <c r="O59" i="3" l="1"/>
  <c r="AA1153" i="10"/>
  <c r="BG1153" i="10" s="1"/>
  <c r="Q1153" i="10"/>
  <c r="AA1432" i="10"/>
  <c r="Q1433" i="10" s="1"/>
  <c r="Q1431" i="10"/>
  <c r="AB1429" i="10" s="1"/>
  <c r="AJ1429" i="10" s="1"/>
  <c r="J34" i="33" s="1"/>
  <c r="K33" i="33" s="1"/>
  <c r="AA1097" i="10"/>
  <c r="BG1097" i="10" s="1"/>
  <c r="Q1097" i="10"/>
  <c r="Q1209" i="10"/>
  <c r="AA1209" i="10"/>
  <c r="BG1209" i="10" s="1"/>
  <c r="N30" i="33"/>
  <c r="BJ1" i="10"/>
  <c r="BD1207" i="10"/>
  <c r="BC1207" i="10"/>
  <c r="AN1207" i="10"/>
  <c r="AO1207" i="10"/>
  <c r="AM1207" i="10"/>
  <c r="AV1207" i="10"/>
  <c r="AZ1207" i="10"/>
  <c r="BE1207" i="10"/>
  <c r="AS1207" i="10"/>
  <c r="AX1207" i="10"/>
  <c r="AU1207" i="10"/>
  <c r="AL1207" i="10"/>
  <c r="AW1207" i="10"/>
  <c r="BB1207" i="10"/>
  <c r="AQ1207" i="10"/>
  <c r="BA1207" i="10"/>
  <c r="AT1207" i="10"/>
  <c r="AP1207" i="10"/>
  <c r="AR1207" i="10"/>
  <c r="AY1207" i="10"/>
  <c r="Q1374" i="10"/>
  <c r="L1375" i="10"/>
  <c r="AE1374" i="10"/>
  <c r="BB871" i="10"/>
  <c r="AM871" i="10"/>
  <c r="AS871" i="10"/>
  <c r="AU871" i="10"/>
  <c r="AZ871" i="10"/>
  <c r="BD871" i="10"/>
  <c r="AN871" i="10"/>
  <c r="AT871" i="10"/>
  <c r="BA871" i="10"/>
  <c r="AL871" i="10"/>
  <c r="AQ871" i="10"/>
  <c r="AO871" i="10"/>
  <c r="AW871" i="10"/>
  <c r="AX871" i="10"/>
  <c r="AR871" i="10"/>
  <c r="BE871" i="10"/>
  <c r="AP871" i="10"/>
  <c r="BC871" i="10"/>
  <c r="AV871" i="10"/>
  <c r="AY871" i="10"/>
  <c r="B561" i="10"/>
  <c r="T31" i="3"/>
  <c r="BC1431" i="10"/>
  <c r="BD1431" i="10"/>
  <c r="AO1431" i="10"/>
  <c r="AN1431" i="10"/>
  <c r="AL1431" i="10"/>
  <c r="BA1431" i="10"/>
  <c r="BB1431" i="10"/>
  <c r="AM1431" i="10"/>
  <c r="AP1431" i="10"/>
  <c r="AV1431" i="10"/>
  <c r="BE1431" i="10"/>
  <c r="AR1431" i="10"/>
  <c r="AT1431" i="10"/>
  <c r="AY1431" i="10"/>
  <c r="AX1431" i="10"/>
  <c r="AU1431" i="10"/>
  <c r="AW1431" i="10"/>
  <c r="AS1431" i="10"/>
  <c r="AQ1431" i="10"/>
  <c r="AZ1431" i="10"/>
  <c r="Q873" i="10"/>
  <c r="AA873" i="10"/>
  <c r="BG873" i="10" s="1"/>
  <c r="N24" i="33"/>
  <c r="AA1041" i="10"/>
  <c r="BG1041" i="10" s="1"/>
  <c r="Q1041" i="10"/>
  <c r="L1319" i="10"/>
  <c r="AE1318" i="10"/>
  <c r="Q1318" i="10"/>
  <c r="N34" i="33" l="1"/>
  <c r="AA1433" i="10"/>
  <c r="BG1433" i="10" s="1"/>
  <c r="B617" i="10"/>
  <c r="T32" i="3"/>
  <c r="AA1320" i="10"/>
  <c r="T1320" i="10"/>
  <c r="AU1318" i="10"/>
  <c r="AR1318" i="10"/>
  <c r="BC1318" i="10"/>
  <c r="AT1318" i="10"/>
  <c r="AQ1318" i="10"/>
  <c r="AS1318" i="10"/>
  <c r="AM1318" i="10"/>
  <c r="AW1318" i="10"/>
  <c r="AY1318" i="10"/>
  <c r="BB1318" i="10"/>
  <c r="AO1318" i="10"/>
  <c r="AX1318" i="10"/>
  <c r="BE1318" i="10"/>
  <c r="AV1318" i="10"/>
  <c r="AP1318" i="10"/>
  <c r="AN1318" i="10"/>
  <c r="BA1318" i="10"/>
  <c r="AZ1318" i="10"/>
  <c r="AL1318" i="10"/>
  <c r="BD1318" i="10"/>
  <c r="AQ1374" i="10"/>
  <c r="AN1374" i="10"/>
  <c r="AM1374" i="10"/>
  <c r="AV1374" i="10"/>
  <c r="AX1374" i="10"/>
  <c r="BA1374" i="10"/>
  <c r="BD1374" i="10"/>
  <c r="AU1374" i="10"/>
  <c r="AR1374" i="10"/>
  <c r="AL1374" i="10"/>
  <c r="AY1374" i="10"/>
  <c r="BE1374" i="10"/>
  <c r="AS1374" i="10"/>
  <c r="AZ1374" i="10"/>
  <c r="AT1374" i="10"/>
  <c r="AP1374" i="10"/>
  <c r="BC1374" i="10"/>
  <c r="BB1374" i="10"/>
  <c r="AW1374" i="10"/>
  <c r="AO1374" i="10"/>
  <c r="AE1375" i="10"/>
  <c r="Q1375" i="10"/>
  <c r="AB1373" i="10" s="1"/>
  <c r="AJ1373" i="10" s="1"/>
  <c r="J33" i="33" s="1"/>
  <c r="AE1319" i="10"/>
  <c r="Q1319" i="10"/>
  <c r="AB1317" i="10" s="1"/>
  <c r="AJ1317" i="10" s="1"/>
  <c r="J32" i="33" s="1"/>
  <c r="K31" i="33" s="1"/>
  <c r="T1376" i="10"/>
  <c r="AA1376" i="10"/>
  <c r="AN1319" i="10" l="1"/>
  <c r="AU1319" i="10"/>
  <c r="BC1319" i="10"/>
  <c r="AS1319" i="10"/>
  <c r="AM1319" i="10"/>
  <c r="BD1319" i="10"/>
  <c r="BE1319" i="10"/>
  <c r="AL1319" i="10"/>
  <c r="AP1319" i="10"/>
  <c r="AV1319" i="10"/>
  <c r="BA1319" i="10"/>
  <c r="AR1319" i="10"/>
  <c r="AX1319" i="10"/>
  <c r="AW1319" i="10"/>
  <c r="AQ1319" i="10"/>
  <c r="AT1319" i="10"/>
  <c r="AY1319" i="10"/>
  <c r="AZ1319" i="10"/>
  <c r="BB1319" i="10"/>
  <c r="AO1319" i="10"/>
  <c r="Q1321" i="10"/>
  <c r="AA1321" i="10"/>
  <c r="BG1321" i="10" s="1"/>
  <c r="N32" i="33"/>
  <c r="B673" i="10"/>
  <c r="T33" i="3"/>
  <c r="Q1377" i="10"/>
  <c r="AA1377" i="10"/>
  <c r="BG1377" i="10" s="1"/>
  <c r="N33" i="33"/>
  <c r="AM1375" i="10"/>
  <c r="AM7" i="10" s="1"/>
  <c r="F10" i="33" s="1"/>
  <c r="G10" i="33" s="1"/>
  <c r="AQ1375" i="10"/>
  <c r="AY1375" i="10"/>
  <c r="BB1375" i="10"/>
  <c r="BB7" i="10" s="1"/>
  <c r="AX1375" i="10"/>
  <c r="BC1375" i="10"/>
  <c r="AT1375" i="10"/>
  <c r="AV1375" i="10"/>
  <c r="AN1375" i="10"/>
  <c r="AP1375" i="10"/>
  <c r="AO1375" i="10"/>
  <c r="AR1375" i="10"/>
  <c r="AZ1375" i="10"/>
  <c r="AW1375" i="10"/>
  <c r="AL1375" i="10"/>
  <c r="BE1375" i="10"/>
  <c r="BD1375" i="10"/>
  <c r="AS1375" i="10"/>
  <c r="BA1375" i="10"/>
  <c r="AU1375" i="10"/>
  <c r="AX7" i="10" l="1"/>
  <c r="F21" i="33" s="1"/>
  <c r="G21" i="33" s="1"/>
  <c r="AR7" i="10"/>
  <c r="F15" i="33" s="1"/>
  <c r="G15" i="33" s="1"/>
  <c r="AU7" i="10"/>
  <c r="F18" i="33" s="1"/>
  <c r="G18" i="33" s="1"/>
  <c r="F25" i="33"/>
  <c r="G25" i="33" s="1"/>
  <c r="AP7" i="10"/>
  <c r="F13" i="33" s="1"/>
  <c r="G13" i="33" s="1"/>
  <c r="AN7" i="10"/>
  <c r="F11" i="33" s="1"/>
  <c r="G11" i="33" s="1"/>
  <c r="AW7" i="10"/>
  <c r="F20" i="33" s="1"/>
  <c r="G20" i="33" s="1"/>
  <c r="BA7" i="10"/>
  <c r="F24" i="33" s="1"/>
  <c r="G24" i="33" s="1"/>
  <c r="BE7" i="10"/>
  <c r="F28" i="33" s="1"/>
  <c r="G28" i="33" s="1"/>
  <c r="AV7" i="10"/>
  <c r="F19" i="33" s="1"/>
  <c r="G19" i="33" s="1"/>
  <c r="AY7" i="10"/>
  <c r="F22" i="33" s="1"/>
  <c r="G22" i="33" s="1"/>
  <c r="BG10" i="10"/>
  <c r="BD7" i="10"/>
  <c r="F27" i="33" s="1"/>
  <c r="G27" i="33" s="1"/>
  <c r="AZ7" i="10"/>
  <c r="F23" i="33" s="1"/>
  <c r="G23" i="33" s="1"/>
  <c r="BC7" i="10"/>
  <c r="F26" i="33" s="1"/>
  <c r="G26" i="33" s="1"/>
  <c r="AQ7" i="10"/>
  <c r="F14" i="33" s="1"/>
  <c r="G14" i="33" s="1"/>
  <c r="AL7" i="10"/>
  <c r="F9" i="33" s="1"/>
  <c r="G9" i="33" s="1"/>
  <c r="AO7" i="10"/>
  <c r="F12" i="33" s="1"/>
  <c r="G12" i="33" s="1"/>
  <c r="AT7" i="10"/>
  <c r="F17" i="33" s="1"/>
  <c r="G17" i="33" s="1"/>
  <c r="AS7" i="10"/>
  <c r="F16" i="33" s="1"/>
  <c r="G16" i="33" s="1"/>
  <c r="B729" i="10"/>
  <c r="T34" i="3"/>
  <c r="B785" i="10" l="1"/>
  <c r="T35" i="3"/>
  <c r="B841" i="10" l="1"/>
  <c r="T36" i="3"/>
  <c r="B897" i="10" l="1"/>
  <c r="T37" i="3"/>
  <c r="B953" i="10" l="1"/>
  <c r="T38" i="3"/>
  <c r="B1009" i="10" l="1"/>
  <c r="T39" i="3"/>
  <c r="B1065" i="10" l="1"/>
  <c r="T40" i="3"/>
  <c r="B1121" i="10" l="1"/>
  <c r="T41" i="3"/>
  <c r="B1177" i="10" l="1"/>
  <c r="T42" i="3"/>
  <c r="B1233" i="10" l="1"/>
  <c r="T43" i="3"/>
  <c r="B1289" i="10" l="1"/>
  <c r="T44" i="3"/>
  <c r="B1345" i="10" l="1"/>
  <c r="B1457" i="10" s="1"/>
  <c r="T45" i="3"/>
  <c r="B1401" i="10" s="1"/>
  <c r="E66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Jazmin</author>
  </authors>
  <commentList>
    <comment ref="F6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Jazmin:</t>
        </r>
        <r>
          <rPr>
            <sz val="9"/>
            <color indexed="81"/>
            <rFont val="Tahoma"/>
            <family val="2"/>
          </rPr>
          <t xml:space="preserve">
SI TIENE LECCIONES APROBADAS DEBE LLENAR LA HOJA TIE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Jazmin</author>
  </authors>
  <commentList>
    <comment ref="C34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Jazmin:</t>
        </r>
        <r>
          <rPr>
            <sz val="9"/>
            <color indexed="81"/>
            <rFont val="Tahoma"/>
            <family val="2"/>
          </rPr>
          <t xml:space="preserve">
4129 SIXAOLA SE QUITA PARA PONER EL LICEO DE COPEY </t>
        </r>
      </text>
    </comment>
    <comment ref="C348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Jazmin:</t>
        </r>
        <r>
          <rPr>
            <sz val="9"/>
            <color indexed="81"/>
            <rFont val="Tahoma"/>
            <family val="2"/>
          </rPr>
          <t xml:space="preserve">
NUEVO DEL 2022</t>
        </r>
      </text>
    </comment>
    <comment ref="F348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Jazmin:</t>
        </r>
        <r>
          <rPr>
            <sz val="9"/>
            <color indexed="81"/>
            <rFont val="Tahoma"/>
            <family val="2"/>
          </rPr>
          <t xml:space="preserve">
PARA EL 2022 EN EL LISTADO NO LO ENVIARON </t>
        </r>
      </text>
    </comment>
    <comment ref="C528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Jazmin:</t>
        </r>
        <r>
          <rPr>
            <sz val="9"/>
            <color indexed="81"/>
            <rFont val="Tahoma"/>
            <family val="2"/>
          </rPr>
          <t xml:space="preserve">
ES NUEVO 2022 PERO SE LOGRO POR EL REBAJO DE LECCIONES EN OTRAS INSTITUICONES </t>
        </r>
      </text>
    </comment>
  </commentList>
</comments>
</file>

<file path=xl/sharedStrings.xml><?xml version="1.0" encoding="utf-8"?>
<sst xmlns="http://schemas.openxmlformats.org/spreadsheetml/2006/main" count="12018" uniqueCount="3956">
  <si>
    <t>ASIGNATURA</t>
  </si>
  <si>
    <t>7º</t>
  </si>
  <si>
    <t>8º</t>
  </si>
  <si>
    <t>9º</t>
  </si>
  <si>
    <t>10º</t>
  </si>
  <si>
    <t>11º</t>
  </si>
  <si>
    <t>TOTAL</t>
  </si>
  <si>
    <t>Artes Industriales</t>
  </si>
  <si>
    <t>Artes Plásticas</t>
  </si>
  <si>
    <t>Ciencias</t>
  </si>
  <si>
    <t>Ciencias (Biología)</t>
  </si>
  <si>
    <t>Ciencias (Química)</t>
  </si>
  <si>
    <t>Ciencias (Física)</t>
  </si>
  <si>
    <t>Club</t>
  </si>
  <si>
    <t>Consejo de Curso (Hora Guía)</t>
  </si>
  <si>
    <t>Educación Cívica</t>
  </si>
  <si>
    <t>Educación Física</t>
  </si>
  <si>
    <t>Educación Musical</t>
  </si>
  <si>
    <t>Educación para el Hogar</t>
  </si>
  <si>
    <t>Educación Religiosa</t>
  </si>
  <si>
    <t>Español</t>
  </si>
  <si>
    <t>Estudios Sociales</t>
  </si>
  <si>
    <t>Filosofía</t>
  </si>
  <si>
    <t>Fortalecimiento de áreas específicas</t>
  </si>
  <si>
    <t>Francés</t>
  </si>
  <si>
    <t>Informática Educativa</t>
  </si>
  <si>
    <t>Inglés</t>
  </si>
  <si>
    <t>Matemática</t>
  </si>
  <si>
    <t>Psicología</t>
  </si>
  <si>
    <t xml:space="preserve">III Ciclo y Educación Diversificada Académica </t>
  </si>
  <si>
    <t>III Ciclo y Educación Diversificada Académica  con Valor Agregado</t>
  </si>
  <si>
    <t>Desarrollo de Talentos</t>
  </si>
  <si>
    <t xml:space="preserve">Español </t>
  </si>
  <si>
    <t xml:space="preserve">Filosofía </t>
  </si>
  <si>
    <t xml:space="preserve">Psicología </t>
  </si>
  <si>
    <t>Cabécar</t>
  </si>
  <si>
    <t>Bribri</t>
  </si>
  <si>
    <t xml:space="preserve">Educación para el Hogar </t>
  </si>
  <si>
    <t>Educación Ambiental</t>
  </si>
  <si>
    <t xml:space="preserve">Educación Religiosa </t>
  </si>
  <si>
    <t xml:space="preserve">Matemática </t>
  </si>
  <si>
    <t>Colegios Indígenas</t>
  </si>
  <si>
    <t xml:space="preserve">Colegios Deportivos </t>
  </si>
  <si>
    <t>Colegios Académicos con Orientación Tecnológica</t>
  </si>
  <si>
    <t>Colegios Nocturnos</t>
  </si>
  <si>
    <t xml:space="preserve">Colegios Experimentales Bilingües </t>
  </si>
  <si>
    <t>n.a.</t>
  </si>
  <si>
    <t xml:space="preserve">Desarrollo Socio Laboral </t>
  </si>
  <si>
    <t>Subtotal</t>
  </si>
  <si>
    <t>Nivel</t>
  </si>
  <si>
    <t>III Ciclo</t>
  </si>
  <si>
    <t>Total</t>
  </si>
  <si>
    <t>PUNTARENAS</t>
  </si>
  <si>
    <t>EL ROBLE DE ALAJUELA</t>
  </si>
  <si>
    <t>GUANACASTE</t>
  </si>
  <si>
    <t>VEINTISIETE DE ABRIL</t>
  </si>
  <si>
    <t>SANTA CRUZ</t>
  </si>
  <si>
    <t>DIRIA</t>
  </si>
  <si>
    <t>BARRA COLORADO NORTE</t>
  </si>
  <si>
    <t>SAN LUIS DE DOS RIOS</t>
  </si>
  <si>
    <t>SAN RAFAEL DE CERROS</t>
  </si>
  <si>
    <t>Ciclo:</t>
  </si>
  <si>
    <t>Nivel:</t>
  </si>
  <si>
    <t>Matrícula por Nivel:</t>
  </si>
  <si>
    <t>Número de Secciones por Nivel:</t>
  </si>
  <si>
    <t>Promedio de estudiantes por sección:</t>
  </si>
  <si>
    <t>Ministerio de Educación Pública</t>
  </si>
  <si>
    <t>Dirección de Planificación Institucional</t>
  </si>
  <si>
    <t>Departamento de Formulación Presupuestaria</t>
  </si>
  <si>
    <t xml:space="preserve">Código Presupuestario: </t>
  </si>
  <si>
    <t>Programa</t>
  </si>
  <si>
    <t>Institución</t>
  </si>
  <si>
    <t>Ubicación Administrativa</t>
  </si>
  <si>
    <t>Ubicación Geográfica</t>
  </si>
  <si>
    <t>CODIGO</t>
  </si>
  <si>
    <t>NOMBRE</t>
  </si>
  <si>
    <t>REGION</t>
  </si>
  <si>
    <t>PROVINCIA</t>
  </si>
  <si>
    <t>CANTON</t>
  </si>
  <si>
    <t>DISTRITO</t>
  </si>
  <si>
    <t>POBLADO</t>
  </si>
  <si>
    <t>7°</t>
  </si>
  <si>
    <t>8°</t>
  </si>
  <si>
    <t>9°</t>
  </si>
  <si>
    <t>10°</t>
  </si>
  <si>
    <t>11°</t>
  </si>
  <si>
    <t>SAN JOSE</t>
  </si>
  <si>
    <t>CARMEN</t>
  </si>
  <si>
    <t>ARANJUEZ</t>
  </si>
  <si>
    <t>MERCED</t>
  </si>
  <si>
    <t>PITAHAYA</t>
  </si>
  <si>
    <t>BARRIO MEXICO</t>
  </si>
  <si>
    <t>SANTA ANA</t>
  </si>
  <si>
    <t>POZOS</t>
  </si>
  <si>
    <t>MARIA AUXILIADORA</t>
  </si>
  <si>
    <t>MATA REDONDA</t>
  </si>
  <si>
    <t>DON BOSCO</t>
  </si>
  <si>
    <t>LICEO DEL SUR</t>
  </si>
  <si>
    <t>HOSPITAL</t>
  </si>
  <si>
    <t>BARRIO CUBA</t>
  </si>
  <si>
    <t>C.T.P. DON BOSCO</t>
  </si>
  <si>
    <t>ALAJUELITA</t>
  </si>
  <si>
    <t>CONCEPCION</t>
  </si>
  <si>
    <t>CONCEPCION ARRIBA</t>
  </si>
  <si>
    <t>CATEDRAL</t>
  </si>
  <si>
    <t>SOLEDAD</t>
  </si>
  <si>
    <t>LICEO DE COSTA RICA</t>
  </si>
  <si>
    <t>GONZALEZ VIQUEZ</t>
  </si>
  <si>
    <t>ZAPOTE</t>
  </si>
  <si>
    <t>LUJAN</t>
  </si>
  <si>
    <t>BARRIO CORDOBA</t>
  </si>
  <si>
    <t>URUCA</t>
  </si>
  <si>
    <t>LA PEREGRINA</t>
  </si>
  <si>
    <t>SABANA SUR</t>
  </si>
  <si>
    <t>LOS ANGELES</t>
  </si>
  <si>
    <t>YORKIN</t>
  </si>
  <si>
    <t>CURRIDABAT</t>
  </si>
  <si>
    <t>SABANA ESTE</t>
  </si>
  <si>
    <t>PAVAS</t>
  </si>
  <si>
    <t>LICEO PAVAS</t>
  </si>
  <si>
    <t>HATILLO</t>
  </si>
  <si>
    <t>LICEO EDGAR CERVANTES VILLALTA</t>
  </si>
  <si>
    <t>HATILLO CENTRO</t>
  </si>
  <si>
    <t>HATILLO 2</t>
  </si>
  <si>
    <t>C.T.P. SAN SEBASTIAN</t>
  </si>
  <si>
    <t>SAN SEBASTIAN</t>
  </si>
  <si>
    <t>COLONIA KENNEDY</t>
  </si>
  <si>
    <t>DESAMPARADOS</t>
  </si>
  <si>
    <t>ESCAZU</t>
  </si>
  <si>
    <t>SAN MIGUEL</t>
  </si>
  <si>
    <t>SAN ANTONIO</t>
  </si>
  <si>
    <t>GRAVILIAS</t>
  </si>
  <si>
    <t>CALLE FALLAS</t>
  </si>
  <si>
    <t>LICEO SAN ANTONIO</t>
  </si>
  <si>
    <t>C.T.P. JOSE FIGUERES FERRER</t>
  </si>
  <si>
    <t>SAN CRISTOBAL</t>
  </si>
  <si>
    <t>LA LUCHA</t>
  </si>
  <si>
    <t>SAN RAFAEL ABAJO</t>
  </si>
  <si>
    <t>LICEO DE PURISCAL</t>
  </si>
  <si>
    <t>PURISCAL</t>
  </si>
  <si>
    <t>SANTIAGO</t>
  </si>
  <si>
    <t>C.T.P. DE PURISCAL</t>
  </si>
  <si>
    <t>C.T.P. LA GLORIA</t>
  </si>
  <si>
    <t>CHIRES</t>
  </si>
  <si>
    <t>CRISTO REY</t>
  </si>
  <si>
    <t>LICEO DE TARRAZU</t>
  </si>
  <si>
    <t>LOS SANTOS</t>
  </si>
  <si>
    <t>TARRAZU</t>
  </si>
  <si>
    <t>SAN MARCOS</t>
  </si>
  <si>
    <t>SANTA CECILIA</t>
  </si>
  <si>
    <t>ASERRI</t>
  </si>
  <si>
    <t>EL COLEGIO</t>
  </si>
  <si>
    <t>SAN GABRIEL</t>
  </si>
  <si>
    <t>LICEO DIURNO CIUDAD COLON</t>
  </si>
  <si>
    <t>MORA</t>
  </si>
  <si>
    <t>COLON</t>
  </si>
  <si>
    <t>GOICOECHEA</t>
  </si>
  <si>
    <t>GUADALUPE</t>
  </si>
  <si>
    <t>EL ALTO</t>
  </si>
  <si>
    <t>JIMENEZ</t>
  </si>
  <si>
    <t>C.T.P. CALLE BLANCOS</t>
  </si>
  <si>
    <t>CALLE BLANCOS</t>
  </si>
  <si>
    <t>MONTELIMAR</t>
  </si>
  <si>
    <t>IPIS</t>
  </si>
  <si>
    <t>LICEO SANTA ANA</t>
  </si>
  <si>
    <t>RIO ORO</t>
  </si>
  <si>
    <t>SAN FELIPE</t>
  </si>
  <si>
    <t>LICEO DE CORONADO</t>
  </si>
  <si>
    <t>VASQUEZ DE CORONADO</t>
  </si>
  <si>
    <t>SAN ISIDRO</t>
  </si>
  <si>
    <t>SAN RAFAEL</t>
  </si>
  <si>
    <t>LAS NUBES</t>
  </si>
  <si>
    <t>ACOSTA</t>
  </si>
  <si>
    <t>SAN IGNACIO</t>
  </si>
  <si>
    <t>TIBAS</t>
  </si>
  <si>
    <t>SAN JUAN</t>
  </si>
  <si>
    <t>GONZALEZ TRUQUER</t>
  </si>
  <si>
    <t>HEREDIA</t>
  </si>
  <si>
    <t>SANTO DOMINGO</t>
  </si>
  <si>
    <t>MORAVIA</t>
  </si>
  <si>
    <t>SAN VICENTE</t>
  </si>
  <si>
    <t>LOS COLEGIOS</t>
  </si>
  <si>
    <t>CARTAGO</t>
  </si>
  <si>
    <t>LA UNION</t>
  </si>
  <si>
    <t>SAN BLAS</t>
  </si>
  <si>
    <t>LICEO DE MORAVIA</t>
  </si>
  <si>
    <t>MONTES DE OCA</t>
  </si>
  <si>
    <t>SAN PEDRO</t>
  </si>
  <si>
    <t>SABANILLA</t>
  </si>
  <si>
    <t>MONTERREY</t>
  </si>
  <si>
    <t>CEDROS</t>
  </si>
  <si>
    <t>LICEO ANASTASIO ALFARO</t>
  </si>
  <si>
    <t>MERCEDES</t>
  </si>
  <si>
    <t>BETANIA</t>
  </si>
  <si>
    <t>C.T.P. DE TURRUBARES</t>
  </si>
  <si>
    <t>TURRUBARES</t>
  </si>
  <si>
    <t>SAN PABLO</t>
  </si>
  <si>
    <t>C.T.P. JOSE DANIEL FLORES</t>
  </si>
  <si>
    <t>DOTA</t>
  </si>
  <si>
    <t>SANTA MARIA</t>
  </si>
  <si>
    <t>HACIENDA VIEJA</t>
  </si>
  <si>
    <t>GRANADILLA</t>
  </si>
  <si>
    <t>CALLE CABUYA</t>
  </si>
  <si>
    <t>UNESCO</t>
  </si>
  <si>
    <t>PEREZ ZELEDON</t>
  </si>
  <si>
    <t>C.T.P. GENERAL VIEJO</t>
  </si>
  <si>
    <t>GENERAL</t>
  </si>
  <si>
    <t>GENERAL VIEJO</t>
  </si>
  <si>
    <t>C.T.P. SAN ISIDRO</t>
  </si>
  <si>
    <t>DANIEL FLORES</t>
  </si>
  <si>
    <t>VILLA LIGIA</t>
  </si>
  <si>
    <t>PLATANARES</t>
  </si>
  <si>
    <t>C.T.P. DE PEJIBAYE</t>
  </si>
  <si>
    <t>PEJIBAYE</t>
  </si>
  <si>
    <t>PEJIBAYE CENTRO</t>
  </si>
  <si>
    <t>C.T.P. SAN PABLO</t>
  </si>
  <si>
    <t>LEON CORTES</t>
  </si>
  <si>
    <t>ALAJUELA</t>
  </si>
  <si>
    <t>CANOAS</t>
  </si>
  <si>
    <t>COLEGIO EL CARMEN</t>
  </si>
  <si>
    <t>BARRIO EL CARMEN</t>
  </si>
  <si>
    <t>EL BRASIL</t>
  </si>
  <si>
    <t>C.T.P. JESUS OCAÑA ROJAS</t>
  </si>
  <si>
    <t>MONTECILLOS</t>
  </si>
  <si>
    <t>INSTITUTO DE ALAJUELA</t>
  </si>
  <si>
    <t>PLAZA ACOSTA</t>
  </si>
  <si>
    <t>LICEO SAN JOSE</t>
  </si>
  <si>
    <t>LA CEIBA</t>
  </si>
  <si>
    <t>LICEO OTILIO ULATE BLANCO</t>
  </si>
  <si>
    <t>EL RODEO</t>
  </si>
  <si>
    <t>LICEO SAN RAFAEL</t>
  </si>
  <si>
    <t>LICEO DE TURRUCARES</t>
  </si>
  <si>
    <t>TURRUCARES</t>
  </si>
  <si>
    <t>LICEO PATRIARCA SAN JOSE</t>
  </si>
  <si>
    <t>OCCIDENTE</t>
  </si>
  <si>
    <t>SAN RAMON</t>
  </si>
  <si>
    <t>BARRIO SAN JOSE</t>
  </si>
  <si>
    <t>C.T.P. DE PIEDADES SUR</t>
  </si>
  <si>
    <t>PIEDADES SUR</t>
  </si>
  <si>
    <t>COLEGIO MARIA INMACULADA</t>
  </si>
  <si>
    <t>GRECIA</t>
  </si>
  <si>
    <t>LICEO LEON CORTES CASTRO</t>
  </si>
  <si>
    <t>SAN ROQUE</t>
  </si>
  <si>
    <t>C.T.P. SAN MATEO</t>
  </si>
  <si>
    <t>SAN MATEO</t>
  </si>
  <si>
    <t>ATENAS</t>
  </si>
  <si>
    <t>COLEGIO DE NARANJO</t>
  </si>
  <si>
    <t>NARANJO</t>
  </si>
  <si>
    <t>PALMARES</t>
  </si>
  <si>
    <t>LICEO DE POAS</t>
  </si>
  <si>
    <t>POAS</t>
  </si>
  <si>
    <t>OROTINA</t>
  </si>
  <si>
    <t>KILOMETRO</t>
  </si>
  <si>
    <t>SAN CARLOS</t>
  </si>
  <si>
    <t>QUESADA</t>
  </si>
  <si>
    <t>CIUDAD QUESADA</t>
  </si>
  <si>
    <t>C.T.P. SAN CARLOS</t>
  </si>
  <si>
    <t>EL CARMEN</t>
  </si>
  <si>
    <t>LICEO DE SAN CARLOS</t>
  </si>
  <si>
    <t>FLORENCIA</t>
  </si>
  <si>
    <t>AGUAS ZARCAS</t>
  </si>
  <si>
    <t>C.T.P. DE VENECIA</t>
  </si>
  <si>
    <t>VENECIA</t>
  </si>
  <si>
    <t>SAN MARTIN</t>
  </si>
  <si>
    <t>C.T.P. DE PITAL</t>
  </si>
  <si>
    <t>PITAL</t>
  </si>
  <si>
    <t>C.T.P. LA FORTUNA</t>
  </si>
  <si>
    <t>FORTUNA</t>
  </si>
  <si>
    <t>LA FORTUNA</t>
  </si>
  <si>
    <t>C.T.P. SANTA ROSA</t>
  </si>
  <si>
    <t>POCOSOL</t>
  </si>
  <si>
    <t>SANTA ROSA</t>
  </si>
  <si>
    <t>LICEO DE ALFARO RUIZ</t>
  </si>
  <si>
    <t>ZARCERO</t>
  </si>
  <si>
    <t>BARRIO CEMENTERIO</t>
  </si>
  <si>
    <t>VALVERDE VEGA</t>
  </si>
  <si>
    <t>SARCHI NORTE</t>
  </si>
  <si>
    <t>C.T.P. DE UPALA</t>
  </si>
  <si>
    <t>ZONA NORTE-NORTE</t>
  </si>
  <si>
    <t>UPALA</t>
  </si>
  <si>
    <t>C.T.P. LOS CHILES</t>
  </si>
  <si>
    <t>LOS CHILES</t>
  </si>
  <si>
    <t>GUATUSO</t>
  </si>
  <si>
    <t>ORIENTAL</t>
  </si>
  <si>
    <t>EL MOLINO</t>
  </si>
  <si>
    <t>OCCIDENTAL</t>
  </si>
  <si>
    <t>IGLESIAS</t>
  </si>
  <si>
    <t>SAN NICOLAS</t>
  </si>
  <si>
    <t>LOYOLA</t>
  </si>
  <si>
    <t>C.T.P. COVAO DIURNO</t>
  </si>
  <si>
    <t>LA POLVORA</t>
  </si>
  <si>
    <t>GRANDE DE TERRABA</t>
  </si>
  <si>
    <t>BUENOS AIRES</t>
  </si>
  <si>
    <t>C.T.P. SAN JUAN SUR</t>
  </si>
  <si>
    <t>CORRALILLO</t>
  </si>
  <si>
    <t>SAN JUAN SUR</t>
  </si>
  <si>
    <t>LICEO DE PARAISO</t>
  </si>
  <si>
    <t>PARAISO</t>
  </si>
  <si>
    <t>C.T.P. MARIO QUIROS SASSO</t>
  </si>
  <si>
    <t>SAN DIEGO</t>
  </si>
  <si>
    <t>TURRIALBA</t>
  </si>
  <si>
    <t>JUAN VIÑAS</t>
  </si>
  <si>
    <t>LA HACIENDITA</t>
  </si>
  <si>
    <t>LA SUIZA</t>
  </si>
  <si>
    <t>C.T.P. DE PACAYAS</t>
  </si>
  <si>
    <t>ALVARADO</t>
  </si>
  <si>
    <t>PACAYAS</t>
  </si>
  <si>
    <t>OREAMUNO</t>
  </si>
  <si>
    <t>EL GUARCO</t>
  </si>
  <si>
    <t>EL TEJAR</t>
  </si>
  <si>
    <t>SAN FRANCISCO</t>
  </si>
  <si>
    <t>BARRIO LOURDES</t>
  </si>
  <si>
    <t>LICEO DE HEREDIA</t>
  </si>
  <si>
    <t>C.T.P. DE HEREDIA</t>
  </si>
  <si>
    <t>MERCEDES NORTE</t>
  </si>
  <si>
    <t>C.T.P. DE ULLOA</t>
  </si>
  <si>
    <t>ULLOA</t>
  </si>
  <si>
    <t>BARREAL</t>
  </si>
  <si>
    <t>CONSERVATORIO CASTELLA</t>
  </si>
  <si>
    <t>BARVA</t>
  </si>
  <si>
    <t>QUINTANA</t>
  </si>
  <si>
    <t>LICEO DE SANTA BÁRBARA</t>
  </si>
  <si>
    <t>SANTA BARBARA</t>
  </si>
  <si>
    <t>EL ROBLE</t>
  </si>
  <si>
    <t>BARRIO SANTIAGO</t>
  </si>
  <si>
    <t>LICEO DE SAN ISIDRO</t>
  </si>
  <si>
    <t>BELEN</t>
  </si>
  <si>
    <t>LICEO REGIONAL DE FLORES</t>
  </si>
  <si>
    <t>FLORES</t>
  </si>
  <si>
    <t>SAN JOAQUIN</t>
  </si>
  <si>
    <t>C.T.P. PUERTO VIEJO</t>
  </si>
  <si>
    <t>SARAPIQUI</t>
  </si>
  <si>
    <t>PUERTO VIEJO</t>
  </si>
  <si>
    <t>LIBERIA</t>
  </si>
  <si>
    <t>INSTITUTO DE GUANACASTE</t>
  </si>
  <si>
    <t>NICOYA</t>
  </si>
  <si>
    <t>EL INVU</t>
  </si>
  <si>
    <t>LICEO DE NICOYA</t>
  </si>
  <si>
    <t>C.T.P. LA MANSION</t>
  </si>
  <si>
    <t>MANSION</t>
  </si>
  <si>
    <t>LA MANSION</t>
  </si>
  <si>
    <t>C.T.P. DE CORRALILLO</t>
  </si>
  <si>
    <t>BARRIO EL GUAYABAL</t>
  </si>
  <si>
    <t>LOS JOBOS</t>
  </si>
  <si>
    <t>C.T.P. DE CARTAGENA</t>
  </si>
  <si>
    <t>CARTAGENA</t>
  </si>
  <si>
    <t>BAGACES</t>
  </si>
  <si>
    <t>C.T.P. CARRILLO</t>
  </si>
  <si>
    <t>CARRILLO</t>
  </si>
  <si>
    <t>FILADELFIA</t>
  </si>
  <si>
    <t>LOS JOCOTES</t>
  </si>
  <si>
    <t>C.T.P. SARDINAL</t>
  </si>
  <si>
    <t>SARDINAL</t>
  </si>
  <si>
    <t>CAÑAS</t>
  </si>
  <si>
    <t>ABANGARES</t>
  </si>
  <si>
    <t>TILARAN</t>
  </si>
  <si>
    <t>NANDAYURE</t>
  </si>
  <si>
    <t>CARMONA</t>
  </si>
  <si>
    <t>LA CRUZ</t>
  </si>
  <si>
    <t>HOJANCHA</t>
  </si>
  <si>
    <t>LICEO JOSE MARTI</t>
  </si>
  <si>
    <t>LICEO DE CHACARITA</t>
  </si>
  <si>
    <t>CHACARITA</t>
  </si>
  <si>
    <t>CARRIZAL</t>
  </si>
  <si>
    <t>C.T.P. DE PUNTARENAS</t>
  </si>
  <si>
    <t>BARRANCA</t>
  </si>
  <si>
    <t>BARRANCA PROGRESO</t>
  </si>
  <si>
    <t>C.T.P. DE JICARAL</t>
  </si>
  <si>
    <t>LEPANTO</t>
  </si>
  <si>
    <t>JICARAL</t>
  </si>
  <si>
    <t>C.T.P. DE PAQUERA</t>
  </si>
  <si>
    <t>PAQUERA</t>
  </si>
  <si>
    <t>C.T.P. DE SANTA ELENA</t>
  </si>
  <si>
    <t>MONTE VERDE</t>
  </si>
  <si>
    <t>SANTA ELENA</t>
  </si>
  <si>
    <t>C.T.P. DE COBANO</t>
  </si>
  <si>
    <t>COBANO</t>
  </si>
  <si>
    <t>LICEO DE ESPARZA</t>
  </si>
  <si>
    <t>ESPIRITU SANTO</t>
  </si>
  <si>
    <t>ESPARZA</t>
  </si>
  <si>
    <t>C.T.P. DE BUENOS AIRES</t>
  </si>
  <si>
    <t>LAS LOMAS</t>
  </si>
  <si>
    <t>LICEO DE MIRAMAR</t>
  </si>
  <si>
    <t>MONTES DE ORO</t>
  </si>
  <si>
    <t>MIRAMAR</t>
  </si>
  <si>
    <t>TIRRASES</t>
  </si>
  <si>
    <t>LA COLINA</t>
  </si>
  <si>
    <t>C.T.P. DE OSA</t>
  </si>
  <si>
    <t>OSA</t>
  </si>
  <si>
    <t>PALMAR</t>
  </si>
  <si>
    <t>PALMAR NORTE</t>
  </si>
  <si>
    <t>C.T.P. DE QUEPOS</t>
  </si>
  <si>
    <t>AGUIRRE</t>
  </si>
  <si>
    <t>QUEPOS</t>
  </si>
  <si>
    <t>JUNTA NARANJO</t>
  </si>
  <si>
    <t>C.T.P. DE MATAPALO</t>
  </si>
  <si>
    <t>SAVEGRE</t>
  </si>
  <si>
    <t>MATAPALO</t>
  </si>
  <si>
    <t>COTO</t>
  </si>
  <si>
    <t>GOLFITO</t>
  </si>
  <si>
    <t>INVU LA ROTONDA</t>
  </si>
  <si>
    <t>C.T.P. DE PUERTO JIMENEZ</t>
  </si>
  <si>
    <t>PUERTO JIMENEZ</t>
  </si>
  <si>
    <t>C.T.P. GUAYCARA</t>
  </si>
  <si>
    <t>GUAYCARA</t>
  </si>
  <si>
    <t>RIO CLARO</t>
  </si>
  <si>
    <t>COTO BRUS</t>
  </si>
  <si>
    <t>SAN VITO</t>
  </si>
  <si>
    <t>C.T.P. DE SABALITO</t>
  </si>
  <si>
    <t>SABALITO</t>
  </si>
  <si>
    <t>C.T.P. DE PARRITA</t>
  </si>
  <si>
    <t>PARRITA</t>
  </si>
  <si>
    <t>LA JULIETA</t>
  </si>
  <si>
    <t>CIUDAD NEILY</t>
  </si>
  <si>
    <t>CORREDORES</t>
  </si>
  <si>
    <t>CORREDOR</t>
  </si>
  <si>
    <t>C.T.P. DE CORREDORES</t>
  </si>
  <si>
    <t>LA CUESTA</t>
  </si>
  <si>
    <t>LIMON</t>
  </si>
  <si>
    <t>CORALES 2</t>
  </si>
  <si>
    <t>VALLE LA ESTRELLA</t>
  </si>
  <si>
    <t>B° LA CABAÑA</t>
  </si>
  <si>
    <t>COLEGIO DE LIMON</t>
  </si>
  <si>
    <t>CERRO MOCHO</t>
  </si>
  <si>
    <t>C.T.P. DE POCOCÍ</t>
  </si>
  <si>
    <t>GUAPILES</t>
  </si>
  <si>
    <t>POCOCI</t>
  </si>
  <si>
    <t>SIQUIRRES</t>
  </si>
  <si>
    <t>C.T.P. DE TALAMANCA</t>
  </si>
  <si>
    <t>TALAMANCA</t>
  </si>
  <si>
    <t>BRATSI</t>
  </si>
  <si>
    <t>MATINA</t>
  </si>
  <si>
    <t>BATAN</t>
  </si>
  <si>
    <t>C.T.P. GUÁCIMO</t>
  </si>
  <si>
    <t>GUACIMO</t>
  </si>
  <si>
    <t>LICEO LOS LAGOS</t>
  </si>
  <si>
    <t>COOPERATIVA</t>
  </si>
  <si>
    <t>LOS ALMENDROS</t>
  </si>
  <si>
    <t>PURRAL</t>
  </si>
  <si>
    <t>LA GARITA</t>
  </si>
  <si>
    <t>BELLA VISTA</t>
  </si>
  <si>
    <t>C.T.P. DE JACO</t>
  </si>
  <si>
    <t>GARABITO</t>
  </si>
  <si>
    <t>JACO</t>
  </si>
  <si>
    <t>LA FLORIDA</t>
  </si>
  <si>
    <t>CARIARI</t>
  </si>
  <si>
    <t>COLEGIO VALLE AZUL</t>
  </si>
  <si>
    <t>ANGELES</t>
  </si>
  <si>
    <t>VALLE AZUL</t>
  </si>
  <si>
    <t>COLEGIO LA AURORA</t>
  </si>
  <si>
    <t>LA AURORA</t>
  </si>
  <si>
    <t>BIOLLEY</t>
  </si>
  <si>
    <t>POTRERO GRANDE</t>
  </si>
  <si>
    <t>BARRIO LATINO</t>
  </si>
  <si>
    <t>LA RECTA DE IMPERIO</t>
  </si>
  <si>
    <t>TELIRE</t>
  </si>
  <si>
    <t>AMUBRI</t>
  </si>
  <si>
    <t>EL PEDEGRAL</t>
  </si>
  <si>
    <t>LICEO DE COT</t>
  </si>
  <si>
    <t>COT</t>
  </si>
  <si>
    <t>COLIMA</t>
  </si>
  <si>
    <t>CUATRO REINAS</t>
  </si>
  <si>
    <t>C.T.P. DOS CERCAS</t>
  </si>
  <si>
    <t>DAMAS</t>
  </si>
  <si>
    <t>SAN LORENZO</t>
  </si>
  <si>
    <t>FRAILES</t>
  </si>
  <si>
    <t>SANTA MARTA</t>
  </si>
  <si>
    <t>LICEO DE COLORADO</t>
  </si>
  <si>
    <t>COLORADO</t>
  </si>
  <si>
    <t>C.T.P. COVAO NOCTURNO</t>
  </si>
  <si>
    <t>LA VIRGEN</t>
  </si>
  <si>
    <t>PAVON</t>
  </si>
  <si>
    <t>ALTO COMTE</t>
  </si>
  <si>
    <t>TUCURRIQUE</t>
  </si>
  <si>
    <t>AGUA CALIENTE</t>
  </si>
  <si>
    <t>CHOMES</t>
  </si>
  <si>
    <t>JUDAS</t>
  </si>
  <si>
    <t>PACTO DEL JOCOTE</t>
  </si>
  <si>
    <t>CHIRA</t>
  </si>
  <si>
    <t>JICARO</t>
  </si>
  <si>
    <t>NOCTURNO DE HATILLO</t>
  </si>
  <si>
    <t>NOCTURNO DESAMPARADOS</t>
  </si>
  <si>
    <t>NOCTURNO LA CUESTA</t>
  </si>
  <si>
    <t>BARRIO EL COLEGIO</t>
  </si>
  <si>
    <t>NOCTURNO DE PURISCAL</t>
  </si>
  <si>
    <t>NOCTURNO DE CIUDAD COLON</t>
  </si>
  <si>
    <t>B° LICEO UNESCO</t>
  </si>
  <si>
    <t>NOCTURNO DE PALMARES</t>
  </si>
  <si>
    <t>NOCTURNO DE GRECIA</t>
  </si>
  <si>
    <t>NOCTURNO DE NARANJO</t>
  </si>
  <si>
    <t>NOCTURNO DE CARTAGO</t>
  </si>
  <si>
    <t>CENTRO</t>
  </si>
  <si>
    <t>NOCTURNO DE LA UNION</t>
  </si>
  <si>
    <t>LA PLAZA</t>
  </si>
  <si>
    <t>NOCTURNO DE RIO FRIO</t>
  </si>
  <si>
    <t>HORQUETAS</t>
  </si>
  <si>
    <t>RIO FRIO</t>
  </si>
  <si>
    <t>NOCTURNO DE LIBERIA</t>
  </si>
  <si>
    <t>B° MORACIA</t>
  </si>
  <si>
    <t>NOCTURNO DE NICOYA</t>
  </si>
  <si>
    <t>NOCTURNO DE SANTA CRUZ</t>
  </si>
  <si>
    <t>NOCTURNO JUAN SANTAMARIA</t>
  </si>
  <si>
    <t>NOCTURNO JOSE MARTI</t>
  </si>
  <si>
    <t>NOCTURNO DE ESPARZA</t>
  </si>
  <si>
    <t>MATINA CENTRO</t>
  </si>
  <si>
    <t>PUERTO CORTES</t>
  </si>
  <si>
    <t>LICEO MARIA AUXILIADORA</t>
  </si>
  <si>
    <t>NOCTURNO DE GOLFITO</t>
  </si>
  <si>
    <t>SIXAOLA</t>
  </si>
  <si>
    <t>NOCTURNO DE CIUDAD NEILY</t>
  </si>
  <si>
    <t>MATAMA</t>
  </si>
  <si>
    <t>NOCTURNO DE POCOCÍ</t>
  </si>
  <si>
    <t>GUÁPILES</t>
  </si>
  <si>
    <t>NOCTURNO DE SAN VITO</t>
  </si>
  <si>
    <t>AGUABUENA</t>
  </si>
  <si>
    <t>COPABUENA</t>
  </si>
  <si>
    <t>LA CARRETA</t>
  </si>
  <si>
    <t>BIJAGUA</t>
  </si>
  <si>
    <t>LA PRADERA</t>
  </si>
  <si>
    <t>NOCTURNO DE GUÁCIMO</t>
  </si>
  <si>
    <t>SABANILLAS</t>
  </si>
  <si>
    <t>ARENAL</t>
  </si>
  <si>
    <t>NUEVO ARENAL</t>
  </si>
  <si>
    <t>SANTA TERESITA</t>
  </si>
  <si>
    <t>LA RITA</t>
  </si>
  <si>
    <t>RITA</t>
  </si>
  <si>
    <t>LOS MILLONARIOS</t>
  </si>
  <si>
    <t>LICEO DE FLORENCIA</t>
  </si>
  <si>
    <t>SUCRE</t>
  </si>
  <si>
    <t>LICEO CARRILLOS DE POAS</t>
  </si>
  <si>
    <t>CARRILLOS</t>
  </si>
  <si>
    <t>CARRILLOS BAJO</t>
  </si>
  <si>
    <t>COLEGIO DE TABARCIA</t>
  </si>
  <si>
    <t>TABARCIA</t>
  </si>
  <si>
    <t>NOSARA</t>
  </si>
  <si>
    <t>AGUAS CLARAS</t>
  </si>
  <si>
    <t>KATIRA</t>
  </si>
  <si>
    <t>BRASILIA</t>
  </si>
  <si>
    <t>DOS RIOS</t>
  </si>
  <si>
    <t>GRANADILLA SUR</t>
  </si>
  <si>
    <t>PATALILLO</t>
  </si>
  <si>
    <t>QUEBRADILLA</t>
  </si>
  <si>
    <t>LICEO DE CORRALILLO</t>
  </si>
  <si>
    <t>BORUCA</t>
  </si>
  <si>
    <t>COLEGIO DE JIMÉNEZ</t>
  </si>
  <si>
    <t>DUACARI</t>
  </si>
  <si>
    <t>BARRIO FRUTA PAN</t>
  </si>
  <si>
    <t>SANTIAGO DEL MONTE</t>
  </si>
  <si>
    <t>CHACHAGUA</t>
  </si>
  <si>
    <t>PEÑAS BLANCAS</t>
  </si>
  <si>
    <t>EL AMPARO</t>
  </si>
  <si>
    <t>MACACONA</t>
  </si>
  <si>
    <t>COLEGIO TUETAL NORTE</t>
  </si>
  <si>
    <t>TAMBOR</t>
  </si>
  <si>
    <t>TUETAL NORTE</t>
  </si>
  <si>
    <t>LICEO SAN ROQUE</t>
  </si>
  <si>
    <t>SIERRA</t>
  </si>
  <si>
    <t>NOCTURNO DE BAGACES</t>
  </si>
  <si>
    <t>VILLARREAL</t>
  </si>
  <si>
    <t>TAMARINDO</t>
  </si>
  <si>
    <t>RIO BLANCO</t>
  </si>
  <si>
    <t>ALEGRIA</t>
  </si>
  <si>
    <t>LA ALEGRIA</t>
  </si>
  <si>
    <t>LOS JARDINES</t>
  </si>
  <si>
    <t>BEJUCO</t>
  </si>
  <si>
    <t>LICEO SANTA RITA</t>
  </si>
  <si>
    <t>RIO CUARTO</t>
  </si>
  <si>
    <t>SANTA RITA</t>
  </si>
  <si>
    <t>LICEO DE SANTA GERTRUDIS</t>
  </si>
  <si>
    <t>CAÑAS DULCES</t>
  </si>
  <si>
    <t>FILA GUINEA</t>
  </si>
  <si>
    <t>SAN JERONIMO</t>
  </si>
  <si>
    <t>EL CAIRO</t>
  </si>
  <si>
    <t>B° SINAI</t>
  </si>
  <si>
    <t>LICEO DE TAMBOR</t>
  </si>
  <si>
    <t>TRES EQUIS</t>
  </si>
  <si>
    <t>COLEGIO BARRA DE COLORADO</t>
  </si>
  <si>
    <t>BARRA TORTUGUERO</t>
  </si>
  <si>
    <t>BANANITO SUR</t>
  </si>
  <si>
    <t>VESTA</t>
  </si>
  <si>
    <t>LICEO RURAL SAN JORGE</t>
  </si>
  <si>
    <t>SAN JORGE</t>
  </si>
  <si>
    <t>PONGOLA</t>
  </si>
  <si>
    <t>EL CONCHO</t>
  </si>
  <si>
    <t>CHIRRIPO</t>
  </si>
  <si>
    <t>GRANO DE ORO</t>
  </si>
  <si>
    <t>PARAMO</t>
  </si>
  <si>
    <t>CAHUITA</t>
  </si>
  <si>
    <t>LAS ESPERANZAS</t>
  </si>
  <si>
    <t>LICEO LA UVITA</t>
  </si>
  <si>
    <t>BAHIA BALLENA</t>
  </si>
  <si>
    <t>UVITA</t>
  </si>
  <si>
    <t>RIVAS</t>
  </si>
  <si>
    <t>SANTA EDUVIGES</t>
  </si>
  <si>
    <t>MARBELLA</t>
  </si>
  <si>
    <t>OSTIONAL</t>
  </si>
  <si>
    <t>CUTRIS</t>
  </si>
  <si>
    <t>SIERPE</t>
  </si>
  <si>
    <t>AGUJITAS DE DRAKE</t>
  </si>
  <si>
    <t>SAMARA</t>
  </si>
  <si>
    <t>CAÑO NEGRO</t>
  </si>
  <si>
    <t>VERACRUZ</t>
  </si>
  <si>
    <t>COOPEVEGA</t>
  </si>
  <si>
    <t>LICEO FINCA ALAJUELA</t>
  </si>
  <si>
    <t>PIEDRAS BLANCAS</t>
  </si>
  <si>
    <t>FINCA ALAJUELA</t>
  </si>
  <si>
    <t>LICEO DE POCORA</t>
  </si>
  <si>
    <t>POCORA</t>
  </si>
  <si>
    <t>ROXANA</t>
  </si>
  <si>
    <t>LLANO BONITO</t>
  </si>
  <si>
    <t>CARRANDI</t>
  </si>
  <si>
    <t>CUBA CREEK</t>
  </si>
  <si>
    <t>CEDRAL</t>
  </si>
  <si>
    <t>LICEO BOCA DE ARENAL</t>
  </si>
  <si>
    <t>BOCA DE ARENAL</t>
  </si>
  <si>
    <t>CARARA</t>
  </si>
  <si>
    <t>BIJAGUAL</t>
  </si>
  <si>
    <t>ZARAGOZA</t>
  </si>
  <si>
    <t>RINCON</t>
  </si>
  <si>
    <t>CERVANTES</t>
  </si>
  <si>
    <t>LOS GUIDO</t>
  </si>
  <si>
    <t>COLINAS</t>
  </si>
  <si>
    <t>PILAS</t>
  </si>
  <si>
    <t>CHANGUENA</t>
  </si>
  <si>
    <t>CHANGUENA CENTRO</t>
  </si>
  <si>
    <t>CAJON</t>
  </si>
  <si>
    <t>BARU</t>
  </si>
  <si>
    <t>PLATANILLO</t>
  </si>
  <si>
    <t>PEDREGOSO</t>
  </si>
  <si>
    <t>LA ESPERANZA</t>
  </si>
  <si>
    <t>PACAYITAS</t>
  </si>
  <si>
    <t>ISLA VENADO</t>
  </si>
  <si>
    <t>QUEBRADA GRANDE</t>
  </si>
  <si>
    <t>CABECERA</t>
  </si>
  <si>
    <t>LICEO  POASITO</t>
  </si>
  <si>
    <t>POASITO</t>
  </si>
  <si>
    <t>LICEO LAS DELICIAS</t>
  </si>
  <si>
    <t>DELICIAS</t>
  </si>
  <si>
    <t>MANZANILLO</t>
  </si>
  <si>
    <t>COSTA DE PAJAROS</t>
  </si>
  <si>
    <t>EL LLANO DE LA MESA</t>
  </si>
  <si>
    <t>C.T.P. DE FLORES</t>
  </si>
  <si>
    <t>BARRIO LA SOLEDAD</t>
  </si>
  <si>
    <t>MATA DE PLATANO</t>
  </si>
  <si>
    <t>DULCE NOMBRE</t>
  </si>
  <si>
    <t>PUNTA DE RIEL</t>
  </si>
  <si>
    <t>MOGOTE</t>
  </si>
  <si>
    <t>GUAYABO</t>
  </si>
  <si>
    <t>TUIS</t>
  </si>
  <si>
    <t>MARAÑONAL</t>
  </si>
  <si>
    <t>LICEO LA GUACIMA</t>
  </si>
  <si>
    <t>GUACIMA</t>
  </si>
  <si>
    <t>NUESTRO AMO</t>
  </si>
  <si>
    <t>UNION</t>
  </si>
  <si>
    <t>LICEO RURAL EL PORVENIR</t>
  </si>
  <si>
    <t>EL PORVENIR</t>
  </si>
  <si>
    <t>LOS LLANOS</t>
  </si>
  <si>
    <t>LICEO RURAL MEDIO QUESO</t>
  </si>
  <si>
    <t>MEDIO QUESO</t>
  </si>
  <si>
    <t>CACHI</t>
  </si>
  <si>
    <t>PATARRA</t>
  </si>
  <si>
    <t>SAN RAFAEL ARRIBA</t>
  </si>
  <si>
    <t>LICEO RURAL BUENA VISTA</t>
  </si>
  <si>
    <t>BUENA VISTA</t>
  </si>
  <si>
    <t>LA PALMA</t>
  </si>
  <si>
    <t>LIMONCITO</t>
  </si>
  <si>
    <t>CANALETE</t>
  </si>
  <si>
    <t>LICEO LLANO BONITO</t>
  </si>
  <si>
    <t>VOLCAN</t>
  </si>
  <si>
    <t>VILLA MILLS</t>
  </si>
  <si>
    <t>RIO NUEVO</t>
  </si>
  <si>
    <t>GUARARI</t>
  </si>
  <si>
    <t>LICEO LOS ANGELES</t>
  </si>
  <si>
    <t>BOCA TAPADA</t>
  </si>
  <si>
    <t>LICEO DE CASCAJAL</t>
  </si>
  <si>
    <t>CASCAJAL</t>
  </si>
  <si>
    <t>NOCTURNO MAURILIO ALVARADO VARGAS</t>
  </si>
  <si>
    <t>NOCTURNO DE BUENOS AIRES</t>
  </si>
  <si>
    <t>NOCTURNO DE OSA</t>
  </si>
  <si>
    <t>NOCTURNO GUAYCARA</t>
  </si>
  <si>
    <t>NOCTURNO DE SIQUIRRES</t>
  </si>
  <si>
    <t>FINCA 11</t>
  </si>
  <si>
    <t>PACUARITO</t>
  </si>
  <si>
    <t>LA PERLA</t>
  </si>
  <si>
    <t>ESQUIPULAS</t>
  </si>
  <si>
    <t>LICEO RURAL BIJAGUAL</t>
  </si>
  <si>
    <t>LEGUA</t>
  </si>
  <si>
    <t>LICEO RURAL ABROJO MOCTEZUMA</t>
  </si>
  <si>
    <t>LAUREL</t>
  </si>
  <si>
    <t>LICEO JUNTAS DE CAOBA</t>
  </si>
  <si>
    <t>JUNTAS DEL CAOBA</t>
  </si>
  <si>
    <t>LICEO DE GUARDIA</t>
  </si>
  <si>
    <t>NACASCOLO</t>
  </si>
  <si>
    <t>GUARDIA</t>
  </si>
  <si>
    <t>LICEO CUATRO BOCAS</t>
  </si>
  <si>
    <t>CUATRO BOCAS</t>
  </si>
  <si>
    <t>LA CONQUISTA</t>
  </si>
  <si>
    <t>SEPECUE</t>
  </si>
  <si>
    <t>SANTA EULALIA</t>
  </si>
  <si>
    <t>LICEO EL SAINO</t>
  </si>
  <si>
    <t>EL SAINO</t>
  </si>
  <si>
    <t>MASTATAL</t>
  </si>
  <si>
    <t>LICEO RURAL SAN RAFAEL DE CABAGRA</t>
  </si>
  <si>
    <t>SAN RAFAEL CABAGRA</t>
  </si>
  <si>
    <t>LA ALDEA</t>
  </si>
  <si>
    <t>LOS ARBOLITOS</t>
  </si>
  <si>
    <t>COQUITAL</t>
  </si>
  <si>
    <t>LICEO RURAL LA GUARIA DE POCOSOL</t>
  </si>
  <si>
    <t>LA GUARIA</t>
  </si>
  <si>
    <t>PLAYAS DEL COCO</t>
  </si>
  <si>
    <t>BRUNKA</t>
  </si>
  <si>
    <t>YERI</t>
  </si>
  <si>
    <t>NOCTURNO LA JULIETA</t>
  </si>
  <si>
    <t>LICEO RURAL SAN RAFAEL</t>
  </si>
  <si>
    <t>BAJO LOS INDIOS</t>
  </si>
  <si>
    <t>COLEGIO CANDELARIA</t>
  </si>
  <si>
    <t>CANDELARIA</t>
  </si>
  <si>
    <t>LICEO RURAL SANTA CRUZ</t>
  </si>
  <si>
    <t>SAN ANDRES</t>
  </si>
  <si>
    <t>LAS MARIAS</t>
  </si>
  <si>
    <t>RIO JIMENEZ</t>
  </si>
  <si>
    <t>LOS JAZMINES B.</t>
  </si>
  <si>
    <t>COLONIA PUNTARENAS</t>
  </si>
  <si>
    <t>VILLANUEVA</t>
  </si>
  <si>
    <t>COLONIA BLANCA</t>
  </si>
  <si>
    <t>MEXICO</t>
  </si>
  <si>
    <t>PIEDRAS AZULES</t>
  </si>
  <si>
    <t>YOLILLAL</t>
  </si>
  <si>
    <t>LICEO RURAL DE TARCOLES</t>
  </si>
  <si>
    <t>TARCOLES</t>
  </si>
  <si>
    <t>LA URRACA</t>
  </si>
  <si>
    <t>LICEO RURAL JUANILAMA</t>
  </si>
  <si>
    <t>JUANILAMA</t>
  </si>
  <si>
    <t>COOPE SAN JUAN</t>
  </si>
  <si>
    <t>COLEGIO SAN MARTIN</t>
  </si>
  <si>
    <t>LA VALENCIA</t>
  </si>
  <si>
    <t>LICEO RURAL SAN ANTONIO</t>
  </si>
  <si>
    <t>MERCEDES SUR</t>
  </si>
  <si>
    <t>TRONADORA</t>
  </si>
  <si>
    <t>BEBEDERO</t>
  </si>
  <si>
    <t>C.T.P. SANTA ANA</t>
  </si>
  <si>
    <t>LINDORA</t>
  </si>
  <si>
    <t>BOCA RIO SAN CARLOS</t>
  </si>
  <si>
    <t>LICEO RURAL CARTAGENA</t>
  </si>
  <si>
    <t>PICAGRES</t>
  </si>
  <si>
    <t>LICEO DE BARBACOAS</t>
  </si>
  <si>
    <t>BARBACOAS</t>
  </si>
  <si>
    <t>LICEO EL PARAISO</t>
  </si>
  <si>
    <t>EL PARAISO</t>
  </si>
  <si>
    <t>SAN JUAN DE DIOS</t>
  </si>
  <si>
    <t>VUELTA DE JORCO</t>
  </si>
  <si>
    <t>LICEO RURAL LA LUCHITA</t>
  </si>
  <si>
    <t>LA LUCHITA</t>
  </si>
  <si>
    <t>MAYORGA</t>
  </si>
  <si>
    <t>EL CONSUELO</t>
  </si>
  <si>
    <t>CUAJINIQUIL</t>
  </si>
  <si>
    <t>LICEO RURAL COOPESILENCIO</t>
  </si>
  <si>
    <t>EL SILENCIO</t>
  </si>
  <si>
    <t>LICEO RURAL SANTO DOMINGO</t>
  </si>
  <si>
    <t>LICEO RURAL CERRITOS</t>
  </si>
  <si>
    <t>CERRITOS</t>
  </si>
  <si>
    <t>LICEO RURAL LONDRES</t>
  </si>
  <si>
    <t>NARANJITO</t>
  </si>
  <si>
    <t>LONDRES CENTRO</t>
  </si>
  <si>
    <t>DESAMPARADOS CENTRO</t>
  </si>
  <si>
    <t>NOCTURNO DE CARIARI</t>
  </si>
  <si>
    <t>CAMPO DE ATERRIZAJE</t>
  </si>
  <si>
    <t>EL CASTILLO</t>
  </si>
  <si>
    <t>ALTO LOS NUÑEZ</t>
  </si>
  <si>
    <t>LA PALMERA</t>
  </si>
  <si>
    <t>PALMERA</t>
  </si>
  <si>
    <t>LICEO RURAL EL VENADO</t>
  </si>
  <si>
    <t>VENADO</t>
  </si>
  <si>
    <t>EL VENADO</t>
  </si>
  <si>
    <t>LICEO RURAL LA GATA</t>
  </si>
  <si>
    <t>LA GATA</t>
  </si>
  <si>
    <t>BELEN DE NOSARITA</t>
  </si>
  <si>
    <t>QUEBRADA HONDA</t>
  </si>
  <si>
    <t>COPAL</t>
  </si>
  <si>
    <t>COLONIA ANATERI</t>
  </si>
  <si>
    <t>RODRIGUEZ</t>
  </si>
  <si>
    <t>TORO AMARILLO</t>
  </si>
  <si>
    <t>BAJOS TORO AMARILLO</t>
  </si>
  <si>
    <t>LICEO RURAL EL CARMEN PARRITA</t>
  </si>
  <si>
    <t>C.T.P. DE ESCAZU</t>
  </si>
  <si>
    <t>LICEO RURAL LA CELINA</t>
  </si>
  <si>
    <t>LA CELINA</t>
  </si>
  <si>
    <t>LICEO RURAL ALTO GUAYMI</t>
  </si>
  <si>
    <t>ALTO GUAYMI</t>
  </si>
  <si>
    <t>LICEO RURAL ROCA QUEMADA</t>
  </si>
  <si>
    <t>SANTA TERESA</t>
  </si>
  <si>
    <t>NOCTURNO OROTINA</t>
  </si>
  <si>
    <t>EL KILOMETRO</t>
  </si>
  <si>
    <t>LA RAMBLA</t>
  </si>
  <si>
    <t>LICEO RURAL GANDOCA</t>
  </si>
  <si>
    <t>GANDOCA</t>
  </si>
  <si>
    <t>LICEO RURAL LAS NUBES CRISTO REY</t>
  </si>
  <si>
    <t>ZAPOTAL</t>
  </si>
  <si>
    <t>LICEO RURAL AGUAS ZARCAS</t>
  </si>
  <si>
    <t>SANTA LUCIA</t>
  </si>
  <si>
    <t>LLANOS SANTA LUCIA</t>
  </si>
  <si>
    <t>LICEO RURAL SAN ISIDRO</t>
  </si>
  <si>
    <t>SAN ISIDRO CENTRO</t>
  </si>
  <si>
    <t>CAÑON GUARCO</t>
  </si>
  <si>
    <t>TARAS SAN NICOLAS</t>
  </si>
  <si>
    <t>BARRIO NUEVO</t>
  </si>
  <si>
    <t>LICEO RURAL BANDERAS</t>
  </si>
  <si>
    <t>BANDERAS DE POCOSOL</t>
  </si>
  <si>
    <t>LA AMISTAD</t>
  </si>
  <si>
    <t>QUEBRADA GANADO</t>
  </si>
  <si>
    <t>LICEO RURAL NUEVA GUATEMALA</t>
  </si>
  <si>
    <t>PALMIRA</t>
  </si>
  <si>
    <t>NUEVA GUATEMALA</t>
  </si>
  <si>
    <t>C.T.P. TRONADORA</t>
  </si>
  <si>
    <t>LICEO RURAL ISLAS DEL CHIRRIPO</t>
  </si>
  <si>
    <t>FINCA 10 RIO FRIO</t>
  </si>
  <si>
    <t>LICEO EL CARMEN</t>
  </si>
  <si>
    <t>LAGUNA</t>
  </si>
  <si>
    <t>MAGALLANES</t>
  </si>
  <si>
    <t>CALLE VARELA</t>
  </si>
  <si>
    <t>LICEO RURAL ZAPATON</t>
  </si>
  <si>
    <t>ZAPATON</t>
  </si>
  <si>
    <t>RANCHO REDONDO</t>
  </si>
  <si>
    <t>VISTA DE MAR</t>
  </si>
  <si>
    <t>LICEO PACTO DEL JOCOTE</t>
  </si>
  <si>
    <t>EL ERIZO INVU CAÑAS</t>
  </si>
  <si>
    <t>CUREÑA</t>
  </si>
  <si>
    <t>HIGUITO</t>
  </si>
  <si>
    <t>LAS MERCEDES</t>
  </si>
  <si>
    <t>NOCTURNO DE PUERTO VIEJO</t>
  </si>
  <si>
    <t>LICEO RURAL UNION DEL TORO</t>
  </si>
  <si>
    <t>LA UNION DEL TORO</t>
  </si>
  <si>
    <t>CUATRO ESQUINAS</t>
  </si>
  <si>
    <t>LANAS</t>
  </si>
  <si>
    <t>SAN JUAN DE MATA</t>
  </si>
  <si>
    <t>EL LLANO</t>
  </si>
  <si>
    <t>LICEO RURAL SANTA ROSA</t>
  </si>
  <si>
    <t>LABRADOR</t>
  </si>
  <si>
    <t>PUENTE PIEDRA</t>
  </si>
  <si>
    <t>RINCON DE SALAS</t>
  </si>
  <si>
    <t>C.T.P. CARRIZAL</t>
  </si>
  <si>
    <t>QUIZARRASES</t>
  </si>
  <si>
    <t>LICEO RURAL YORKIN</t>
  </si>
  <si>
    <t>SANTA ANA CENTRO</t>
  </si>
  <si>
    <t>LICEO OCCIDENTAL</t>
  </si>
  <si>
    <t>LA TIGRA</t>
  </si>
  <si>
    <t>C.T.P. GRANADILLA</t>
  </si>
  <si>
    <t>BARRIO PILAR</t>
  </si>
  <si>
    <t>GUAITIL</t>
  </si>
  <si>
    <t>PALMICHAL</t>
  </si>
  <si>
    <t>CHIRRACA</t>
  </si>
  <si>
    <t>COCAL PUNTARENAS</t>
  </si>
  <si>
    <t>LICEO BUENOS AIRES</t>
  </si>
  <si>
    <t>C.T.P. JOSE ALBERTAZZI</t>
  </si>
  <si>
    <t>JARIS</t>
  </si>
  <si>
    <t>PITTIER</t>
  </si>
  <si>
    <t>FINCA NARANJO</t>
  </si>
  <si>
    <t>LA CASONA</t>
  </si>
  <si>
    <t>LICEO RURAL PARAISO</t>
  </si>
  <si>
    <t>NOCTURNO DE POCORA</t>
  </si>
  <si>
    <t>SAN RAFAEL CENTRO</t>
  </si>
  <si>
    <t>BOLIVAR</t>
  </si>
  <si>
    <t>NOCTURNO DE SAN PEDRO</t>
  </si>
  <si>
    <t>VICTORIA</t>
  </si>
  <si>
    <t>KATSI</t>
  </si>
  <si>
    <t>TORITO</t>
  </si>
  <si>
    <t>LLANO DE ANGELES</t>
  </si>
  <si>
    <t>GUACIMAL</t>
  </si>
  <si>
    <t>RIO CELESTE</t>
  </si>
  <si>
    <t>COLONIA DEL VALLE</t>
  </si>
  <si>
    <t>SONAFLUCA</t>
  </si>
  <si>
    <t>COLEGIO QUEBRADA GRANDE</t>
  </si>
  <si>
    <t>COLEGIO MATA DE PLATANO</t>
  </si>
  <si>
    <t>ALMENDROS</t>
  </si>
  <si>
    <t>PORVENIR</t>
  </si>
  <si>
    <t>PLATANAR</t>
  </si>
  <si>
    <t>C.T.P. VASQUEZ DE CORONADO</t>
  </si>
  <si>
    <t>LICEO TIERRA BLANCA</t>
  </si>
  <si>
    <t>TIERRA BLANCA</t>
  </si>
  <si>
    <t>LICEO DE TOBOSI</t>
  </si>
  <si>
    <t>TOBOSI</t>
  </si>
  <si>
    <t>LICEO SAN JOSE DEL RIO</t>
  </si>
  <si>
    <t>SAN JOSE DE RIO</t>
  </si>
  <si>
    <t>LICEO RURAL SALITRE</t>
  </si>
  <si>
    <t>SALITRE</t>
  </si>
  <si>
    <t>LICEO RURAL SHIKABALI</t>
  </si>
  <si>
    <t>SHIKABALI</t>
  </si>
  <si>
    <t>LICEO RURAL KJAKUO SULO</t>
  </si>
  <si>
    <t>SHIROLES</t>
  </si>
  <si>
    <t>COLEGIO OMAR SALAZAR OBANDO</t>
  </si>
  <si>
    <t>QUIRIMAN</t>
  </si>
  <si>
    <t>VILLA HERMOSA</t>
  </si>
  <si>
    <t>LICEO RURAL ALTO COHEN</t>
  </si>
  <si>
    <t>ALTO COHEN</t>
  </si>
  <si>
    <t>PAQUERA CENTRO</t>
  </si>
  <si>
    <t>Supervisor:</t>
  </si>
  <si>
    <t>Director:</t>
  </si>
  <si>
    <t>Dirección Regional:</t>
  </si>
  <si>
    <t>Circuito:</t>
  </si>
  <si>
    <t>Correo electrónico:</t>
  </si>
  <si>
    <t>Provincia:</t>
  </si>
  <si>
    <t>Cantón:</t>
  </si>
  <si>
    <t>Distrito:</t>
  </si>
  <si>
    <t>Poblado:</t>
  </si>
  <si>
    <t>Nombre de la Institución:</t>
  </si>
  <si>
    <t>Información Estadística</t>
  </si>
  <si>
    <t>No. de Secciones</t>
  </si>
  <si>
    <t>Promedio</t>
  </si>
  <si>
    <t>Matrícula</t>
  </si>
  <si>
    <t>Variable</t>
  </si>
  <si>
    <t>Plan de Estudios:</t>
  </si>
  <si>
    <t>Idioma</t>
  </si>
  <si>
    <t>Tipo de lecciones de Educación Física:</t>
  </si>
  <si>
    <t>S</t>
  </si>
  <si>
    <t>N</t>
  </si>
  <si>
    <t>Centro Educativo:</t>
  </si>
  <si>
    <t>Código Presupuestario:</t>
  </si>
  <si>
    <t>Coord. Dpto.</t>
  </si>
  <si>
    <t>Educ. Diversificada</t>
  </si>
  <si>
    <t>Taller Vocacional</t>
  </si>
  <si>
    <t>Lecciones de Coordinación Académica:</t>
  </si>
  <si>
    <t>Dirección de Recursos Humanos</t>
  </si>
  <si>
    <t>Departamento de Asignación del Recurso Humano</t>
  </si>
  <si>
    <t>Fecha:</t>
  </si>
  <si>
    <t>Cont. 1</t>
  </si>
  <si>
    <t>Nº</t>
  </si>
  <si>
    <t>Nombre del servidor</t>
  </si>
  <si>
    <t>Nº de cédula</t>
  </si>
  <si>
    <t>Grupo Prof.</t>
  </si>
  <si>
    <t>Especialidad</t>
  </si>
  <si>
    <t>Sub- Total</t>
  </si>
  <si>
    <t>Leccs. Co-curriculares</t>
  </si>
  <si>
    <t>Total Leccs.</t>
  </si>
  <si>
    <t>Nº de leccs.</t>
  </si>
  <si>
    <t>Pl</t>
  </si>
  <si>
    <t>Prop.</t>
  </si>
  <si>
    <t>Ints.</t>
  </si>
  <si>
    <t>Control 2</t>
  </si>
  <si>
    <t>Control:</t>
  </si>
  <si>
    <t>Notas Explicativas:</t>
  </si>
  <si>
    <r>
      <rPr>
        <b/>
        <sz val="10"/>
        <color theme="1"/>
        <rFont val="Arial"/>
        <family val="2"/>
      </rPr>
      <t>Columna "Ausente":</t>
    </r>
    <r>
      <rPr>
        <sz val="10"/>
        <color theme="1"/>
        <rFont val="Arial"/>
        <family val="2"/>
      </rPr>
      <t xml:space="preserve"> si un funcionario tiene permiso, ascenso, reubicación u otra condición que lo ausente del Centro Educativo, debe anotarse una "A" en esta columna.</t>
    </r>
  </si>
  <si>
    <r>
      <rPr>
        <b/>
        <sz val="10"/>
        <color theme="1"/>
        <rFont val="Arial"/>
        <family val="2"/>
      </rPr>
      <t>Simbología Control 1:</t>
    </r>
    <r>
      <rPr>
        <sz val="10"/>
        <color theme="1"/>
        <rFont val="Arial"/>
        <family val="2"/>
      </rPr>
      <t xml:space="preserve">    </t>
    </r>
    <r>
      <rPr>
        <b/>
        <sz val="10"/>
        <color theme="1"/>
        <rFont val="Arial"/>
        <family val="2"/>
      </rPr>
      <t>E</t>
    </r>
    <r>
      <rPr>
        <sz val="10"/>
        <color theme="1"/>
        <rFont val="Arial"/>
        <family val="2"/>
      </rPr>
      <t xml:space="preserve">=excede las 48 lecciones máximas autorizadas por funcionario,    </t>
    </r>
    <r>
      <rPr>
        <b/>
        <sz val="10"/>
        <color theme="1"/>
        <rFont val="Arial"/>
        <family val="2"/>
      </rPr>
      <t>√</t>
    </r>
    <r>
      <rPr>
        <sz val="10"/>
        <color theme="1"/>
        <rFont val="Arial"/>
        <family val="2"/>
      </rPr>
      <t>=lecciones asignadas dentro del rango autorizado</t>
    </r>
  </si>
  <si>
    <r>
      <rPr>
        <b/>
        <sz val="10"/>
        <color theme="1"/>
        <rFont val="Arial"/>
        <family val="2"/>
      </rPr>
      <t>Simbología Control 2:</t>
    </r>
    <r>
      <rPr>
        <sz val="10"/>
        <color theme="1"/>
        <rFont val="Arial"/>
        <family val="2"/>
      </rPr>
      <t xml:space="preserve">    </t>
    </r>
    <r>
      <rPr>
        <b/>
        <sz val="10"/>
        <color theme="1"/>
        <rFont val="Arial"/>
        <family val="2"/>
      </rPr>
      <t>S</t>
    </r>
    <r>
      <rPr>
        <sz val="10"/>
        <color theme="1"/>
        <rFont val="Arial"/>
        <family val="2"/>
      </rPr>
      <t xml:space="preserve">=sin asignar todas las lecciones autorizadas,    </t>
    </r>
    <r>
      <rPr>
        <b/>
        <sz val="10"/>
        <color theme="1"/>
        <rFont val="Arial"/>
        <family val="2"/>
      </rPr>
      <t>E</t>
    </r>
    <r>
      <rPr>
        <sz val="10"/>
        <color theme="1"/>
        <rFont val="Arial"/>
        <family val="2"/>
      </rPr>
      <t xml:space="preserve">=excede las lecciones autorizadas,    </t>
    </r>
    <r>
      <rPr>
        <b/>
        <sz val="10"/>
        <color theme="1"/>
        <rFont val="Arial"/>
        <family val="2"/>
      </rPr>
      <t>√</t>
    </r>
    <r>
      <rPr>
        <sz val="10"/>
        <color theme="1"/>
        <rFont val="Arial"/>
        <family val="2"/>
      </rPr>
      <t>=lecciones asignadas coincide con lecciones autorizadas</t>
    </r>
  </si>
  <si>
    <t>Observaciones:</t>
  </si>
  <si>
    <r>
      <t xml:space="preserve">Declaración Jurada: </t>
    </r>
    <r>
      <rPr>
        <sz val="10"/>
        <color theme="1"/>
        <rFont val="Arial"/>
        <family val="2"/>
      </rPr>
      <t>El suscrito Director hace constar que los datos consignados en éste formulario son veraces y responden al estado real de ésta institución. Cualquier inexactitud o falsedad estaré incurriendo en las responsabilidades administrativas y disciplinarias, sin perjuicio de las acciones civiles.</t>
    </r>
  </si>
  <si>
    <t>Teléfonos:</t>
  </si>
  <si>
    <t>Nombre del Director</t>
  </si>
  <si>
    <t>Firma</t>
  </si>
  <si>
    <t>Sello</t>
  </si>
  <si>
    <t>Fax:</t>
  </si>
  <si>
    <t>Recibido por</t>
  </si>
  <si>
    <t>Fecha</t>
  </si>
  <si>
    <t>Cuadro de Personal</t>
  </si>
  <si>
    <t>Colegio:</t>
  </si>
  <si>
    <t>Total de lecciones aprobadas:</t>
  </si>
  <si>
    <t>CD</t>
  </si>
  <si>
    <t>CA</t>
  </si>
  <si>
    <t>CTA</t>
  </si>
  <si>
    <t>´Ausente</t>
  </si>
  <si>
    <t>Total de lecciones asignadas:</t>
  </si>
  <si>
    <t>CP1</t>
  </si>
  <si>
    <t>CP2</t>
  </si>
  <si>
    <t>CP3</t>
  </si>
  <si>
    <t>CP4</t>
  </si>
  <si>
    <t>CP5</t>
  </si>
  <si>
    <t>CP6</t>
  </si>
  <si>
    <t>CP7</t>
  </si>
  <si>
    <t>CP8</t>
  </si>
  <si>
    <t>CP9</t>
  </si>
  <si>
    <t>CP10</t>
  </si>
  <si>
    <t>CP11</t>
  </si>
  <si>
    <t>CP12</t>
  </si>
  <si>
    <t>CP13</t>
  </si>
  <si>
    <t>CP14</t>
  </si>
  <si>
    <t>CP15</t>
  </si>
  <si>
    <t>CP16</t>
  </si>
  <si>
    <t>CP17</t>
  </si>
  <si>
    <t>CP18</t>
  </si>
  <si>
    <t>CP19</t>
  </si>
  <si>
    <t>CP20</t>
  </si>
  <si>
    <t>CP21</t>
  </si>
  <si>
    <t>CP22</t>
  </si>
  <si>
    <t>CP23</t>
  </si>
  <si>
    <t>CP24</t>
  </si>
  <si>
    <t>CC</t>
  </si>
  <si>
    <t>Sustituto</t>
  </si>
  <si>
    <t>Núcleo Integrado</t>
  </si>
  <si>
    <t>Coordinación Académica</t>
  </si>
  <si>
    <t>Coordinador de Departamento</t>
  </si>
  <si>
    <t>Comité Técnico Asesor</t>
  </si>
  <si>
    <t>REGISTRO DE MOVIMIENTOS</t>
  </si>
  <si>
    <t>(Para uso exclusico de la Dirección de Recursos Humanos)</t>
  </si>
  <si>
    <t>No.</t>
  </si>
  <si>
    <t>Registro de movimientos del cuadro de personal</t>
  </si>
  <si>
    <t>Registrado por:</t>
  </si>
  <si>
    <t>Nombre</t>
  </si>
  <si>
    <t>Cl</t>
  </si>
  <si>
    <t>DT</t>
  </si>
  <si>
    <t>NI</t>
  </si>
  <si>
    <t>FAE</t>
  </si>
  <si>
    <t>Lecciones Varias</t>
  </si>
  <si>
    <t>Sigla</t>
  </si>
  <si>
    <t>Aprobadas</t>
  </si>
  <si>
    <t>Asignadas</t>
  </si>
  <si>
    <t>Biología</t>
  </si>
  <si>
    <t>Coordinación General</t>
  </si>
  <si>
    <t>Coordinador CAS</t>
  </si>
  <si>
    <t>12º</t>
  </si>
  <si>
    <t>Teoría del Conocimiento</t>
  </si>
  <si>
    <t>Hora Guía</t>
  </si>
  <si>
    <t>Lecc. Prepa.</t>
  </si>
  <si>
    <t>Programa de Bachillerato Internacional</t>
  </si>
  <si>
    <t>Lecciones de 60 minutos</t>
  </si>
  <si>
    <t>Lecciones de 40 minutos</t>
  </si>
  <si>
    <t>Lecciones de Coordinación</t>
  </si>
  <si>
    <t>Bachillerato Internacional</t>
  </si>
  <si>
    <t>Lecciones de Comité Técnico Asesor:</t>
  </si>
  <si>
    <t>Consolidado de lecciones no académicas</t>
  </si>
  <si>
    <t>C.P.</t>
  </si>
  <si>
    <t>Estado</t>
  </si>
  <si>
    <t>Resumen de Cuadros de Personal</t>
  </si>
  <si>
    <t>Asignación del Recurso Humano: Cuadro de Control Consolidado</t>
  </si>
  <si>
    <r>
      <t xml:space="preserve">Simbología Lecciones Co-curriculares:  </t>
    </r>
    <r>
      <rPr>
        <sz val="10"/>
        <color theme="1"/>
        <rFont val="Arial"/>
        <family val="2"/>
      </rPr>
      <t xml:space="preserve">Ver "Hoja de control RRHH"  </t>
    </r>
  </si>
  <si>
    <t>Total de Lecciones en Relación de Puestos:</t>
  </si>
  <si>
    <t>Ajuste Presupuestario:</t>
  </si>
  <si>
    <r>
      <rPr>
        <b/>
        <sz val="10"/>
        <color theme="1"/>
        <rFont val="Arial"/>
        <family val="2"/>
      </rPr>
      <t>Columna "Sustituto":</t>
    </r>
    <r>
      <rPr>
        <sz val="10"/>
        <color theme="1"/>
        <rFont val="Arial"/>
        <family val="2"/>
      </rPr>
      <t xml:space="preserve"> si un funcionario sustituye a otro, debe indicarse en esta columna el número de fila del funcionario a quien sustituye.</t>
    </r>
  </si>
  <si>
    <t>Talleres de Innovación Educativa</t>
  </si>
  <si>
    <t>Grupos</t>
  </si>
  <si>
    <t>Lecciones</t>
  </si>
  <si>
    <t>a</t>
  </si>
  <si>
    <t>GUISELLE BRENES GUTIERREZ</t>
  </si>
  <si>
    <t>ANA LUCIA BENAVIDES FERNANDEZ</t>
  </si>
  <si>
    <t>VICTOR HUGO CHAVES QUIROS</t>
  </si>
  <si>
    <t>ROSIBEL AGÜERO QUIROS</t>
  </si>
  <si>
    <t>CARMEN ESTRADA CESPEDES</t>
  </si>
  <si>
    <t>ARMANDO CHACON MORA</t>
  </si>
  <si>
    <t>VERA VIOLETA ELIZONDO HERRERA</t>
  </si>
  <si>
    <t>GEOVANNY LOPEZ MENA</t>
  </si>
  <si>
    <t>MARIELOS PORRAS ALTAMIRANO</t>
  </si>
  <si>
    <t>EDGAR ROJAS CESPEDES</t>
  </si>
  <si>
    <t>GEOVANNY ESQUIVEL ALFARO</t>
  </si>
  <si>
    <t>CRISTINA SOLANO CORDERO</t>
  </si>
  <si>
    <t>OSCAR RODRIGUEZ APOSTOL</t>
  </si>
  <si>
    <t>RICARDO BARRANTES RAMIREZ</t>
  </si>
  <si>
    <t>SEIDY JIMENEZ FONSECA</t>
  </si>
  <si>
    <t>ALI ANTONIO SIBAJA SIBAJA</t>
  </si>
  <si>
    <t>DANNY PERALTA CRUZ</t>
  </si>
  <si>
    <t>JORGE ANTONIO ALVARADO SAENZ</t>
  </si>
  <si>
    <t>EMILIO ARIAS MARTINEZ</t>
  </si>
  <si>
    <t>RAUL MIRANDA MESEN</t>
  </si>
  <si>
    <t>FRANKLIN SOLANO REDONDO</t>
  </si>
  <si>
    <t>BERNAL SOLANO CERVANTES</t>
  </si>
  <si>
    <t>SEIDY NAJERA NUÑEZ</t>
  </si>
  <si>
    <t>WALTER BORBON PICADO</t>
  </si>
  <si>
    <t>RAFAEL CASTRO VINDAS</t>
  </si>
  <si>
    <t>WAGNER ALFARO ROMÁN</t>
  </si>
  <si>
    <t>CINTHYA LOBO CORDERO</t>
  </si>
  <si>
    <t>ALEJANDRA TORUNO CRUZ</t>
  </si>
  <si>
    <t>JAIRO TAYLOR MATARRITA</t>
  </si>
  <si>
    <t>MELVIN PEREZ GONZALEZ</t>
  </si>
  <si>
    <t>IRIS BARAHONA SALAZAR</t>
  </si>
  <si>
    <t>MARVIN RODRÍGUEZ LEÓN</t>
  </si>
  <si>
    <t>IVÁN MORA SIEZAR</t>
  </si>
  <si>
    <t>LORENA GUIDO ZAMORA</t>
  </si>
  <si>
    <t>ALEXIS HERRERA LOPEZ</t>
  </si>
  <si>
    <t>ADAN CARRANZA VILLALOBOS</t>
  </si>
  <si>
    <t>KENNETH SALAS ARROYO</t>
  </si>
  <si>
    <t>DAMARIS CORRALES PICADO</t>
  </si>
  <si>
    <t>ALBERTO QUIROS ABARCA</t>
  </si>
  <si>
    <t>SILVIO CALDERON MONTERO</t>
  </si>
  <si>
    <t>VERNY SOLORZANO RODRIGUEZ</t>
  </si>
  <si>
    <t>WARREN ALVARADO GUERRERO</t>
  </si>
  <si>
    <t>ASDRUBAL CALVO PANIAGUA</t>
  </si>
  <si>
    <t>GRUSHENSKA CASTILLO FERNANDEZ</t>
  </si>
  <si>
    <t>INGRID SUSANA JIMENEZ LOPEZ</t>
  </si>
  <si>
    <t>MARIA ELID ARREDONDO DELGADO</t>
  </si>
  <si>
    <t>ABRAHAM BARBOZA GOMEZ</t>
  </si>
  <si>
    <t>MARICELA GONZÁLEZ ALFARO</t>
  </si>
  <si>
    <t>VERA VILLALOBOS VINDAS</t>
  </si>
  <si>
    <t>BRAULIO MIRANDA MENDEZ</t>
  </si>
  <si>
    <t>WILBERTH UGARTE MEDINA</t>
  </si>
  <si>
    <t>REBECA ARNESTO TOLEDO</t>
  </si>
  <si>
    <t>MIGUEL CHAVARRIA RODRIGUEZ</t>
  </si>
  <si>
    <t>ELIZABETH TREJOS SOLANO</t>
  </si>
  <si>
    <t>WILBERTH VARGAS COTO</t>
  </si>
  <si>
    <t>ROLANDO CRUZ CASTRO</t>
  </si>
  <si>
    <t>FERNANDO PUSEY HALL</t>
  </si>
  <si>
    <t>FERNANDO ENRIQUEZ ESPINOZA</t>
  </si>
  <si>
    <t>HERNAN BONILLA CESPEDES</t>
  </si>
  <si>
    <t>SANTIAGO HERRERA BARRANTES</t>
  </si>
  <si>
    <t>LISBETH CASTRO ESQUIVEL</t>
  </si>
  <si>
    <t>EMERSON PANIAGUA VEGA</t>
  </si>
  <si>
    <t>SEHIRIS VILLALOBOS CARAZO</t>
  </si>
  <si>
    <t>DIDIER BRICEÑO GOMEZ</t>
  </si>
  <si>
    <t>GUILLERMO HIO SOTO</t>
  </si>
  <si>
    <t>ALLAN SOLANO SALAZAR</t>
  </si>
  <si>
    <t>ALEJANDRO BRENES GAMBOA</t>
  </si>
  <si>
    <t>GUIDO FALLAS CAMBRONERO</t>
  </si>
  <si>
    <t>KENETH BONILLA CESPEDES</t>
  </si>
  <si>
    <t>SONIA ARANA GONZALEZ</t>
  </si>
  <si>
    <t>ADONAIS JIMENEZ VASQUEZ</t>
  </si>
  <si>
    <t>ROGER MENDEZ GUERRERO</t>
  </si>
  <si>
    <t>GUSTAVO MORA ARIAS</t>
  </si>
  <si>
    <t>DANILO CRUZ CASTRO</t>
  </si>
  <si>
    <t>GRACE BRENES CAMPOS</t>
  </si>
  <si>
    <t>ROMMEL GUEVARA SALAS</t>
  </si>
  <si>
    <t>HENRY RODRIGUEZ MOJICA</t>
  </si>
  <si>
    <t>ROXANA GODINEZ SANCHEZ</t>
  </si>
  <si>
    <t>ROY CISNEROS SANCHEZ</t>
  </si>
  <si>
    <t>GRACE LILLIANA MORALEZ LOPEZ</t>
  </si>
  <si>
    <t>ALFREDO BRUNLEY ROBINSON</t>
  </si>
  <si>
    <t>OSCAR ALMENGOR FERNÁNDEZ</t>
  </si>
  <si>
    <t>MAURICIO OBANDO OBANDO</t>
  </si>
  <si>
    <t>WENDY SALAS SIBAJA</t>
  </si>
  <si>
    <t>LILLIAM CALLEJAS ESCOBAR</t>
  </si>
  <si>
    <t>LAURA CRUZ JIMENEZ</t>
  </si>
  <si>
    <t>ROGER VALLE GUERRA</t>
  </si>
  <si>
    <t>LESBIA NAVARRETE CORONADO</t>
  </si>
  <si>
    <t>SAUL CASTAÑEDA SALAZAR</t>
  </si>
  <si>
    <t>ROSEMARY SOTO OVARES</t>
  </si>
  <si>
    <t>LUIS DIEGO QUESADA ROSALES</t>
  </si>
  <si>
    <t>MARCO VEGA CHAVARRIA</t>
  </si>
  <si>
    <t>JIMMY VARGAS ARIAS</t>
  </si>
  <si>
    <t>AGNES MAKRE MORA</t>
  </si>
  <si>
    <t>EZEQUIEL VARGAS SALAS</t>
  </si>
  <si>
    <t>NAPOLEON RODRIGUEZ OBANDO</t>
  </si>
  <si>
    <t>JUAN FELIPE CHACON CASTILLO</t>
  </si>
  <si>
    <t>EDGAR EVANS MEZA</t>
  </si>
  <si>
    <t>MARLON PEREZ PICADO</t>
  </si>
  <si>
    <t>YERLIN JARA AMORES</t>
  </si>
  <si>
    <t>SANDRA FIGUEROA BARQUERO</t>
  </si>
  <si>
    <t>VERONICA PERAZA ALVAREZ</t>
  </si>
  <si>
    <t>GUIDO ZARATE SANCHEZ</t>
  </si>
  <si>
    <t>CRISTIAN HIDALGO AVILA</t>
  </si>
  <si>
    <t>ANABEL VARGAS CALDERON</t>
  </si>
  <si>
    <t>SEYLYN ARAYA MORALES</t>
  </si>
  <si>
    <t>LUIS GMO. SALAS BOGANTES</t>
  </si>
  <si>
    <t>ARNULFO ALVARADO LOPEZ</t>
  </si>
  <si>
    <t>ELKE MATA RIVERA</t>
  </si>
  <si>
    <t>TERESITA MONGE BARRANTES</t>
  </si>
  <si>
    <t>ELIETH FERNANDEZ CABEZAS</t>
  </si>
  <si>
    <t>LUIS DIEGO CHACON MARTINEZ</t>
  </si>
  <si>
    <t>RAMIRO FONSECA FALLAS</t>
  </si>
  <si>
    <t>MARIO VARGAS PEREZ</t>
  </si>
  <si>
    <t>MARLER VILLALOBOS MENDEZ</t>
  </si>
  <si>
    <t>JUAN CARLOS QUESADA FONSECA</t>
  </si>
  <si>
    <t>DONALD ARAYA VARGAS</t>
  </si>
  <si>
    <t>MARIBEL ROJAS CONEJO</t>
  </si>
  <si>
    <t>KENDALL RODRIGUEZ RODRIGUEZ</t>
  </si>
  <si>
    <t>GRACE ZAMORA SANCHEZ</t>
  </si>
  <si>
    <t>KATIA AMADOR PEREZ</t>
  </si>
  <si>
    <t>ALVARO ROMAN GONZALEZ</t>
  </si>
  <si>
    <t>ADRIANA MABEL TORRES ORTIZ</t>
  </si>
  <si>
    <t>DIRE</t>
  </si>
  <si>
    <t>#</t>
  </si>
  <si>
    <t>Talleres de Innovación Educativas</t>
  </si>
  <si>
    <t>Departamento de Asignación del Recurso Humanos</t>
  </si>
  <si>
    <t>TIE</t>
  </si>
  <si>
    <t>Idioma Extranjero (inglés)</t>
  </si>
  <si>
    <t>Idioma Extranjero (francés)</t>
  </si>
  <si>
    <t>CP25</t>
  </si>
  <si>
    <t>Firma del Director</t>
  </si>
  <si>
    <t>Secuencia1</t>
  </si>
  <si>
    <t>Secuencia2</t>
  </si>
  <si>
    <t>Secuencia3</t>
  </si>
  <si>
    <t>Hoja de Cálculo</t>
  </si>
  <si>
    <t>Control Asig. x funcionario</t>
  </si>
  <si>
    <t>Control 1: por CP</t>
  </si>
  <si>
    <t>Talleres de Innovación Educativa: Proyectos Especiales</t>
  </si>
  <si>
    <r>
      <t xml:space="preserve">Taller de Inglés </t>
    </r>
    <r>
      <rPr>
        <vertAlign val="superscript"/>
        <sz val="10"/>
        <color rgb="FF000000"/>
        <rFont val="Calibri"/>
        <family val="2"/>
        <scheme val="minor"/>
      </rPr>
      <t>(1)</t>
    </r>
  </si>
  <si>
    <r>
      <t xml:space="preserve">Introducción a la Problemática Ambiental </t>
    </r>
    <r>
      <rPr>
        <vertAlign val="superscript"/>
        <sz val="10"/>
        <color rgb="FF000000"/>
        <rFont val="Calibri"/>
        <family val="2"/>
        <scheme val="minor"/>
      </rPr>
      <t>(1)</t>
    </r>
  </si>
  <si>
    <r>
      <t xml:space="preserve">Problemática Ambiental II </t>
    </r>
    <r>
      <rPr>
        <vertAlign val="superscript"/>
        <sz val="10"/>
        <color rgb="FF000000"/>
        <rFont val="Calibri"/>
        <family val="2"/>
        <scheme val="minor"/>
      </rPr>
      <t>(1)</t>
    </r>
  </si>
  <si>
    <r>
      <t>Biodiversidad y Áreas Silvestres Protegidas</t>
    </r>
    <r>
      <rPr>
        <vertAlign val="superscript"/>
        <sz val="10"/>
        <color rgb="FF000000"/>
        <rFont val="Calibri"/>
        <family val="2"/>
        <scheme val="minor"/>
      </rPr>
      <t xml:space="preserve"> (1)</t>
    </r>
  </si>
  <si>
    <r>
      <t xml:space="preserve">Informática aplicada a la Educ. Ambiental </t>
    </r>
    <r>
      <rPr>
        <vertAlign val="superscript"/>
        <sz val="10"/>
        <color rgb="FF000000"/>
        <rFont val="Calibri"/>
        <family val="2"/>
        <scheme val="minor"/>
      </rPr>
      <t>(1)</t>
    </r>
  </si>
  <si>
    <r>
      <t xml:space="preserve">Sostenibilidad Ambiental </t>
    </r>
    <r>
      <rPr>
        <vertAlign val="superscript"/>
        <sz val="10"/>
        <color rgb="FF000000"/>
        <rFont val="Calibri"/>
        <family val="2"/>
        <scheme val="minor"/>
      </rPr>
      <t>(1)</t>
    </r>
  </si>
  <si>
    <r>
      <t xml:space="preserve">Formulació, Implementación y Desarrollo de Proyectos </t>
    </r>
    <r>
      <rPr>
        <vertAlign val="superscript"/>
        <sz val="10"/>
        <color rgb="FF000000"/>
        <rFont val="Calibri"/>
        <family val="2"/>
        <scheme val="minor"/>
      </rPr>
      <t>(1)</t>
    </r>
  </si>
  <si>
    <r>
      <rPr>
        <vertAlign val="superscript"/>
        <sz val="10"/>
        <color rgb="FF000000"/>
        <rFont val="Calibri"/>
        <family val="2"/>
        <scheme val="minor"/>
      </rPr>
      <t>(1) </t>
    </r>
    <r>
      <rPr>
        <sz val="10"/>
        <color rgb="FF000000"/>
        <rFont val="Calibri"/>
        <family val="2"/>
        <scheme val="minor"/>
      </rPr>
      <t>Asignatura semestral que se trabaja con medios grupos</t>
    </r>
  </si>
  <si>
    <r>
      <t xml:space="preserve">Opción Tecnológica </t>
    </r>
    <r>
      <rPr>
        <vertAlign val="superscript"/>
        <sz val="10"/>
        <color rgb="FF000000"/>
        <rFont val="Calibri"/>
        <family val="2"/>
        <scheme val="minor"/>
      </rPr>
      <t>(1)</t>
    </r>
  </si>
  <si>
    <r>
      <t xml:space="preserve">Opción Tecnológica (taller de inglés) </t>
    </r>
    <r>
      <rPr>
        <vertAlign val="superscript"/>
        <sz val="10"/>
        <color rgb="FF000000"/>
        <rFont val="Calibri"/>
        <family val="2"/>
        <scheme val="minor"/>
      </rPr>
      <t>(1)</t>
    </r>
  </si>
  <si>
    <r>
      <t xml:space="preserve">Biología </t>
    </r>
    <r>
      <rPr>
        <vertAlign val="superscript"/>
        <sz val="10"/>
        <color rgb="FF000000"/>
        <rFont val="Calibri"/>
        <family val="2"/>
        <scheme val="minor"/>
      </rPr>
      <t>(1)</t>
    </r>
  </si>
  <si>
    <r>
      <t xml:space="preserve">Física </t>
    </r>
    <r>
      <rPr>
        <vertAlign val="superscript"/>
        <sz val="10"/>
        <color rgb="FF000000"/>
        <rFont val="Calibri"/>
        <family val="2"/>
        <scheme val="minor"/>
      </rPr>
      <t>(1)</t>
    </r>
  </si>
  <si>
    <r>
      <t xml:space="preserve">Química </t>
    </r>
    <r>
      <rPr>
        <vertAlign val="superscript"/>
        <sz val="10"/>
        <color rgb="FF000000"/>
        <rFont val="Calibri"/>
        <family val="2"/>
        <scheme val="minor"/>
      </rPr>
      <t>(1)</t>
    </r>
  </si>
  <si>
    <r>
      <t xml:space="preserve">Desarrollo Humano  </t>
    </r>
    <r>
      <rPr>
        <vertAlign val="superscript"/>
        <sz val="10"/>
        <color rgb="FF000000"/>
        <rFont val="Calibri"/>
        <family val="2"/>
        <scheme val="minor"/>
      </rPr>
      <t>(2)</t>
    </r>
  </si>
  <si>
    <r>
      <rPr>
        <vertAlign val="superscript"/>
        <sz val="10"/>
        <color rgb="FF000000"/>
        <rFont val="Calibri"/>
        <family val="2"/>
        <scheme val="minor"/>
      </rPr>
      <t>(2)</t>
    </r>
    <r>
      <rPr>
        <sz val="10"/>
        <color rgb="FF000000"/>
        <rFont val="Calibri"/>
        <family val="2"/>
        <scheme val="minor"/>
      </rPr>
      <t> Desarrollo Humano en el IV Ciclo es opcional y extra horario (aábados)</t>
    </r>
  </si>
  <si>
    <r>
      <rPr>
        <vertAlign val="superscript"/>
        <sz val="10"/>
        <color rgb="FF000000"/>
        <rFont val="Calibri"/>
        <family val="2"/>
        <scheme val="minor"/>
      </rPr>
      <t>(1)</t>
    </r>
    <r>
      <rPr>
        <sz val="10"/>
        <color rgb="FF000000"/>
        <rFont val="Calibri"/>
        <family val="2"/>
        <scheme val="minor"/>
      </rPr>
      <t xml:space="preserve"> En 11º año el estudiante optará por una de las Ciencias que presentará en Bachillerato</t>
    </r>
  </si>
  <si>
    <r>
      <t xml:space="preserve">Tecnología </t>
    </r>
    <r>
      <rPr>
        <vertAlign val="superscript"/>
        <sz val="10"/>
        <color rgb="FF000000"/>
        <rFont val="Calibri"/>
        <family val="2"/>
        <scheme val="minor"/>
      </rPr>
      <t>(1)</t>
    </r>
  </si>
  <si>
    <r>
      <t xml:space="preserve">Artes Industriales </t>
    </r>
    <r>
      <rPr>
        <vertAlign val="superscript"/>
        <sz val="10"/>
        <color rgb="FF000000"/>
        <rFont val="Calibri"/>
        <family val="2"/>
        <scheme val="minor"/>
      </rPr>
      <t>(1)</t>
    </r>
  </si>
  <si>
    <r>
      <t xml:space="preserve">Educación para el Hogar </t>
    </r>
    <r>
      <rPr>
        <vertAlign val="superscript"/>
        <sz val="10"/>
        <color rgb="FF000000"/>
        <rFont val="Calibri"/>
        <family val="2"/>
        <scheme val="minor"/>
      </rPr>
      <t>(1)</t>
    </r>
  </si>
  <si>
    <t>DD</t>
  </si>
  <si>
    <t>Literatura en lengua inglesa</t>
  </si>
  <si>
    <t>Programa de Capacitación Institucional</t>
  </si>
  <si>
    <t xml:space="preserve">Pruebas por Suficiencia y Contratos </t>
  </si>
  <si>
    <t>PCI</t>
  </si>
  <si>
    <t>PSC</t>
  </si>
  <si>
    <t xml:space="preserve"> - Se asignan 8 lecciones para el programa de capacitación institucional</t>
  </si>
  <si>
    <t xml:space="preserve"> - Corresponden 20 lecciones de  Coordinación Académica</t>
  </si>
  <si>
    <t xml:space="preserve"> - Se agregan 3 lecciones más para Pruebas por Suficiencia  y Contratos de Estudio</t>
  </si>
  <si>
    <t>Colegio Académico con Orientación Ambientalista</t>
  </si>
  <si>
    <t xml:space="preserve">III CIiclo y Educación Diversificada Modelo </t>
  </si>
  <si>
    <t>Labor@:</t>
  </si>
  <si>
    <r>
      <rPr>
        <vertAlign val="superscript"/>
        <sz val="10"/>
        <color rgb="FF000000"/>
        <rFont val="Calibri"/>
        <family val="2"/>
        <scheme val="minor"/>
      </rPr>
      <t>(2)</t>
    </r>
    <r>
      <rPr>
        <sz val="10"/>
        <color rgb="FF000000"/>
        <rFont val="Calibri"/>
        <family val="2"/>
        <scheme val="minor"/>
      </rPr>
      <t> El área artística está conformado por dos cursos semestrales: Artesanía y Educación Musical</t>
    </r>
  </si>
  <si>
    <r>
      <t xml:space="preserve">Área Artística (artesanía y música) </t>
    </r>
    <r>
      <rPr>
        <vertAlign val="superscript"/>
        <sz val="10"/>
        <color rgb="FF000000"/>
        <rFont val="Calibri"/>
        <family val="2"/>
        <scheme val="minor"/>
      </rPr>
      <t>(2)</t>
    </r>
  </si>
  <si>
    <r>
      <rPr>
        <vertAlign val="superscript"/>
        <sz val="10"/>
        <color rgb="FF000000"/>
        <rFont val="Calibri"/>
        <family val="2"/>
        <scheme val="minor"/>
      </rPr>
      <t>(1)</t>
    </r>
    <r>
      <rPr>
        <sz val="10"/>
        <color rgb="FF000000"/>
        <rFont val="Calibri"/>
        <family val="2"/>
        <scheme val="minor"/>
      </rPr>
      <t> Lecciones de 60 minutos y se imparte con medios grupos (de 12 a 20 alumnos) para el III Ciclo</t>
    </r>
  </si>
  <si>
    <t>Lecciones sin asignar en propiedad</t>
  </si>
  <si>
    <t>Control 3:</t>
  </si>
  <si>
    <t>Inv&amp;Tut</t>
  </si>
  <si>
    <t>Liceo Rural</t>
  </si>
  <si>
    <t>Plan de Estudios según base de datos:</t>
  </si>
  <si>
    <t>Taller Pre- Vocacional</t>
  </si>
  <si>
    <t>Cuenta con Taller Prevocacional</t>
  </si>
  <si>
    <t>Taller Prevocacional</t>
  </si>
  <si>
    <t xml:space="preserve"> </t>
  </si>
  <si>
    <t>AV</t>
  </si>
  <si>
    <t>Pendientes de asignar</t>
  </si>
  <si>
    <t>Lecciones de exceso (completar propiedad)</t>
  </si>
  <si>
    <t>Lecciones Planeamiento</t>
  </si>
  <si>
    <t>Lecciones de Talleres de Innovación Educ. (inglés):</t>
  </si>
  <si>
    <t>Total de secciones pór nivel:</t>
  </si>
  <si>
    <t>Promedio:</t>
  </si>
  <si>
    <t>Excluye ES</t>
  </si>
  <si>
    <t>Excluye Fran</t>
  </si>
  <si>
    <t>Excluye Ing</t>
  </si>
  <si>
    <t>Final</t>
  </si>
  <si>
    <t>Formulario 1</t>
  </si>
  <si>
    <t>Cantidad máxima de talleres autorizados:</t>
  </si>
  <si>
    <t>Cantidad de talleres asignados:</t>
  </si>
  <si>
    <t>Control 4:</t>
  </si>
  <si>
    <t>Cantidad máxima de talleres autorizados (*):</t>
  </si>
  <si>
    <t>Talleres de Innovación Educativa (excluyendo inglés)</t>
  </si>
  <si>
    <t>Talleres de Innovación Educativa de Inglés Conversacional</t>
  </si>
  <si>
    <t>Total de Lecciones Requeridas:</t>
  </si>
  <si>
    <r>
      <rPr>
        <vertAlign val="superscript"/>
        <sz val="10"/>
        <color rgb="FF000000"/>
        <rFont val="Calibri"/>
        <family val="2"/>
        <scheme val="minor"/>
      </rPr>
      <t>(1)</t>
    </r>
    <r>
      <rPr>
        <sz val="10"/>
        <color rgb="FF000000"/>
        <rFont val="Calibri"/>
        <family val="2"/>
        <scheme val="minor"/>
      </rPr>
      <t> Lecciones de 60 minutos (En Tecnología con grupos entre 12 y 20 estudiantes)</t>
    </r>
  </si>
  <si>
    <r>
      <rPr>
        <vertAlign val="superscript"/>
        <sz val="10"/>
        <color rgb="FF000000"/>
        <rFont val="Calibri"/>
        <family val="2"/>
        <scheme val="minor"/>
      </rPr>
      <t>(1)</t>
    </r>
    <r>
      <rPr>
        <sz val="10"/>
        <color rgb="FF000000"/>
        <rFont val="Calibri"/>
        <family val="2"/>
        <scheme val="minor"/>
      </rPr>
      <t> Grupos entre 12 y 20 estudiantes</t>
    </r>
  </si>
  <si>
    <r>
      <t xml:space="preserve">Computación </t>
    </r>
    <r>
      <rPr>
        <vertAlign val="superscript"/>
        <sz val="10"/>
        <color rgb="FF000000"/>
        <rFont val="Calibri"/>
        <family val="2"/>
        <scheme val="minor"/>
      </rPr>
      <t>(2)</t>
    </r>
  </si>
  <si>
    <r>
      <t xml:space="preserve">Gestión Empresarial  </t>
    </r>
    <r>
      <rPr>
        <vertAlign val="superscript"/>
        <sz val="10"/>
        <color rgb="FF000000"/>
        <rFont val="Calibri"/>
        <family val="2"/>
        <scheme val="minor"/>
      </rPr>
      <t>(2)</t>
    </r>
  </si>
  <si>
    <r>
      <t xml:space="preserve">Talleres Exploratorios  </t>
    </r>
    <r>
      <rPr>
        <vertAlign val="superscript"/>
        <sz val="10"/>
        <color rgb="FF000000"/>
        <rFont val="Calibri"/>
        <family val="2"/>
        <scheme val="minor"/>
      </rPr>
      <t>(2)</t>
    </r>
  </si>
  <si>
    <r>
      <t xml:space="preserve">Reading and Writing </t>
    </r>
    <r>
      <rPr>
        <vertAlign val="superscript"/>
        <sz val="10"/>
        <color rgb="FF000000"/>
        <rFont val="Calibri"/>
        <family val="2"/>
        <scheme val="minor"/>
      </rPr>
      <t>(2)</t>
    </r>
  </si>
  <si>
    <r>
      <t xml:space="preserve">Listening and Speaking </t>
    </r>
    <r>
      <rPr>
        <vertAlign val="superscript"/>
        <sz val="10"/>
        <color rgb="FF000000"/>
        <rFont val="Calibri"/>
        <family val="2"/>
        <scheme val="minor"/>
      </rPr>
      <t>(2)</t>
    </r>
  </si>
  <si>
    <t xml:space="preserve">Funcionario </t>
  </si>
  <si>
    <t xml:space="preserve">Idioma Extranjero (inglés) </t>
  </si>
  <si>
    <t>C.T.P. ABANGARES</t>
  </si>
  <si>
    <t>COLEGIO DE PACUARE</t>
  </si>
  <si>
    <t>COLEGIO FLORIDA</t>
  </si>
  <si>
    <t>C.T.P. SANTO CRISTO DE ESQUIPULAS</t>
  </si>
  <si>
    <t>C.T.P. DE DULCE NOMBRE</t>
  </si>
  <si>
    <t>C.T.P. SAN PEDRO DE BARVA</t>
  </si>
  <si>
    <t>C.T.P. DE PALMICHAL</t>
  </si>
  <si>
    <t>C.T.P. SAN RAFAEL DE POAS</t>
  </si>
  <si>
    <t>LICEO SANTISIMA TRINIDAD</t>
  </si>
  <si>
    <t>C.T.P. SANTO DOMINGO</t>
  </si>
  <si>
    <t>C.T.P. MERCEDES NORTE</t>
  </si>
  <si>
    <t>C.T.P. MAXIMO QUESADA</t>
  </si>
  <si>
    <t>C.T.P. PURRAL</t>
  </si>
  <si>
    <t>C.T.P. ABELARDO BONILLA BALDARES</t>
  </si>
  <si>
    <t>C.T.P. PAVAS</t>
  </si>
  <si>
    <t>C.T.P. DE ASERRI</t>
  </si>
  <si>
    <t>C.T.P. AMBIENTALISTA ISAIAS RETANA</t>
  </si>
  <si>
    <t>C.T.P. OREAMUNO</t>
  </si>
  <si>
    <t>C.T.P. SANTA LUCIA</t>
  </si>
  <si>
    <t>C.T.P. CALLE ZAMORA</t>
  </si>
  <si>
    <t>C.T.P. SANTA EULALIA</t>
  </si>
  <si>
    <t>C.T.P. DE CAÑAS</t>
  </si>
  <si>
    <t>CURRE</t>
  </si>
  <si>
    <t>OJO DE AGUA</t>
  </si>
  <si>
    <t>FLORIDA</t>
  </si>
  <si>
    <t>LA ERMITA</t>
  </si>
  <si>
    <t>A</t>
  </si>
  <si>
    <t>SAN JOSECITO</t>
  </si>
  <si>
    <t>SAN JOSE NORTE</t>
  </si>
  <si>
    <t>SAN JOSE OESTE</t>
  </si>
  <si>
    <t>SALITRILLOS</t>
  </si>
  <si>
    <t>CORAZON DE JESUS</t>
  </si>
  <si>
    <t>CALLE ZAMORA</t>
  </si>
  <si>
    <t>SECTOR VARGAS</t>
  </si>
  <si>
    <t>Revisado por:</t>
  </si>
  <si>
    <t>NOCTURNO DE JACO</t>
  </si>
  <si>
    <t>COPEY</t>
  </si>
  <si>
    <t>C.T.P. DE MORA</t>
  </si>
  <si>
    <t>C.T.P. ZARCERO</t>
  </si>
  <si>
    <t>C.T.P. ESPARZA</t>
  </si>
  <si>
    <t>LICEO COPEY</t>
  </si>
  <si>
    <t>LICEO RURAL LA UNION</t>
  </si>
  <si>
    <t>LICEO RURAL RIO GRANDE DE PAQUERA</t>
  </si>
  <si>
    <t>LICEO RURAL ARANJUEZ</t>
  </si>
  <si>
    <t>LICEO RURAL CHINA KICHA</t>
  </si>
  <si>
    <t>SULA</t>
  </si>
  <si>
    <t>LICEO RURAL EL PROGRESO</t>
  </si>
  <si>
    <t>C.T.P. BARRIO IRVIN</t>
  </si>
  <si>
    <t>C.T.P. AGROPORTICA</t>
  </si>
  <si>
    <t>C.T.P. ROBERTO GAMBOA VALVERDE</t>
  </si>
  <si>
    <t>C.T.P. BRAULIO ODIO HERRERA</t>
  </si>
  <si>
    <t>C.T.P. LAS PALMITAS</t>
  </si>
  <si>
    <t>PALO BLANCO</t>
  </si>
  <si>
    <t>CTP Máximo Quesada</t>
  </si>
  <si>
    <t>Liceo San Rafael</t>
  </si>
  <si>
    <t>Liceo de Chachagua</t>
  </si>
  <si>
    <t>Liceo de Paraíso</t>
  </si>
  <si>
    <t>Liceo de Tarrazú</t>
  </si>
  <si>
    <t>Colegio Académico La Rita</t>
  </si>
  <si>
    <t>Colegio Superior de Señoritas</t>
  </si>
  <si>
    <t>Liceo Potrero Grande</t>
  </si>
  <si>
    <t>Liceo de Nicoya</t>
  </si>
  <si>
    <t>LABORA</t>
  </si>
  <si>
    <r>
      <t xml:space="preserve">Idioma Extranjero (francés) </t>
    </r>
    <r>
      <rPr>
        <sz val="10"/>
        <color rgb="FF000000"/>
        <rFont val="Calibri"/>
        <family val="2"/>
      </rPr>
      <t>⁽³⁾</t>
    </r>
  </si>
  <si>
    <t xml:space="preserve"> ⁽³⁾ El Plan de Estudios establece 5 lecciones Francés por nivel, para efectos de revisión de cuadros se pone en 0 para que no altere el total de lecciones, pero se cambiaría si fuera necesario </t>
  </si>
  <si>
    <t>LICEO LA PERLA</t>
  </si>
  <si>
    <t>B</t>
  </si>
  <si>
    <t>C</t>
  </si>
  <si>
    <t>LICEO RURAL SIKRIYöK</t>
  </si>
  <si>
    <t>LICEO RURAL JAK KSARI</t>
  </si>
  <si>
    <t>C.T.P. DE BELEN</t>
  </si>
  <si>
    <t>C.T.P. DE ALAJUELITA</t>
  </si>
  <si>
    <t>C.T.P. DE SAN RAFAEL DE ALAJUELA</t>
  </si>
  <si>
    <t>LICEO RURAL TSIRURURI</t>
  </si>
  <si>
    <t>C.T.P. DEL ESTE</t>
  </si>
  <si>
    <t>C.T.P. DE COPAL</t>
  </si>
  <si>
    <t>C.T.P. LA TIGRA</t>
  </si>
  <si>
    <t>YUAVIN</t>
  </si>
  <si>
    <t>ÑARI ÑAKA</t>
  </si>
  <si>
    <t>VILLA ESPERANZA</t>
  </si>
  <si>
    <t>PLAYA CORONADO</t>
  </si>
  <si>
    <t>LA RIBERA</t>
  </si>
  <si>
    <t>SAN JOSE CENTRAL</t>
  </si>
  <si>
    <t>BARRIO SAN PABLO</t>
  </si>
  <si>
    <t>SINOLI</t>
  </si>
  <si>
    <t>Nocturno</t>
  </si>
  <si>
    <t>IEGB</t>
  </si>
  <si>
    <t>SECCION NOCTURNA C.T.P. HEREDIA</t>
  </si>
  <si>
    <t>FATIMA</t>
  </si>
  <si>
    <t>SECCION NOCTURNA C.T.P. GUAYCARA</t>
  </si>
  <si>
    <t>SECCION NOCTURNA C.T.P. DE PUERTO JIMENEZ</t>
  </si>
  <si>
    <t>SECCION NOCTURNA C.T.P. DE ESCAZU</t>
  </si>
  <si>
    <t>SECCION NOCTURNA C.T.P. SANTO DOMINGO</t>
  </si>
  <si>
    <t>SECCION NOCTURNA C.T.P. DE PAVAS</t>
  </si>
  <si>
    <t>SECCION NOCTURNA C.T.P. ROSARIO DE NARANJO</t>
  </si>
  <si>
    <t>SECCION NOCTURNA C.T.P. DE CAÑAS</t>
  </si>
  <si>
    <t>SECCION NOCTURNA C.T.P. DE ATENAS</t>
  </si>
  <si>
    <t>SECCION NOCTURNA C.T.P. DE PLATANAR</t>
  </si>
  <si>
    <t>SECCION NOCTURNA C.T.P. DE LIVERPOOL</t>
  </si>
  <si>
    <t>SECCION NOCTURNA C.T.P. BRAULIO ODIO HERRERA</t>
  </si>
  <si>
    <t>SECCION NOCTURNA C.T.P. LAS PALMITAS</t>
  </si>
  <si>
    <t>Lecciones de Reajuste:</t>
  </si>
  <si>
    <t>LICEO JOSE MARIA GUTIERREZ</t>
  </si>
  <si>
    <t>LICEO VICENTE LACHNER SANDOVAL</t>
  </si>
  <si>
    <t>LICEO DE CARIARI</t>
  </si>
  <si>
    <t>LICEO NUEVO DE LIMON</t>
  </si>
  <si>
    <t>LICEO SAN JOSE DE UPALA</t>
  </si>
  <si>
    <t>LICEO SAN FRANCISCO DE COYOTE</t>
  </si>
  <si>
    <t>LICEO UNESCO</t>
  </si>
  <si>
    <t>LICEO DE NARANJO</t>
  </si>
  <si>
    <t>LICEO DE CHOMES</t>
  </si>
  <si>
    <t>LICEO ANTONIO OBANDO CHAN</t>
  </si>
  <si>
    <t>LICEO NAPOLEON QUESADA SALAZAR</t>
  </si>
  <si>
    <t>Lecciones de Informática de Innovación:</t>
  </si>
  <si>
    <t>COLEGIO SAN FRANCISCO DE LA PALMERA</t>
  </si>
  <si>
    <t>LICEO RURAL PALACIOS</t>
  </si>
  <si>
    <t>COLEGIO DE LEPANTO</t>
  </si>
  <si>
    <t>PENINSULAR</t>
  </si>
  <si>
    <t>PALACIOS</t>
  </si>
  <si>
    <t>PROYECTOS</t>
  </si>
  <si>
    <t>BACHILLERATO INTERNACIONAL</t>
  </si>
  <si>
    <t>COOPERATIVAS</t>
  </si>
  <si>
    <t>INFORMATICA FOD</t>
  </si>
  <si>
    <t>PIAD</t>
  </si>
  <si>
    <t>PLAN NACIONAL</t>
  </si>
  <si>
    <t>VIDEOCONFERENCIA</t>
  </si>
  <si>
    <t>SUB PROGRAMA</t>
  </si>
  <si>
    <t>NOMBRE DE INSTITUCION</t>
  </si>
  <si>
    <t>TIPO DE RECARGO</t>
  </si>
  <si>
    <t>FORMA_PAGO</t>
  </si>
  <si>
    <t>LICEO LUIS DOBLES SEGREDA</t>
  </si>
  <si>
    <t>LICEO DE ESCAZU</t>
  </si>
  <si>
    <t>LICEO DE FRAILES</t>
  </si>
  <si>
    <t>LICEO DE SINAI</t>
  </si>
  <si>
    <t>LICEO DE SUCRE</t>
  </si>
  <si>
    <t>LICEO DE PEJIBAYE</t>
  </si>
  <si>
    <t>LICEO DE SANTA CRUZ</t>
  </si>
  <si>
    <t>CTP PEJIBAYE</t>
  </si>
  <si>
    <t>LICEO CUATRO ESQUINAS</t>
  </si>
  <si>
    <t>SI</t>
  </si>
  <si>
    <t>Liceo Anastasio Alfaro</t>
  </si>
  <si>
    <t>Liceo de Costa Rica</t>
  </si>
  <si>
    <t>Liceo De San José</t>
  </si>
  <si>
    <t>Liceo Del Sur</t>
  </si>
  <si>
    <t>Liceo Luis Dobles Segreda</t>
  </si>
  <si>
    <t>Liceo José Joaquín Vargas Calvo</t>
  </si>
  <si>
    <t>Liceo Napoleón Quesada Salazar</t>
  </si>
  <si>
    <t>Liceo Mauro Fernández Acuña</t>
  </si>
  <si>
    <t>Liceo Rodrigo Facio Brenes</t>
  </si>
  <si>
    <t>Liceo Roberto Brenes Mesén</t>
  </si>
  <si>
    <t>Liceo De Moravia</t>
  </si>
  <si>
    <t>Liceo Dr. José María Castro Madríz</t>
  </si>
  <si>
    <t>Liceo de Escazú</t>
  </si>
  <si>
    <t>Liceo De Coronado</t>
  </si>
  <si>
    <t>Liceo Salvador Umaña Castro</t>
  </si>
  <si>
    <t>Liceo Edgar Cervantes Villalta</t>
  </si>
  <si>
    <t>U.P Colegio Republica De Mexico</t>
  </si>
  <si>
    <t>Liceo Laboratorio Emma Gamboa (U.C.R.)</t>
  </si>
  <si>
    <t>Liceo Santa Ana</t>
  </si>
  <si>
    <t>Liceo De Curridabat</t>
  </si>
  <si>
    <t>Liceo De Alajuelita</t>
  </si>
  <si>
    <t>Colegio De Cedros</t>
  </si>
  <si>
    <t>U.P. Jose Fidel Tristán</t>
  </si>
  <si>
    <t>Liceo Julio Fonseca Gutiérrez</t>
  </si>
  <si>
    <t>Liceo de Pavas</t>
  </si>
  <si>
    <t>U.P Cuatro Reinas</t>
  </si>
  <si>
    <t>Liceo Experimental Bilingüe La Trinidad</t>
  </si>
  <si>
    <t>U.P José Rafael Araya Rojas</t>
  </si>
  <si>
    <t>Liceo San Antonio</t>
  </si>
  <si>
    <t>Colegio Rincón Grande</t>
  </si>
  <si>
    <t>Liceo Teodoro Picado</t>
  </si>
  <si>
    <t>Liceo Hernán Zamora Elizondo</t>
  </si>
  <si>
    <t>Liceo Monseñor Rubén Odio Herrera</t>
  </si>
  <si>
    <t>Liceo Calle Fallas</t>
  </si>
  <si>
    <t>Liceo San Miguel</t>
  </si>
  <si>
    <t>Colegio Ricardo Fernández Guardia</t>
  </si>
  <si>
    <t>Liceo Joaquín Gutiérrez Mangel</t>
  </si>
  <si>
    <t>U.P Dr. Rafael Angel Calderón</t>
  </si>
  <si>
    <t>U.P José Breinderhoff</t>
  </si>
  <si>
    <t>Liceo El Carmen</t>
  </si>
  <si>
    <t>Liceo Yolanda Oreamuno Unger</t>
  </si>
  <si>
    <t>Liceo Fernando Volio Jiménez</t>
  </si>
  <si>
    <t>Liceo Unesco</t>
  </si>
  <si>
    <t>Liceo Tuetal Norte</t>
  </si>
  <si>
    <t>Liceo San Roque</t>
  </si>
  <si>
    <t>Colegio Ambientalista El Roble</t>
  </si>
  <si>
    <t>Liceo León Cortés Castro</t>
  </si>
  <si>
    <t>Colegio Gregorio Ramírez Castro</t>
  </si>
  <si>
    <t>Colegio El Carmen</t>
  </si>
  <si>
    <t>Liceo San José</t>
  </si>
  <si>
    <t>Liceo Otilio Ulate Blanco</t>
  </si>
  <si>
    <t>Colegio Redentorista San Alfonso</t>
  </si>
  <si>
    <t>Instituto Superior Julio Acosta García</t>
  </si>
  <si>
    <t>Liceo De Pavón</t>
  </si>
  <si>
    <t>Liceo De San Carlos</t>
  </si>
  <si>
    <t>Liceo Vicente Lachner Sandoval</t>
  </si>
  <si>
    <t>Colegio Elías Leiva Quirós</t>
  </si>
  <si>
    <t>Liceo Ing. Alejandro Quesada Ramírez</t>
  </si>
  <si>
    <t>Liceo Experimental José Figueres Ferrer</t>
  </si>
  <si>
    <t>Liceo Braulio Carrillo Colina</t>
  </si>
  <si>
    <t>Liceo Llano Bonito</t>
  </si>
  <si>
    <t>Instituto Dr. Clodomiro Picado Twight</t>
  </si>
  <si>
    <t>Liceo Hernán Vargas Ramírez</t>
  </si>
  <si>
    <t>Liceo Santa Teresita</t>
  </si>
  <si>
    <t>Liceo Ing. Samuel Sáenz Flores</t>
  </si>
  <si>
    <t>Liceo Ing. Carlos Pascua Zúñiga</t>
  </si>
  <si>
    <t>Liceo Mario Vindas Salazar</t>
  </si>
  <si>
    <t>Conservatorio Castella</t>
  </si>
  <si>
    <t>Liceo Santa Bárbara</t>
  </si>
  <si>
    <t>Liceo Ing. Manuel Benavides Rodríguez</t>
  </si>
  <si>
    <t>Liceo Los Lagos</t>
  </si>
  <si>
    <t>Liceo La Aurora</t>
  </si>
  <si>
    <t>Colegio José María Gutiérrez</t>
  </si>
  <si>
    <t>Liceo Santa Cruz Climaco Pérez</t>
  </si>
  <si>
    <t>Liceo Maurilio Alvarado Vargas</t>
  </si>
  <si>
    <t>Liceo Miguel Araya Venegas</t>
  </si>
  <si>
    <t>Liceo Experimental Bilingüe Nuevo Arenal</t>
  </si>
  <si>
    <t>Emiliano Odio Madrigal</t>
  </si>
  <si>
    <t>Liceo Diurno José Martí</t>
  </si>
  <si>
    <t>Liceo Antonio Obando Chan</t>
  </si>
  <si>
    <t>Liceo Pacífico Sur</t>
  </si>
  <si>
    <t>Liceo Experimental Bilingüe Agua Buena</t>
  </si>
  <si>
    <t>Liceo Rodrigo Solano Quirós</t>
  </si>
  <si>
    <t>Liceo Sulàyöm Amubri</t>
  </si>
  <si>
    <t>Liceo La Alegría De Siquirres</t>
  </si>
  <si>
    <t>C.T.P José Figueres</t>
  </si>
  <si>
    <t>C.T.P Los Chiles</t>
  </si>
  <si>
    <t>C.T.P De Hojancha</t>
  </si>
  <si>
    <t>C.T.P. Abangares</t>
  </si>
  <si>
    <t>C.T.P Umberto Melloni Campanini</t>
  </si>
  <si>
    <t>Nocturno Desamparados</t>
  </si>
  <si>
    <t>Liceo Francisco Amiguette Herrera</t>
  </si>
  <si>
    <t>Liceo Gastón Peralta Carranza</t>
  </si>
  <si>
    <t>Liceo Rodrigo Hernández Vargas</t>
  </si>
  <si>
    <t>Liceo Poasito</t>
  </si>
  <si>
    <t>Liceo Buenos Aires De Pocosol</t>
  </si>
  <si>
    <t>Liceo Las Delicias</t>
  </si>
  <si>
    <t>Liceo La Palma</t>
  </si>
  <si>
    <t>Liceo Capitán Manuel Quirós</t>
  </si>
  <si>
    <t>Liceo Nicolás Aguilar Murillo</t>
  </si>
  <si>
    <t>Liceo Capitán Ramón Rivas</t>
  </si>
  <si>
    <t>Liceo Coronel Manuel Argüello</t>
  </si>
  <si>
    <t>Liceo Concepción</t>
  </si>
  <si>
    <t>Experimental Bilingüe De Los Angeles</t>
  </si>
  <si>
    <t>Liceo Guardia</t>
  </si>
  <si>
    <t>Liceo Venecia</t>
  </si>
  <si>
    <t>Colegio El Sahíno</t>
  </si>
  <si>
    <t>Colegio San Martin</t>
  </si>
  <si>
    <t>Colegio Candelaria Naranjo</t>
  </si>
  <si>
    <t>U.P Río Cuba</t>
  </si>
  <si>
    <t>Liceo Santa Marta</t>
  </si>
  <si>
    <t>CTP De Quepos</t>
  </si>
  <si>
    <t>U.P. San Diego</t>
  </si>
  <si>
    <t>U.P Sotero González Baraquero</t>
  </si>
  <si>
    <t>Liceo Ambientalista Horquetas</t>
  </si>
  <si>
    <t>Colegio Experimental Bilingüe De Siquirres</t>
  </si>
  <si>
    <t>Liceo Las Mercedes</t>
  </si>
  <si>
    <t>Liceo Cuatro Esquinas</t>
  </si>
  <si>
    <t>Liceo Virgen Medalla Milagrosa</t>
  </si>
  <si>
    <t>IEGB Presbítero Yanuario Quesada</t>
  </si>
  <si>
    <t>IEGB República De Panamá</t>
  </si>
  <si>
    <t>Liceo Finca Naranjo</t>
  </si>
  <si>
    <t>Colegio San Rafael</t>
  </si>
  <si>
    <t>IEGB Andrés Bello López</t>
  </si>
  <si>
    <t>IEGB América Central</t>
  </si>
  <si>
    <t>CTP De Granadilla</t>
  </si>
  <si>
    <t>Liceo Bilingüe Italo Costarricense</t>
  </si>
  <si>
    <t>CTP Palmichal</t>
  </si>
  <si>
    <t>C.T.P. Purral</t>
  </si>
  <si>
    <t>C.T.P. de Santa Eulalia</t>
  </si>
  <si>
    <t>C.T.P. Santa Elena</t>
  </si>
  <si>
    <t>Colegio Barrio Irvin</t>
  </si>
  <si>
    <t>C.T.P. Liverpool</t>
  </si>
  <si>
    <t>CTP Roberto Gamboa Valverde</t>
  </si>
  <si>
    <t>LICEO DE ASERRI</t>
  </si>
  <si>
    <t>LICEO DE ATENAS MARTHA MIRAMBELL UMAÑA</t>
  </si>
  <si>
    <t>COLEGIO DR. CLODOMIRO PICADO TWIGHT</t>
  </si>
  <si>
    <t>LICEO SANTO DOMINGO</t>
  </si>
  <si>
    <t>COLEGIO BOCAS DE NOSARA</t>
  </si>
  <si>
    <t>LICEO MAURILIO ALVARADO VARGAS</t>
  </si>
  <si>
    <t>C.T.P. MONSEÑOR SANABRIA</t>
  </si>
  <si>
    <t>C.T.P. LIBERIA</t>
  </si>
  <si>
    <t>C.T.P. DE NICOYA</t>
  </si>
  <si>
    <t>C.T.P. CARLOS MANUEL VICENTE CASTRO</t>
  </si>
  <si>
    <t>C.T.P. UPALA</t>
  </si>
  <si>
    <t>LICEO CAPITAN MANUEL QUIROS</t>
  </si>
  <si>
    <t>LICEO LAGUNA</t>
  </si>
  <si>
    <t>EXPERIMENTAL BILINGÜE DE PALMARES</t>
  </si>
  <si>
    <t>LICEO LA VIRGEN</t>
  </si>
  <si>
    <t>C.T.P. PADRE ROBERTO EVANS</t>
  </si>
  <si>
    <t>COLEGIO GREGORIO JOSE RAMIREZ CASTRO</t>
  </si>
  <si>
    <t>COLEGIO DE BAGACES</t>
  </si>
  <si>
    <t>COLEGIO DR. RICARDO MORENO CAÑAS</t>
  </si>
  <si>
    <t>C.T.P. 27 DE ABRIL</t>
  </si>
  <si>
    <t>LICEO PACIFICO SUR</t>
  </si>
  <si>
    <t>C.T.P. RICARDO CASTRO BEER</t>
  </si>
  <si>
    <t xml:space="preserve">CODIGO </t>
  </si>
  <si>
    <t>LICEO ROBERTO BRENES MESEN</t>
  </si>
  <si>
    <t>LICEO DE CURRIDABAT</t>
  </si>
  <si>
    <t>LICEO DE PAVAS</t>
  </si>
  <si>
    <t>LICEO FRANCISCA CARRASCO</t>
  </si>
  <si>
    <t>COL. NOCT. JULIAN VOLIO LL.</t>
  </si>
  <si>
    <t>LICEO DE VILLAREAL</t>
  </si>
  <si>
    <t>Informática Educativa (FOD):</t>
  </si>
  <si>
    <t>INFORMATICA EDUCATIVA FOD</t>
  </si>
  <si>
    <t>Plan Nacional de Educ. Especial:</t>
  </si>
  <si>
    <t xml:space="preserve"> Bachillerato Internacional:</t>
  </si>
  <si>
    <t xml:space="preserve"> Informática Innovación:</t>
  </si>
  <si>
    <t xml:space="preserve"> Talleres de Innovación Educativa:</t>
  </si>
  <si>
    <t>FECHA</t>
  </si>
  <si>
    <t>VERSION</t>
  </si>
  <si>
    <t>LECCIONES</t>
  </si>
  <si>
    <t>LICEO NUEVO DE PURISCAL</t>
  </si>
  <si>
    <t>C.T.P. LA CARPIO</t>
  </si>
  <si>
    <t>JUNQUILLO ARRIBA</t>
  </si>
  <si>
    <t xml:space="preserve">ALAJUELA </t>
  </si>
  <si>
    <t>SAN JOSÉ OESTE</t>
  </si>
  <si>
    <t>SAN JOSÉ CENTRAL</t>
  </si>
  <si>
    <t>GRANDE DE TÉRRABA</t>
  </si>
  <si>
    <t>Instituto de Alajuela</t>
  </si>
  <si>
    <t>Liceo de Atenas Martha Miramell</t>
  </si>
  <si>
    <t>Liceo de Turrúcares</t>
  </si>
  <si>
    <t>Liceo Experimental Bilingüe de Grecia</t>
  </si>
  <si>
    <t>Liceo de Colorado</t>
  </si>
  <si>
    <t>Colegio de San Luis Gonzaga</t>
  </si>
  <si>
    <t>Colegio Seráfico de San Francisco</t>
  </si>
  <si>
    <t>U.P. Rafael Hernández Madriz</t>
  </si>
  <si>
    <t>Liceo de  Cot</t>
  </si>
  <si>
    <t>Liceo Nuevo de San Diego</t>
  </si>
  <si>
    <t>Liceo San Francisco</t>
  </si>
  <si>
    <t>Colegio San Nicolas de Tolentino</t>
  </si>
  <si>
    <t>Liceo Acádemico de Comte</t>
  </si>
  <si>
    <t>Liceo de Ciudad Neily</t>
  </si>
  <si>
    <t>C.T.P de Puerto Jiménez</t>
  </si>
  <si>
    <t>Liceo de San Antonio</t>
  </si>
  <si>
    <t>Liceo de Aserrí</t>
  </si>
  <si>
    <t>Liceo de Frailes</t>
  </si>
  <si>
    <t>Liceo San Gabriel de Aserrí</t>
  </si>
  <si>
    <t>Colegio de Gravilias</t>
  </si>
  <si>
    <t>UP La Valencia</t>
  </si>
  <si>
    <t>Liceo de Térraba</t>
  </si>
  <si>
    <t>Colegio de Ticaban</t>
  </si>
  <si>
    <t>Liceo Ambientalista de Llano Bonito</t>
  </si>
  <si>
    <t>Liceo Académico de Cariari</t>
  </si>
  <si>
    <t>Liceo Académico de Jiménez</t>
  </si>
  <si>
    <t>C.T.P de Pococí</t>
  </si>
  <si>
    <t>Colegio Barra de Colorado</t>
  </si>
  <si>
    <t>Experimental Bilingüe de Río Jiménez</t>
  </si>
  <si>
    <t>Liceo de Heredia</t>
  </si>
  <si>
    <t>Liceo Regional de Flores</t>
  </si>
  <si>
    <t>Colegio de San Isidro</t>
  </si>
  <si>
    <t>Liceo Experimental Bilingüe de Belén</t>
  </si>
  <si>
    <t>U.P. Liceo El Roble</t>
  </si>
  <si>
    <t>Liceo de Santo Domingo</t>
  </si>
  <si>
    <t>Liceo de Santa Cecilia</t>
  </si>
  <si>
    <t>Liceo Experimental Bilingüe de la Cruz</t>
  </si>
  <si>
    <t>Colegio de Bagaces</t>
  </si>
  <si>
    <t>Instituto de Guanacaste</t>
  </si>
  <si>
    <t>Liceo Laboratorio de Liberia</t>
  </si>
  <si>
    <t>Liceo Nocturno de Liberia</t>
  </si>
  <si>
    <t>Liceo de Río Banano</t>
  </si>
  <si>
    <t>Liceo de Sixaola</t>
  </si>
  <si>
    <t>Liceo Innovación Educativa de Matina</t>
  </si>
  <si>
    <t>Liceo de Maryland</t>
  </si>
  <si>
    <t>Colegio de Limón</t>
  </si>
  <si>
    <t>Liceo Nuevo de Limón</t>
  </si>
  <si>
    <t>Colegio Bocas de Nosara</t>
  </si>
  <si>
    <t>Colegio San Francisco de Coyote</t>
  </si>
  <si>
    <t>C.T.P.A de  Nicoya</t>
  </si>
  <si>
    <t>Liceo Nuestra Señora de los Angeles</t>
  </si>
  <si>
    <t>Liceo Experimental Bilingüe de Palmares</t>
  </si>
  <si>
    <t>Colegio de Naranjo</t>
  </si>
  <si>
    <t>Colegio de Valle Azul</t>
  </si>
  <si>
    <t>Liceo Experimental Bilingüe de Naranjo</t>
  </si>
  <si>
    <t>Liceo de Alfaro Ruíz</t>
  </si>
  <si>
    <t>Experimental Bilingüe de San Ramón</t>
  </si>
  <si>
    <t>C.T.P de Jicaral</t>
  </si>
  <si>
    <t>Liceo de San Pedro</t>
  </si>
  <si>
    <t>C.T.P de Pejibaye</t>
  </si>
  <si>
    <t>Liceo Académico San Antonio de Pejibaye</t>
  </si>
  <si>
    <t>Liceo Diurno de Esparza</t>
  </si>
  <si>
    <t>Liceo de Miramar</t>
  </si>
  <si>
    <t>Liceo de Chacarita</t>
  </si>
  <si>
    <t>Liceo Judas de Chomes</t>
  </si>
  <si>
    <t>Liceo Académico Costa de Pájaros</t>
  </si>
  <si>
    <t>Liceo Diurno de Ciudad Colón</t>
  </si>
  <si>
    <t>Liceo de Puriscal</t>
  </si>
  <si>
    <t>C.T.P de Puriscal</t>
  </si>
  <si>
    <t>C.T.P de Turrubares</t>
  </si>
  <si>
    <t>C.T.P de Sardinal</t>
  </si>
  <si>
    <t>Colegio de Villarreal</t>
  </si>
  <si>
    <t>Liceo de Río Frío</t>
  </si>
  <si>
    <t>C.T.P de Puerto Viejo</t>
  </si>
  <si>
    <t>C.T.P.A de Talamanca</t>
  </si>
  <si>
    <t>Liceo de Bijagua</t>
  </si>
  <si>
    <t>LICEO DE GRAVILIAS</t>
  </si>
  <si>
    <t>LICEO ALFARO RUIZ</t>
  </si>
  <si>
    <t>LICEO BRAULIO CARRILLO</t>
  </si>
  <si>
    <t>LICEO EL ROBLE</t>
  </si>
  <si>
    <t>LICEO DE SANTO DOMINGO</t>
  </si>
  <si>
    <t>LICEO DE CEDROS</t>
  </si>
  <si>
    <t>COLEGIO NOCTURNO DE CARTAGO</t>
  </si>
  <si>
    <t>REFUERZO ACADEMICO</t>
  </si>
  <si>
    <t>LICEO MAURILIO ALVARADO</t>
  </si>
  <si>
    <t>COLEGIO ACADÉMICO DE JIMÉNEZ</t>
  </si>
  <si>
    <t>COLEGIO NOCTURNO DE POCOCÍ</t>
  </si>
  <si>
    <t>LICEO DE SANTIAGO</t>
  </si>
  <si>
    <t>LICEO RURAL VARA BLANCA</t>
  </si>
  <si>
    <t>SECCION NOCTURNA C.T.P. SAN ISIDRO DE HEREDIA</t>
  </si>
  <si>
    <t>SECCION NOCTURNA C.T.P. LA TIGRA</t>
  </si>
  <si>
    <t>SECCION NOCTURNA C.T.P. DE PALMICHAL</t>
  </si>
  <si>
    <t>VARABLANCA</t>
  </si>
  <si>
    <t>Planes de Estudios</t>
  </si>
  <si>
    <t>Separado</t>
  </si>
  <si>
    <t>Mixto</t>
  </si>
  <si>
    <t>No aplica</t>
  </si>
  <si>
    <t>Si</t>
  </si>
  <si>
    <t>No</t>
  </si>
  <si>
    <t>Plan Nacional de Educación Especial</t>
  </si>
  <si>
    <t>Reubicación por funciones especiales</t>
  </si>
  <si>
    <t>Unidad Pedagógica</t>
  </si>
  <si>
    <t>LICEO PACÍFICO DEL SUR</t>
  </si>
  <si>
    <t>DR.CLODOMIRO PICADO T</t>
  </si>
  <si>
    <t>NO</t>
  </si>
  <si>
    <t>C.T.P SAN CARLOS</t>
  </si>
  <si>
    <t xml:space="preserve">C.T.P. SAN PABLO </t>
  </si>
  <si>
    <t>Aula Virtual (Videoconferencias):</t>
  </si>
  <si>
    <t>Académica Diurna</t>
  </si>
  <si>
    <t>BANNY NG HIDALGO</t>
  </si>
  <si>
    <t>MARTIN CARMELO PINNOCK JOHNSON</t>
  </si>
  <si>
    <t>MILENA MUÑOZ AGUIRRE</t>
  </si>
  <si>
    <t>ROWENA MCCOOK MCCOOK</t>
  </si>
  <si>
    <t>HERIBERTO AGUILAR SANCHEZ</t>
  </si>
  <si>
    <t>ROLANDO SOLANO MORALES</t>
  </si>
  <si>
    <t>LUCRECIA AMADOR MEZA</t>
  </si>
  <si>
    <t>LIENER QUESADA MURILLO</t>
  </si>
  <si>
    <t>JEFRY ROJAS JIMENEZ</t>
  </si>
  <si>
    <t>ELIZABETH LOPEZ HIDALGO</t>
  </si>
  <si>
    <t>JORGE GAMBOA ZUNIGA</t>
  </si>
  <si>
    <t>GILBERTH MORA GRANADOS</t>
  </si>
  <si>
    <t>JORGE ALEXIS PICADO CORRALES</t>
  </si>
  <si>
    <t>HENRY ALVARADO ZUMBADO</t>
  </si>
  <si>
    <t>JUAN CARLOS QUESADA QUESADA</t>
  </si>
  <si>
    <t>ROBERTH JIMENEZ HERNANDEZ</t>
  </si>
  <si>
    <t>GERARDO SANDOVAL BENAVIDES</t>
  </si>
  <si>
    <t>WARNER ANTONIO VEGA SOLIS</t>
  </si>
  <si>
    <t>SOFIA SEQUEIRA RUIZ</t>
  </si>
  <si>
    <t>LIGIA SOLANO DELGADO</t>
  </si>
  <si>
    <t>CHRISTIAN CORDOBA MONGE</t>
  </si>
  <si>
    <t>MARJORIE CHAVES MONTOYA</t>
  </si>
  <si>
    <t>MARIA ROSA RIVAS BRENES</t>
  </si>
  <si>
    <t>GUILLERMO A ZUNIGA CERDAS</t>
  </si>
  <si>
    <t>GEOVANNY ROJAS MIRANDA</t>
  </si>
  <si>
    <t>CESAR PORTUGUEZ SANABRIA</t>
  </si>
  <si>
    <t>MARIA ISABEL SANCHEZ MONTOYA</t>
  </si>
  <si>
    <t>CARLOS GABRIEL UMANA POVEDA</t>
  </si>
  <si>
    <t>GILBERTH GONZALEZ GUERRERO</t>
  </si>
  <si>
    <t>ERICK OVARES RODRIGUEZ</t>
  </si>
  <si>
    <t>TERESITA SANCHEZ ELIZONDO</t>
  </si>
  <si>
    <t>SUSANA RUIZ RUIZ</t>
  </si>
  <si>
    <t>ALBINO MIRANDA CORRALES</t>
  </si>
  <si>
    <t>TERESITA VIALES MATARRITA</t>
  </si>
  <si>
    <t>MARIA CRISTINA VARGAS GRANDA</t>
  </si>
  <si>
    <t>JAYRON OBANDO OSES</t>
  </si>
  <si>
    <t>EMMANUEL HERNANDEZ MUÑOZ</t>
  </si>
  <si>
    <t>MERLYN GONZALEZ REID</t>
  </si>
  <si>
    <t>JANNIK BARRANTES RIVAS</t>
  </si>
  <si>
    <t>CARLOS RODRIGUEZ GUZMAN</t>
  </si>
  <si>
    <t>XINIA QUESADA CAMPOS</t>
  </si>
  <si>
    <t>JAVIER FRANCISCO SALAZAR JARA</t>
  </si>
  <si>
    <t>RAFAEL ANGEL CORDERO CASTILLO</t>
  </si>
  <si>
    <t>HUMBERTO QUIROS QUIROS</t>
  </si>
  <si>
    <t>ANA JULIA SANCHEZ VEGA</t>
  </si>
  <si>
    <t>HECTOR L. BRICEÑO HERNANDEZ</t>
  </si>
  <si>
    <t>ANA DAISY ESQUIVEL VARGAS</t>
  </si>
  <si>
    <t>FREDDY GAMBOA VILLANEA</t>
  </si>
  <si>
    <t>JORGE MARIO GONZALEZ MATAMOROS</t>
  </si>
  <si>
    <t>MARIO GONZALEZ MATAMOROS</t>
  </si>
  <si>
    <t>BRAULIO ALBERTO MIRANDA</t>
  </si>
  <si>
    <t>VICTORIA EUGENIA ZUÑIGA ZUÑIGA</t>
  </si>
  <si>
    <t>MARIA MARGARITA ORTEGA GARCIA</t>
  </si>
  <si>
    <t>KATTIA MADRIGAL GOMEZ</t>
  </si>
  <si>
    <t>HERMILEY ALVARADO LOPEZ</t>
  </si>
  <si>
    <t>CARLOS HERNANDEZ ARCE</t>
  </si>
  <si>
    <t>FLORIBETH ARIAS PICADO</t>
  </si>
  <si>
    <t>FERNANADO PUSEY HALL</t>
  </si>
  <si>
    <t>CRISTINA LOBO BARRANTES</t>
  </si>
  <si>
    <t>SEIDY LOPEZ MADRIGAL</t>
  </si>
  <si>
    <t>JACQUELINE AVILA ROJAS</t>
  </si>
  <si>
    <t>ADRIAN ALFARO POVEDA</t>
  </si>
  <si>
    <t>EUGENIA VALVERDE MONGE</t>
  </si>
  <si>
    <t>MOISES JAMIENSON CASTILLO</t>
  </si>
  <si>
    <t>LUIS ARNOLDO VELÁSQUEZ UMAÑA</t>
  </si>
  <si>
    <t>ONELIA GUEVARA VIALES</t>
  </si>
  <si>
    <t>JUAN CARLOS CHAVES VALVERDE</t>
  </si>
  <si>
    <t>BRENDA GONZALEZ GONZALEZ</t>
  </si>
  <si>
    <t>EDGAR FONSECA GARRO</t>
  </si>
  <si>
    <t>LUIS ALBERTO ZUÑIGA DIAZ</t>
  </si>
  <si>
    <t>HENRY RAMIREZ VASQUEZ</t>
  </si>
  <si>
    <t>MITZY SALAZAR MORALES</t>
  </si>
  <si>
    <t>FERNANDO TORRES QUIROS</t>
  </si>
  <si>
    <t>MARIA ELENA MORA MORA</t>
  </si>
  <si>
    <t>JONATHAN FONSECA SALAZAR</t>
  </si>
  <si>
    <t>SANDRA MORA ALPIZAR</t>
  </si>
  <si>
    <t>OLGER EDUARDO RIOS BEITA</t>
  </si>
  <si>
    <t>CARLOS EMILIO ALVAREZ GARAY</t>
  </si>
  <si>
    <t>ILIANA RAMIREZ HERNANDEZ</t>
  </si>
  <si>
    <t>LETICIA ARRIETA CHACON</t>
  </si>
  <si>
    <t>OMAR ROJAS SOLIS</t>
  </si>
  <si>
    <t>AARON ALFARO MATA</t>
  </si>
  <si>
    <t>ANA DELIA RAMIREZ VILLALOBOS</t>
  </si>
  <si>
    <t>MARIA EDUVIGES MOYA HERRERA</t>
  </si>
  <si>
    <t>ADRIAN SALAZAR CASTILLO</t>
  </si>
  <si>
    <t>MARIA BENITA GOMEZ MORENO</t>
  </si>
  <si>
    <t>RODOLFO OROZCO JUAREZ</t>
  </si>
  <si>
    <t>JOSE WILMAR DIAZ ORIAS</t>
  </si>
  <si>
    <t>DENNIS FERNANDEZ GOMEZ</t>
  </si>
  <si>
    <t>WENDY LATOUCHE SEGURA</t>
  </si>
  <si>
    <t>GREIVIN LOPEZ LOPEZ</t>
  </si>
  <si>
    <t>RONNY GARITA CHAVARRIA</t>
  </si>
  <si>
    <t>EUGENIA VARGAS JIMENEZ</t>
  </si>
  <si>
    <t>MARIA LIDIETH ALFARO MONDRAGON</t>
  </si>
  <si>
    <t>KARLEN SMITH HIDALGO</t>
  </si>
  <si>
    <t>DEIRY LIZANO MORA</t>
  </si>
  <si>
    <t>ANA CECILIA AUED FLORES</t>
  </si>
  <si>
    <t>HENRY NAVARRO ZUNIGA</t>
  </si>
  <si>
    <t>MAUREEN VARELA ARAYA</t>
  </si>
  <si>
    <t>ELMER VILLALOBOS GONZALEZ</t>
  </si>
  <si>
    <t>JUAN RAMON PARAJELES DUARTE</t>
  </si>
  <si>
    <t>JEFERSON ROJAS MENDEZ</t>
  </si>
  <si>
    <t>YESSICA GUERRERO MOSQUERA</t>
  </si>
  <si>
    <t>MARIELOS SOLIS ALVARADO</t>
  </si>
  <si>
    <t>MARIA JOSE SIRIAS MATARRITA</t>
  </si>
  <si>
    <t>YURI VANESSA CASANOVA AZOFEIFA</t>
  </si>
  <si>
    <t>IDANIA RUIZ RUIZ</t>
  </si>
  <si>
    <t>FLOR COREA VIALES</t>
  </si>
  <si>
    <t>YEINY VILLEGAS SOLORZANO</t>
  </si>
  <si>
    <t>YANSEL ACUNA TORRES</t>
  </si>
  <si>
    <t>DAMARIS GARCIA VARGAS</t>
  </si>
  <si>
    <t>KATTIA CARBALLO GARCIA</t>
  </si>
  <si>
    <t>WENDY PAOLA ALVAREZ BARRANTES</t>
  </si>
  <si>
    <t>JUAN PABLO OJEDA ROSALES</t>
  </si>
  <si>
    <t>JENNY DELGADO JIMENEZ</t>
  </si>
  <si>
    <t>LEONARDO SEGURA NUÑEZ</t>
  </si>
  <si>
    <t>JENNY CESPEDES PIERRE</t>
  </si>
  <si>
    <t>ROGER ROJAS CESPEDES</t>
  </si>
  <si>
    <t>MARCOS ANT. RIVERA FERNANDEZ</t>
  </si>
  <si>
    <t>ROMERO LOPEZ LOPEZ</t>
  </si>
  <si>
    <t>HELEN VILLANUEVA VARGAS</t>
  </si>
  <si>
    <t>XIOMARA ROJAS RUIZ</t>
  </si>
  <si>
    <t>ANA MERCEDES VARGAS SANTAMARIA</t>
  </si>
  <si>
    <t>VANESSA TORRES ALVAREZ</t>
  </si>
  <si>
    <t>JUANA MARIA HERNANDEZ PEREZ</t>
  </si>
  <si>
    <t>JESSICA SOTO CORRALES</t>
  </si>
  <si>
    <t>PATRICIA GODINEZ SANCHEZ</t>
  </si>
  <si>
    <t>MARLON JUAREZ GUTIERREZ</t>
  </si>
  <si>
    <t>DIEGO BALTODANO ARCE</t>
  </si>
  <si>
    <t>ADRIAN CARPIO GOMEZ</t>
  </si>
  <si>
    <t>JOSE RAMON ESPINOZA LOPEZ</t>
  </si>
  <si>
    <t>MICHAEL MORALES BALDI</t>
  </si>
  <si>
    <t>PAUL ALEXANDER ALFARO MARIN</t>
  </si>
  <si>
    <t>ROY MONTENEGRO NUNEZ</t>
  </si>
  <si>
    <t>LUIS DIEGO MELENDEZ ARAYA</t>
  </si>
  <si>
    <t>BRAULIO CHACON HERRERA</t>
  </si>
  <si>
    <t>HAZEL MORA FERNANDEZ</t>
  </si>
  <si>
    <t>ERICKA REBECA CALDERON ORTIZ</t>
  </si>
  <si>
    <t>OSCAR MORALES QUESADA</t>
  </si>
  <si>
    <t>ADEMAR UGALDE ESPINOZA</t>
  </si>
  <si>
    <t>ALEJANDRA FLORES BADILLA</t>
  </si>
  <si>
    <t>WILBER JOSE MARIN JIMENEZ</t>
  </si>
  <si>
    <t>ANA LINA BARRANTES RODRIGUEZ</t>
  </si>
  <si>
    <t>MARICELA CHACON FERNANDEZ</t>
  </si>
  <si>
    <t>ANA T BARQUERO SANABRIA</t>
  </si>
  <si>
    <t>MARIO ALEXANDER LEON MARIN</t>
  </si>
  <si>
    <t>HEINER YASIN MAYORGA GABB</t>
  </si>
  <si>
    <t>MEILOTH GAMBOA BERMUDEZ</t>
  </si>
  <si>
    <t>VERNY ULATE MOLINA</t>
  </si>
  <si>
    <t>GERARDO MURILLO GAMBOA</t>
  </si>
  <si>
    <t>LIDIA SUAREZ CALDERON</t>
  </si>
  <si>
    <t>JAVIER ELIAS ROJAS CORTES</t>
  </si>
  <si>
    <t>EVETT FULLER FULLER</t>
  </si>
  <si>
    <t>EDGAR EVANZ MESA</t>
  </si>
  <si>
    <t>MARGARITA RAMIREZ BONILLA</t>
  </si>
  <si>
    <t>BRAULIO MONTERO GONZALEZ</t>
  </si>
  <si>
    <t>KATTIA MADRIGAL BALLESTERO</t>
  </si>
  <si>
    <t>YESENIA VASQUEZ ARAYA</t>
  </si>
  <si>
    <t>LAURA RAMON ELIZONDO</t>
  </si>
  <si>
    <t>ALBERTO HERNANDEZ ENRIQUEZ</t>
  </si>
  <si>
    <t>GRACE ZAMORA SÁNCHEZ</t>
  </si>
  <si>
    <t>DORA ALICIA AGUILAR MATAMOROS</t>
  </si>
  <si>
    <t>PABLO GUERRA MIRANDA</t>
  </si>
  <si>
    <t>CARLOS ROJAS MORALES</t>
  </si>
  <si>
    <t>EDGAR MORA BOLAÑOS</t>
  </si>
  <si>
    <t>EDEN FROILANO FERNANDEZ</t>
  </si>
  <si>
    <t>JAFFETH SALAZAR ARROYO</t>
  </si>
  <si>
    <t>MIGUEL ANGEL CARVAJAL JIMENEZ</t>
  </si>
  <si>
    <t>MARVIN MANCIA ELIZONDO</t>
  </si>
  <si>
    <t>VICTOR CRUZ CASTRO</t>
  </si>
  <si>
    <t>LIGIA MARITZA ABARCA CERVANTES</t>
  </si>
  <si>
    <t>OSCAR ALFARO BARRANTES</t>
  </si>
  <si>
    <t>DAVID GARCIA MONTERO</t>
  </si>
  <si>
    <t>ELVIS BENAVIDES JIMENEZ</t>
  </si>
  <si>
    <t>GIOVANNI SOLIS ARCE</t>
  </si>
  <si>
    <t>JUAN CARLOS BADILLA LEIVA</t>
  </si>
  <si>
    <t>ALEXANDRA BUSTOS BÖCKER</t>
  </si>
  <si>
    <t>ADRIANA ENRIQUEZ GUZMAN</t>
  </si>
  <si>
    <t>BENLLY SALAZAR GODINEZ</t>
  </si>
  <si>
    <t>BEATRIZ ROJAS AGUERO</t>
  </si>
  <si>
    <t>TUTORIAS ESTUDIANTES ACS</t>
  </si>
  <si>
    <t>COLEGIO SAN FRANCISCO</t>
  </si>
  <si>
    <t>LICEO BELEN</t>
  </si>
  <si>
    <t>LICEO VILLARREAL</t>
  </si>
  <si>
    <t xml:space="preserve">LICEO DE SANTA CRUZ </t>
  </si>
  <si>
    <t>C.T.P. SANTA BARBARA</t>
  </si>
  <si>
    <t xml:space="preserve">COLEGIO DIOCESANO PADRE ELADIO SANCHO </t>
  </si>
  <si>
    <t xml:space="preserve">LICEO DE FRAILES </t>
  </si>
  <si>
    <t xml:space="preserve">LICEO ACADÉMICO DE BORUCA </t>
  </si>
  <si>
    <t xml:space="preserve">LICEO LUIS DOBLES SEGREDA </t>
  </si>
  <si>
    <t xml:space="preserve">LICEO DE SAN JOSÉ </t>
  </si>
  <si>
    <t>LICEO LA AURORA</t>
  </si>
  <si>
    <t>LICEO MAURO FERNANDEZ ACUÑA</t>
  </si>
  <si>
    <t xml:space="preserve">Tutorias para estudiantes sordos </t>
  </si>
  <si>
    <t xml:space="preserve">SAN CARLOS </t>
  </si>
  <si>
    <t xml:space="preserve">LECCIONES </t>
  </si>
  <si>
    <t xml:space="preserve">Afectividad y Sexualidad Integral </t>
  </si>
  <si>
    <t xml:space="preserve">COOPERATIVAS </t>
  </si>
  <si>
    <t>REGIÓN</t>
  </si>
  <si>
    <t>40 MINUTOS</t>
  </si>
  <si>
    <t>COLEGIO SAN MARTÍN</t>
  </si>
  <si>
    <t>COLEGIO ACADÉMICO LA PALMA</t>
  </si>
  <si>
    <t>SAN JOSÉ NORTE</t>
  </si>
  <si>
    <t>LICEO SAN ANDRÉS</t>
  </si>
  <si>
    <t xml:space="preserve">PLAN NACIONAL </t>
  </si>
  <si>
    <t>CODIGO 04</t>
  </si>
  <si>
    <t>ESTADO</t>
  </si>
  <si>
    <t>LICEO RICARDO FERNANDEZ</t>
  </si>
  <si>
    <t>LICEO ALAJUELITA</t>
  </si>
  <si>
    <t>C.T.P. DE ACOSTA</t>
  </si>
  <si>
    <t>I.P.E.C. MARIA PACHECO</t>
  </si>
  <si>
    <t>COL. MARISTA</t>
  </si>
  <si>
    <t>LICEO SAN CARLOS</t>
  </si>
  <si>
    <t>C.T.P. ING. MARIO QUIROS S.</t>
  </si>
  <si>
    <t>C.T.P. LA SUIZA</t>
  </si>
  <si>
    <t>LICEO MIGUEL ARAYA V.</t>
  </si>
  <si>
    <t>C.T.P. HUMBERTO MELLONI CAMPAN</t>
  </si>
  <si>
    <t>C.T.P. CARLOS ML. VICENTE</t>
  </si>
  <si>
    <t>C.T.P. CORREDORES</t>
  </si>
  <si>
    <t>C.T.P. PUERTO JIMENEZ</t>
  </si>
  <si>
    <t>COLEGIO DE LIMON DIURNO</t>
  </si>
  <si>
    <t>C.T.P. DE BATAAN</t>
  </si>
  <si>
    <t>C.T.P. GUACIMO</t>
  </si>
  <si>
    <t>COLEGIO AMBIENTALISTA EL ROBLE</t>
  </si>
  <si>
    <t>C.T.P. DE POCOCI</t>
  </si>
  <si>
    <t>LICEO MAXIMO QUESADA</t>
  </si>
  <si>
    <t>LICEO DE CIUDAD COLON</t>
  </si>
  <si>
    <t>C.T.P. TURRUBARES</t>
  </si>
  <si>
    <t>C.T.P. PLATANARES</t>
  </si>
  <si>
    <t>C.T.P. NATANIEL ARIAS (AGUAS ZARCAS)</t>
  </si>
  <si>
    <t>LICEO ING. MANUEL BENAVIDES</t>
  </si>
  <si>
    <t>C.T.P. SABALITO</t>
  </si>
  <si>
    <t>LICEO DE TUCURRIQUE</t>
  </si>
  <si>
    <t>LICEO SAN MIGUEL</t>
  </si>
  <si>
    <t>LICEO BARRIO IRVIN</t>
  </si>
  <si>
    <t xml:space="preserve">LICEO DE CHOMES </t>
  </si>
  <si>
    <t>C.T.P. DE LA FORTUNA</t>
  </si>
  <si>
    <t>LICEO DE CIUDAD NEILY</t>
  </si>
  <si>
    <t>LICEO DE VALLE AZUL</t>
  </si>
  <si>
    <t>LICEO DE SABANILLAS</t>
  </si>
  <si>
    <t>LICEO EXP. BILINGUE BELEN</t>
  </si>
  <si>
    <t>C.T.P. ULADISLAO GAMEZ SOLANO</t>
  </si>
  <si>
    <t>LICEO DE VILLARREAL</t>
  </si>
  <si>
    <t>C.T.P.SARDINAL</t>
  </si>
  <si>
    <t>C.T.P. NANDAYURE</t>
  </si>
  <si>
    <t>LICEO DE RIO FRIO</t>
  </si>
  <si>
    <t>C.T.P. HOJANCHA</t>
  </si>
  <si>
    <t>COLEGIO FINCA NARANJO</t>
  </si>
  <si>
    <t>C.T.P. DE SANTA BARBARA</t>
  </si>
  <si>
    <t>LICEO RODRIGO HERNANDEZ V.</t>
  </si>
  <si>
    <t>C.T.P. DE MANSION</t>
  </si>
  <si>
    <t>C.T.P. DE GUATUSO</t>
  </si>
  <si>
    <t>COLEGIO LA CANDELARIA</t>
  </si>
  <si>
    <r>
      <rPr>
        <b/>
        <sz val="10"/>
        <rFont val="Arial"/>
        <family val="2"/>
      </rPr>
      <t>Columna "Ausente":</t>
    </r>
    <r>
      <rPr>
        <sz val="10"/>
        <rFont val="Arial"/>
        <family val="2"/>
      </rPr>
      <t xml:space="preserve"> si un funcionario tiene permiso, ascenso, reubicación u otra condición que lo ausente del Centro Educativo, debe anotarse una "A" en esta columna.</t>
    </r>
  </si>
  <si>
    <r>
      <rPr>
        <b/>
        <sz val="10"/>
        <rFont val="Arial"/>
        <family val="2"/>
      </rPr>
      <t>Columna "Sustituto":</t>
    </r>
    <r>
      <rPr>
        <sz val="10"/>
        <rFont val="Arial"/>
        <family val="2"/>
      </rPr>
      <t xml:space="preserve"> si un funcionario sustituye a otro, debe indicarse en esta columna el número de fila del funcionario a quien sustituye.</t>
    </r>
  </si>
  <si>
    <r>
      <t xml:space="preserve">Simbología Lecciones Co-curriculares:  </t>
    </r>
    <r>
      <rPr>
        <sz val="10"/>
        <rFont val="Arial"/>
        <family val="2"/>
      </rPr>
      <t xml:space="preserve">Ver "Hoja de control RRHH"  </t>
    </r>
  </si>
  <si>
    <r>
      <rPr>
        <b/>
        <sz val="10"/>
        <rFont val="Arial"/>
        <family val="2"/>
      </rPr>
      <t>Simbología Control 1:</t>
    </r>
    <r>
      <rPr>
        <sz val="10"/>
        <rFont val="Arial"/>
        <family val="2"/>
      </rPr>
      <t xml:space="preserve">    </t>
    </r>
    <r>
      <rPr>
        <b/>
        <sz val="10"/>
        <rFont val="Arial"/>
        <family val="2"/>
      </rPr>
      <t>E</t>
    </r>
    <r>
      <rPr>
        <sz val="10"/>
        <rFont val="Arial"/>
        <family val="2"/>
      </rPr>
      <t xml:space="preserve">=excede las 48 lecciones máximas autorizadas por funcionario,    </t>
    </r>
    <r>
      <rPr>
        <b/>
        <sz val="10"/>
        <rFont val="Arial"/>
        <family val="2"/>
      </rPr>
      <t>√</t>
    </r>
    <r>
      <rPr>
        <sz val="10"/>
        <rFont val="Arial"/>
        <family val="2"/>
      </rPr>
      <t>=lecciones asignadas dentro del rango autorizado</t>
    </r>
  </si>
  <si>
    <r>
      <rPr>
        <b/>
        <sz val="10"/>
        <rFont val="Arial"/>
        <family val="2"/>
      </rPr>
      <t>Simbología Control 2:</t>
    </r>
    <r>
      <rPr>
        <sz val="10"/>
        <rFont val="Arial"/>
        <family val="2"/>
      </rPr>
      <t xml:space="preserve">    </t>
    </r>
    <r>
      <rPr>
        <b/>
        <sz val="10"/>
        <rFont val="Arial"/>
        <family val="2"/>
      </rPr>
      <t>S</t>
    </r>
    <r>
      <rPr>
        <sz val="10"/>
        <rFont val="Arial"/>
        <family val="2"/>
      </rPr>
      <t xml:space="preserve">=sin asignar todas las lecciones autorizadas,    </t>
    </r>
    <r>
      <rPr>
        <b/>
        <sz val="10"/>
        <rFont val="Arial"/>
        <family val="2"/>
      </rPr>
      <t>E</t>
    </r>
    <r>
      <rPr>
        <sz val="10"/>
        <rFont val="Arial"/>
        <family val="2"/>
      </rPr>
      <t xml:space="preserve">=excede las lecciones autorizadas,    </t>
    </r>
    <r>
      <rPr>
        <b/>
        <sz val="10"/>
        <rFont val="Arial"/>
        <family val="2"/>
      </rPr>
      <t>√</t>
    </r>
    <r>
      <rPr>
        <sz val="10"/>
        <rFont val="Arial"/>
        <family val="2"/>
      </rPr>
      <t>=lecciones asignadas coincide con lecciones autorizadas</t>
    </r>
  </si>
  <si>
    <r>
      <t xml:space="preserve">Declaración Jurada: </t>
    </r>
    <r>
      <rPr>
        <sz val="10"/>
        <rFont val="Arial"/>
        <family val="2"/>
      </rPr>
      <t>El suscrito Director hace constar que los datos consignados en éste formulario son veraces y responden al estado real de ésta institución. Cualquier inexactitud o falsedad estaré incurriendo en las responsabilidades administrativas y disciplinarias, sin perjuicio de las acciones civiles.</t>
    </r>
  </si>
  <si>
    <t>Tecnología</t>
  </si>
  <si>
    <t xml:space="preserve">INGLES </t>
  </si>
  <si>
    <t>Cantidad de Lecciones Proyectadas de Ingles Conversacional de Innovacion Educaativa</t>
  </si>
  <si>
    <t xml:space="preserve">INFORMATICA </t>
  </si>
  <si>
    <t>Cantidad de Lecciones Proyectadas de Informatica Educativa de de Innovacion Educaativa</t>
  </si>
  <si>
    <t xml:space="preserve">INFORMATICA EDUCATIVA E INGLÉS DE INNOVACIÓN EDUCATIVA </t>
  </si>
  <si>
    <t>COOP</t>
  </si>
  <si>
    <t>GUÍA</t>
  </si>
  <si>
    <t>TPR</t>
  </si>
  <si>
    <t>LAB</t>
  </si>
  <si>
    <t>DIRECCION REGIONAL</t>
  </si>
  <si>
    <t>CIRCUITO</t>
  </si>
  <si>
    <t>CORREO ELECTRONICO</t>
  </si>
  <si>
    <t>NIÑO JESUS DE BELEN</t>
  </si>
  <si>
    <t>SAN JOSE DE LA MONTAÑA</t>
  </si>
  <si>
    <t>LICEO RURAL ULUK KICHA</t>
  </si>
  <si>
    <t>SHARABATA</t>
  </si>
  <si>
    <t>liceoanastasioalfaro@gmail.com</t>
  </si>
  <si>
    <t>lic.desanjose@mep.go.cr</t>
  </si>
  <si>
    <t>lic.napoleonquesadasalazar@mep.go.cr</t>
  </si>
  <si>
    <t>lic.maurofernandezacuna@mep.go.cr</t>
  </si>
  <si>
    <t>lic.robertobrenesmesen@mep.go.cr</t>
  </si>
  <si>
    <t>lic.demoravia@mep.go.cr</t>
  </si>
  <si>
    <t>lic.drjosemariacastromadriz@mep.go.cr</t>
  </si>
  <si>
    <t>ANA ROSARIO RODRIGUEZ SABORIO</t>
  </si>
  <si>
    <t>liceo.escazu@mep.go.cr</t>
  </si>
  <si>
    <t>lic.decoronado@mep.go.cr</t>
  </si>
  <si>
    <t>direccion@iei.ed.cr</t>
  </si>
  <si>
    <t>MOZOTAL</t>
  </si>
  <si>
    <t>lic.salvadorumanacastro@mep.go.cr</t>
  </si>
  <si>
    <t>lic.laboratorioemmagamboa@mep.go.cr</t>
  </si>
  <si>
    <t>lic.santaana@mep.go.cr</t>
  </si>
  <si>
    <t>col.decedros@mep.go.cr</t>
  </si>
  <si>
    <t>BARRIO PITAHAYA</t>
  </si>
  <si>
    <t>lic.juliofonsecagutierrez@mep.go.cr</t>
  </si>
  <si>
    <t>lic.depavas@mep.go.cr</t>
  </si>
  <si>
    <t>upe.cuatroreinas@mep.go.cr</t>
  </si>
  <si>
    <t>lic.expbilinguelatrinidad@mep.go.cr</t>
  </si>
  <si>
    <t>lic.sanantoniodecoronado@mep.go.cr</t>
  </si>
  <si>
    <t>LOMAS DEL RIO</t>
  </si>
  <si>
    <t>col.rincongrande@mep.go.cr</t>
  </si>
  <si>
    <t>lic.teodoropicado@mep.go.cr</t>
  </si>
  <si>
    <t>lic.hernanzamoraelizondo@mep.go.cr</t>
  </si>
  <si>
    <t>lic.monsenorrubenodio@mep.go.cr</t>
  </si>
  <si>
    <t>MARIBELLE UMAÑA MACHADO</t>
  </si>
  <si>
    <t>direccion@colegionuestra.com</t>
  </si>
  <si>
    <t>lic.sanmiguel@mep.go.cr</t>
  </si>
  <si>
    <t>lic.ricardofernandezguardia@mep.go.cr</t>
  </si>
  <si>
    <t>lic.sanantonio@mep.go.cr</t>
  </si>
  <si>
    <t>lic.deasrri@mep.go.cr</t>
  </si>
  <si>
    <t>lic.defrailes@mep.go.cr</t>
  </si>
  <si>
    <t>lic.sangabriel@mep.go.cr</t>
  </si>
  <si>
    <t>lic.desabanillas@mep.go.cr</t>
  </si>
  <si>
    <t>lic.joaquingutierrez.mangel@mep.go.cr</t>
  </si>
  <si>
    <t>liceodiurnociudadcolon@gmail.com</t>
  </si>
  <si>
    <t>lic.depuriscal@mep.go.cr</t>
  </si>
  <si>
    <t>NANCY ZUÑIGA MONTERO</t>
  </si>
  <si>
    <t>col.detabarcia@mep.go.cr</t>
  </si>
  <si>
    <t>lic.sinai@mep.go.cr</t>
  </si>
  <si>
    <t>upe.drrafaelcalderonguardia@mep.go.cr</t>
  </si>
  <si>
    <t>upe.josebreiderhoff@mep.go.cr</t>
  </si>
  <si>
    <t>lic.depotrerogrande@mep.go.cr</t>
  </si>
  <si>
    <t>LIC.ELCARMENDEBIOLLEY@MEP.GO.CR</t>
  </si>
  <si>
    <t>lic.deboruca@mep.go.cr</t>
  </si>
  <si>
    <t>URBANIZACION EL PROGRESO</t>
  </si>
  <si>
    <t>lic.yolandaoreamuno@mep.go.cr</t>
  </si>
  <si>
    <t>colegiolaasuncionpz@yahoo.es</t>
  </si>
  <si>
    <t>lic.fernandovoliojimenez@mep.go.cr</t>
  </si>
  <si>
    <t>lic.unesco@mep.go.cr</t>
  </si>
  <si>
    <t>lic.sanpedro@mep.go.cr</t>
  </si>
  <si>
    <t>SANTA GERTRUDIS NORTE</t>
  </si>
  <si>
    <t>lic.santagertrudis@mep.go.cr</t>
  </si>
  <si>
    <t>lic.decarrillos@mep.go.cr</t>
  </si>
  <si>
    <t>lic.sanroque@mep.go.cr</t>
  </si>
  <si>
    <t>col.ambientalistaelroble@mep.go.cr</t>
  </si>
  <si>
    <t>ins.dealajuela@mep.go.cr</t>
  </si>
  <si>
    <t>lic.deatenas@mep.go.cr</t>
  </si>
  <si>
    <t>lic.leoncortescastro@mep.go.cr</t>
  </si>
  <si>
    <t>lic.depoas@mep.go.cr</t>
  </si>
  <si>
    <t>lic.gregoriojoseramirez@mep.go.cr</t>
  </si>
  <si>
    <t>col.elcarmendealajuela@mep.go.cr</t>
  </si>
  <si>
    <t>lic.sanjosedealajuela@mep.go.cr</t>
  </si>
  <si>
    <t>lic.otilioulateblanco@mep.go.cr</t>
  </si>
  <si>
    <t>lic.sanrafael.alajuela@mep.go.cr</t>
  </si>
  <si>
    <t>col.redentoristasanalfonso@mep.go.cr</t>
  </si>
  <si>
    <t>lic.deturrucares@mep.go.cr</t>
  </si>
  <si>
    <t>lic.expbilinguedegrecia@mep.go.cr</t>
  </si>
  <si>
    <t>ELIETH LAZARO RAMIREZ</t>
  </si>
  <si>
    <t>lic.nuestrasenoradelosangeles@mep.go.cr</t>
  </si>
  <si>
    <t>LA CORTE, SAN RAMON</t>
  </si>
  <si>
    <t>col.superiorjulioacosta@mep.go.cr</t>
  </si>
  <si>
    <t>col.expbilinguedepalmares@mep.go.cr</t>
  </si>
  <si>
    <t>col.denaranjo@mep.go.cr</t>
  </si>
  <si>
    <t>licvalleazul@mep.go.cr</t>
  </si>
  <si>
    <t>col.patriarcasanjosesecundaria@mep.go.cr</t>
  </si>
  <si>
    <t>lic.expbilinguedenaranjo@mep.go.cr</t>
  </si>
  <si>
    <t>colegio_rincon@hotmail.com</t>
  </si>
  <si>
    <t>lic.desucre@mep.go.cr</t>
  </si>
  <si>
    <t>col.diurnodeflorencia@mep.go.cr</t>
  </si>
  <si>
    <t>lic.depavon@mep.go.cr</t>
  </si>
  <si>
    <t>lic.santarita@mep.go.cr</t>
  </si>
  <si>
    <t>lic.sancarlos@mep.go.cr</t>
  </si>
  <si>
    <t>col.diocesanoeladiosnacho@mep.go.cr</t>
  </si>
  <si>
    <t>lic.dechachagua@mep.go.cr</t>
  </si>
  <si>
    <t>lic.enriqueguiersaenz@mep.go.cr</t>
  </si>
  <si>
    <t>lic.vicentelachnersandoval@mep.go.cr</t>
  </si>
  <si>
    <t>col.sanluisgonzaga@mep.go.cr</t>
  </si>
  <si>
    <t>lic.deparaiso@mep.go.cr</t>
  </si>
  <si>
    <t>lic.eliasleivaquiros@mep.go.cr</t>
  </si>
  <si>
    <t>col.seraficosanfrancisco@mep.go.cr</t>
  </si>
  <si>
    <t>upe.rafaelhernandezmadriz@mep.go.cr</t>
  </si>
  <si>
    <t>lic.detarrazu@mep.go.cr</t>
  </si>
  <si>
    <t>lic.desandiego@mep.go.cr</t>
  </si>
  <si>
    <t>liceo.sanfrancisco@hotmail.com</t>
  </si>
  <si>
    <t>lic.corralillo@mep.go.cr</t>
  </si>
  <si>
    <t>col.franciscacarrascojimenez@mep.go.cr</t>
  </si>
  <si>
    <t>col.alejandroquesadaramirez@mep.go.cr</t>
  </si>
  <si>
    <t>lic.expbilinguejosefigueres@mep.go.cr</t>
  </si>
  <si>
    <t>lic.brauliocarrillocolina@mep.go.cr</t>
  </si>
  <si>
    <t>LA FLORA</t>
  </si>
  <si>
    <t>liceo.tucurrique@gmail.com</t>
  </si>
  <si>
    <t>lic.santateresita.turrialba@mep.go.cr</t>
  </si>
  <si>
    <t>TOMAS GUARDIA</t>
  </si>
  <si>
    <t>lic.tresequis@mep.go.cr</t>
  </si>
  <si>
    <t>col.ambientalistapejibaye@mep.go.cr</t>
  </si>
  <si>
    <t>lic.sanjosedelamontana@mep.go.cr</t>
  </si>
  <si>
    <t>SAN JOAQUIN FLORES</t>
  </si>
  <si>
    <t>lic.regionaldeflores@mep.go.cr</t>
  </si>
  <si>
    <t>lic.ingcarlospascua@mep.go.cr</t>
  </si>
  <si>
    <t>recepcion@samagu.ed.cr</t>
  </si>
  <si>
    <t>CARMEN CASTRO SANCHO</t>
  </si>
  <si>
    <t>liceo.mario.vindas@mep.go.cr</t>
  </si>
  <si>
    <t>IVANNIA SOLIS BARQUERO</t>
  </si>
  <si>
    <t>lic.conservatoriodecastella@mep.go.cr</t>
  </si>
  <si>
    <t>lic.desantabarbara@mep.go.cr</t>
  </si>
  <si>
    <t>lic.ingmanuelbenavides@mep.go.cr</t>
  </si>
  <si>
    <t>lic.desanisidro@mep.go.cr</t>
  </si>
  <si>
    <t>upe.elroble@mep.go.cr</t>
  </si>
  <si>
    <t>colegio@claretiano.com</t>
  </si>
  <si>
    <t>lic.nuevodesanto.domingo@mep.go.cr</t>
  </si>
  <si>
    <t>col.diurnoderiofrio@mep.go.cr</t>
  </si>
  <si>
    <t>RESIDENCIAL LOS LAGOS</t>
  </si>
  <si>
    <t>lic.loslagos@mep.go.cr</t>
  </si>
  <si>
    <t>lic.laaurora@mep.go.cr</t>
  </si>
  <si>
    <t>lic.lavirgen@mep.go.cr</t>
  </si>
  <si>
    <t>col.artisticofelipeperez@mep.go.cr</t>
  </si>
  <si>
    <t>colegiojosemariag@gmail.com</t>
  </si>
  <si>
    <t>col.canasdulces@mep.go.cr</t>
  </si>
  <si>
    <t>lic.desantacecilia@mep.go.cr</t>
  </si>
  <si>
    <t>lic.expbilinguedelacruz@mep.go.cr</t>
  </si>
  <si>
    <t>col.deguanacaste@mep.go.cr</t>
  </si>
  <si>
    <t>lic.laboratoriodeliberia@mep.go.cr</t>
  </si>
  <si>
    <t>lic.debocasdenosara@mep.go.cr</t>
  </si>
  <si>
    <t>lic.sanfranciscodecoyote@mep.go.cr</t>
  </si>
  <si>
    <t>lic.expbilinguesantacruz@mep.go.cr</t>
  </si>
  <si>
    <t>lic.santacruz@mep.go.cr</t>
  </si>
  <si>
    <t>lic.debelen@mep.go.cr</t>
  </si>
  <si>
    <t>lic.maurilioalvaradovargas@mep.go.cr</t>
  </si>
  <si>
    <t>LUIS GAMBOA RAMIREZ</t>
  </si>
  <si>
    <t>lic.expbilinguenuevoarenal@mep.go.cr</t>
  </si>
  <si>
    <t>EIDA MARIA PIZARRO RODRIGUEZ</t>
  </si>
  <si>
    <t>CHRISTIAN MONDRAGON SOTO</t>
  </si>
  <si>
    <t>liceo.josemarti@mep.go.cr</t>
  </si>
  <si>
    <t>lic.deesparza@mep.go.cr</t>
  </si>
  <si>
    <t>LISBETH FERNANDEZ CHAVES</t>
  </si>
  <si>
    <t>lic.antonioobandochan@mep.go.cr</t>
  </si>
  <si>
    <t>GUILBERT ESPINOZA RAMIREZ</t>
  </si>
  <si>
    <t>lic.dechomes@mep.go.cr</t>
  </si>
  <si>
    <t>lic.isladechira@mep.go.cr</t>
  </si>
  <si>
    <t>lic.academicocomte@mep.go.cr</t>
  </si>
  <si>
    <t>lic.pacificosur@mep.go.cr</t>
  </si>
  <si>
    <t>lic.deciudadneilly@mep.go.cr</t>
  </si>
  <si>
    <t>GUTIERREZ BROWN</t>
  </si>
  <si>
    <t>col.republicadeitalia@mep.go.cr</t>
  </si>
  <si>
    <t>RIO BANANO</t>
  </si>
  <si>
    <t>lic.riobanano@mep.go.cr</t>
  </si>
  <si>
    <t>ERIC A. BERMUDEZ VALERIO</t>
  </si>
  <si>
    <t>lic.desixaola@mep.go.cr</t>
  </si>
  <si>
    <t>lic.rodrigosolanoquiros@mep.go.cr</t>
  </si>
  <si>
    <t>lic.dematina@mep.go.cr</t>
  </si>
  <si>
    <t>lic.demaryland@mep.go.cr</t>
  </si>
  <si>
    <t>col.delimondiurno@mep.go.cr</t>
  </si>
  <si>
    <t>liceonuevodelimon@gmail.com</t>
  </si>
  <si>
    <t>ISABEL MC DERMOTT WINT</t>
  </si>
  <si>
    <t>lic.laalegria@mep.go.cr</t>
  </si>
  <si>
    <t>BARRIO LA UNION</t>
  </si>
  <si>
    <t>lic.deticaban@mep.go.cr</t>
  </si>
  <si>
    <t>lic.depocora@mep.go.cr</t>
  </si>
  <si>
    <t>lic.ambientalistallanobonito@mep.go.cr</t>
  </si>
  <si>
    <t>lic.decariari@mep.go.cr</t>
  </si>
  <si>
    <t>lic.expbilinguedepococi@mep.go.cr</t>
  </si>
  <si>
    <t>lic.deduacari@mep.go.cr</t>
  </si>
  <si>
    <t>lic.larita@mep.go.cr</t>
  </si>
  <si>
    <t>lic.debrasilia@mep.go.cr</t>
  </si>
  <si>
    <t>lic.deaguasclaras@mep.go.cr</t>
  </si>
  <si>
    <t>lic.dekatira@mep.go.cr</t>
  </si>
  <si>
    <t>ASENTAMIENTO CARLOS VARGAS</t>
  </si>
  <si>
    <t>lic.bijagua@mep.go.cr</t>
  </si>
  <si>
    <t>ARNOLDO CUBIAS RIVAS</t>
  </si>
  <si>
    <t>direccion@cedesdonbosco.ed.cr</t>
  </si>
  <si>
    <t>ctp.calleblancos@mep.go.cr</t>
  </si>
  <si>
    <t>ctpcalleblancos@hotmail.com</t>
  </si>
  <si>
    <t>ctp.cotepecos@mep.go.cr</t>
  </si>
  <si>
    <t>ctpmonsenorsanabria@mep.go.cr</t>
  </si>
  <si>
    <t>ctp.josefigueresferrer@mep.go.cr</t>
  </si>
  <si>
    <t>ctpsanjuansur@gmail.com</t>
  </si>
  <si>
    <t>SAM JUAN SUR</t>
  </si>
  <si>
    <t>ctp.deacosta@mep.go.cr</t>
  </si>
  <si>
    <t>BARRIO CORAZON DE MARIA</t>
  </si>
  <si>
    <t>ctp.depuriscal@mep.go.cr</t>
  </si>
  <si>
    <t>ctp.deturrubares@mep.go.cr</t>
  </si>
  <si>
    <t>ctp.lagloriadepuriscal@mep.go.cr</t>
  </si>
  <si>
    <t>ctp.sanisidro@mep.go.cr</t>
  </si>
  <si>
    <t>ctpplatanares@gmail.com</t>
  </si>
  <si>
    <t>ctppsecnocturna@gmail.com</t>
  </si>
  <si>
    <t>ctp.pejibaye.direccion@gmail.com</t>
  </si>
  <si>
    <t>ADRIAN JIMENEZ CHAVEZ</t>
  </si>
  <si>
    <t>ctp.debenosaires@mep.go.cr</t>
  </si>
  <si>
    <t>ctp.jesusocanarojas@mep.go.cr</t>
  </si>
  <si>
    <t>ctp.ricardocastrobeer@mep.go.cr</t>
  </si>
  <si>
    <t>ctp.desanmateo@mep.go.cr</t>
  </si>
  <si>
    <t>ctpsanmateo.seccionnocturna@gmail.com</t>
  </si>
  <si>
    <t>ctp.piedades.sur@mep.go.cr</t>
  </si>
  <si>
    <t>CALLE COLEGIO</t>
  </si>
  <si>
    <t>ctp.franciscojorlich@mep.go.cr</t>
  </si>
  <si>
    <t>ctp.natanielariasmurillo@mep.go.cr</t>
  </si>
  <si>
    <t>ctploschiles@mep.go.cr</t>
  </si>
  <si>
    <t>ctp.venecia@mep.go.cr</t>
  </si>
  <si>
    <t>ctp.delafortuna@mep.go.cr</t>
  </si>
  <si>
    <t>ctp.depital@mep.go.cr</t>
  </si>
  <si>
    <t>ctp.deguatuso@mep.go.cr</t>
  </si>
  <si>
    <t>ctpdesantarosa@mep.go.cr</t>
  </si>
  <si>
    <t>ctp.desantarosa@mep.go.cr</t>
  </si>
  <si>
    <t>ctp.regionaldesancarlos@mep.go.cr</t>
  </si>
  <si>
    <t>ctp.regionaldesancarlo@mep.go.cr</t>
  </si>
  <si>
    <t>ctp.covao@mep.go.cr   ext.102</t>
  </si>
  <si>
    <t>ctp.depacayas@mep.go.cr</t>
  </si>
  <si>
    <t>ctp.danielfloreszavaleta@mep.go.cr</t>
  </si>
  <si>
    <t>ctp.sanpablodeleoncortes@mep.go.cr</t>
  </si>
  <si>
    <t>stnctpsuiza@gmail.com</t>
  </si>
  <si>
    <t>ctpdeflores@mep.go.cr</t>
  </si>
  <si>
    <t>ctp.heredia@mep.go.cr</t>
  </si>
  <si>
    <t>ctp.ulloa@mep.go.cr</t>
  </si>
  <si>
    <t>ctp.puertoviejo@mep.go.cr</t>
  </si>
  <si>
    <t>ctp.deliberia@mep.go.cr</t>
  </si>
  <si>
    <t>BARRIO CAPULIN</t>
  </si>
  <si>
    <t>ctp.denandayure@mep.go.cr</t>
  </si>
  <si>
    <t>LA LIBERTAD</t>
  </si>
  <si>
    <t>ctp.dehojancha@mep.go.cr</t>
  </si>
  <si>
    <t>ctp.denicoya@mep.go.cr</t>
  </si>
  <si>
    <t>ctp.demansion@mep.go.cr</t>
  </si>
  <si>
    <t>ctp.decorralillo@mep.go.cr</t>
  </si>
  <si>
    <t>ctp.decarrillo@mep.go.cr</t>
  </si>
  <si>
    <t>ctp27deabril@mep.go.cr</t>
  </si>
  <si>
    <t>ctp.desantabarbara@mep.go.cr</t>
  </si>
  <si>
    <t>ctp.decartagena@mep.go.cr</t>
  </si>
  <si>
    <t>ctp.desardinal@mep.go.cr</t>
  </si>
  <si>
    <t>ctpseccionnocturna12@gmail.com</t>
  </si>
  <si>
    <t>LAS JUNTAS</t>
  </si>
  <si>
    <t>ctpjicaral@hotmail.com</t>
  </si>
  <si>
    <t>ctp.depaquera@mep.go.cr</t>
  </si>
  <si>
    <t>ctp.decobano@mep.go.cr</t>
  </si>
  <si>
    <t>ctp.desantalena@mep.go.cr</t>
  </si>
  <si>
    <t>ctp.deosa@mep.go.cr</t>
  </si>
  <si>
    <t>ctp.carlosmanuelvicente@mep.go.cr</t>
  </si>
  <si>
    <t>ctp.umbertomellonicampanini@mep.go.cr</t>
  </si>
  <si>
    <t>ctp.desabalito@mep.go.cr</t>
  </si>
  <si>
    <t>ctp.deguaycara@mep.go.cr</t>
  </si>
  <si>
    <t>ctp.decorredores@mep.go.cr</t>
  </si>
  <si>
    <t>ctppuertojimenez@gmail.com</t>
  </si>
  <si>
    <t>ctp.puertojimenez@mep.go.cr</t>
  </si>
  <si>
    <t>ctp.delimon@mep.go.cr</t>
  </si>
  <si>
    <t>ctp.bataan@mep.go.cr</t>
  </si>
  <si>
    <t>ctptalamanca@gmail.com</t>
  </si>
  <si>
    <t>col.deportivodelimon@mep.go.cr</t>
  </si>
  <si>
    <t>ctp.padrerobertoevans@mep.go.cr</t>
  </si>
  <si>
    <t>ctppres.tn@gmail.com</t>
  </si>
  <si>
    <t>ctp.depococi@mep.go.cr</t>
  </si>
  <si>
    <t>ctp.deguacimo@mep.go.cr</t>
  </si>
  <si>
    <t>ctp.dejaco@mep.go.cr</t>
  </si>
  <si>
    <t>ctpdeparrita@mep.go.cr</t>
  </si>
  <si>
    <t>ctp.dematapalo@mep.go.cr</t>
  </si>
  <si>
    <t>lic.josejoaquinjimenez@mep.go.cr</t>
  </si>
  <si>
    <t>col.nocturnodehatillo@mep.go.cr</t>
  </si>
  <si>
    <t>col.nocturnobrauliocarrillo@mep.go.cr</t>
  </si>
  <si>
    <t>lic.nocturnodedesamparados@mep.go.cr</t>
  </si>
  <si>
    <t>lic.nocturnodepuriscal@mep.go.cr</t>
  </si>
  <si>
    <t>lic.nocturnociudadcolon@mep.go.cr</t>
  </si>
  <si>
    <t>lic.nocturnoperezzeledon@mep.go.cr</t>
  </si>
  <si>
    <t>URBANIZACION LOMAS</t>
  </si>
  <si>
    <t>lic.nocturnodebuenosaires@mep.go.cr</t>
  </si>
  <si>
    <t>col.nocturnomiguelobregon@mep.go.cr</t>
  </si>
  <si>
    <t>lic.nocturnodegrecia@mep.go.cr</t>
  </si>
  <si>
    <t>col.nocturnodepalmares@mep.go.cr</t>
  </si>
  <si>
    <t>Bº MARIA AUXILIADORA</t>
  </si>
  <si>
    <t>col.nocturnodenaranjo@mep.go.cr</t>
  </si>
  <si>
    <t>col.nocturnodecartago@mep.go.cr</t>
  </si>
  <si>
    <t>lic.nocturnodeparaiso@mep.go.cr</t>
  </si>
  <si>
    <t>ctp.nocturnocovao@mep.go.cr</t>
  </si>
  <si>
    <t>col.nocturnopbroenrique@mep.go.cr</t>
  </si>
  <si>
    <t>col.nocturnohermanlopez@mep.go.cr</t>
  </si>
  <si>
    <t>col.nocturnoderiofrio@mep.go.cr</t>
  </si>
  <si>
    <t>col.nocturnolacruz@mep.go.cr</t>
  </si>
  <si>
    <t>lic.nocturnodeliberia@mep.go.cr</t>
  </si>
  <si>
    <t>col.nocturnodenicoya@mep.go.cr</t>
  </si>
  <si>
    <t>col.nocturnodesantacruz@mep.go.cr</t>
  </si>
  <si>
    <t>KATHERINE MARCHENA CASCANTE</t>
  </si>
  <si>
    <t>col.nocturnomaurilioalvarado@mep.go.cr</t>
  </si>
  <si>
    <t>lic.nocturnojuansantamaria@mep.go.cr</t>
  </si>
  <si>
    <t>col.nocturnojosemarti@mep.go.cr</t>
  </si>
  <si>
    <t>col.nocturnoesparza@mep.go.cr</t>
  </si>
  <si>
    <t>col.nocturnodeciudadneilly@mep.go.cr</t>
  </si>
  <si>
    <t>col.nocturnodegolfito@mep.go.cr</t>
  </si>
  <si>
    <t>LA ISLA</t>
  </si>
  <si>
    <t>ALBERTO AMADOR RODRIGUEZ</t>
  </si>
  <si>
    <t>col.nocturnosanvito@mep.go.cr</t>
  </si>
  <si>
    <t>col.nocturnolacuesta@mep.go.cr</t>
  </si>
  <si>
    <t>col.nocturnodelimon@mep.go.cr</t>
  </si>
  <si>
    <t>SARITA ALVAREZ ARIAS</t>
  </si>
  <si>
    <t>col.nocturnobataan@mep.go.cr</t>
  </si>
  <si>
    <t>col.nocturnodepococi@mep.go.cr</t>
  </si>
  <si>
    <t>CALLE LOS COLEGIOS</t>
  </si>
  <si>
    <t>col.nocturnodeguacimo@mep.go.cr</t>
  </si>
  <si>
    <t>col.nocturnodequepos@mep.go.cr</t>
  </si>
  <si>
    <t>lic.dosrios@mep.go.cr</t>
  </si>
  <si>
    <t>lic.ruralcabeceras@mep.go.cr</t>
  </si>
  <si>
    <t>col.nocturnocarlosmelendez@mep.go.cr</t>
  </si>
  <si>
    <t>col.degravilias@mep.go.cr</t>
  </si>
  <si>
    <t>lic.franciscoamighettiherrera@mep.go.cr</t>
  </si>
  <si>
    <t>lic.gastonperaltacarranza@mep.go.cr</t>
  </si>
  <si>
    <t>col.jorgevoliojimenez@mep.go.cr</t>
  </si>
  <si>
    <t>ctp.marioquirosssaso@mep.go.cr</t>
  </si>
  <si>
    <t>lic.changuana@mep.go.cr</t>
  </si>
  <si>
    <t>lic.ruralrionuevo@mep.go.cr</t>
  </si>
  <si>
    <t>lic.ruraleljardin@mep.go.cr</t>
  </si>
  <si>
    <t>lic.rurallosangelesdeparamo@mep.go.cr</t>
  </si>
  <si>
    <t>lic.ruralsantaeduviges@mep.go.cr</t>
  </si>
  <si>
    <t>col.indigenaujarras@mep.go.cr</t>
  </si>
  <si>
    <t>lic.laguacima@mep.go.cr</t>
  </si>
  <si>
    <t>lic.poasito@mep.go.cr</t>
  </si>
  <si>
    <t>lic.ruralsanjorge@mep.go.cr</t>
  </si>
  <si>
    <t>CYNTHIA SANCHEZ RODRIGUEZ</t>
  </si>
  <si>
    <t>lic.ruralsanjoaquin@mep.go.cr</t>
  </si>
  <si>
    <t>lic.ruralelconcho@mep.go.cr</t>
  </si>
  <si>
    <t>ANA RITA ALPIZAR CHAVEZ</t>
  </si>
  <si>
    <t>lic.ruralsanrafael@mep.go.cr</t>
  </si>
  <si>
    <t>lic.ruralmedioqueso@mep.go.cr</t>
  </si>
  <si>
    <t>lic.ruralsanmarcos@mep.go.cr</t>
  </si>
  <si>
    <t>YERLIN GAMBOA DIAZ</t>
  </si>
  <si>
    <t>lic.buenosaires@mep.go.cr</t>
  </si>
  <si>
    <t>lic.veracruz@mep.go.cr</t>
  </si>
  <si>
    <t>lic.ruralsanjoaquindetuis@mep.go.cr</t>
  </si>
  <si>
    <t>liceoruralpacayitas@gmail.com</t>
  </si>
  <si>
    <t>lic.ruralgranodeoro@mep.go.cr</t>
  </si>
  <si>
    <t>lic.samara@mep.go.cr</t>
  </si>
  <si>
    <t>licrurallaesperanza@mep.go.cr</t>
  </si>
  <si>
    <t>tele.ostional@mep.go.cr</t>
  </si>
  <si>
    <t>lic.ruralislavenado@mep.go.cr</t>
  </si>
  <si>
    <t>col.fincaalajuela@mep.go.cr</t>
  </si>
  <si>
    <t>BAHIA DRAKE</t>
  </si>
  <si>
    <t>lic.ruralbahiadrake@mep.go.cr</t>
  </si>
  <si>
    <t>lic.ruralbocadesierpe@mep.go.cr</t>
  </si>
  <si>
    <t>BARRA DE PARISMINA</t>
  </si>
  <si>
    <t>lic.ruralbarraparismina@mep.go.cr</t>
  </si>
  <si>
    <t>SONIA CORTES LEAL</t>
  </si>
  <si>
    <t>lic.ruralcahuita@mep.go.cr</t>
  </si>
  <si>
    <t>licruralbarradeltortuguer@mep.go.cr</t>
  </si>
  <si>
    <t>lic.elporvenir@mep.go.cr</t>
  </si>
  <si>
    <t>lic.lasdelicias@mep.go.cr</t>
  </si>
  <si>
    <t>upe.casahogartiatere@mep.go.cr</t>
  </si>
  <si>
    <t>lic.nocturnopacificosur@mep.go.cr</t>
  </si>
  <si>
    <t>lic.ruralmanzanillo@mep.go.cr</t>
  </si>
  <si>
    <t>lic.ruraldecedral@mep.go.cr</t>
  </si>
  <si>
    <t>lic.academicodecascajal@mep.go.cr</t>
  </si>
  <si>
    <t>lic.ruralbocatapada@mep.go.cr</t>
  </si>
  <si>
    <t>lic.ruralusekla@mep.go.cr</t>
  </si>
  <si>
    <t>lic.laperla@mep.go.cr</t>
  </si>
  <si>
    <t>lic.ruralsalvadorduran@mep.go.cr</t>
  </si>
  <si>
    <t>col.academicolapalma@mep.go.cr</t>
  </si>
  <si>
    <t>CANAAN</t>
  </si>
  <si>
    <t>lic.canaan@mep.go.cr</t>
  </si>
  <si>
    <t>lic.lasesperanzas@mep.go.cr</t>
  </si>
  <si>
    <t>lic.platanillo@drepz.ed.cr</t>
  </si>
  <si>
    <t>lic.losangeles@mep.go.cr</t>
  </si>
  <si>
    <t>lic.capitanmanuelquiros@mep.go.cr</t>
  </si>
  <si>
    <t>lic.nicolasagulilarmurillo@mep.go.cr</t>
  </si>
  <si>
    <t>lic.capitanramonrivas@mep.go.cr</t>
  </si>
  <si>
    <t>lic.canalete@mep.go.cr</t>
  </si>
  <si>
    <t>lic.coronelmanuelarguello@mep.go.cr</t>
  </si>
  <si>
    <t>lic.ruralbuenavista@mep.go.cr</t>
  </si>
  <si>
    <t>lic.sabanillas@mep.go.cr</t>
  </si>
  <si>
    <t>MONICA ALCAZAR HERNANDEZ</t>
  </si>
  <si>
    <t>lic.rurallosarbolitos@mep.go.cr</t>
  </si>
  <si>
    <t>lic.sanfranciscodecajon@mep.go.cr</t>
  </si>
  <si>
    <t>lic.deconcepcion@mep.go.cr</t>
  </si>
  <si>
    <t>lic.bocadearenal@mep.go.cr</t>
  </si>
  <si>
    <t>lic.bilinguelosangeles@mep.go.cr</t>
  </si>
  <si>
    <t>lic.deguardia@mep.go.cr</t>
  </si>
  <si>
    <t>lic.devenecia@mep.go.cr</t>
  </si>
  <si>
    <t>ABROJO MONTEZUMA</t>
  </si>
  <si>
    <t>lic.ruralabrojomontezuma@mep.go.cr</t>
  </si>
  <si>
    <t>lic.ruralsantarosa@mep.go.cr</t>
  </si>
  <si>
    <t>lic.saino@mep.go.cr</t>
  </si>
  <si>
    <t>lic.rurallaguardiadepocosol@mep.go.cr</t>
  </si>
  <si>
    <t>lic.academicosanantonio@mep.go.cr</t>
  </si>
  <si>
    <t>lic.ruralsantiagodesanpedro@mep.go.cr</t>
  </si>
  <si>
    <t>lic.ruraldecabagra@mep.go.cr</t>
  </si>
  <si>
    <t>lic.cuatrobocas@mep.go.cr</t>
  </si>
  <si>
    <t>lic.rurallaconquista@mep.go.cr</t>
  </si>
  <si>
    <t>LLANURAS DEL GASPAR</t>
  </si>
  <si>
    <t>lic.rurallaaldea@mep.go.cr</t>
  </si>
  <si>
    <t>lic.elparaiso@mep.go.cr</t>
  </si>
  <si>
    <t>SAN JULIAN</t>
  </si>
  <si>
    <t>lic.ruralsanjulian@mep.go.cr</t>
  </si>
  <si>
    <t>LAS BRISAS</t>
  </si>
  <si>
    <t>lic.juntasdecaoba@mep.go.cr</t>
  </si>
  <si>
    <t>lic.sanjorge@mep.go.cr</t>
  </si>
  <si>
    <t>tele.jazminesb@mep.go.cr</t>
  </si>
  <si>
    <t>lic.ruralcoquital@mep.go.cr</t>
  </si>
  <si>
    <t>URBANIZACION LAS LOMAS</t>
  </si>
  <si>
    <t>lic.debebedero@mep.go.cr</t>
  </si>
  <si>
    <t>NURY CHAVES GUERRERO</t>
  </si>
  <si>
    <t>lic.sanandres@mep.go.cr</t>
  </si>
  <si>
    <t>lic.ruraldesantacruz@mep.go.cr</t>
  </si>
  <si>
    <t>lic.ruralsanrafaelnorte@mep.go.cr</t>
  </si>
  <si>
    <t>lic.ruralyeri@mep.go.cr</t>
  </si>
  <si>
    <t>JOSE EDUARDO JIMENEZ VARGAS</t>
  </si>
  <si>
    <t>lic.ruralcartagena@mep.go.cr</t>
  </si>
  <si>
    <t>tele.lineavieja@mep.go.cr</t>
  </si>
  <si>
    <t>lic.rurallapalma@mep.go.cr</t>
  </si>
  <si>
    <t>lic.ruralsanantonio@mep.go.cr</t>
  </si>
  <si>
    <t>tele.bocario@mep.go.cr</t>
  </si>
  <si>
    <t>tele.coopesanjuan@mep.go.cr</t>
  </si>
  <si>
    <t>lic.ruraljuanilama@mep.go.cr</t>
  </si>
  <si>
    <t>ANDREY AMPIE GUZMAN</t>
  </si>
  <si>
    <t>tele.laurraca@mep.go.cr</t>
  </si>
  <si>
    <t>lic.coloniapuntarenas@mep.go.cr</t>
  </si>
  <si>
    <t>lic.villanueva@mep.go.cr</t>
  </si>
  <si>
    <t>ROSIBEL ABARCA SANCHEZ</t>
  </si>
  <si>
    <t>lic.ruralvalleverde@mep.go.cr</t>
  </si>
  <si>
    <t>lic.ruralidasanluis@mep.go.cr</t>
  </si>
  <si>
    <t>lic.ruralpiedrasazules@mep.go.cr</t>
  </si>
  <si>
    <t>col.sanmartin@mep.go.cr</t>
  </si>
  <si>
    <t>col.candelariadenaranjo@mep.go.cr</t>
  </si>
  <si>
    <t>col.nocturnolajulieta@mep.go.cr</t>
  </si>
  <si>
    <t>upe.riocuba@mep.go.cr</t>
  </si>
  <si>
    <t>col.nocturnosiquirres@mep.go.cr</t>
  </si>
  <si>
    <t>col.costadepajaros@mep.go.cr</t>
  </si>
  <si>
    <t>lic.rurallagarita@mep.go.cr</t>
  </si>
  <si>
    <t>lic.ruraltarcoles@mep.go.cr</t>
  </si>
  <si>
    <t>lic.expbilinguejimenez@mep.go.cr</t>
  </si>
  <si>
    <t>col.santamarta@mep.go.cr</t>
  </si>
  <si>
    <t>col.playasdelcoco@mep.go.cr</t>
  </si>
  <si>
    <t>col.nocturnodeguaycara@mep.go.cr</t>
  </si>
  <si>
    <t>COLONIA CUBUJUQUI</t>
  </si>
  <si>
    <t>ERIC GONZALEZ ALVARADO</t>
  </si>
  <si>
    <t>lic.rurallascolonias@mep.go.cr</t>
  </si>
  <si>
    <t>upe.lavalencia@mep.go.cr</t>
  </si>
  <si>
    <t>ctp.dequepos@mep.go.cr</t>
  </si>
  <si>
    <t>col.nocturnopalmares@mep.go.cr</t>
  </si>
  <si>
    <t>col.nocturnocariari@mep.go.cr</t>
  </si>
  <si>
    <t>col.nocturnosinai@mep.go.cr</t>
  </si>
  <si>
    <t>lic.lapalmera@mep.go.cr</t>
  </si>
  <si>
    <t>ctp.escazu@mep.go.cr</t>
  </si>
  <si>
    <t>lic.academicodeterraba@mep.go.cr</t>
  </si>
  <si>
    <t>ctp.monsenorsanabria@mep.go.cr</t>
  </si>
  <si>
    <t>upsandiego@gmail.com</t>
  </si>
  <si>
    <t>lic.ruraldesantodomingo@mep.go.cr</t>
  </si>
  <si>
    <t>lic.ruralcoopesilencio@mep.go.cr</t>
  </si>
  <si>
    <t>tele.laceiba@mep.go.cr</t>
  </si>
  <si>
    <t>lic.rurallaluchita@mep.go.cr</t>
  </si>
  <si>
    <t>MIGUEL QUIROS MORA</t>
  </si>
  <si>
    <t>lic.sancarlostarrazu@mep.go.cr</t>
  </si>
  <si>
    <t>lic.ruralaltoguaymi@mep.go.cr</t>
  </si>
  <si>
    <t>lic.ruralaltocomte@mep.go.cr</t>
  </si>
  <si>
    <t>lic.cuajiniquil@mep.go.cr</t>
  </si>
  <si>
    <t>lic.elconsueloquebradagrande@mep.go.cr</t>
  </si>
  <si>
    <t>lic.ruralgandoca@mep.go.cr</t>
  </si>
  <si>
    <t>col.indigenabocacohen@mep.go.cr</t>
  </si>
  <si>
    <t>TSINIKLARI</t>
  </si>
  <si>
    <t>lic.ruralrocaquemada@mep.go.cr</t>
  </si>
  <si>
    <t>lic.ruralbelen@mep.go.cr</t>
  </si>
  <si>
    <t>lic.ruralsantateresa@mep.go.cr</t>
  </si>
  <si>
    <t>VERNY BERMUDEZ MONTERO</t>
  </si>
  <si>
    <t>lic.depicagres@mep.go.cr</t>
  </si>
  <si>
    <t>tele.elcastillo@mep.go.cr</t>
  </si>
  <si>
    <t>lic.ruralelvenado@mep.go.cr</t>
  </si>
  <si>
    <t>BALBINO CRUZ GUTIERREZ</t>
  </si>
  <si>
    <t>tele.decoloniaanateri@mep.go.cr</t>
  </si>
  <si>
    <t>lic.ruallagata@mep.go.cr</t>
  </si>
  <si>
    <t>lic.rurallasnubesdecristorey@mep.go.cr</t>
  </si>
  <si>
    <t>liceo.aeropuertojerusalen@mep.go.cr</t>
  </si>
  <si>
    <t>upe.soterogonzalezbarquero@mep.go.cr</t>
  </si>
  <si>
    <t>lic.rurallondres@mep.go.cr</t>
  </si>
  <si>
    <t>col.barbacoas@mep.go.cr</t>
  </si>
  <si>
    <t>lic.ambientalistadehorquetas@mep.go.cr</t>
  </si>
  <si>
    <t>BARRIO EL MANGAL</t>
  </si>
  <si>
    <t>lic.expbilinguedesarchi@mep.go.cr</t>
  </si>
  <si>
    <t>lic.ruralelcarmen@mep.go.cr</t>
  </si>
  <si>
    <t>lic.ruralaguaszarcas@mep.go.cr</t>
  </si>
  <si>
    <t>tele.bellavista@mep.go.cr</t>
  </si>
  <si>
    <t>col.nocturnodepuertoviejo@mep.go.cr</t>
  </si>
  <si>
    <t>ctp.marioquirossasso@mep.go.cr</t>
  </si>
  <si>
    <t>lic.ruralcanondelguarco@mep.go.cr</t>
  </si>
  <si>
    <t>lic.ruralsantarosadeoreamuno@mep.go.cr</t>
  </si>
  <si>
    <t>lic.ruralislasdelchirripo@mep.go.cr</t>
  </si>
  <si>
    <t>lic.ruraluniodeltoro@mep.go.cr</t>
  </si>
  <si>
    <t>lic.elcarmendenandayure@mep.go.cr</t>
  </si>
  <si>
    <t>lic.rurallacurena@mep.go.cr</t>
  </si>
  <si>
    <t>lic.banderasdepocosol@mep.go.cr</t>
  </si>
  <si>
    <t>SAN JUAN PEÑAS BLANCAS</t>
  </si>
  <si>
    <t>JOSE ADRIAN GONZALEZ CORDERO</t>
  </si>
  <si>
    <t>lic.sannicolasdetolentino@mep.go.cr</t>
  </si>
  <si>
    <t>lic.ruralparaiso@mep.go.cr</t>
  </si>
  <si>
    <t>ALTO QUETZAL</t>
  </si>
  <si>
    <t>lic.dequebradaganado@mep.go.cr</t>
  </si>
  <si>
    <t>lic.lasmercedes@mep.go.cr</t>
  </si>
  <si>
    <t>lic.laguna@mep.go.cr</t>
  </si>
  <si>
    <t>upe.barrionuevo@mep.go.cr</t>
  </si>
  <si>
    <t>lic.magallanes@mep.go.cr</t>
  </si>
  <si>
    <t>lic.expbilinguesanramon@mep.go.cr</t>
  </si>
  <si>
    <t>lic.pactodeljocote@mep.go.cr</t>
  </si>
  <si>
    <t>lic.ruralsanisidro@mep.go.cr</t>
  </si>
  <si>
    <t>liceocuatroesquinas@gmail.com</t>
  </si>
  <si>
    <t>QUINCE DE AGOSTO</t>
  </si>
  <si>
    <t>ctp.uladislaogamezsolano@mep.go.cr</t>
  </si>
  <si>
    <t>LA LUCHA POTRERO GRANDE</t>
  </si>
  <si>
    <t>lic.laluchadeprotrerogrande@mep.go.cr</t>
  </si>
  <si>
    <t>lic.deportivodegrecia@mep.go.cr</t>
  </si>
  <si>
    <t>ctp.depuntarenas@mep.go.cr</t>
  </si>
  <si>
    <t>direcciondehiguito@gmail.com</t>
  </si>
  <si>
    <t>lic.virgendelamedallamilagrosa@mep.go.cr</t>
  </si>
  <si>
    <t>ctp.fernandovoliojimenez@mep.go.cr</t>
  </si>
  <si>
    <t>ctp.invulascanas@mep.go.cr</t>
  </si>
  <si>
    <t>ctp.tronadora@mep.go.cr</t>
  </si>
  <si>
    <t>lic.ruralyorkin@mep.go.cr</t>
  </si>
  <si>
    <t>POCORA CENTRO</t>
  </si>
  <si>
    <t>col.nocturnodepocora@mep.go.cr</t>
  </si>
  <si>
    <t>SECTOR 6</t>
  </si>
  <si>
    <t>ctp.josealbertazzi@mep.go.cr</t>
  </si>
  <si>
    <t>LOS GUIDOS</t>
  </si>
  <si>
    <t>iegb.yanuarioquesada@mep.go.cr</t>
  </si>
  <si>
    <t>iegb.republica.panama@mep.go.cr</t>
  </si>
  <si>
    <t>col.academicofincanaranjo@mep.go.cr</t>
  </si>
  <si>
    <t>lic.nocturnosanpedro@mep.go.cr</t>
  </si>
  <si>
    <t>LA COLONIA</t>
  </si>
  <si>
    <t>lic.sanrafael@mep.go.cr</t>
  </si>
  <si>
    <t>lic.katsi@mep.go.cr</t>
  </si>
  <si>
    <t>ARMANDO QUESADA SABA</t>
  </si>
  <si>
    <t>ctp.degranadilla@mep.go.cr</t>
  </si>
  <si>
    <t>GRANADILLA NORTE</t>
  </si>
  <si>
    <t>ctpgranadillasn@gmail.com</t>
  </si>
  <si>
    <t>lic.puentedepiedra@mep.go.cr</t>
  </si>
  <si>
    <t>upe.lacruz@mep.go.cr</t>
  </si>
  <si>
    <t>lic.occidentaldecartago@mep.go.cr</t>
  </si>
  <si>
    <t>WENDY MADRIGAL SANCHEZ</t>
  </si>
  <si>
    <t>lic.academicodebuenosaires@mep.go.cr</t>
  </si>
  <si>
    <t>lic.bilingueitalocostarricense@mep.go.cr</t>
  </si>
  <si>
    <t>upe.eltorito@mep.go.cr</t>
  </si>
  <si>
    <t>lic.academicollanolosangeles@mep.go.cr</t>
  </si>
  <si>
    <t>liceoquebradagrande@gmail.com</t>
  </si>
  <si>
    <t>COROMA</t>
  </si>
  <si>
    <t>NAMALDI</t>
  </si>
  <si>
    <t>lic.ruralnamaldi@mep.go.cr</t>
  </si>
  <si>
    <t>lic.sonafluca@mep.go.cr</t>
  </si>
  <si>
    <t>lic.rurallosalmendros@mep.go.cr</t>
  </si>
  <si>
    <t>MARIA SOLANO VALVERDE</t>
  </si>
  <si>
    <t>lic.matadeplatano@mep.go.cr</t>
  </si>
  <si>
    <t>lic.ruralcerros@mep.go.cr</t>
  </si>
  <si>
    <t>iegb.limon2000@mep.go.cr</t>
  </si>
  <si>
    <t>JUANA FRANCISCA ROMERO</t>
  </si>
  <si>
    <t>hcarmelitasdesj@hotmail.com</t>
  </si>
  <si>
    <t>ROMILIOS</t>
  </si>
  <si>
    <t>ctp.vazquezdecoronado@mep.go.cr</t>
  </si>
  <si>
    <t>liceotierrablanca@gmail.com</t>
  </si>
  <si>
    <t>lic.losangelesdelporvenir@mep.go.cr</t>
  </si>
  <si>
    <t>lic.detobosi@mep.go.cr</t>
  </si>
  <si>
    <t>lic.sanantoniodelhumo@mep.go.cr</t>
  </si>
  <si>
    <t>lic.ruralshikabali@mep.go.cr</t>
  </si>
  <si>
    <t>ALTO PACUARE</t>
  </si>
  <si>
    <t>lic.rural.kjakuosulo@mep.go.cr</t>
  </si>
  <si>
    <t>col.indigenashiroles@mep.go.cr</t>
  </si>
  <si>
    <t>lic.ruralsalitre@mep.go.cr</t>
  </si>
  <si>
    <t>lic.ruralquiriman@mep.go.cr</t>
  </si>
  <si>
    <t>col.omarsalazarobando@mep.go.cr</t>
  </si>
  <si>
    <t>col.nocturnodebagaces@mep.go.cr</t>
  </si>
  <si>
    <t>col.academicodeguacimo@mep.go.cr</t>
  </si>
  <si>
    <t>lic.ruralyimbacajc@mep.go.cr</t>
  </si>
  <si>
    <t>col.pacuare@mep.go.cr</t>
  </si>
  <si>
    <t>col.florida@mep.go.cr</t>
  </si>
  <si>
    <t>ctp.santocristodeesquipulas@mep.go.cr</t>
  </si>
  <si>
    <t>ctp.dulcenombre@mep.go.cr</t>
  </si>
  <si>
    <t>ctp.deplamichal@mep.go.cr</t>
  </si>
  <si>
    <t>ctp.depalmichal@mep.go.cr</t>
  </si>
  <si>
    <t>ctp.debolivar@mep.go.cr</t>
  </si>
  <si>
    <t>ctp.sabanilla@mep.go.cr</t>
  </si>
  <si>
    <t>ctp.sanrafaeldepoas@mep.go.cr</t>
  </si>
  <si>
    <t>lic.santisimatrinidad@mep.go.cr</t>
  </si>
  <si>
    <t>col.nocturnodejaco@mep.go.cr</t>
  </si>
  <si>
    <t>EDUARDO LOBO ZAMORA</t>
  </si>
  <si>
    <t>ctp.sanisidrodeheredia@mep.go.cr</t>
  </si>
  <si>
    <t>ctp.santodomingo@mep.go.cr</t>
  </si>
  <si>
    <t>ctp.mercedes.norte@mep.go.cr</t>
  </si>
  <si>
    <t>ctp.depurral@mep.go.cr</t>
  </si>
  <si>
    <t>ctp.abelardobonillabaldares@mep.go.cr</t>
  </si>
  <si>
    <t>ctp.abelardobonillabaldare@mep.go.cr</t>
  </si>
  <si>
    <t>PAVAS CENTRO</t>
  </si>
  <si>
    <t>ctp.depavas@mep.go.cr</t>
  </si>
  <si>
    <t>ctp.ambientalistaisiasretana@mep.go.cr</t>
  </si>
  <si>
    <t>ctp.deoreamuno@mep.go.cr</t>
  </si>
  <si>
    <t>ctp.santalucia@mep.go.cr</t>
  </si>
  <si>
    <t>ctp.callezamora@mep.go.cr</t>
  </si>
  <si>
    <t>MARYORIE HERNANDEZ ROJAS</t>
  </si>
  <si>
    <t>ctp.elrosarionaranjo@mep.go.cr</t>
  </si>
  <si>
    <t>ctp.elrosariodenaranjo@mep.go.cr</t>
  </si>
  <si>
    <t>ctp.decanas@mep.go.cr</t>
  </si>
  <si>
    <t>ctp.atenas@mep.go.cr</t>
  </si>
  <si>
    <t>ctp.demora@mep.go.cr</t>
  </si>
  <si>
    <t>ctp.zarcero@mep.go.cr</t>
  </si>
  <si>
    <t>VARON</t>
  </si>
  <si>
    <t>ctp.esparza@mep.go.cr</t>
  </si>
  <si>
    <t>col.nocturnoamubri@mep.go.cr</t>
  </si>
  <si>
    <t>SECTOR CENTRAL</t>
  </si>
  <si>
    <t>ERICK MARTIN CARVAJAL RIVERA</t>
  </si>
  <si>
    <t>lic.copey@mep.go.cr</t>
  </si>
  <si>
    <t>lic.rural.launion@mep.go.cr</t>
  </si>
  <si>
    <t>RIO GRANDE</t>
  </si>
  <si>
    <t>lic.ruralriogrande@mep.go.cr</t>
  </si>
  <si>
    <t>lic.ruralaranjuez@mep.go.cr</t>
  </si>
  <si>
    <t>CHINA KICHA</t>
  </si>
  <si>
    <t>liceochinakicha2017@gmail.com</t>
  </si>
  <si>
    <t>EL PROGRESO</t>
  </si>
  <si>
    <t>lic.ruralelprogreso@mep.go.cr</t>
  </si>
  <si>
    <t>ctp.josemariazeledon@mep.go.cr</t>
  </si>
  <si>
    <t>ctp.deplatanar@mep.go.cr</t>
  </si>
  <si>
    <t>BARRIO IRVIN</t>
  </si>
  <si>
    <t>ctp.barrioirvin@mep.go.cr</t>
  </si>
  <si>
    <t>LIVERPOOL</t>
  </si>
  <si>
    <t>ctp.liverpool@mep.go.cr</t>
  </si>
  <si>
    <t>ASENTAMIENTO AGROPORTICA</t>
  </si>
  <si>
    <t>ctp.deagroportica@mep.go.cr</t>
  </si>
  <si>
    <t>OROSI</t>
  </si>
  <si>
    <t>LA ANITA</t>
  </si>
  <si>
    <t>ctp.deorosi@mep.go.cr</t>
  </si>
  <si>
    <t>ctp.braulioodioherrera@mep.go.cr</t>
  </si>
  <si>
    <t>LAS PALMITAS</t>
  </si>
  <si>
    <t>ctp.laspalmitas@mep.go.cr</t>
  </si>
  <si>
    <t>lic.ruralsikriyok@mep.go.cr</t>
  </si>
  <si>
    <t>david.garcia.montero@mep.go.cr</t>
  </si>
  <si>
    <t>upe.danieloduberquiros@mep.go.cr</t>
  </si>
  <si>
    <t>col.ruralislacaballo@mep.go.cr</t>
  </si>
  <si>
    <t>ctp.debelen@mep.go.cr</t>
  </si>
  <si>
    <t>ctpalajuelita@mep.go.cr</t>
  </si>
  <si>
    <t>ctp.sanrafaeldealajuela@mep.go.cr</t>
  </si>
  <si>
    <t>lic.ruraltsirururi@mep.go.cr</t>
  </si>
  <si>
    <t>ctp.deleste@mep.go.cr</t>
  </si>
  <si>
    <t>ctplatigra@mep.go.cr</t>
  </si>
  <si>
    <t>ctp.latigra@mep.go.cr</t>
  </si>
  <si>
    <t>col.sanfranciscodelapalmera@mep.go.cr</t>
  </si>
  <si>
    <t>liceo.ruralpalacioselceibo@mep.go.cr</t>
  </si>
  <si>
    <t>col.delepanto@mep.go.cr</t>
  </si>
  <si>
    <t>lic.nuevodepuriscal@mep.go.cr</t>
  </si>
  <si>
    <t>lic.diurnodeguarari@mep.go.cr</t>
  </si>
  <si>
    <t>col.academicodesiquirres@mep.go.cr</t>
  </si>
  <si>
    <t>LA CARPIO</t>
  </si>
  <si>
    <t>ctp.lacarpio@mep.go.cr</t>
  </si>
  <si>
    <t>ctp.dehatillo@mep.go.cr</t>
  </si>
  <si>
    <t>lic.academicodesantiago@mep.go.cr</t>
  </si>
  <si>
    <t>VARA BLANCA</t>
  </si>
  <si>
    <t>lic.diurnolacruz@mep.go.cr</t>
  </si>
  <si>
    <t>CENTRO EDUCATIVO</t>
  </si>
  <si>
    <t xml:space="preserve">DIRECCIÓN REGIONAL </t>
  </si>
  <si>
    <t>TOTAL DE LECCIONES</t>
  </si>
  <si>
    <t xml:space="preserve">SAN JOSÉ CENTRAL </t>
  </si>
  <si>
    <t xml:space="preserve">PÉREZ ZELEDÓN </t>
  </si>
  <si>
    <t xml:space="preserve">LOS SANTOS </t>
  </si>
  <si>
    <t>SARAPIQUÍ</t>
  </si>
  <si>
    <t xml:space="preserve">LIMÓN </t>
  </si>
  <si>
    <t>SULÁ</t>
  </si>
  <si>
    <t>NORTE NORTE</t>
  </si>
  <si>
    <t>PENÍNSULAR</t>
  </si>
  <si>
    <t xml:space="preserve">UP Barrio Nuevo </t>
  </si>
  <si>
    <t>Liceo Pacto del Jocote</t>
  </si>
  <si>
    <t>RECARGO</t>
  </si>
  <si>
    <t>Física</t>
  </si>
  <si>
    <t>Química</t>
  </si>
  <si>
    <t>Fortalecimiento de áreas específicas*</t>
  </si>
  <si>
    <t>Enfasis Deportivo *</t>
  </si>
  <si>
    <t>LICEO EXPERIMENTAL BILINGÜE LA TRINIDAD</t>
  </si>
  <si>
    <t>LICEO TEODORO PICADO</t>
  </si>
  <si>
    <t>LICEO COQUITAL</t>
  </si>
  <si>
    <t>LICEO BRAULIO CARRILLO COLINA</t>
  </si>
  <si>
    <t>LICEO DE COMTE</t>
  </si>
  <si>
    <t>LICEO SAN JORGE</t>
  </si>
  <si>
    <t>LICEO NOCTURNO DE GUAYCARA</t>
  </si>
  <si>
    <t>COLEGIO MAÍZ DE LOS UVA</t>
  </si>
  <si>
    <t>LICEO DE SAN JOSE</t>
  </si>
  <si>
    <t>ACADÉMICA DIURNA</t>
  </si>
  <si>
    <t>COLEGIO AMBIENTALISTA DE PEJIBAYE</t>
  </si>
  <si>
    <t>COLEGIO JOSÉ MARÍA GUTIÉRREZ</t>
  </si>
  <si>
    <t>CÓDIGO</t>
  </si>
  <si>
    <t>COLEGIO CAÑAS DULCES</t>
  </si>
  <si>
    <t>LICEO MIGUEL ARAYA VENEGAS</t>
  </si>
  <si>
    <t>LICEO LA ALEGRIA</t>
  </si>
  <si>
    <t>Centro Educativo</t>
  </si>
  <si>
    <t>SUBPROGRAMA</t>
  </si>
  <si>
    <t>LICEO DE CUATRO REINAS</t>
  </si>
  <si>
    <t>UNIDAD PEDAGOGICA SAN DIEGO</t>
  </si>
  <si>
    <t>LICEO LABORATORIO</t>
  </si>
  <si>
    <t>LICEO DE CUAJINIQUIL</t>
  </si>
  <si>
    <t>LICEO EL CARMEN (NANDAYURE)</t>
  </si>
  <si>
    <t>LICEO PLAYA DEL COCO</t>
  </si>
  <si>
    <t>COLEGIO DEPORTIVO DE LIMON</t>
  </si>
  <si>
    <t>UNIDAD PEDAGOGICA RIO CUBA</t>
  </si>
  <si>
    <t>COLEGIO PACUARE</t>
  </si>
  <si>
    <t>LICEO SALVADOR UMAÑA CASTRO</t>
  </si>
  <si>
    <t>LICEO DE SAN ANTONIO</t>
  </si>
  <si>
    <t>COL. NOCT. NICOYA</t>
  </si>
  <si>
    <t>COL. NOCT. DE SANTA CRUZ</t>
  </si>
  <si>
    <t>COL. NOCT. JUAN SANTAMARIA</t>
  </si>
  <si>
    <t>COLEGIO NOCTURNO DE SIQUIRRES</t>
  </si>
  <si>
    <t>COLEGIO SUPERIOR DE SEÑORITAS</t>
  </si>
  <si>
    <t>lic.superiordesenoritas@mep.go.cr</t>
  </si>
  <si>
    <t>lic.decostarica@mep.go.cr</t>
  </si>
  <si>
    <t>lic.delsurcr@mep.go.cr</t>
  </si>
  <si>
    <t>LICEO JOSE JOAQUIN VARGAS CALVO</t>
  </si>
  <si>
    <t>lic.josejoaquinvargascalvo@mep.go.cr</t>
  </si>
  <si>
    <t>LICEO MAURO FERNANDEZ ACUNA</t>
  </si>
  <si>
    <t>LICEO RODRIGO FACIO BRENES</t>
  </si>
  <si>
    <t>LICEO DR. JOSE MARIA CASTRO MADRIZ</t>
  </si>
  <si>
    <t>MANUEL AGUILAR BRENES</t>
  </si>
  <si>
    <t>LICEO FRANCO COSTARRICENSE</t>
  </si>
  <si>
    <t>LAURENT BOY</t>
  </si>
  <si>
    <t>lic.francocostarricense@mep.go.cr</t>
  </si>
  <si>
    <t>INSTITUTO DE EDUCACION INTEGRAL</t>
  </si>
  <si>
    <t>LICEO SALVADOR UMANA CASTRO</t>
  </si>
  <si>
    <t>COLEGIO REPUBLICA DE MEXICO</t>
  </si>
  <si>
    <t>upe.republicamexico@mep.go.cr</t>
  </si>
  <si>
    <t>LICEO LABORATORIO EMMA GAMBOA UCR</t>
  </si>
  <si>
    <t>COLEGIO CEDROS</t>
  </si>
  <si>
    <t>UNIDAD PEDAGOGICA JOSE FIDEL TRISTAN</t>
  </si>
  <si>
    <t>lic.josefideltristan@mep.go.cr</t>
  </si>
  <si>
    <t>LICEO JULIO FONSECA GUTIERREZ</t>
  </si>
  <si>
    <t>COLEGIO EL ROSARIO</t>
  </si>
  <si>
    <t>secretaria@colegioelrosario.ed.cr</t>
  </si>
  <si>
    <t>UNIDAD PEDAGOGICA CUATRO REINAS</t>
  </si>
  <si>
    <t>MARIA DEL C. DURAN CALVO</t>
  </si>
  <si>
    <t>EXPERIMENTAL BILINGUE LA TRINIDAD</t>
  </si>
  <si>
    <t>UNIDAD PEDAGOGICA JOSE RAFAEL ARAYA ROJAS</t>
  </si>
  <si>
    <t>upe.joserafaelarayarojas@mep.go.cr</t>
  </si>
  <si>
    <t>COLEGIO RINCON GRANDE</t>
  </si>
  <si>
    <t>LICEO HERNAN ZAMORA ELIZONDO</t>
  </si>
  <si>
    <t>LICEO MONSEÑOR RUBEN ODIO HERRERA</t>
  </si>
  <si>
    <t>LICEO DE CALLE FALLAS</t>
  </si>
  <si>
    <t>JOSE CARLOS CALVO LARA</t>
  </si>
  <si>
    <t>COLEGIO NUESTRA SEÑORA</t>
  </si>
  <si>
    <t>GRETTEL MORALES ROJAS</t>
  </si>
  <si>
    <t>LICEO RICARDO FERNANDEZ GUARDIA</t>
  </si>
  <si>
    <t>LICEO SAN GABRIEL DE ASERRI</t>
  </si>
  <si>
    <t>LICEO JOAQUIN GUTIERREZ MANGEL</t>
  </si>
  <si>
    <t>LICEO SINAI</t>
  </si>
  <si>
    <t>UNIDAD PEDAGOGICA DR. RAFAEL ANGEL CALDERON G.</t>
  </si>
  <si>
    <t>UNIDAD PEDAGOGICA JOSE BREINDERHOFF</t>
  </si>
  <si>
    <t>LICEO POTRERO GRANDE</t>
  </si>
  <si>
    <t>LICEO BORUCA</t>
  </si>
  <si>
    <t>YEUDI LEIVA GONZALEZ</t>
  </si>
  <si>
    <t>LICEO YOLANDA OREAMUNO UNGER</t>
  </si>
  <si>
    <t>COLEGIO LA ASUNCION</t>
  </si>
  <si>
    <t>LICEO FERNANDO VOLIO JIMENEZ</t>
  </si>
  <si>
    <t>LICEO SAN PEDRO</t>
  </si>
  <si>
    <t>COLEGIO REDENTORISTA SAN ALFONSO</t>
  </si>
  <si>
    <t>EXPERIMENTAL BILINGUE DE GRECIA</t>
  </si>
  <si>
    <t>lic.alejandroaguilarmachado@mep.go.cr</t>
  </si>
  <si>
    <t>LICEO NUESTRA SEÑORA DE LOS ANGELES</t>
  </si>
  <si>
    <t>INSTITUTO JULIO ACOSTA GARCIA</t>
  </si>
  <si>
    <t>EXPERIMENTAL BILINGÜE DE NARANJO</t>
  </si>
  <si>
    <t>CINDY MADRIZ MORAGA</t>
  </si>
  <si>
    <t>lic.dealfaroruiz@mep.go.cr</t>
  </si>
  <si>
    <t>LICEO SUCRE</t>
  </si>
  <si>
    <t>LICEO PAVON</t>
  </si>
  <si>
    <t>COLEGIO DIOCESANO PADRE ELADIO SANCHO</t>
  </si>
  <si>
    <t>LICEO CHACHAGUA</t>
  </si>
  <si>
    <t>LICEO ENRIQUE GUIER SAENZ</t>
  </si>
  <si>
    <t>LICEO MANUEL EMILIO RODRIGUEZ</t>
  </si>
  <si>
    <t>COLEGIO SAN LUIS GONZAGA</t>
  </si>
  <si>
    <t>GUILLERMO ZUNIGA CERDAS</t>
  </si>
  <si>
    <t>COLEGIO ELIAS LEIVA QUIROS</t>
  </si>
  <si>
    <t>COLEGIO SERAFICO SAN FRANCISCO</t>
  </si>
  <si>
    <t>TOMAS GABRIEL MORENO MADRID</t>
  </si>
  <si>
    <t>COLEGIO SAGRADO CORAZON DE JESUS</t>
  </si>
  <si>
    <t>UNIDAD PEDAGOGICA RAFAEL HERNANDEZ MADRIZ</t>
  </si>
  <si>
    <t>KATTIA BLANCO HIDALGO</t>
  </si>
  <si>
    <t>LICEO SAN DIEGO</t>
  </si>
  <si>
    <t>COLEGIO FRANCISCA CARRASCO JIMENEZ</t>
  </si>
  <si>
    <t>COLEGIO ALEJANDRO QUESADA R.</t>
  </si>
  <si>
    <t>GONZALO ORTIZ BRENES</t>
  </si>
  <si>
    <t>EXPERIMENTAL BILINGÜE DE CARTAGO</t>
  </si>
  <si>
    <t>LICEO HERNAN VARGAS RAMIREZ</t>
  </si>
  <si>
    <t>LICEO TUCURRIQUE</t>
  </si>
  <si>
    <t>LICEO SANTA TERESITA</t>
  </si>
  <si>
    <t>EXPERIMENTAL BILINGÜE DE TURRIALBA</t>
  </si>
  <si>
    <t>LICEO TRES EQUIS</t>
  </si>
  <si>
    <t>LICEO ING. SAMUEL SAENZ FLORES</t>
  </si>
  <si>
    <t>lic.samuelsaenzflores@mep.go.cr</t>
  </si>
  <si>
    <t>LICEO ING. CARLOS PASCUA ZUÑIGA</t>
  </si>
  <si>
    <t>COLEGIO SANTA MARIA DE GUADALUPE</t>
  </si>
  <si>
    <t>LICEO MARIO VINDAS SALAZAR</t>
  </si>
  <si>
    <t>LICEO ING. MANUEL BENAVIDES RODRIGUEZ</t>
  </si>
  <si>
    <t>JOHEL QUESADA CAMACHO</t>
  </si>
  <si>
    <t>EXPERIMENTAL BILINGÜE DE BELEN</t>
  </si>
  <si>
    <t>UNIDAD PEDAGOGICA LICEO EL ROBLE</t>
  </si>
  <si>
    <t>COLEGIO CLARETIANO</t>
  </si>
  <si>
    <t>COLEGIO FELIPE PÉREZ PEREZ</t>
  </si>
  <si>
    <t>COLEGIO SANTA CECILIA</t>
  </si>
  <si>
    <t>EXPERIMENTAL BILINGÜE DE LA CRUZ</t>
  </si>
  <si>
    <t>LICEO LABORATORIO DE LIBERIA</t>
  </si>
  <si>
    <t>EXPERIMENTAL BILINGÜE DE SANTA CRUZ</t>
  </si>
  <si>
    <t>LICEO SANTA CRUZ, CLIMACO A. PEREZ</t>
  </si>
  <si>
    <t>lic.miguelarayavenegas@mep.go.cr</t>
  </si>
  <si>
    <t>COLEGIO SAN RAFAEL</t>
  </si>
  <si>
    <t>lic.coloradoabangares@mep.go.cr</t>
  </si>
  <si>
    <t>EXPERIMENTAL BILINGÜE DE NUEVO ARENAL</t>
  </si>
  <si>
    <t>LICEO EMILIANO ODIO MADRIGAL</t>
  </si>
  <si>
    <t>LICEO DIURNO JOSE MARTI</t>
  </si>
  <si>
    <t>LICEO CHACARITA</t>
  </si>
  <si>
    <t>lic.dechacarita@mep.go.cr</t>
  </si>
  <si>
    <t>LICEO DE CHIRA</t>
  </si>
  <si>
    <t>LICEO COMTE</t>
  </si>
  <si>
    <t>ERICK MOLINA VILLAREAL</t>
  </si>
  <si>
    <t>LICEO CIUDAD NEILY</t>
  </si>
  <si>
    <t>COLEGIO REPUBLICA DE ITALIA</t>
  </si>
  <si>
    <t>EXPERIMENTAL BILINGÜE DE AGUA BUENA</t>
  </si>
  <si>
    <t>lic.expbilingueaguabuena@mep.go.cr</t>
  </si>
  <si>
    <t>LICEO RIO BANANO</t>
  </si>
  <si>
    <t>LICEO SIXAOLA</t>
  </si>
  <si>
    <t>LICEO RODRIGO SOLANO QUIROS</t>
  </si>
  <si>
    <t>LICEO DE MATINA</t>
  </si>
  <si>
    <t>LICEO MARYLAND</t>
  </si>
  <si>
    <t>REVENTAZON</t>
  </si>
  <si>
    <t>COLEGIO SULÁYÖM</t>
  </si>
  <si>
    <t>LICEO DE TICABÁN</t>
  </si>
  <si>
    <t>LICEO AMBIENTALISTA LLANO BONITO</t>
  </si>
  <si>
    <t>EXPERIMENTAL BILINGÜE DE POCOCÍ</t>
  </si>
  <si>
    <t>LICEO DUACARÍ</t>
  </si>
  <si>
    <t>col.academicodejimenez@mep.go.cr</t>
  </si>
  <si>
    <t>LICEO LA RITA</t>
  </si>
  <si>
    <t>LICEO BRASILIA</t>
  </si>
  <si>
    <t>LICEO AGUAS CLARAS</t>
  </si>
  <si>
    <t>LICEO KATIRA</t>
  </si>
  <si>
    <t>LICEO BIJAGUA</t>
  </si>
  <si>
    <t>SECCION NOCTURNA C.T.P. CALLE BLANCOS</t>
  </si>
  <si>
    <t>C.T.P. EDUCACION COMERCIAL Y DE SERVICIOS</t>
  </si>
  <si>
    <t>SECCION NOCTURNA C.T.P. DE SAN SEBASTIAN</t>
  </si>
  <si>
    <t>SECCION NOCTURNA C.T.P. JOSE FIGUERES FERRER</t>
  </si>
  <si>
    <t>SECCION NOCTURNA C.T.P. SAN JUAN SUR</t>
  </si>
  <si>
    <t>SECCION NOCTURNA C.T.P. DE ACOSTA</t>
  </si>
  <si>
    <t>SECCION NOCTURNA C.T.P. DE PURISCAL</t>
  </si>
  <si>
    <t>SECCION NOCTURNA C.T.P. SAN ISIDRO</t>
  </si>
  <si>
    <t>SECCION NOCTURNA C.T.P. PLATANARES</t>
  </si>
  <si>
    <t>SECCION NOCTURNA C.T.P. PEJIBAYE</t>
  </si>
  <si>
    <t>SECCION NOCTURNA C.T.P. SAN MATEO</t>
  </si>
  <si>
    <t>C.T.P. PIEDADES SUR</t>
  </si>
  <si>
    <t>C.T.P. FRANCISCO JOSE ORLICH BOLMARCICH</t>
  </si>
  <si>
    <t>C.T.P. NATANIEL ARIAS MURILLO</t>
  </si>
  <si>
    <t>SECCION NOCTURNA C.T.P. NATANIEL ARIAS MURILLO</t>
  </si>
  <si>
    <t>ctploschiles@MEP.go.cr</t>
  </si>
  <si>
    <t>SECCION NOCTURNA C.T.P. LOS CHILES</t>
  </si>
  <si>
    <t>SECCION NOCTURNA C.T.P. LA FORTUNA</t>
  </si>
  <si>
    <t>SECCION NOCTURNA C.T.P. DE PITAL</t>
  </si>
  <si>
    <t>SECCION NOCTURNA C.T.P. DE GUATUSO</t>
  </si>
  <si>
    <t>SECCION NOCTURNA C.T.P. SANTA ROSA</t>
  </si>
  <si>
    <t>SECCION NOCTURNA C.T.P. SAN CARLOS</t>
  </si>
  <si>
    <t>SECCION NOCTURNA C.T.P. DE PACAYAS</t>
  </si>
  <si>
    <t>SECCION NOCTURNA C.T.P. JOSE DANIEL FLORES</t>
  </si>
  <si>
    <t>SECCION NOCTURNA C.T.P. SAN PABLO</t>
  </si>
  <si>
    <t>SECCION NOCTURNA C.T.P. LA SUIZA</t>
  </si>
  <si>
    <t>SECCION NOCTURNA C.T.P. PUERTO VIEJO</t>
  </si>
  <si>
    <t>RONNY GOMEZ VILLAFUERTE</t>
  </si>
  <si>
    <t>SECCION NOCTURNA C.T.P. LIBERIA</t>
  </si>
  <si>
    <t>RONNY GOMEZ VILLAFUERTE OLY</t>
  </si>
  <si>
    <t>C.T.P. FORTUNA DE BAGACES</t>
  </si>
  <si>
    <t>ctp.fortunadebagaces@mep.go.cr</t>
  </si>
  <si>
    <t>JAVIER FRANCISCO JUAREZ ZUNIGA</t>
  </si>
  <si>
    <t>SECCION NOCTURNA C.T.P. NANDAYURE</t>
  </si>
  <si>
    <t>JAVIER JUAREZ ZUNIGA</t>
  </si>
  <si>
    <t>SECCION NOCTURNA C.T.P. HOJANCHA</t>
  </si>
  <si>
    <t>SECCION NOCTURNA C.T.P. DE NICOYA</t>
  </si>
  <si>
    <t>SECCION NOCTURNA C.T.P. DE CORRALILLO</t>
  </si>
  <si>
    <t>SECCION NOCTURNA C.T.P. CARRILLO</t>
  </si>
  <si>
    <t>SECCION NOCTURNA C.T.P. 27 DE ABRIL</t>
  </si>
  <si>
    <t>C.T.P. DE SANTA CRUZ</t>
  </si>
  <si>
    <t>ctp.desantacruz@mep.go.cr</t>
  </si>
  <si>
    <t>SECCION NOCTURNA C.T.P. DE SANTA CRUZ</t>
  </si>
  <si>
    <t>SECCION NOCTURNA C.T.P. SANTA BARBARA</t>
  </si>
  <si>
    <t>SECCION NOCTURNA C.T.P. DE CARTAGENA</t>
  </si>
  <si>
    <t>SECCION NOCTURNA C.T.P. SARDINAL</t>
  </si>
  <si>
    <t>C.T.P. DE ABANGARES</t>
  </si>
  <si>
    <t>ctp.deabangares@mep.go.cr</t>
  </si>
  <si>
    <t>SECCION NOCTURNA C.T.P. DE ABANGARES</t>
  </si>
  <si>
    <t>ctp.dejicaral@mep.go.cr</t>
  </si>
  <si>
    <t>SECCION NOCTURNA C.T.P. DE JICARAL</t>
  </si>
  <si>
    <t>SECCION NOCTURNA C.T.P. DE COBANO</t>
  </si>
  <si>
    <t>SECCION NOCTURNA C.T.P. OSA</t>
  </si>
  <si>
    <t>SECCION NOCTURNA C.T.P. CARLOS MANUEL VICENTE C.</t>
  </si>
  <si>
    <t>C.T.P. UMBERTO MELLONI CAMPANINI</t>
  </si>
  <si>
    <t>SECCION NOCTURNA C.T.P. UMBERTO MELLONI C.</t>
  </si>
  <si>
    <t>SECCION NOCTURNA C.T.P. DE CORREDORES</t>
  </si>
  <si>
    <t>C.T.P. DE LIMON</t>
  </si>
  <si>
    <t>SUSANA ZUÑIGA RODRIGUEZ</t>
  </si>
  <si>
    <t>SECCION NOCTURNA C.T.P. DE BATAAN</t>
  </si>
  <si>
    <t>C.T.P. VALLE LA ESTRELLA</t>
  </si>
  <si>
    <t>ctp.valledelaestrella@mep.go.cr</t>
  </si>
  <si>
    <t>SECCION NOCTURNA C.T.P. PADRE ROBERTO EVANS</t>
  </si>
  <si>
    <t>SECCION NOCTURNA C.T.P. DE POCOCI</t>
  </si>
  <si>
    <t>SECCION NOCTURNA C.T.P. DE JACO</t>
  </si>
  <si>
    <t>SECCION NOCTURNA C.T.P. DE PARRITA</t>
  </si>
  <si>
    <t>SECCION NOCTURNA C.T.P. UPALA</t>
  </si>
  <si>
    <t>NOCTURNO JOSE JOAQUIN JIMENEZ NUNEZ</t>
  </si>
  <si>
    <t>NOCTURNO BRAULIO CARRILLO COLINA</t>
  </si>
  <si>
    <t>NOCTURNO DE PEREZ ZELEDON</t>
  </si>
  <si>
    <t>NOCTURNO MIGUEL OBREGON LIZANO</t>
  </si>
  <si>
    <t>DIDIER FLORES ESPINOZA</t>
  </si>
  <si>
    <t>C.T.P. NOCTURNO CARLOS FALLAS SIBAJA</t>
  </si>
  <si>
    <t>NOCTURNO JULIAN VOLIO LLORENTE</t>
  </si>
  <si>
    <t>LUIS GUILLERMO RUIZ VARGAS</t>
  </si>
  <si>
    <t>SECCION NOCTURNA ACADEMICA DE PARAISO</t>
  </si>
  <si>
    <t>NOCTURNO PBRO. ENRIQUE MENZEL</t>
  </si>
  <si>
    <t>NOCTURNO ALFREDO GONZÁLEZ FLORES</t>
  </si>
  <si>
    <t>col.nocturnoalfredogonzalez@mep.go.cr</t>
  </si>
  <si>
    <t>NOCTURNO HERMAN LOPEZ HERNANDEZ</t>
  </si>
  <si>
    <t>NOCTURNO LA CRUZ</t>
  </si>
  <si>
    <t>col.nocturnodeosa@mep.go.cr</t>
  </si>
  <si>
    <t>NOCTURNO DE LIMON</t>
  </si>
  <si>
    <t>NOCTURNO DE BATAAN</t>
  </si>
  <si>
    <t>NOCTURNO DE QUEPOS</t>
  </si>
  <si>
    <t>LICEO DOS RIOS</t>
  </si>
  <si>
    <t>LICEO RURAL CABECERAS</t>
  </si>
  <si>
    <t>VICTOR CHANG QUINTERO</t>
  </si>
  <si>
    <t>NOCTURNO CARLOS MELENDEZ CHAVERRI</t>
  </si>
  <si>
    <t>COLEGIO DE GRAVILIAS</t>
  </si>
  <si>
    <t>ROXANA VARGAS ARAYA</t>
  </si>
  <si>
    <t>LICEO FRANCISCO AMIGUETTE HERRERA</t>
  </si>
  <si>
    <t>LICEO GASTON PERALTA CARRANZA</t>
  </si>
  <si>
    <t>COLEGIO RODRIGO HERNANDEZ VARGAS</t>
  </si>
  <si>
    <t>lic.rodrigohernandezvargas@mep.go.cr</t>
  </si>
  <si>
    <t>lic.devillarreal@mep.go.cr</t>
  </si>
  <si>
    <t>COLEGIO JORGE VOLIO JIMENEZ</t>
  </si>
  <si>
    <t>LICEO RURAL LAS CEIBAS</t>
  </si>
  <si>
    <t>LICEO RURAL CHÁNGUENA</t>
  </si>
  <si>
    <t>LICEO RURAL RIO NUEVO</t>
  </si>
  <si>
    <t>LICEO RURAL EL JARDIN</t>
  </si>
  <si>
    <t>LICEO CONCEPCION DANIEL FLORES</t>
  </si>
  <si>
    <t>lic.concepciondanielflores@mep.go.cr</t>
  </si>
  <si>
    <t>LICEO RURAL LOS ANGELES DE PARAMO</t>
  </si>
  <si>
    <t>COLEGIO SANTA EDUVIGES</t>
  </si>
  <si>
    <t>COLEGIO DE UJARRÁS</t>
  </si>
  <si>
    <t>LICEO RURAL PONGOLA</t>
  </si>
  <si>
    <t>LICEO RURAL SAN JOAQUIN DE CUTRIS</t>
  </si>
  <si>
    <t>LICEO RURAL EL CONCHO</t>
  </si>
  <si>
    <t>LICEO SAN MARCOS</t>
  </si>
  <si>
    <t>LICEO BUENOS AIRES DE POCOSOL</t>
  </si>
  <si>
    <t>LICEO VERACRUZ</t>
  </si>
  <si>
    <t>LICEO RURAL SAN JOAQUIN</t>
  </si>
  <si>
    <t>YORLENY QUESADA RAMIREZ</t>
  </si>
  <si>
    <t>LICEO RURAL PACAYITAS</t>
  </si>
  <si>
    <t>LICEO RURAL GRANO DE ORO</t>
  </si>
  <si>
    <t>LICEO SAMARA</t>
  </si>
  <si>
    <t>LICEO RURAL LA ESPERANZA</t>
  </si>
  <si>
    <t>LICEO RURAL OSTIONAL</t>
  </si>
  <si>
    <t>LICEO RURAL JOSE LUIS JIMENEZ ALCALA</t>
  </si>
  <si>
    <t>LICEO RURAL ISLA VENADO</t>
  </si>
  <si>
    <t>STANLEY POLONIO GAMBOA</t>
  </si>
  <si>
    <t>LICEO RURAL BAHIA DRAKE</t>
  </si>
  <si>
    <t>ROSIBEL CAMBRONERA MORA</t>
  </si>
  <si>
    <t>LICEO RURAL BOCA DE SIERPE</t>
  </si>
  <si>
    <t>LICEO RURAL BARRA PARISMINA</t>
  </si>
  <si>
    <t>LICEO RURAL GAVILÁN</t>
  </si>
  <si>
    <t>LICEO RURAL CAHUITA</t>
  </si>
  <si>
    <t>LICEO RURAL BARRA DE TORTUGUERO</t>
  </si>
  <si>
    <t>OLGA MORA CAMPOS</t>
  </si>
  <si>
    <t>UNIDAD PEDAGÓGICA CASA HOGAR</t>
  </si>
  <si>
    <t>NOCTURNO PACIFICO SUR</t>
  </si>
  <si>
    <t>LICEO RURAL MANZANILLO</t>
  </si>
  <si>
    <t>LICEO RURAL DE CEDRAL</t>
  </si>
  <si>
    <t>CINDY MENDOZA MORALES</t>
  </si>
  <si>
    <t>LICEO RURAL BOCA TAPADA</t>
  </si>
  <si>
    <t>LICEO RURAL USEKLA</t>
  </si>
  <si>
    <t>LICEO RURAL SALVADOR DURAN OCAMPO</t>
  </si>
  <si>
    <t>COLEGIO LA PALMA</t>
  </si>
  <si>
    <t>LICEO CANAAN</t>
  </si>
  <si>
    <t>LICEO LAS ESPERANZAS</t>
  </si>
  <si>
    <t>LICEO PLATANILLO DE BARU</t>
  </si>
  <si>
    <t>LICEO NICOLAS AGUILAR MURILLO</t>
  </si>
  <si>
    <t>LICEO CAPITAN RAMON RIVAS</t>
  </si>
  <si>
    <t>LICEO CANALETE</t>
  </si>
  <si>
    <t>LICEO CORONEL MANUEL ARGÜELLO</t>
  </si>
  <si>
    <t>CARLOS JIMENEZ BERMUDEZ</t>
  </si>
  <si>
    <t>LICEO SABANILLAS</t>
  </si>
  <si>
    <t>LICEO RURAL LOS ARBOLITOS</t>
  </si>
  <si>
    <t>LICEO SAN FRANCISCO</t>
  </si>
  <si>
    <t>LICEO CONCEPCIÓN</t>
  </si>
  <si>
    <t>EXPERIMENTAL BILINGÜE DE LOS ÁNGELES</t>
  </si>
  <si>
    <t>lic.colorado@mep.go.cr</t>
  </si>
  <si>
    <t>LICEO VENECIA</t>
  </si>
  <si>
    <t>COLEGIO SEPECUE</t>
  </si>
  <si>
    <t>oscar.almengor.fernandez@mep.go.cr</t>
  </si>
  <si>
    <t>LICEO ACADEMICO SAN ANTONIO</t>
  </si>
  <si>
    <t>LICEO RURAL SANTIAGO</t>
  </si>
  <si>
    <t>LICEO RURAL MASTATAL</t>
  </si>
  <si>
    <t>LICEO RURAL LA CONQUISTA</t>
  </si>
  <si>
    <t>LICEO RURAL LA ALDEA</t>
  </si>
  <si>
    <t>LICEO RURAL SAN JULIAN</t>
  </si>
  <si>
    <t>TELESECUNDARIA LAS BRISAS</t>
  </si>
  <si>
    <t>MARIA LUISA PEREZ SAENZ</t>
  </si>
  <si>
    <t>LICEO RURAL LOS JAZMINES</t>
  </si>
  <si>
    <t>JOSE FRANCISCO MENDOZA MONGRIO</t>
  </si>
  <si>
    <t>LICEO BEBEDERO</t>
  </si>
  <si>
    <t>LICEO DE SAN ANDRES</t>
  </si>
  <si>
    <t>LICEO RURAL YERI</t>
  </si>
  <si>
    <t>LICEO RURAL LÍNEA VIEJA</t>
  </si>
  <si>
    <t>LICEO RURAL LAS MARIAS</t>
  </si>
  <si>
    <t>LICEO RURAL DE PUERTO VIEJO</t>
  </si>
  <si>
    <t>LICEO RURAL LA PALMA</t>
  </si>
  <si>
    <t>LICEO RURAL BOCA RIO SAN CARLOS</t>
  </si>
  <si>
    <t>LICEO RURAL COOPE SAN JUAN</t>
  </si>
  <si>
    <t>TELESECUNDARIA LA URRACA</t>
  </si>
  <si>
    <t>TELESECUNDARIA DE MEXICO</t>
  </si>
  <si>
    <t>LICEO COLONIA PUNTARENAS</t>
  </si>
  <si>
    <t>LICEO COLONIA VILLA NUEVA</t>
  </si>
  <si>
    <t>LICEO RURAL VALLE VERDE</t>
  </si>
  <si>
    <t>LICEO RURAL SAN LUIS</t>
  </si>
  <si>
    <t>LICEO RURAL PIEDRAS AZULES</t>
  </si>
  <si>
    <t>ctp.desantaana@mep.go.cr</t>
  </si>
  <si>
    <t>COLEGIO ACADEMICO DE COSTA DE PAJAROS</t>
  </si>
  <si>
    <t>LICEO RURAL LA GARITA</t>
  </si>
  <si>
    <t>MILEY SALAZAR MUÑOZ</t>
  </si>
  <si>
    <t>EXPERIMENTAL BILINGÜE DE RÍO JIMÉNEZ</t>
  </si>
  <si>
    <t>LICEO SANTA MARTA</t>
  </si>
  <si>
    <t>COLEGIO PLAYAS DEL COCO</t>
  </si>
  <si>
    <t>LICEO RURAL LAS COLONIAS</t>
  </si>
  <si>
    <t>UNIDAD PEDAGOGICA LA VALENCIA</t>
  </si>
  <si>
    <t>TELESECUNDARIA DULCE NOMBRE</t>
  </si>
  <si>
    <t>tele.dulcenombre@mep.go.cr</t>
  </si>
  <si>
    <t>SECCION NOCTURNA C.T.P. DE QUEPOS</t>
  </si>
  <si>
    <t>LICEO VUELTA DE JORCO</t>
  </si>
  <si>
    <t>WAINER SEQUEIRA VILLAGRA</t>
  </si>
  <si>
    <t>NOCTURNO DE SINAI</t>
  </si>
  <si>
    <t>LICEO LA PALMERA</t>
  </si>
  <si>
    <t>LICEO DE TERRABA</t>
  </si>
  <si>
    <t>SECCION NOCTURNA C.T.P. MONSEÑOR SANABRIA</t>
  </si>
  <si>
    <t>lic.ruralcerritos@mep.go.cr</t>
  </si>
  <si>
    <t>TELESECUNDARIA LA CEIBA</t>
  </si>
  <si>
    <t>LICEO RURAL ALTO COMTE</t>
  </si>
  <si>
    <t>GILBERTO ESTEBAN CANO TAPIA</t>
  </si>
  <si>
    <t>LICEO CUAJINIQUIL</t>
  </si>
  <si>
    <t>LICEO EL CONSUELO</t>
  </si>
  <si>
    <t>LICEO INDÍGENA BOCA COHÉN</t>
  </si>
  <si>
    <t>KAROL MILAGROS ESPINOZA MORERA</t>
  </si>
  <si>
    <t>LICEO RURAL DE SANTA TERESA</t>
  </si>
  <si>
    <t>LICEO PICAGRES DE MORA</t>
  </si>
  <si>
    <t>LICEO RURAL EL CASTILLO FORTUNA</t>
  </si>
  <si>
    <t>MARIO ANDRES MATAMOROS FERNAND</t>
  </si>
  <si>
    <t>LICEO RURAL SAN ANTONIO DE ZAPOTAL</t>
  </si>
  <si>
    <t>lic.ruralsanantoniodezapotal@mep.go.cr</t>
  </si>
  <si>
    <t>TELESECUNDARIA COLONIA ANATERI</t>
  </si>
  <si>
    <t>LICEO AEROPUERTO JERUSALEN</t>
  </si>
  <si>
    <t>UNIDAD PEDAGOGICA SOTERO GONZALEZ BARQUERO</t>
  </si>
  <si>
    <t>LICEO AMBIENTALISTA DE HORQUETAS</t>
  </si>
  <si>
    <t>EXPERIMENTAL BILINGÜE DE SIQUIRRES</t>
  </si>
  <si>
    <t>MARLON A. LEDGISTER THARPE</t>
  </si>
  <si>
    <t>EXPERIMENTAL BILINGÜE DE SARCHI SUR</t>
  </si>
  <si>
    <t>YORLENI CHAVARRIA RODRIGUEZ</t>
  </si>
  <si>
    <t>LICEO RURAL BELLA VISTA</t>
  </si>
  <si>
    <t>SECCION NOCTURNA C.T.P. MARIO QUIROS SASSO</t>
  </si>
  <si>
    <t>LICEO RURAL CAÑON DE EL GUARCO</t>
  </si>
  <si>
    <t>WILLIAM FALLAS MORA</t>
  </si>
  <si>
    <t>LICEO SAN CARLOS PACUARITO</t>
  </si>
  <si>
    <t>LICEO RURAL LA CUREÑA</t>
  </si>
  <si>
    <t>LICEO RURAL SAN JUAN</t>
  </si>
  <si>
    <t>lic.ruralsanjuan@mep.go.cr</t>
  </si>
  <si>
    <t>LICEO SAN NICOLAS DE TOLENTINO</t>
  </si>
  <si>
    <t>LICEO LABRADOR</t>
  </si>
  <si>
    <t>liceo.ruralzapaton@mep.go.cr</t>
  </si>
  <si>
    <t>LICEO RURAL KABEBATA</t>
  </si>
  <si>
    <t>LICEO QUEBRADA GANADO</t>
  </si>
  <si>
    <t>LICEO LAS MERCEDES</t>
  </si>
  <si>
    <t>MAURICIO BARRANTES ELIZONDO</t>
  </si>
  <si>
    <t>UNIDAD PEDAGOGICA BARRIO NUEVO</t>
  </si>
  <si>
    <t>LICEO LA AMISTAD</t>
  </si>
  <si>
    <t>LICEO DE MAGALLANES</t>
  </si>
  <si>
    <t>EXPERIMENTAL BILINGÜE DE SAN RAMON</t>
  </si>
  <si>
    <t>PATRICIA SALAS CARDENAS</t>
  </si>
  <si>
    <t>PAULA PEREZ MALAVASI</t>
  </si>
  <si>
    <t>SECCION NOCTURNA C.T.P. ULADISLAO GAMEZ SOLANO</t>
  </si>
  <si>
    <t>LICEO LA LUCHA</t>
  </si>
  <si>
    <t>LICEO DEPORTIVO DE GRECIA</t>
  </si>
  <si>
    <t>SECCION NOCTURNA C.T.P. PUNTARENAS</t>
  </si>
  <si>
    <t>LICEO HIGUITO</t>
  </si>
  <si>
    <t>LICEO VIRGEN MEDALLA MILAGROSA</t>
  </si>
  <si>
    <t>C.T.P. FERNANDO VOLIO JIMENEZ</t>
  </si>
  <si>
    <t>C.T.P. INVU LAS CAÑAS</t>
  </si>
  <si>
    <t>SECCION NOCTURNA C.T.P. INVU LAS CAÑAS</t>
  </si>
  <si>
    <t>SECCION NOCTURNA C.T.P. TRONADORA</t>
  </si>
  <si>
    <t>LICEO RURAL LANAS</t>
  </si>
  <si>
    <t>lic.rurallanas@mep.go.cr</t>
  </si>
  <si>
    <t>LICEO RURAL EL LLANO</t>
  </si>
  <si>
    <t>lic.ruralelllano@mep.go.cr</t>
  </si>
  <si>
    <t>DAGOBERTO ARIAS ZAPATA</t>
  </si>
  <si>
    <t>COLEGIO LA CASONA</t>
  </si>
  <si>
    <t>GEINER ARAYA VARGAS</t>
  </si>
  <si>
    <t>col.indigenalacasona@mep.go.cr</t>
  </si>
  <si>
    <t>LICEO RURAL JARIS</t>
  </si>
  <si>
    <t>UNIDAD PEDAGOGICA JUAN CALDERON VALVERDE</t>
  </si>
  <si>
    <t>ROGER FRANCIS ALVARADO</t>
  </si>
  <si>
    <t>SECCION NOCTURNA C.T.P. JOSE ALBERTAZZI</t>
  </si>
  <si>
    <t>ctp.carrizal@mep.go.crm</t>
  </si>
  <si>
    <t>I.E.G.B. PBRO. YANUARIO QUESADA</t>
  </si>
  <si>
    <t>I.E.G.B. REPUBLICA DE PANAMA</t>
  </si>
  <si>
    <t>I.E.G.B. ANDRES BELLO LOPEZ</t>
  </si>
  <si>
    <t>esc.andresbellolopez@mep.go.cr</t>
  </si>
  <si>
    <t>I.E.G.B. AMERICA CENTRAL</t>
  </si>
  <si>
    <t>LICEO RURAL KATSI</t>
  </si>
  <si>
    <t>JENNIFER VILLANUEVA GONZALEZ</t>
  </si>
  <si>
    <t>SECCION NOCTURNA C.T.P. DE GRANADILLA</t>
  </si>
  <si>
    <t>LICEO PUENTE DE PIEDRA</t>
  </si>
  <si>
    <t>UNIDAD PEDAGOGICA LA CRUZ</t>
  </si>
  <si>
    <t>I.E.G.B. NUESTRA SEÑORA DE SION</t>
  </si>
  <si>
    <t>SECCION NOCTURNA C.T.P. DE BUENOS AIRES</t>
  </si>
  <si>
    <t>SECCION NOCTURNA C.T.P. DE LIMON</t>
  </si>
  <si>
    <t>MARGOTH MORA NAVARRO</t>
  </si>
  <si>
    <t>LICEO BILINGÜE ITALO COSTARRICENSE</t>
  </si>
  <si>
    <t>I.E.G.B. LA VICTORIA</t>
  </si>
  <si>
    <t>iegb.lavictoria@mep.go.cr</t>
  </si>
  <si>
    <t>UNIDAD PEDAGOGICA EL TORITO</t>
  </si>
  <si>
    <t>LICEO LLANO LOS ANGELES</t>
  </si>
  <si>
    <t>LICEO RURAL GUACIMAL</t>
  </si>
  <si>
    <t>UNIDAD PEDAGOGICA RIO CELESTE</t>
  </si>
  <si>
    <t>LICEO RURAL COLONIA DEL VALLE</t>
  </si>
  <si>
    <t>MARIO ENRIQUE MAYORGA HERNANDE</t>
  </si>
  <si>
    <t>LICEO RURAL COROMA</t>
  </si>
  <si>
    <t>LICEO RURAL NAMALDI</t>
  </si>
  <si>
    <t>LICEO RURAL PALMERA</t>
  </si>
  <si>
    <t>lic.ruralpalmera@mep.go.cr</t>
  </si>
  <si>
    <t>LICEO SONAFLUCA</t>
  </si>
  <si>
    <t>LICEO RURAL LOS ALMENDROS</t>
  </si>
  <si>
    <t>LICEO RURAL CERROS</t>
  </si>
  <si>
    <t>I.E.G.B. LIMON 2000</t>
  </si>
  <si>
    <t>SECCION NOCTURNA C.T.P. VASQUEZ DE CORONADO</t>
  </si>
  <si>
    <t>lic.sanjosedelrio@mep.go.cr</t>
  </si>
  <si>
    <t>COLEGIO INDÍGENA SHIROLES</t>
  </si>
  <si>
    <t>LICEO RURAL QUIRIMAN</t>
  </si>
  <si>
    <t>LICEO RURAL VILLA HERMOSA</t>
  </si>
  <si>
    <t>COLEGIO DE GUACIMO</t>
  </si>
  <si>
    <t>LICEO RURAL YIMBA CAJC</t>
  </si>
  <si>
    <t>SECCION NOCTURNA C.T.P. SANTO CRISTO DE ESQUIP.</t>
  </si>
  <si>
    <t>ctp.sanpedrodebarva@mep.go.cr</t>
  </si>
  <si>
    <t>SECCION NOCTURNA C.T.P. SAN PEDRO DE BARVA</t>
  </si>
  <si>
    <t>C.T.P. BOLIVAR</t>
  </si>
  <si>
    <t>C.T.P. SABANILLA</t>
  </si>
  <si>
    <t>SANDY ALONSO JIMENEZ CASCANTE</t>
  </si>
  <si>
    <t>SECCION NOCTURNA C.T.P. PURRAL</t>
  </si>
  <si>
    <t>SECCION NOCTURNA C.T.P. ABELARDO BONILLA B.</t>
  </si>
  <si>
    <t>SECCION NOCTURNA C.T.P. DE ASERRI</t>
  </si>
  <si>
    <t>SECCION NOCTURNA C.T.P. CALLE ZAMORA</t>
  </si>
  <si>
    <t>C.T.P. ROSARIO DE NARANJO</t>
  </si>
  <si>
    <t>ctp.santaeulalia@mep.go.cr</t>
  </si>
  <si>
    <t>C.T.P. DE ATENAS</t>
  </si>
  <si>
    <t>NOCTURNO DE AMUBRI</t>
  </si>
  <si>
    <t>C.T.P. JOSE MARIA ZELEDON BRENES</t>
  </si>
  <si>
    <t>C.T.P. HENRI FRANÇOIS PITTIER</t>
  </si>
  <si>
    <t>ctp.henrifrancoispittier@mep.go.cr</t>
  </si>
  <si>
    <t>C.T.P. DE PLATANAR</t>
  </si>
  <si>
    <t>C.T.P. DE LIVERPOOL</t>
  </si>
  <si>
    <t>C.T.P. OROSI</t>
  </si>
  <si>
    <t>ctp.robertogamboavalverde@mep.go.cr</t>
  </si>
  <si>
    <t>UNIDAD PEDAGOGICA DANIEL ODUBER QUIROS</t>
  </si>
  <si>
    <t>UNIDAD PEDAGOGICA ISLA CABALLO</t>
  </si>
  <si>
    <t>RICARDO CHAVARRIA CHAVES</t>
  </si>
  <si>
    <t>LICEO DE GUARARI</t>
  </si>
  <si>
    <t>COLEGIO DE SIQUIRRES</t>
  </si>
  <si>
    <t>C.T.P. HATILLO</t>
  </si>
  <si>
    <t>lic.ruraldevarablanca@mep.go.cr</t>
  </si>
  <si>
    <t>COLEGIO DIURNO LA CRUZ</t>
  </si>
  <si>
    <t>MARIANA ARTAVIA GUZMAN</t>
  </si>
  <si>
    <t>lic.ruralulukkicha@mep.go.cr</t>
  </si>
  <si>
    <t>INSTITUCIONES CON  REFORZAMIENTO Y TUTORÍAS PARA ESTUDIANTES CON ADECUACIÓN CURRICULAR SIGNIFICATIVA (ACS)</t>
  </si>
  <si>
    <t>FECHA RIGE</t>
  </si>
  <si>
    <t>BI</t>
  </si>
  <si>
    <t>PENDIENTE DE DEFINIR</t>
  </si>
  <si>
    <t xml:space="preserve"> Código Presupuestario </t>
  </si>
  <si>
    <t>Dirección Regional</t>
  </si>
  <si>
    <t xml:space="preserve">Nombre </t>
  </si>
  <si>
    <t xml:space="preserve">INSTITUCIONES CON APOYOS EDUCATIVOS Y REFORZAMIENTO </t>
  </si>
  <si>
    <t>CLASE DE PUESTO</t>
  </si>
  <si>
    <t>ESPECIALIDAD</t>
  </si>
  <si>
    <t>Situaciones  Especiales (Unidad de Licencias)</t>
  </si>
  <si>
    <t xml:space="preserve">Tutorias y Reforzamiento en EE: </t>
  </si>
  <si>
    <t>LICEO DE SANTA ANA</t>
  </si>
  <si>
    <t xml:space="preserve">LICEO DE ATENAS MARTHA MIRAMBEL </t>
  </si>
  <si>
    <t>LICEO EXPERIMENTAL BILINGÜE GRECIA</t>
  </si>
  <si>
    <t>LICEO EXPERIMENTAL BILINGÜE NUEVO ARENAL</t>
  </si>
  <si>
    <t>LICEO EXPERIMENTAL BILINGÜE AGUA BUENA</t>
  </si>
  <si>
    <t>LICEO EXPERIMENTAL BILINGÜE POCOCI</t>
  </si>
  <si>
    <t>LICEO EXPERIMENTAL BILINGÜE RIO JIMENEZ</t>
  </si>
  <si>
    <t>LICEO EXPERIMENTAL BILINGÜE BELEN</t>
  </si>
  <si>
    <t>LICEO EXPERIMENTAL BILINGÜE LA CRUZ</t>
  </si>
  <si>
    <t>LICEO EXPERIMENTAL BILINGÜE SIQUIRRES</t>
  </si>
  <si>
    <t>LICEO EXPERIMENTAL BILINGÜE NARANJO</t>
  </si>
  <si>
    <t>LICEO EXPERIMENTAL BILINGÜE SARCHI SUR</t>
  </si>
  <si>
    <t>LICEO EXPERIMENTAL BILINGÜE SAN RAMON</t>
  </si>
  <si>
    <t>LICEO EXPERIMENTAL BILINGÜE PALMARES</t>
  </si>
  <si>
    <t>LICEO EXPERIMENTAL BILINGÜE LOS ANGELES</t>
  </si>
  <si>
    <t>LICEO EXPERIMENTAL BILINGÜE SANTA CRUZ</t>
  </si>
  <si>
    <t>LICEO EXPERIMENTAL BILINGÜE TURRIALBA</t>
  </si>
  <si>
    <t>LICEO DR. RICARDO MORENO CAÑAS</t>
  </si>
  <si>
    <t>Planeamiento LEBS</t>
  </si>
  <si>
    <t>UNIDAD PEDAGOGICA RURAL BAJOS DE TORO AMARILLO</t>
  </si>
  <si>
    <t>Región</t>
  </si>
  <si>
    <t xml:space="preserve">LICEO CUATRO BOCAS </t>
  </si>
  <si>
    <t>NORTE-NORTE</t>
  </si>
  <si>
    <t>GRANDE TERRABA</t>
  </si>
  <si>
    <t>UNIDAD PEDAGÓGICA JUAN CALDERON VALVERDE</t>
  </si>
  <si>
    <t>COLEGIO LA CRUZ</t>
  </si>
  <si>
    <t>(Grupo 1) Lengua A: Literatura NS</t>
  </si>
  <si>
    <t>(Grupo 2) Lengua B: Inglés/ Francés NS</t>
  </si>
  <si>
    <t>(Grupo 3) Historia/ Geografía/ TISG N/M N/S</t>
  </si>
  <si>
    <t>(Grupo 4) Biología/ Física/ Química/ Sistemas ambientales N/M N/S</t>
  </si>
  <si>
    <t>(Grupo 5) Matemáticas: Aplicaciones e interpretaciones/ Matemáticas Análisis y Enfoque N/M N/S</t>
  </si>
  <si>
    <t>Monografía</t>
  </si>
  <si>
    <t xml:space="preserve">Supervisión de Monografía </t>
  </si>
  <si>
    <t xml:space="preserve">Creatividad, Actividad y Servicio </t>
  </si>
  <si>
    <t>LICEO RURAL NAIRI AWARI</t>
  </si>
  <si>
    <t>NAIRI AWARI</t>
  </si>
  <si>
    <t>JEYNER MAURICIO MATA GRANADOS</t>
  </si>
  <si>
    <t>jeyner.mata.granados@mep.go.cr</t>
  </si>
  <si>
    <t>T20</t>
  </si>
  <si>
    <t>T1_20</t>
  </si>
  <si>
    <t>T2_20</t>
  </si>
  <si>
    <t>T3_20</t>
  </si>
  <si>
    <t>T4_20</t>
  </si>
  <si>
    <t>T5_20</t>
  </si>
  <si>
    <t>T6_20</t>
  </si>
  <si>
    <t>S_20</t>
  </si>
  <si>
    <t>S1_20</t>
  </si>
  <si>
    <t>S2_20</t>
  </si>
  <si>
    <t>S3_20</t>
  </si>
  <si>
    <t>S4_20</t>
  </si>
  <si>
    <t>S5_20</t>
  </si>
  <si>
    <t>LICEO MARIO BOURNE BOURNE</t>
  </si>
  <si>
    <t>SECCION NOCTURNA C.T.P. DE PAQUERA</t>
  </si>
  <si>
    <t>LICEO PARAISO</t>
  </si>
  <si>
    <t>SECCION NOCTURNA C.T.P. DE DULCE NOMBRE</t>
  </si>
  <si>
    <t>C.T.P.SAN ISIDRO DE HEREDIA</t>
  </si>
  <si>
    <t>COLEGIO EL AMPARO</t>
  </si>
  <si>
    <t>LICEO TAMBOR DE COBANO</t>
  </si>
  <si>
    <t>LA TRINIDAD</t>
  </si>
  <si>
    <t>SAN ISIDRO DE EL GENERAL</t>
  </si>
  <si>
    <t>SAN JOSE DE LA  MONTAÑA</t>
  </si>
  <si>
    <t>CENTRAL</t>
  </si>
  <si>
    <t>SAN JOSE O PIZOTE</t>
  </si>
  <si>
    <t>LIMON CENTRO</t>
  </si>
  <si>
    <t>CANGREJAL</t>
  </si>
  <si>
    <t>EL ROSARIO</t>
  </si>
  <si>
    <t>EMMANUEL ESQUIVEL BLANCO</t>
  </si>
  <si>
    <t>ESTEBAN MARIN ZAMORA</t>
  </si>
  <si>
    <t>SUE CHINCHILLA CALDERON</t>
  </si>
  <si>
    <t>ILVIN P. PINEDA HERNANDEZ</t>
  </si>
  <si>
    <t>ROCIO LOPEZ VARGAS</t>
  </si>
  <si>
    <t>HNA.MARIZ VALERIO GONZALEZ</t>
  </si>
  <si>
    <t>LENIN ALVARADO PORRAS</t>
  </si>
  <si>
    <t>WILBORRG MAYIN VARGAS MORALES</t>
  </si>
  <si>
    <t>LORNA MOLINA CORELLA</t>
  </si>
  <si>
    <t>ALLAN BARBOZA JIMENEZ</t>
  </si>
  <si>
    <t>VILMA ARROYO GARCIA</t>
  </si>
  <si>
    <t>OLGER STANLEY CARMONA AVILA</t>
  </si>
  <si>
    <t>JEFFREY MEJIAS MESEN</t>
  </si>
  <si>
    <t>LUIS FELIPE ROJAS ARRIETA</t>
  </si>
  <si>
    <t>SONIA LUCRECIA OVALLE CRUZ</t>
  </si>
  <si>
    <t>KAREN CALDERON SOLANO</t>
  </si>
  <si>
    <t>MARCO MARTINEZ ARIAS</t>
  </si>
  <si>
    <t>RODOLFO ANGULO ESPINOZA</t>
  </si>
  <si>
    <t>ANA JENSIE DIAZ ANGULO</t>
  </si>
  <si>
    <t>FLABIAN CORTES VARGAS</t>
  </si>
  <si>
    <t>ANA LORENA JUAREZ ZUNIGA</t>
  </si>
  <si>
    <t>HENRY MORALES RAMOS</t>
  </si>
  <si>
    <t>SANDRA MARCELA VARGAS PEREIRA</t>
  </si>
  <si>
    <t>JENNY BURGOS VALVERDE</t>
  </si>
  <si>
    <t>SERGIO CORELLA BONILLA</t>
  </si>
  <si>
    <t>JULIO CESAR HURTADO ACUÑA</t>
  </si>
  <si>
    <t>RIGOBERTO VIALES DAVILA</t>
  </si>
  <si>
    <t>LEIDY ARACELY GUERRA PATIÑO</t>
  </si>
  <si>
    <t>LEIDY ARACELLY GUERRA PATIÑO</t>
  </si>
  <si>
    <t>SHEILA WALLACE ZUÑIGA</t>
  </si>
  <si>
    <t>YARMILA HIDALGO ALVARADO</t>
  </si>
  <si>
    <t>WILSIN LOPEZ ARTAVIA</t>
  </si>
  <si>
    <t>MARIA TERESA OBANDO ESPINOZA</t>
  </si>
  <si>
    <t>JORGE MARCHENA LOPEZ</t>
  </si>
  <si>
    <t>LUIS CARLOS ZUNIGA JIMENEZ</t>
  </si>
  <si>
    <t>JOSE RICARDO ESCOBAR CAMPOS</t>
  </si>
  <si>
    <t>HEYNER PEREIRA CHAVES</t>
  </si>
  <si>
    <t>CARMEN GONZALEZ CHACON</t>
  </si>
  <si>
    <t>DONALD FERNANDO SALAS BOLAÑOS</t>
  </si>
  <si>
    <t>MARCO VINICIO NARANJO SOTO</t>
  </si>
  <si>
    <t>KATHIA ARTAVIA RODRIGUEZ</t>
  </si>
  <si>
    <t>JAVIER ALEXANDER KENTON DAVIS</t>
  </si>
  <si>
    <t>MARIA DELGADO MENA</t>
  </si>
  <si>
    <t>ELDA MONTEZUMA BEJARANO</t>
  </si>
  <si>
    <t>WILMAR LIZANO ARAYA</t>
  </si>
  <si>
    <t>JENIVA CASTRO PORRAS</t>
  </si>
  <si>
    <t>ARTURO COLOMER BENAVIDES</t>
  </si>
  <si>
    <t>JORGE ALBERTO SOLIS HERNANDEZ</t>
  </si>
  <si>
    <t>SONIA SOLORZANO ESPINOZA</t>
  </si>
  <si>
    <t>MAINOR LEAL LOPEZ</t>
  </si>
  <si>
    <t>CINDY CAMPOS VARGAS</t>
  </si>
  <si>
    <t>ANRRY DAVID ARAYA BARRIOS</t>
  </si>
  <si>
    <t>MAGALY CAMACHO AGUERO</t>
  </si>
  <si>
    <t>MIGUEL ALONSO ALPIZAR VARGAS</t>
  </si>
  <si>
    <t>RICARDO BERROCAL CECILIANO</t>
  </si>
  <si>
    <t>HUGO ARRIETA BARAHONA</t>
  </si>
  <si>
    <t>MANFRED FERNANDEZ RAMIREZ</t>
  </si>
  <si>
    <t>BETSABE MORERA CARVAJAL</t>
  </si>
  <si>
    <t>JULIAN WATSON CARRANZA</t>
  </si>
  <si>
    <t>CUPERTINO ANGULO VIALES</t>
  </si>
  <si>
    <t>RICARDO SAENZ BOLAÑOS</t>
  </si>
  <si>
    <t>MANUEL ANTONIO FERNANDEZ LIZAN</t>
  </si>
  <si>
    <t>JOSE FABIAN BADILLA LEIVA</t>
  </si>
  <si>
    <t>GRETHEL GARRO BRENES</t>
  </si>
  <si>
    <t>JUAN CARLOS ROJAS CAMPOS</t>
  </si>
  <si>
    <t>WILLIAM BONILLA AGUILAR</t>
  </si>
  <si>
    <t>RIO STEVEN MENDEZ CALVO</t>
  </si>
  <si>
    <t>LUIS ROBERTO CERDAS JIMENEZ</t>
  </si>
  <si>
    <t>IVANNIA MORALES MORA</t>
  </si>
  <si>
    <t>DENNYS VILLALOBOS VARGAS</t>
  </si>
  <si>
    <t>IVAN MENA HIDALGO</t>
  </si>
  <si>
    <t>INGRID MARIA MORA SILES</t>
  </si>
  <si>
    <t>INDRID MARIA MORA SILES</t>
  </si>
  <si>
    <t>NELSON GARDEL PEREZ JUNEZ</t>
  </si>
  <si>
    <t>MARCELA CASTILLO VILLALOBOS</t>
  </si>
  <si>
    <t>lic.rodrigofaciobrenes@mep.go.cr</t>
  </si>
  <si>
    <t>lic.decurridabat@mep.go.cr</t>
  </si>
  <si>
    <t>lic.callefallas@mep.go.cr</t>
  </si>
  <si>
    <t>lic.llanobonito@mep.go.cr</t>
  </si>
  <si>
    <t>inst.clodomiropicadotwigth@mep.go.cr</t>
  </si>
  <si>
    <t>lic.hernanvargasramirez@mep.go.cr</t>
  </si>
  <si>
    <t>lic.expbilingueturrialba@mep.go.cr</t>
  </si>
  <si>
    <t>lic.deheredia@mep.go.cr</t>
  </si>
  <si>
    <t>col.indigenasulayom@mep.go.cr</t>
  </si>
  <si>
    <t>ctp.sansebastian@mep.go.cr</t>
  </si>
  <si>
    <t>ctp.doscercas@mep.go.cr</t>
  </si>
  <si>
    <t>ctp.sanjuansur@mep.go.cr</t>
  </si>
  <si>
    <t>ctp.lasuiza@mep.go.cr</t>
  </si>
  <si>
    <t>ctp.deparrita@mep.go.cr</t>
  </si>
  <si>
    <t>lic.rurallasceibas@mep.go.cr</t>
  </si>
  <si>
    <t>col.maizdelosuva@mep.go.cr</t>
  </si>
  <si>
    <t>lic.matastal@mep.go.cr</t>
  </si>
  <si>
    <t>lic.vueltadejorco@mep.go.cr</t>
  </si>
  <si>
    <t>col.expbilinguesiquirres@mep.go.cr</t>
  </si>
  <si>
    <t>lic.ruralnuevaguatemala@mep.go.cr</t>
  </si>
  <si>
    <t>lic.rurallabrador@mep.go.cr</t>
  </si>
  <si>
    <t>lic.ruralkabebata@mep.go.cr</t>
  </si>
  <si>
    <t>ctp.uladisaogamezsolano@mep.go.cr</t>
  </si>
  <si>
    <t>col.academicoparaiso@mep.go.cr</t>
  </si>
  <si>
    <t>ctp.josealbertazzi@gmail.com</t>
  </si>
  <si>
    <t>iegb.americacentral@mep.go.cr</t>
  </si>
  <si>
    <t>lic.ruralcoroma@mep.go.cr</t>
  </si>
  <si>
    <t>ctp.maximoquesada@mep.go.cr</t>
  </si>
  <si>
    <t>ctp.deaserri@mep.go.cr</t>
  </si>
  <si>
    <t>lic.academicotambordecobano@mep.go.cr</t>
  </si>
  <si>
    <t>Subprogra</t>
  </si>
  <si>
    <t>Código</t>
  </si>
  <si>
    <t>LICEO MONSEÑOR RUBÉN ODIO</t>
  </si>
  <si>
    <t>U.P.  DR. RAFAEL ANGEL CALDERON</t>
  </si>
  <si>
    <t>U.P.  JOSE BREINDERHOFF</t>
  </si>
  <si>
    <t>LICEO AEROPUERTO</t>
  </si>
  <si>
    <t>LICEO DE TOBOSI-EL GUARCO</t>
  </si>
  <si>
    <t>LICEO QUEBRADA GRANDE</t>
  </si>
  <si>
    <t>LICEO SAN FCO. DE COYOTE</t>
  </si>
  <si>
    <t>LICEO JORGE VOLIO JIMENEZ</t>
  </si>
  <si>
    <t>LICEO ACADEMICO LA PALMA</t>
  </si>
  <si>
    <t>LICEO DE MARYLAND</t>
  </si>
  <si>
    <t>LICEO NOCTURNO DE PEREZ ZELEDON</t>
  </si>
  <si>
    <t>COL. NOCT. MAURILIO ALVARADO</t>
  </si>
  <si>
    <t>LICEO NOCTURNO DE GOLFITO</t>
  </si>
  <si>
    <t>LICEO NOCTURNO SAN VITO</t>
  </si>
  <si>
    <t>LICEO NOCTURNO LA CUESTA</t>
  </si>
  <si>
    <t>TOTAL DE LECCIONES REQUERIDAS</t>
  </si>
  <si>
    <t xml:space="preserve">LECCIONES POR LICENCIAS </t>
  </si>
  <si>
    <t xml:space="preserve">CANTIDAD DE LECCIONES </t>
  </si>
  <si>
    <t xml:space="preserve">Código </t>
  </si>
  <si>
    <t>LECCIONES DE PLANEMIENTO LEBS</t>
  </si>
  <si>
    <t>PROYECTOS!A11</t>
  </si>
  <si>
    <t>LICEO REPUBLICA DE MEXICO (SAN JOSE CENTRAL)</t>
  </si>
  <si>
    <t xml:space="preserve">REGIÓN </t>
  </si>
  <si>
    <t>CODIGO 02/03/05</t>
  </si>
  <si>
    <t>IPEC SAN JOSE</t>
  </si>
  <si>
    <t>CTP PURISCAL</t>
  </si>
  <si>
    <t>LICEO DE BARBABCOAS</t>
  </si>
  <si>
    <t>LICEO MARTHA MIRANBEL UMAÑA</t>
  </si>
  <si>
    <t>C.T.P RICARDO CASTRO BEER</t>
  </si>
  <si>
    <t>LICEOS NUESTRA SEÑORA DE LOS ANGELES</t>
  </si>
  <si>
    <t>C.T.P FRANCISCO J. ORLICH</t>
  </si>
  <si>
    <t>C.T.P. SANTA CRUZ</t>
  </si>
  <si>
    <t>C.T.P. PADRE ROBERTO EVANS SAUNDERS</t>
  </si>
  <si>
    <t>Código Presupuestario</t>
  </si>
  <si>
    <t xml:space="preserve">APOYOS EN SECUNDARIA </t>
  </si>
  <si>
    <t xml:space="preserve">REFUERZO ACADEMICO </t>
  </si>
  <si>
    <t>LICEO DE QUEBRADA GANADO</t>
  </si>
  <si>
    <t>CTP RICARDO CASTRO BEER</t>
  </si>
  <si>
    <t>LICEO MARTHA MIRAMBELL UMAÑA</t>
  </si>
  <si>
    <t>LICEO MAURILIO ALVARADO V.</t>
  </si>
  <si>
    <t>LICEO VICENTE LACHNER</t>
  </si>
  <si>
    <t>LICEO PARAÍSO</t>
  </si>
  <si>
    <t>CTP CARLOS MANUEL VICENTE C.</t>
  </si>
  <si>
    <t>LICEO PACÍFICO SUR</t>
  </si>
  <si>
    <t>LICEO CARIARI</t>
  </si>
  <si>
    <t>COLEGIO DE LIMÓN DIURNO</t>
  </si>
  <si>
    <t>CTP UPALA</t>
  </si>
  <si>
    <t>DR. RICARDO CAÑAS MORENO</t>
  </si>
  <si>
    <t>INSTITUTO JULIO ACOSTA GARCÍA</t>
  </si>
  <si>
    <t>COLEGIO ACADÉMICO DE LEPANTO</t>
  </si>
  <si>
    <t>LICEO MIRAMAR</t>
  </si>
  <si>
    <t>LICEO CHOMES</t>
  </si>
  <si>
    <t>LICEO PURISCAL</t>
  </si>
  <si>
    <t>LICEO TABARCIA</t>
  </si>
  <si>
    <t>EDGAR CERVANTES VILLALTA</t>
  </si>
  <si>
    <t>LICEO ROBERTO BRENES MESÉN</t>
  </si>
  <si>
    <t>LICEO NAPOLEÓN QUESADA</t>
  </si>
  <si>
    <t>LICEO HERNÁN ZAMORA E.</t>
  </si>
  <si>
    <t>LICEO DE RÍO FRIO</t>
  </si>
  <si>
    <t>COLEGIO SULAYON</t>
  </si>
  <si>
    <t>INSTITUTO DE EDUCACIÓN DR. CLODOMIRO PICADO</t>
  </si>
  <si>
    <t>LICEO HERNÁN VARGAS</t>
  </si>
  <si>
    <t>PROYECTOS!A254</t>
  </si>
  <si>
    <t>PROYECTOS!A275</t>
  </si>
  <si>
    <t>PROYECTOS!A298</t>
  </si>
  <si>
    <t>PROYECTOS!A315</t>
  </si>
  <si>
    <t>PROYECTOS!A351</t>
  </si>
  <si>
    <t>PROYECTOS!A589</t>
  </si>
  <si>
    <t>PROYECTOS!A490</t>
  </si>
  <si>
    <t>X</t>
  </si>
  <si>
    <t xml:space="preserve">VIDEO CONFERENCIAS 40 </t>
  </si>
  <si>
    <t>LICEO EXP. BILING. LOS ANGELES</t>
  </si>
  <si>
    <t>LICEO DE TRES EQUIS</t>
  </si>
  <si>
    <t>LICEO DE BELEN</t>
  </si>
  <si>
    <t>LICEO DE VENECIA</t>
  </si>
  <si>
    <t>LICEO EXP. BIL. LA TRINIDAD</t>
  </si>
  <si>
    <t>Liceo Puente de Piedra</t>
  </si>
  <si>
    <t xml:space="preserve">CASO NUEVO SOLCITADO POR LA SALA MEDIANTE UN AMPARA 2022 DEBE PONDER EN LA RESOLCUIÓN A QUE SE DEBE EL AUMENTO </t>
  </si>
  <si>
    <t>Secciones de Inglés:</t>
  </si>
  <si>
    <t>Secciones  de Francés:</t>
  </si>
  <si>
    <t>COORDINACIÓN SECCIÓN BILINGÜE (IDIOMA)</t>
  </si>
  <si>
    <t>SECCIÓN BILINGÜE (IDIOMA)</t>
  </si>
  <si>
    <t>NIVELACIÓN SECCIÓN BILINGÜE (IDIOMA)</t>
  </si>
  <si>
    <t>CALLE NUEVA</t>
  </si>
  <si>
    <t>DEPENDENCIA</t>
  </si>
  <si>
    <t>RAMA y HORARIO</t>
  </si>
  <si>
    <t>lic.luisdoblessegreda@mep.go.cr</t>
  </si>
  <si>
    <t>lic.dealajuelita@mep.go.cr</t>
  </si>
  <si>
    <t>roxana.sandoval@mariainmaculada.ed.cr</t>
  </si>
  <si>
    <t>lic.mariaauxiliadora@mep.go.cr</t>
  </si>
  <si>
    <t>direccion@cmigrecia.com</t>
  </si>
  <si>
    <t>lic.decervantes@mep.go.cr</t>
  </si>
  <si>
    <t>sagradocolegiocostarica@gmail.com</t>
  </si>
  <si>
    <t>lic.expbilinguedebelen@mep.go.cr</t>
  </si>
  <si>
    <t>lic.sanrafaeldeabangares@mep.go.cr</t>
  </si>
  <si>
    <t>ctp.pejibaye@mep.go.cr</t>
  </si>
  <si>
    <t>ctp.carlosluisfallas@mep.go.cr</t>
  </si>
  <si>
    <t>col.nocturnolaunion@mep.go.cr</t>
  </si>
  <si>
    <t>lic.lauvita@mep.go.cr</t>
  </si>
  <si>
    <t>Lic.ruralsanjuanpangola@mep.go.cr</t>
  </si>
  <si>
    <t>lic.ruralmarbella@mep.go.cr</t>
  </si>
  <si>
    <t>tele.lasbrisas@mep.go.cr</t>
  </si>
  <si>
    <t>paola.alvarez.barrantes@mep.go.cr</t>
  </si>
  <si>
    <t>col.nocturnoorotina@mep.go.cr</t>
  </si>
  <si>
    <t>lic.rurallacelina@mep.go.cr</t>
  </si>
  <si>
    <t>up.bajosdeltoroamarillo@mep.go.cr</t>
  </si>
  <si>
    <t>lic.sancarlosdepacuarito@mep.go.cr</t>
  </si>
  <si>
    <t>lic.laamistad@mep.go.cr</t>
  </si>
  <si>
    <t>lic.ruraljaris@mep.go.cr</t>
  </si>
  <si>
    <t>upe.juancalderonvalverde@mep.go.cr</t>
  </si>
  <si>
    <t>esc.nuestrasenora@mep.go.cr</t>
  </si>
  <si>
    <t>ctpl.nocturnodelimon@mep.go.cr</t>
  </si>
  <si>
    <t>iegb.rioceleste@mep.go.cr</t>
  </si>
  <si>
    <t>lic.ruralcoloniadelvalle@mep.go.cr</t>
  </si>
  <si>
    <t>lic.ruralvillahermosa@mep.go.cr</t>
  </si>
  <si>
    <t>lic.ruralaltocohen@mep.go.cr</t>
  </si>
  <si>
    <t>cot.elamparo@mep.go.cr</t>
  </si>
  <si>
    <t>ctp.decopal@mep.go.cr</t>
  </si>
  <si>
    <t>GRETTEL ZUÑIGA VILLALOBOS</t>
  </si>
  <si>
    <t>JASON CAMPOS VARGAS</t>
  </si>
  <si>
    <t>DAVID JOHNSON WARD</t>
  </si>
  <si>
    <t>ANYERY VARELA ALVAREZ</t>
  </si>
  <si>
    <t>MARTA MORA VARGAS</t>
  </si>
  <si>
    <t>ROBERT JIMENEZ HERRERA</t>
  </si>
  <si>
    <t>DOUGLAS CAMPOS LEON</t>
  </si>
  <si>
    <t>KEYLIN SANDI ZUMBADO</t>
  </si>
  <si>
    <t>MARTIN HERRERA SOTO</t>
  </si>
  <si>
    <t>RODOLFO SIBAJA SOLIS</t>
  </si>
  <si>
    <t>GUSTAVO A. RAMOS BERMUDEZ</t>
  </si>
  <si>
    <t>CESAR RODOLFO ORTIZ LEON</t>
  </si>
  <si>
    <t>EDGAR SOLIS BARQUERO</t>
  </si>
  <si>
    <t>JORGE MARIO PEÑA CORDERO</t>
  </si>
  <si>
    <t>JAQUELINE GUTIERREZ CHAVES</t>
  </si>
  <si>
    <t>LISSANDRA MATA ALVARADO</t>
  </si>
  <si>
    <t>ABEL ELIZONDO GUZMAN</t>
  </si>
  <si>
    <t>IVANNIA CASTRO PORRAS</t>
  </si>
  <si>
    <t>KARINA MONGE BADILLA</t>
  </si>
  <si>
    <t>GUSTAVO RODRIGUEZ VARGAS</t>
  </si>
  <si>
    <t>ALEXIS BARRANTES ROJAS</t>
  </si>
  <si>
    <t>MARIA BEATRIZ CHAVARRIA CHACON</t>
  </si>
  <si>
    <t>GERARDO MORA CARRANZA</t>
  </si>
  <si>
    <t>RAUL QUIROS CRUZ</t>
  </si>
  <si>
    <t>CHRISTIAN MORA CHINCHILLA</t>
  </si>
  <si>
    <t>PABLO SEGURA VIQUEZ</t>
  </si>
  <si>
    <t>ERICK CHEVEZ RODRIGUEZ</t>
  </si>
  <si>
    <t>MARIBEL CARR CARR</t>
  </si>
  <si>
    <t>RONNY ALEJANRO BUSTOS ROJAS</t>
  </si>
  <si>
    <t>LISIMACO LINARES POTOY</t>
  </si>
  <si>
    <t>MARIA PIEDRA VALVERDE</t>
  </si>
  <si>
    <t>JORGE ANDRES CORDERO AMADOR</t>
  </si>
  <si>
    <t>CRISTIAN G. MIRANDA ALPIZAR</t>
  </si>
  <si>
    <t>JOSE ANTONIO MARTINEZ FAJARDO</t>
  </si>
  <si>
    <t>MAURICIO ROJAS SALAZAR</t>
  </si>
  <si>
    <t>HAEZEL LINARES KELLY</t>
  </si>
  <si>
    <t>GRICELDA ELIZONDO AGUILAR</t>
  </si>
  <si>
    <t>HANNIA GARRO RODRIGUEZ</t>
  </si>
  <si>
    <t>ALEIDA MENA CORRALES</t>
  </si>
  <si>
    <t>RODRIGO ALONSO BRENES BALLESTE</t>
  </si>
  <si>
    <t>RONALD MORAGA GOMEZ</t>
  </si>
  <si>
    <t>HELLEN RODRIGUEZ MENA</t>
  </si>
  <si>
    <t>RICARDO FUNEZ ROJAS</t>
  </si>
  <si>
    <t>SANDRA ARTAVIA ORTEGA</t>
  </si>
  <si>
    <t>MARIA ELENA VARGAS MURILLO</t>
  </si>
  <si>
    <t>MAYTHE SANCHEZ SALAS</t>
  </si>
  <si>
    <t>RANDAL CHAVES ZUNIGA</t>
  </si>
  <si>
    <t>JESUS ENRIQUE NUÑEZ GOMEZ</t>
  </si>
  <si>
    <t>LILLIAM REYES REÑAZCO</t>
  </si>
  <si>
    <t>ROSA CALVO MORALES</t>
  </si>
  <si>
    <t>OLGA MARIA LOPEZ MEDRANO</t>
  </si>
  <si>
    <t>MARVIN JAENZ GUZMAN</t>
  </si>
  <si>
    <t>DIEGO ARMANDO SOLANO BUSTOS</t>
  </si>
  <si>
    <t>RAFAEL ANGEL QUIROS SEGURA</t>
  </si>
  <si>
    <t>GUSTAVO MORA ALPIZAR</t>
  </si>
  <si>
    <t>ALEXANDER VARGAS MATA</t>
  </si>
  <si>
    <t>WALTER EDUARDO RODRIGUEZ ULATE</t>
  </si>
  <si>
    <t>KAREN ILIANA ALVARADO JIMENEZ</t>
  </si>
  <si>
    <t>RONNY DAVID CARMONA MIRANDA</t>
  </si>
  <si>
    <t>CARLOS WILLIAM ELIZONDO ARAYA</t>
  </si>
  <si>
    <t>MARITZA PORRAS CAMPOS</t>
  </si>
  <si>
    <t>T21</t>
  </si>
  <si>
    <t>T1_21</t>
  </si>
  <si>
    <t>T2_21</t>
  </si>
  <si>
    <t>T3_21</t>
  </si>
  <si>
    <t>T4_21</t>
  </si>
  <si>
    <t>T5_21</t>
  </si>
  <si>
    <t>T6_21</t>
  </si>
  <si>
    <t>S_21</t>
  </si>
  <si>
    <t>S1_21</t>
  </si>
  <si>
    <t>S2_21</t>
  </si>
  <si>
    <t>S3_21</t>
  </si>
  <si>
    <t>S4_21</t>
  </si>
  <si>
    <t>S5_21</t>
  </si>
  <si>
    <t>S6_21</t>
  </si>
  <si>
    <t xml:space="preserve"> SECCIÓN BILIGUE (IDIOMA)</t>
  </si>
  <si>
    <t>LICEO RODRIGO FACIO</t>
  </si>
  <si>
    <t>LICEO SINAÍ</t>
  </si>
  <si>
    <t>LICEO ACADEMICO SAN ANTONIO PEJIBAYE</t>
  </si>
  <si>
    <t>LICEO SAHINO</t>
  </si>
  <si>
    <t>LICEO OCCIDENTAL DE CARTAGO</t>
  </si>
  <si>
    <t>COL ACAD DE ORIENT TEC OMAR SALAZAR OBANDO</t>
  </si>
  <si>
    <t>LICEO DE SANTA CECILIA</t>
  </si>
  <si>
    <t>INST. DE GUANACASTE</t>
  </si>
  <si>
    <t>LICEO LAS JUNTAS DE CAOBA</t>
  </si>
  <si>
    <t>COLEGIO ACADEMICO DE PARAISO</t>
  </si>
  <si>
    <t>LICEO SANTÍSIMA TRINIDAD</t>
  </si>
  <si>
    <t>LICEO ANASTACIO ALFARO G.</t>
  </si>
  <si>
    <t>LICEO JOSE J. VARGAS CALVO</t>
  </si>
  <si>
    <t>LICEO MORAVIA</t>
  </si>
  <si>
    <t>LICEO ACADEMICO DE CASCAJAL</t>
  </si>
  <si>
    <t>LICEO VIRGEN DE LA MEDALLA MILAGROSA</t>
  </si>
  <si>
    <t>LICEO NOCTURNO DE GRECIA</t>
  </si>
  <si>
    <t>COL. NOCT. DE PALMARES</t>
  </si>
  <si>
    <t>COLEGIO NOCTURNO LA CRUZ</t>
  </si>
  <si>
    <t>COL. NOCT. LIBERIA</t>
  </si>
  <si>
    <t>COLEGIO NOCTURNO DE LIMÓN</t>
  </si>
  <si>
    <t>COLEGIO NOCTURNO DE GUÁCIMO</t>
  </si>
  <si>
    <t>COLEGIO NOCTURNO DE CARIARI</t>
  </si>
  <si>
    <t>PEREZ ZELEDÓN</t>
  </si>
  <si>
    <t>Planes de Estudio vigentes para el Curso Lectivo 2023</t>
  </si>
  <si>
    <r>
      <rPr>
        <vertAlign val="superscript"/>
        <sz val="10"/>
        <color rgb="FF000000"/>
        <rFont val="Calibri"/>
        <family val="2"/>
        <scheme val="minor"/>
      </rPr>
      <t>(*)</t>
    </r>
    <r>
      <rPr>
        <sz val="10"/>
        <color rgb="FF000000"/>
        <rFont val="Calibri"/>
        <family val="2"/>
        <scheme val="minor"/>
      </rPr>
      <t xml:space="preserve"> Son lecciones de 40 minutos. En 7° estas lecciones se desarrollan como alternando talleres exploratorios y énfasis deportivo. Podrán llevar los 5 deportes. </t>
    </r>
    <r>
      <rPr>
        <sz val="10"/>
        <color rgb="FFFF0000"/>
        <rFont val="Calibri"/>
        <family val="2"/>
        <scheme val="minor"/>
      </rPr>
      <t>ACTUALIZADO HASTA 11° 2023</t>
    </r>
  </si>
  <si>
    <t>Liceo La Guácima</t>
  </si>
  <si>
    <t>Liceo San José de Alajuela</t>
  </si>
  <si>
    <t>Liceo Santa Gertrudis</t>
  </si>
  <si>
    <t>Liceo de Poás</t>
  </si>
  <si>
    <t>Liceo de Cot Francisco J. Orlich</t>
  </si>
  <si>
    <t>Liceo Sabanillas</t>
  </si>
  <si>
    <t>Liceo de Sabanillas</t>
  </si>
  <si>
    <t>Liceo Yolanda Oreamuno</t>
  </si>
  <si>
    <t>Liceo Finca Alajuela</t>
  </si>
  <si>
    <t>Liceo de Pocora</t>
  </si>
  <si>
    <t>Liceo Experimental Bilingue de Belén</t>
  </si>
  <si>
    <t xml:space="preserve">Liceo Los Lagos </t>
  </si>
  <si>
    <t>Liceo San José de la Montaña</t>
  </si>
  <si>
    <t>Liceo La Alegría</t>
  </si>
  <si>
    <t xml:space="preserve">Liceo San Francisco de Coyote </t>
  </si>
  <si>
    <t>Liceo La Uvita</t>
  </si>
  <si>
    <t>Liceo Las Esperanzas</t>
  </si>
  <si>
    <t>Liceo Canaán</t>
  </si>
  <si>
    <t>Liceo Sinaí</t>
  </si>
  <si>
    <t xml:space="preserve">Liceo Platanillo de Barú </t>
  </si>
  <si>
    <t>Liceo Isla de Chira</t>
  </si>
  <si>
    <t>Liceo de Sucre</t>
  </si>
  <si>
    <t>Liceo Santa Rita</t>
  </si>
  <si>
    <t>Liceo de Santa Ana</t>
  </si>
  <si>
    <t>Colegio Ambientalista de Pejibaye</t>
  </si>
  <si>
    <t>Liceo Canalete</t>
  </si>
  <si>
    <t>T22</t>
  </si>
  <si>
    <t>T1_22</t>
  </si>
  <si>
    <t>T2_22</t>
  </si>
  <si>
    <t>T3_22</t>
  </si>
  <si>
    <t>T4_22</t>
  </si>
  <si>
    <t>T5_22</t>
  </si>
  <si>
    <t>S_22</t>
  </si>
  <si>
    <t>S1_22</t>
  </si>
  <si>
    <t>S2_22</t>
  </si>
  <si>
    <t>S3_22</t>
  </si>
  <si>
    <t>S4_22</t>
  </si>
  <si>
    <t>S5_22</t>
  </si>
  <si>
    <t>PÚBLICA</t>
  </si>
  <si>
    <t>SUBVENCIONADA</t>
  </si>
  <si>
    <t>CUBUJUQUI</t>
  </si>
  <si>
    <t>EL CAPULIN</t>
  </si>
  <si>
    <t>B° CAPULIN</t>
  </si>
  <si>
    <t>B° EL CAPULIN</t>
  </si>
  <si>
    <t>BRIBRI</t>
  </si>
  <si>
    <t>UJARRAS</t>
  </si>
  <si>
    <t>LINEA VIEJA</t>
  </si>
  <si>
    <t>TERRABA</t>
  </si>
  <si>
    <t>BOCA COHEN</t>
  </si>
  <si>
    <t>Bº LOS ANGELES</t>
  </si>
  <si>
    <t>Teléfono2</t>
  </si>
  <si>
    <t>Teléfono1:</t>
  </si>
  <si>
    <t>TEL1</t>
  </si>
  <si>
    <t>TEL2</t>
  </si>
  <si>
    <t>lic.edgarcervantesvillalta@mep.go.cr</t>
  </si>
  <si>
    <t>lic.tuetalnorte@mep.go.cr</t>
  </si>
  <si>
    <t>lic.decotfranciscojorlich@mep.go.cr</t>
  </si>
  <si>
    <t>col.debagaces@mep.go.cr</t>
  </si>
  <si>
    <t>lic.denicoya@mep.go.cr</t>
  </si>
  <si>
    <t>lic.emilianoodiomadrigal@mep.go.cr</t>
  </si>
  <si>
    <t>lic.miramar@mep.go.cr</t>
  </si>
  <si>
    <t>lic.sanjosedeupala@mep.go.cr</t>
  </si>
  <si>
    <t>ctp.eneralviejo@mep.go.cr</t>
  </si>
  <si>
    <t>ctp.natanielarias@mep.go.cr</t>
  </si>
  <si>
    <t>ctp.27deabril@mep.go.cr</t>
  </si>
  <si>
    <t>ctp.deupala@mep.go.cr</t>
  </si>
  <si>
    <t>lic.noctjulianvoliollorente@mep.go.cr</t>
  </si>
  <si>
    <t>lic.ruralgavilana@mep.go.cr</t>
  </si>
  <si>
    <t>lic.ruralbijagual@mep.go.cr</t>
  </si>
  <si>
    <t>lic.rurallasmarias@mep.go.cr</t>
  </si>
  <si>
    <t>lic.ruralpuertoviejo@mep.go.cr</t>
  </si>
  <si>
    <t>ctp.debuenosaires@mep.go.cr</t>
  </si>
  <si>
    <t>lic.ruralguacimal@mep.go.cr</t>
  </si>
  <si>
    <t>MARIA GIOCONDA MONTERO SOLIS</t>
  </si>
  <si>
    <t>GERARDO HUMBERTO MORA MAROTO</t>
  </si>
  <si>
    <t>MAURICIO MOREIRA ARCE</t>
  </si>
  <si>
    <t>FAUSTO BARRANTES BRAN</t>
  </si>
  <si>
    <t>WILFREDO CASTRO CAMPOS</t>
  </si>
  <si>
    <t>GIOVANNI BRILLAS SOLIS</t>
  </si>
  <si>
    <t>KARINA MARIA BOLAÑOS PICADO</t>
  </si>
  <si>
    <t>YORLENY GUTIERREZ BLANCO</t>
  </si>
  <si>
    <t>KATHERINE CHANTO CERDAS</t>
  </si>
  <si>
    <t>JONATHAN EDUARDO CORDERO ROJAS</t>
  </si>
  <si>
    <t>LIZETH CORRALES MEJIAS</t>
  </si>
  <si>
    <t>GREIVIN O. CHACON RODRIGUEZ</t>
  </si>
  <si>
    <t>JUAN GUILLERMO VINDAS PARRA</t>
  </si>
  <si>
    <t>MARIA ISELA SOLANO CAMPOS</t>
  </si>
  <si>
    <t>LUIS ROBERTO AGUILERA RAMIREZ</t>
  </si>
  <si>
    <t>JACQUELINE BRENES MONTERO</t>
  </si>
  <si>
    <t>HUMBERTO SANABRIA PICADO</t>
  </si>
  <si>
    <t>LURA RAMOS FALLAS</t>
  </si>
  <si>
    <t>YOJEVET SOLANO CASTRO</t>
  </si>
  <si>
    <t>MINOR ELIZONDO MORAES</t>
  </si>
  <si>
    <t>PAULA OCAMPO MONTERROSA</t>
  </si>
  <si>
    <t>ANA ESTER CANALES LIOS</t>
  </si>
  <si>
    <t>CARLOS EMEL MENDEZ ANGULO</t>
  </si>
  <si>
    <t>JORGE DOWGLAS GONZALEZ CARVAJA</t>
  </si>
  <si>
    <t>DENNICE JIMENEZ RODRIGUEZ</t>
  </si>
  <si>
    <t>JOXIE ESPINOZA MADRIGAL</t>
  </si>
  <si>
    <t>ARIANA BENAVIDES MONTERO</t>
  </si>
  <si>
    <t>ALLAN ALPIZAR MONTERO</t>
  </si>
  <si>
    <t>ANDRE MIGUEL UGALDE JIMENEZ</t>
  </si>
  <si>
    <t>MARIA ESTHER CORDERO MADRIZ</t>
  </si>
  <si>
    <t>OSCAR ALBERTO VARGAS UREÑA</t>
  </si>
  <si>
    <t>EDITH ADAMES BERNAL</t>
  </si>
  <si>
    <t>EVELYN NOGUERA GUEVARA</t>
  </si>
  <si>
    <t>JAVIER ARCE VARGAS</t>
  </si>
  <si>
    <t>JOSUE LINARES SABORIO</t>
  </si>
  <si>
    <t>EDWARD SALAZAR CHACON</t>
  </si>
  <si>
    <t>SANDY JIMENEZ CASCANTE</t>
  </si>
  <si>
    <t>VERNA CESPEDES ROJAS</t>
  </si>
  <si>
    <t>MARCOS VINICIO FONSECA ROJAS</t>
  </si>
  <si>
    <t>ADAN CARANZA VILLALOBOS</t>
  </si>
  <si>
    <t>GISELLE AMADOR CASANOVA</t>
  </si>
  <si>
    <t>ROBERTO MUÑOZ BEITA</t>
  </si>
  <si>
    <t>YORLENI BORBON CAMPOS</t>
  </si>
  <si>
    <t>FIDEL PICADO ATENCIO</t>
  </si>
  <si>
    <t>JUAN PABLO CASTRO GUTIERREZ</t>
  </si>
  <si>
    <t>FRANCISCO PIEDRA UREÑA</t>
  </si>
  <si>
    <t>MARJORIE MORA SEGURA</t>
  </si>
  <si>
    <t>ANAYS VARGAS ACOSTA</t>
  </si>
  <si>
    <t>BOLIVAR VILLANUEVA VILLALOBOS</t>
  </si>
  <si>
    <t>LUIS ENRIQUE RIVERA OVARES</t>
  </si>
  <si>
    <t>SOFIA RODRIGUEZ CHAVES</t>
  </si>
  <si>
    <t>MARIA TERESA RECIO DOMINGO</t>
  </si>
  <si>
    <t>ANA LIGIA MIRANDA MATUS</t>
  </si>
  <si>
    <t>MANRIQUE JOSE ESPINOSA SOLANO</t>
  </si>
  <si>
    <t>ANDRES ESTEBAN GOMEZ ALEMAN</t>
  </si>
  <si>
    <t>KENNETH MENDOZA MORALES</t>
  </si>
  <si>
    <t>FRANSISCO QUESAS SALAZAR</t>
  </si>
  <si>
    <t>ADA ELIZONDO MURILLO</t>
  </si>
  <si>
    <t>JOSE DAVID LOPEZ MORALES</t>
  </si>
  <si>
    <t>MAUREN QUESADA MURILLO</t>
  </si>
  <si>
    <t>MARIA VARGAS BOLAÑOS</t>
  </si>
  <si>
    <t>JHONNY FERNANDEZ SANDOVAL</t>
  </si>
  <si>
    <t>OLGER FALLAS CESPEDES</t>
  </si>
  <si>
    <t>GABRIEL EMILIANO MORA MONGE</t>
  </si>
  <si>
    <t>HELEN AMELIA CAMPOS MIRANDA</t>
  </si>
  <si>
    <t>JUAN PABLO GODINEZ PRADO</t>
  </si>
  <si>
    <t>JUAN CARLOS SERRANO VARGAS</t>
  </si>
  <si>
    <t>ALEXANDER SANCHEZ RODRIGUEZ</t>
  </si>
  <si>
    <t>RITA MARCELLY UMANA VALVERDE</t>
  </si>
  <si>
    <t>JUAN DAVID ALFARO ARAYA</t>
  </si>
  <si>
    <t>HAROLL CALVO QUESADA</t>
  </si>
  <si>
    <t>DEMER YANI CRUZ CRUZ</t>
  </si>
  <si>
    <t>DEIDY ZUÑIGA ORTEGA</t>
  </si>
  <si>
    <t>LUIS ALBERTO RAMIREZ QUESADA</t>
  </si>
  <si>
    <t>MARIO ANDRES MORA VALVERDE</t>
  </si>
  <si>
    <t>MARVIN ANTONIO BLANCO JARA</t>
  </si>
  <si>
    <t>MARY STEPHANIE SOLIS HERRERA</t>
  </si>
  <si>
    <t>JUAN DURAN CUBILLO</t>
  </si>
  <si>
    <t>LEONEL MAROTO GONZALEZ</t>
  </si>
  <si>
    <t>IVAN AGÜERO MORA</t>
  </si>
  <si>
    <t>JUAN CARLOS PICADO DELGADO</t>
  </si>
  <si>
    <t>MILRE ALTAMIRANO ABARCA</t>
  </si>
  <si>
    <t>JOSE HERNANDO ZAMORA JIMENEZ</t>
  </si>
  <si>
    <t>WILSON ESPINOZA CERDAS</t>
  </si>
  <si>
    <t>JAVIER MAURICIO SOLIS ARIAS</t>
  </si>
  <si>
    <t>HERIBERTO QUIROS SOLANO</t>
  </si>
  <si>
    <t>CHRISTIAN MORA MOYA</t>
  </si>
  <si>
    <t>ILSE V. GUTIERREZ ATENCIO</t>
  </si>
  <si>
    <t>JOSE ALEXANDER VARGAS ARIAS</t>
  </si>
  <si>
    <t>XINIA BERMUDEZ ESTRADA</t>
  </si>
  <si>
    <t>ROXANA VILLALOBOS VARGAS</t>
  </si>
  <si>
    <t>KATHERIN MARTINEZ HAYLING</t>
  </si>
  <si>
    <t>JHONNY GARCIA ENRIQUEZ</t>
  </si>
  <si>
    <t>ANDRES G. BARRANTES MURILLO</t>
  </si>
  <si>
    <t>ERIKA MORA ARIAS</t>
  </si>
  <si>
    <t>CESAR ARAD AVILA VARGAS</t>
  </si>
  <si>
    <t>LILLIANA PEREZ SOLANO</t>
  </si>
  <si>
    <t>ANDRES PEREZ PEREZ</t>
  </si>
  <si>
    <t>RONALD MAITLAND VAZ</t>
  </si>
  <si>
    <t>DANIEL ABRAHAM GARCIA</t>
  </si>
  <si>
    <t>XIOMARA TORRES JIMENEZ</t>
  </si>
  <si>
    <t>SANTIAGO JIMENEZ MOLINA</t>
  </si>
  <si>
    <t>XINIA MARIA ROJAS SALAZAR</t>
  </si>
  <si>
    <t>GONZALO M. GONZALEZ MADRIGAL</t>
  </si>
  <si>
    <t>BEATRIZ CAMACHO MARTINEZ</t>
  </si>
  <si>
    <t>JUAN CARLOS BRENES ESQUIVEL</t>
  </si>
  <si>
    <t>ELLUANY OVIEDO BRICEÑO</t>
  </si>
  <si>
    <t>PABLO VILLALOBOS BLANCO</t>
  </si>
  <si>
    <t>RAFAEL AGÜERO BARQUERO</t>
  </si>
  <si>
    <t>SHIRLENE MAYELA QUIROS PAVON</t>
  </si>
  <si>
    <t>SEBASTIAN CANALES CAÑIZALES</t>
  </si>
  <si>
    <t>MARCIA GAMBOA EDWIN</t>
  </si>
  <si>
    <t>LAURA MONTES MORALES</t>
  </si>
  <si>
    <t>DULEY JOSE MEJIA SEQUEIRA</t>
  </si>
  <si>
    <t>HECTOR GIOVANNI OBANDO ROMAN</t>
  </si>
  <si>
    <t>SANDRA CAMPBELL ROJAS</t>
  </si>
  <si>
    <t>JESUS CRUZ HERNANDEZ</t>
  </si>
  <si>
    <t>EDUARDO VARGAS GOMEZ</t>
  </si>
  <si>
    <t>RICHARD ZUÑIGA MESEN</t>
  </si>
  <si>
    <t>JEANNETTE MURILLO CORTES</t>
  </si>
  <si>
    <t>EDIN ARTURO LOPEZ RIVERA</t>
  </si>
  <si>
    <t>VICENTA LAURENCE LOPEZ</t>
  </si>
  <si>
    <t>SHEANA BRUNLEY BARR</t>
  </si>
  <si>
    <t>ABRAHAM JOSE BERROCAL ROGERS</t>
  </si>
  <si>
    <t>ABRAHAM BERROCAL ROGERS</t>
  </si>
  <si>
    <t>MELISSA ORTIZ NAVARRO</t>
  </si>
  <si>
    <t>MINOR O. VARGAS GUTIERREZ</t>
  </si>
  <si>
    <t>HERIBERTO ELIZONDO PEREZ</t>
  </si>
  <si>
    <t>FILIMON PONCE LOPEZ</t>
  </si>
  <si>
    <t>MARIA RAQUEL MONTENEGRO MUÑOZ</t>
  </si>
  <si>
    <t>LUCIA MESEN BRENES</t>
  </si>
  <si>
    <t>ABRAHAM MONTOYA FERNANDEZ</t>
  </si>
  <si>
    <t>HUGO LEON RAMIREZ</t>
  </si>
  <si>
    <t>FERNANDO DOWNING VILLALOBOS</t>
  </si>
  <si>
    <t>SEDIEL SOLERA CARRANZA</t>
  </si>
  <si>
    <t>GABRIELA ROJAS CAMBRONERO</t>
  </si>
  <si>
    <t>MARCO GARRO TORRES</t>
  </si>
  <si>
    <t>Artístico</t>
  </si>
  <si>
    <t>Técnica Diurna</t>
  </si>
  <si>
    <t>Técnica Nocturna</t>
  </si>
  <si>
    <t>Académica Nocturna</t>
  </si>
  <si>
    <t xml:space="preserve">Club </t>
  </si>
  <si>
    <t>LICEO POAS</t>
  </si>
  <si>
    <t xml:space="preserve">LICEO GREGORIO JOSE RAMIREZ </t>
  </si>
  <si>
    <t>LICEO TUETAL NORTE</t>
  </si>
  <si>
    <t>LICEO AMBIENTALISTA EL ROBLE</t>
  </si>
  <si>
    <t>LICEO REDENTORISTA SAN ALFONSO</t>
  </si>
  <si>
    <t>LICEO ELÍAS LEIVA</t>
  </si>
  <si>
    <t>LICEO SAN FRANCISCO DE AGUA CALIENTE</t>
  </si>
  <si>
    <t>LICEO CORRALILLO</t>
  </si>
  <si>
    <t>LICEO ING. ALEJANDRO QUESADA</t>
  </si>
  <si>
    <t>LICEO SAN NICOLÁS DE TORENTINO</t>
  </si>
  <si>
    <t>LICEO ACADÉMICO LLANO LOS ANGELES</t>
  </si>
  <si>
    <t>LICEO DE TIERRA BLANCA</t>
  </si>
  <si>
    <t>LICEO ACADÉMICO DE SANTIAGO</t>
  </si>
  <si>
    <t xml:space="preserve">COTO </t>
  </si>
  <si>
    <t>LICEO NOCTURNO DE CIUDAD NEILLY</t>
  </si>
  <si>
    <t>Liceo de Calle Fallas</t>
  </si>
  <si>
    <t>Liceo de San Gabriel</t>
  </si>
  <si>
    <t>Liceo Vuelta de Jorco</t>
  </si>
  <si>
    <t>Unidad Pedagógica La Cruz</t>
  </si>
  <si>
    <t>LICEO YOLANDA OREAMUNO</t>
  </si>
  <si>
    <t>LICEO SANTA EDUVIGES</t>
  </si>
  <si>
    <t>SECCIÓN NOCTURNA PACIFICO SUR</t>
  </si>
  <si>
    <t>LICEO CONCEPCIÓN DE PILAS</t>
  </si>
  <si>
    <t xml:space="preserve">LICEO DE CARIARI </t>
  </si>
  <si>
    <t>LICEO NUEVO DE SANTO DOMINGO</t>
  </si>
  <si>
    <t>LICEO SAMUEL SAENZ FLORES</t>
  </si>
  <si>
    <t>LICEO MARIO VINDAS S.</t>
  </si>
  <si>
    <t>LICEO SANTA BARBARA</t>
  </si>
  <si>
    <t>LICEO SAN ISIDRO</t>
  </si>
  <si>
    <t>LIMÓN</t>
  </si>
  <si>
    <t xml:space="preserve">LICEO NUEVO DE LIMON </t>
  </si>
  <si>
    <t>Liceo de Llano Bonito</t>
  </si>
  <si>
    <t>Liceo de San Andrés</t>
  </si>
  <si>
    <t>Liceo San Carlos</t>
  </si>
  <si>
    <t>INST. SUP JULIO ACOSTA G.</t>
  </si>
  <si>
    <t xml:space="preserve">LICEO LAGUNA </t>
  </si>
  <si>
    <t xml:space="preserve">PEREZ ZELEDON </t>
  </si>
  <si>
    <t xml:space="preserve">LICEO SAN PEDRO </t>
  </si>
  <si>
    <t>LICEO EMILIANO ODIO</t>
  </si>
  <si>
    <t>LICEO ISLA CHIRA</t>
  </si>
  <si>
    <t>LICEO COSTA DE PÁJAROS</t>
  </si>
  <si>
    <t>Liceo de Tabarcia</t>
  </si>
  <si>
    <t>Liceo de Barbacoas</t>
  </si>
  <si>
    <t>LICEO DR JOSE M CASTRO M</t>
  </si>
  <si>
    <t>LICEO EDGAR CERVANTES</t>
  </si>
  <si>
    <t>LICEO REPUBLICA DE MEXICO</t>
  </si>
  <si>
    <t>LICEO JOSE FIDEL TRISTAN</t>
  </si>
  <si>
    <t>LICEO JULIO FONSECA</t>
  </si>
  <si>
    <t>UP CUATRO REINAS</t>
  </si>
  <si>
    <t xml:space="preserve">SANTA CRUZ </t>
  </si>
  <si>
    <t xml:space="preserve">LICEO DE VILLARREAL </t>
  </si>
  <si>
    <t>INST. CLODOMIRO PICADO T</t>
  </si>
  <si>
    <t>LICEO AMBIENTALISTA DE PEJIBAYE</t>
  </si>
  <si>
    <t>LICEO DE BRASILIA</t>
  </si>
  <si>
    <t>LICEO NOCTURNO DE QUEPOS</t>
  </si>
  <si>
    <t>LICEO NOCTURNO DE JACÓ</t>
  </si>
  <si>
    <t>COLEGIO NOCTURNO DE LA UNIÓN</t>
  </si>
  <si>
    <t>LICEO NOCTURNO DE BUENOS AIRES</t>
  </si>
  <si>
    <t>LICEO NOCTURNO DE OSA</t>
  </si>
  <si>
    <t>COLEGIO NOCT CARLOS MELENDEZ CH.</t>
  </si>
  <si>
    <t>COL. NOCT. DE NARANJO</t>
  </si>
  <si>
    <t>LICEO NOCTURNO DE PALMARES</t>
  </si>
  <si>
    <t>LICEO NOCTURNO DE SINAI</t>
  </si>
  <si>
    <t>LICEO NOCTURNO SAN PEDRO</t>
  </si>
  <si>
    <t>LICEO NOCTURNO DE ESPARZA</t>
  </si>
  <si>
    <t>Puriscal</t>
  </si>
  <si>
    <t>Liceo Nocturno de Puriscal</t>
  </si>
  <si>
    <t>COLEGIO NOCT DE RIO FRIO</t>
  </si>
  <si>
    <t>Cantidad de lecciones de Planeamiento 2023</t>
  </si>
  <si>
    <t>Cantidad de lecciones de Reajuste 2023</t>
  </si>
  <si>
    <t>Cálculo de Lecciones por Asignatura Programa de Bachillerato Internacional - Curso Lectivo 2023</t>
  </si>
  <si>
    <t>ACS</t>
  </si>
  <si>
    <r>
      <rPr>
        <b/>
        <vertAlign val="superscript"/>
        <sz val="10"/>
        <color rgb="FF000000"/>
        <rFont val="Calibri"/>
        <family val="2"/>
        <scheme val="minor"/>
      </rPr>
      <t>(2)</t>
    </r>
    <r>
      <rPr>
        <b/>
        <sz val="10"/>
        <color rgb="FF000000"/>
        <rFont val="Calibri"/>
        <family val="2"/>
        <scheme val="minor"/>
      </rPr>
      <t> Se imparten con medios grupos ( YA ESTAN APLICADOS EN EL PLAN DE ESTUDIOS)</t>
    </r>
  </si>
  <si>
    <t xml:space="preserve">no se sabe </t>
  </si>
  <si>
    <t xml:space="preserve">Ilean Ruiz / Gestio de Recursos </t>
  </si>
  <si>
    <t>Ronald si hay PN nuevo</t>
  </si>
  <si>
    <t>COLEGIO MADRE DEL DIVINO PASTOR</t>
  </si>
  <si>
    <t>EDTTH ALVARADO CASTRO</t>
  </si>
  <si>
    <t>secundaria@cmdpguadalupecr.com</t>
  </si>
  <si>
    <t>SECCION NOCTURNA C.T.P. GENERAL VIEJO</t>
  </si>
  <si>
    <t>PUBLICA</t>
  </si>
  <si>
    <t>TÉCNICA NOCTURNA</t>
  </si>
  <si>
    <t>ctp.generalviejo@mep.go.cr</t>
  </si>
  <si>
    <t>SECCION NOCTURNA C.T.P. CARRIZAL</t>
  </si>
  <si>
    <t>ctp.carrizal@mep.go.cr</t>
  </si>
  <si>
    <t>SAN ISIDRO DEL GENERAL</t>
  </si>
  <si>
    <t>TÉCNICA DIURNA</t>
  </si>
  <si>
    <t>SECCION NOCTURNA C.T.P. SANTA LUCIA</t>
  </si>
  <si>
    <t>LLANOS DE SANTA LUCIA</t>
  </si>
  <si>
    <t>I.E.G.B. MARIA VARGAS RODRIGUEZ</t>
  </si>
  <si>
    <t>CIRUELAS</t>
  </si>
  <si>
    <t>ROXANA QUESADA VARGAS</t>
  </si>
  <si>
    <t>esc.mariavargasrodriguez@mep.go.cr</t>
  </si>
  <si>
    <t>SECCION NOCTURNA C.T.P. SAN RAFAEL DE ALAJUELA</t>
  </si>
  <si>
    <t>T23</t>
  </si>
  <si>
    <t>T1_23</t>
  </si>
  <si>
    <t>T2_23</t>
  </si>
  <si>
    <t>T3_23</t>
  </si>
  <si>
    <t>T4_23</t>
  </si>
  <si>
    <t>T5_23</t>
  </si>
  <si>
    <t>S_23</t>
  </si>
  <si>
    <t>S1_23</t>
  </si>
  <si>
    <t>S2_23</t>
  </si>
  <si>
    <t>S3_23</t>
  </si>
  <si>
    <t>S4_23</t>
  </si>
  <si>
    <t>S5_23</t>
  </si>
  <si>
    <t>T6_23</t>
  </si>
  <si>
    <t>S6_23</t>
  </si>
  <si>
    <t>A24.1</t>
  </si>
  <si>
    <t>Liceo Laboratorio Emma Gamboa de la UCR</t>
  </si>
  <si>
    <t xml:space="preserve">LICEO EXPERIMENTAL BILINGÜE LA TRINIDAD </t>
  </si>
  <si>
    <t>Colegio de Tabarcia.</t>
  </si>
  <si>
    <t xml:space="preserve">Liceo El Carmen </t>
  </si>
  <si>
    <t>Liceo Académico de Boruca con Orientación Tecnológica</t>
  </si>
  <si>
    <t>Liceo Carrillos de Poas</t>
  </si>
  <si>
    <t xml:space="preserve">COLEGIO TUETAL NORTE </t>
  </si>
  <si>
    <t>Colegio Gregorio José Ramírez Castro</t>
  </si>
  <si>
    <t>Liceo Tambor</t>
  </si>
  <si>
    <t xml:space="preserve">Liceo Nuestra Señora de los Ángeles </t>
  </si>
  <si>
    <t xml:space="preserve">COLEGIO DR. RICARDO MORENO CAÑAS </t>
  </si>
  <si>
    <t xml:space="preserve">Liceo de Florencia </t>
  </si>
  <si>
    <t>Liceo Enrique Guier Saenz</t>
  </si>
  <si>
    <t>Liceo de Cervantes "Manuel Emilio Rodríguez Echeverría"</t>
  </si>
  <si>
    <t>Liceo de Corralillo "Danilo Jiménez Veiga"</t>
  </si>
  <si>
    <t>Colegio Francisca Carrasco Jimenez</t>
  </si>
  <si>
    <t>Liceo Tucurrique</t>
  </si>
  <si>
    <t>Colegio Académico Deportivo Cañas Dulces</t>
  </si>
  <si>
    <t>Colegió Bocas de Nosara</t>
  </si>
  <si>
    <t xml:space="preserve">Liceo Experimental Bilingue Santa Cruz </t>
  </si>
  <si>
    <t xml:space="preserve">Liceo de Belén </t>
  </si>
  <si>
    <t>Benemérito Liceo José Martí</t>
  </si>
  <si>
    <t xml:space="preserve">Colegio Académico Repùblica de Italia </t>
  </si>
  <si>
    <t>Liceo de Innovación Educativa de Matina</t>
  </si>
  <si>
    <t xml:space="preserve">Colegio de Limón Diurno </t>
  </si>
  <si>
    <t>Liceo de Ticabán</t>
  </si>
  <si>
    <t>Liceo de Cariarí</t>
  </si>
  <si>
    <t>Liceo de Duacarí</t>
  </si>
  <si>
    <t>Colegio Académico de Jiménez</t>
  </si>
  <si>
    <t xml:space="preserve">Liceo Aguas Claras </t>
  </si>
  <si>
    <t>Liceo Katira</t>
  </si>
  <si>
    <t xml:space="preserve">LICEO SAN JOSE DE UPALA </t>
  </si>
  <si>
    <t>CTP Nataniel Arias Murillo</t>
  </si>
  <si>
    <t>Colegio Técnico Profesional de Pital</t>
  </si>
  <si>
    <t xml:space="preserve">CTP de Paquera </t>
  </si>
  <si>
    <t>Ctp de Cobano</t>
  </si>
  <si>
    <t>CTP DE TALAMANCA</t>
  </si>
  <si>
    <t>LICEO DOS RÍOS</t>
  </si>
  <si>
    <t xml:space="preserve">Liceo de Villarreal </t>
  </si>
  <si>
    <t xml:space="preserve">Colegio Jorge Volio Jiménez </t>
  </si>
  <si>
    <t>Liceo Boca Arenal</t>
  </si>
  <si>
    <t>Liceo Experimental Bilingüe Claudio Bonilla Alarcón</t>
  </si>
  <si>
    <t>Liceo de Venecia</t>
  </si>
  <si>
    <t xml:space="preserve">COLEGIO TECNICO PROFESIONAL DE QUEPOS </t>
  </si>
  <si>
    <t xml:space="preserve">LICEO DE CUAJINIQUIL </t>
  </si>
  <si>
    <t>Colegio de Orientación Tecnológica de Barbacoas</t>
  </si>
  <si>
    <t>Liceo Experimental Bilingüe San Ramón</t>
  </si>
  <si>
    <t xml:space="preserve">Liceo La Lucha de Potrero Grande </t>
  </si>
  <si>
    <t>CTP Fernando Volio Jiménez</t>
  </si>
  <si>
    <t>CTP TRONADORA</t>
  </si>
  <si>
    <t>Colegio Técnica Profesional de Carrizal</t>
  </si>
  <si>
    <t>CTP ABELARDO BONILLA BALDARES</t>
  </si>
  <si>
    <t>Colegio Técnico Ambientalista Isaías Retana Arias</t>
  </si>
  <si>
    <t>CTP Orosi</t>
  </si>
  <si>
    <t>Colegio Técnico Profesional del Este</t>
  </si>
  <si>
    <t>LISTO</t>
  </si>
  <si>
    <t>San José Central</t>
  </si>
  <si>
    <t>San José Oeste</t>
  </si>
  <si>
    <t>San José Norte</t>
  </si>
  <si>
    <t>Desamparados</t>
  </si>
  <si>
    <t xml:space="preserve">Puriscal </t>
  </si>
  <si>
    <t>Pérez Zeledón</t>
  </si>
  <si>
    <t>Grande del Térraba</t>
  </si>
  <si>
    <t>Alajuela</t>
  </si>
  <si>
    <t xml:space="preserve">Occidente </t>
  </si>
  <si>
    <t>Occidente</t>
  </si>
  <si>
    <t>San Carlos</t>
  </si>
  <si>
    <t xml:space="preserve">San Carlos </t>
  </si>
  <si>
    <t>Cartago</t>
  </si>
  <si>
    <t>Turrialba</t>
  </si>
  <si>
    <t>Heredia</t>
  </si>
  <si>
    <t>Sarapiquí</t>
  </si>
  <si>
    <t>Liberia</t>
  </si>
  <si>
    <t>Nicoya</t>
  </si>
  <si>
    <t xml:space="preserve">Nicoya </t>
  </si>
  <si>
    <t>Santa Cruz</t>
  </si>
  <si>
    <t xml:space="preserve">Santa Cruz </t>
  </si>
  <si>
    <t>Cañas</t>
  </si>
  <si>
    <t>Puntarenas</t>
  </si>
  <si>
    <t>Coto</t>
  </si>
  <si>
    <t>Limón</t>
  </si>
  <si>
    <t xml:space="preserve">Limón </t>
  </si>
  <si>
    <t xml:space="preserve">Guápiles </t>
  </si>
  <si>
    <t>Guápiles</t>
  </si>
  <si>
    <t>Zona Norte Norte</t>
  </si>
  <si>
    <t>Peninsular</t>
  </si>
  <si>
    <t>Sulá</t>
  </si>
  <si>
    <t xml:space="preserve">Peréz Zeledón </t>
  </si>
  <si>
    <t xml:space="preserve">Pérez Zeledón </t>
  </si>
  <si>
    <t>AGUIRRRE</t>
  </si>
  <si>
    <t xml:space="preserve">LIBERIA </t>
  </si>
  <si>
    <t>EXPERIMENTAL BILINGÜE DE CARTAGO  CTP JOSE FIGUERES</t>
  </si>
  <si>
    <t>LICEO DE KATIRA</t>
  </si>
  <si>
    <t>LICEO DE PALMARES</t>
  </si>
  <si>
    <t>LICEO FRANCISCO AMIGHETTI H.</t>
  </si>
  <si>
    <t>LICEO SAN FRANCISCO AGUA CALIENTE</t>
  </si>
  <si>
    <t>LICEO DE BOCAS DE NOSARA</t>
  </si>
  <si>
    <t>LICEO EXP.BILINGUE AGUA BUENA</t>
  </si>
  <si>
    <t>LICEO FINCA NARANJO</t>
  </si>
  <si>
    <t>COOPERATIVAS SECUNDARIA ACADEMICA</t>
  </si>
  <si>
    <t>SECUNDARIA ACADEMICA</t>
  </si>
  <si>
    <t>ZONA NORTE</t>
  </si>
  <si>
    <t xml:space="preserve">Profesor de Enseñanza Media (G. de E.) </t>
  </si>
  <si>
    <t>Estudios Sociales/Educación Cívica</t>
  </si>
  <si>
    <t xml:space="preserve">Profesor de Enseñanza Técnico Profesional (III y IV Ciclos, Enseñanza Especial y Escuela Laboratorio) (G. de E.) </t>
  </si>
  <si>
    <t>Música/Música</t>
  </si>
  <si>
    <t>Artes Plásticas/Artes Plásticas</t>
  </si>
  <si>
    <t>Matemáticas</t>
  </si>
  <si>
    <t>Profesor de Enseñanza Media (G. de E.)</t>
  </si>
  <si>
    <t>Religión</t>
  </si>
  <si>
    <t>no</t>
  </si>
  <si>
    <t>SEA:</t>
  </si>
  <si>
    <t>NOCTURNO DE TARRAZU</t>
  </si>
  <si>
    <t>Cálculo de Lecciones por Asignatura - Curso Lectivo 2024</t>
  </si>
  <si>
    <r>
      <t>No. de Talleres de Formación Vocacional</t>
    </r>
    <r>
      <rPr>
        <b/>
        <sz val="8"/>
        <color theme="1"/>
        <rFont val="HendersonSansW00-BasicLight"/>
      </rPr>
      <t>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</si>
</sst>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"/>
    <numFmt numFmtId="168" formatCode="0_);\(0\)"/>
    <numFmt numFmtId="169" formatCode="dd/mm/yy;@"/>
    <numFmt numFmtId="170" formatCode="&quot;SEPARADO&quot;"/>
  </numFmts>
  <fonts count="9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u/>
      <sz val="11"/>
      <color theme="10"/>
      <name val="Calibri"/>
      <family val="2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sz val="14"/>
      <color theme="1"/>
      <name val="Arial"/>
      <family val="2"/>
    </font>
    <font>
      <b/>
      <sz val="13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Symbol"/>
      <family val="1"/>
      <charset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indexed="10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0"/>
      <color rgb="FF000000"/>
      <name val="Calibri"/>
      <family val="2"/>
      <scheme val="minor"/>
    </font>
    <font>
      <sz val="10"/>
      <color theme="0"/>
      <name val="Arial"/>
      <family val="2"/>
    </font>
    <font>
      <sz val="10"/>
      <color rgb="FF000000"/>
      <name val="Calibri"/>
      <family val="2"/>
    </font>
    <font>
      <sz val="9"/>
      <color rgb="FF00000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0"/>
      <color theme="1"/>
      <name val="Cambria"/>
      <family val="1"/>
      <scheme val="major"/>
    </font>
    <font>
      <sz val="9"/>
      <color theme="1"/>
      <name val="Cambria"/>
      <family val="1"/>
      <scheme val="major"/>
    </font>
    <font>
      <sz val="11"/>
      <color rgb="FFFF0000"/>
      <name val="Calibri"/>
      <family val="2"/>
      <scheme val="minor"/>
    </font>
    <font>
      <b/>
      <i/>
      <sz val="9"/>
      <color rgb="FF000000"/>
      <name val="Franklin Gothic Book"/>
      <family val="2"/>
    </font>
    <font>
      <sz val="9"/>
      <color rgb="FF000000"/>
      <name val="Franklin Gothic Book"/>
      <family val="2"/>
    </font>
    <font>
      <sz val="10"/>
      <color theme="1"/>
      <name val="Times New Roman"/>
      <family val="1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u/>
      <sz val="11"/>
      <name val="Calibri"/>
      <family val="2"/>
    </font>
    <font>
      <b/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</font>
    <font>
      <sz val="12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Times New Roman"/>
      <family val="1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12"/>
      <color theme="1"/>
      <name val="Times New Roman"/>
      <family val="1"/>
    </font>
    <font>
      <sz val="11"/>
      <color rgb="FF000000"/>
      <name val="Calibri"/>
      <family val="2"/>
    </font>
    <font>
      <b/>
      <sz val="9"/>
      <color theme="0"/>
      <name val="Calibre"/>
    </font>
    <font>
      <sz val="9"/>
      <color theme="1"/>
      <name val="Calibre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000000"/>
      <name val="Arial"/>
      <family val="2"/>
    </font>
    <font>
      <b/>
      <vertAlign val="superscript"/>
      <sz val="10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8"/>
      <color theme="1"/>
      <name val="HendersonSansW00-BasicLight"/>
    </font>
    <font>
      <b/>
      <sz val="8"/>
      <name val="HendersonSansW00-BasicLight"/>
    </font>
    <font>
      <b/>
      <sz val="8"/>
      <color theme="1"/>
      <name val="HendersonSansW00-BasicLight"/>
    </font>
    <font>
      <sz val="8"/>
      <color theme="0"/>
      <name val="HendersonSansW00-BasicLight"/>
    </font>
    <font>
      <sz val="9"/>
      <color theme="1"/>
      <name val="HendersonSansW00-BasicLight"/>
    </font>
    <font>
      <b/>
      <sz val="9"/>
      <color theme="1"/>
      <name val="HendersonSansW00-BasicLight"/>
    </font>
    <font>
      <sz val="9"/>
      <color theme="0"/>
      <name val="HendersonSansW00-BasicLight"/>
    </font>
    <font>
      <u/>
      <sz val="9"/>
      <color theme="10"/>
      <name val="HendersonSansW00-BasicLight"/>
    </font>
    <font>
      <sz val="9"/>
      <name val="HendersonSansW00-BasicLight"/>
    </font>
    <font>
      <b/>
      <sz val="9"/>
      <color theme="0"/>
      <name val="HendersonSansW00-BasicLight"/>
    </font>
    <font>
      <u/>
      <sz val="9"/>
      <name val="HendersonSansW00-BasicLight"/>
    </font>
    <font>
      <b/>
      <sz val="9"/>
      <name val="HendersonSansW00-BasicLight"/>
    </font>
    <font>
      <b/>
      <sz val="8"/>
      <color rgb="FFFF0000"/>
      <name val="HendersonSansW00-BasicLight"/>
    </font>
    <font>
      <sz val="8"/>
      <color rgb="FFFF0000"/>
      <name val="HendersonSansW00-BasicLight"/>
    </font>
    <font>
      <sz val="8"/>
      <color rgb="FF212121"/>
      <name val="HendersonSansW00-BasicLight"/>
    </font>
  </fonts>
  <fills count="5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theme="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9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thin">
        <color indexed="64"/>
      </left>
      <right/>
      <top style="thin">
        <color theme="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1" fillId="0" borderId="0"/>
    <xf numFmtId="0" fontId="47" fillId="0" borderId="0"/>
    <xf numFmtId="0" fontId="47" fillId="0" borderId="0"/>
    <xf numFmtId="0" fontId="47" fillId="0" borderId="0"/>
    <xf numFmtId="41" fontId="1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82" applyNumberFormat="0" applyFill="0" applyAlignment="0" applyProtection="0"/>
    <xf numFmtId="0" fontId="67" fillId="0" borderId="83" applyNumberFormat="0" applyFill="0" applyAlignment="0" applyProtection="0"/>
    <xf numFmtId="0" fontId="68" fillId="0" borderId="84" applyNumberFormat="0" applyFill="0" applyAlignment="0" applyProtection="0"/>
    <xf numFmtId="0" fontId="68" fillId="0" borderId="0" applyNumberFormat="0" applyFill="0" applyBorder="0" applyAlignment="0" applyProtection="0"/>
    <xf numFmtId="0" fontId="69" fillId="21" borderId="0" applyNumberFormat="0" applyBorder="0" applyAlignment="0" applyProtection="0"/>
    <xf numFmtId="0" fontId="70" fillId="22" borderId="0" applyNumberFormat="0" applyBorder="0" applyAlignment="0" applyProtection="0"/>
    <xf numFmtId="0" fontId="71" fillId="24" borderId="85" applyNumberFormat="0" applyAlignment="0" applyProtection="0"/>
    <xf numFmtId="0" fontId="72" fillId="25" borderId="86" applyNumberFormat="0" applyAlignment="0" applyProtection="0"/>
    <xf numFmtId="0" fontId="73" fillId="25" borderId="85" applyNumberFormat="0" applyAlignment="0" applyProtection="0"/>
    <xf numFmtId="0" fontId="74" fillId="0" borderId="87" applyNumberFormat="0" applyFill="0" applyAlignment="0" applyProtection="0"/>
    <xf numFmtId="0" fontId="24" fillId="26" borderId="88" applyNumberFormat="0" applyAlignment="0" applyProtection="0"/>
    <xf numFmtId="0" fontId="38" fillId="0" borderId="0" applyNumberFormat="0" applyFill="0" applyBorder="0" applyAlignment="0" applyProtection="0"/>
    <xf numFmtId="0" fontId="1" fillId="27" borderId="89" applyNumberFormat="0" applyFont="0" applyAlignment="0" applyProtection="0"/>
    <xf numFmtId="0" fontId="75" fillId="0" borderId="0" applyNumberFormat="0" applyFill="0" applyBorder="0" applyAlignment="0" applyProtection="0"/>
    <xf numFmtId="0" fontId="2" fillId="0" borderId="90" applyNumberFormat="0" applyFill="0" applyAlignment="0" applyProtection="0"/>
    <xf numFmtId="0" fontId="30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0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0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30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30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30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76" fillId="0" borderId="0" applyNumberFormat="0" applyFill="0" applyBorder="0" applyAlignment="0" applyProtection="0"/>
    <xf numFmtId="0" fontId="77" fillId="23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30" fillId="39" borderId="0" applyNumberFormat="0" applyBorder="0" applyAlignment="0" applyProtection="0"/>
    <xf numFmtId="0" fontId="30" fillId="43" borderId="0" applyNumberFormat="0" applyBorder="0" applyAlignment="0" applyProtection="0"/>
    <xf numFmtId="0" fontId="30" fillId="47" borderId="0" applyNumberFormat="0" applyBorder="0" applyAlignment="0" applyProtection="0"/>
    <xf numFmtId="0" fontId="30" fillId="51" borderId="0" applyNumberFormat="0" applyBorder="0" applyAlignment="0" applyProtection="0"/>
  </cellStyleXfs>
  <cellXfs count="1085">
    <xf numFmtId="0" fontId="0" fillId="0" borderId="0" xfId="0"/>
    <xf numFmtId="0" fontId="0" fillId="2" borderId="0" xfId="0" applyFill="1"/>
    <xf numFmtId="0" fontId="0" fillId="2" borderId="16" xfId="0" applyFill="1" applyBorder="1"/>
    <xf numFmtId="0" fontId="0" fillId="2" borderId="28" xfId="0" applyFill="1" applyBorder="1"/>
    <xf numFmtId="0" fontId="0" fillId="2" borderId="2" xfId="0" applyFill="1" applyBorder="1"/>
    <xf numFmtId="0" fontId="3" fillId="2" borderId="0" xfId="0" applyFont="1" applyFill="1"/>
    <xf numFmtId="0" fontId="4" fillId="2" borderId="0" xfId="0" applyFont="1" applyFill="1"/>
    <xf numFmtId="0" fontId="3" fillId="2" borderId="16" xfId="0" applyFont="1" applyFill="1" applyBorder="1"/>
    <xf numFmtId="0" fontId="12" fillId="2" borderId="0" xfId="0" applyFont="1" applyFill="1"/>
    <xf numFmtId="0" fontId="6" fillId="2" borderId="16" xfId="0" applyFont="1" applyFill="1" applyBorder="1" applyAlignment="1">
      <alignment horizontal="left" vertical="top" wrapText="1"/>
    </xf>
    <xf numFmtId="0" fontId="6" fillId="2" borderId="16" xfId="0" applyFont="1" applyFill="1" applyBorder="1" applyAlignment="1">
      <alignment horizontal="center" vertical="top" wrapText="1"/>
    </xf>
    <xf numFmtId="0" fontId="6" fillId="2" borderId="0" xfId="0" applyFont="1" applyFill="1"/>
    <xf numFmtId="0" fontId="6" fillId="2" borderId="0" xfId="0" applyFont="1" applyFill="1" applyAlignment="1">
      <alignment horizontal="left" indent="4"/>
    </xf>
    <xf numFmtId="0" fontId="6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4" fillId="3" borderId="0" xfId="0" applyFont="1" applyFill="1"/>
    <xf numFmtId="0" fontId="3" fillId="3" borderId="0" xfId="0" applyFont="1" applyFill="1"/>
    <xf numFmtId="0" fontId="4" fillId="3" borderId="0" xfId="0" applyFont="1" applyFill="1" applyAlignment="1">
      <alignment horizontal="left"/>
    </xf>
    <xf numFmtId="0" fontId="6" fillId="3" borderId="0" xfId="0" applyFont="1" applyFill="1"/>
    <xf numFmtId="0" fontId="3" fillId="2" borderId="3" xfId="0" applyFont="1" applyFill="1" applyBorder="1"/>
    <xf numFmtId="0" fontId="6" fillId="2" borderId="4" xfId="0" applyFont="1" applyFill="1" applyBorder="1" applyAlignment="1">
      <alignment horizontal="center" vertical="top" wrapText="1"/>
    </xf>
    <xf numFmtId="0" fontId="3" fillId="2" borderId="5" xfId="0" applyFont="1" applyFill="1" applyBorder="1"/>
    <xf numFmtId="0" fontId="3" fillId="2" borderId="29" xfId="0" applyFont="1" applyFill="1" applyBorder="1"/>
    <xf numFmtId="0" fontId="6" fillId="2" borderId="22" xfId="0" applyFont="1" applyFill="1" applyBorder="1" applyAlignment="1">
      <alignment horizontal="left" vertical="top" wrapText="1"/>
    </xf>
    <xf numFmtId="0" fontId="6" fillId="2" borderId="22" xfId="0" applyFont="1" applyFill="1" applyBorder="1" applyAlignment="1">
      <alignment horizontal="center" vertical="top" wrapText="1"/>
    </xf>
    <xf numFmtId="0" fontId="6" fillId="2" borderId="31" xfId="0" applyFont="1" applyFill="1" applyBorder="1" applyAlignment="1">
      <alignment horizontal="center" vertical="top" wrapText="1"/>
    </xf>
    <xf numFmtId="0" fontId="3" fillId="2" borderId="38" xfId="0" applyFont="1" applyFill="1" applyBorder="1"/>
    <xf numFmtId="0" fontId="5" fillId="2" borderId="39" xfId="0" applyFont="1" applyFill="1" applyBorder="1" applyAlignment="1">
      <alignment horizontal="center" vertical="top" wrapText="1"/>
    </xf>
    <xf numFmtId="0" fontId="5" fillId="2" borderId="40" xfId="0" applyFont="1" applyFill="1" applyBorder="1" applyAlignment="1">
      <alignment horizontal="center" vertical="top" wrapText="1"/>
    </xf>
    <xf numFmtId="0" fontId="3" fillId="2" borderId="41" xfId="0" applyFont="1" applyFill="1" applyBorder="1"/>
    <xf numFmtId="0" fontId="6" fillId="2" borderId="23" xfId="0" applyFont="1" applyFill="1" applyBorder="1" applyAlignment="1">
      <alignment horizontal="left" vertical="top" wrapText="1"/>
    </xf>
    <xf numFmtId="0" fontId="6" fillId="2" borderId="23" xfId="0" applyFont="1" applyFill="1" applyBorder="1" applyAlignment="1">
      <alignment horizontal="center" vertical="top" wrapText="1"/>
    </xf>
    <xf numFmtId="0" fontId="6" fillId="2" borderId="42" xfId="0" applyFont="1" applyFill="1" applyBorder="1" applyAlignment="1">
      <alignment horizontal="center" vertical="top" wrapText="1"/>
    </xf>
    <xf numFmtId="0" fontId="5" fillId="2" borderId="39" xfId="0" applyFont="1" applyFill="1" applyBorder="1" applyAlignment="1">
      <alignment vertical="top" wrapText="1"/>
    </xf>
    <xf numFmtId="0" fontId="6" fillId="3" borderId="0" xfId="0" applyFont="1" applyFill="1" applyAlignment="1">
      <alignment horizontal="left"/>
    </xf>
    <xf numFmtId="166" fontId="0" fillId="2" borderId="16" xfId="1" applyNumberFormat="1" applyFont="1" applyFill="1" applyBorder="1"/>
    <xf numFmtId="166" fontId="0" fillId="2" borderId="4" xfId="1" applyNumberFormat="1" applyFont="1" applyFill="1" applyBorder="1"/>
    <xf numFmtId="0" fontId="0" fillId="2" borderId="1" xfId="0" applyFill="1" applyBorder="1"/>
    <xf numFmtId="0" fontId="0" fillId="2" borderId="5" xfId="0" applyFill="1" applyBorder="1"/>
    <xf numFmtId="166" fontId="0" fillId="2" borderId="15" xfId="1" applyNumberFormat="1" applyFont="1" applyFill="1" applyBorder="1"/>
    <xf numFmtId="166" fontId="0" fillId="2" borderId="47" xfId="1" applyNumberFormat="1" applyFont="1" applyFill="1" applyBorder="1"/>
    <xf numFmtId="166" fontId="0" fillId="2" borderId="46" xfId="1" applyNumberFormat="1" applyFont="1" applyFill="1" applyBorder="1"/>
    <xf numFmtId="0" fontId="2" fillId="2" borderId="30" xfId="0" applyFont="1" applyFill="1" applyBorder="1" applyAlignment="1">
      <alignment horizontal="right"/>
    </xf>
    <xf numFmtId="0" fontId="2" fillId="2" borderId="19" xfId="0" applyFont="1" applyFill="1" applyBorder="1" applyAlignment="1">
      <alignment horizontal="left"/>
    </xf>
    <xf numFmtId="0" fontId="20" fillId="2" borderId="0" xfId="0" applyFont="1" applyFill="1"/>
    <xf numFmtId="0" fontId="19" fillId="0" borderId="0" xfId="0" applyFont="1" applyAlignment="1">
      <alignment vertical="top" wrapText="1"/>
    </xf>
    <xf numFmtId="0" fontId="20" fillId="5" borderId="27" xfId="0" applyFont="1" applyFill="1" applyBorder="1" applyAlignment="1" applyProtection="1">
      <alignment horizontal="center" vertical="top" wrapText="1"/>
      <protection locked="0"/>
    </xf>
    <xf numFmtId="0" fontId="20" fillId="5" borderId="41" xfId="0" applyFont="1" applyFill="1" applyBorder="1" applyAlignment="1" applyProtection="1">
      <alignment horizontal="right" vertical="top" wrapText="1"/>
      <protection locked="0"/>
    </xf>
    <xf numFmtId="0" fontId="20" fillId="5" borderId="23" xfId="0" applyFont="1" applyFill="1" applyBorder="1" applyAlignment="1" applyProtection="1">
      <alignment horizontal="right" vertical="top" wrapText="1"/>
      <protection locked="0"/>
    </xf>
    <xf numFmtId="0" fontId="20" fillId="5" borderId="16" xfId="0" applyFont="1" applyFill="1" applyBorder="1" applyAlignment="1" applyProtection="1">
      <alignment vertical="top" wrapText="1"/>
      <protection locked="0"/>
    </xf>
    <xf numFmtId="0" fontId="20" fillId="5" borderId="16" xfId="0" applyFont="1" applyFill="1" applyBorder="1" applyAlignment="1" applyProtection="1">
      <alignment horizontal="center" vertical="top" wrapText="1"/>
      <protection locked="0"/>
    </xf>
    <xf numFmtId="0" fontId="20" fillId="5" borderId="3" xfId="0" applyFont="1" applyFill="1" applyBorder="1" applyAlignment="1" applyProtection="1">
      <alignment horizontal="right" vertical="top" wrapText="1"/>
      <protection locked="0"/>
    </xf>
    <xf numFmtId="0" fontId="20" fillId="5" borderId="16" xfId="0" applyFont="1" applyFill="1" applyBorder="1" applyAlignment="1" applyProtection="1">
      <alignment horizontal="right" vertical="top" wrapText="1"/>
      <protection locked="0"/>
    </xf>
    <xf numFmtId="0" fontId="20" fillId="5" borderId="28" xfId="0" applyFont="1" applyFill="1" applyBorder="1" applyAlignment="1" applyProtection="1">
      <alignment vertical="top" wrapText="1"/>
      <protection locked="0"/>
    </xf>
    <xf numFmtId="0" fontId="20" fillId="5" borderId="22" xfId="0" applyFont="1" applyFill="1" applyBorder="1" applyAlignment="1" applyProtection="1">
      <alignment horizontal="center" vertical="top" wrapText="1"/>
      <protection locked="0"/>
    </xf>
    <xf numFmtId="0" fontId="20" fillId="5" borderId="29" xfId="0" applyFont="1" applyFill="1" applyBorder="1" applyAlignment="1" applyProtection="1">
      <alignment horizontal="right" vertical="top" wrapText="1"/>
      <protection locked="0"/>
    </xf>
    <xf numFmtId="0" fontId="20" fillId="5" borderId="22" xfId="0" applyFont="1" applyFill="1" applyBorder="1" applyAlignment="1" applyProtection="1">
      <alignment horizontal="right" vertical="top" wrapText="1"/>
      <protection locked="0"/>
    </xf>
    <xf numFmtId="0" fontId="20" fillId="5" borderId="1" xfId="0" applyFont="1" applyFill="1" applyBorder="1" applyAlignment="1" applyProtection="1">
      <alignment horizontal="right" vertical="top" wrapText="1"/>
      <protection locked="0"/>
    </xf>
    <xf numFmtId="0" fontId="20" fillId="5" borderId="5" xfId="0" applyFont="1" applyFill="1" applyBorder="1" applyAlignment="1" applyProtection="1">
      <alignment horizontal="right" vertical="top" wrapText="1"/>
      <protection locked="0"/>
    </xf>
    <xf numFmtId="166" fontId="20" fillId="5" borderId="23" xfId="1" applyNumberFormat="1" applyFont="1" applyFill="1" applyBorder="1" applyAlignment="1" applyProtection="1">
      <alignment horizontal="right" vertical="top" wrapText="1"/>
      <protection locked="0"/>
    </xf>
    <xf numFmtId="166" fontId="20" fillId="5" borderId="16" xfId="1" applyNumberFormat="1" applyFont="1" applyFill="1" applyBorder="1" applyAlignment="1" applyProtection="1">
      <alignment horizontal="right" vertical="top" wrapText="1"/>
      <protection locked="0"/>
    </xf>
    <xf numFmtId="166" fontId="20" fillId="5" borderId="22" xfId="1" applyNumberFormat="1" applyFont="1" applyFill="1" applyBorder="1" applyAlignment="1" applyProtection="1">
      <alignment horizontal="right" vertical="top" wrapText="1"/>
      <protection locked="0"/>
    </xf>
    <xf numFmtId="0" fontId="20" fillId="5" borderId="42" xfId="0" applyFont="1" applyFill="1" applyBorder="1" applyAlignment="1" applyProtection="1">
      <alignment horizontal="right" vertical="top" wrapText="1"/>
      <protection locked="0"/>
    </xf>
    <xf numFmtId="0" fontId="20" fillId="5" borderId="4" xfId="0" applyFont="1" applyFill="1" applyBorder="1" applyAlignment="1" applyProtection="1">
      <alignment horizontal="right" vertical="top" wrapText="1"/>
      <protection locked="0"/>
    </xf>
    <xf numFmtId="166" fontId="20" fillId="5" borderId="54" xfId="1" applyNumberFormat="1" applyFont="1" applyFill="1" applyBorder="1" applyAlignment="1" applyProtection="1">
      <alignment horizontal="right" vertical="top" wrapText="1"/>
      <protection locked="0"/>
    </xf>
    <xf numFmtId="0" fontId="20" fillId="5" borderId="31" xfId="0" applyFont="1" applyFill="1" applyBorder="1" applyAlignment="1" applyProtection="1">
      <alignment horizontal="right" vertical="top" wrapText="1"/>
      <protection locked="0"/>
    </xf>
    <xf numFmtId="0" fontId="19" fillId="2" borderId="0" xfId="0" applyFont="1" applyFill="1" applyAlignment="1">
      <alignment vertical="top" wrapText="1"/>
    </xf>
    <xf numFmtId="166" fontId="19" fillId="2" borderId="27" xfId="1" applyNumberFormat="1" applyFont="1" applyFill="1" applyBorder="1" applyAlignment="1" applyProtection="1">
      <alignment horizontal="right" vertical="top" wrapText="1"/>
    </xf>
    <xf numFmtId="166" fontId="19" fillId="2" borderId="1" xfId="1" applyNumberFormat="1" applyFont="1" applyFill="1" applyBorder="1" applyAlignment="1" applyProtection="1">
      <alignment horizontal="right" vertical="top" wrapText="1"/>
    </xf>
    <xf numFmtId="166" fontId="19" fillId="2" borderId="2" xfId="1" applyNumberFormat="1" applyFont="1" applyFill="1" applyBorder="1" applyAlignment="1" applyProtection="1">
      <alignment horizontal="right" vertical="top" wrapText="1"/>
    </xf>
    <xf numFmtId="166" fontId="19" fillId="2" borderId="52" xfId="1" applyNumberFormat="1" applyFont="1" applyFill="1" applyBorder="1" applyAlignment="1" applyProtection="1">
      <alignment horizontal="right" vertical="top" wrapText="1"/>
    </xf>
    <xf numFmtId="166" fontId="19" fillId="2" borderId="26" xfId="1" applyNumberFormat="1" applyFont="1" applyFill="1" applyBorder="1" applyAlignment="1" applyProtection="1">
      <alignment horizontal="right" vertical="top" wrapText="1"/>
    </xf>
    <xf numFmtId="166" fontId="19" fillId="2" borderId="38" xfId="1" applyNumberFormat="1" applyFont="1" applyFill="1" applyBorder="1" applyAlignment="1" applyProtection="1">
      <alignment horizontal="right" vertical="top" wrapText="1"/>
    </xf>
    <xf numFmtId="166" fontId="19" fillId="2" borderId="40" xfId="1" applyNumberFormat="1" applyFont="1" applyFill="1" applyBorder="1" applyAlignment="1" applyProtection="1">
      <alignment horizontal="right" vertical="top" wrapText="1"/>
    </xf>
    <xf numFmtId="166" fontId="19" fillId="2" borderId="16" xfId="1" applyNumberFormat="1" applyFont="1" applyFill="1" applyBorder="1" applyAlignment="1" applyProtection="1">
      <alignment horizontal="right" vertical="top" wrapText="1"/>
    </xf>
    <xf numFmtId="166" fontId="19" fillId="2" borderId="3" xfId="1" applyNumberFormat="1" applyFont="1" applyFill="1" applyBorder="1" applyAlignment="1" applyProtection="1">
      <alignment horizontal="right" vertical="top" wrapText="1"/>
    </xf>
    <xf numFmtId="166" fontId="19" fillId="2" borderId="4" xfId="1" applyNumberFormat="1" applyFont="1" applyFill="1" applyBorder="1" applyAlignment="1" applyProtection="1">
      <alignment horizontal="right" vertical="top" wrapText="1"/>
    </xf>
    <xf numFmtId="166" fontId="19" fillId="2" borderId="0" xfId="1" applyNumberFormat="1" applyFont="1" applyFill="1" applyBorder="1" applyAlignment="1" applyProtection="1">
      <alignment horizontal="right" vertical="top" wrapText="1"/>
    </xf>
    <xf numFmtId="0" fontId="19" fillId="2" borderId="0" xfId="0" applyFont="1" applyFill="1" applyAlignment="1">
      <alignment vertical="top"/>
    </xf>
    <xf numFmtId="0" fontId="19" fillId="2" borderId="28" xfId="0" applyFont="1" applyFill="1" applyBorder="1" applyAlignment="1">
      <alignment horizontal="center" vertical="top" wrapText="1"/>
    </xf>
    <xf numFmtId="0" fontId="19" fillId="2" borderId="5" xfId="0" applyFont="1" applyFill="1" applyBorder="1" applyAlignment="1">
      <alignment horizontal="center" vertical="top" wrapText="1"/>
    </xf>
    <xf numFmtId="0" fontId="19" fillId="2" borderId="6" xfId="0" applyFont="1" applyFill="1" applyBorder="1" applyAlignment="1">
      <alignment horizontal="center" vertical="top" wrapText="1"/>
    </xf>
    <xf numFmtId="0" fontId="19" fillId="2" borderId="65" xfId="0" applyFont="1" applyFill="1" applyBorder="1" applyAlignment="1">
      <alignment horizontal="left" vertical="top" wrapText="1"/>
    </xf>
    <xf numFmtId="0" fontId="2" fillId="2" borderId="64" xfId="0" applyFont="1" applyFill="1" applyBorder="1"/>
    <xf numFmtId="0" fontId="0" fillId="2" borderId="52" xfId="0" applyFill="1" applyBorder="1"/>
    <xf numFmtId="0" fontId="0" fillId="2" borderId="65" xfId="0" applyFill="1" applyBorder="1"/>
    <xf numFmtId="0" fontId="17" fillId="2" borderId="0" xfId="0" applyFont="1" applyFill="1" applyAlignment="1">
      <alignment vertical="top" wrapText="1"/>
    </xf>
    <xf numFmtId="0" fontId="17" fillId="2" borderId="0" xfId="0" applyFont="1" applyFill="1" applyAlignment="1">
      <alignment horizontal="center" vertical="top" wrapText="1"/>
    </xf>
    <xf numFmtId="0" fontId="18" fillId="2" borderId="0" xfId="0" applyFont="1" applyFill="1" applyAlignment="1">
      <alignment vertical="top" wrapText="1"/>
    </xf>
    <xf numFmtId="0" fontId="19" fillId="2" borderId="51" xfId="0" applyFont="1" applyFill="1" applyBorder="1" applyAlignment="1">
      <alignment vertical="top" wrapText="1"/>
    </xf>
    <xf numFmtId="0" fontId="2" fillId="2" borderId="17" xfId="0" applyFont="1" applyFill="1" applyBorder="1" applyAlignment="1">
      <alignment horizontal="right"/>
    </xf>
    <xf numFmtId="0" fontId="3" fillId="2" borderId="71" xfId="0" applyFont="1" applyFill="1" applyBorder="1"/>
    <xf numFmtId="0" fontId="5" fillId="2" borderId="0" xfId="0" applyFont="1" applyFill="1" applyAlignment="1">
      <alignment horizontal="center" vertical="top" wrapText="1"/>
    </xf>
    <xf numFmtId="0" fontId="0" fillId="5" borderId="3" xfId="0" applyFill="1" applyBorder="1" applyAlignment="1" applyProtection="1">
      <alignment horizontal="center"/>
      <protection locked="0"/>
    </xf>
    <xf numFmtId="0" fontId="0" fillId="5" borderId="4" xfId="0" applyFill="1" applyBorder="1" applyAlignment="1" applyProtection="1">
      <alignment horizontal="center"/>
      <protection locked="0"/>
    </xf>
    <xf numFmtId="0" fontId="0" fillId="5" borderId="5" xfId="0" applyFill="1" applyBorder="1" applyAlignment="1" applyProtection="1">
      <alignment horizontal="center"/>
      <protection locked="0"/>
    </xf>
    <xf numFmtId="0" fontId="0" fillId="5" borderId="6" xfId="0" applyFill="1" applyBorder="1" applyAlignment="1" applyProtection="1">
      <alignment horizontal="center"/>
      <protection locked="0"/>
    </xf>
    <xf numFmtId="0" fontId="0" fillId="5" borderId="41" xfId="0" applyFill="1" applyBorder="1" applyAlignment="1" applyProtection="1">
      <alignment horizontal="center"/>
      <protection locked="0"/>
    </xf>
    <xf numFmtId="0" fontId="0" fillId="5" borderId="42" xfId="0" applyFill="1" applyBorder="1" applyAlignment="1" applyProtection="1">
      <alignment horizontal="center"/>
      <protection locked="0"/>
    </xf>
    <xf numFmtId="0" fontId="0" fillId="2" borderId="0" xfId="0" applyFill="1" applyProtection="1">
      <protection locked="0"/>
    </xf>
    <xf numFmtId="0" fontId="21" fillId="2" borderId="28" xfId="0" applyFont="1" applyFill="1" applyBorder="1" applyAlignment="1" applyProtection="1">
      <alignment horizontal="center" wrapText="1"/>
      <protection locked="0"/>
    </xf>
    <xf numFmtId="0" fontId="21" fillId="2" borderId="6" xfId="0" applyFont="1" applyFill="1" applyBorder="1" applyAlignment="1" applyProtection="1">
      <alignment horizontal="center" wrapText="1"/>
      <protection locked="0"/>
    </xf>
    <xf numFmtId="0" fontId="22" fillId="2" borderId="27" xfId="0" applyFont="1" applyFill="1" applyBorder="1" applyAlignment="1" applyProtection="1">
      <alignment horizontal="left" vertical="top" wrapText="1"/>
      <protection locked="0"/>
    </xf>
    <xf numFmtId="0" fontId="22" fillId="2" borderId="27" xfId="0" applyFont="1" applyFill="1" applyBorder="1" applyAlignment="1" applyProtection="1">
      <alignment horizontal="left" wrapText="1"/>
      <protection locked="0"/>
    </xf>
    <xf numFmtId="14" fontId="22" fillId="2" borderId="2" xfId="0" applyNumberFormat="1" applyFont="1" applyFill="1" applyBorder="1" applyAlignment="1" applyProtection="1">
      <alignment horizontal="center" wrapText="1"/>
      <protection locked="0"/>
    </xf>
    <xf numFmtId="0" fontId="22" fillId="2" borderId="16" xfId="0" applyFont="1" applyFill="1" applyBorder="1" applyAlignment="1" applyProtection="1">
      <alignment horizontal="left" vertical="top" wrapText="1"/>
      <protection locked="0"/>
    </xf>
    <xf numFmtId="0" fontId="22" fillId="2" borderId="16" xfId="0" applyFont="1" applyFill="1" applyBorder="1" applyAlignment="1" applyProtection="1">
      <alignment horizontal="left" wrapText="1"/>
      <protection locked="0"/>
    </xf>
    <xf numFmtId="0" fontId="22" fillId="2" borderId="4" xfId="0" applyFont="1" applyFill="1" applyBorder="1" applyAlignment="1" applyProtection="1">
      <alignment horizontal="center" wrapText="1"/>
      <protection locked="0"/>
    </xf>
    <xf numFmtId="0" fontId="22" fillId="2" borderId="4" xfId="0" applyFont="1" applyFill="1" applyBorder="1" applyAlignment="1" applyProtection="1">
      <alignment vertical="top" wrapText="1"/>
      <protection locked="0"/>
    </xf>
    <xf numFmtId="0" fontId="22" fillId="2" borderId="28" xfId="0" applyFont="1" applyFill="1" applyBorder="1" applyAlignment="1" applyProtection="1">
      <alignment horizontal="left" vertical="top" wrapText="1"/>
      <protection locked="0"/>
    </xf>
    <xf numFmtId="0" fontId="22" fillId="2" borderId="6" xfId="0" applyFont="1" applyFill="1" applyBorder="1" applyAlignment="1" applyProtection="1">
      <alignment vertical="top" wrapText="1"/>
      <protection locked="0"/>
    </xf>
    <xf numFmtId="0" fontId="22" fillId="2" borderId="23" xfId="0" applyFont="1" applyFill="1" applyBorder="1" applyAlignment="1" applyProtection="1">
      <alignment horizontal="left" vertical="top" wrapText="1"/>
      <protection locked="0"/>
    </xf>
    <xf numFmtId="0" fontId="22" fillId="2" borderId="42" xfId="0" applyFont="1" applyFill="1" applyBorder="1" applyAlignment="1" applyProtection="1">
      <alignment vertical="top" wrapText="1"/>
      <protection locked="0"/>
    </xf>
    <xf numFmtId="0" fontId="22" fillId="2" borderId="22" xfId="0" applyFont="1" applyFill="1" applyBorder="1" applyAlignment="1" applyProtection="1">
      <alignment horizontal="left" vertical="top" wrapText="1"/>
      <protection locked="0"/>
    </xf>
    <xf numFmtId="0" fontId="22" fillId="2" borderId="31" xfId="0" applyFont="1" applyFill="1" applyBorder="1" applyAlignment="1" applyProtection="1">
      <alignment vertical="top" wrapText="1"/>
      <protection locked="0"/>
    </xf>
    <xf numFmtId="0" fontId="22" fillId="2" borderId="2" xfId="0" applyFont="1" applyFill="1" applyBorder="1" applyAlignment="1" applyProtection="1">
      <alignment vertical="top" wrapText="1"/>
      <protection locked="0"/>
    </xf>
    <xf numFmtId="166" fontId="19" fillId="2" borderId="39" xfId="1" applyNumberFormat="1" applyFont="1" applyFill="1" applyBorder="1" applyAlignment="1" applyProtection="1">
      <alignment horizontal="right" vertical="top" wrapText="1"/>
    </xf>
    <xf numFmtId="0" fontId="19" fillId="2" borderId="52" xfId="0" applyFont="1" applyFill="1" applyBorder="1" applyAlignment="1">
      <alignment vertical="top" wrapText="1"/>
    </xf>
    <xf numFmtId="0" fontId="19" fillId="2" borderId="0" xfId="0" applyFont="1" applyFill="1" applyAlignment="1">
      <alignment horizontal="center" vertical="top" wrapText="1"/>
    </xf>
    <xf numFmtId="0" fontId="23" fillId="2" borderId="0" xfId="0" applyFont="1" applyFill="1" applyAlignment="1">
      <alignment vertical="top" wrapText="1"/>
    </xf>
    <xf numFmtId="0" fontId="3" fillId="2" borderId="1" xfId="0" applyFont="1" applyFill="1" applyBorder="1"/>
    <xf numFmtId="0" fontId="5" fillId="2" borderId="72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0" fillId="2" borderId="42" xfId="0" applyFill="1" applyBorder="1"/>
    <xf numFmtId="166" fontId="0" fillId="2" borderId="23" xfId="1" applyNumberFormat="1" applyFont="1" applyFill="1" applyBorder="1"/>
    <xf numFmtId="166" fontId="0" fillId="2" borderId="42" xfId="1" applyNumberFormat="1" applyFont="1" applyFill="1" applyBorder="1"/>
    <xf numFmtId="0" fontId="8" fillId="2" borderId="16" xfId="0" applyFont="1" applyFill="1" applyBorder="1"/>
    <xf numFmtId="0" fontId="0" fillId="2" borderId="3" xfId="0" applyFill="1" applyBorder="1"/>
    <xf numFmtId="0" fontId="0" fillId="2" borderId="41" xfId="0" applyFill="1" applyBorder="1"/>
    <xf numFmtId="0" fontId="6" fillId="2" borderId="0" xfId="0" applyFont="1" applyFill="1" applyAlignment="1">
      <alignment horizontal="center" vertical="top" wrapText="1"/>
    </xf>
    <xf numFmtId="0" fontId="0" fillId="2" borderId="18" xfId="0" applyFill="1" applyBorder="1" applyAlignment="1">
      <alignment horizontal="left"/>
    </xf>
    <xf numFmtId="0" fontId="2" fillId="2" borderId="0" xfId="0" applyFont="1" applyFill="1" applyAlignment="1">
      <alignment horizontal="left"/>
    </xf>
    <xf numFmtId="166" fontId="26" fillId="2" borderId="1" xfId="1" applyNumberFormat="1" applyFont="1" applyFill="1" applyBorder="1" applyAlignment="1" applyProtection="1">
      <alignment horizontal="center" vertical="center"/>
    </xf>
    <xf numFmtId="166" fontId="26" fillId="2" borderId="27" xfId="1" applyNumberFormat="1" applyFont="1" applyFill="1" applyBorder="1" applyAlignment="1" applyProtection="1">
      <alignment horizontal="center" vertical="center"/>
    </xf>
    <xf numFmtId="166" fontId="26" fillId="2" borderId="3" xfId="1" applyNumberFormat="1" applyFont="1" applyFill="1" applyBorder="1" applyAlignment="1" applyProtection="1">
      <alignment horizontal="center" vertical="center"/>
    </xf>
    <xf numFmtId="166" fontId="26" fillId="2" borderId="16" xfId="1" applyNumberFormat="1" applyFont="1" applyFill="1" applyBorder="1" applyAlignment="1" applyProtection="1">
      <alignment horizontal="center" vertical="center"/>
    </xf>
    <xf numFmtId="166" fontId="26" fillId="2" borderId="5" xfId="1" applyNumberFormat="1" applyFont="1" applyFill="1" applyBorder="1" applyAlignment="1" applyProtection="1">
      <alignment horizontal="center" vertical="center"/>
    </xf>
    <xf numFmtId="166" fontId="26" fillId="2" borderId="28" xfId="1" applyNumberFormat="1" applyFont="1" applyFill="1" applyBorder="1" applyAlignment="1" applyProtection="1">
      <alignment horizontal="center" vertical="center"/>
    </xf>
    <xf numFmtId="166" fontId="26" fillId="4" borderId="27" xfId="1" applyNumberFormat="1" applyFont="1" applyFill="1" applyBorder="1" applyAlignment="1" applyProtection="1">
      <alignment horizontal="center" vertical="center"/>
      <protection locked="0"/>
    </xf>
    <xf numFmtId="166" fontId="26" fillId="4" borderId="16" xfId="1" applyNumberFormat="1" applyFont="1" applyFill="1" applyBorder="1" applyAlignment="1" applyProtection="1">
      <alignment horizontal="center" vertical="center"/>
      <protection locked="0"/>
    </xf>
    <xf numFmtId="166" fontId="26" fillId="4" borderId="34" xfId="1" applyNumberFormat="1" applyFont="1" applyFill="1" applyBorder="1" applyAlignment="1" applyProtection="1">
      <alignment horizontal="center" vertical="center"/>
      <protection locked="0"/>
    </xf>
    <xf numFmtId="166" fontId="26" fillId="4" borderId="19" xfId="1" applyNumberFormat="1" applyFont="1" applyFill="1" applyBorder="1" applyAlignment="1" applyProtection="1">
      <alignment horizontal="center" vertical="center"/>
      <protection locked="0"/>
    </xf>
    <xf numFmtId="0" fontId="26" fillId="4" borderId="3" xfId="0" applyFont="1" applyFill="1" applyBorder="1" applyAlignment="1" applyProtection="1">
      <alignment horizontal="left" vertical="center" wrapText="1"/>
      <protection locked="0"/>
    </xf>
    <xf numFmtId="0" fontId="26" fillId="4" borderId="4" xfId="0" applyFont="1" applyFill="1" applyBorder="1" applyAlignment="1" applyProtection="1">
      <alignment horizontal="left" vertical="center" wrapText="1"/>
      <protection locked="0"/>
    </xf>
    <xf numFmtId="0" fontId="25" fillId="4" borderId="3" xfId="0" applyFont="1" applyFill="1" applyBorder="1" applyAlignment="1" applyProtection="1">
      <alignment horizontal="right" vertical="center"/>
      <protection locked="0"/>
    </xf>
    <xf numFmtId="0" fontId="25" fillId="4" borderId="4" xfId="0" applyFont="1" applyFill="1" applyBorder="1" applyAlignment="1" applyProtection="1">
      <alignment horizontal="right" vertical="center"/>
      <protection locked="0"/>
    </xf>
    <xf numFmtId="0" fontId="26" fillId="4" borderId="5" xfId="0" applyFont="1" applyFill="1" applyBorder="1" applyAlignment="1" applyProtection="1">
      <alignment horizontal="left" vertical="center" wrapText="1"/>
      <protection locked="0"/>
    </xf>
    <xf numFmtId="0" fontId="26" fillId="4" borderId="6" xfId="0" applyFont="1" applyFill="1" applyBorder="1" applyAlignment="1" applyProtection="1">
      <alignment horizontal="left" vertical="center" wrapText="1"/>
      <protection locked="0"/>
    </xf>
    <xf numFmtId="0" fontId="26" fillId="4" borderId="41" xfId="0" applyFont="1" applyFill="1" applyBorder="1" applyAlignment="1" applyProtection="1">
      <alignment horizontal="left" vertical="center" wrapText="1"/>
      <protection locked="0"/>
    </xf>
    <xf numFmtId="0" fontId="26" fillId="4" borderId="42" xfId="0" applyFont="1" applyFill="1" applyBorder="1" applyAlignment="1" applyProtection="1">
      <alignment horizontal="left" vertical="center" wrapText="1"/>
      <protection locked="0"/>
    </xf>
    <xf numFmtId="0" fontId="27" fillId="0" borderId="72" xfId="0" applyFont="1" applyBorder="1" applyAlignment="1">
      <alignment horizontal="center" vertical="center" wrapText="1"/>
    </xf>
    <xf numFmtId="0" fontId="27" fillId="0" borderId="73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" fontId="28" fillId="2" borderId="0" xfId="0" applyNumberFormat="1" applyFont="1" applyFill="1" applyAlignment="1">
      <alignment horizontal="center"/>
    </xf>
    <xf numFmtId="0" fontId="28" fillId="2" borderId="16" xfId="0" applyFont="1" applyFill="1" applyBorder="1" applyAlignment="1">
      <alignment horizontal="center"/>
    </xf>
    <xf numFmtId="166" fontId="20" fillId="2" borderId="51" xfId="0" applyNumberFormat="1" applyFont="1" applyFill="1" applyBorder="1" applyAlignment="1">
      <alignment horizontal="center" vertical="top" wrapText="1"/>
    </xf>
    <xf numFmtId="0" fontId="19" fillId="2" borderId="0" xfId="0" applyFont="1" applyFill="1" applyAlignment="1">
      <alignment horizontal="right" vertical="top" wrapText="1"/>
    </xf>
    <xf numFmtId="166" fontId="19" fillId="2" borderId="74" xfId="1" applyNumberFormat="1" applyFont="1" applyFill="1" applyBorder="1" applyAlignment="1" applyProtection="1">
      <alignment horizontal="right" vertical="top" wrapText="1"/>
    </xf>
    <xf numFmtId="0" fontId="2" fillId="2" borderId="0" xfId="0" applyFont="1" applyFill="1"/>
    <xf numFmtId="0" fontId="24" fillId="2" borderId="0" xfId="0" applyFont="1" applyFill="1"/>
    <xf numFmtId="0" fontId="7" fillId="2" borderId="0" xfId="2" applyFill="1" applyAlignment="1" applyProtection="1">
      <protection locked="0"/>
    </xf>
    <xf numFmtId="0" fontId="2" fillId="3" borderId="5" xfId="0" applyFont="1" applyFill="1" applyBorder="1" applyAlignment="1">
      <alignment horizontal="center"/>
    </xf>
    <xf numFmtId="0" fontId="2" fillId="3" borderId="28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166" fontId="17" fillId="2" borderId="0" xfId="1" applyNumberFormat="1" applyFont="1" applyFill="1" applyAlignment="1" applyProtection="1">
      <alignment vertical="top" wrapText="1"/>
    </xf>
    <xf numFmtId="166" fontId="19" fillId="2" borderId="0" xfId="1" applyNumberFormat="1" applyFont="1" applyFill="1" applyBorder="1" applyAlignment="1" applyProtection="1">
      <alignment vertical="top" wrapText="1"/>
    </xf>
    <xf numFmtId="166" fontId="0" fillId="2" borderId="0" xfId="1" applyNumberFormat="1" applyFont="1" applyFill="1" applyProtection="1"/>
    <xf numFmtId="166" fontId="19" fillId="2" borderId="52" xfId="1" applyNumberFormat="1" applyFont="1" applyFill="1" applyBorder="1" applyAlignment="1" applyProtection="1">
      <alignment horizontal="left" vertical="top" wrapText="1"/>
    </xf>
    <xf numFmtId="166" fontId="0" fillId="2" borderId="52" xfId="1" applyNumberFormat="1" applyFont="1" applyFill="1" applyBorder="1" applyProtection="1"/>
    <xf numFmtId="166" fontId="20" fillId="2" borderId="0" xfId="1" applyNumberFormat="1" applyFont="1" applyFill="1" applyProtection="1"/>
    <xf numFmtId="166" fontId="0" fillId="2" borderId="0" xfId="1" applyNumberFormat="1" applyFont="1" applyFill="1" applyBorder="1" applyProtection="1"/>
    <xf numFmtId="0" fontId="12" fillId="10" borderId="0" xfId="0" applyFont="1" applyFill="1"/>
    <xf numFmtId="166" fontId="0" fillId="2" borderId="6" xfId="1" applyNumberFormat="1" applyFont="1" applyFill="1" applyBorder="1"/>
    <xf numFmtId="1" fontId="9" fillId="6" borderId="16" xfId="0" applyNumberFormat="1" applyFont="1" applyFill="1" applyBorder="1" applyAlignment="1">
      <alignment horizontal="left" wrapText="1"/>
    </xf>
    <xf numFmtId="0" fontId="2" fillId="2" borderId="18" xfId="0" applyFont="1" applyFill="1" applyBorder="1" applyAlignment="1">
      <alignment horizontal="left"/>
    </xf>
    <xf numFmtId="0" fontId="23" fillId="2" borderId="0" xfId="0" applyFont="1" applyFill="1" applyAlignment="1">
      <alignment horizontal="center" vertical="top" wrapText="1"/>
    </xf>
    <xf numFmtId="0" fontId="23" fillId="2" borderId="0" xfId="0" applyFont="1" applyFill="1" applyAlignment="1">
      <alignment vertical="top"/>
    </xf>
    <xf numFmtId="166" fontId="0" fillId="2" borderId="28" xfId="1" applyNumberFormat="1" applyFont="1" applyFill="1" applyBorder="1"/>
    <xf numFmtId="0" fontId="2" fillId="2" borderId="17" xfId="0" applyFont="1" applyFill="1" applyBorder="1" applyAlignment="1">
      <alignment horizontal="left"/>
    </xf>
    <xf numFmtId="0" fontId="0" fillId="2" borderId="23" xfId="0" applyFill="1" applyBorder="1"/>
    <xf numFmtId="0" fontId="2" fillId="3" borderId="63" xfId="0" applyFont="1" applyFill="1" applyBorder="1" applyAlignment="1">
      <alignment horizontal="center"/>
    </xf>
    <xf numFmtId="0" fontId="7" fillId="0" borderId="0" xfId="2" applyAlignment="1" applyProtection="1"/>
    <xf numFmtId="0" fontId="0" fillId="2" borderId="16" xfId="0" applyFill="1" applyBorder="1" applyAlignment="1">
      <alignment horizontal="right"/>
    </xf>
    <xf numFmtId="0" fontId="2" fillId="2" borderId="16" xfId="0" applyFont="1" applyFill="1" applyBorder="1" applyAlignment="1">
      <alignment horizontal="center"/>
    </xf>
    <xf numFmtId="166" fontId="0" fillId="2" borderId="16" xfId="1" applyNumberFormat="1" applyFont="1" applyFill="1" applyBorder="1" applyProtection="1"/>
    <xf numFmtId="0" fontId="30" fillId="2" borderId="0" xfId="0" applyFont="1" applyFill="1"/>
    <xf numFmtId="0" fontId="13" fillId="7" borderId="36" xfId="0" applyFont="1" applyFill="1" applyBorder="1" applyAlignment="1">
      <alignment horizontal="center"/>
    </xf>
    <xf numFmtId="0" fontId="13" fillId="7" borderId="6" xfId="0" applyFont="1" applyFill="1" applyBorder="1" applyAlignment="1">
      <alignment horizontal="center"/>
    </xf>
    <xf numFmtId="0" fontId="13" fillId="7" borderId="49" xfId="0" applyFont="1" applyFill="1" applyBorder="1" applyAlignment="1">
      <alignment horizontal="center"/>
    </xf>
    <xf numFmtId="0" fontId="13" fillId="7" borderId="22" xfId="0" applyFont="1" applyFill="1" applyBorder="1" applyAlignment="1">
      <alignment horizontal="center"/>
    </xf>
    <xf numFmtId="0" fontId="13" fillId="7" borderId="31" xfId="0" applyFont="1" applyFill="1" applyBorder="1" applyAlignment="1">
      <alignment horizontal="center"/>
    </xf>
    <xf numFmtId="0" fontId="0" fillId="2" borderId="33" xfId="0" applyFill="1" applyBorder="1"/>
    <xf numFmtId="166" fontId="25" fillId="2" borderId="62" xfId="1" applyNumberFormat="1" applyFont="1" applyFill="1" applyBorder="1" applyAlignment="1" applyProtection="1">
      <alignment horizontal="center" vertical="center"/>
    </xf>
    <xf numFmtId="166" fontId="25" fillId="2" borderId="2" xfId="1" applyNumberFormat="1" applyFont="1" applyFill="1" applyBorder="1" applyAlignment="1" applyProtection="1">
      <alignment horizontal="center" vertical="center"/>
    </xf>
    <xf numFmtId="0" fontId="0" fillId="2" borderId="43" xfId="0" applyFill="1" applyBorder="1"/>
    <xf numFmtId="166" fontId="25" fillId="2" borderId="17" xfId="1" applyNumberFormat="1" applyFont="1" applyFill="1" applyBorder="1" applyAlignment="1" applyProtection="1">
      <alignment horizontal="center" vertical="center"/>
    </xf>
    <xf numFmtId="166" fontId="25" fillId="2" borderId="4" xfId="1" applyNumberFormat="1" applyFont="1" applyFill="1" applyBorder="1" applyAlignment="1" applyProtection="1">
      <alignment horizontal="center" vertical="center"/>
    </xf>
    <xf numFmtId="0" fontId="0" fillId="2" borderId="76" xfId="0" applyFill="1" applyBorder="1"/>
    <xf numFmtId="166" fontId="25" fillId="2" borderId="6" xfId="1" applyNumberFormat="1" applyFont="1" applyFill="1" applyBorder="1" applyAlignment="1" applyProtection="1">
      <alignment horizontal="center" vertical="center"/>
    </xf>
    <xf numFmtId="0" fontId="2" fillId="2" borderId="32" xfId="0" applyFont="1" applyFill="1" applyBorder="1" applyAlignment="1">
      <alignment horizontal="center"/>
    </xf>
    <xf numFmtId="166" fontId="2" fillId="2" borderId="38" xfId="1" applyNumberFormat="1" applyFont="1" applyFill="1" applyBorder="1" applyProtection="1"/>
    <xf numFmtId="166" fontId="2" fillId="2" borderId="39" xfId="1" applyNumberFormat="1" applyFont="1" applyFill="1" applyBorder="1" applyProtection="1"/>
    <xf numFmtId="166" fontId="2" fillId="2" borderId="40" xfId="1" applyNumberFormat="1" applyFont="1" applyFill="1" applyBorder="1" applyProtection="1"/>
    <xf numFmtId="166" fontId="2" fillId="2" borderId="57" xfId="1" applyNumberFormat="1" applyFont="1" applyFill="1" applyBorder="1" applyProtection="1"/>
    <xf numFmtId="166" fontId="2" fillId="2" borderId="60" xfId="1" applyNumberFormat="1" applyFont="1" applyFill="1" applyBorder="1" applyProtection="1"/>
    <xf numFmtId="166" fontId="2" fillId="2" borderId="75" xfId="1" applyNumberFormat="1" applyFont="1" applyFill="1" applyBorder="1" applyProtection="1"/>
    <xf numFmtId="0" fontId="2" fillId="2" borderId="38" xfId="0" applyFont="1" applyFill="1" applyBorder="1"/>
    <xf numFmtId="0" fontId="0" fillId="2" borderId="39" xfId="0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13" fillId="7" borderId="16" xfId="0" applyFont="1" applyFill="1" applyBorder="1" applyAlignment="1">
      <alignment horizontal="center"/>
    </xf>
    <xf numFmtId="166" fontId="0" fillId="2" borderId="16" xfId="0" applyNumberFormat="1" applyFill="1" applyBorder="1"/>
    <xf numFmtId="0" fontId="2" fillId="2" borderId="18" xfId="0" applyFont="1" applyFill="1" applyBorder="1" applyAlignment="1">
      <alignment horizontal="right"/>
    </xf>
    <xf numFmtId="166" fontId="20" fillId="2" borderId="65" xfId="0" applyNumberFormat="1" applyFont="1" applyFill="1" applyBorder="1" applyAlignment="1">
      <alignment horizontal="center" vertical="top" wrapText="1"/>
    </xf>
    <xf numFmtId="0" fontId="20" fillId="2" borderId="0" xfId="0" applyFont="1" applyFill="1" applyAlignment="1">
      <alignment vertical="top"/>
    </xf>
    <xf numFmtId="0" fontId="32" fillId="2" borderId="0" xfId="0" applyFont="1" applyFill="1" applyAlignment="1">
      <alignment horizontal="center" vertical="top" wrapText="1"/>
    </xf>
    <xf numFmtId="0" fontId="32" fillId="2" borderId="0" xfId="0" applyFont="1" applyFill="1" applyAlignment="1">
      <alignment vertical="top"/>
    </xf>
    <xf numFmtId="0" fontId="2" fillId="2" borderId="24" xfId="0" applyFont="1" applyFill="1" applyBorder="1" applyAlignment="1">
      <alignment horizontal="right"/>
    </xf>
    <xf numFmtId="0" fontId="0" fillId="2" borderId="15" xfId="0" applyFill="1" applyBorder="1" applyAlignment="1">
      <alignment vertical="top" wrapText="1"/>
    </xf>
    <xf numFmtId="166" fontId="26" fillId="4" borderId="27" xfId="1" applyNumberFormat="1" applyFont="1" applyFill="1" applyBorder="1" applyAlignment="1" applyProtection="1">
      <alignment horizontal="center" vertical="top" wrapText="1"/>
      <protection locked="0"/>
    </xf>
    <xf numFmtId="166" fontId="26" fillId="2" borderId="1" xfId="1" applyNumberFormat="1" applyFont="1" applyFill="1" applyBorder="1" applyAlignment="1" applyProtection="1">
      <alignment horizontal="center" vertical="top" wrapText="1"/>
    </xf>
    <xf numFmtId="166" fontId="26" fillId="2" borderId="27" xfId="1" applyNumberFormat="1" applyFont="1" applyFill="1" applyBorder="1" applyAlignment="1" applyProtection="1">
      <alignment horizontal="center" vertical="top" wrapText="1"/>
    </xf>
    <xf numFmtId="0" fontId="0" fillId="2" borderId="0" xfId="0" applyFill="1" applyAlignment="1">
      <alignment vertical="top" wrapText="1"/>
    </xf>
    <xf numFmtId="0" fontId="0" fillId="2" borderId="16" xfId="0" applyFill="1" applyBorder="1" applyAlignment="1">
      <alignment vertical="top" wrapText="1"/>
    </xf>
    <xf numFmtId="166" fontId="0" fillId="2" borderId="16" xfId="1" applyNumberFormat="1" applyFont="1" applyFill="1" applyBorder="1" applyAlignment="1">
      <alignment vertical="top" wrapText="1"/>
    </xf>
    <xf numFmtId="166" fontId="0" fillId="2" borderId="16" xfId="0" applyNumberFormat="1" applyFill="1" applyBorder="1" applyAlignment="1">
      <alignment vertical="top" wrapText="1"/>
    </xf>
    <xf numFmtId="0" fontId="0" fillId="2" borderId="47" xfId="0" applyFill="1" applyBorder="1" applyAlignment="1">
      <alignment vertical="top" wrapText="1"/>
    </xf>
    <xf numFmtId="0" fontId="26" fillId="4" borderId="4" xfId="0" applyFont="1" applyFill="1" applyBorder="1" applyAlignment="1" applyProtection="1">
      <alignment horizontal="left" vertical="top" wrapText="1"/>
      <protection locked="0"/>
    </xf>
    <xf numFmtId="0" fontId="0" fillId="2" borderId="46" xfId="0" applyFill="1" applyBorder="1" applyAlignment="1">
      <alignment vertical="top" wrapText="1"/>
    </xf>
    <xf numFmtId="0" fontId="10" fillId="4" borderId="21" xfId="0" applyFont="1" applyFill="1" applyBorder="1" applyAlignment="1" applyProtection="1">
      <alignment horizontal="left" vertical="top" wrapText="1"/>
      <protection locked="0"/>
    </xf>
    <xf numFmtId="0" fontId="0" fillId="2" borderId="77" xfId="0" applyFill="1" applyBorder="1" applyAlignment="1">
      <alignment vertical="top" wrapText="1"/>
    </xf>
    <xf numFmtId="166" fontId="26" fillId="2" borderId="16" xfId="1" applyNumberFormat="1" applyFont="1" applyFill="1" applyBorder="1" applyAlignment="1" applyProtection="1">
      <alignment horizontal="center" vertical="top" wrapText="1"/>
    </xf>
    <xf numFmtId="166" fontId="26" fillId="2" borderId="3" xfId="1" applyNumberFormat="1" applyFont="1" applyFill="1" applyBorder="1" applyAlignment="1" applyProtection="1">
      <alignment horizontal="center" vertical="top" wrapText="1"/>
    </xf>
    <xf numFmtId="166" fontId="26" fillId="2" borderId="5" xfId="1" applyNumberFormat="1" applyFont="1" applyFill="1" applyBorder="1" applyAlignment="1" applyProtection="1">
      <alignment horizontal="center" vertical="top" wrapText="1"/>
    </xf>
    <xf numFmtId="166" fontId="26" fillId="2" borderId="28" xfId="1" applyNumberFormat="1" applyFont="1" applyFill="1" applyBorder="1" applyAlignment="1" applyProtection="1">
      <alignment horizontal="center" vertical="top" wrapText="1"/>
    </xf>
    <xf numFmtId="166" fontId="26" fillId="4" borderId="16" xfId="1" applyNumberFormat="1" applyFont="1" applyFill="1" applyBorder="1" applyAlignment="1" applyProtection="1">
      <alignment horizontal="center" vertical="top" wrapText="1"/>
      <protection locked="0"/>
    </xf>
    <xf numFmtId="166" fontId="26" fillId="4" borderId="1" xfId="1" applyNumberFormat="1" applyFont="1" applyFill="1" applyBorder="1" applyAlignment="1" applyProtection="1">
      <alignment horizontal="center" vertical="top" wrapText="1"/>
      <protection locked="0"/>
    </xf>
    <xf numFmtId="166" fontId="26" fillId="4" borderId="3" xfId="1" applyNumberFormat="1" applyFont="1" applyFill="1" applyBorder="1" applyAlignment="1" applyProtection="1">
      <alignment horizontal="center" vertical="top" wrapText="1"/>
      <protection locked="0"/>
    </xf>
    <xf numFmtId="166" fontId="26" fillId="4" borderId="5" xfId="1" applyNumberFormat="1" applyFont="1" applyFill="1" applyBorder="1" applyAlignment="1" applyProtection="1">
      <alignment horizontal="center" vertical="top" wrapText="1"/>
      <protection locked="0"/>
    </xf>
    <xf numFmtId="166" fontId="26" fillId="4" borderId="28" xfId="1" applyNumberFormat="1" applyFont="1" applyFill="1" applyBorder="1" applyAlignment="1" applyProtection="1">
      <alignment horizontal="center" vertical="top" wrapText="1"/>
      <protection locked="0"/>
    </xf>
    <xf numFmtId="0" fontId="10" fillId="4" borderId="41" xfId="0" applyFont="1" applyFill="1" applyBorder="1" applyAlignment="1" applyProtection="1">
      <alignment horizontal="left" vertical="top" wrapText="1"/>
      <protection locked="0"/>
    </xf>
    <xf numFmtId="0" fontId="10" fillId="4" borderId="57" xfId="0" applyFont="1" applyFill="1" applyBorder="1" applyAlignment="1" applyProtection="1">
      <alignment horizontal="left" vertical="top" wrapText="1"/>
      <protection locked="0"/>
    </xf>
    <xf numFmtId="0" fontId="10" fillId="4" borderId="32" xfId="0" applyFont="1" applyFill="1" applyBorder="1" applyAlignment="1" applyProtection="1">
      <alignment horizontal="left" vertical="top" wrapText="1"/>
      <protection locked="0"/>
    </xf>
    <xf numFmtId="0" fontId="26" fillId="4" borderId="6" xfId="0" applyFont="1" applyFill="1" applyBorder="1" applyAlignment="1" applyProtection="1">
      <alignment horizontal="left" vertical="top" wrapText="1"/>
      <protection locked="0"/>
    </xf>
    <xf numFmtId="166" fontId="23" fillId="2" borderId="0" xfId="0" applyNumberFormat="1" applyFont="1" applyFill="1" applyAlignment="1">
      <alignment vertical="top"/>
    </xf>
    <xf numFmtId="0" fontId="26" fillId="4" borderId="42" xfId="0" applyFont="1" applyFill="1" applyBorder="1" applyAlignment="1" applyProtection="1">
      <alignment horizontal="left" vertical="top" wrapText="1"/>
      <protection locked="0"/>
    </xf>
    <xf numFmtId="1" fontId="3" fillId="2" borderId="0" xfId="0" applyNumberFormat="1" applyFont="1" applyFill="1"/>
    <xf numFmtId="1" fontId="3" fillId="2" borderId="16" xfId="0" applyNumberFormat="1" applyFont="1" applyFill="1" applyBorder="1"/>
    <xf numFmtId="1" fontId="3" fillId="0" borderId="16" xfId="0" applyNumberFormat="1" applyFont="1" applyBorder="1"/>
    <xf numFmtId="0" fontId="0" fillId="2" borderId="16" xfId="0" applyFill="1" applyBorder="1" applyAlignment="1">
      <alignment horizontal="center"/>
    </xf>
    <xf numFmtId="0" fontId="0" fillId="2" borderId="11" xfId="0" applyFill="1" applyBorder="1"/>
    <xf numFmtId="167" fontId="0" fillId="2" borderId="6" xfId="0" applyNumberFormat="1" applyFill="1" applyBorder="1"/>
    <xf numFmtId="166" fontId="0" fillId="2" borderId="23" xfId="1" applyNumberFormat="1" applyFont="1" applyFill="1" applyBorder="1" applyProtection="1"/>
    <xf numFmtId="166" fontId="0" fillId="2" borderId="4" xfId="1" applyNumberFormat="1" applyFont="1" applyFill="1" applyBorder="1" applyProtection="1"/>
    <xf numFmtId="0" fontId="0" fillId="2" borderId="7" xfId="0" applyFill="1" applyBorder="1" applyProtection="1">
      <protection locked="0"/>
    </xf>
    <xf numFmtId="0" fontId="0" fillId="2" borderId="32" xfId="0" applyFill="1" applyBorder="1" applyProtection="1">
      <protection locked="0"/>
    </xf>
    <xf numFmtId="0" fontId="0" fillId="2" borderId="13" xfId="0" applyFill="1" applyBorder="1" applyProtection="1">
      <protection locked="0"/>
    </xf>
    <xf numFmtId="0" fontId="13" fillId="7" borderId="5" xfId="0" applyFont="1" applyFill="1" applyBorder="1" applyAlignment="1">
      <alignment horizontal="center"/>
    </xf>
    <xf numFmtId="1" fontId="0" fillId="2" borderId="16" xfId="0" applyNumberFormat="1" applyFill="1" applyBorder="1"/>
    <xf numFmtId="0" fontId="0" fillId="2" borderId="6" xfId="0" applyFill="1" applyBorder="1"/>
    <xf numFmtId="166" fontId="0" fillId="2" borderId="1" xfId="1" applyNumberFormat="1" applyFont="1" applyFill="1" applyBorder="1" applyProtection="1"/>
    <xf numFmtId="166" fontId="0" fillId="2" borderId="3" xfId="1" applyNumberFormat="1" applyFont="1" applyFill="1" applyBorder="1" applyProtection="1"/>
    <xf numFmtId="166" fontId="0" fillId="2" borderId="5" xfId="1" applyNumberFormat="1" applyFont="1" applyFill="1" applyBorder="1" applyProtection="1"/>
    <xf numFmtId="0" fontId="0" fillId="2" borderId="41" xfId="0" applyFill="1" applyBorder="1" applyAlignment="1">
      <alignment horizontal="right"/>
    </xf>
    <xf numFmtId="0" fontId="0" fillId="2" borderId="3" xfId="0" applyFill="1" applyBorder="1" applyAlignment="1">
      <alignment horizontal="right"/>
    </xf>
    <xf numFmtId="0" fontId="0" fillId="2" borderId="5" xfId="0" applyFill="1" applyBorder="1" applyAlignment="1">
      <alignment horizontal="right"/>
    </xf>
    <xf numFmtId="166" fontId="30" fillId="2" borderId="0" xfId="0" applyNumberFormat="1" applyFont="1" applyFill="1"/>
    <xf numFmtId="166" fontId="0" fillId="2" borderId="14" xfId="1" applyNumberFormat="1" applyFont="1" applyFill="1" applyBorder="1" applyProtection="1"/>
    <xf numFmtId="0" fontId="0" fillId="2" borderId="26" xfId="0" applyFill="1" applyBorder="1"/>
    <xf numFmtId="166" fontId="2" fillId="2" borderId="64" xfId="1" applyNumberFormat="1" applyFont="1" applyFill="1" applyBorder="1" applyAlignment="1" applyProtection="1">
      <alignment horizontal="right"/>
    </xf>
    <xf numFmtId="168" fontId="0" fillId="2" borderId="51" xfId="1" applyNumberFormat="1" applyFont="1" applyFill="1" applyBorder="1" applyAlignment="1" applyProtection="1">
      <alignment horizontal="left"/>
    </xf>
    <xf numFmtId="166" fontId="2" fillId="2" borderId="9" xfId="1" applyNumberFormat="1" applyFont="1" applyFill="1" applyBorder="1" applyAlignment="1" applyProtection="1">
      <alignment horizontal="right"/>
    </xf>
    <xf numFmtId="166" fontId="0" fillId="2" borderId="42" xfId="1" applyNumberFormat="1" applyFont="1" applyFill="1" applyBorder="1" applyProtection="1"/>
    <xf numFmtId="166" fontId="2" fillId="2" borderId="0" xfId="1" applyNumberFormat="1" applyFont="1" applyFill="1" applyBorder="1" applyProtection="1"/>
    <xf numFmtId="165" fontId="2" fillId="2" borderId="0" xfId="1" applyNumberFormat="1" applyFont="1" applyFill="1" applyBorder="1" applyProtection="1"/>
    <xf numFmtId="166" fontId="0" fillId="2" borderId="41" xfId="1" applyNumberFormat="1" applyFont="1" applyFill="1" applyBorder="1" applyProtection="1"/>
    <xf numFmtId="166" fontId="2" fillId="8" borderId="42" xfId="1" applyNumberFormat="1" applyFont="1" applyFill="1" applyBorder="1" applyProtection="1"/>
    <xf numFmtId="166" fontId="0" fillId="2" borderId="29" xfId="1" applyNumberFormat="1" applyFont="1" applyFill="1" applyBorder="1" applyProtection="1"/>
    <xf numFmtId="166" fontId="2" fillId="8" borderId="38" xfId="1" applyNumberFormat="1" applyFont="1" applyFill="1" applyBorder="1" applyProtection="1"/>
    <xf numFmtId="166" fontId="2" fillId="8" borderId="39" xfId="1" applyNumberFormat="1" applyFont="1" applyFill="1" applyBorder="1" applyProtection="1"/>
    <xf numFmtId="166" fontId="2" fillId="8" borderId="40" xfId="1" applyNumberFormat="1" applyFont="1" applyFill="1" applyBorder="1" applyProtection="1"/>
    <xf numFmtId="166" fontId="2" fillId="8" borderId="2" xfId="1" applyNumberFormat="1" applyFont="1" applyFill="1" applyBorder="1" applyProtection="1"/>
    <xf numFmtId="166" fontId="2" fillId="8" borderId="6" xfId="1" applyNumberFormat="1" applyFont="1" applyFill="1" applyBorder="1" applyProtection="1"/>
    <xf numFmtId="0" fontId="34" fillId="2" borderId="0" xfId="0" applyFont="1" applyFill="1"/>
    <xf numFmtId="166" fontId="0" fillId="0" borderId="3" xfId="1" applyNumberFormat="1" applyFont="1" applyFill="1" applyBorder="1" applyProtection="1"/>
    <xf numFmtId="0" fontId="26" fillId="2" borderId="0" xfId="0" applyFont="1" applyFill="1"/>
    <xf numFmtId="0" fontId="35" fillId="2" borderId="0" xfId="0" applyFont="1" applyFill="1"/>
    <xf numFmtId="0" fontId="3" fillId="0" borderId="0" xfId="0" applyFont="1"/>
    <xf numFmtId="0" fontId="0" fillId="0" borderId="0" xfId="0" applyAlignment="1">
      <alignment horizontal="center"/>
    </xf>
    <xf numFmtId="1" fontId="9" fillId="6" borderId="16" xfId="0" applyNumberFormat="1" applyFont="1" applyFill="1" applyBorder="1" applyAlignment="1">
      <alignment horizontal="center" wrapText="1"/>
    </xf>
    <xf numFmtId="0" fontId="36" fillId="0" borderId="16" xfId="0" applyFont="1" applyBorder="1" applyAlignment="1">
      <alignment wrapText="1"/>
    </xf>
    <xf numFmtId="0" fontId="37" fillId="0" borderId="16" xfId="0" applyFont="1" applyBorder="1" applyAlignment="1">
      <alignment wrapText="1"/>
    </xf>
    <xf numFmtId="0" fontId="0" fillId="0" borderId="0" xfId="0" applyAlignment="1">
      <alignment horizontal="right"/>
    </xf>
    <xf numFmtId="0" fontId="20" fillId="0" borderId="0" xfId="0" applyFont="1" applyAlignment="1">
      <alignment horizontal="right"/>
    </xf>
    <xf numFmtId="0" fontId="0" fillId="2" borderId="0" xfId="0" applyFill="1" applyAlignment="1">
      <alignment horizontal="right"/>
    </xf>
    <xf numFmtId="1" fontId="9" fillId="6" borderId="17" xfId="0" applyNumberFormat="1" applyFont="1" applyFill="1" applyBorder="1" applyAlignment="1">
      <alignment horizontal="left" wrapText="1"/>
    </xf>
    <xf numFmtId="0" fontId="13" fillId="7" borderId="15" xfId="0" applyFont="1" applyFill="1" applyBorder="1" applyAlignment="1">
      <alignment horizontal="right"/>
    </xf>
    <xf numFmtId="0" fontId="13" fillId="7" borderId="46" xfId="0" applyFont="1" applyFill="1" applyBorder="1" applyAlignment="1">
      <alignment horizontal="right"/>
    </xf>
    <xf numFmtId="0" fontId="0" fillId="0" borderId="0" xfId="0" applyAlignment="1">
      <alignment horizontal="centerContinuous"/>
    </xf>
    <xf numFmtId="49" fontId="3" fillId="2" borderId="0" xfId="0" applyNumberFormat="1" applyFont="1" applyFill="1"/>
    <xf numFmtId="49" fontId="9" fillId="6" borderId="16" xfId="0" applyNumberFormat="1" applyFont="1" applyFill="1" applyBorder="1" applyAlignment="1">
      <alignment horizontal="left" wrapText="1"/>
    </xf>
    <xf numFmtId="0" fontId="2" fillId="2" borderId="0" xfId="0" applyFont="1" applyFill="1" applyAlignment="1">
      <alignment horizontal="center"/>
    </xf>
    <xf numFmtId="0" fontId="20" fillId="2" borderId="0" xfId="0" applyFont="1" applyFill="1" applyAlignment="1">
      <alignment horizontal="center"/>
    </xf>
    <xf numFmtId="0" fontId="19" fillId="2" borderId="52" xfId="0" applyFont="1" applyFill="1" applyBorder="1" applyAlignment="1">
      <alignment horizontal="left" vertical="top" wrapText="1"/>
    </xf>
    <xf numFmtId="0" fontId="19" fillId="2" borderId="48" xfId="0" applyFont="1" applyFill="1" applyBorder="1" applyAlignment="1">
      <alignment horizontal="right" vertical="top" wrapText="1"/>
    </xf>
    <xf numFmtId="0" fontId="39" fillId="2" borderId="0" xfId="0" applyFont="1" applyFill="1" applyAlignment="1">
      <alignment horizontal="center"/>
    </xf>
    <xf numFmtId="0" fontId="40" fillId="2" borderId="0" xfId="0" applyFont="1" applyFill="1" applyAlignment="1">
      <alignment horizontal="left"/>
    </xf>
    <xf numFmtId="0" fontId="0" fillId="2" borderId="32" xfId="0" applyFill="1" applyBorder="1"/>
    <xf numFmtId="166" fontId="0" fillId="2" borderId="0" xfId="0" applyNumberFormat="1" applyFill="1"/>
    <xf numFmtId="0" fontId="0" fillId="2" borderId="38" xfId="0" applyFill="1" applyBorder="1"/>
    <xf numFmtId="0" fontId="0" fillId="2" borderId="39" xfId="0" applyFill="1" applyBorder="1"/>
    <xf numFmtId="0" fontId="0" fillId="2" borderId="40" xfId="0" applyFill="1" applyBorder="1"/>
    <xf numFmtId="0" fontId="19" fillId="0" borderId="5" xfId="0" applyFont="1" applyBorder="1" applyAlignment="1">
      <alignment horizontal="center" vertical="center" wrapText="1"/>
    </xf>
    <xf numFmtId="0" fontId="19" fillId="0" borderId="28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34" xfId="0" applyFont="1" applyBorder="1" applyAlignment="1">
      <alignment horizontal="center" vertical="top" wrapText="1"/>
    </xf>
    <xf numFmtId="166" fontId="19" fillId="2" borderId="20" xfId="1" applyNumberFormat="1" applyFont="1" applyFill="1" applyBorder="1" applyAlignment="1" applyProtection="1">
      <alignment horizontal="right" vertical="top" wrapText="1"/>
    </xf>
    <xf numFmtId="166" fontId="20" fillId="2" borderId="21" xfId="1" applyNumberFormat="1" applyFont="1" applyFill="1" applyBorder="1" applyAlignment="1" applyProtection="1">
      <alignment horizontal="right" vertical="top" wrapText="1"/>
    </xf>
    <xf numFmtId="166" fontId="19" fillId="2" borderId="56" xfId="1" applyNumberFormat="1" applyFont="1" applyFill="1" applyBorder="1" applyAlignment="1" applyProtection="1">
      <alignment horizontal="right" vertical="top" wrapText="1"/>
    </xf>
    <xf numFmtId="166" fontId="19" fillId="2" borderId="15" xfId="0" applyNumberFormat="1" applyFont="1" applyFill="1" applyBorder="1" applyAlignment="1">
      <alignment horizontal="right" vertical="top" wrapText="1"/>
    </xf>
    <xf numFmtId="166" fontId="20" fillId="2" borderId="62" xfId="0" applyNumberFormat="1" applyFont="1" applyFill="1" applyBorder="1" applyAlignment="1">
      <alignment horizontal="right" vertical="top" wrapText="1"/>
    </xf>
    <xf numFmtId="0" fontId="19" fillId="2" borderId="15" xfId="0" applyFont="1" applyFill="1" applyBorder="1" applyAlignment="1">
      <alignment horizontal="center" vertical="top" wrapText="1"/>
    </xf>
    <xf numFmtId="0" fontId="19" fillId="0" borderId="19" xfId="0" applyFont="1" applyBorder="1" applyAlignment="1">
      <alignment horizontal="center" vertical="top" wrapText="1"/>
    </xf>
    <xf numFmtId="166" fontId="19" fillId="2" borderId="47" xfId="0" applyNumberFormat="1" applyFont="1" applyFill="1" applyBorder="1" applyAlignment="1">
      <alignment horizontal="right" vertical="top" wrapText="1"/>
    </xf>
    <xf numFmtId="166" fontId="20" fillId="2" borderId="17" xfId="0" applyNumberFormat="1" applyFont="1" applyFill="1" applyBorder="1" applyAlignment="1">
      <alignment horizontal="right" vertical="top" wrapText="1"/>
    </xf>
    <xf numFmtId="0" fontId="19" fillId="2" borderId="47" xfId="0" applyFont="1" applyFill="1" applyBorder="1" applyAlignment="1">
      <alignment horizontal="center" vertical="top" wrapText="1"/>
    </xf>
    <xf numFmtId="0" fontId="19" fillId="0" borderId="36" xfId="0" applyFont="1" applyBorder="1" applyAlignment="1">
      <alignment horizontal="center" vertical="top" wrapText="1"/>
    </xf>
    <xf numFmtId="166" fontId="19" fillId="2" borderId="25" xfId="1" applyNumberFormat="1" applyFont="1" applyFill="1" applyBorder="1" applyAlignment="1" applyProtection="1">
      <alignment horizontal="right" vertical="top" wrapText="1"/>
    </xf>
    <xf numFmtId="166" fontId="19" fillId="2" borderId="46" xfId="0" applyNumberFormat="1" applyFont="1" applyFill="1" applyBorder="1" applyAlignment="1">
      <alignment horizontal="right" vertical="top" wrapText="1"/>
    </xf>
    <xf numFmtId="166" fontId="20" fillId="2" borderId="63" xfId="0" applyNumberFormat="1" applyFont="1" applyFill="1" applyBorder="1" applyAlignment="1">
      <alignment horizontal="right" vertical="top" wrapText="1"/>
    </xf>
    <xf numFmtId="0" fontId="19" fillId="2" borderId="46" xfId="0" applyFont="1" applyFill="1" applyBorder="1" applyAlignment="1">
      <alignment horizontal="center" vertical="top" wrapText="1"/>
    </xf>
    <xf numFmtId="166" fontId="20" fillId="2" borderId="2" xfId="0" applyNumberFormat="1" applyFont="1" applyFill="1" applyBorder="1" applyAlignment="1">
      <alignment horizontal="right" vertical="top" wrapText="1"/>
    </xf>
    <xf numFmtId="166" fontId="20" fillId="2" borderId="4" xfId="0" applyNumberFormat="1" applyFont="1" applyFill="1" applyBorder="1" applyAlignment="1">
      <alignment horizontal="right" vertical="top" wrapText="1"/>
    </xf>
    <xf numFmtId="166" fontId="20" fillId="2" borderId="6" xfId="0" applyNumberFormat="1" applyFont="1" applyFill="1" applyBorder="1" applyAlignment="1">
      <alignment horizontal="right" vertical="top" wrapText="1"/>
    </xf>
    <xf numFmtId="166" fontId="25" fillId="2" borderId="62" xfId="1" applyNumberFormat="1" applyFont="1" applyFill="1" applyBorder="1" applyAlignment="1" applyProtection="1">
      <alignment horizontal="center" vertical="top" wrapText="1"/>
    </xf>
    <xf numFmtId="166" fontId="25" fillId="2" borderId="2" xfId="1" applyNumberFormat="1" applyFont="1" applyFill="1" applyBorder="1" applyAlignment="1" applyProtection="1">
      <alignment horizontal="center" vertical="top" wrapText="1"/>
    </xf>
    <xf numFmtId="166" fontId="25" fillId="2" borderId="17" xfId="1" applyNumberFormat="1" applyFont="1" applyFill="1" applyBorder="1" applyAlignment="1" applyProtection="1">
      <alignment horizontal="center" vertical="top" wrapText="1"/>
    </xf>
    <xf numFmtId="166" fontId="25" fillId="2" borderId="4" xfId="1" applyNumberFormat="1" applyFont="1" applyFill="1" applyBorder="1" applyAlignment="1" applyProtection="1">
      <alignment horizontal="center" vertical="top" wrapText="1"/>
    </xf>
    <xf numFmtId="166" fontId="25" fillId="2" borderId="63" xfId="1" applyNumberFormat="1" applyFont="1" applyFill="1" applyBorder="1" applyAlignment="1" applyProtection="1">
      <alignment horizontal="center" vertical="top" wrapText="1"/>
    </xf>
    <xf numFmtId="166" fontId="25" fillId="2" borderId="6" xfId="1" applyNumberFormat="1" applyFont="1" applyFill="1" applyBorder="1" applyAlignment="1" applyProtection="1">
      <alignment horizontal="center" vertical="top" wrapText="1"/>
    </xf>
    <xf numFmtId="166" fontId="0" fillId="2" borderId="1" xfId="1" applyNumberFormat="1" applyFont="1" applyFill="1" applyBorder="1" applyAlignment="1" applyProtection="1">
      <alignment horizontal="right"/>
    </xf>
    <xf numFmtId="166" fontId="0" fillId="2" borderId="27" xfId="1" applyNumberFormat="1" applyFont="1" applyFill="1" applyBorder="1" applyAlignment="1" applyProtection="1">
      <alignment horizontal="right"/>
    </xf>
    <xf numFmtId="166" fontId="0" fillId="2" borderId="2" xfId="1" applyNumberFormat="1" applyFont="1" applyFill="1" applyBorder="1" applyAlignment="1" applyProtection="1">
      <alignment horizontal="right"/>
    </xf>
    <xf numFmtId="166" fontId="0" fillId="2" borderId="34" xfId="1" applyNumberFormat="1" applyFont="1" applyFill="1" applyBorder="1" applyAlignment="1" applyProtection="1">
      <alignment horizontal="right"/>
    </xf>
    <xf numFmtId="166" fontId="2" fillId="2" borderId="2" xfId="1" applyNumberFormat="1" applyFont="1" applyFill="1" applyBorder="1" applyAlignment="1" applyProtection="1">
      <alignment horizontal="right"/>
    </xf>
    <xf numFmtId="166" fontId="0" fillId="2" borderId="3" xfId="1" applyNumberFormat="1" applyFont="1" applyFill="1" applyBorder="1" applyAlignment="1" applyProtection="1">
      <alignment horizontal="right"/>
    </xf>
    <xf numFmtId="166" fontId="0" fillId="2" borderId="16" xfId="1" applyNumberFormat="1" applyFont="1" applyFill="1" applyBorder="1" applyAlignment="1" applyProtection="1">
      <alignment horizontal="right"/>
    </xf>
    <xf numFmtId="166" fontId="0" fillId="2" borderId="4" xfId="1" applyNumberFormat="1" applyFont="1" applyFill="1" applyBorder="1" applyAlignment="1" applyProtection="1">
      <alignment horizontal="right"/>
    </xf>
    <xf numFmtId="166" fontId="0" fillId="2" borderId="19" xfId="1" applyNumberFormat="1" applyFont="1" applyFill="1" applyBorder="1" applyAlignment="1" applyProtection="1">
      <alignment horizontal="right"/>
    </xf>
    <xf numFmtId="166" fontId="2" fillId="2" borderId="4" xfId="1" applyNumberFormat="1" applyFont="1" applyFill="1" applyBorder="1" applyAlignment="1" applyProtection="1">
      <alignment horizontal="right"/>
    </xf>
    <xf numFmtId="0" fontId="0" fillId="2" borderId="5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 wrapText="1"/>
    </xf>
    <xf numFmtId="0" fontId="0" fillId="2" borderId="0" xfId="0" applyFill="1" applyAlignment="1">
      <alignment horizontal="right" vertical="center" wrapText="1"/>
    </xf>
    <xf numFmtId="1" fontId="24" fillId="12" borderId="79" xfId="0" applyNumberFormat="1" applyFont="1" applyFill="1" applyBorder="1" applyAlignment="1">
      <alignment horizontal="center" vertical="center"/>
    </xf>
    <xf numFmtId="1" fontId="24" fillId="12" borderId="80" xfId="0" applyNumberFormat="1" applyFont="1" applyFill="1" applyBorder="1" applyAlignment="1">
      <alignment horizontal="center" vertical="center"/>
    </xf>
    <xf numFmtId="1" fontId="41" fillId="0" borderId="0" xfId="0" applyNumberFormat="1" applyFont="1" applyAlignment="1">
      <alignment horizontal="center" vertical="center"/>
    </xf>
    <xf numFmtId="1" fontId="41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6" fontId="0" fillId="0" borderId="0" xfId="1" applyNumberFormat="1" applyFont="1" applyBorder="1" applyAlignment="1"/>
    <xf numFmtId="1" fontId="24" fillId="12" borderId="81" xfId="0" applyNumberFormat="1" applyFont="1" applyFill="1" applyBorder="1" applyAlignment="1">
      <alignment horizontal="center" vertical="center"/>
    </xf>
    <xf numFmtId="1" fontId="24" fillId="12" borderId="0" xfId="0" applyNumberFormat="1" applyFont="1" applyFill="1" applyAlignment="1">
      <alignment horizontal="center" vertical="center"/>
    </xf>
    <xf numFmtId="166" fontId="0" fillId="2" borderId="0" xfId="1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7" fillId="0" borderId="0" xfId="2" applyBorder="1" applyAlignment="1" applyProtection="1">
      <alignment horizontal="center" vertical="center"/>
    </xf>
    <xf numFmtId="0" fontId="0" fillId="0" borderId="0" xfId="0" applyAlignment="1">
      <alignment vertical="center"/>
    </xf>
    <xf numFmtId="0" fontId="44" fillId="2" borderId="0" xfId="0" applyFont="1" applyFill="1" applyAlignment="1">
      <alignment vertical="top" wrapText="1"/>
    </xf>
    <xf numFmtId="0" fontId="44" fillId="2" borderId="52" xfId="0" applyFont="1" applyFill="1" applyBorder="1" applyAlignment="1">
      <alignment vertical="top" wrapText="1"/>
    </xf>
    <xf numFmtId="166" fontId="44" fillId="2" borderId="1" xfId="1" applyNumberFormat="1" applyFont="1" applyFill="1" applyBorder="1" applyAlignment="1" applyProtection="1">
      <alignment horizontal="right" vertical="top" wrapText="1"/>
    </xf>
    <xf numFmtId="166" fontId="44" fillId="2" borderId="27" xfId="1" applyNumberFormat="1" applyFont="1" applyFill="1" applyBorder="1" applyAlignment="1" applyProtection="1">
      <alignment horizontal="right" vertical="top" wrapText="1"/>
    </xf>
    <xf numFmtId="166" fontId="44" fillId="2" borderId="2" xfId="1" applyNumberFormat="1" applyFont="1" applyFill="1" applyBorder="1" applyAlignment="1" applyProtection="1">
      <alignment horizontal="right" vertical="top" wrapText="1"/>
    </xf>
    <xf numFmtId="166" fontId="44" fillId="2" borderId="74" xfId="1" applyNumberFormat="1" applyFont="1" applyFill="1" applyBorder="1" applyAlignment="1" applyProtection="1">
      <alignment horizontal="right" vertical="top" wrapText="1"/>
    </xf>
    <xf numFmtId="166" fontId="44" fillId="2" borderId="39" xfId="1" applyNumberFormat="1" applyFont="1" applyFill="1" applyBorder="1" applyAlignment="1" applyProtection="1">
      <alignment horizontal="right" vertical="top" wrapText="1"/>
    </xf>
    <xf numFmtId="166" fontId="44" fillId="2" borderId="40" xfId="1" applyNumberFormat="1" applyFont="1" applyFill="1" applyBorder="1" applyAlignment="1" applyProtection="1">
      <alignment horizontal="right" vertical="top" wrapText="1"/>
    </xf>
    <xf numFmtId="166" fontId="44" fillId="2" borderId="52" xfId="1" applyNumberFormat="1" applyFont="1" applyFill="1" applyBorder="1" applyAlignment="1" applyProtection="1">
      <alignment horizontal="right" vertical="top" wrapText="1"/>
    </xf>
    <xf numFmtId="166" fontId="44" fillId="2" borderId="26" xfId="1" applyNumberFormat="1" applyFont="1" applyFill="1" applyBorder="1" applyAlignment="1" applyProtection="1">
      <alignment horizontal="right" vertical="top" wrapText="1"/>
    </xf>
    <xf numFmtId="166" fontId="44" fillId="2" borderId="38" xfId="1" applyNumberFormat="1" applyFont="1" applyFill="1" applyBorder="1" applyAlignment="1" applyProtection="1">
      <alignment horizontal="right" vertical="top" wrapText="1"/>
    </xf>
    <xf numFmtId="0" fontId="25" fillId="2" borderId="0" xfId="0" applyFont="1" applyFill="1" applyAlignment="1">
      <alignment horizontal="center"/>
    </xf>
    <xf numFmtId="166" fontId="26" fillId="2" borderId="0" xfId="1" applyNumberFormat="1" applyFont="1" applyFill="1" applyProtection="1"/>
    <xf numFmtId="166" fontId="26" fillId="2" borderId="0" xfId="0" applyNumberFormat="1" applyFont="1" applyFill="1"/>
    <xf numFmtId="166" fontId="44" fillId="2" borderId="3" xfId="1" applyNumberFormat="1" applyFont="1" applyFill="1" applyBorder="1" applyAlignment="1" applyProtection="1">
      <alignment horizontal="right" vertical="top" wrapText="1"/>
    </xf>
    <xf numFmtId="166" fontId="44" fillId="2" borderId="16" xfId="1" applyNumberFormat="1" applyFont="1" applyFill="1" applyBorder="1" applyAlignment="1" applyProtection="1">
      <alignment horizontal="right" vertical="top" wrapText="1"/>
    </xf>
    <xf numFmtId="166" fontId="44" fillId="2" borderId="4" xfId="1" applyNumberFormat="1" applyFont="1" applyFill="1" applyBorder="1" applyAlignment="1" applyProtection="1">
      <alignment horizontal="right" vertical="top" wrapText="1"/>
    </xf>
    <xf numFmtId="166" fontId="44" fillId="2" borderId="0" xfId="1" applyNumberFormat="1" applyFont="1" applyFill="1" applyBorder="1" applyAlignment="1" applyProtection="1">
      <alignment horizontal="right" vertical="top" wrapText="1"/>
    </xf>
    <xf numFmtId="0" fontId="44" fillId="2" borderId="5" xfId="0" applyFont="1" applyFill="1" applyBorder="1" applyAlignment="1">
      <alignment horizontal="center" vertical="top" wrapText="1"/>
    </xf>
    <xf numFmtId="0" fontId="44" fillId="2" borderId="28" xfId="0" applyFont="1" applyFill="1" applyBorder="1" applyAlignment="1">
      <alignment horizontal="center" vertical="top" wrapText="1"/>
    </xf>
    <xf numFmtId="0" fontId="44" fillId="2" borderId="6" xfId="0" applyFont="1" applyFill="1" applyBorder="1" applyAlignment="1">
      <alignment horizontal="center" vertical="top" wrapText="1"/>
    </xf>
    <xf numFmtId="0" fontId="44" fillId="2" borderId="0" xfId="0" applyFont="1" applyFill="1" applyAlignment="1">
      <alignment horizontal="center" vertical="top" wrapText="1"/>
    </xf>
    <xf numFmtId="0" fontId="44" fillId="2" borderId="0" xfId="0" applyFont="1" applyFill="1" applyAlignment="1">
      <alignment horizontal="right" vertical="top" wrapText="1"/>
    </xf>
    <xf numFmtId="166" fontId="10" fillId="2" borderId="65" xfId="0" applyNumberFormat="1" applyFont="1" applyFill="1" applyBorder="1" applyAlignment="1">
      <alignment horizontal="center" vertical="top" wrapText="1"/>
    </xf>
    <xf numFmtId="0" fontId="44" fillId="2" borderId="0" xfId="0" applyFont="1" applyFill="1" applyAlignment="1">
      <alignment vertical="top"/>
    </xf>
    <xf numFmtId="166" fontId="10" fillId="2" borderId="51" xfId="0" applyNumberFormat="1" applyFont="1" applyFill="1" applyBorder="1" applyAlignment="1">
      <alignment horizontal="center" vertical="top" wrapText="1"/>
    </xf>
    <xf numFmtId="0" fontId="44" fillId="2" borderId="52" xfId="0" applyFont="1" applyFill="1" applyBorder="1" applyAlignment="1">
      <alignment horizontal="left" vertical="top" wrapText="1"/>
    </xf>
    <xf numFmtId="166" fontId="44" fillId="2" borderId="52" xfId="1" applyNumberFormat="1" applyFont="1" applyFill="1" applyBorder="1" applyAlignment="1" applyProtection="1">
      <alignment horizontal="left" vertical="top" wrapText="1"/>
    </xf>
    <xf numFmtId="0" fontId="44" fillId="2" borderId="65" xfId="0" applyFont="1" applyFill="1" applyBorder="1" applyAlignment="1">
      <alignment horizontal="left" vertical="top" wrapText="1"/>
    </xf>
    <xf numFmtId="0" fontId="25" fillId="2" borderId="64" xfId="0" applyFont="1" applyFill="1" applyBorder="1"/>
    <xf numFmtId="0" fontId="26" fillId="2" borderId="52" xfId="0" applyFont="1" applyFill="1" applyBorder="1"/>
    <xf numFmtId="166" fontId="26" fillId="2" borderId="52" xfId="1" applyNumberFormat="1" applyFont="1" applyFill="1" applyBorder="1" applyProtection="1"/>
    <xf numFmtId="0" fontId="26" fillId="2" borderId="65" xfId="0" applyFont="1" applyFill="1" applyBorder="1"/>
    <xf numFmtId="0" fontId="10" fillId="2" borderId="0" xfId="0" applyFont="1" applyFill="1"/>
    <xf numFmtId="166" fontId="10" fillId="2" borderId="0" xfId="1" applyNumberFormat="1" applyFont="1" applyFill="1" applyProtection="1"/>
    <xf numFmtId="0" fontId="10" fillId="2" borderId="0" xfId="0" applyFont="1" applyFill="1" applyAlignment="1">
      <alignment horizontal="center"/>
    </xf>
    <xf numFmtId="166" fontId="26" fillId="2" borderId="0" xfId="1" applyNumberFormat="1" applyFont="1" applyFill="1" applyBorder="1" applyProtection="1"/>
    <xf numFmtId="0" fontId="44" fillId="0" borderId="0" xfId="0" applyFont="1" applyAlignment="1">
      <alignment vertical="top" wrapText="1"/>
    </xf>
    <xf numFmtId="0" fontId="0" fillId="2" borderId="4" xfId="0" applyFill="1" applyBorder="1"/>
    <xf numFmtId="1" fontId="24" fillId="12" borderId="80" xfId="0" applyNumberFormat="1" applyFont="1" applyFill="1" applyBorder="1" applyAlignment="1">
      <alignment horizontal="center" vertical="center" wrapText="1"/>
    </xf>
    <xf numFmtId="0" fontId="46" fillId="2" borderId="0" xfId="0" applyFont="1" applyFill="1" applyAlignment="1">
      <alignment horizontal="center" vertical="center"/>
    </xf>
    <xf numFmtId="1" fontId="28" fillId="0" borderId="16" xfId="0" applyNumberFormat="1" applyFont="1" applyBorder="1"/>
    <xf numFmtId="0" fontId="48" fillId="0" borderId="16" xfId="8" applyFont="1" applyBorder="1" applyAlignment="1">
      <alignment horizontal="left" vertical="center"/>
    </xf>
    <xf numFmtId="0" fontId="48" fillId="0" borderId="16" xfId="7" applyFont="1" applyBorder="1" applyAlignment="1">
      <alignment horizontal="left" vertical="center" wrapText="1"/>
    </xf>
    <xf numFmtId="0" fontId="26" fillId="0" borderId="16" xfId="0" applyFont="1" applyBorder="1" applyAlignment="1">
      <alignment horizontal="center"/>
    </xf>
    <xf numFmtId="0" fontId="0" fillId="0" borderId="16" xfId="0" applyBorder="1"/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wrapText="1"/>
    </xf>
    <xf numFmtId="0" fontId="36" fillId="2" borderId="16" xfId="0" applyFont="1" applyFill="1" applyBorder="1" applyAlignment="1">
      <alignment wrapText="1"/>
    </xf>
    <xf numFmtId="1" fontId="3" fillId="2" borderId="0" xfId="0" applyNumberFormat="1" applyFont="1" applyFill="1" applyAlignment="1">
      <alignment horizontal="center" vertical="center"/>
    </xf>
    <xf numFmtId="0" fontId="49" fillId="15" borderId="0" xfId="9" applyFont="1" applyFill="1" applyAlignment="1">
      <alignment wrapText="1"/>
    </xf>
    <xf numFmtId="0" fontId="49" fillId="15" borderId="0" xfId="9" applyFont="1" applyFill="1" applyAlignment="1">
      <alignment horizontal="center" wrapText="1"/>
    </xf>
    <xf numFmtId="1" fontId="28" fillId="2" borderId="16" xfId="0" applyNumberFormat="1" applyFont="1" applyFill="1" applyBorder="1" applyAlignment="1">
      <alignment horizontal="center"/>
    </xf>
    <xf numFmtId="1" fontId="28" fillId="2" borderId="4" xfId="0" applyNumberFormat="1" applyFont="1" applyFill="1" applyBorder="1" applyAlignment="1">
      <alignment horizontal="center"/>
    </xf>
    <xf numFmtId="1" fontId="29" fillId="2" borderId="16" xfId="0" applyNumberFormat="1" applyFont="1" applyFill="1" applyBorder="1" applyAlignment="1" applyProtection="1">
      <alignment horizontal="center"/>
      <protection locked="0"/>
    </xf>
    <xf numFmtId="0" fontId="28" fillId="2" borderId="28" xfId="0" applyFont="1" applyFill="1" applyBorder="1" applyAlignment="1">
      <alignment horizontal="center"/>
    </xf>
    <xf numFmtId="1" fontId="28" fillId="2" borderId="28" xfId="0" applyNumberFormat="1" applyFont="1" applyFill="1" applyBorder="1" applyAlignment="1">
      <alignment horizontal="center"/>
    </xf>
    <xf numFmtId="1" fontId="28" fillId="2" borderId="6" xfId="0" applyNumberFormat="1" applyFont="1" applyFill="1" applyBorder="1" applyAlignment="1">
      <alignment horizontal="center"/>
    </xf>
    <xf numFmtId="0" fontId="0" fillId="16" borderId="0" xfId="0" applyFill="1"/>
    <xf numFmtId="0" fontId="0" fillId="0" borderId="16" xfId="0" applyBorder="1" applyAlignment="1">
      <alignment horizontal="center" vertical="center"/>
    </xf>
    <xf numFmtId="1" fontId="51" fillId="6" borderId="16" xfId="0" applyNumberFormat="1" applyFont="1" applyFill="1" applyBorder="1" applyAlignment="1">
      <alignment horizontal="left" wrapText="1"/>
    </xf>
    <xf numFmtId="0" fontId="49" fillId="15" borderId="0" xfId="9" applyFont="1" applyFill="1" applyAlignment="1">
      <alignment horizontal="center"/>
    </xf>
    <xf numFmtId="1" fontId="0" fillId="2" borderId="16" xfId="0" applyNumberFormat="1" applyFill="1" applyBorder="1" applyAlignment="1">
      <alignment horizontal="center"/>
    </xf>
    <xf numFmtId="166" fontId="0" fillId="0" borderId="16" xfId="1" applyNumberFormat="1" applyFont="1" applyBorder="1" applyAlignment="1"/>
    <xf numFmtId="0" fontId="24" fillId="17" borderId="0" xfId="0" applyFont="1" applyFill="1" applyAlignment="1">
      <alignment horizontal="center" vertical="center"/>
    </xf>
    <xf numFmtId="1" fontId="24" fillId="17" borderId="0" xfId="0" applyNumberFormat="1" applyFont="1" applyFill="1" applyAlignment="1">
      <alignment horizontal="center" vertical="center"/>
    </xf>
    <xf numFmtId="0" fontId="50" fillId="14" borderId="22" xfId="0" applyFont="1" applyFill="1" applyBorder="1" applyAlignment="1">
      <alignment horizontal="center" wrapText="1"/>
    </xf>
    <xf numFmtId="0" fontId="50" fillId="14" borderId="72" xfId="0" applyFont="1" applyFill="1" applyBorder="1" applyAlignment="1">
      <alignment horizontal="center" wrapText="1"/>
    </xf>
    <xf numFmtId="0" fontId="2" fillId="0" borderId="0" xfId="0" applyFont="1" applyAlignment="1">
      <alignment horizontal="right"/>
    </xf>
    <xf numFmtId="0" fontId="2" fillId="2" borderId="0" xfId="0" applyFont="1" applyFill="1" applyAlignment="1">
      <alignment horizontal="right"/>
    </xf>
    <xf numFmtId="0" fontId="26" fillId="2" borderId="0" xfId="0" applyFont="1" applyFill="1" applyAlignment="1">
      <alignment horizontal="right"/>
    </xf>
    <xf numFmtId="0" fontId="2" fillId="4" borderId="16" xfId="0" applyFont="1" applyFill="1" applyBorder="1" applyAlignment="1">
      <alignment horizontal="center" vertical="center"/>
    </xf>
    <xf numFmtId="0" fontId="24" fillId="17" borderId="0" xfId="0" applyFont="1" applyFill="1" applyAlignment="1">
      <alignment horizontal="center"/>
    </xf>
    <xf numFmtId="1" fontId="0" fillId="0" borderId="16" xfId="0" applyNumberFormat="1" applyBorder="1" applyAlignment="1">
      <alignment horizontal="center"/>
    </xf>
    <xf numFmtId="49" fontId="0" fillId="0" borderId="16" xfId="1" applyNumberFormat="1" applyFont="1" applyBorder="1" applyAlignment="1">
      <alignment horizontal="center"/>
    </xf>
    <xf numFmtId="1" fontId="0" fillId="0" borderId="16" xfId="0" applyNumberFormat="1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/>
    </xf>
    <xf numFmtId="0" fontId="26" fillId="2" borderId="16" xfId="0" applyFont="1" applyFill="1" applyBorder="1" applyAlignment="1">
      <alignment horizontal="center" vertical="center" wrapText="1"/>
    </xf>
    <xf numFmtId="1" fontId="3" fillId="2" borderId="16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center"/>
    </xf>
    <xf numFmtId="0" fontId="3" fillId="0" borderId="16" xfId="0" applyFont="1" applyBorder="1" applyAlignment="1">
      <alignment horizontal="center" vertical="center"/>
    </xf>
    <xf numFmtId="0" fontId="28" fillId="0" borderId="16" xfId="0" applyFont="1" applyBorder="1"/>
    <xf numFmtId="0" fontId="28" fillId="2" borderId="16" xfId="0" applyFont="1" applyFill="1" applyBorder="1"/>
    <xf numFmtId="0" fontId="28" fillId="2" borderId="16" xfId="0" applyFont="1" applyFill="1" applyBorder="1" applyAlignment="1">
      <alignment wrapText="1"/>
    </xf>
    <xf numFmtId="0" fontId="28" fillId="2" borderId="28" xfId="0" applyFont="1" applyFill="1" applyBorder="1"/>
    <xf numFmtId="0" fontId="42" fillId="3" borderId="16" xfId="0" applyFont="1" applyFill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/>
    </xf>
    <xf numFmtId="0" fontId="20" fillId="0" borderId="16" xfId="0" applyFont="1" applyBorder="1" applyAlignment="1">
      <alignment vertical="center"/>
    </xf>
    <xf numFmtId="0" fontId="53" fillId="18" borderId="16" xfId="0" applyFont="1" applyFill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55" fillId="0" borderId="16" xfId="0" applyFont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 wrapText="1"/>
    </xf>
    <xf numFmtId="0" fontId="43" fillId="19" borderId="16" xfId="0" applyFont="1" applyFill="1" applyBorder="1" applyAlignment="1">
      <alignment horizontal="center" vertical="center" wrapText="1"/>
    </xf>
    <xf numFmtId="0" fontId="43" fillId="0" borderId="16" xfId="0" applyFont="1" applyBorder="1" applyAlignment="1">
      <alignment vertical="center"/>
    </xf>
    <xf numFmtId="0" fontId="58" fillId="19" borderId="16" xfId="0" applyFont="1" applyFill="1" applyBorder="1" applyAlignment="1">
      <alignment horizontal="center" vertical="center"/>
    </xf>
    <xf numFmtId="0" fontId="42" fillId="4" borderId="16" xfId="0" applyFont="1" applyFill="1" applyBorder="1" applyAlignment="1">
      <alignment horizontal="center" vertical="center" wrapText="1"/>
    </xf>
    <xf numFmtId="0" fontId="0" fillId="13" borderId="0" xfId="0" applyFill="1"/>
    <xf numFmtId="1" fontId="59" fillId="12" borderId="80" xfId="0" applyNumberFormat="1" applyFont="1" applyFill="1" applyBorder="1"/>
    <xf numFmtId="1" fontId="59" fillId="12" borderId="80" xfId="0" applyNumberFormat="1" applyFont="1" applyFill="1" applyBorder="1" applyAlignment="1">
      <alignment horizontal="center"/>
    </xf>
    <xf numFmtId="0" fontId="60" fillId="0" borderId="16" xfId="0" applyFont="1" applyBorder="1" applyAlignment="1">
      <alignment horizontal="center"/>
    </xf>
    <xf numFmtId="0" fontId="60" fillId="0" borderId="16" xfId="0" applyFont="1" applyBorder="1" applyAlignment="1">
      <alignment horizontal="center" vertical="center"/>
    </xf>
    <xf numFmtId="0" fontId="60" fillId="13" borderId="16" xfId="0" applyFont="1" applyFill="1" applyBorder="1" applyAlignment="1">
      <alignment horizontal="center"/>
    </xf>
    <xf numFmtId="0" fontId="60" fillId="13" borderId="16" xfId="0" applyFont="1" applyFill="1" applyBorder="1" applyAlignment="1">
      <alignment horizontal="center" vertical="center"/>
    </xf>
    <xf numFmtId="1" fontId="60" fillId="0" borderId="16" xfId="0" applyNumberFormat="1" applyFont="1" applyBorder="1" applyAlignment="1">
      <alignment horizontal="center" vertical="center" wrapText="1"/>
    </xf>
    <xf numFmtId="0" fontId="60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59" fillId="12" borderId="16" xfId="0" applyFont="1" applyFill="1" applyBorder="1" applyAlignment="1">
      <alignment horizontal="center" vertical="center" wrapText="1"/>
    </xf>
    <xf numFmtId="1" fontId="60" fillId="2" borderId="16" xfId="0" applyNumberFormat="1" applyFont="1" applyFill="1" applyBorder="1" applyAlignment="1">
      <alignment horizontal="center" vertical="center"/>
    </xf>
    <xf numFmtId="0" fontId="60" fillId="2" borderId="16" xfId="0" applyFont="1" applyFill="1" applyBorder="1" applyAlignment="1">
      <alignment horizontal="center" vertical="center"/>
    </xf>
    <xf numFmtId="0" fontId="60" fillId="2" borderId="16" xfId="0" applyFont="1" applyFill="1" applyBorder="1"/>
    <xf numFmtId="1" fontId="60" fillId="2" borderId="0" xfId="0" applyNumberFormat="1" applyFont="1" applyFill="1" applyAlignment="1">
      <alignment horizontal="center" vertical="center"/>
    </xf>
    <xf numFmtId="0" fontId="60" fillId="2" borderId="0" xfId="0" applyFont="1" applyFill="1" applyAlignment="1">
      <alignment horizontal="center" vertical="center"/>
    </xf>
    <xf numFmtId="0" fontId="60" fillId="2" borderId="0" xfId="0" applyFont="1" applyFill="1"/>
    <xf numFmtId="0" fontId="0" fillId="0" borderId="16" xfId="0" applyBorder="1" applyAlignment="1">
      <alignment horizontal="center"/>
    </xf>
    <xf numFmtId="0" fontId="0" fillId="13" borderId="16" xfId="0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41" fillId="2" borderId="16" xfId="0" applyFont="1" applyFill="1" applyBorder="1" applyAlignment="1">
      <alignment horizontal="left" vertical="center" wrapText="1"/>
    </xf>
    <xf numFmtId="0" fontId="41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left" vertical="center" wrapText="1"/>
    </xf>
    <xf numFmtId="0" fontId="63" fillId="0" borderId="16" xfId="0" applyFont="1" applyBorder="1" applyAlignment="1">
      <alignment horizontal="center" vertical="center" wrapText="1"/>
    </xf>
    <xf numFmtId="0" fontId="54" fillId="0" borderId="23" xfId="0" applyFont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/>
    </xf>
    <xf numFmtId="0" fontId="42" fillId="16" borderId="16" xfId="0" applyFont="1" applyFill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" fillId="0" borderId="16" xfId="0" applyFont="1" applyBorder="1"/>
    <xf numFmtId="0" fontId="3" fillId="0" borderId="16" xfId="0" applyFont="1" applyBorder="1"/>
    <xf numFmtId="0" fontId="43" fillId="0" borderId="16" xfId="0" applyFont="1" applyBorder="1" applyAlignment="1">
      <alignment horizontal="center" vertical="center"/>
    </xf>
    <xf numFmtId="0" fontId="5" fillId="2" borderId="0" xfId="0" applyFont="1" applyFill="1"/>
    <xf numFmtId="1" fontId="3" fillId="13" borderId="16" xfId="0" applyNumberFormat="1" applyFont="1" applyFill="1" applyBorder="1"/>
    <xf numFmtId="0" fontId="3" fillId="13" borderId="16" xfId="0" applyFont="1" applyFill="1" applyBorder="1"/>
    <xf numFmtId="0" fontId="3" fillId="13" borderId="0" xfId="0" applyFont="1" applyFill="1"/>
    <xf numFmtId="1" fontId="28" fillId="0" borderId="0" xfId="0" applyNumberFormat="1" applyFont="1" applyAlignment="1">
      <alignment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41" fontId="28" fillId="0" borderId="0" xfId="10" applyFont="1" applyAlignment="1">
      <alignment vertical="center"/>
    </xf>
    <xf numFmtId="41" fontId="28" fillId="0" borderId="0" xfId="10" applyFont="1" applyBorder="1" applyAlignment="1">
      <alignment vertical="center"/>
    </xf>
    <xf numFmtId="0" fontId="0" fillId="20" borderId="16" xfId="0" applyFill="1" applyBorder="1" applyAlignment="1">
      <alignment horizontal="center"/>
    </xf>
    <xf numFmtId="1" fontId="41" fillId="0" borderId="16" xfId="0" applyNumberFormat="1" applyFont="1" applyBorder="1" applyAlignment="1">
      <alignment horizontal="center" vertical="center"/>
    </xf>
    <xf numFmtId="1" fontId="41" fillId="2" borderId="16" xfId="0" applyNumberFormat="1" applyFont="1" applyFill="1" applyBorder="1" applyAlignment="1">
      <alignment horizontal="center" vertical="center"/>
    </xf>
    <xf numFmtId="1" fontId="0" fillId="0" borderId="16" xfId="0" applyNumberFormat="1" applyBorder="1"/>
    <xf numFmtId="1" fontId="0" fillId="0" borderId="16" xfId="0" applyNumberFormat="1" applyBorder="1" applyAlignment="1">
      <alignment wrapText="1"/>
    </xf>
    <xf numFmtId="1" fontId="0" fillId="0" borderId="16" xfId="0" applyNumberFormat="1" applyBorder="1" applyAlignment="1">
      <alignment horizontal="left"/>
    </xf>
    <xf numFmtId="1" fontId="0" fillId="2" borderId="16" xfId="0" applyNumberFormat="1" applyFill="1" applyBorder="1" applyAlignment="1">
      <alignment horizontal="left"/>
    </xf>
    <xf numFmtId="0" fontId="8" fillId="0" borderId="16" xfId="0" applyFont="1" applyBorder="1" applyAlignment="1">
      <alignment horizontal="center"/>
    </xf>
    <xf numFmtId="0" fontId="8" fillId="0" borderId="16" xfId="0" applyFont="1" applyBorder="1" applyAlignment="1">
      <alignment horizontal="center" vertical="center" wrapText="1"/>
    </xf>
    <xf numFmtId="0" fontId="0" fillId="9" borderId="0" xfId="0" applyFill="1"/>
    <xf numFmtId="166" fontId="0" fillId="9" borderId="0" xfId="0" applyNumberFormat="1" applyFill="1"/>
    <xf numFmtId="1" fontId="3" fillId="0" borderId="0" xfId="0" applyNumberFormat="1" applyFont="1"/>
    <xf numFmtId="1" fontId="28" fillId="0" borderId="0" xfId="0" applyNumberFormat="1" applyFont="1"/>
    <xf numFmtId="0" fontId="78" fillId="2" borderId="0" xfId="0" applyFont="1" applyFill="1"/>
    <xf numFmtId="0" fontId="81" fillId="2" borderId="0" xfId="0" applyFont="1" applyFill="1"/>
    <xf numFmtId="0" fontId="80" fillId="2" borderId="0" xfId="0" applyFont="1" applyFill="1" applyAlignment="1">
      <alignment horizontal="center"/>
    </xf>
    <xf numFmtId="0" fontId="78" fillId="2" borderId="16" xfId="0" applyFont="1" applyFill="1" applyBorder="1"/>
    <xf numFmtId="0" fontId="80" fillId="2" borderId="0" xfId="0" applyFont="1" applyFill="1"/>
    <xf numFmtId="0" fontId="78" fillId="2" borderId="27" xfId="0" applyFont="1" applyFill="1" applyBorder="1"/>
    <xf numFmtId="0" fontId="78" fillId="2" borderId="28" xfId="0" applyFont="1" applyFill="1" applyBorder="1"/>
    <xf numFmtId="166" fontId="78" fillId="2" borderId="28" xfId="1" applyNumberFormat="1" applyFont="1" applyFill="1" applyBorder="1" applyProtection="1"/>
    <xf numFmtId="0" fontId="82" fillId="2" borderId="0" xfId="0" applyFont="1" applyFill="1"/>
    <xf numFmtId="0" fontId="82" fillId="2" borderId="16" xfId="0" applyFont="1" applyFill="1" applyBorder="1" applyAlignment="1">
      <alignment horizontal="center"/>
    </xf>
    <xf numFmtId="0" fontId="82" fillId="4" borderId="16" xfId="0" applyFont="1" applyFill="1" applyBorder="1" applyAlignment="1" applyProtection="1">
      <alignment horizontal="center"/>
      <protection locked="0"/>
    </xf>
    <xf numFmtId="0" fontId="82" fillId="2" borderId="0" xfId="0" applyFont="1" applyFill="1" applyAlignment="1">
      <alignment horizontal="center" vertical="center"/>
    </xf>
    <xf numFmtId="0" fontId="84" fillId="2" borderId="0" xfId="0" applyFont="1" applyFill="1"/>
    <xf numFmtId="0" fontId="82" fillId="0" borderId="17" xfId="0" applyFont="1" applyBorder="1" applyProtection="1">
      <protection locked="0"/>
    </xf>
    <xf numFmtId="0" fontId="83" fillId="2" borderId="18" xfId="0" applyFont="1" applyFill="1" applyBorder="1" applyProtection="1">
      <protection locked="0"/>
    </xf>
    <xf numFmtId="0" fontId="83" fillId="2" borderId="19" xfId="0" applyFont="1" applyFill="1" applyBorder="1" applyProtection="1">
      <protection locked="0"/>
    </xf>
    <xf numFmtId="0" fontId="82" fillId="2" borderId="0" xfId="0" applyFont="1" applyFill="1" applyProtection="1">
      <protection locked="0"/>
    </xf>
    <xf numFmtId="0" fontId="82" fillId="2" borderId="16" xfId="0" applyFont="1" applyFill="1" applyBorder="1"/>
    <xf numFmtId="0" fontId="82" fillId="2" borderId="37" xfId="0" applyFont="1" applyFill="1" applyBorder="1"/>
    <xf numFmtId="0" fontId="83" fillId="2" borderId="0" xfId="0" applyFont="1" applyFill="1"/>
    <xf numFmtId="0" fontId="83" fillId="2" borderId="22" xfId="0" applyFont="1" applyFill="1" applyBorder="1" applyAlignment="1">
      <alignment horizontal="center"/>
    </xf>
    <xf numFmtId="0" fontId="82" fillId="2" borderId="27" xfId="0" applyFont="1" applyFill="1" applyBorder="1"/>
    <xf numFmtId="166" fontId="82" fillId="2" borderId="27" xfId="1" applyNumberFormat="1" applyFont="1" applyFill="1" applyBorder="1" applyAlignment="1" applyProtection="1"/>
    <xf numFmtId="166" fontId="82" fillId="2" borderId="16" xfId="1" applyNumberFormat="1" applyFont="1" applyFill="1" applyBorder="1" applyAlignment="1" applyProtection="1"/>
    <xf numFmtId="0" fontId="82" fillId="2" borderId="28" xfId="0" applyFont="1" applyFill="1" applyBorder="1"/>
    <xf numFmtId="167" fontId="82" fillId="2" borderId="28" xfId="0" applyNumberFormat="1" applyFont="1" applyFill="1" applyBorder="1"/>
    <xf numFmtId="167" fontId="82" fillId="2" borderId="6" xfId="0" applyNumberFormat="1" applyFont="1" applyFill="1" applyBorder="1"/>
    <xf numFmtId="0" fontId="82" fillId="2" borderId="23" xfId="0" applyFont="1" applyFill="1" applyBorder="1"/>
    <xf numFmtId="0" fontId="82" fillId="2" borderId="22" xfId="0" applyFont="1" applyFill="1" applyBorder="1"/>
    <xf numFmtId="166" fontId="82" fillId="2" borderId="23" xfId="1" applyNumberFormat="1" applyFont="1" applyFill="1" applyBorder="1" applyProtection="1"/>
    <xf numFmtId="166" fontId="82" fillId="4" borderId="22" xfId="1" applyNumberFormat="1" applyFont="1" applyFill="1" applyBorder="1" applyProtection="1">
      <protection locked="0"/>
    </xf>
    <xf numFmtId="166" fontId="82" fillId="4" borderId="31" xfId="1" applyNumberFormat="1" applyFont="1" applyFill="1" applyBorder="1" applyProtection="1">
      <protection locked="0"/>
    </xf>
    <xf numFmtId="166" fontId="82" fillId="2" borderId="22" xfId="1" applyNumberFormat="1" applyFont="1" applyFill="1" applyBorder="1" applyProtection="1"/>
    <xf numFmtId="0" fontId="83" fillId="2" borderId="0" xfId="0" applyFont="1" applyFill="1" applyAlignment="1">
      <alignment horizontal="center" vertical="center" textRotation="90" wrapText="1"/>
    </xf>
    <xf numFmtId="167" fontId="82" fillId="2" borderId="0" xfId="0" applyNumberFormat="1" applyFont="1" applyFill="1"/>
    <xf numFmtId="167" fontId="83" fillId="2" borderId="27" xfId="0" applyNumberFormat="1" applyFont="1" applyFill="1" applyBorder="1" applyAlignment="1">
      <alignment horizontal="center"/>
    </xf>
    <xf numFmtId="167" fontId="83" fillId="2" borderId="2" xfId="0" applyNumberFormat="1" applyFont="1" applyFill="1" applyBorder="1" applyAlignment="1">
      <alignment horizontal="center"/>
    </xf>
    <xf numFmtId="166" fontId="82" fillId="2" borderId="28" xfId="1" applyNumberFormat="1" applyFont="1" applyFill="1" applyBorder="1" applyProtection="1"/>
    <xf numFmtId="167" fontId="85" fillId="2" borderId="52" xfId="2" applyNumberFormat="1" applyFont="1" applyFill="1" applyBorder="1" applyAlignment="1" applyProtection="1"/>
    <xf numFmtId="167" fontId="85" fillId="2" borderId="0" xfId="2" applyNumberFormat="1" applyFont="1" applyFill="1" applyBorder="1" applyAlignment="1" applyProtection="1"/>
    <xf numFmtId="0" fontId="83" fillId="2" borderId="37" xfId="0" applyFont="1" applyFill="1" applyBorder="1" applyAlignment="1">
      <alignment horizontal="center" vertical="center" textRotation="90" wrapText="1"/>
    </xf>
    <xf numFmtId="167" fontId="82" fillId="2" borderId="37" xfId="0" applyNumberFormat="1" applyFont="1" applyFill="1" applyBorder="1"/>
    <xf numFmtId="0" fontId="82" fillId="2" borderId="0" xfId="0" applyFont="1" applyFill="1" applyAlignment="1">
      <alignment horizontal="center"/>
    </xf>
    <xf numFmtId="0" fontId="83" fillId="2" borderId="38" xfId="0" applyFont="1" applyFill="1" applyBorder="1" applyAlignment="1">
      <alignment horizontal="center"/>
    </xf>
    <xf numFmtId="0" fontId="83" fillId="2" borderId="39" xfId="0" applyFont="1" applyFill="1" applyBorder="1" applyAlignment="1">
      <alignment horizontal="center"/>
    </xf>
    <xf numFmtId="0" fontId="83" fillId="2" borderId="40" xfId="0" applyFont="1" applyFill="1" applyBorder="1" applyAlignment="1">
      <alignment horizontal="center"/>
    </xf>
    <xf numFmtId="167" fontId="82" fillId="4" borderId="23" xfId="0" applyNumberFormat="1" applyFont="1" applyFill="1" applyBorder="1" applyProtection="1">
      <protection locked="0"/>
    </xf>
    <xf numFmtId="0" fontId="82" fillId="4" borderId="23" xfId="0" applyFont="1" applyFill="1" applyBorder="1" applyProtection="1">
      <protection locked="0"/>
    </xf>
    <xf numFmtId="0" fontId="82" fillId="4" borderId="22" xfId="0" applyFont="1" applyFill="1" applyBorder="1" applyProtection="1">
      <protection locked="0"/>
    </xf>
    <xf numFmtId="0" fontId="83" fillId="2" borderId="38" xfId="0" applyFont="1" applyFill="1" applyBorder="1"/>
    <xf numFmtId="166" fontId="83" fillId="2" borderId="39" xfId="1" applyNumberFormat="1" applyFont="1" applyFill="1" applyBorder="1" applyProtection="1"/>
    <xf numFmtId="166" fontId="83" fillId="2" borderId="40" xfId="1" applyNumberFormat="1" applyFont="1" applyFill="1" applyBorder="1" applyProtection="1"/>
    <xf numFmtId="0" fontId="82" fillId="4" borderId="16" xfId="0" applyFont="1" applyFill="1" applyBorder="1" applyProtection="1">
      <protection locked="0"/>
    </xf>
    <xf numFmtId="0" fontId="86" fillId="2" borderId="0" xfId="0" applyFont="1" applyFill="1"/>
    <xf numFmtId="0" fontId="86" fillId="2" borderId="22" xfId="0" applyFont="1" applyFill="1" applyBorder="1" applyProtection="1">
      <protection locked="0"/>
    </xf>
    <xf numFmtId="0" fontId="86" fillId="2" borderId="0" xfId="0" applyFont="1" applyFill="1" applyAlignment="1">
      <alignment horizontal="left"/>
    </xf>
    <xf numFmtId="0" fontId="86" fillId="2" borderId="0" xfId="0" applyFont="1" applyFill="1" applyProtection="1">
      <protection locked="0"/>
    </xf>
    <xf numFmtId="0" fontId="86" fillId="2" borderId="21" xfId="0" applyFont="1" applyFill="1" applyBorder="1" applyAlignment="1">
      <alignment horizontal="left"/>
    </xf>
    <xf numFmtId="170" fontId="86" fillId="2" borderId="16" xfId="0" applyNumberFormat="1" applyFont="1" applyFill="1" applyBorder="1" applyAlignment="1">
      <alignment horizontal="center"/>
    </xf>
    <xf numFmtId="0" fontId="84" fillId="2" borderId="0" xfId="0" applyFont="1" applyFill="1" applyAlignment="1">
      <alignment horizontal="center"/>
    </xf>
    <xf numFmtId="0" fontId="84" fillId="2" borderId="0" xfId="0" applyFont="1" applyFill="1" applyProtection="1">
      <protection locked="0"/>
    </xf>
    <xf numFmtId="0" fontId="86" fillId="2" borderId="17" xfId="0" applyFont="1" applyFill="1" applyBorder="1"/>
    <xf numFmtId="0" fontId="86" fillId="2" borderId="18" xfId="0" applyFont="1" applyFill="1" applyBorder="1"/>
    <xf numFmtId="0" fontId="86" fillId="2" borderId="16" xfId="0" applyFont="1" applyFill="1" applyBorder="1" applyAlignment="1">
      <alignment horizontal="center"/>
    </xf>
    <xf numFmtId="0" fontId="87" fillId="2" borderId="0" xfId="0" applyFont="1" applyFill="1"/>
    <xf numFmtId="0" fontId="86" fillId="2" borderId="18" xfId="0" applyFont="1" applyFill="1" applyBorder="1" applyAlignment="1">
      <alignment horizontal="left"/>
    </xf>
    <xf numFmtId="0" fontId="89" fillId="2" borderId="0" xfId="0" applyFont="1" applyFill="1"/>
    <xf numFmtId="0" fontId="89" fillId="2" borderId="16" xfId="0" applyFont="1" applyFill="1" applyBorder="1" applyAlignment="1">
      <alignment horizontal="center"/>
    </xf>
    <xf numFmtId="0" fontId="84" fillId="2" borderId="16" xfId="0" applyFont="1" applyFill="1" applyBorder="1" applyProtection="1">
      <protection locked="0"/>
    </xf>
    <xf numFmtId="0" fontId="89" fillId="2" borderId="0" xfId="0" applyFont="1" applyFill="1" applyAlignment="1" applyProtection="1">
      <alignment horizontal="center"/>
      <protection locked="0"/>
    </xf>
    <xf numFmtId="0" fontId="89" fillId="2" borderId="23" xfId="0" applyFont="1" applyFill="1" applyBorder="1"/>
    <xf numFmtId="166" fontId="86" fillId="4" borderId="23" xfId="1" applyNumberFormat="1" applyFont="1" applyFill="1" applyBorder="1" applyProtection="1">
      <protection locked="0"/>
    </xf>
    <xf numFmtId="166" fontId="86" fillId="4" borderId="16" xfId="1" applyNumberFormat="1" applyFont="1" applyFill="1" applyBorder="1" applyProtection="1">
      <protection locked="0"/>
    </xf>
    <xf numFmtId="166" fontId="89" fillId="2" borderId="16" xfId="1" applyNumberFormat="1" applyFont="1" applyFill="1" applyBorder="1" applyAlignment="1" applyProtection="1">
      <alignment horizontal="center"/>
    </xf>
    <xf numFmtId="0" fontId="89" fillId="2" borderId="16" xfId="0" applyFont="1" applyFill="1" applyBorder="1"/>
    <xf numFmtId="14" fontId="82" fillId="2" borderId="0" xfId="0" applyNumberFormat="1" applyFont="1" applyFill="1"/>
    <xf numFmtId="0" fontId="79" fillId="4" borderId="16" xfId="0" applyFont="1" applyFill="1" applyBorder="1" applyAlignment="1">
      <alignment horizontal="center" vertical="center" wrapText="1"/>
    </xf>
    <xf numFmtId="14" fontId="80" fillId="2" borderId="16" xfId="0" applyNumberFormat="1" applyFont="1" applyFill="1" applyBorder="1" applyAlignment="1">
      <alignment horizontal="center"/>
    </xf>
    <xf numFmtId="0" fontId="80" fillId="2" borderId="16" xfId="0" applyFont="1" applyFill="1" applyBorder="1" applyAlignment="1">
      <alignment horizontal="center"/>
    </xf>
    <xf numFmtId="0" fontId="80" fillId="2" borderId="16" xfId="0" applyFont="1" applyFill="1" applyBorder="1" applyAlignment="1">
      <alignment horizontal="centerContinuous"/>
    </xf>
    <xf numFmtId="0" fontId="90" fillId="2" borderId="0" xfId="0" applyFont="1" applyFill="1"/>
    <xf numFmtId="0" fontId="80" fillId="2" borderId="0" xfId="0" applyFont="1" applyFill="1" applyAlignment="1">
      <alignment horizontal="centerContinuous"/>
    </xf>
    <xf numFmtId="0" fontId="90" fillId="2" borderId="16" xfId="0" applyFont="1" applyFill="1" applyBorder="1" applyAlignment="1">
      <alignment horizontal="centerContinuous"/>
    </xf>
    <xf numFmtId="0" fontId="90" fillId="2" borderId="16" xfId="0" applyFont="1" applyFill="1" applyBorder="1"/>
    <xf numFmtId="0" fontId="91" fillId="2" borderId="16" xfId="0" applyFont="1" applyFill="1" applyBorder="1"/>
    <xf numFmtId="0" fontId="80" fillId="2" borderId="0" xfId="0" applyFont="1" applyFill="1" applyAlignment="1" applyProtection="1">
      <alignment horizontal="center"/>
      <protection locked="0"/>
    </xf>
    <xf numFmtId="0" fontId="91" fillId="2" borderId="0" xfId="0" applyFont="1" applyFill="1"/>
    <xf numFmtId="0" fontId="80" fillId="2" borderId="30" xfId="0" applyFont="1" applyFill="1" applyBorder="1" applyAlignment="1">
      <alignment horizontal="right"/>
    </xf>
    <xf numFmtId="0" fontId="80" fillId="2" borderId="17" xfId="0" applyFont="1" applyFill="1" applyBorder="1" applyAlignment="1">
      <alignment horizontal="right"/>
    </xf>
    <xf numFmtId="0" fontId="80" fillId="2" borderId="19" xfId="0" applyFont="1" applyFill="1" applyBorder="1" applyAlignment="1">
      <alignment horizontal="left"/>
    </xf>
    <xf numFmtId="0" fontId="80" fillId="7" borderId="15" xfId="0" applyFont="1" applyFill="1" applyBorder="1" applyAlignment="1">
      <alignment horizontal="right"/>
    </xf>
    <xf numFmtId="0" fontId="80" fillId="7" borderId="46" xfId="0" applyFont="1" applyFill="1" applyBorder="1" applyAlignment="1">
      <alignment horizontal="right"/>
    </xf>
    <xf numFmtId="0" fontId="80" fillId="7" borderId="5" xfId="0" applyFont="1" applyFill="1" applyBorder="1" applyAlignment="1">
      <alignment horizontal="center"/>
    </xf>
    <xf numFmtId="0" fontId="80" fillId="7" borderId="28" xfId="0" applyFont="1" applyFill="1" applyBorder="1" applyAlignment="1">
      <alignment horizontal="center"/>
    </xf>
    <xf numFmtId="0" fontId="80" fillId="7" borderId="6" xfId="0" applyFont="1" applyFill="1" applyBorder="1" applyAlignment="1">
      <alignment horizontal="center"/>
    </xf>
    <xf numFmtId="0" fontId="78" fillId="2" borderId="15" xfId="0" applyFont="1" applyFill="1" applyBorder="1" applyAlignment="1">
      <alignment horizontal="right"/>
    </xf>
    <xf numFmtId="0" fontId="78" fillId="2" borderId="2" xfId="0" applyFont="1" applyFill="1" applyBorder="1"/>
    <xf numFmtId="0" fontId="78" fillId="2" borderId="1" xfId="0" applyFont="1" applyFill="1" applyBorder="1"/>
    <xf numFmtId="0" fontId="78" fillId="2" borderId="15" xfId="0" applyFont="1" applyFill="1" applyBorder="1"/>
    <xf numFmtId="166" fontId="80" fillId="2" borderId="15" xfId="1" applyNumberFormat="1" applyFont="1" applyFill="1" applyBorder="1" applyProtection="1"/>
    <xf numFmtId="0" fontId="78" fillId="2" borderId="47" xfId="0" applyFont="1" applyFill="1" applyBorder="1" applyAlignment="1">
      <alignment horizontal="right"/>
    </xf>
    <xf numFmtId="1" fontId="78" fillId="2" borderId="3" xfId="0" applyNumberFormat="1" applyFont="1" applyFill="1" applyBorder="1"/>
    <xf numFmtId="1" fontId="78" fillId="2" borderId="16" xfId="0" applyNumberFormat="1" applyFont="1" applyFill="1" applyBorder="1"/>
    <xf numFmtId="1" fontId="78" fillId="2" borderId="4" xfId="0" applyNumberFormat="1" applyFont="1" applyFill="1" applyBorder="1"/>
    <xf numFmtId="0" fontId="78" fillId="2" borderId="47" xfId="0" applyFont="1" applyFill="1" applyBorder="1"/>
    <xf numFmtId="166" fontId="80" fillId="2" borderId="47" xfId="1" applyNumberFormat="1" applyFont="1" applyFill="1" applyBorder="1" applyProtection="1"/>
    <xf numFmtId="1" fontId="78" fillId="2" borderId="47" xfId="0" applyNumberFormat="1" applyFont="1" applyFill="1" applyBorder="1"/>
    <xf numFmtId="165" fontId="80" fillId="2" borderId="47" xfId="1" applyNumberFormat="1" applyFont="1" applyFill="1" applyBorder="1" applyProtection="1"/>
    <xf numFmtId="0" fontId="78" fillId="2" borderId="46" xfId="0" applyFont="1" applyFill="1" applyBorder="1" applyAlignment="1">
      <alignment horizontal="right"/>
    </xf>
    <xf numFmtId="0" fontId="78" fillId="2" borderId="5" xfId="0" applyFont="1" applyFill="1" applyBorder="1"/>
    <xf numFmtId="0" fontId="78" fillId="2" borderId="6" xfId="0" applyFont="1" applyFill="1" applyBorder="1"/>
    <xf numFmtId="0" fontId="78" fillId="2" borderId="46" xfId="0" applyFont="1" applyFill="1" applyBorder="1"/>
    <xf numFmtId="0" fontId="80" fillId="2" borderId="46" xfId="0" applyFont="1" applyFill="1" applyBorder="1"/>
    <xf numFmtId="0" fontId="80" fillId="8" borderId="26" xfId="0" applyFont="1" applyFill="1" applyBorder="1"/>
    <xf numFmtId="166" fontId="80" fillId="8" borderId="38" xfId="0" applyNumberFormat="1" applyFont="1" applyFill="1" applyBorder="1"/>
    <xf numFmtId="166" fontId="80" fillId="8" borderId="39" xfId="0" applyNumberFormat="1" applyFont="1" applyFill="1" applyBorder="1"/>
    <xf numFmtId="166" fontId="80" fillId="8" borderId="40" xfId="0" applyNumberFormat="1" applyFont="1" applyFill="1" applyBorder="1"/>
    <xf numFmtId="166" fontId="80" fillId="8" borderId="26" xfId="0" applyNumberFormat="1" applyFont="1" applyFill="1" applyBorder="1"/>
    <xf numFmtId="0" fontId="78" fillId="2" borderId="12" xfId="0" applyFont="1" applyFill="1" applyBorder="1"/>
    <xf numFmtId="0" fontId="78" fillId="2" borderId="8" xfId="0" applyFont="1" applyFill="1" applyBorder="1"/>
    <xf numFmtId="0" fontId="78" fillId="2" borderId="11" xfId="0" applyFont="1" applyFill="1" applyBorder="1"/>
    <xf numFmtId="0" fontId="78" fillId="2" borderId="9" xfId="0" applyFont="1" applyFill="1" applyBorder="1"/>
    <xf numFmtId="0" fontId="78" fillId="2" borderId="48" xfId="0" applyFont="1" applyFill="1" applyBorder="1"/>
    <xf numFmtId="0" fontId="78" fillId="2" borderId="51" xfId="0" applyFont="1" applyFill="1" applyBorder="1"/>
    <xf numFmtId="0" fontId="78" fillId="2" borderId="26" xfId="0" applyFont="1" applyFill="1" applyBorder="1"/>
    <xf numFmtId="166" fontId="78" fillId="2" borderId="27" xfId="1" applyNumberFormat="1" applyFont="1" applyFill="1" applyBorder="1" applyProtection="1"/>
    <xf numFmtId="166" fontId="80" fillId="8" borderId="2" xfId="1" applyNumberFormat="1" applyFont="1" applyFill="1" applyBorder="1" applyProtection="1"/>
    <xf numFmtId="0" fontId="78" fillId="2" borderId="3" xfId="0" applyFont="1" applyFill="1" applyBorder="1"/>
    <xf numFmtId="166" fontId="78" fillId="2" borderId="16" xfId="1" applyNumberFormat="1" applyFont="1" applyFill="1" applyBorder="1" applyProtection="1"/>
    <xf numFmtId="166" fontId="80" fillId="8" borderId="4" xfId="1" applyNumberFormat="1" applyFont="1" applyFill="1" applyBorder="1" applyProtection="1"/>
    <xf numFmtId="166" fontId="80" fillId="8" borderId="6" xfId="1" applyNumberFormat="1" applyFont="1" applyFill="1" applyBorder="1" applyProtection="1"/>
    <xf numFmtId="166" fontId="78" fillId="2" borderId="52" xfId="1" applyNumberFormat="1" applyFont="1" applyFill="1" applyBorder="1" applyProtection="1"/>
    <xf numFmtId="0" fontId="78" fillId="2" borderId="0" xfId="0" applyFont="1" applyFill="1" applyAlignment="1">
      <alignment horizontal="right"/>
    </xf>
    <xf numFmtId="166" fontId="78" fillId="2" borderId="68" xfId="1" applyNumberFormat="1" applyFont="1" applyFill="1" applyBorder="1" applyProtection="1"/>
    <xf numFmtId="166" fontId="78" fillId="2" borderId="69" xfId="1" applyNumberFormat="1" applyFont="1" applyFill="1" applyBorder="1" applyProtection="1"/>
    <xf numFmtId="0" fontId="78" fillId="2" borderId="16" xfId="2" applyFont="1" applyFill="1" applyBorder="1" applyAlignment="1" applyProtection="1">
      <alignment horizontal="right"/>
    </xf>
    <xf numFmtId="0" fontId="78" fillId="2" borderId="16" xfId="0" applyFont="1" applyFill="1" applyBorder="1" applyAlignment="1">
      <alignment horizontal="right"/>
    </xf>
    <xf numFmtId="166" fontId="78" fillId="2" borderId="16" xfId="1" applyNumberFormat="1" applyFont="1" applyFill="1" applyBorder="1" applyAlignment="1" applyProtection="1">
      <alignment horizontal="right"/>
    </xf>
    <xf numFmtId="0" fontId="92" fillId="0" borderId="16" xfId="0" applyFont="1" applyBorder="1" applyAlignment="1">
      <alignment vertical="center"/>
    </xf>
    <xf numFmtId="166" fontId="78" fillId="2" borderId="21" xfId="1" applyNumberFormat="1" applyFont="1" applyFill="1" applyBorder="1" applyProtection="1"/>
    <xf numFmtId="0" fontId="78" fillId="4" borderId="16" xfId="0" applyFont="1" applyFill="1" applyBorder="1" applyAlignment="1">
      <alignment horizontal="right"/>
    </xf>
    <xf numFmtId="166" fontId="78" fillId="4" borderId="16" xfId="1" applyNumberFormat="1" applyFont="1" applyFill="1" applyBorder="1" applyProtection="1"/>
    <xf numFmtId="0" fontId="80" fillId="2" borderId="0" xfId="0" applyFont="1" applyFill="1" applyAlignment="1">
      <alignment horizontal="right" vertical="center"/>
    </xf>
    <xf numFmtId="0" fontId="78" fillId="0" borderId="16" xfId="0" applyFont="1" applyBorder="1" applyAlignment="1">
      <alignment vertical="center"/>
    </xf>
    <xf numFmtId="166" fontId="78" fillId="2" borderId="4" xfId="0" applyNumberFormat="1" applyFont="1" applyFill="1" applyBorder="1"/>
    <xf numFmtId="166" fontId="78" fillId="2" borderId="4" xfId="1" applyNumberFormat="1" applyFont="1" applyFill="1" applyBorder="1" applyProtection="1"/>
    <xf numFmtId="169" fontId="78" fillId="2" borderId="0" xfId="1" applyNumberFormat="1" applyFont="1" applyFill="1" applyBorder="1" applyProtection="1"/>
    <xf numFmtId="166" fontId="81" fillId="2" borderId="0" xfId="0" applyNumberFormat="1" applyFont="1" applyFill="1"/>
    <xf numFmtId="166" fontId="78" fillId="2" borderId="6" xfId="0" applyNumberFormat="1" applyFont="1" applyFill="1" applyBorder="1"/>
    <xf numFmtId="0" fontId="82" fillId="2" borderId="0" xfId="0" applyFont="1" applyFill="1" applyAlignment="1">
      <alignment horizontal="center"/>
    </xf>
    <xf numFmtId="0" fontId="86" fillId="2" borderId="32" xfId="0" applyFont="1" applyFill="1" applyBorder="1" applyAlignment="1" applyProtection="1">
      <alignment horizontal="center"/>
      <protection locked="0"/>
    </xf>
    <xf numFmtId="0" fontId="83" fillId="2" borderId="1" xfId="0" applyFont="1" applyFill="1" applyBorder="1" applyAlignment="1">
      <alignment horizontal="center" vertical="center" textRotation="90" wrapText="1"/>
    </xf>
    <xf numFmtId="0" fontId="83" fillId="2" borderId="3" xfId="0" applyFont="1" applyFill="1" applyBorder="1" applyAlignment="1">
      <alignment horizontal="center" vertical="center" textRotation="90" wrapText="1"/>
    </xf>
    <xf numFmtId="0" fontId="83" fillId="2" borderId="5" xfId="0" applyFont="1" applyFill="1" applyBorder="1" applyAlignment="1">
      <alignment horizontal="center" vertical="center" textRotation="90" wrapText="1"/>
    </xf>
    <xf numFmtId="0" fontId="83" fillId="2" borderId="41" xfId="0" applyFont="1" applyFill="1" applyBorder="1" applyAlignment="1">
      <alignment horizontal="center" vertical="center" textRotation="90" wrapText="1"/>
    </xf>
    <xf numFmtId="0" fontId="83" fillId="2" borderId="29" xfId="0" applyFont="1" applyFill="1" applyBorder="1" applyAlignment="1">
      <alignment horizontal="center" vertical="center" textRotation="90" wrapText="1"/>
    </xf>
    <xf numFmtId="0" fontId="86" fillId="2" borderId="0" xfId="0" applyFont="1" applyFill="1" applyAlignment="1">
      <alignment horizontal="left"/>
    </xf>
    <xf numFmtId="0" fontId="82" fillId="2" borderId="16" xfId="0" applyFont="1" applyFill="1" applyBorder="1" applyAlignment="1">
      <alignment horizontal="left" vertical="center" wrapText="1"/>
    </xf>
    <xf numFmtId="0" fontId="82" fillId="2" borderId="17" xfId="0" applyFont="1" applyFill="1" applyBorder="1" applyAlignment="1">
      <alignment horizontal="right"/>
    </xf>
    <xf numFmtId="0" fontId="82" fillId="2" borderId="18" xfId="0" applyFont="1" applyFill="1" applyBorder="1" applyAlignment="1">
      <alignment horizontal="right"/>
    </xf>
    <xf numFmtId="0" fontId="82" fillId="2" borderId="19" xfId="0" applyFont="1" applyFill="1" applyBorder="1" applyAlignment="1">
      <alignment horizontal="right"/>
    </xf>
    <xf numFmtId="0" fontId="83" fillId="2" borderId="35" xfId="0" applyFont="1" applyFill="1" applyBorder="1" applyAlignment="1">
      <alignment horizontal="right" vertical="center" wrapText="1"/>
    </xf>
    <xf numFmtId="0" fontId="83" fillId="2" borderId="36" xfId="0" applyFont="1" applyFill="1" applyBorder="1" applyAlignment="1">
      <alignment horizontal="right" vertical="center" wrapText="1"/>
    </xf>
    <xf numFmtId="167" fontId="85" fillId="2" borderId="52" xfId="2" applyNumberFormat="1" applyFont="1" applyFill="1" applyBorder="1" applyAlignment="1" applyProtection="1">
      <alignment horizontal="center"/>
      <protection locked="0"/>
    </xf>
    <xf numFmtId="0" fontId="86" fillId="2" borderId="30" xfId="0" applyFont="1" applyFill="1" applyBorder="1" applyAlignment="1">
      <alignment horizontal="right"/>
    </xf>
    <xf numFmtId="0" fontId="86" fillId="2" borderId="24" xfId="0" applyFont="1" applyFill="1" applyBorder="1" applyAlignment="1">
      <alignment horizontal="right"/>
    </xf>
    <xf numFmtId="0" fontId="86" fillId="2" borderId="49" xfId="0" applyFont="1" applyFill="1" applyBorder="1" applyAlignment="1">
      <alignment horizontal="right"/>
    </xf>
    <xf numFmtId="0" fontId="86" fillId="2" borderId="17" xfId="0" applyFont="1" applyFill="1" applyBorder="1" applyAlignment="1">
      <alignment horizontal="left"/>
    </xf>
    <xf numFmtId="0" fontId="86" fillId="2" borderId="18" xfId="0" applyFont="1" applyFill="1" applyBorder="1" applyAlignment="1">
      <alignment horizontal="left"/>
    </xf>
    <xf numFmtId="0" fontId="82" fillId="2" borderId="64" xfId="0" applyFont="1" applyFill="1" applyBorder="1" applyAlignment="1">
      <alignment horizontal="left" vertical="center" wrapText="1"/>
    </xf>
    <xf numFmtId="0" fontId="82" fillId="2" borderId="66" xfId="0" applyFont="1" applyFill="1" applyBorder="1" applyAlignment="1">
      <alignment horizontal="left" vertical="center" wrapText="1"/>
    </xf>
    <xf numFmtId="0" fontId="82" fillId="2" borderId="8" xfId="0" applyFont="1" applyFill="1" applyBorder="1" applyAlignment="1">
      <alignment horizontal="left" vertical="center" wrapText="1"/>
    </xf>
    <xf numFmtId="0" fontId="82" fillId="2" borderId="53" xfId="0" applyFont="1" applyFill="1" applyBorder="1" applyAlignment="1">
      <alignment horizontal="left" vertical="center" wrapText="1"/>
    </xf>
    <xf numFmtId="0" fontId="82" fillId="2" borderId="16" xfId="0" applyFont="1" applyFill="1" applyBorder="1" applyAlignment="1">
      <alignment horizontal="left"/>
    </xf>
    <xf numFmtId="0" fontId="2" fillId="2" borderId="0" xfId="0" applyFont="1" applyFill="1" applyAlignment="1">
      <alignment horizontal="center"/>
    </xf>
    <xf numFmtId="0" fontId="83" fillId="2" borderId="0" xfId="0" applyFont="1" applyFill="1" applyAlignment="1">
      <alignment horizontal="center"/>
    </xf>
    <xf numFmtId="0" fontId="83" fillId="2" borderId="16" xfId="0" applyFont="1" applyFill="1" applyBorder="1" applyAlignment="1">
      <alignment horizontal="left"/>
    </xf>
    <xf numFmtId="0" fontId="82" fillId="2" borderId="16" xfId="0" applyFont="1" applyFill="1" applyBorder="1" applyAlignment="1">
      <alignment horizontal="center" vertical="center"/>
    </xf>
    <xf numFmtId="0" fontId="88" fillId="0" borderId="0" xfId="2" applyFont="1" applyAlignment="1" applyProtection="1">
      <alignment horizontal="center"/>
      <protection locked="0"/>
    </xf>
    <xf numFmtId="0" fontId="2" fillId="2" borderId="64" xfId="0" applyFont="1" applyFill="1" applyBorder="1" applyAlignment="1">
      <alignment horizontal="left"/>
    </xf>
    <xf numFmtId="0" fontId="2" fillId="2" borderId="52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/>
    </xf>
    <xf numFmtId="0" fontId="2" fillId="2" borderId="0" xfId="0" applyFont="1" applyFill="1" applyAlignment="1">
      <alignment horizontal="left"/>
    </xf>
    <xf numFmtId="0" fontId="88" fillId="2" borderId="0" xfId="2" applyFont="1" applyFill="1" applyBorder="1" applyAlignment="1" applyProtection="1">
      <alignment horizontal="left"/>
      <protection locked="0"/>
    </xf>
    <xf numFmtId="0" fontId="88" fillId="2" borderId="0" xfId="2" applyFont="1" applyFill="1" applyAlignment="1" applyProtection="1">
      <alignment horizontal="left"/>
      <protection locked="0"/>
    </xf>
    <xf numFmtId="0" fontId="86" fillId="2" borderId="16" xfId="0" applyFont="1" applyFill="1" applyBorder="1" applyAlignment="1">
      <alignment horizontal="left"/>
    </xf>
    <xf numFmtId="0" fontId="82" fillId="4" borderId="16" xfId="0" applyFont="1" applyFill="1" applyBorder="1" applyAlignment="1" applyProtection="1">
      <alignment horizontal="left"/>
      <protection locked="0"/>
    </xf>
    <xf numFmtId="0" fontId="82" fillId="4" borderId="16" xfId="0" applyFont="1" applyFill="1" applyBorder="1" applyAlignment="1" applyProtection="1">
      <alignment horizontal="center"/>
      <protection locked="0"/>
    </xf>
    <xf numFmtId="0" fontId="13" fillId="7" borderId="15" xfId="0" applyFont="1" applyFill="1" applyBorder="1" applyAlignment="1">
      <alignment horizontal="center" vertical="center" wrapText="1"/>
    </xf>
    <xf numFmtId="0" fontId="13" fillId="7" borderId="46" xfId="0" applyFont="1" applyFill="1" applyBorder="1" applyAlignment="1">
      <alignment horizontal="center" vertical="center" wrapText="1"/>
    </xf>
    <xf numFmtId="0" fontId="78" fillId="2" borderId="15" xfId="0" applyFont="1" applyFill="1" applyBorder="1" applyAlignment="1">
      <alignment horizontal="center" vertical="center"/>
    </xf>
    <xf numFmtId="0" fontId="78" fillId="2" borderId="47" xfId="0" applyFont="1" applyFill="1" applyBorder="1" applyAlignment="1">
      <alignment horizontal="center" vertical="center"/>
    </xf>
    <xf numFmtId="0" fontId="78" fillId="2" borderId="46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/>
    </xf>
    <xf numFmtId="0" fontId="13" fillId="7" borderId="27" xfId="0" applyFont="1" applyFill="1" applyBorder="1" applyAlignment="1">
      <alignment horizontal="center"/>
    </xf>
    <xf numFmtId="0" fontId="13" fillId="7" borderId="2" xfId="0" applyFont="1" applyFill="1" applyBorder="1" applyAlignment="1">
      <alignment horizontal="center"/>
    </xf>
    <xf numFmtId="0" fontId="78" fillId="2" borderId="33" xfId="0" applyFont="1" applyFill="1" applyBorder="1" applyAlignment="1">
      <alignment horizontal="right"/>
    </xf>
    <xf numFmtId="0" fontId="78" fillId="2" borderId="44" xfId="0" applyFont="1" applyFill="1" applyBorder="1" applyAlignment="1">
      <alignment horizontal="right"/>
    </xf>
    <xf numFmtId="0" fontId="80" fillId="7" borderId="1" xfId="0" applyFont="1" applyFill="1" applyBorder="1" applyAlignment="1">
      <alignment horizontal="center"/>
    </xf>
    <xf numFmtId="0" fontId="80" fillId="7" borderId="27" xfId="0" applyFont="1" applyFill="1" applyBorder="1" applyAlignment="1">
      <alignment horizontal="center"/>
    </xf>
    <xf numFmtId="0" fontId="80" fillId="7" borderId="2" xfId="0" applyFont="1" applyFill="1" applyBorder="1" applyAlignment="1">
      <alignment horizontal="center"/>
    </xf>
    <xf numFmtId="0" fontId="13" fillId="7" borderId="44" xfId="0" applyFont="1" applyFill="1" applyBorder="1" applyAlignment="1">
      <alignment horizontal="center" vertical="center" wrapText="1"/>
    </xf>
    <xf numFmtId="0" fontId="13" fillId="7" borderId="45" xfId="0" applyFont="1" applyFill="1" applyBorder="1" applyAlignment="1">
      <alignment horizontal="center" vertical="center" wrapText="1"/>
    </xf>
    <xf numFmtId="0" fontId="80" fillId="7" borderId="15" xfId="0" applyFont="1" applyFill="1" applyBorder="1" applyAlignment="1">
      <alignment horizontal="center" vertical="center" wrapText="1"/>
    </xf>
    <xf numFmtId="0" fontId="80" fillId="7" borderId="46" xfId="0" applyFont="1" applyFill="1" applyBorder="1" applyAlignment="1">
      <alignment horizontal="center" vertical="center" wrapText="1"/>
    </xf>
    <xf numFmtId="0" fontId="79" fillId="7" borderId="15" xfId="0" applyFont="1" applyFill="1" applyBorder="1" applyAlignment="1">
      <alignment horizontal="center" vertical="center" wrapText="1"/>
    </xf>
    <xf numFmtId="0" fontId="79" fillId="7" borderId="46" xfId="0" applyFont="1" applyFill="1" applyBorder="1" applyAlignment="1">
      <alignment horizontal="center" vertical="center" wrapText="1"/>
    </xf>
    <xf numFmtId="0" fontId="14" fillId="7" borderId="15" xfId="0" applyFont="1" applyFill="1" applyBorder="1" applyAlignment="1">
      <alignment horizontal="center" vertical="center" wrapText="1"/>
    </xf>
    <xf numFmtId="0" fontId="14" fillId="7" borderId="46" xfId="0" applyFont="1" applyFill="1" applyBorder="1" applyAlignment="1">
      <alignment horizontal="center" vertical="center" wrapText="1"/>
    </xf>
    <xf numFmtId="167" fontId="0" fillId="2" borderId="28" xfId="0" applyNumberFormat="1" applyFill="1" applyBorder="1" applyAlignment="1">
      <alignment horizontal="center"/>
    </xf>
    <xf numFmtId="0" fontId="13" fillId="7" borderId="15" xfId="0" applyFont="1" applyFill="1" applyBorder="1" applyAlignment="1">
      <alignment horizontal="center" vertical="center"/>
    </xf>
    <xf numFmtId="0" fontId="13" fillId="7" borderId="46" xfId="0" applyFont="1" applyFill="1" applyBorder="1" applyAlignment="1">
      <alignment horizontal="center" vertical="center"/>
    </xf>
    <xf numFmtId="166" fontId="0" fillId="2" borderId="23" xfId="1" applyNumberFormat="1" applyFont="1" applyFill="1" applyBorder="1" applyAlignment="1" applyProtection="1">
      <alignment horizontal="center"/>
    </xf>
    <xf numFmtId="166" fontId="0" fillId="2" borderId="48" xfId="1" applyNumberFormat="1" applyFont="1" applyFill="1" applyBorder="1" applyAlignment="1" applyProtection="1">
      <alignment horizontal="left"/>
    </xf>
    <xf numFmtId="166" fontId="0" fillId="2" borderId="51" xfId="1" applyNumberFormat="1" applyFont="1" applyFill="1" applyBorder="1" applyAlignment="1" applyProtection="1">
      <alignment horizontal="left"/>
    </xf>
    <xf numFmtId="166" fontId="0" fillId="2" borderId="52" xfId="1" applyNumberFormat="1" applyFont="1" applyFill="1" applyBorder="1" applyAlignment="1" applyProtection="1">
      <alignment horizontal="left"/>
    </xf>
    <xf numFmtId="166" fontId="0" fillId="2" borderId="65" xfId="1" applyNumberFormat="1" applyFont="1" applyFill="1" applyBorder="1" applyAlignment="1" applyProtection="1">
      <alignment horizontal="left"/>
    </xf>
    <xf numFmtId="0" fontId="78" fillId="2" borderId="3" xfId="0" applyFont="1" applyFill="1" applyBorder="1" applyAlignment="1">
      <alignment horizontal="right"/>
    </xf>
    <xf numFmtId="0" fontId="78" fillId="2" borderId="16" xfId="0" applyFont="1" applyFill="1" applyBorder="1" applyAlignment="1">
      <alignment horizontal="right"/>
    </xf>
    <xf numFmtId="166" fontId="0" fillId="2" borderId="9" xfId="1" applyNumberFormat="1" applyFont="1" applyFill="1" applyBorder="1" applyAlignment="1" applyProtection="1">
      <alignment horizontal="right"/>
    </xf>
    <xf numFmtId="166" fontId="0" fillId="2" borderId="48" xfId="1" applyNumberFormat="1" applyFont="1" applyFill="1" applyBorder="1" applyAlignment="1" applyProtection="1">
      <alignment horizontal="right"/>
    </xf>
    <xf numFmtId="166" fontId="0" fillId="2" borderId="62" xfId="1" applyNumberFormat="1" applyFont="1" applyFill="1" applyBorder="1" applyAlignment="1" applyProtection="1">
      <alignment horizontal="center"/>
    </xf>
    <xf numFmtId="166" fontId="0" fillId="2" borderId="44" xfId="1" applyNumberFormat="1" applyFont="1" applyFill="1" applyBorder="1" applyAlignment="1" applyProtection="1">
      <alignment horizontal="center"/>
    </xf>
    <xf numFmtId="166" fontId="0" fillId="2" borderId="34" xfId="1" applyNumberFormat="1" applyFont="1" applyFill="1" applyBorder="1" applyAlignment="1" applyProtection="1">
      <alignment horizontal="center"/>
    </xf>
    <xf numFmtId="166" fontId="0" fillId="2" borderId="58" xfId="1" applyNumberFormat="1" applyFont="1" applyFill="1" applyBorder="1" applyAlignment="1" applyProtection="1">
      <alignment horizontal="center"/>
    </xf>
    <xf numFmtId="166" fontId="0" fillId="2" borderId="32" xfId="1" applyNumberFormat="1" applyFont="1" applyFill="1" applyBorder="1" applyAlignment="1" applyProtection="1">
      <alignment horizontal="center"/>
    </xf>
    <xf numFmtId="166" fontId="0" fillId="2" borderId="59" xfId="1" applyNumberFormat="1" applyFont="1" applyFill="1" applyBorder="1" applyAlignment="1" applyProtection="1">
      <alignment horizontal="center"/>
    </xf>
    <xf numFmtId="166" fontId="2" fillId="2" borderId="38" xfId="1" applyNumberFormat="1" applyFont="1" applyFill="1" applyBorder="1" applyAlignment="1" applyProtection="1">
      <alignment horizontal="center"/>
    </xf>
    <xf numFmtId="166" fontId="2" fillId="2" borderId="39" xfId="1" applyNumberFormat="1" applyFont="1" applyFill="1" applyBorder="1" applyAlignment="1" applyProtection="1">
      <alignment horizontal="center"/>
    </xf>
    <xf numFmtId="166" fontId="2" fillId="2" borderId="40" xfId="1" applyNumberFormat="1" applyFont="1" applyFill="1" applyBorder="1" applyAlignment="1" applyProtection="1">
      <alignment horizontal="center"/>
    </xf>
    <xf numFmtId="0" fontId="80" fillId="2" borderId="0" xfId="0" applyFont="1" applyFill="1" applyAlignment="1">
      <alignment horizontal="center"/>
    </xf>
    <xf numFmtId="0" fontId="78" fillId="2" borderId="21" xfId="0" applyFont="1" applyFill="1" applyBorder="1" applyAlignment="1">
      <alignment horizontal="center"/>
    </xf>
    <xf numFmtId="0" fontId="80" fillId="2" borderId="18" xfId="0" applyFont="1" applyFill="1" applyBorder="1" applyAlignment="1">
      <alignment horizontal="left"/>
    </xf>
    <xf numFmtId="0" fontId="80" fillId="2" borderId="21" xfId="0" applyFont="1" applyFill="1" applyBorder="1" applyAlignment="1">
      <alignment horizontal="left"/>
    </xf>
    <xf numFmtId="0" fontId="80" fillId="2" borderId="50" xfId="0" applyFont="1" applyFill="1" applyBorder="1" applyAlignment="1">
      <alignment horizontal="left"/>
    </xf>
    <xf numFmtId="0" fontId="78" fillId="2" borderId="0" xfId="0" applyFont="1" applyFill="1" applyAlignment="1">
      <alignment horizontal="right"/>
    </xf>
    <xf numFmtId="0" fontId="78" fillId="0" borderId="0" xfId="0" applyFont="1"/>
    <xf numFmtId="0" fontId="78" fillId="2" borderId="52" xfId="0" applyFont="1" applyFill="1" applyBorder="1" applyAlignment="1">
      <alignment horizontal="center"/>
    </xf>
    <xf numFmtId="0" fontId="78" fillId="2" borderId="16" xfId="0" applyFont="1" applyFill="1" applyBorder="1" applyAlignment="1">
      <alignment horizontal="left"/>
    </xf>
    <xf numFmtId="0" fontId="80" fillId="11" borderId="30" xfId="0" applyFont="1" applyFill="1" applyBorder="1" applyAlignment="1" applyProtection="1">
      <alignment horizontal="center"/>
      <protection locked="0"/>
    </xf>
    <xf numFmtId="0" fontId="80" fillId="11" borderId="49" xfId="0" applyFont="1" applyFill="1" applyBorder="1" applyAlignment="1" applyProtection="1">
      <alignment horizontal="center"/>
      <protection locked="0"/>
    </xf>
    <xf numFmtId="0" fontId="80" fillId="11" borderId="20" xfId="0" applyFont="1" applyFill="1" applyBorder="1" applyAlignment="1" applyProtection="1">
      <alignment horizontal="center"/>
      <protection locked="0"/>
    </xf>
    <xf numFmtId="0" fontId="80" fillId="11" borderId="50" xfId="0" applyFont="1" applyFill="1" applyBorder="1" applyAlignment="1" applyProtection="1">
      <alignment horizontal="center"/>
      <protection locked="0"/>
    </xf>
    <xf numFmtId="0" fontId="80" fillId="2" borderId="17" xfId="0" applyFont="1" applyFill="1" applyBorder="1" applyAlignment="1">
      <alignment horizontal="right"/>
    </xf>
    <xf numFmtId="0" fontId="80" fillId="2" borderId="18" xfId="0" applyFont="1" applyFill="1" applyBorder="1" applyAlignment="1">
      <alignment horizontal="right"/>
    </xf>
    <xf numFmtId="0" fontId="80" fillId="2" borderId="17" xfId="0" applyFont="1" applyFill="1" applyBorder="1" applyAlignment="1">
      <alignment horizontal="center"/>
    </xf>
    <xf numFmtId="0" fontId="80" fillId="2" borderId="19" xfId="0" applyFont="1" applyFill="1" applyBorder="1" applyAlignment="1">
      <alignment horizontal="center"/>
    </xf>
    <xf numFmtId="0" fontId="0" fillId="2" borderId="12" xfId="0" applyFill="1" applyBorder="1" applyAlignment="1">
      <alignment horizontal="center" wrapText="1"/>
    </xf>
    <xf numFmtId="0" fontId="78" fillId="2" borderId="5" xfId="0" applyFont="1" applyFill="1" applyBorder="1" applyAlignment="1">
      <alignment horizontal="right"/>
    </xf>
    <xf numFmtId="0" fontId="78" fillId="2" borderId="28" xfId="0" applyFont="1" applyFill="1" applyBorder="1" applyAlignment="1">
      <alignment horizontal="right"/>
    </xf>
    <xf numFmtId="0" fontId="78" fillId="2" borderId="35" xfId="0" applyFont="1" applyFill="1" applyBorder="1" applyAlignment="1">
      <alignment horizontal="right"/>
    </xf>
    <xf numFmtId="0" fontId="78" fillId="2" borderId="45" xfId="0" applyFont="1" applyFill="1" applyBorder="1" applyAlignment="1">
      <alignment horizontal="right"/>
    </xf>
    <xf numFmtId="0" fontId="0" fillId="2" borderId="64" xfId="0" applyFill="1" applyBorder="1" applyAlignment="1">
      <alignment horizontal="center" wrapText="1"/>
    </xf>
    <xf numFmtId="0" fontId="0" fillId="2" borderId="52" xfId="0" applyFill="1" applyBorder="1" applyAlignment="1">
      <alignment horizontal="center" wrapText="1"/>
    </xf>
    <xf numFmtId="0" fontId="0" fillId="2" borderId="65" xfId="0" applyFill="1" applyBorder="1" applyAlignment="1">
      <alignment horizontal="center" wrapText="1"/>
    </xf>
    <xf numFmtId="0" fontId="0" fillId="2" borderId="7" xfId="0" applyFill="1" applyBorder="1" applyAlignment="1">
      <alignment horizontal="center" wrapText="1"/>
    </xf>
    <xf numFmtId="0" fontId="0" fillId="2" borderId="32" xfId="0" applyFill="1" applyBorder="1" applyAlignment="1">
      <alignment horizontal="center" wrapText="1"/>
    </xf>
    <xf numFmtId="0" fontId="0" fillId="2" borderId="13" xfId="0" applyFill="1" applyBorder="1" applyAlignment="1">
      <alignment horizontal="center" wrapText="1"/>
    </xf>
    <xf numFmtId="0" fontId="78" fillId="2" borderId="41" xfId="0" applyFont="1" applyFill="1" applyBorder="1" applyAlignment="1">
      <alignment horizontal="right"/>
    </xf>
    <xf numFmtId="0" fontId="78" fillId="2" borderId="23" xfId="0" applyFont="1" applyFill="1" applyBorder="1" applyAlignment="1">
      <alignment horizontal="right"/>
    </xf>
    <xf numFmtId="0" fontId="12" fillId="3" borderId="16" xfId="0" applyFont="1" applyFill="1" applyBorder="1" applyAlignment="1">
      <alignment horizontal="center"/>
    </xf>
    <xf numFmtId="0" fontId="2" fillId="10" borderId="78" xfId="0" applyFont="1" applyFill="1" applyBorder="1" applyAlignment="1">
      <alignment horizontal="center" vertical="center"/>
    </xf>
    <xf numFmtId="0" fontId="2" fillId="10" borderId="21" xfId="0" applyFont="1" applyFill="1" applyBorder="1" applyAlignment="1">
      <alignment horizontal="center"/>
    </xf>
    <xf numFmtId="0" fontId="2" fillId="10" borderId="0" xfId="0" applyFont="1" applyFill="1" applyAlignment="1">
      <alignment horizontal="center"/>
    </xf>
    <xf numFmtId="0" fontId="2" fillId="10" borderId="78" xfId="0" applyFont="1" applyFill="1" applyBorder="1" applyAlignment="1">
      <alignment horizontal="center"/>
    </xf>
    <xf numFmtId="0" fontId="2" fillId="10" borderId="0" xfId="0" applyFont="1" applyFill="1" applyAlignment="1">
      <alignment horizontal="center" vertical="center"/>
    </xf>
    <xf numFmtId="0" fontId="57" fillId="18" borderId="17" xfId="0" applyFont="1" applyFill="1" applyBorder="1" applyAlignment="1">
      <alignment horizontal="center" vertical="center" wrapText="1"/>
    </xf>
    <xf numFmtId="0" fontId="57" fillId="18" borderId="18" xfId="0" applyFont="1" applyFill="1" applyBorder="1" applyAlignment="1">
      <alignment horizontal="center" vertical="center" wrapText="1"/>
    </xf>
    <xf numFmtId="0" fontId="57" fillId="18" borderId="19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25" xfId="0" applyBorder="1" applyAlignment="1">
      <alignment horizontal="center" wrapText="1"/>
    </xf>
    <xf numFmtId="0" fontId="42" fillId="2" borderId="17" xfId="0" applyFont="1" applyFill="1" applyBorder="1" applyAlignment="1">
      <alignment horizontal="center" vertical="center"/>
    </xf>
    <xf numFmtId="0" fontId="42" fillId="2" borderId="19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left"/>
    </xf>
    <xf numFmtId="0" fontId="2" fillId="2" borderId="16" xfId="0" applyFont="1" applyFill="1" applyBorder="1" applyAlignment="1">
      <alignment horizontal="right"/>
    </xf>
    <xf numFmtId="0" fontId="7" fillId="0" borderId="0" xfId="2" applyAlignment="1" applyProtection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left"/>
    </xf>
    <xf numFmtId="0" fontId="2" fillId="2" borderId="18" xfId="0" applyFont="1" applyFill="1" applyBorder="1" applyAlignment="1">
      <alignment horizontal="left"/>
    </xf>
    <xf numFmtId="0" fontId="2" fillId="2" borderId="50" xfId="0" applyFont="1" applyFill="1" applyBorder="1" applyAlignment="1">
      <alignment horizontal="left"/>
    </xf>
    <xf numFmtId="0" fontId="13" fillId="7" borderId="64" xfId="0" applyFont="1" applyFill="1" applyBorder="1" applyAlignment="1">
      <alignment horizontal="center" vertical="center" wrapText="1"/>
    </xf>
    <xf numFmtId="0" fontId="13" fillId="7" borderId="8" xfId="0" applyFont="1" applyFill="1" applyBorder="1" applyAlignment="1">
      <alignment horizontal="center" vertical="center" wrapText="1"/>
    </xf>
    <xf numFmtId="0" fontId="13" fillId="7" borderId="71" xfId="0" applyFont="1" applyFill="1" applyBorder="1" applyAlignment="1">
      <alignment horizontal="center" vertical="center" wrapText="1"/>
    </xf>
    <xf numFmtId="0" fontId="13" fillId="7" borderId="57" xfId="0" applyFont="1" applyFill="1" applyBorder="1" applyAlignment="1">
      <alignment horizontal="center" vertical="center" wrapText="1"/>
    </xf>
    <xf numFmtId="0" fontId="13" fillId="7" borderId="2" xfId="0" applyFont="1" applyFill="1" applyBorder="1" applyAlignment="1">
      <alignment horizontal="center" vertical="center" wrapText="1"/>
    </xf>
    <xf numFmtId="0" fontId="13" fillId="7" borderId="6" xfId="0" applyFont="1" applyFill="1" applyBorder="1" applyAlignment="1">
      <alignment horizontal="center" vertical="center" wrapText="1"/>
    </xf>
    <xf numFmtId="0" fontId="13" fillId="7" borderId="34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13" fillId="7" borderId="1" xfId="0" applyFont="1" applyFill="1" applyBorder="1" applyAlignment="1">
      <alignment horizontal="center" vertical="center" wrapText="1"/>
    </xf>
    <xf numFmtId="0" fontId="13" fillId="7" borderId="5" xfId="0" applyFont="1" applyFill="1" applyBorder="1" applyAlignment="1">
      <alignment horizontal="center" vertical="center" wrapText="1"/>
    </xf>
    <xf numFmtId="0" fontId="13" fillId="7" borderId="27" xfId="0" applyFont="1" applyFill="1" applyBorder="1" applyAlignment="1">
      <alignment horizontal="center" vertical="center" wrapText="1"/>
    </xf>
    <xf numFmtId="0" fontId="13" fillId="7" borderId="28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7" fillId="2" borderId="0" xfId="2" applyFill="1" applyBorder="1" applyAlignment="1" applyProtection="1">
      <alignment horizontal="center"/>
    </xf>
    <xf numFmtId="0" fontId="0" fillId="2" borderId="27" xfId="0" applyFill="1" applyBorder="1" applyAlignment="1">
      <alignment horizontal="right" vertical="center" wrapText="1"/>
    </xf>
    <xf numFmtId="0" fontId="0" fillId="2" borderId="62" xfId="0" applyFill="1" applyBorder="1" applyAlignment="1">
      <alignment horizontal="right" vertical="center" wrapText="1"/>
    </xf>
    <xf numFmtId="0" fontId="0" fillId="2" borderId="16" xfId="0" applyFill="1" applyBorder="1" applyAlignment="1">
      <alignment horizontal="right" vertical="center" wrapText="1"/>
    </xf>
    <xf numFmtId="0" fontId="0" fillId="2" borderId="17" xfId="0" applyFill="1" applyBorder="1" applyAlignment="1">
      <alignment horizontal="right" vertical="center" wrapText="1"/>
    </xf>
    <xf numFmtId="0" fontId="0" fillId="2" borderId="28" xfId="0" applyFill="1" applyBorder="1" applyAlignment="1">
      <alignment horizontal="right" vertical="center" wrapText="1"/>
    </xf>
    <xf numFmtId="0" fontId="0" fillId="2" borderId="63" xfId="0" applyFill="1" applyBorder="1" applyAlignment="1">
      <alignment horizontal="right" vertical="center" wrapText="1"/>
    </xf>
    <xf numFmtId="0" fontId="5" fillId="2" borderId="27" xfId="0" applyFont="1" applyFill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top" wrapText="1"/>
    </xf>
    <xf numFmtId="0" fontId="5" fillId="2" borderId="16" xfId="0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 vertical="top" wrapText="1"/>
    </xf>
    <xf numFmtId="0" fontId="20" fillId="5" borderId="17" xfId="0" applyFont="1" applyFill="1" applyBorder="1" applyAlignment="1" applyProtection="1">
      <alignment horizontal="left" vertical="top" wrapText="1"/>
      <protection locked="0"/>
    </xf>
    <xf numFmtId="0" fontId="20" fillId="5" borderId="18" xfId="0" applyFont="1" applyFill="1" applyBorder="1" applyAlignment="1" applyProtection="1">
      <alignment horizontal="left" vertical="top" wrapText="1"/>
      <protection locked="0"/>
    </xf>
    <xf numFmtId="0" fontId="20" fillId="5" borderId="19" xfId="0" applyFont="1" applyFill="1" applyBorder="1" applyAlignment="1" applyProtection="1">
      <alignment horizontal="left" vertical="top" wrapText="1"/>
      <protection locked="0"/>
    </xf>
    <xf numFmtId="0" fontId="20" fillId="2" borderId="32" xfId="0" applyFont="1" applyFill="1" applyBorder="1" applyAlignment="1">
      <alignment horizontal="center"/>
    </xf>
    <xf numFmtId="0" fontId="20" fillId="2" borderId="8" xfId="0" applyFont="1" applyFill="1" applyBorder="1" applyAlignment="1">
      <alignment horizontal="left" vertical="top" wrapText="1"/>
    </xf>
    <xf numFmtId="0" fontId="20" fillId="2" borderId="0" xfId="0" applyFont="1" applyFill="1" applyAlignment="1">
      <alignment horizontal="left" vertical="top" wrapText="1"/>
    </xf>
    <xf numFmtId="0" fontId="20" fillId="2" borderId="11" xfId="0" applyFont="1" applyFill="1" applyBorder="1" applyAlignment="1">
      <alignment horizontal="left" vertical="top" wrapText="1"/>
    </xf>
    <xf numFmtId="0" fontId="19" fillId="2" borderId="8" xfId="0" applyFont="1" applyFill="1" applyBorder="1" applyAlignment="1">
      <alignment horizontal="left" vertical="top" wrapText="1"/>
    </xf>
    <xf numFmtId="0" fontId="20" fillId="2" borderId="7" xfId="0" applyFont="1" applyFill="1" applyBorder="1" applyAlignment="1">
      <alignment horizontal="left" vertical="top" wrapText="1"/>
    </xf>
    <xf numFmtId="0" fontId="20" fillId="2" borderId="32" xfId="0" applyFont="1" applyFill="1" applyBorder="1" applyAlignment="1">
      <alignment horizontal="left" vertical="top" wrapText="1"/>
    </xf>
    <xf numFmtId="0" fontId="20" fillId="2" borderId="13" xfId="0" applyFont="1" applyFill="1" applyBorder="1" applyAlignment="1">
      <alignment horizontal="left" vertical="top" wrapText="1"/>
    </xf>
    <xf numFmtId="0" fontId="0" fillId="4" borderId="8" xfId="0" applyFill="1" applyBorder="1" applyAlignment="1" applyProtection="1">
      <alignment horizontal="left" vertical="top" wrapText="1"/>
      <protection locked="0"/>
    </xf>
    <xf numFmtId="0" fontId="0" fillId="4" borderId="0" xfId="0" applyFill="1" applyAlignment="1" applyProtection="1">
      <alignment horizontal="left" vertical="top" wrapText="1"/>
      <protection locked="0"/>
    </xf>
    <xf numFmtId="0" fontId="0" fillId="4" borderId="11" xfId="0" applyFill="1" applyBorder="1" applyAlignment="1" applyProtection="1">
      <alignment horizontal="left" vertical="top" wrapText="1"/>
      <protection locked="0"/>
    </xf>
    <xf numFmtId="0" fontId="0" fillId="4" borderId="7" xfId="0" applyFill="1" applyBorder="1" applyAlignment="1" applyProtection="1">
      <alignment horizontal="left" vertical="top" wrapText="1"/>
      <protection locked="0"/>
    </xf>
    <xf numFmtId="0" fontId="0" fillId="4" borderId="32" xfId="0" applyFill="1" applyBorder="1" applyAlignment="1" applyProtection="1">
      <alignment horizontal="left" vertical="top" wrapText="1"/>
      <protection locked="0"/>
    </xf>
    <xf numFmtId="0" fontId="0" fillId="4" borderId="13" xfId="0" applyFill="1" applyBorder="1" applyAlignment="1" applyProtection="1">
      <alignment horizontal="left" vertical="top" wrapText="1"/>
      <protection locked="0"/>
    </xf>
    <xf numFmtId="0" fontId="19" fillId="0" borderId="5" xfId="0" applyFont="1" applyBorder="1" applyAlignment="1">
      <alignment horizontal="right" vertical="top" wrapText="1"/>
    </xf>
    <xf numFmtId="0" fontId="19" fillId="0" borderId="28" xfId="0" applyFont="1" applyBorder="1" applyAlignment="1">
      <alignment horizontal="right" vertical="top" wrapText="1"/>
    </xf>
    <xf numFmtId="0" fontId="19" fillId="0" borderId="63" xfId="0" applyFont="1" applyBorder="1" applyAlignment="1">
      <alignment horizontal="right" vertical="top" wrapText="1"/>
    </xf>
    <xf numFmtId="166" fontId="20" fillId="2" borderId="64" xfId="1" applyNumberFormat="1" applyFont="1" applyFill="1" applyBorder="1" applyAlignment="1" applyProtection="1">
      <alignment horizontal="right" vertical="top" wrapText="1"/>
    </xf>
    <xf numFmtId="166" fontId="20" fillId="2" borderId="52" xfId="1" applyNumberFormat="1" applyFont="1" applyFill="1" applyBorder="1" applyAlignment="1" applyProtection="1">
      <alignment horizontal="right" vertical="top" wrapText="1"/>
    </xf>
    <xf numFmtId="166" fontId="20" fillId="2" borderId="9" xfId="1" applyNumberFormat="1" applyFont="1" applyFill="1" applyBorder="1" applyAlignment="1" applyProtection="1">
      <alignment horizontal="right" vertical="top" wrapText="1"/>
    </xf>
    <xf numFmtId="166" fontId="20" fillId="2" borderId="48" xfId="1" applyNumberFormat="1" applyFont="1" applyFill="1" applyBorder="1" applyAlignment="1" applyProtection="1">
      <alignment horizontal="right" vertical="top" wrapText="1"/>
    </xf>
    <xf numFmtId="0" fontId="19" fillId="2" borderId="64" xfId="0" applyFont="1" applyFill="1" applyBorder="1" applyAlignment="1">
      <alignment horizontal="left" vertical="top" wrapText="1"/>
    </xf>
    <xf numFmtId="0" fontId="19" fillId="2" borderId="52" xfId="0" applyFont="1" applyFill="1" applyBorder="1" applyAlignment="1">
      <alignment horizontal="left" vertical="top" wrapText="1"/>
    </xf>
    <xf numFmtId="0" fontId="20" fillId="5" borderId="63" xfId="0" applyFont="1" applyFill="1" applyBorder="1" applyAlignment="1" applyProtection="1">
      <alignment horizontal="left" vertical="top" wrapText="1"/>
      <protection locked="0"/>
    </xf>
    <xf numFmtId="0" fontId="20" fillId="5" borderId="45" xfId="0" applyFont="1" applyFill="1" applyBorder="1" applyAlignment="1" applyProtection="1">
      <alignment horizontal="left" vertical="top" wrapText="1"/>
      <protection locked="0"/>
    </xf>
    <xf numFmtId="0" fontId="20" fillId="5" borderId="36" xfId="0" applyFont="1" applyFill="1" applyBorder="1" applyAlignment="1" applyProtection="1">
      <alignment horizontal="left" vertical="top" wrapText="1"/>
      <protection locked="0"/>
    </xf>
    <xf numFmtId="0" fontId="20" fillId="5" borderId="30" xfId="0" applyFont="1" applyFill="1" applyBorder="1" applyAlignment="1" applyProtection="1">
      <alignment horizontal="left" vertical="top" wrapText="1"/>
      <protection locked="0"/>
    </xf>
    <xf numFmtId="0" fontId="20" fillId="5" borderId="24" xfId="0" applyFont="1" applyFill="1" applyBorder="1" applyAlignment="1" applyProtection="1">
      <alignment horizontal="left" vertical="top" wrapText="1"/>
      <protection locked="0"/>
    </xf>
    <xf numFmtId="0" fontId="19" fillId="0" borderId="1" xfId="0" applyFont="1" applyBorder="1" applyAlignment="1">
      <alignment horizontal="right" vertical="top" wrapText="1"/>
    </xf>
    <xf numFmtId="0" fontId="19" fillId="0" borderId="27" xfId="0" applyFont="1" applyBorder="1" applyAlignment="1">
      <alignment horizontal="right" vertical="top" wrapText="1"/>
    </xf>
    <xf numFmtId="0" fontId="19" fillId="0" borderId="62" xfId="0" applyFont="1" applyBorder="1" applyAlignment="1">
      <alignment horizontal="right" vertical="top" wrapText="1"/>
    </xf>
    <xf numFmtId="0" fontId="20" fillId="5" borderId="17" xfId="0" applyFont="1" applyFill="1" applyBorder="1" applyAlignment="1" applyProtection="1">
      <alignment horizontal="center" vertical="top" wrapText="1"/>
      <protection locked="0"/>
    </xf>
    <xf numFmtId="0" fontId="20" fillId="5" borderId="70" xfId="0" applyFont="1" applyFill="1" applyBorder="1" applyAlignment="1" applyProtection="1">
      <alignment horizontal="center" vertical="top" wrapText="1"/>
      <protection locked="0"/>
    </xf>
    <xf numFmtId="0" fontId="20" fillId="2" borderId="0" xfId="0" applyFont="1" applyFill="1" applyAlignment="1">
      <alignment horizontal="center"/>
    </xf>
    <xf numFmtId="0" fontId="0" fillId="2" borderId="8" xfId="0" applyFill="1" applyBorder="1" applyAlignment="1">
      <alignment horizontal="center" wrapText="1"/>
    </xf>
    <xf numFmtId="0" fontId="19" fillId="2" borderId="3" xfId="0" applyFont="1" applyFill="1" applyBorder="1" applyAlignment="1">
      <alignment horizontal="left" vertical="top" wrapText="1"/>
    </xf>
    <xf numFmtId="0" fontId="19" fillId="2" borderId="16" xfId="0" applyFont="1" applyFill="1" applyBorder="1" applyAlignment="1">
      <alignment horizontal="left" vertical="top" wrapText="1"/>
    </xf>
    <xf numFmtId="0" fontId="20" fillId="2" borderId="17" xfId="0" applyFont="1" applyFill="1" applyBorder="1" applyAlignment="1">
      <alignment horizontal="left" vertical="top"/>
    </xf>
    <xf numFmtId="0" fontId="20" fillId="2" borderId="18" xfId="0" applyFont="1" applyFill="1" applyBorder="1" applyAlignment="1">
      <alignment horizontal="left" vertical="top"/>
    </xf>
    <xf numFmtId="0" fontId="20" fillId="2" borderId="70" xfId="0" applyFont="1" applyFill="1" applyBorder="1" applyAlignment="1">
      <alignment horizontal="left" vertical="top"/>
    </xf>
    <xf numFmtId="0" fontId="19" fillId="2" borderId="76" xfId="0" applyFont="1" applyFill="1" applyBorder="1" applyAlignment="1">
      <alignment horizontal="left" vertical="center" wrapText="1"/>
    </xf>
    <xf numFmtId="0" fontId="0" fillId="0" borderId="49" xfId="0" applyBorder="1"/>
    <xf numFmtId="0" fontId="0" fillId="0" borderId="7" xfId="0" applyBorder="1"/>
    <xf numFmtId="0" fontId="0" fillId="0" borderId="59" xfId="0" applyBorder="1"/>
    <xf numFmtId="0" fontId="20" fillId="2" borderId="30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left" vertical="top" wrapText="1"/>
    </xf>
    <xf numFmtId="0" fontId="19" fillId="2" borderId="28" xfId="0" applyFont="1" applyFill="1" applyBorder="1" applyAlignment="1">
      <alignment horizontal="left" vertical="top" wrapText="1"/>
    </xf>
    <xf numFmtId="0" fontId="20" fillId="2" borderId="63" xfId="0" applyFont="1" applyFill="1" applyBorder="1" applyAlignment="1">
      <alignment horizontal="left" vertical="top"/>
    </xf>
    <xf numFmtId="0" fontId="20" fillId="2" borderId="45" xfId="0" applyFont="1" applyFill="1" applyBorder="1" applyAlignment="1">
      <alignment horizontal="left" vertical="top"/>
    </xf>
    <xf numFmtId="0" fontId="20" fillId="2" borderId="69" xfId="0" applyFont="1" applyFill="1" applyBorder="1" applyAlignment="1">
      <alignment horizontal="left" vertical="top"/>
    </xf>
    <xf numFmtId="0" fontId="20" fillId="2" borderId="58" xfId="0" applyFont="1" applyFill="1" applyBorder="1" applyAlignment="1">
      <alignment horizontal="center" vertical="center" wrapText="1"/>
    </xf>
    <xf numFmtId="0" fontId="20" fillId="2" borderId="32" xfId="0" applyFont="1" applyFill="1" applyBorder="1" applyAlignment="1">
      <alignment horizontal="center" vertical="center" wrapText="1"/>
    </xf>
    <xf numFmtId="0" fontId="20" fillId="2" borderId="13" xfId="0" applyFont="1" applyFill="1" applyBorder="1" applyAlignment="1">
      <alignment horizontal="center" vertical="center" wrapText="1"/>
    </xf>
    <xf numFmtId="0" fontId="19" fillId="0" borderId="64" xfId="0" applyFont="1" applyBorder="1" applyAlignment="1">
      <alignment horizontal="left" vertical="top" wrapText="1"/>
    </xf>
    <xf numFmtId="0" fontId="19" fillId="0" borderId="52" xfId="0" applyFont="1" applyBorder="1" applyAlignment="1">
      <alignment horizontal="left" vertical="top" wrapText="1"/>
    </xf>
    <xf numFmtId="0" fontId="19" fillId="0" borderId="65" xfId="0" applyFont="1" applyBorder="1" applyAlignment="1">
      <alignment horizontal="left" vertical="top" wrapText="1"/>
    </xf>
    <xf numFmtId="0" fontId="19" fillId="0" borderId="7" xfId="0" applyFont="1" applyBorder="1" applyAlignment="1">
      <alignment horizontal="left" vertical="top" wrapText="1"/>
    </xf>
    <xf numFmtId="0" fontId="19" fillId="0" borderId="32" xfId="0" applyFont="1" applyBorder="1" applyAlignment="1">
      <alignment horizontal="left" vertical="top" wrapText="1"/>
    </xf>
    <xf numFmtId="0" fontId="19" fillId="0" borderId="13" xfId="0" applyFont="1" applyBorder="1" applyAlignment="1">
      <alignment horizontal="left" vertical="top" wrapText="1"/>
    </xf>
    <xf numFmtId="0" fontId="20" fillId="9" borderId="32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left" vertical="top" wrapText="1"/>
    </xf>
    <xf numFmtId="0" fontId="19" fillId="2" borderId="27" xfId="0" applyFont="1" applyFill="1" applyBorder="1" applyAlignment="1">
      <alignment horizontal="left" vertical="top" wrapText="1"/>
    </xf>
    <xf numFmtId="0" fontId="20" fillId="2" borderId="62" xfId="0" applyFont="1" applyFill="1" applyBorder="1" applyAlignment="1">
      <alignment horizontal="left" vertical="top"/>
    </xf>
    <xf numFmtId="0" fontId="20" fillId="2" borderId="44" xfId="0" applyFont="1" applyFill="1" applyBorder="1" applyAlignment="1">
      <alignment horizontal="left" vertical="top"/>
    </xf>
    <xf numFmtId="0" fontId="20" fillId="2" borderId="68" xfId="0" applyFont="1" applyFill="1" applyBorder="1" applyAlignment="1">
      <alignment horizontal="left" vertical="top"/>
    </xf>
    <xf numFmtId="0" fontId="19" fillId="2" borderId="64" xfId="0" applyFont="1" applyFill="1" applyBorder="1" applyAlignment="1">
      <alignment horizontal="left" vertical="center" wrapText="1"/>
    </xf>
    <xf numFmtId="0" fontId="0" fillId="0" borderId="66" xfId="0" applyBorder="1"/>
    <xf numFmtId="0" fontId="0" fillId="0" borderId="56" xfId="0" applyBorder="1"/>
    <xf numFmtId="0" fontId="0" fillId="0" borderId="50" xfId="0" applyBorder="1"/>
    <xf numFmtId="0" fontId="20" fillId="2" borderId="67" xfId="0" applyFont="1" applyFill="1" applyBorder="1" applyAlignment="1">
      <alignment horizontal="center" vertical="center" wrapText="1"/>
    </xf>
    <xf numFmtId="0" fontId="20" fillId="2" borderId="5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55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top" wrapText="1"/>
    </xf>
    <xf numFmtId="0" fontId="20" fillId="2" borderId="18" xfId="0" applyFont="1" applyFill="1" applyBorder="1" applyAlignment="1">
      <alignment horizontal="center" vertical="top" wrapText="1"/>
    </xf>
    <xf numFmtId="0" fontId="20" fillId="2" borderId="19" xfId="0" applyFont="1" applyFill="1" applyBorder="1" applyAlignment="1">
      <alignment horizontal="center" vertical="top" wrapText="1"/>
    </xf>
    <xf numFmtId="0" fontId="19" fillId="0" borderId="3" xfId="0" applyFont="1" applyBorder="1" applyAlignment="1">
      <alignment horizontal="right" vertical="top" wrapText="1"/>
    </xf>
    <xf numFmtId="0" fontId="19" fillId="0" borderId="16" xfId="0" applyFont="1" applyBorder="1" applyAlignment="1">
      <alignment horizontal="right" vertical="top" wrapText="1"/>
    </xf>
    <xf numFmtId="0" fontId="19" fillId="0" borderId="17" xfId="0" applyFont="1" applyBorder="1" applyAlignment="1">
      <alignment horizontal="right" vertical="top" wrapText="1"/>
    </xf>
    <xf numFmtId="0" fontId="20" fillId="2" borderId="17" xfId="0" applyFont="1" applyFill="1" applyBorder="1" applyAlignment="1">
      <alignment horizontal="center"/>
    </xf>
    <xf numFmtId="0" fontId="20" fillId="2" borderId="18" xfId="0" applyFont="1" applyFill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0" fillId="2" borderId="17" xfId="0" applyFont="1" applyFill="1" applyBorder="1" applyAlignment="1">
      <alignment horizontal="center" vertical="center"/>
    </xf>
    <xf numFmtId="0" fontId="20" fillId="2" borderId="18" xfId="0" applyFont="1" applyFill="1" applyBorder="1" applyAlignment="1">
      <alignment horizontal="center" vertical="center"/>
    </xf>
    <xf numFmtId="0" fontId="20" fillId="2" borderId="19" xfId="0" applyFont="1" applyFill="1" applyBorder="1" applyAlignment="1">
      <alignment horizontal="center" vertical="center"/>
    </xf>
    <xf numFmtId="0" fontId="20" fillId="5" borderId="62" xfId="0" applyFont="1" applyFill="1" applyBorder="1" applyAlignment="1" applyProtection="1">
      <alignment horizontal="left" vertical="top" wrapText="1"/>
      <protection locked="0"/>
    </xf>
    <xf numFmtId="0" fontId="20" fillId="5" borderId="44" xfId="0" applyFont="1" applyFill="1" applyBorder="1" applyAlignment="1" applyProtection="1">
      <alignment horizontal="left" vertical="top" wrapText="1"/>
      <protection locked="0"/>
    </xf>
    <xf numFmtId="0" fontId="20" fillId="5" borderId="34" xfId="0" applyFont="1" applyFill="1" applyBorder="1" applyAlignment="1" applyProtection="1">
      <alignment horizontal="left" vertical="top" wrapText="1"/>
      <protection locked="0"/>
    </xf>
    <xf numFmtId="0" fontId="19" fillId="0" borderId="1" xfId="0" applyFont="1" applyBorder="1" applyAlignment="1">
      <alignment horizontal="center" vertical="center" textRotation="180" wrapText="1"/>
    </xf>
    <xf numFmtId="0" fontId="19" fillId="0" borderId="3" xfId="0" applyFont="1" applyBorder="1" applyAlignment="1">
      <alignment horizontal="center" vertical="center" textRotation="180" wrapText="1"/>
    </xf>
    <xf numFmtId="0" fontId="19" fillId="0" borderId="5" xfId="0" applyFont="1" applyBorder="1" applyAlignment="1">
      <alignment horizontal="center" vertical="center" textRotation="180" wrapText="1"/>
    </xf>
    <xf numFmtId="0" fontId="19" fillId="0" borderId="2" xfId="0" applyFont="1" applyBorder="1" applyAlignment="1">
      <alignment horizontal="center" vertical="center" textRotation="180" wrapText="1"/>
    </xf>
    <xf numFmtId="0" fontId="19" fillId="0" borderId="4" xfId="0" applyFont="1" applyBorder="1" applyAlignment="1">
      <alignment horizontal="center" vertical="center" textRotation="180" wrapText="1"/>
    </xf>
    <xf numFmtId="0" fontId="19" fillId="0" borderId="6" xfId="0" applyFont="1" applyBorder="1" applyAlignment="1">
      <alignment horizontal="center" vertical="center" textRotation="180" wrapText="1"/>
    </xf>
    <xf numFmtId="0" fontId="17" fillId="3" borderId="48" xfId="0" applyFont="1" applyFill="1" applyBorder="1" applyAlignment="1">
      <alignment horizontal="center" vertical="top" wrapText="1"/>
    </xf>
    <xf numFmtId="0" fontId="17" fillId="3" borderId="52" xfId="0" applyFont="1" applyFill="1" applyBorder="1" applyAlignment="1">
      <alignment horizontal="center" vertical="top" wrapText="1"/>
    </xf>
    <xf numFmtId="0" fontId="17" fillId="3" borderId="51" xfId="0" applyFont="1" applyFill="1" applyBorder="1" applyAlignment="1">
      <alignment horizontal="center" vertical="top" wrapText="1"/>
    </xf>
    <xf numFmtId="0" fontId="19" fillId="0" borderId="10" xfId="0" applyFont="1" applyBorder="1" applyAlignment="1">
      <alignment horizontal="center" vertical="center" textRotation="180" wrapText="1"/>
    </xf>
    <xf numFmtId="0" fontId="19" fillId="0" borderId="12" xfId="0" applyFont="1" applyBorder="1" applyAlignment="1">
      <alignment horizontal="center" vertical="center" textRotation="180" wrapText="1"/>
    </xf>
    <xf numFmtId="0" fontId="19" fillId="0" borderId="14" xfId="0" applyFont="1" applyBorder="1" applyAlignment="1">
      <alignment horizontal="center" vertical="center" textRotation="180" wrapText="1"/>
    </xf>
    <xf numFmtId="0" fontId="20" fillId="0" borderId="53" xfId="0" applyFont="1" applyBorder="1" applyAlignment="1">
      <alignment horizontal="center" vertical="center" wrapText="1"/>
    </xf>
    <xf numFmtId="0" fontId="20" fillId="0" borderId="59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0" fontId="19" fillId="0" borderId="58" xfId="0" applyFont="1" applyBorder="1" applyAlignment="1">
      <alignment horizontal="center" vertical="center" wrapText="1"/>
    </xf>
    <xf numFmtId="0" fontId="19" fillId="0" borderId="32" xfId="0" applyFont="1" applyBorder="1" applyAlignment="1">
      <alignment horizontal="center" vertical="center" wrapText="1"/>
    </xf>
    <xf numFmtId="0" fontId="19" fillId="0" borderId="59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 vertical="center" wrapText="1"/>
    </xf>
    <xf numFmtId="0" fontId="19" fillId="0" borderId="60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27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33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 wrapText="1"/>
    </xf>
    <xf numFmtId="0" fontId="19" fillId="0" borderId="68" xfId="0" applyFont="1" applyBorder="1" applyAlignment="1">
      <alignment horizontal="center" vertical="center" wrapText="1"/>
    </xf>
    <xf numFmtId="0" fontId="19" fillId="0" borderId="45" xfId="0" applyFont="1" applyBorder="1" applyAlignment="1">
      <alignment horizontal="center" vertical="center" wrapText="1"/>
    </xf>
    <xf numFmtId="166" fontId="19" fillId="0" borderId="15" xfId="1" applyNumberFormat="1" applyFont="1" applyBorder="1" applyAlignment="1" applyProtection="1">
      <alignment horizontal="center" vertical="center" wrapText="1"/>
    </xf>
    <xf numFmtId="166" fontId="19" fillId="0" borderId="46" xfId="1" applyNumberFormat="1" applyFont="1" applyBorder="1" applyAlignment="1" applyProtection="1">
      <alignment horizontal="center" vertical="center" wrapText="1"/>
    </xf>
    <xf numFmtId="0" fontId="19" fillId="0" borderId="55" xfId="0" applyFont="1" applyBorder="1" applyAlignment="1">
      <alignment horizontal="center" vertical="center" wrapText="1"/>
    </xf>
    <xf numFmtId="0" fontId="19" fillId="0" borderId="61" xfId="0" applyFont="1" applyBorder="1" applyAlignment="1">
      <alignment horizontal="center" vertical="center" wrapText="1"/>
    </xf>
    <xf numFmtId="0" fontId="19" fillId="0" borderId="56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top" wrapText="1"/>
    </xf>
    <xf numFmtId="0" fontId="19" fillId="2" borderId="9" xfId="0" applyFont="1" applyFill="1" applyBorder="1" applyAlignment="1">
      <alignment horizontal="right" vertical="top" wrapText="1"/>
    </xf>
    <xf numFmtId="0" fontId="19" fillId="2" borderId="48" xfId="0" applyFont="1" applyFill="1" applyBorder="1" applyAlignment="1">
      <alignment horizontal="right" vertical="top" wrapText="1"/>
    </xf>
    <xf numFmtId="0" fontId="19" fillId="2" borderId="48" xfId="0" applyFont="1" applyFill="1" applyBorder="1" applyAlignment="1">
      <alignment horizontal="left" vertical="top" wrapText="1"/>
    </xf>
    <xf numFmtId="0" fontId="0" fillId="2" borderId="48" xfId="0" applyFill="1" applyBorder="1"/>
    <xf numFmtId="0" fontId="19" fillId="2" borderId="51" xfId="0" applyFont="1" applyFill="1" applyBorder="1" applyAlignment="1">
      <alignment horizontal="left" vertical="top" wrapText="1"/>
    </xf>
    <xf numFmtId="14" fontId="19" fillId="2" borderId="48" xfId="0" applyNumberFormat="1" applyFont="1" applyFill="1" applyBorder="1" applyAlignment="1">
      <alignment horizontal="left" vertical="top" wrapText="1"/>
    </xf>
    <xf numFmtId="14" fontId="19" fillId="2" borderId="51" xfId="0" applyNumberFormat="1" applyFont="1" applyFill="1" applyBorder="1" applyAlignment="1">
      <alignment horizontal="left" vertical="top" wrapText="1"/>
    </xf>
    <xf numFmtId="0" fontId="15" fillId="2" borderId="0" xfId="0" applyFont="1" applyFill="1" applyAlignment="1">
      <alignment horizontal="center" vertical="top" wrapText="1"/>
    </xf>
    <xf numFmtId="0" fontId="20" fillId="9" borderId="32" xfId="0" applyFont="1" applyFill="1" applyBorder="1" applyAlignment="1" applyProtection="1">
      <alignment horizontal="center"/>
      <protection locked="0"/>
    </xf>
    <xf numFmtId="0" fontId="19" fillId="2" borderId="17" xfId="0" applyFont="1" applyFill="1" applyBorder="1" applyAlignment="1">
      <alignment horizontal="center" vertical="top" wrapText="1"/>
    </xf>
    <xf numFmtId="0" fontId="19" fillId="2" borderId="18" xfId="0" applyFont="1" applyFill="1" applyBorder="1" applyAlignment="1">
      <alignment horizontal="center" vertical="top" wrapText="1"/>
    </xf>
    <xf numFmtId="0" fontId="19" fillId="2" borderId="19" xfId="0" applyFont="1" applyFill="1" applyBorder="1" applyAlignment="1">
      <alignment horizontal="center" vertical="top" wrapText="1"/>
    </xf>
    <xf numFmtId="0" fontId="19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textRotation="180" wrapText="1"/>
    </xf>
    <xf numFmtId="0" fontId="44" fillId="2" borderId="64" xfId="0" applyFont="1" applyFill="1" applyBorder="1" applyAlignment="1">
      <alignment horizontal="left" vertical="center" wrapText="1"/>
    </xf>
    <xf numFmtId="0" fontId="26" fillId="0" borderId="66" xfId="0" applyFont="1" applyBorder="1"/>
    <xf numFmtId="0" fontId="26" fillId="0" borderId="56" xfId="0" applyFont="1" applyBorder="1"/>
    <xf numFmtId="0" fontId="26" fillId="0" borderId="50" xfId="0" applyFont="1" applyBorder="1"/>
    <xf numFmtId="0" fontId="10" fillId="2" borderId="67" xfId="0" applyFont="1" applyFill="1" applyBorder="1" applyAlignment="1">
      <alignment horizontal="center" vertical="center" wrapText="1"/>
    </xf>
    <xf numFmtId="0" fontId="10" fillId="2" borderId="52" xfId="0" applyFont="1" applyFill="1" applyBorder="1" applyAlignment="1">
      <alignment horizontal="center" vertical="center" wrapText="1"/>
    </xf>
    <xf numFmtId="0" fontId="10" fillId="2" borderId="65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/>
    </xf>
    <xf numFmtId="0" fontId="44" fillId="2" borderId="3" xfId="0" applyFont="1" applyFill="1" applyBorder="1" applyAlignment="1">
      <alignment horizontal="left" vertical="top" wrapText="1"/>
    </xf>
    <xf numFmtId="0" fontId="44" fillId="2" borderId="16" xfId="0" applyFont="1" applyFill="1" applyBorder="1" applyAlignment="1">
      <alignment horizontal="left" vertical="top" wrapText="1"/>
    </xf>
    <xf numFmtId="0" fontId="10" fillId="2" borderId="17" xfId="0" applyFont="1" applyFill="1" applyBorder="1" applyAlignment="1">
      <alignment horizontal="left" vertical="top"/>
    </xf>
    <xf numFmtId="0" fontId="10" fillId="2" borderId="18" xfId="0" applyFont="1" applyFill="1" applyBorder="1" applyAlignment="1">
      <alignment horizontal="left" vertical="top"/>
    </xf>
    <xf numFmtId="0" fontId="10" fillId="2" borderId="70" xfId="0" applyFont="1" applyFill="1" applyBorder="1" applyAlignment="1">
      <alignment horizontal="left" vertical="top"/>
    </xf>
    <xf numFmtId="0" fontId="10" fillId="2" borderId="20" xfId="0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 wrapText="1"/>
    </xf>
    <xf numFmtId="0" fontId="10" fillId="2" borderId="55" xfId="0" applyFont="1" applyFill="1" applyBorder="1" applyAlignment="1">
      <alignment horizontal="center" vertical="center" wrapText="1"/>
    </xf>
    <xf numFmtId="0" fontId="44" fillId="2" borderId="76" xfId="0" applyFont="1" applyFill="1" applyBorder="1" applyAlignment="1">
      <alignment horizontal="left" vertical="center" wrapText="1"/>
    </xf>
    <xf numFmtId="0" fontId="26" fillId="0" borderId="49" xfId="0" applyFont="1" applyBorder="1"/>
    <xf numFmtId="0" fontId="26" fillId="0" borderId="7" xfId="0" applyFont="1" applyBorder="1"/>
    <xf numFmtId="0" fontId="26" fillId="0" borderId="59" xfId="0" applyFont="1" applyBorder="1"/>
    <xf numFmtId="0" fontId="10" fillId="2" borderId="30" xfId="0" applyFont="1" applyFill="1" applyBorder="1" applyAlignment="1">
      <alignment horizontal="center" vertical="center" wrapText="1"/>
    </xf>
    <xf numFmtId="0" fontId="10" fillId="2" borderId="24" xfId="0" applyFont="1" applyFill="1" applyBorder="1" applyAlignment="1">
      <alignment horizontal="center" vertical="center" wrapText="1"/>
    </xf>
    <xf numFmtId="0" fontId="10" fillId="2" borderId="6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>
      <alignment horizontal="left" vertical="top" wrapText="1"/>
    </xf>
    <xf numFmtId="0" fontId="44" fillId="2" borderId="28" xfId="0" applyFont="1" applyFill="1" applyBorder="1" applyAlignment="1">
      <alignment horizontal="left" vertical="top" wrapText="1"/>
    </xf>
    <xf numFmtId="0" fontId="10" fillId="2" borderId="63" xfId="0" applyFont="1" applyFill="1" applyBorder="1" applyAlignment="1">
      <alignment horizontal="left" vertical="top"/>
    </xf>
    <xf numFmtId="0" fontId="10" fillId="2" borderId="45" xfId="0" applyFont="1" applyFill="1" applyBorder="1" applyAlignment="1">
      <alignment horizontal="left" vertical="top"/>
    </xf>
    <xf numFmtId="0" fontId="10" fillId="2" borderId="69" xfId="0" applyFont="1" applyFill="1" applyBorder="1" applyAlignment="1">
      <alignment horizontal="left" vertical="top"/>
    </xf>
    <xf numFmtId="0" fontId="10" fillId="2" borderId="58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/>
    </xf>
    <xf numFmtId="0" fontId="45" fillId="0" borderId="0" xfId="2" applyFont="1" applyAlignment="1" applyProtection="1">
      <alignment horizontal="center"/>
    </xf>
    <xf numFmtId="0" fontId="44" fillId="0" borderId="1" xfId="0" applyFont="1" applyBorder="1" applyAlignment="1">
      <alignment horizontal="right" vertical="top" wrapText="1"/>
    </xf>
    <xf numFmtId="0" fontId="44" fillId="0" borderId="27" xfId="0" applyFont="1" applyBorder="1" applyAlignment="1">
      <alignment horizontal="right" vertical="top" wrapText="1"/>
    </xf>
    <xf numFmtId="0" fontId="44" fillId="0" borderId="62" xfId="0" applyFont="1" applyBorder="1" applyAlignment="1">
      <alignment horizontal="right" vertical="top" wrapText="1"/>
    </xf>
    <xf numFmtId="0" fontId="10" fillId="2" borderId="17" xfId="0" applyFont="1" applyFill="1" applyBorder="1" applyAlignment="1">
      <alignment horizontal="center" vertical="top" wrapText="1"/>
    </xf>
    <xf numFmtId="0" fontId="10" fillId="2" borderId="18" xfId="0" applyFont="1" applyFill="1" applyBorder="1" applyAlignment="1">
      <alignment horizontal="center" vertical="top" wrapText="1"/>
    </xf>
    <xf numFmtId="0" fontId="10" fillId="2" borderId="19" xfId="0" applyFont="1" applyFill="1" applyBorder="1" applyAlignment="1">
      <alignment horizontal="center" vertical="top" wrapText="1"/>
    </xf>
    <xf numFmtId="0" fontId="44" fillId="0" borderId="3" xfId="0" applyFont="1" applyBorder="1" applyAlignment="1">
      <alignment horizontal="right" vertical="top" wrapText="1"/>
    </xf>
    <xf numFmtId="0" fontId="44" fillId="0" borderId="16" xfId="0" applyFont="1" applyBorder="1" applyAlignment="1">
      <alignment horizontal="right" vertical="top" wrapText="1"/>
    </xf>
    <xf numFmtId="0" fontId="44" fillId="0" borderId="17" xfId="0" applyFont="1" applyBorder="1" applyAlignment="1">
      <alignment horizontal="right" vertical="top" wrapText="1"/>
    </xf>
    <xf numFmtId="0" fontId="10" fillId="2" borderId="17" xfId="0" applyFont="1" applyFill="1" applyBorder="1" applyAlignment="1">
      <alignment horizontal="center"/>
    </xf>
    <xf numFmtId="0" fontId="10" fillId="2" borderId="18" xfId="0" applyFont="1" applyFill="1" applyBorder="1" applyAlignment="1">
      <alignment horizontal="center"/>
    </xf>
    <xf numFmtId="0" fontId="10" fillId="2" borderId="19" xfId="0" applyFont="1" applyFill="1" applyBorder="1" applyAlignment="1">
      <alignment horizontal="center"/>
    </xf>
    <xf numFmtId="0" fontId="44" fillId="0" borderId="5" xfId="0" applyFont="1" applyBorder="1" applyAlignment="1">
      <alignment horizontal="right" vertical="top" wrapText="1"/>
    </xf>
    <xf numFmtId="0" fontId="44" fillId="0" borderId="28" xfId="0" applyFont="1" applyBorder="1" applyAlignment="1">
      <alignment horizontal="right" vertical="top" wrapText="1"/>
    </xf>
    <xf numFmtId="0" fontId="44" fillId="0" borderId="63" xfId="0" applyFont="1" applyBorder="1" applyAlignment="1">
      <alignment horizontal="right" vertical="top" wrapText="1"/>
    </xf>
    <xf numFmtId="0" fontId="10" fillId="2" borderId="17" xfId="0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166" fontId="10" fillId="2" borderId="64" xfId="1" applyNumberFormat="1" applyFont="1" applyFill="1" applyBorder="1" applyAlignment="1" applyProtection="1">
      <alignment horizontal="right" vertical="top" wrapText="1"/>
    </xf>
    <xf numFmtId="166" fontId="10" fillId="2" borderId="52" xfId="1" applyNumberFormat="1" applyFont="1" applyFill="1" applyBorder="1" applyAlignment="1" applyProtection="1">
      <alignment horizontal="right" vertical="top" wrapText="1"/>
    </xf>
    <xf numFmtId="166" fontId="10" fillId="2" borderId="9" xfId="1" applyNumberFormat="1" applyFont="1" applyFill="1" applyBorder="1" applyAlignment="1" applyProtection="1">
      <alignment horizontal="right" vertical="top" wrapText="1"/>
    </xf>
    <xf numFmtId="166" fontId="10" fillId="2" borderId="48" xfId="1" applyNumberFormat="1" applyFont="1" applyFill="1" applyBorder="1" applyAlignment="1" applyProtection="1">
      <alignment horizontal="right" vertical="top" wrapText="1"/>
    </xf>
    <xf numFmtId="0" fontId="44" fillId="2" borderId="64" xfId="0" applyFont="1" applyFill="1" applyBorder="1" applyAlignment="1">
      <alignment horizontal="left" vertical="top" wrapText="1"/>
    </xf>
    <xf numFmtId="0" fontId="44" fillId="2" borderId="52" xfId="0" applyFont="1" applyFill="1" applyBorder="1" applyAlignment="1">
      <alignment horizontal="left" vertical="top" wrapText="1"/>
    </xf>
    <xf numFmtId="0" fontId="10" fillId="2" borderId="8" xfId="0" applyFont="1" applyFill="1" applyBorder="1" applyAlignment="1">
      <alignment horizontal="left" vertical="top" wrapText="1"/>
    </xf>
    <xf numFmtId="0" fontId="10" fillId="2" borderId="0" xfId="0" applyFont="1" applyFill="1" applyAlignment="1">
      <alignment horizontal="left" vertical="top" wrapText="1"/>
    </xf>
    <xf numFmtId="0" fontId="10" fillId="2" borderId="11" xfId="0" applyFont="1" applyFill="1" applyBorder="1" applyAlignment="1">
      <alignment horizontal="left" vertical="top" wrapText="1"/>
    </xf>
    <xf numFmtId="0" fontId="44" fillId="2" borderId="8" xfId="0" applyFont="1" applyFill="1" applyBorder="1" applyAlignment="1">
      <alignment horizontal="left" vertical="top" wrapText="1"/>
    </xf>
    <xf numFmtId="0" fontId="10" fillId="2" borderId="7" xfId="0" applyFont="1" applyFill="1" applyBorder="1" applyAlignment="1">
      <alignment horizontal="left" vertical="top" wrapText="1"/>
    </xf>
    <xf numFmtId="0" fontId="10" fillId="2" borderId="32" xfId="0" applyFont="1" applyFill="1" applyBorder="1" applyAlignment="1">
      <alignment horizontal="left" vertical="top" wrapText="1"/>
    </xf>
    <xf numFmtId="0" fontId="10" fillId="2" borderId="13" xfId="0" applyFont="1" applyFill="1" applyBorder="1" applyAlignment="1">
      <alignment horizontal="left" vertical="top" wrapText="1"/>
    </xf>
    <xf numFmtId="0" fontId="26" fillId="4" borderId="8" xfId="0" applyFont="1" applyFill="1" applyBorder="1" applyAlignment="1" applyProtection="1">
      <alignment horizontal="left" vertical="top" wrapText="1"/>
      <protection locked="0"/>
    </xf>
    <xf numFmtId="0" fontId="26" fillId="4" borderId="0" xfId="0" applyFont="1" applyFill="1" applyAlignment="1" applyProtection="1">
      <alignment horizontal="left" vertical="top" wrapText="1"/>
      <protection locked="0"/>
    </xf>
    <xf numFmtId="0" fontId="26" fillId="4" borderId="11" xfId="0" applyFont="1" applyFill="1" applyBorder="1" applyAlignment="1" applyProtection="1">
      <alignment horizontal="left" vertical="top" wrapText="1"/>
      <protection locked="0"/>
    </xf>
    <xf numFmtId="0" fontId="26" fillId="4" borderId="7" xfId="0" applyFont="1" applyFill="1" applyBorder="1" applyAlignment="1" applyProtection="1">
      <alignment horizontal="left" vertical="top" wrapText="1"/>
      <protection locked="0"/>
    </xf>
    <xf numFmtId="0" fontId="26" fillId="4" borderId="32" xfId="0" applyFont="1" applyFill="1" applyBorder="1" applyAlignment="1" applyProtection="1">
      <alignment horizontal="left" vertical="top" wrapText="1"/>
      <protection locked="0"/>
    </xf>
    <xf numFmtId="0" fontId="26" fillId="4" borderId="13" xfId="0" applyFont="1" applyFill="1" applyBorder="1" applyAlignment="1" applyProtection="1">
      <alignment horizontal="left" vertical="top" wrapText="1"/>
      <protection locked="0"/>
    </xf>
    <xf numFmtId="0" fontId="44" fillId="0" borderId="64" xfId="0" applyFont="1" applyBorder="1" applyAlignment="1">
      <alignment horizontal="left" vertical="top" wrapText="1"/>
    </xf>
    <xf numFmtId="0" fontId="44" fillId="0" borderId="52" xfId="0" applyFont="1" applyBorder="1" applyAlignment="1">
      <alignment horizontal="left" vertical="top" wrapText="1"/>
    </xf>
    <xf numFmtId="0" fontId="44" fillId="0" borderId="65" xfId="0" applyFont="1" applyBorder="1" applyAlignment="1">
      <alignment horizontal="left" vertical="top" wrapText="1"/>
    </xf>
    <xf numFmtId="0" fontId="44" fillId="0" borderId="7" xfId="0" applyFont="1" applyBorder="1" applyAlignment="1">
      <alignment horizontal="left" vertical="top" wrapText="1"/>
    </xf>
    <xf numFmtId="0" fontId="44" fillId="0" borderId="32" xfId="0" applyFont="1" applyBorder="1" applyAlignment="1">
      <alignment horizontal="left" vertical="top" wrapText="1"/>
    </xf>
    <xf numFmtId="0" fontId="44" fillId="0" borderId="13" xfId="0" applyFont="1" applyBorder="1" applyAlignment="1">
      <alignment horizontal="left" vertical="top" wrapText="1"/>
    </xf>
    <xf numFmtId="0" fontId="10" fillId="9" borderId="32" xfId="0" applyFont="1" applyFill="1" applyBorder="1" applyAlignment="1">
      <alignment horizontal="center"/>
    </xf>
    <xf numFmtId="0" fontId="44" fillId="2" borderId="1" xfId="0" applyFont="1" applyFill="1" applyBorder="1" applyAlignment="1">
      <alignment horizontal="left" vertical="top" wrapText="1"/>
    </xf>
    <xf numFmtId="0" fontId="44" fillId="2" borderId="27" xfId="0" applyFont="1" applyFill="1" applyBorder="1" applyAlignment="1">
      <alignment horizontal="left" vertical="top" wrapText="1"/>
    </xf>
    <xf numFmtId="0" fontId="10" fillId="2" borderId="62" xfId="0" applyFont="1" applyFill="1" applyBorder="1" applyAlignment="1">
      <alignment horizontal="left" vertical="top"/>
    </xf>
    <xf numFmtId="0" fontId="10" fillId="2" borderId="44" xfId="0" applyFont="1" applyFill="1" applyBorder="1" applyAlignment="1">
      <alignment horizontal="left" vertical="top"/>
    </xf>
    <xf numFmtId="0" fontId="10" fillId="2" borderId="68" xfId="0" applyFont="1" applyFill="1" applyBorder="1" applyAlignment="1">
      <alignment horizontal="left" vertical="top"/>
    </xf>
    <xf numFmtId="0" fontId="2" fillId="3" borderId="10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73" xfId="0" applyFont="1" applyFill="1" applyBorder="1" applyAlignment="1">
      <alignment horizontal="center" wrapText="1"/>
    </xf>
    <xf numFmtId="0" fontId="2" fillId="3" borderId="75" xfId="0" applyFont="1" applyFill="1" applyBorder="1" applyAlignment="1">
      <alignment horizontal="center" wrapText="1"/>
    </xf>
    <xf numFmtId="0" fontId="2" fillId="3" borderId="33" xfId="0" applyFont="1" applyFill="1" applyBorder="1" applyAlignment="1">
      <alignment horizontal="center"/>
    </xf>
    <xf numFmtId="0" fontId="2" fillId="3" borderId="44" xfId="0" applyFont="1" applyFill="1" applyBorder="1" applyAlignment="1">
      <alignment horizontal="center"/>
    </xf>
    <xf numFmtId="0" fontId="2" fillId="3" borderId="34" xfId="0" applyFont="1" applyFill="1" applyBorder="1" applyAlignment="1">
      <alignment horizontal="center"/>
    </xf>
    <xf numFmtId="0" fontId="21" fillId="2" borderId="0" xfId="0" applyFont="1" applyFill="1" applyAlignment="1" applyProtection="1">
      <alignment vertical="top" wrapText="1"/>
      <protection locked="0"/>
    </xf>
    <xf numFmtId="0" fontId="22" fillId="2" borderId="0" xfId="0" applyFont="1" applyFill="1" applyAlignment="1" applyProtection="1">
      <alignment vertical="top" wrapText="1"/>
      <protection locked="0"/>
    </xf>
    <xf numFmtId="0" fontId="21" fillId="2" borderId="1" xfId="0" applyFont="1" applyFill="1" applyBorder="1" applyAlignment="1" applyProtection="1">
      <alignment horizontal="center" vertical="top" wrapText="1"/>
      <protection locked="0"/>
    </xf>
    <xf numFmtId="0" fontId="21" fillId="2" borderId="5" xfId="0" applyFont="1" applyFill="1" applyBorder="1" applyAlignment="1" applyProtection="1">
      <alignment horizontal="center" vertical="top" wrapText="1"/>
      <protection locked="0"/>
    </xf>
    <xf numFmtId="0" fontId="21" fillId="2" borderId="27" xfId="0" applyFont="1" applyFill="1" applyBorder="1" applyAlignment="1" applyProtection="1">
      <alignment horizontal="center" vertical="top" wrapText="1"/>
      <protection locked="0"/>
    </xf>
    <xf numFmtId="0" fontId="21" fillId="2" borderId="28" xfId="0" applyFont="1" applyFill="1" applyBorder="1" applyAlignment="1" applyProtection="1">
      <alignment horizontal="center" vertical="top" wrapText="1"/>
      <protection locked="0"/>
    </xf>
    <xf numFmtId="0" fontId="21" fillId="2" borderId="27" xfId="0" applyFont="1" applyFill="1" applyBorder="1" applyAlignment="1" applyProtection="1">
      <alignment horizontal="center" wrapText="1"/>
      <protection locked="0"/>
    </xf>
    <xf numFmtId="0" fontId="21" fillId="2" borderId="2" xfId="0" applyFont="1" applyFill="1" applyBorder="1" applyAlignment="1" applyProtection="1">
      <alignment horizontal="center" wrapText="1"/>
      <protection locked="0"/>
    </xf>
    <xf numFmtId="0" fontId="21" fillId="2" borderId="1" xfId="0" applyFont="1" applyFill="1" applyBorder="1" applyAlignment="1" applyProtection="1">
      <alignment horizontal="right" vertical="top" wrapText="1"/>
      <protection locked="0"/>
    </xf>
    <xf numFmtId="0" fontId="21" fillId="2" borderId="3" xfId="0" applyFont="1" applyFill="1" applyBorder="1" applyAlignment="1" applyProtection="1">
      <alignment horizontal="right" vertical="top" wrapText="1"/>
      <protection locked="0"/>
    </xf>
    <xf numFmtId="0" fontId="21" fillId="2" borderId="5" xfId="0" applyFont="1" applyFill="1" applyBorder="1" applyAlignment="1" applyProtection="1">
      <alignment horizontal="right" vertical="top" wrapText="1"/>
      <protection locked="0"/>
    </xf>
    <xf numFmtId="0" fontId="21" fillId="2" borderId="41" xfId="0" applyFont="1" applyFill="1" applyBorder="1" applyAlignment="1" applyProtection="1">
      <alignment horizontal="right" vertical="top" wrapText="1"/>
      <protection locked="0"/>
    </xf>
    <xf numFmtId="0" fontId="21" fillId="2" borderId="29" xfId="0" applyFont="1" applyFill="1" applyBorder="1" applyAlignment="1" applyProtection="1">
      <alignment horizontal="right" vertical="top" wrapText="1"/>
      <protection locked="0"/>
    </xf>
  </cellXfs>
  <cellStyles count="53">
    <cellStyle name="20% - Énfasis1" xfId="28" builtinId="30" customBuiltin="1"/>
    <cellStyle name="20% - Énfasis2" xfId="31" builtinId="34" customBuiltin="1"/>
    <cellStyle name="20% - Énfasis3" xfId="34" builtinId="38" customBuiltin="1"/>
    <cellStyle name="20% - Énfasis4" xfId="37" builtinId="42" customBuiltin="1"/>
    <cellStyle name="20% - Énfasis5" xfId="40" builtinId="46" customBuiltin="1"/>
    <cellStyle name="20% - Énfasis6" xfId="43" builtinId="50" customBuiltin="1"/>
    <cellStyle name="40% - Énfasis1" xfId="29" builtinId="31" customBuiltin="1"/>
    <cellStyle name="40% - Énfasis2" xfId="32" builtinId="35" customBuiltin="1"/>
    <cellStyle name="40% - Énfasis3" xfId="35" builtinId="39" customBuiltin="1"/>
    <cellStyle name="40% - Énfasis4" xfId="38" builtinId="43" customBuiltin="1"/>
    <cellStyle name="40% - Énfasis5" xfId="41" builtinId="47" customBuiltin="1"/>
    <cellStyle name="40% - Énfasis6" xfId="44" builtinId="51" customBuiltin="1"/>
    <cellStyle name="60% - Énfasis1 2" xfId="47" xr:uid="{E005967E-06F4-410F-B69C-D0876F9F34CA}"/>
    <cellStyle name="60% - Énfasis2 2" xfId="48" xr:uid="{647184D2-C2E9-4643-A412-90A639A34547}"/>
    <cellStyle name="60% - Énfasis3 2" xfId="49" xr:uid="{8E4735C0-473E-4C69-96C3-2DB702FB0AD5}"/>
    <cellStyle name="60% - Énfasis4 2" xfId="50" xr:uid="{257A634D-8CE5-4C2B-BD5F-E98B75E7C346}"/>
    <cellStyle name="60% - Énfasis5 2" xfId="51" xr:uid="{8B7DAE6B-1236-407D-A1E9-A9DE7948319E}"/>
    <cellStyle name="60% - Énfasis6 2" xfId="52" xr:uid="{79D79E54-63AC-44C5-B9C5-48447285EFAB}"/>
    <cellStyle name="Bueno" xfId="16" builtinId="26" customBuiltin="1"/>
    <cellStyle name="Cálculo" xfId="20" builtinId="22" customBuiltin="1"/>
    <cellStyle name="Celda de comprobación" xfId="22" builtinId="23" customBuiltin="1"/>
    <cellStyle name="Celda vinculada" xfId="21" builtinId="24" customBuiltin="1"/>
    <cellStyle name="Encabezado 1" xfId="12" builtinId="16" customBuiltin="1"/>
    <cellStyle name="Encabezado 4" xfId="15" builtinId="19" customBuiltin="1"/>
    <cellStyle name="Énfasis1" xfId="27" builtinId="29" customBuiltin="1"/>
    <cellStyle name="Énfasis2" xfId="30" builtinId="33" customBuiltin="1"/>
    <cellStyle name="Énfasis3" xfId="33" builtinId="37" customBuiltin="1"/>
    <cellStyle name="Énfasis4" xfId="36" builtinId="41" customBuiltin="1"/>
    <cellStyle name="Énfasis5" xfId="39" builtinId="45" customBuiltin="1"/>
    <cellStyle name="Énfasis6" xfId="42" builtinId="49" customBuiltin="1"/>
    <cellStyle name="Entrada" xfId="18" builtinId="20" customBuiltin="1"/>
    <cellStyle name="Hipervínculo" xfId="2" builtinId="8"/>
    <cellStyle name="Hipervínculo 2" xfId="11" xr:uid="{400E01F4-2EED-409A-B5CB-375722C496CB}"/>
    <cellStyle name="Incorrecto" xfId="17" builtinId="27" customBuiltin="1"/>
    <cellStyle name="Millares" xfId="1" builtinId="3"/>
    <cellStyle name="Millares [0]" xfId="10" builtinId="6"/>
    <cellStyle name="Neutral 2" xfId="46" xr:uid="{55CC9BF1-67AC-453E-9491-5476220E9369}"/>
    <cellStyle name="Normal" xfId="0" builtinId="0"/>
    <cellStyle name="Normal 2" xfId="3" xr:uid="{00000000-0005-0000-0000-000003000000}"/>
    <cellStyle name="Normal 2 2" xfId="4" xr:uid="{00000000-0005-0000-0000-000004000000}"/>
    <cellStyle name="Normal 3" xfId="5" xr:uid="{00000000-0005-0000-0000-000005000000}"/>
    <cellStyle name="Normal 4" xfId="6" xr:uid="{00000000-0005-0000-0000-000006000000}"/>
    <cellStyle name="Normal_Hoja1 2" xfId="9" xr:uid="{00000000-0005-0000-0000-000007000000}"/>
    <cellStyle name="Normal_Hoja6" xfId="8" xr:uid="{00000000-0005-0000-0000-000008000000}"/>
    <cellStyle name="Normal_Secundaria" xfId="7" xr:uid="{00000000-0005-0000-0000-000009000000}"/>
    <cellStyle name="Notas" xfId="24" builtinId="10" customBuiltin="1"/>
    <cellStyle name="Salida" xfId="19" builtinId="21" customBuiltin="1"/>
    <cellStyle name="Texto de advertencia" xfId="23" builtinId="11" customBuiltin="1"/>
    <cellStyle name="Texto explicativo" xfId="25" builtinId="53" customBuiltin="1"/>
    <cellStyle name="Título 2" xfId="13" builtinId="17" customBuiltin="1"/>
    <cellStyle name="Título 3" xfId="14" builtinId="18" customBuiltin="1"/>
    <cellStyle name="Título 4" xfId="45" xr:uid="{FFAAB997-9D6C-4DD7-BA3C-F19CB7514C4D}"/>
    <cellStyle name="Total" xfId="26" builtinId="25" customBuiltin="1"/>
  </cellStyles>
  <dxfs count="26"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 style="thin">
          <color auto="1"/>
        </top>
        <bottom/>
        <vertical/>
        <horizontal/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FFC7CE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C7CE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FC7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trlProps/ctrlProp1.xml><?xml version="1.0" encoding="utf-8"?>
<formControlPr xmlns="http://schemas.microsoft.com/office/spreadsheetml/2009/9/main" objectType="Drop" dropStyle="combo" dx="16" fmlaLink="$B$70" fmlaRange="$B$80:$B$81" noThreeD="1" sel="1" val="0"/>
</file>

<file path=xl/ctrlProps/ctrlProp10.xml><?xml version="1.0" encoding="utf-8"?>
<formControlPr xmlns="http://schemas.microsoft.com/office/spreadsheetml/2009/9/main" objectType="Drop" dropStyle="combo" dx="16" fmlaLink="$D18" fmlaRange="'Planes de Estudio'!$Q$10:$Q$35" noThreeD="1" sel="0" val="16"/>
</file>

<file path=xl/ctrlProps/ctrlProp100.xml><?xml version="1.0" encoding="utf-8"?>
<formControlPr xmlns="http://schemas.microsoft.com/office/spreadsheetml/2009/9/main" objectType="Drop" dropStyle="combo" dx="16" fmlaLink="$T794" fmlaRange="'Hoja de Control RRHH'!$D$9:$D$28" noThreeD="1" sel="9" val="3"/>
</file>

<file path=xl/ctrlProps/ctrlProp101.xml><?xml version="1.0" encoding="utf-8"?>
<formControlPr xmlns="http://schemas.microsoft.com/office/spreadsheetml/2009/9/main" objectType="Drop" dropStyle="combo" dx="16" fmlaLink="$R850" fmlaRange="'Hoja de Control RRHH'!$D$9:$D$28" noThreeD="1" sel="7" val="2"/>
</file>

<file path=xl/ctrlProps/ctrlProp102.xml><?xml version="1.0" encoding="utf-8"?>
<formControlPr xmlns="http://schemas.microsoft.com/office/spreadsheetml/2009/9/main" objectType="Drop" dropStyle="combo" dx="16" fmlaLink="$U850" fmlaRange="'Hoja de Control RRHH'!$D$9:$D$28" noThreeD="1" sel="1" val="0"/>
</file>

<file path=xl/ctrlProps/ctrlProp103.xml><?xml version="1.0" encoding="utf-8"?>
<formControlPr xmlns="http://schemas.microsoft.com/office/spreadsheetml/2009/9/main" objectType="Drop" dropStyle="combo" dx="16" fmlaLink="$V850" fmlaRange="'Hoja de Control RRHH'!$D$9:$D$28" noThreeD="1" sel="1" val="12"/>
</file>

<file path=xl/ctrlProps/ctrlProp104.xml><?xml version="1.0" encoding="utf-8"?>
<formControlPr xmlns="http://schemas.microsoft.com/office/spreadsheetml/2009/9/main" objectType="Drop" dropStyle="combo" dx="16" fmlaLink="$S850" fmlaRange="'Hoja de Control RRHH'!$D$9:$D$28" noThreeD="1" sel="5" val="4"/>
</file>

<file path=xl/ctrlProps/ctrlProp105.xml><?xml version="1.0" encoding="utf-8"?>
<formControlPr xmlns="http://schemas.microsoft.com/office/spreadsheetml/2009/9/main" objectType="Drop" dropStyle="combo" dx="16" fmlaLink="$T850" fmlaRange="'Hoja de Control RRHH'!$D$9:$D$28" noThreeD="1" sel="9" val="3"/>
</file>

<file path=xl/ctrlProps/ctrlProp106.xml><?xml version="1.0" encoding="utf-8"?>
<formControlPr xmlns="http://schemas.microsoft.com/office/spreadsheetml/2009/9/main" objectType="Drop" dropStyle="combo" dx="16" fmlaLink="$R906" fmlaRange="'Hoja de Control RRHH'!$D$9:$D$28" noThreeD="1" sel="7" val="2"/>
</file>

<file path=xl/ctrlProps/ctrlProp107.xml><?xml version="1.0" encoding="utf-8"?>
<formControlPr xmlns="http://schemas.microsoft.com/office/spreadsheetml/2009/9/main" objectType="Drop" dropStyle="combo" dx="16" fmlaLink="$U906" fmlaRange="'Hoja de Control RRHH'!$D$9:$D$28" noThreeD="1" sel="1" val="0"/>
</file>

<file path=xl/ctrlProps/ctrlProp108.xml><?xml version="1.0" encoding="utf-8"?>
<formControlPr xmlns="http://schemas.microsoft.com/office/spreadsheetml/2009/9/main" objectType="Drop" dropStyle="combo" dx="16" fmlaLink="$V906" fmlaRange="'Hoja de Control RRHH'!$D$9:$D$28" noThreeD="1" sel="1" val="12"/>
</file>

<file path=xl/ctrlProps/ctrlProp109.xml><?xml version="1.0" encoding="utf-8"?>
<formControlPr xmlns="http://schemas.microsoft.com/office/spreadsheetml/2009/9/main" objectType="Drop" dropStyle="combo" dx="16" fmlaLink="$S906" fmlaRange="'Hoja de Control RRHH'!$D$9:$D$28" noThreeD="1" sel="5" val="4"/>
</file>

<file path=xl/ctrlProps/ctrlProp11.xml><?xml version="1.0" encoding="utf-8"?>
<formControlPr xmlns="http://schemas.microsoft.com/office/spreadsheetml/2009/9/main" objectType="Drop" dropStyle="combo" dx="16" fmlaLink="D19" fmlaRange="'Planes de Estudio'!$Q$10:$Q$35" noThreeD="1" sel="0" val="16"/>
</file>

<file path=xl/ctrlProps/ctrlProp110.xml><?xml version="1.0" encoding="utf-8"?>
<formControlPr xmlns="http://schemas.microsoft.com/office/spreadsheetml/2009/9/main" objectType="Drop" dropStyle="combo" dx="16" fmlaLink="$T906" fmlaRange="'Hoja de Control RRHH'!$D$9:$D$28" noThreeD="1" sel="9" val="3"/>
</file>

<file path=xl/ctrlProps/ctrlProp111.xml><?xml version="1.0" encoding="utf-8"?>
<formControlPr xmlns="http://schemas.microsoft.com/office/spreadsheetml/2009/9/main" objectType="Drop" dropStyle="combo" dx="16" fmlaLink="$R962" fmlaRange="'Hoja de Control RRHH'!$D$9:$D$28" noThreeD="1" sel="7" val="2"/>
</file>

<file path=xl/ctrlProps/ctrlProp112.xml><?xml version="1.0" encoding="utf-8"?>
<formControlPr xmlns="http://schemas.microsoft.com/office/spreadsheetml/2009/9/main" objectType="Drop" dropStyle="combo" dx="16" fmlaLink="$U962" fmlaRange="'Hoja de Control RRHH'!$D$9:$D$28" noThreeD="1" sel="1" val="0"/>
</file>

<file path=xl/ctrlProps/ctrlProp113.xml><?xml version="1.0" encoding="utf-8"?>
<formControlPr xmlns="http://schemas.microsoft.com/office/spreadsheetml/2009/9/main" objectType="Drop" dropStyle="combo" dx="16" fmlaLink="$V962" fmlaRange="'Hoja de Control RRHH'!$D$9:$D$28" noThreeD="1" sel="19" val="12"/>
</file>

<file path=xl/ctrlProps/ctrlProp114.xml><?xml version="1.0" encoding="utf-8"?>
<formControlPr xmlns="http://schemas.microsoft.com/office/spreadsheetml/2009/9/main" objectType="Drop" dropStyle="combo" dx="16" fmlaLink="$S962" fmlaRange="'Hoja de Control RRHH'!$D$9:$D$28" noThreeD="1" sel="2" val="0"/>
</file>

<file path=xl/ctrlProps/ctrlProp115.xml><?xml version="1.0" encoding="utf-8"?>
<formControlPr xmlns="http://schemas.microsoft.com/office/spreadsheetml/2009/9/main" objectType="Drop" dropStyle="combo" dx="16" fmlaLink="$T962" fmlaRange="'Hoja de Control RRHH'!$D$9:$D$28" noThreeD="1" sel="9" val="3"/>
</file>

<file path=xl/ctrlProps/ctrlProp116.xml><?xml version="1.0" encoding="utf-8"?>
<formControlPr xmlns="http://schemas.microsoft.com/office/spreadsheetml/2009/9/main" objectType="Drop" dropStyle="combo" dx="16" fmlaLink="$R1018" fmlaRange="'Hoja de Control RRHH'!$D$9:$D$28" noThreeD="1" sel="7" val="2"/>
</file>

<file path=xl/ctrlProps/ctrlProp117.xml><?xml version="1.0" encoding="utf-8"?>
<formControlPr xmlns="http://schemas.microsoft.com/office/spreadsheetml/2009/9/main" objectType="Drop" dropStyle="combo" dx="16" fmlaLink="$U1018" fmlaRange="'Hoja de Control RRHH'!$D$9:$D$28" noThreeD="1" sel="1" val="0"/>
</file>

<file path=xl/ctrlProps/ctrlProp118.xml><?xml version="1.0" encoding="utf-8"?>
<formControlPr xmlns="http://schemas.microsoft.com/office/spreadsheetml/2009/9/main" objectType="Drop" dropStyle="combo" dx="16" fmlaLink="$V1018" fmlaRange="'Hoja de Control RRHH'!$D$9:$D$28" noThreeD="1" sel="1" val="12"/>
</file>

<file path=xl/ctrlProps/ctrlProp119.xml><?xml version="1.0" encoding="utf-8"?>
<formControlPr xmlns="http://schemas.microsoft.com/office/spreadsheetml/2009/9/main" objectType="Drop" dropStyle="combo" dx="16" fmlaLink="$S1018" fmlaRange="'Hoja de Control RRHH'!$D$9:$D$28" noThreeD="1" sel="5" val="4"/>
</file>

<file path=xl/ctrlProps/ctrlProp12.xml><?xml version="1.0" encoding="utf-8"?>
<formControlPr xmlns="http://schemas.microsoft.com/office/spreadsheetml/2009/9/main" objectType="Drop" dropStyle="combo" dx="16" fmlaLink="$D20" fmlaRange="'Planes de Estudio'!$Q$10:$Q$35" noThreeD="1" sel="0" val="16"/>
</file>

<file path=xl/ctrlProps/ctrlProp120.xml><?xml version="1.0" encoding="utf-8"?>
<formControlPr xmlns="http://schemas.microsoft.com/office/spreadsheetml/2009/9/main" objectType="Drop" dropStyle="combo" dx="16" fmlaLink="$T1018" fmlaRange="'Hoja de Control RRHH'!$D$9:$D$28" noThreeD="1" sel="9" val="3"/>
</file>

<file path=xl/ctrlProps/ctrlProp121.xml><?xml version="1.0" encoding="utf-8"?>
<formControlPr xmlns="http://schemas.microsoft.com/office/spreadsheetml/2009/9/main" objectType="Drop" dropStyle="combo" dx="16" fmlaLink="$R1074" fmlaRange="'Hoja de Control RRHH'!$D$9:$D$28" noThreeD="1" sel="7" val="2"/>
</file>

<file path=xl/ctrlProps/ctrlProp122.xml><?xml version="1.0" encoding="utf-8"?>
<formControlPr xmlns="http://schemas.microsoft.com/office/spreadsheetml/2009/9/main" objectType="Drop" dropStyle="combo" dx="16" fmlaLink="$U1074" fmlaRange="'Hoja de Control RRHH'!$D$9:$D$28" noThreeD="1" sel="1" val="0"/>
</file>

<file path=xl/ctrlProps/ctrlProp123.xml><?xml version="1.0" encoding="utf-8"?>
<formControlPr xmlns="http://schemas.microsoft.com/office/spreadsheetml/2009/9/main" objectType="Drop" dropStyle="combo" dx="16" fmlaLink="$V1074" fmlaRange="'Hoja de Control RRHH'!$D$9:$D$28" noThreeD="1" sel="1" val="0"/>
</file>

<file path=xl/ctrlProps/ctrlProp124.xml><?xml version="1.0" encoding="utf-8"?>
<formControlPr xmlns="http://schemas.microsoft.com/office/spreadsheetml/2009/9/main" objectType="Drop" dropStyle="combo" dx="16" fmlaLink="$S1074" fmlaRange="'Hoja de Control RRHH'!$D$9:$D$28" noThreeD="1" sel="5" val="4"/>
</file>

<file path=xl/ctrlProps/ctrlProp125.xml><?xml version="1.0" encoding="utf-8"?>
<formControlPr xmlns="http://schemas.microsoft.com/office/spreadsheetml/2009/9/main" objectType="Drop" dropStyle="combo" dx="16" fmlaLink="$T1074" fmlaRange="'Hoja de Control RRHH'!$D$9:$D$28" noThreeD="1" sel="9" val="3"/>
</file>

<file path=xl/ctrlProps/ctrlProp126.xml><?xml version="1.0" encoding="utf-8"?>
<formControlPr xmlns="http://schemas.microsoft.com/office/spreadsheetml/2009/9/main" objectType="Drop" dropStyle="combo" dx="16" fmlaLink="$R1130" fmlaRange="'Hoja de Control RRHH'!$D$9:$D$28" noThreeD="1" sel="7" val="2"/>
</file>

<file path=xl/ctrlProps/ctrlProp127.xml><?xml version="1.0" encoding="utf-8"?>
<formControlPr xmlns="http://schemas.microsoft.com/office/spreadsheetml/2009/9/main" objectType="Drop" dropStyle="combo" dx="16" fmlaLink="$U1130" fmlaRange="'Hoja de Control RRHH'!$D$9:$D$28" noThreeD="1" sel="1" val="0"/>
</file>

<file path=xl/ctrlProps/ctrlProp128.xml><?xml version="1.0" encoding="utf-8"?>
<formControlPr xmlns="http://schemas.microsoft.com/office/spreadsheetml/2009/9/main" objectType="Drop" dropStyle="combo" dx="16" fmlaLink="$V1130" fmlaRange="'Hoja de Control RRHH'!$D$9:$D$28" noThreeD="1" sel="1" val="12"/>
</file>

<file path=xl/ctrlProps/ctrlProp129.xml><?xml version="1.0" encoding="utf-8"?>
<formControlPr xmlns="http://schemas.microsoft.com/office/spreadsheetml/2009/9/main" objectType="Drop" dropStyle="combo" dx="16" fmlaLink="$S1130" fmlaRange="'Hoja de Control RRHH'!$D$9:$D$28" noThreeD="1" sel="5" val="4"/>
</file>

<file path=xl/ctrlProps/ctrlProp13.xml><?xml version="1.0" encoding="utf-8"?>
<formControlPr xmlns="http://schemas.microsoft.com/office/spreadsheetml/2009/9/main" objectType="Drop" dropStyle="combo" dx="16" fmlaLink="$D21" fmlaRange="'Planes de Estudio'!$Q$10:$Q$35" noThreeD="1" sel="0" val="13"/>
</file>

<file path=xl/ctrlProps/ctrlProp130.xml><?xml version="1.0" encoding="utf-8"?>
<formControlPr xmlns="http://schemas.microsoft.com/office/spreadsheetml/2009/9/main" objectType="Drop" dropStyle="combo" dx="16" fmlaLink="$T1130" fmlaRange="'Hoja de Control RRHH'!$D$9:$D$28" noThreeD="1" sel="9" val="8"/>
</file>

<file path=xl/ctrlProps/ctrlProp131.xml><?xml version="1.0" encoding="utf-8"?>
<formControlPr xmlns="http://schemas.microsoft.com/office/spreadsheetml/2009/9/main" objectType="Drop" dropStyle="combo" dx="16" fmlaLink="$R1186" fmlaRange="'Hoja de Control RRHH'!$D$9:$D$28" noThreeD="1" sel="7" val="6"/>
</file>

<file path=xl/ctrlProps/ctrlProp132.xml><?xml version="1.0" encoding="utf-8"?>
<formControlPr xmlns="http://schemas.microsoft.com/office/spreadsheetml/2009/9/main" objectType="Drop" dropStyle="combo" dx="16" fmlaLink="$U1186" fmlaRange="'Hoja de Control RRHH'!$D$9:$D$28" noThreeD="1" sel="1" val="0"/>
</file>

<file path=xl/ctrlProps/ctrlProp133.xml><?xml version="1.0" encoding="utf-8"?>
<formControlPr xmlns="http://schemas.microsoft.com/office/spreadsheetml/2009/9/main" objectType="Drop" dropStyle="combo" dx="16" fmlaLink="$V1186" fmlaRange="'Hoja de Control RRHH'!$D$9:$D$28" noThreeD="1" sel="1" val="12"/>
</file>

<file path=xl/ctrlProps/ctrlProp134.xml><?xml version="1.0" encoding="utf-8"?>
<formControlPr xmlns="http://schemas.microsoft.com/office/spreadsheetml/2009/9/main" objectType="Drop" dropStyle="combo" dx="16" fmlaLink="$S1186" fmlaRange="'Hoja de Control RRHH'!$D$9:$D$28" noThreeD="1" sel="5" val="4"/>
</file>

<file path=xl/ctrlProps/ctrlProp135.xml><?xml version="1.0" encoding="utf-8"?>
<formControlPr xmlns="http://schemas.microsoft.com/office/spreadsheetml/2009/9/main" objectType="Drop" dropStyle="combo" dx="16" fmlaLink="$T1186" fmlaRange="'Hoja de Control RRHH'!$D$9:$D$28" noThreeD="1" sel="9" val="3"/>
</file>

<file path=xl/ctrlProps/ctrlProp136.xml><?xml version="1.0" encoding="utf-8"?>
<formControlPr xmlns="http://schemas.microsoft.com/office/spreadsheetml/2009/9/main" objectType="Drop" dropStyle="combo" dx="16" fmlaLink="$R1242" fmlaRange="'Hoja de Control RRHH'!$D$9:$D$28" noThreeD="1" sel="7" val="0"/>
</file>

<file path=xl/ctrlProps/ctrlProp137.xml><?xml version="1.0" encoding="utf-8"?>
<formControlPr xmlns="http://schemas.microsoft.com/office/spreadsheetml/2009/9/main" objectType="Drop" dropStyle="combo" dx="16" fmlaLink="$U1242" fmlaRange="'Hoja de Control RRHH'!$D$9:$D$28" noThreeD="1" sel="1" val="0"/>
</file>

<file path=xl/ctrlProps/ctrlProp138.xml><?xml version="1.0" encoding="utf-8"?>
<formControlPr xmlns="http://schemas.microsoft.com/office/spreadsheetml/2009/9/main" objectType="Drop" dropStyle="combo" dx="16" fmlaLink="$V1242" fmlaRange="'Hoja de Control RRHH'!$D$9:$D$28" noThreeD="1" sel="1" val="12"/>
</file>

<file path=xl/ctrlProps/ctrlProp139.xml><?xml version="1.0" encoding="utf-8"?>
<formControlPr xmlns="http://schemas.microsoft.com/office/spreadsheetml/2009/9/main" objectType="Drop" dropStyle="combo" dx="16" fmlaLink="$S1242" fmlaRange="'Hoja de Control RRHH'!$D$9:$D$28" noThreeD="1" sel="2" val="0"/>
</file>

<file path=xl/ctrlProps/ctrlProp14.xml><?xml version="1.0" encoding="utf-8"?>
<formControlPr xmlns="http://schemas.microsoft.com/office/spreadsheetml/2009/9/main" objectType="Drop" dropStyle="combo" dx="16" fmlaLink="$D22" fmlaRange="'Planes de Estudio'!$Q$10:$Q$35" noThreeD="1" sel="0" val="13"/>
</file>

<file path=xl/ctrlProps/ctrlProp140.xml><?xml version="1.0" encoding="utf-8"?>
<formControlPr xmlns="http://schemas.microsoft.com/office/spreadsheetml/2009/9/main" objectType="Drop" dropStyle="combo" dx="16" fmlaLink="$T1242" fmlaRange="'Hoja de Control RRHH'!$D$9:$D$28" noThreeD="1" sel="9" val="3"/>
</file>

<file path=xl/ctrlProps/ctrlProp141.xml><?xml version="1.0" encoding="utf-8"?>
<formControlPr xmlns="http://schemas.microsoft.com/office/spreadsheetml/2009/9/main" objectType="Drop" dropStyle="combo" dx="16" fmlaLink="$R1298" fmlaRange="'Hoja de Control RRHH'!$D$9:$D$28" noThreeD="1" sel="7" val="2"/>
</file>

<file path=xl/ctrlProps/ctrlProp142.xml><?xml version="1.0" encoding="utf-8"?>
<formControlPr xmlns="http://schemas.microsoft.com/office/spreadsheetml/2009/9/main" objectType="Drop" dropStyle="combo" dx="16" fmlaLink="$U1298" fmlaRange="'Hoja de Control RRHH'!$D$9:$D$28" noThreeD="1" sel="1" val="0"/>
</file>

<file path=xl/ctrlProps/ctrlProp143.xml><?xml version="1.0" encoding="utf-8"?>
<formControlPr xmlns="http://schemas.microsoft.com/office/spreadsheetml/2009/9/main" objectType="Drop" dropStyle="combo" dx="16" fmlaLink="$V1298" fmlaRange="'Hoja de Control RRHH'!$D$9:$D$28" noThreeD="1" sel="1" val="12"/>
</file>

<file path=xl/ctrlProps/ctrlProp144.xml><?xml version="1.0" encoding="utf-8"?>
<formControlPr xmlns="http://schemas.microsoft.com/office/spreadsheetml/2009/9/main" objectType="Drop" dropStyle="combo" dx="16" fmlaLink="$S1298" fmlaRange="'Hoja de Control RRHH'!$D$9:$D$28" noThreeD="1" sel="5" val="4"/>
</file>

<file path=xl/ctrlProps/ctrlProp145.xml><?xml version="1.0" encoding="utf-8"?>
<formControlPr xmlns="http://schemas.microsoft.com/office/spreadsheetml/2009/9/main" objectType="Drop" dropStyle="combo" dx="16" fmlaLink="$T1298" fmlaRange="'Hoja de Control RRHH'!$D$9:$D$28" noThreeD="1" sel="9" val="3"/>
</file>

<file path=xl/ctrlProps/ctrlProp146.xml><?xml version="1.0" encoding="utf-8"?>
<formControlPr xmlns="http://schemas.microsoft.com/office/spreadsheetml/2009/9/main" objectType="Drop" dropStyle="combo" dx="16" fmlaLink="$R1354" fmlaRange="'Hoja de Control RRHH'!$D$9:$D$28" noThreeD="1" sel="9" val="8"/>
</file>

<file path=xl/ctrlProps/ctrlProp147.xml><?xml version="1.0" encoding="utf-8"?>
<formControlPr xmlns="http://schemas.microsoft.com/office/spreadsheetml/2009/9/main" objectType="Drop" dropStyle="combo" dx="16" fmlaLink="$U1354" fmlaRange="'Hoja de Control RRHH'!$D$9:$D$28" noThreeD="1" sel="17" val="0"/>
</file>

<file path=xl/ctrlProps/ctrlProp148.xml><?xml version="1.0" encoding="utf-8"?>
<formControlPr xmlns="http://schemas.microsoft.com/office/spreadsheetml/2009/9/main" objectType="Drop" dropStyle="combo" dx="16" fmlaLink="$V1354" fmlaRange="'Hoja de Control RRHH'!$D$9:$D$28" noThreeD="1" sel="1" val="12"/>
</file>

<file path=xl/ctrlProps/ctrlProp149.xml><?xml version="1.0" encoding="utf-8"?>
<formControlPr xmlns="http://schemas.microsoft.com/office/spreadsheetml/2009/9/main" objectType="Drop" dropStyle="combo" dx="16" fmlaLink="$S1354" fmlaRange="'Hoja de Control RRHH'!$D$9:$D$28" noThreeD="1" sel="5" val="4"/>
</file>

<file path=xl/ctrlProps/ctrlProp15.xml><?xml version="1.0" encoding="utf-8"?>
<formControlPr xmlns="http://schemas.microsoft.com/office/spreadsheetml/2009/9/main" objectType="Drop" dropStyle="combo" dx="16" fmlaLink="$D23" fmlaRange="'Planes de Estudio'!$Q$10:$Q$35" noThreeD="1" sel="0" val="13"/>
</file>

<file path=xl/ctrlProps/ctrlProp150.xml><?xml version="1.0" encoding="utf-8"?>
<formControlPr xmlns="http://schemas.microsoft.com/office/spreadsheetml/2009/9/main" objectType="Drop" dropStyle="combo" dx="16" fmlaLink="$T1354" fmlaRange="'Hoja de Control RRHH'!$D$9:$D$28" noThreeD="1" sel="9" val="3"/>
</file>

<file path=xl/ctrlProps/ctrlProp151.xml><?xml version="1.0" encoding="utf-8"?>
<formControlPr xmlns="http://schemas.microsoft.com/office/spreadsheetml/2009/9/main" objectType="Drop" dropStyle="combo" dx="16" fmlaLink="$T178" fmlaRange="'Hoja de Control RRHH'!$D$9:$D$28" noThreeD="1" sel="5" val="4"/>
</file>

<file path=xl/ctrlProps/ctrlProp152.xml><?xml version="1.0" encoding="utf-8"?>
<formControlPr xmlns="http://schemas.microsoft.com/office/spreadsheetml/2009/9/main" objectType="Drop" dropStyle="combo" dx="16" fmlaLink="$U178" fmlaRange="'Hoja de Control RRHH'!$D$9:$D$28" noThreeD="1" sel="5" val="4"/>
</file>

<file path=xl/ctrlProps/ctrlProp153.xml><?xml version="1.0" encoding="utf-8"?>
<formControlPr xmlns="http://schemas.microsoft.com/office/spreadsheetml/2009/9/main" objectType="Drop" dropStyle="combo" dx="16" fmlaLink="$V178" fmlaRange="'Hoja de Control RRHH'!$D$9:$D$28" noThreeD="1" sel="5" val="4"/>
</file>

<file path=xl/ctrlProps/ctrlProp154.xml><?xml version="1.0" encoding="utf-8"?>
<formControlPr xmlns="http://schemas.microsoft.com/office/spreadsheetml/2009/9/main" objectType="Drop" dropStyle="combo" dx="16" fmlaLink="$R1354" fmlaRange="'Hoja de Control RRHH'!$D$9:$D$28" noThreeD="1" sel="9" val="2"/>
</file>

<file path=xl/ctrlProps/ctrlProp155.xml><?xml version="1.0" encoding="utf-8"?>
<formControlPr xmlns="http://schemas.microsoft.com/office/spreadsheetml/2009/9/main" objectType="Drop" dropStyle="combo" dx="16" fmlaLink="$U1354" fmlaRange="'Hoja de Control RRHH'!$D$9:$D$28" noThreeD="1" sel="17" val="12"/>
</file>

<file path=xl/ctrlProps/ctrlProp156.xml><?xml version="1.0" encoding="utf-8"?>
<formControlPr xmlns="http://schemas.microsoft.com/office/spreadsheetml/2009/9/main" objectType="Drop" dropStyle="combo" dx="16" fmlaLink="$V1354" fmlaRange="'Hoja de Control RRHH'!$D$9:$D$28" noThreeD="1" sel="1" val="12"/>
</file>

<file path=xl/ctrlProps/ctrlProp157.xml><?xml version="1.0" encoding="utf-8"?>
<formControlPr xmlns="http://schemas.microsoft.com/office/spreadsheetml/2009/9/main" objectType="Drop" dropStyle="combo" dx="16" fmlaLink="$S1354" fmlaRange="'Hoja de Control RRHH'!$D$9:$D$28" noThreeD="1" sel="5" val="6"/>
</file>

<file path=xl/ctrlProps/ctrlProp158.xml><?xml version="1.0" encoding="utf-8"?>
<formControlPr xmlns="http://schemas.microsoft.com/office/spreadsheetml/2009/9/main" objectType="Drop" dropStyle="combo" dx="16" fmlaLink="$T1354" fmlaRange="'Hoja de Control RRHH'!$D$9:$D$28" noThreeD="1" sel="9" val="3"/>
</file>

<file path=xl/ctrlProps/ctrlProp159.xml><?xml version="1.0" encoding="utf-8"?>
<formControlPr xmlns="http://schemas.microsoft.com/office/spreadsheetml/2009/9/main" objectType="Drop" dropStyle="combo" dx="16" fmlaLink="$R1354" fmlaRange="'Hoja de Control RRHH'!$D$9:$D$28" noThreeD="1" sel="9" val="6"/>
</file>

<file path=xl/ctrlProps/ctrlProp16.xml><?xml version="1.0" encoding="utf-8"?>
<formControlPr xmlns="http://schemas.microsoft.com/office/spreadsheetml/2009/9/main" objectType="Drop" dropStyle="combo" dx="16" fmlaLink="$D24" fmlaRange="'Planes de Estudio'!$Q$10:$Q$35" noThreeD="1" sel="0" val="13"/>
</file>

<file path=xl/ctrlProps/ctrlProp160.xml><?xml version="1.0" encoding="utf-8"?>
<formControlPr xmlns="http://schemas.microsoft.com/office/spreadsheetml/2009/9/main" objectType="Drop" dropStyle="combo" dx="16" fmlaLink="$U1354" fmlaRange="'Hoja de Control RRHH'!$D$9:$D$28" noThreeD="1" sel="17" val="0"/>
</file>

<file path=xl/ctrlProps/ctrlProp161.xml><?xml version="1.0" encoding="utf-8"?>
<formControlPr xmlns="http://schemas.microsoft.com/office/spreadsheetml/2009/9/main" objectType="Drop" dropStyle="combo" dx="16" fmlaLink="$V1354" fmlaRange="'Hoja de Control RRHH'!$D$9:$D$28" noThreeD="1" sel="1" val="12"/>
</file>

<file path=xl/ctrlProps/ctrlProp162.xml><?xml version="1.0" encoding="utf-8"?>
<formControlPr xmlns="http://schemas.microsoft.com/office/spreadsheetml/2009/9/main" objectType="Drop" dropStyle="combo" dx="16" fmlaLink="$S1354" fmlaRange="'Hoja de Control RRHH'!$D$9:$D$28" noThreeD="1" sel="5" val="4"/>
</file>

<file path=xl/ctrlProps/ctrlProp163.xml><?xml version="1.0" encoding="utf-8"?>
<formControlPr xmlns="http://schemas.microsoft.com/office/spreadsheetml/2009/9/main" objectType="Drop" dropStyle="combo" dx="16" fmlaLink="$T1354" fmlaRange="'Hoja de Control RRHH'!$D$9:$D$28" noThreeD="1" sel="9" val="3"/>
</file>

<file path=xl/ctrlProps/ctrlProp17.xml><?xml version="1.0" encoding="utf-8"?>
<formControlPr xmlns="http://schemas.microsoft.com/office/spreadsheetml/2009/9/main" objectType="Drop" dropStyle="combo" dx="16" fmlaLink="$D25" fmlaRange="'Planes de Estudio'!$Q$10:$Q$35" noThreeD="1" sel="0" val="18"/>
</file>

<file path=xl/ctrlProps/ctrlProp18.xml><?xml version="1.0" encoding="utf-8"?>
<formControlPr xmlns="http://schemas.microsoft.com/office/spreadsheetml/2009/9/main" objectType="Drop" dropStyle="combo" dx="16" fmlaLink="$D26" fmlaRange="'Planes de Estudio'!$Q$10:$Q$35" noThreeD="1" sel="0" val="0"/>
</file>

<file path=xl/ctrlProps/ctrlProp19.xml><?xml version="1.0" encoding="utf-8"?>
<formControlPr xmlns="http://schemas.microsoft.com/office/spreadsheetml/2009/9/main" objectType="Drop" dropStyle="combo" dx="16" fmlaLink="$D27" fmlaRange="'Planes de Estudio'!$Q$10:$Q$35" noThreeD="1" sel="0" val="0"/>
</file>

<file path=xl/ctrlProps/ctrlProp2.xml><?xml version="1.0" encoding="utf-8"?>
<formControlPr xmlns="http://schemas.microsoft.com/office/spreadsheetml/2009/9/main" objectType="Drop" dropStyle="combo" dx="16" fmlaLink="$C$70" fmlaRange="$B$80:$B$82" noThreeD="1" sel="1" val="0"/>
</file>

<file path=xl/ctrlProps/ctrlProp20.xml><?xml version="1.0" encoding="utf-8"?>
<formControlPr xmlns="http://schemas.microsoft.com/office/spreadsheetml/2009/9/main" objectType="Drop" dropStyle="combo" dx="16" fmlaLink="$D28" fmlaRange="'Planes de Estudio'!$Q$10:$Q$35" noThreeD="1" sel="0" val="7"/>
</file>

<file path=xl/ctrlProps/ctrlProp21.xml><?xml version="1.0" encoding="utf-8"?>
<formControlPr xmlns="http://schemas.microsoft.com/office/spreadsheetml/2009/9/main" objectType="Drop" dropStyle="combo" dx="16" fmlaLink="$D29" fmlaRange="'Planes de Estudio'!$Q$10:$Q$35" noThreeD="1" sel="0" val="3"/>
</file>

<file path=xl/ctrlProps/ctrlProp22.xml><?xml version="1.0" encoding="utf-8"?>
<formControlPr xmlns="http://schemas.microsoft.com/office/spreadsheetml/2009/9/main" objectType="Drop" dropStyle="combo" dx="16" fmlaLink="$D30" fmlaRange="'Planes de Estudio'!$Q$10:$Q$35" noThreeD="1" sel="0" val="7"/>
</file>

<file path=xl/ctrlProps/ctrlProp23.xml><?xml version="1.0" encoding="utf-8"?>
<formControlPr xmlns="http://schemas.microsoft.com/office/spreadsheetml/2009/9/main" objectType="Drop" dropStyle="combo" dx="16" fmlaLink="$D36" fmlaRange="'Planes de Estudio'!$Q$10:$Q$35" noThreeD="1" sel="0" val="14"/>
</file>

<file path=xl/ctrlProps/ctrlProp24.xml><?xml version="1.0" encoding="utf-8"?>
<formControlPr xmlns="http://schemas.microsoft.com/office/spreadsheetml/2009/9/main" objectType="Drop" dropStyle="combo" dx="16" fmlaLink="$D31" fmlaRange="'Planes de Estudio'!$Q$10:$Q$35" noThreeD="1" sel="0" val="7"/>
</file>

<file path=xl/ctrlProps/ctrlProp25.xml><?xml version="1.0" encoding="utf-8"?>
<formControlPr xmlns="http://schemas.microsoft.com/office/spreadsheetml/2009/9/main" objectType="Drop" dropStyle="combo" dx="16" fmlaLink="$D32" fmlaRange="'Planes de Estudio'!$Q$10:$Q$35" noThreeD="1" sel="0" val="7"/>
</file>

<file path=xl/ctrlProps/ctrlProp26.xml><?xml version="1.0" encoding="utf-8"?>
<formControlPr xmlns="http://schemas.microsoft.com/office/spreadsheetml/2009/9/main" objectType="Drop" dropStyle="combo" dx="16" fmlaLink="$D33" fmlaRange="'Planes de Estudio'!$Q$10:$Q$35" noThreeD="1" sel="0" val="7"/>
</file>

<file path=xl/ctrlProps/ctrlProp27.xml><?xml version="1.0" encoding="utf-8"?>
<formControlPr xmlns="http://schemas.microsoft.com/office/spreadsheetml/2009/9/main" objectType="Drop" dropStyle="combo" dx="16" fmlaLink="$D34" fmlaRange="'Planes de Estudio'!$Q$10:$Q$35" noThreeD="1" sel="0" val="0"/>
</file>

<file path=xl/ctrlProps/ctrlProp28.xml><?xml version="1.0" encoding="utf-8"?>
<formControlPr xmlns="http://schemas.microsoft.com/office/spreadsheetml/2009/9/main" objectType="Drop" dropStyle="combo" dx="16" fmlaLink="$D35" fmlaRange="'Planes de Estudio'!$Q$10:$Q$35" noThreeD="1" sel="0" val="17"/>
</file>

<file path=xl/ctrlProps/ctrlProp29.xml><?xml version="1.0" encoding="utf-8"?>
<formControlPr xmlns="http://schemas.microsoft.com/office/spreadsheetml/2009/9/main" objectType="Drop" dropStyle="combo" dx="16" fmlaLink="$R$10" fmlaRange="'Hoja de Control RRHH'!$D$9:$D$28" noThreeD="1" sel="2" val="0"/>
</file>

<file path=xl/ctrlProps/ctrlProp3.xml><?xml version="1.0" encoding="utf-8"?>
<formControlPr xmlns="http://schemas.microsoft.com/office/spreadsheetml/2009/9/main" objectType="Drop" dropLines="10" dropStyle="combo" dx="16" fmlaLink="$D$11" fmlaRange="'BD2'!$C$3:$C$11" noThreeD="1" sel="1" val="0"/>
</file>

<file path=xl/ctrlProps/ctrlProp30.xml><?xml version="1.0" encoding="utf-8"?>
<formControlPr xmlns="http://schemas.microsoft.com/office/spreadsheetml/2009/9/main" objectType="Drop" dropStyle="combo" dx="16" fmlaLink="$U$10" fmlaRange="'Hoja de Control RRHH'!$D$9:$D$28" noThreeD="1" sel="4" val="0"/>
</file>

<file path=xl/ctrlProps/ctrlProp31.xml><?xml version="1.0" encoding="utf-8"?>
<formControlPr xmlns="http://schemas.microsoft.com/office/spreadsheetml/2009/9/main" objectType="Drop" dropStyle="combo" dx="16" fmlaLink="$V$10" fmlaRange="'Hoja de Control RRHH'!$D$9:$D$28" noThreeD="1" sel="5" val="0"/>
</file>

<file path=xl/ctrlProps/ctrlProp32.xml><?xml version="1.0" encoding="utf-8"?>
<formControlPr xmlns="http://schemas.microsoft.com/office/spreadsheetml/2009/9/main" objectType="Drop" dropStyle="combo" dx="16" fmlaLink="$S$10" fmlaRange="'Hoja de Control RRHH'!$D$9:$D$28" noThreeD="1" sel="2" val="0"/>
</file>

<file path=xl/ctrlProps/ctrlProp33.xml><?xml version="1.0" encoding="utf-8"?>
<formControlPr xmlns="http://schemas.microsoft.com/office/spreadsheetml/2009/9/main" objectType="Drop" dropStyle="combo" dx="16" fmlaLink="$T$10" fmlaRange="'Hoja de Control RRHH'!$D$9:$D$28" noThreeD="1" sel="3" val="2"/>
</file>

<file path=xl/ctrlProps/ctrlProp34.xml><?xml version="1.0" encoding="utf-8"?>
<formControlPr xmlns="http://schemas.microsoft.com/office/spreadsheetml/2009/9/main" objectType="Drop" dropStyle="combo" dx="16" fmlaLink="$R66" fmlaRange="'Hoja de Control RRHH'!$D$9:$D$28" noThreeD="1" sel="2" val="0"/>
</file>

<file path=xl/ctrlProps/ctrlProp35.xml><?xml version="1.0" encoding="utf-8"?>
<formControlPr xmlns="http://schemas.microsoft.com/office/spreadsheetml/2009/9/main" objectType="Drop" dropStyle="combo" dx="16" fmlaLink="$U66" fmlaRange="'Hoja de Control RRHH'!$D$9:$D$28" noThreeD="1" sel="9" val="0"/>
</file>

<file path=xl/ctrlProps/ctrlProp36.xml><?xml version="1.0" encoding="utf-8"?>
<formControlPr xmlns="http://schemas.microsoft.com/office/spreadsheetml/2009/9/main" objectType="Drop" dropStyle="combo" dx="16" fmlaLink="$V66" fmlaRange="'Hoja de Control RRHH'!$D$9:$D$28" noThreeD="1" sel="9" val="2"/>
</file>

<file path=xl/ctrlProps/ctrlProp37.xml><?xml version="1.0" encoding="utf-8"?>
<formControlPr xmlns="http://schemas.microsoft.com/office/spreadsheetml/2009/9/main" objectType="Drop" dropStyle="combo" dx="16" fmlaLink="$S66" fmlaRange="'Hoja de Control RRHH'!$D$9:$D$28" noThreeD="1" sel="5" val="4"/>
</file>

<file path=xl/ctrlProps/ctrlProp38.xml><?xml version="1.0" encoding="utf-8"?>
<formControlPr xmlns="http://schemas.microsoft.com/office/spreadsheetml/2009/9/main" objectType="Drop" dropStyle="combo" dx="16" fmlaLink="$T66" fmlaRange="'Hoja de Control RRHH'!$D$9:$D$28" noThreeD="1" sel="9" val="3"/>
</file>

<file path=xl/ctrlProps/ctrlProp39.xml><?xml version="1.0" encoding="utf-8"?>
<formControlPr xmlns="http://schemas.microsoft.com/office/spreadsheetml/2009/9/main" objectType="Drop" dropStyle="combo" dx="16" fmlaLink="$R122" fmlaRange="'Hoja de Control RRHH'!$D$9:$D$28" noThreeD="1" sel="4" val="0"/>
</file>

<file path=xl/ctrlProps/ctrlProp4.xml><?xml version="1.0" encoding="utf-8"?>
<formControlPr xmlns="http://schemas.microsoft.com/office/spreadsheetml/2009/9/main" objectType="Drop" dropStyle="combo" dx="16" fmlaLink="$D$12" fmlaRange="'Planes de Estudio'!$Q$10:$Q$36" noThreeD="1" sel="27" val="19"/>
</file>

<file path=xl/ctrlProps/ctrlProp40.xml><?xml version="1.0" encoding="utf-8"?>
<formControlPr xmlns="http://schemas.microsoft.com/office/spreadsheetml/2009/9/main" objectType="Drop" dropStyle="combo" dx="16" fmlaLink="$U122" fmlaRange="'Hoja de Control RRHH'!$D$9:$D$28" noThreeD="1" sel="1" val="0"/>
</file>

<file path=xl/ctrlProps/ctrlProp41.xml><?xml version="1.0" encoding="utf-8"?>
<formControlPr xmlns="http://schemas.microsoft.com/office/spreadsheetml/2009/9/main" objectType="Drop" dropStyle="combo" dx="16" fmlaLink="$V122" fmlaRange="'Hoja de Control RRHH'!$D$9:$D$28" noThreeD="1" sel="1" val="12"/>
</file>

<file path=xl/ctrlProps/ctrlProp42.xml><?xml version="1.0" encoding="utf-8"?>
<formControlPr xmlns="http://schemas.microsoft.com/office/spreadsheetml/2009/9/main" objectType="Drop" dropStyle="combo" dx="16" fmlaLink="$S122" fmlaRange="'Hoja de Control RRHH'!$D$9:$D$28" noThreeD="1" sel="1" val="0"/>
</file>

<file path=xl/ctrlProps/ctrlProp43.xml><?xml version="1.0" encoding="utf-8"?>
<formControlPr xmlns="http://schemas.microsoft.com/office/spreadsheetml/2009/9/main" objectType="Drop" dropStyle="combo" dx="16" fmlaLink="$T122" fmlaRange="'Hoja de Control RRHH'!$D$9:$D$28" noThreeD="1" sel="5" val="0"/>
</file>

<file path=xl/ctrlProps/ctrlProp44.xml><?xml version="1.0" encoding="utf-8"?>
<formControlPr xmlns="http://schemas.microsoft.com/office/spreadsheetml/2009/9/main" objectType="Drop" dropStyle="combo" dx="16" fmlaLink="$R178" fmlaRange="'Hoja de Control RRHH'!$D$9:$D$28" noThreeD="1" sel="7" val="2"/>
</file>

<file path=xl/ctrlProps/ctrlProp45.xml><?xml version="1.0" encoding="utf-8"?>
<formControlPr xmlns="http://schemas.microsoft.com/office/spreadsheetml/2009/9/main" objectType="Drop" dropStyle="combo" dx="16" fmlaLink="$S178" fmlaRange="'Hoja de Control RRHH'!$D$9:$D$28" noThreeD="1" sel="5" val="4"/>
</file>

<file path=xl/ctrlProps/ctrlProp46.xml><?xml version="1.0" encoding="utf-8"?>
<formControlPr xmlns="http://schemas.microsoft.com/office/spreadsheetml/2009/9/main" objectType="Drop" dropStyle="combo" dx="16" fmlaLink="$R$234" fmlaRange="'Hoja de Control RRHH'!$D$9:$D$28" noThreeD="1" sel="7" val="2"/>
</file>

<file path=xl/ctrlProps/ctrlProp47.xml><?xml version="1.0" encoding="utf-8"?>
<formControlPr xmlns="http://schemas.microsoft.com/office/spreadsheetml/2009/9/main" objectType="Drop" dropStyle="combo" dx="16" fmlaLink="$U234" fmlaRange="'Hoja de Control RRHH'!$D$9:$D$28" noThreeD="1" sel="1" val="0"/>
</file>

<file path=xl/ctrlProps/ctrlProp48.xml><?xml version="1.0" encoding="utf-8"?>
<formControlPr xmlns="http://schemas.microsoft.com/office/spreadsheetml/2009/9/main" objectType="Drop" dropStyle="combo" dx="16" fmlaLink="$V234" fmlaRange="'Hoja de Control RRHH'!$D$9:$D$28" noThreeD="1" sel="1" val="12"/>
</file>

<file path=xl/ctrlProps/ctrlProp49.xml><?xml version="1.0" encoding="utf-8"?>
<formControlPr xmlns="http://schemas.microsoft.com/office/spreadsheetml/2009/9/main" objectType="Drop" dropStyle="combo" dx="16" fmlaLink="$S234" fmlaRange="'Hoja de Control RRHH'!$D$9:$D$28" noThreeD="1" sel="5" val="4"/>
</file>

<file path=xl/ctrlProps/ctrlProp5.xml><?xml version="1.0" encoding="utf-8"?>
<formControlPr xmlns="http://schemas.microsoft.com/office/spreadsheetml/2009/9/main" objectType="Drop" dropStyle="combo" dx="16" fmlaLink="$D13" fmlaRange="'Planes de Estudio'!$Q$10:$Q$35" noThreeD="1" sel="0" val="0"/>
</file>

<file path=xl/ctrlProps/ctrlProp50.xml><?xml version="1.0" encoding="utf-8"?>
<formControlPr xmlns="http://schemas.microsoft.com/office/spreadsheetml/2009/9/main" objectType="Drop" dropStyle="combo" dx="16" fmlaLink="$T234" fmlaRange="'Hoja de Control RRHH'!$D$9:$D$28" noThreeD="1" sel="9" val="3"/>
</file>

<file path=xl/ctrlProps/ctrlProp51.xml><?xml version="1.0" encoding="utf-8"?>
<formControlPr xmlns="http://schemas.microsoft.com/office/spreadsheetml/2009/9/main" objectType="Drop" dropStyle="combo" dx="16" fmlaLink="$R290" fmlaRange="'Hoja de Control RRHH'!$D$9:$D$28" noThreeD="1" sel="7" val="2"/>
</file>

<file path=xl/ctrlProps/ctrlProp52.xml><?xml version="1.0" encoding="utf-8"?>
<formControlPr xmlns="http://schemas.microsoft.com/office/spreadsheetml/2009/9/main" objectType="Drop" dropStyle="combo" dx="16" fmlaLink="$U290" fmlaRange="'Hoja de Control RRHH'!$D$9:$D$28" noThreeD="1" sel="1" val="0"/>
</file>

<file path=xl/ctrlProps/ctrlProp53.xml><?xml version="1.0" encoding="utf-8"?>
<formControlPr xmlns="http://schemas.microsoft.com/office/spreadsheetml/2009/9/main" objectType="Drop" dropStyle="combo" dx="16" fmlaLink="$V290" fmlaRange="'Hoja de Control RRHH'!$D$9:$D$28" noThreeD="1" sel="1" val="12"/>
</file>

<file path=xl/ctrlProps/ctrlProp54.xml><?xml version="1.0" encoding="utf-8"?>
<formControlPr xmlns="http://schemas.microsoft.com/office/spreadsheetml/2009/9/main" objectType="Drop" dropStyle="combo" dx="16" fmlaLink="$S290" fmlaRange="'Hoja de Control RRHH'!$D$9:$D$28" noThreeD="1" sel="5" val="4"/>
</file>

<file path=xl/ctrlProps/ctrlProp55.xml><?xml version="1.0" encoding="utf-8"?>
<formControlPr xmlns="http://schemas.microsoft.com/office/spreadsheetml/2009/9/main" objectType="Drop" dropStyle="combo" dx="16" fmlaLink="$T290" fmlaRange="'Hoja de Control RRHH'!$D$9:$D$28" noThreeD="1" sel="9" val="3"/>
</file>

<file path=xl/ctrlProps/ctrlProp56.xml><?xml version="1.0" encoding="utf-8"?>
<formControlPr xmlns="http://schemas.microsoft.com/office/spreadsheetml/2009/9/main" objectType="Drop" dropStyle="combo" dx="16" fmlaLink="$R346" fmlaRange="'Hoja de Control RRHH'!$D$9:$D$28" noThreeD="1" sel="7" val="2"/>
</file>

<file path=xl/ctrlProps/ctrlProp57.xml><?xml version="1.0" encoding="utf-8"?>
<formControlPr xmlns="http://schemas.microsoft.com/office/spreadsheetml/2009/9/main" objectType="Drop" dropStyle="combo" dx="16" fmlaLink="$U346" fmlaRange="'Hoja de Control RRHH'!$D$9:$D$28" noThreeD="1" sel="1" val="0"/>
</file>

<file path=xl/ctrlProps/ctrlProp58.xml><?xml version="1.0" encoding="utf-8"?>
<formControlPr xmlns="http://schemas.microsoft.com/office/spreadsheetml/2009/9/main" objectType="Drop" dropStyle="combo" dx="16" fmlaLink="$V346" fmlaRange="'Hoja de Control RRHH'!$D$9:$D$28" noThreeD="1" sel="1" val="12"/>
</file>

<file path=xl/ctrlProps/ctrlProp59.xml><?xml version="1.0" encoding="utf-8"?>
<formControlPr xmlns="http://schemas.microsoft.com/office/spreadsheetml/2009/9/main" objectType="Drop" dropStyle="combo" dx="16" fmlaLink="$S346" fmlaRange="'Hoja de Control RRHH'!$D$9:$D$28" noThreeD="1" sel="1" val="0"/>
</file>

<file path=xl/ctrlProps/ctrlProp6.xml><?xml version="1.0" encoding="utf-8"?>
<formControlPr xmlns="http://schemas.microsoft.com/office/spreadsheetml/2009/9/main" objectType="Drop" dropStyle="combo" dx="16" fmlaLink="$D14" fmlaRange="'Planes de Estudio'!$Q$10:$Q$35" noThreeD="1" sel="0" val="0"/>
</file>

<file path=xl/ctrlProps/ctrlProp60.xml><?xml version="1.0" encoding="utf-8"?>
<formControlPr xmlns="http://schemas.microsoft.com/office/spreadsheetml/2009/9/main" objectType="Drop" dropStyle="combo" dx="16" fmlaLink="$T346" fmlaRange="'Hoja de Control RRHH'!$D$9:$D$28" noThreeD="1" sel="12" val="8"/>
</file>

<file path=xl/ctrlProps/ctrlProp61.xml><?xml version="1.0" encoding="utf-8"?>
<formControlPr xmlns="http://schemas.microsoft.com/office/spreadsheetml/2009/9/main" objectType="Drop" dropStyle="combo" dx="16" fmlaLink="$R402" fmlaRange="'Hoja de Control RRHH'!$D$9:$D$28" noThreeD="1" sel="7" val="6"/>
</file>

<file path=xl/ctrlProps/ctrlProp62.xml><?xml version="1.0" encoding="utf-8"?>
<formControlPr xmlns="http://schemas.microsoft.com/office/spreadsheetml/2009/9/main" objectType="Drop" dropStyle="combo" dx="16" fmlaLink="$U402" fmlaRange="'Hoja de Control RRHH'!$D$9:$D$28" noThreeD="1" sel="15" val="7"/>
</file>

<file path=xl/ctrlProps/ctrlProp63.xml><?xml version="1.0" encoding="utf-8"?>
<formControlPr xmlns="http://schemas.microsoft.com/office/spreadsheetml/2009/9/main" objectType="Drop" dropStyle="combo" dx="16" fmlaLink="$V402" fmlaRange="'Hoja de Control RRHH'!$D$9:$D$28" noThreeD="1" sel="1" val="12"/>
</file>

<file path=xl/ctrlProps/ctrlProp64.xml><?xml version="1.0" encoding="utf-8"?>
<formControlPr xmlns="http://schemas.microsoft.com/office/spreadsheetml/2009/9/main" objectType="Drop" dropStyle="combo" dx="16" fmlaLink="$S402" fmlaRange="'Hoja de Control RRHH'!$D$9:$D$28" noThreeD="1" sel="5" val="4"/>
</file>

<file path=xl/ctrlProps/ctrlProp65.xml><?xml version="1.0" encoding="utf-8"?>
<formControlPr xmlns="http://schemas.microsoft.com/office/spreadsheetml/2009/9/main" objectType="Drop" dropStyle="combo" dx="16" fmlaLink="$T402" fmlaRange="'Hoja de Control RRHH'!$D$9:$D$28" noThreeD="1" sel="9" val="3"/>
</file>

<file path=xl/ctrlProps/ctrlProp66.xml><?xml version="1.0" encoding="utf-8"?>
<formControlPr xmlns="http://schemas.microsoft.com/office/spreadsheetml/2009/9/main" objectType="Drop" dropStyle="combo" dx="16" fmlaLink="$R458" fmlaRange="'Hoja de Control RRHH'!$D$9:$D$28" noThreeD="1" sel="7" val="2"/>
</file>

<file path=xl/ctrlProps/ctrlProp67.xml><?xml version="1.0" encoding="utf-8"?>
<formControlPr xmlns="http://schemas.microsoft.com/office/spreadsheetml/2009/9/main" objectType="Drop" dropStyle="combo" dx="16" fmlaLink="$U458" fmlaRange="'Hoja de Control RRHH'!$D$9:$D$28" noThreeD="1" sel="1" val="0"/>
</file>

<file path=xl/ctrlProps/ctrlProp68.xml><?xml version="1.0" encoding="utf-8"?>
<formControlPr xmlns="http://schemas.microsoft.com/office/spreadsheetml/2009/9/main" objectType="Drop" dropStyle="combo" dx="16" fmlaLink="$V458" fmlaRange="'Hoja de Control RRHH'!$D$9:$D$28" noThreeD="1" sel="1" val="12"/>
</file>

<file path=xl/ctrlProps/ctrlProp69.xml><?xml version="1.0" encoding="utf-8"?>
<formControlPr xmlns="http://schemas.microsoft.com/office/spreadsheetml/2009/9/main" objectType="Drop" dropStyle="combo" dx="16" fmlaLink="$S458" fmlaRange="'Hoja de Control RRHH'!$D$9:$D$28" noThreeD="1" sel="5" val="4"/>
</file>

<file path=xl/ctrlProps/ctrlProp7.xml><?xml version="1.0" encoding="utf-8"?>
<formControlPr xmlns="http://schemas.microsoft.com/office/spreadsheetml/2009/9/main" objectType="Drop" dropStyle="combo" dx="16" fmlaLink="$D15" fmlaRange="'Planes de Estudio'!$Q$10:$Q$35" noThreeD="1" sel="0" val="18"/>
</file>

<file path=xl/ctrlProps/ctrlProp70.xml><?xml version="1.0" encoding="utf-8"?>
<formControlPr xmlns="http://schemas.microsoft.com/office/spreadsheetml/2009/9/main" objectType="Drop" dropStyle="combo" dx="16" fmlaLink="$T458" fmlaRange="'Hoja de Control RRHH'!$D$9:$D$28" noThreeD="1" sel="9" val="3"/>
</file>

<file path=xl/ctrlProps/ctrlProp71.xml><?xml version="1.0" encoding="utf-8"?>
<formControlPr xmlns="http://schemas.microsoft.com/office/spreadsheetml/2009/9/main" objectType="Drop" dropStyle="combo" dx="16" fmlaLink="$R514" fmlaRange="'Hoja de Control RRHH'!$D$9:$D$28" noThreeD="1" sel="7" val="2"/>
</file>

<file path=xl/ctrlProps/ctrlProp72.xml><?xml version="1.0" encoding="utf-8"?>
<formControlPr xmlns="http://schemas.microsoft.com/office/spreadsheetml/2009/9/main" objectType="Drop" dropStyle="combo" dx="16" fmlaLink="$U514" fmlaRange="'Hoja de Control RRHH'!$D$9:$D$28" noThreeD="1" sel="12" val="11"/>
</file>

<file path=xl/ctrlProps/ctrlProp73.xml><?xml version="1.0" encoding="utf-8"?>
<formControlPr xmlns="http://schemas.microsoft.com/office/spreadsheetml/2009/9/main" objectType="Drop" dropStyle="combo" dx="16" fmlaLink="$V514" fmlaRange="'Hoja de Control RRHH'!$D$9:$D$28" noThreeD="1" sel="1" val="0"/>
</file>

<file path=xl/ctrlProps/ctrlProp74.xml><?xml version="1.0" encoding="utf-8"?>
<formControlPr xmlns="http://schemas.microsoft.com/office/spreadsheetml/2009/9/main" objectType="Drop" dropStyle="combo" dx="16" fmlaLink="$S514" fmlaRange="'Hoja de Control RRHH'!$D$9:$D$28" noThreeD="1" sel="5" val="4"/>
</file>

<file path=xl/ctrlProps/ctrlProp75.xml><?xml version="1.0" encoding="utf-8"?>
<formControlPr xmlns="http://schemas.microsoft.com/office/spreadsheetml/2009/9/main" objectType="Drop" dropStyle="combo" dx="16" fmlaLink="$T514" fmlaRange="'Hoja de Control RRHH'!$D$9:$D$28" noThreeD="1" sel="9" val="3"/>
</file>

<file path=xl/ctrlProps/ctrlProp76.xml><?xml version="1.0" encoding="utf-8"?>
<formControlPr xmlns="http://schemas.microsoft.com/office/spreadsheetml/2009/9/main" objectType="Drop" dropStyle="combo" dx="16" fmlaLink="$R570" fmlaRange="'Hoja de Control RRHH'!$D$9:$D$28" noThreeD="1" sel="7" val="2"/>
</file>

<file path=xl/ctrlProps/ctrlProp77.xml><?xml version="1.0" encoding="utf-8"?>
<formControlPr xmlns="http://schemas.microsoft.com/office/spreadsheetml/2009/9/main" objectType="Drop" dropStyle="combo" dx="16" fmlaLink="$U570" fmlaRange="'Hoja de Control RRHH'!$D$9:$D$28" noThreeD="1" sel="12" val="5"/>
</file>

<file path=xl/ctrlProps/ctrlProp78.xml><?xml version="1.0" encoding="utf-8"?>
<formControlPr xmlns="http://schemas.microsoft.com/office/spreadsheetml/2009/9/main" objectType="Drop" dropStyle="combo" dx="16" fmlaLink="$V570" fmlaRange="'Hoja de Control RRHH'!$D$9:$D$28" noThreeD="1" sel="1" val="12"/>
</file>

<file path=xl/ctrlProps/ctrlProp79.xml><?xml version="1.0" encoding="utf-8"?>
<formControlPr xmlns="http://schemas.microsoft.com/office/spreadsheetml/2009/9/main" objectType="Drop" dropStyle="combo" dx="16" fmlaLink="$S570" fmlaRange="'Hoja de Control RRHH'!$D$9:$D$28" noThreeD="1" sel="5" val="4"/>
</file>

<file path=xl/ctrlProps/ctrlProp8.xml><?xml version="1.0" encoding="utf-8"?>
<formControlPr xmlns="http://schemas.microsoft.com/office/spreadsheetml/2009/9/main" objectType="Drop" dropStyle="combo" dx="16" fmlaLink="$D16" fmlaRange="'Planes de Estudio'!$Q$10:$Q$35" noThreeD="1" sel="0" val="0"/>
</file>

<file path=xl/ctrlProps/ctrlProp80.xml><?xml version="1.0" encoding="utf-8"?>
<formControlPr xmlns="http://schemas.microsoft.com/office/spreadsheetml/2009/9/main" objectType="Drop" dropStyle="combo" dx="16" fmlaLink="$T570" fmlaRange="'Hoja de Control RRHH'!$D$9:$D$28" noThreeD="1" sel="9" val="3"/>
</file>

<file path=xl/ctrlProps/ctrlProp81.xml><?xml version="1.0" encoding="utf-8"?>
<formControlPr xmlns="http://schemas.microsoft.com/office/spreadsheetml/2009/9/main" objectType="Drop" dropStyle="combo" dx="16" fmlaLink="$R626" fmlaRange="'Hoja de Control RRHH'!$D$9:$D$28" noThreeD="1" sel="7" val="6"/>
</file>

<file path=xl/ctrlProps/ctrlProp82.xml><?xml version="1.0" encoding="utf-8"?>
<formControlPr xmlns="http://schemas.microsoft.com/office/spreadsheetml/2009/9/main" objectType="Drop" dropStyle="combo" dx="16" fmlaLink="$U626" fmlaRange="'Hoja de Control RRHH'!$D$9:$D$28" noThreeD="1" sel="1" val="0"/>
</file>

<file path=xl/ctrlProps/ctrlProp83.xml><?xml version="1.0" encoding="utf-8"?>
<formControlPr xmlns="http://schemas.microsoft.com/office/spreadsheetml/2009/9/main" objectType="Drop" dropStyle="combo" dx="16" fmlaLink="$V626" fmlaRange="'Hoja de Control RRHH'!$D$9:$D$28" noThreeD="1" sel="1" val="12"/>
</file>

<file path=xl/ctrlProps/ctrlProp84.xml><?xml version="1.0" encoding="utf-8"?>
<formControlPr xmlns="http://schemas.microsoft.com/office/spreadsheetml/2009/9/main" objectType="Drop" dropStyle="combo" dx="16" fmlaLink="$S626" fmlaRange="'Hoja de Control RRHH'!$D$9:$D$28" noThreeD="1" sel="5" val="4"/>
</file>

<file path=xl/ctrlProps/ctrlProp85.xml><?xml version="1.0" encoding="utf-8"?>
<formControlPr xmlns="http://schemas.microsoft.com/office/spreadsheetml/2009/9/main" objectType="Drop" dropStyle="combo" dx="16" fmlaLink="$T626" fmlaRange="'Hoja de Control RRHH'!$D$9:$D$28" noThreeD="1" sel="9" val="3"/>
</file>

<file path=xl/ctrlProps/ctrlProp86.xml><?xml version="1.0" encoding="utf-8"?>
<formControlPr xmlns="http://schemas.microsoft.com/office/spreadsheetml/2009/9/main" objectType="Drop" dropStyle="combo" dx="16" fmlaLink="$R682" fmlaRange="'Hoja de Control RRHH'!$D$9:$D$28" noThreeD="1" sel="7" val="2"/>
</file>

<file path=xl/ctrlProps/ctrlProp87.xml><?xml version="1.0" encoding="utf-8"?>
<formControlPr xmlns="http://schemas.microsoft.com/office/spreadsheetml/2009/9/main" objectType="Drop" dropStyle="combo" dx="16" fmlaLink="$U682" fmlaRange="'Hoja de Control RRHH'!$D$9:$D$28" noThreeD="1" sel="1" val="0"/>
</file>

<file path=xl/ctrlProps/ctrlProp88.xml><?xml version="1.0" encoding="utf-8"?>
<formControlPr xmlns="http://schemas.microsoft.com/office/spreadsheetml/2009/9/main" objectType="Drop" dropStyle="combo" dx="16" fmlaLink="$V682" fmlaRange="'Hoja de Control RRHH'!$D$9:$D$28" noThreeD="1" sel="5" val="0"/>
</file>

<file path=xl/ctrlProps/ctrlProp89.xml><?xml version="1.0" encoding="utf-8"?>
<formControlPr xmlns="http://schemas.microsoft.com/office/spreadsheetml/2009/9/main" objectType="Drop" dropStyle="combo" dx="16" fmlaLink="$S682" fmlaRange="'Hoja de Control RRHH'!$D$9:$D$28" noThreeD="1" sel="5" val="4"/>
</file>

<file path=xl/ctrlProps/ctrlProp9.xml><?xml version="1.0" encoding="utf-8"?>
<formControlPr xmlns="http://schemas.microsoft.com/office/spreadsheetml/2009/9/main" objectType="Drop" dropStyle="combo" dx="16" fmlaLink="$D17" fmlaRange="'Planes de Estudio'!$Q$10:$Q$35" noThreeD="1" sel="0" val="0"/>
</file>

<file path=xl/ctrlProps/ctrlProp90.xml><?xml version="1.0" encoding="utf-8"?>
<formControlPr xmlns="http://schemas.microsoft.com/office/spreadsheetml/2009/9/main" objectType="Drop" dropStyle="combo" dx="16" fmlaLink="$T682" fmlaRange="'Hoja de Control RRHH'!$D$9:$D$28" noThreeD="1" sel="9" val="3"/>
</file>

<file path=xl/ctrlProps/ctrlProp91.xml><?xml version="1.0" encoding="utf-8"?>
<formControlPr xmlns="http://schemas.microsoft.com/office/spreadsheetml/2009/9/main" objectType="Drop" dropStyle="combo" dx="16" fmlaLink="$R738" fmlaRange="'Hoja de Control RRHH'!$D$9:$D$28" noThreeD="1" sel="7" val="12"/>
</file>

<file path=xl/ctrlProps/ctrlProp92.xml><?xml version="1.0" encoding="utf-8"?>
<formControlPr xmlns="http://schemas.microsoft.com/office/spreadsheetml/2009/9/main" objectType="Drop" dropStyle="combo" dx="16" fmlaLink="$U738" fmlaRange="'Hoja de Control RRHH'!$D$9:$D$28" noThreeD="1" sel="1" val="0"/>
</file>

<file path=xl/ctrlProps/ctrlProp93.xml><?xml version="1.0" encoding="utf-8"?>
<formControlPr xmlns="http://schemas.microsoft.com/office/spreadsheetml/2009/9/main" objectType="Drop" dropStyle="combo" dx="16" fmlaLink="$V738" fmlaRange="'Hoja de Control RRHH'!$D$9:$D$28" noThreeD="1" sel="1" val="12"/>
</file>

<file path=xl/ctrlProps/ctrlProp94.xml><?xml version="1.0" encoding="utf-8"?>
<formControlPr xmlns="http://schemas.microsoft.com/office/spreadsheetml/2009/9/main" objectType="Drop" dropStyle="combo" dx="16" fmlaLink="$S738" fmlaRange="'Hoja de Control RRHH'!$D$9:$D$28" noThreeD="1" sel="2" val="0"/>
</file>

<file path=xl/ctrlProps/ctrlProp95.xml><?xml version="1.0" encoding="utf-8"?>
<formControlPr xmlns="http://schemas.microsoft.com/office/spreadsheetml/2009/9/main" objectType="Drop" dropStyle="combo" dx="16" fmlaLink="$T738" fmlaRange="'Hoja de Control RRHH'!$D$9:$D$28" noThreeD="1" sel="9" val="3"/>
</file>

<file path=xl/ctrlProps/ctrlProp96.xml><?xml version="1.0" encoding="utf-8"?>
<formControlPr xmlns="http://schemas.microsoft.com/office/spreadsheetml/2009/9/main" objectType="Drop" dropStyle="combo" dx="16" fmlaLink="$R794" fmlaRange="'Hoja de Control RRHH'!$D$9:$D$28" noThreeD="1" sel="7" val="2"/>
</file>

<file path=xl/ctrlProps/ctrlProp97.xml><?xml version="1.0" encoding="utf-8"?>
<formControlPr xmlns="http://schemas.microsoft.com/office/spreadsheetml/2009/9/main" objectType="Drop" dropStyle="combo" dx="16" fmlaLink="$U794" fmlaRange="'Hoja de Control RRHH'!$D$9:$D$28" noThreeD="1" sel="1" val="0"/>
</file>

<file path=xl/ctrlProps/ctrlProp98.xml><?xml version="1.0" encoding="utf-8"?>
<formControlPr xmlns="http://schemas.microsoft.com/office/spreadsheetml/2009/9/main" objectType="Drop" dropStyle="combo" dx="16" fmlaLink="$V794" fmlaRange="'Hoja de Control RRHH'!$D$9:$D$28" noThreeD="1" sel="1" val="12"/>
</file>

<file path=xl/ctrlProps/ctrlProp99.xml><?xml version="1.0" encoding="utf-8"?>
<formControlPr xmlns="http://schemas.microsoft.com/office/spreadsheetml/2009/9/main" objectType="Drop" dropStyle="combo" dx="16" fmlaLink="$S794" fmlaRange="'Hoja de Control RRHH'!$D$9:$D$28" noThreeD="1" sel="5" val="4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381000</xdr:colOff>
          <xdr:row>68</xdr:row>
          <xdr:rowOff>180975</xdr:rowOff>
        </xdr:from>
        <xdr:to>
          <xdr:col>1</xdr:col>
          <xdr:colOff>981075</xdr:colOff>
          <xdr:row>69</xdr:row>
          <xdr:rowOff>142875</xdr:rowOff>
        </xdr:to>
        <xdr:sp macro="" textlink="">
          <xdr:nvSpPr>
            <xdr:cNvPr id="4114" name="Drop Down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0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69</xdr:row>
          <xdr:rowOff>19050</xdr:rowOff>
        </xdr:from>
        <xdr:to>
          <xdr:col>2</xdr:col>
          <xdr:colOff>752475</xdr:colOff>
          <xdr:row>69</xdr:row>
          <xdr:rowOff>171450</xdr:rowOff>
        </xdr:to>
        <xdr:sp macro="" textlink="">
          <xdr:nvSpPr>
            <xdr:cNvPr id="4116" name="Drop Down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0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800100</xdr:colOff>
          <xdr:row>10</xdr:row>
          <xdr:rowOff>0</xdr:rowOff>
        </xdr:from>
        <xdr:to>
          <xdr:col>7</xdr:col>
          <xdr:colOff>590550</xdr:colOff>
          <xdr:row>11</xdr:row>
          <xdr:rowOff>0</xdr:rowOff>
        </xdr:to>
        <xdr:sp macro="" textlink="">
          <xdr:nvSpPr>
            <xdr:cNvPr id="4117" name="Drop Down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0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238125</xdr:colOff>
      <xdr:row>0</xdr:row>
      <xdr:rowOff>57150</xdr:rowOff>
    </xdr:from>
    <xdr:to>
      <xdr:col>7</xdr:col>
      <xdr:colOff>647700</xdr:colOff>
      <xdr:row>4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57150"/>
          <a:ext cx="6305550" cy="781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364490</xdr:colOff>
      <xdr:row>4</xdr:row>
      <xdr:rowOff>17145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930775" cy="895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19050</xdr:rowOff>
        </xdr:from>
        <xdr:to>
          <xdr:col>3</xdr:col>
          <xdr:colOff>1409700</xdr:colOff>
          <xdr:row>11</xdr:row>
          <xdr:rowOff>209550</xdr:rowOff>
        </xdr:to>
        <xdr:sp macro="" textlink="">
          <xdr:nvSpPr>
            <xdr:cNvPr id="10242" name="Drop Down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7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19050</xdr:rowOff>
        </xdr:from>
        <xdr:to>
          <xdr:col>3</xdr:col>
          <xdr:colOff>1409700</xdr:colOff>
          <xdr:row>12</xdr:row>
          <xdr:rowOff>209550</xdr:rowOff>
        </xdr:to>
        <xdr:sp macro="" textlink="">
          <xdr:nvSpPr>
            <xdr:cNvPr id="10243" name="Drop Down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7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</xdr:row>
          <xdr:rowOff>19050</xdr:rowOff>
        </xdr:from>
        <xdr:to>
          <xdr:col>3</xdr:col>
          <xdr:colOff>1409700</xdr:colOff>
          <xdr:row>13</xdr:row>
          <xdr:rowOff>209550</xdr:rowOff>
        </xdr:to>
        <xdr:sp macro="" textlink="">
          <xdr:nvSpPr>
            <xdr:cNvPr id="10246" name="Drop Down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7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</xdr:row>
          <xdr:rowOff>19050</xdr:rowOff>
        </xdr:from>
        <xdr:to>
          <xdr:col>3</xdr:col>
          <xdr:colOff>1409700</xdr:colOff>
          <xdr:row>14</xdr:row>
          <xdr:rowOff>209550</xdr:rowOff>
        </xdr:to>
        <xdr:sp macro="" textlink="">
          <xdr:nvSpPr>
            <xdr:cNvPr id="10247" name="Drop Down 7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07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</xdr:row>
          <xdr:rowOff>19050</xdr:rowOff>
        </xdr:from>
        <xdr:to>
          <xdr:col>3</xdr:col>
          <xdr:colOff>1409700</xdr:colOff>
          <xdr:row>15</xdr:row>
          <xdr:rowOff>209550</xdr:rowOff>
        </xdr:to>
        <xdr:sp macro="" textlink="">
          <xdr:nvSpPr>
            <xdr:cNvPr id="10248" name="Drop Down 8" hidden="1">
              <a:extLst>
                <a:ext uri="{63B3BB69-23CF-44E3-9099-C40C66FF867C}">
                  <a14:compatExt spid="_x0000_s10248"/>
                </a:ext>
                <a:ext uri="{FF2B5EF4-FFF2-40B4-BE49-F238E27FC236}">
                  <a16:creationId xmlns:a16="http://schemas.microsoft.com/office/drawing/2014/main" id="{00000000-0008-0000-0700-00000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19050</xdr:rowOff>
        </xdr:from>
        <xdr:to>
          <xdr:col>3</xdr:col>
          <xdr:colOff>1409700</xdr:colOff>
          <xdr:row>16</xdr:row>
          <xdr:rowOff>209550</xdr:rowOff>
        </xdr:to>
        <xdr:sp macro="" textlink="">
          <xdr:nvSpPr>
            <xdr:cNvPr id="10249" name="Drop Down 9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07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19050</xdr:rowOff>
        </xdr:from>
        <xdr:to>
          <xdr:col>3</xdr:col>
          <xdr:colOff>1409700</xdr:colOff>
          <xdr:row>17</xdr:row>
          <xdr:rowOff>209550</xdr:rowOff>
        </xdr:to>
        <xdr:sp macro="" textlink="">
          <xdr:nvSpPr>
            <xdr:cNvPr id="10250" name="Drop Down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7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18</xdr:row>
          <xdr:rowOff>19050</xdr:rowOff>
        </xdr:from>
        <xdr:to>
          <xdr:col>3</xdr:col>
          <xdr:colOff>1409700</xdr:colOff>
          <xdr:row>18</xdr:row>
          <xdr:rowOff>209550</xdr:rowOff>
        </xdr:to>
        <xdr:sp macro="" textlink="">
          <xdr:nvSpPr>
            <xdr:cNvPr id="10251" name="Drop Down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7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19050</xdr:rowOff>
        </xdr:from>
        <xdr:to>
          <xdr:col>3</xdr:col>
          <xdr:colOff>1409700</xdr:colOff>
          <xdr:row>19</xdr:row>
          <xdr:rowOff>209550</xdr:rowOff>
        </xdr:to>
        <xdr:sp macro="" textlink="">
          <xdr:nvSpPr>
            <xdr:cNvPr id="10252" name="Drop Down 12" hidden="1">
              <a:extLst>
                <a:ext uri="{63B3BB69-23CF-44E3-9099-C40C66FF867C}">
                  <a14:compatExt spid="_x0000_s10252"/>
                </a:ext>
                <a:ext uri="{FF2B5EF4-FFF2-40B4-BE49-F238E27FC236}">
                  <a16:creationId xmlns:a16="http://schemas.microsoft.com/office/drawing/2014/main" id="{00000000-0008-0000-0700-00000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19050</xdr:rowOff>
        </xdr:from>
        <xdr:to>
          <xdr:col>3</xdr:col>
          <xdr:colOff>1409700</xdr:colOff>
          <xdr:row>20</xdr:row>
          <xdr:rowOff>209550</xdr:rowOff>
        </xdr:to>
        <xdr:sp macro="" textlink="">
          <xdr:nvSpPr>
            <xdr:cNvPr id="10253" name="Drop Down 13" hidden="1">
              <a:extLst>
                <a:ext uri="{63B3BB69-23CF-44E3-9099-C40C66FF867C}">
                  <a14:compatExt spid="_x0000_s10253"/>
                </a:ext>
                <a:ext uri="{FF2B5EF4-FFF2-40B4-BE49-F238E27FC236}">
                  <a16:creationId xmlns:a16="http://schemas.microsoft.com/office/drawing/2014/main" id="{00000000-0008-0000-0700-00000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19050</xdr:rowOff>
        </xdr:from>
        <xdr:to>
          <xdr:col>3</xdr:col>
          <xdr:colOff>1409700</xdr:colOff>
          <xdr:row>21</xdr:row>
          <xdr:rowOff>209550</xdr:rowOff>
        </xdr:to>
        <xdr:sp macro="" textlink="">
          <xdr:nvSpPr>
            <xdr:cNvPr id="10254" name="Drop Down 14" hidden="1">
              <a:extLst>
                <a:ext uri="{63B3BB69-23CF-44E3-9099-C40C66FF867C}">
                  <a14:compatExt spid="_x0000_s10254"/>
                </a:ext>
                <a:ext uri="{FF2B5EF4-FFF2-40B4-BE49-F238E27FC236}">
                  <a16:creationId xmlns:a16="http://schemas.microsoft.com/office/drawing/2014/main" id="{00000000-0008-0000-0700-00000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19050</xdr:rowOff>
        </xdr:from>
        <xdr:to>
          <xdr:col>3</xdr:col>
          <xdr:colOff>1409700</xdr:colOff>
          <xdr:row>22</xdr:row>
          <xdr:rowOff>209550</xdr:rowOff>
        </xdr:to>
        <xdr:sp macro="" textlink="">
          <xdr:nvSpPr>
            <xdr:cNvPr id="10255" name="Drop Down 15" hidden="1">
              <a:extLst>
                <a:ext uri="{63B3BB69-23CF-44E3-9099-C40C66FF867C}">
                  <a14:compatExt spid="_x0000_s10255"/>
                </a:ext>
                <a:ext uri="{FF2B5EF4-FFF2-40B4-BE49-F238E27FC236}">
                  <a16:creationId xmlns:a16="http://schemas.microsoft.com/office/drawing/2014/main" id="{00000000-0008-0000-0700-00000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19050</xdr:rowOff>
        </xdr:from>
        <xdr:to>
          <xdr:col>3</xdr:col>
          <xdr:colOff>1409700</xdr:colOff>
          <xdr:row>23</xdr:row>
          <xdr:rowOff>209550</xdr:rowOff>
        </xdr:to>
        <xdr:sp macro="" textlink="">
          <xdr:nvSpPr>
            <xdr:cNvPr id="10256" name="Drop Down 16" hidden="1">
              <a:extLst>
                <a:ext uri="{63B3BB69-23CF-44E3-9099-C40C66FF867C}">
                  <a14:compatExt spid="_x0000_s10256"/>
                </a:ext>
                <a:ext uri="{FF2B5EF4-FFF2-40B4-BE49-F238E27FC236}">
                  <a16:creationId xmlns:a16="http://schemas.microsoft.com/office/drawing/2014/main" id="{00000000-0008-0000-0700-00001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19050</xdr:rowOff>
        </xdr:from>
        <xdr:to>
          <xdr:col>3</xdr:col>
          <xdr:colOff>1409700</xdr:colOff>
          <xdr:row>24</xdr:row>
          <xdr:rowOff>209550</xdr:rowOff>
        </xdr:to>
        <xdr:sp macro="" textlink="">
          <xdr:nvSpPr>
            <xdr:cNvPr id="10257" name="Drop Down 17" hidden="1">
              <a:extLst>
                <a:ext uri="{63B3BB69-23CF-44E3-9099-C40C66FF867C}">
                  <a14:compatExt spid="_x0000_s10257"/>
                </a:ext>
                <a:ext uri="{FF2B5EF4-FFF2-40B4-BE49-F238E27FC236}">
                  <a16:creationId xmlns:a16="http://schemas.microsoft.com/office/drawing/2014/main" id="{00000000-0008-0000-0700-00001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19050</xdr:rowOff>
        </xdr:from>
        <xdr:to>
          <xdr:col>3</xdr:col>
          <xdr:colOff>1409700</xdr:colOff>
          <xdr:row>25</xdr:row>
          <xdr:rowOff>209550</xdr:rowOff>
        </xdr:to>
        <xdr:sp macro="" textlink="">
          <xdr:nvSpPr>
            <xdr:cNvPr id="10258" name="Drop Down 18" hidden="1">
              <a:extLst>
                <a:ext uri="{63B3BB69-23CF-44E3-9099-C40C66FF867C}">
                  <a14:compatExt spid="_x0000_s10258"/>
                </a:ext>
                <a:ext uri="{FF2B5EF4-FFF2-40B4-BE49-F238E27FC236}">
                  <a16:creationId xmlns:a16="http://schemas.microsoft.com/office/drawing/2014/main" id="{00000000-0008-0000-0700-00001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19050</xdr:rowOff>
        </xdr:from>
        <xdr:to>
          <xdr:col>3</xdr:col>
          <xdr:colOff>1409700</xdr:colOff>
          <xdr:row>26</xdr:row>
          <xdr:rowOff>209550</xdr:rowOff>
        </xdr:to>
        <xdr:sp macro="" textlink="">
          <xdr:nvSpPr>
            <xdr:cNvPr id="10259" name="Drop Down 19" hidden="1">
              <a:extLst>
                <a:ext uri="{63B3BB69-23CF-44E3-9099-C40C66FF867C}">
                  <a14:compatExt spid="_x0000_s10259"/>
                </a:ext>
                <a:ext uri="{FF2B5EF4-FFF2-40B4-BE49-F238E27FC236}">
                  <a16:creationId xmlns:a16="http://schemas.microsoft.com/office/drawing/2014/main" id="{00000000-0008-0000-0700-00001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19050</xdr:rowOff>
        </xdr:from>
        <xdr:to>
          <xdr:col>3</xdr:col>
          <xdr:colOff>1409700</xdr:colOff>
          <xdr:row>27</xdr:row>
          <xdr:rowOff>209550</xdr:rowOff>
        </xdr:to>
        <xdr:sp macro="" textlink="">
          <xdr:nvSpPr>
            <xdr:cNvPr id="10260" name="Drop Down 20" hidden="1">
              <a:extLst>
                <a:ext uri="{63B3BB69-23CF-44E3-9099-C40C66FF867C}">
                  <a14:compatExt spid="_x0000_s10260"/>
                </a:ext>
                <a:ext uri="{FF2B5EF4-FFF2-40B4-BE49-F238E27FC236}">
                  <a16:creationId xmlns:a16="http://schemas.microsoft.com/office/drawing/2014/main" id="{00000000-0008-0000-0700-00001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19050</xdr:rowOff>
        </xdr:from>
        <xdr:to>
          <xdr:col>3</xdr:col>
          <xdr:colOff>1409700</xdr:colOff>
          <xdr:row>28</xdr:row>
          <xdr:rowOff>209550</xdr:rowOff>
        </xdr:to>
        <xdr:sp macro="" textlink="">
          <xdr:nvSpPr>
            <xdr:cNvPr id="10261" name="Drop Down 21" hidden="1">
              <a:extLst>
                <a:ext uri="{63B3BB69-23CF-44E3-9099-C40C66FF867C}">
                  <a14:compatExt spid="_x0000_s10261"/>
                </a:ext>
                <a:ext uri="{FF2B5EF4-FFF2-40B4-BE49-F238E27FC236}">
                  <a16:creationId xmlns:a16="http://schemas.microsoft.com/office/drawing/2014/main" id="{00000000-0008-0000-0700-00001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19050</xdr:rowOff>
        </xdr:from>
        <xdr:to>
          <xdr:col>3</xdr:col>
          <xdr:colOff>1409700</xdr:colOff>
          <xdr:row>29</xdr:row>
          <xdr:rowOff>209550</xdr:rowOff>
        </xdr:to>
        <xdr:sp macro="" textlink="">
          <xdr:nvSpPr>
            <xdr:cNvPr id="10262" name="Drop Down 22" hidden="1">
              <a:extLst>
                <a:ext uri="{63B3BB69-23CF-44E3-9099-C40C66FF867C}">
                  <a14:compatExt spid="_x0000_s10262"/>
                </a:ext>
                <a:ext uri="{FF2B5EF4-FFF2-40B4-BE49-F238E27FC236}">
                  <a16:creationId xmlns:a16="http://schemas.microsoft.com/office/drawing/2014/main" id="{00000000-0008-0000-0700-00001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35</xdr:row>
          <xdr:rowOff>19050</xdr:rowOff>
        </xdr:from>
        <xdr:to>
          <xdr:col>3</xdr:col>
          <xdr:colOff>1409700</xdr:colOff>
          <xdr:row>35</xdr:row>
          <xdr:rowOff>209550</xdr:rowOff>
        </xdr:to>
        <xdr:sp macro="" textlink="">
          <xdr:nvSpPr>
            <xdr:cNvPr id="10263" name="Drop Down 23" hidden="1">
              <a:extLst>
                <a:ext uri="{63B3BB69-23CF-44E3-9099-C40C66FF867C}">
                  <a14:compatExt spid="_x0000_s10263"/>
                </a:ext>
                <a:ext uri="{FF2B5EF4-FFF2-40B4-BE49-F238E27FC236}">
                  <a16:creationId xmlns:a16="http://schemas.microsoft.com/office/drawing/2014/main" id="{00000000-0008-0000-0700-00001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19050</xdr:rowOff>
        </xdr:from>
        <xdr:to>
          <xdr:col>3</xdr:col>
          <xdr:colOff>1409700</xdr:colOff>
          <xdr:row>30</xdr:row>
          <xdr:rowOff>209550</xdr:rowOff>
        </xdr:to>
        <xdr:sp macro="" textlink="">
          <xdr:nvSpPr>
            <xdr:cNvPr id="10264" name="Drop Down 24" hidden="1">
              <a:extLst>
                <a:ext uri="{63B3BB69-23CF-44E3-9099-C40C66FF867C}">
                  <a14:compatExt spid="_x0000_s10264"/>
                </a:ext>
                <a:ext uri="{FF2B5EF4-FFF2-40B4-BE49-F238E27FC236}">
                  <a16:creationId xmlns:a16="http://schemas.microsoft.com/office/drawing/2014/main" id="{00000000-0008-0000-0700-00001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19050</xdr:rowOff>
        </xdr:from>
        <xdr:to>
          <xdr:col>3</xdr:col>
          <xdr:colOff>1409700</xdr:colOff>
          <xdr:row>31</xdr:row>
          <xdr:rowOff>209550</xdr:rowOff>
        </xdr:to>
        <xdr:sp macro="" textlink="">
          <xdr:nvSpPr>
            <xdr:cNvPr id="10265" name="Drop Down 25" hidden="1">
              <a:extLst>
                <a:ext uri="{63B3BB69-23CF-44E3-9099-C40C66FF867C}">
                  <a14:compatExt spid="_x0000_s10265"/>
                </a:ext>
                <a:ext uri="{FF2B5EF4-FFF2-40B4-BE49-F238E27FC236}">
                  <a16:creationId xmlns:a16="http://schemas.microsoft.com/office/drawing/2014/main" id="{00000000-0008-0000-0700-00001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19050</xdr:rowOff>
        </xdr:from>
        <xdr:to>
          <xdr:col>3</xdr:col>
          <xdr:colOff>1409700</xdr:colOff>
          <xdr:row>32</xdr:row>
          <xdr:rowOff>209550</xdr:rowOff>
        </xdr:to>
        <xdr:sp macro="" textlink="">
          <xdr:nvSpPr>
            <xdr:cNvPr id="10266" name="Drop Down 26" hidden="1">
              <a:extLst>
                <a:ext uri="{63B3BB69-23CF-44E3-9099-C40C66FF867C}">
                  <a14:compatExt spid="_x0000_s10266"/>
                </a:ext>
                <a:ext uri="{FF2B5EF4-FFF2-40B4-BE49-F238E27FC236}">
                  <a16:creationId xmlns:a16="http://schemas.microsoft.com/office/drawing/2014/main" id="{00000000-0008-0000-0700-00001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19050</xdr:rowOff>
        </xdr:from>
        <xdr:to>
          <xdr:col>3</xdr:col>
          <xdr:colOff>1409700</xdr:colOff>
          <xdr:row>33</xdr:row>
          <xdr:rowOff>209550</xdr:rowOff>
        </xdr:to>
        <xdr:sp macro="" textlink="">
          <xdr:nvSpPr>
            <xdr:cNvPr id="10267" name="Drop Down 27" hidden="1">
              <a:extLst>
                <a:ext uri="{63B3BB69-23CF-44E3-9099-C40C66FF867C}">
                  <a14:compatExt spid="_x0000_s10267"/>
                </a:ext>
                <a:ext uri="{FF2B5EF4-FFF2-40B4-BE49-F238E27FC236}">
                  <a16:creationId xmlns:a16="http://schemas.microsoft.com/office/drawing/2014/main" id="{00000000-0008-0000-0700-00001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19050</xdr:rowOff>
        </xdr:from>
        <xdr:to>
          <xdr:col>3</xdr:col>
          <xdr:colOff>1409700</xdr:colOff>
          <xdr:row>34</xdr:row>
          <xdr:rowOff>209550</xdr:rowOff>
        </xdr:to>
        <xdr:sp macro="" textlink="">
          <xdr:nvSpPr>
            <xdr:cNvPr id="10268" name="Drop Down 28" hidden="1">
              <a:extLst>
                <a:ext uri="{63B3BB69-23CF-44E3-9099-C40C66FF867C}">
                  <a14:compatExt spid="_x0000_s10268"/>
                </a:ext>
                <a:ext uri="{FF2B5EF4-FFF2-40B4-BE49-F238E27FC236}">
                  <a16:creationId xmlns:a16="http://schemas.microsoft.com/office/drawing/2014/main" id="{00000000-0008-0000-0700-00001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9</xdr:row>
          <xdr:rowOff>0</xdr:rowOff>
        </xdr:from>
        <xdr:to>
          <xdr:col>18</xdr:col>
          <xdr:colOff>0</xdr:colOff>
          <xdr:row>10</xdr:row>
          <xdr:rowOff>0</xdr:rowOff>
        </xdr:to>
        <xdr:sp macro="" textlink="">
          <xdr:nvSpPr>
            <xdr:cNvPr id="7171" name="Drop Down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9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9</xdr:row>
          <xdr:rowOff>0</xdr:rowOff>
        </xdr:from>
        <xdr:to>
          <xdr:col>20</xdr:col>
          <xdr:colOff>485775</xdr:colOff>
          <xdr:row>10</xdr:row>
          <xdr:rowOff>0</xdr:rowOff>
        </xdr:to>
        <xdr:sp macro="" textlink="">
          <xdr:nvSpPr>
            <xdr:cNvPr id="7174" name="Drop Down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9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9</xdr:row>
          <xdr:rowOff>0</xdr:rowOff>
        </xdr:from>
        <xdr:to>
          <xdr:col>21</xdr:col>
          <xdr:colOff>485775</xdr:colOff>
          <xdr:row>10</xdr:row>
          <xdr:rowOff>0</xdr:rowOff>
        </xdr:to>
        <xdr:sp macro="" textlink="">
          <xdr:nvSpPr>
            <xdr:cNvPr id="7175" name="Drop Down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9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9</xdr:row>
          <xdr:rowOff>0</xdr:rowOff>
        </xdr:from>
        <xdr:to>
          <xdr:col>18</xdr:col>
          <xdr:colOff>485775</xdr:colOff>
          <xdr:row>10</xdr:row>
          <xdr:rowOff>0</xdr:rowOff>
        </xdr:to>
        <xdr:sp macro="" textlink="">
          <xdr:nvSpPr>
            <xdr:cNvPr id="7177" name="Drop Down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9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9</xdr:row>
          <xdr:rowOff>0</xdr:rowOff>
        </xdr:from>
        <xdr:to>
          <xdr:col>19</xdr:col>
          <xdr:colOff>485775</xdr:colOff>
          <xdr:row>10</xdr:row>
          <xdr:rowOff>0</xdr:rowOff>
        </xdr:to>
        <xdr:sp macro="" textlink="">
          <xdr:nvSpPr>
            <xdr:cNvPr id="7178" name="Drop Down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9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65</xdr:row>
          <xdr:rowOff>0</xdr:rowOff>
        </xdr:from>
        <xdr:to>
          <xdr:col>18</xdr:col>
          <xdr:colOff>0</xdr:colOff>
          <xdr:row>66</xdr:row>
          <xdr:rowOff>0</xdr:rowOff>
        </xdr:to>
        <xdr:sp macro="" textlink="">
          <xdr:nvSpPr>
            <xdr:cNvPr id="7189" name="Drop Down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9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65</xdr:row>
          <xdr:rowOff>0</xdr:rowOff>
        </xdr:from>
        <xdr:to>
          <xdr:col>21</xdr:col>
          <xdr:colOff>0</xdr:colOff>
          <xdr:row>66</xdr:row>
          <xdr:rowOff>0</xdr:rowOff>
        </xdr:to>
        <xdr:sp macro="" textlink="">
          <xdr:nvSpPr>
            <xdr:cNvPr id="7190" name="Drop Down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9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65</xdr:row>
          <xdr:rowOff>0</xdr:rowOff>
        </xdr:from>
        <xdr:to>
          <xdr:col>22</xdr:col>
          <xdr:colOff>0</xdr:colOff>
          <xdr:row>66</xdr:row>
          <xdr:rowOff>0</xdr:rowOff>
        </xdr:to>
        <xdr:sp macro="" textlink="">
          <xdr:nvSpPr>
            <xdr:cNvPr id="7191" name="Drop Down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9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65</xdr:row>
          <xdr:rowOff>0</xdr:rowOff>
        </xdr:from>
        <xdr:to>
          <xdr:col>19</xdr:col>
          <xdr:colOff>0</xdr:colOff>
          <xdr:row>66</xdr:row>
          <xdr:rowOff>0</xdr:rowOff>
        </xdr:to>
        <xdr:sp macro="" textlink="">
          <xdr:nvSpPr>
            <xdr:cNvPr id="7192" name="Drop Down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9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65</xdr:row>
          <xdr:rowOff>0</xdr:rowOff>
        </xdr:from>
        <xdr:to>
          <xdr:col>20</xdr:col>
          <xdr:colOff>0</xdr:colOff>
          <xdr:row>66</xdr:row>
          <xdr:rowOff>0</xdr:rowOff>
        </xdr:to>
        <xdr:sp macro="" textlink="">
          <xdr:nvSpPr>
            <xdr:cNvPr id="7193" name="Drop Down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9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121</xdr:row>
          <xdr:rowOff>0</xdr:rowOff>
        </xdr:from>
        <xdr:to>
          <xdr:col>18</xdr:col>
          <xdr:colOff>0</xdr:colOff>
          <xdr:row>122</xdr:row>
          <xdr:rowOff>0</xdr:rowOff>
        </xdr:to>
        <xdr:sp macro="" textlink="">
          <xdr:nvSpPr>
            <xdr:cNvPr id="7204" name="Drop Down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9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121</xdr:row>
          <xdr:rowOff>0</xdr:rowOff>
        </xdr:from>
        <xdr:to>
          <xdr:col>21</xdr:col>
          <xdr:colOff>0</xdr:colOff>
          <xdr:row>122</xdr:row>
          <xdr:rowOff>0</xdr:rowOff>
        </xdr:to>
        <xdr:sp macro="" textlink="">
          <xdr:nvSpPr>
            <xdr:cNvPr id="7205" name="Drop Down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9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121</xdr:row>
          <xdr:rowOff>0</xdr:rowOff>
        </xdr:from>
        <xdr:to>
          <xdr:col>22</xdr:col>
          <xdr:colOff>0</xdr:colOff>
          <xdr:row>122</xdr:row>
          <xdr:rowOff>0</xdr:rowOff>
        </xdr:to>
        <xdr:sp macro="" textlink="">
          <xdr:nvSpPr>
            <xdr:cNvPr id="7206" name="Drop Down 38" hidden="1">
              <a:extLst>
                <a:ext uri="{63B3BB69-23CF-44E3-9099-C40C66FF867C}">
                  <a14:compatExt spid="_x0000_s7206"/>
                </a:ext>
                <a:ext uri="{FF2B5EF4-FFF2-40B4-BE49-F238E27FC236}">
                  <a16:creationId xmlns:a16="http://schemas.microsoft.com/office/drawing/2014/main" id="{00000000-0008-0000-0900-00002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121</xdr:row>
          <xdr:rowOff>0</xdr:rowOff>
        </xdr:from>
        <xdr:to>
          <xdr:col>19</xdr:col>
          <xdr:colOff>0</xdr:colOff>
          <xdr:row>122</xdr:row>
          <xdr:rowOff>0</xdr:rowOff>
        </xdr:to>
        <xdr:sp macro="" textlink="">
          <xdr:nvSpPr>
            <xdr:cNvPr id="7207" name="Drop Down 39" hidden="1">
              <a:extLst>
                <a:ext uri="{63B3BB69-23CF-44E3-9099-C40C66FF867C}">
                  <a14:compatExt spid="_x0000_s7207"/>
                </a:ext>
                <a:ext uri="{FF2B5EF4-FFF2-40B4-BE49-F238E27FC236}">
                  <a16:creationId xmlns:a16="http://schemas.microsoft.com/office/drawing/2014/main" id="{00000000-0008-0000-0900-00002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121</xdr:row>
          <xdr:rowOff>0</xdr:rowOff>
        </xdr:from>
        <xdr:to>
          <xdr:col>20</xdr:col>
          <xdr:colOff>0</xdr:colOff>
          <xdr:row>122</xdr:row>
          <xdr:rowOff>0</xdr:rowOff>
        </xdr:to>
        <xdr:sp macro="" textlink="">
          <xdr:nvSpPr>
            <xdr:cNvPr id="7208" name="Drop Down 40" hidden="1">
              <a:extLst>
                <a:ext uri="{63B3BB69-23CF-44E3-9099-C40C66FF867C}">
                  <a14:compatExt spid="_x0000_s7208"/>
                </a:ext>
                <a:ext uri="{FF2B5EF4-FFF2-40B4-BE49-F238E27FC236}">
                  <a16:creationId xmlns:a16="http://schemas.microsoft.com/office/drawing/2014/main" id="{00000000-0008-0000-0900-00002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177</xdr:row>
          <xdr:rowOff>0</xdr:rowOff>
        </xdr:from>
        <xdr:to>
          <xdr:col>18</xdr:col>
          <xdr:colOff>0</xdr:colOff>
          <xdr:row>178</xdr:row>
          <xdr:rowOff>0</xdr:rowOff>
        </xdr:to>
        <xdr:sp macro="" textlink="">
          <xdr:nvSpPr>
            <xdr:cNvPr id="7209" name="Drop Down 41" hidden="1">
              <a:extLst>
                <a:ext uri="{63B3BB69-23CF-44E3-9099-C40C66FF867C}">
                  <a14:compatExt spid="_x0000_s7209"/>
                </a:ext>
                <a:ext uri="{FF2B5EF4-FFF2-40B4-BE49-F238E27FC236}">
                  <a16:creationId xmlns:a16="http://schemas.microsoft.com/office/drawing/2014/main" id="{00000000-0008-0000-0900-00002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177</xdr:row>
          <xdr:rowOff>0</xdr:rowOff>
        </xdr:from>
        <xdr:to>
          <xdr:col>19</xdr:col>
          <xdr:colOff>0</xdr:colOff>
          <xdr:row>178</xdr:row>
          <xdr:rowOff>0</xdr:rowOff>
        </xdr:to>
        <xdr:sp macro="" textlink="">
          <xdr:nvSpPr>
            <xdr:cNvPr id="7212" name="Drop Down 44" hidden="1">
              <a:extLst>
                <a:ext uri="{63B3BB69-23CF-44E3-9099-C40C66FF867C}">
                  <a14:compatExt spid="_x0000_s7212"/>
                </a:ext>
                <a:ext uri="{FF2B5EF4-FFF2-40B4-BE49-F238E27FC236}">
                  <a16:creationId xmlns:a16="http://schemas.microsoft.com/office/drawing/2014/main" id="{00000000-0008-0000-0900-00002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233</xdr:row>
          <xdr:rowOff>0</xdr:rowOff>
        </xdr:from>
        <xdr:to>
          <xdr:col>18</xdr:col>
          <xdr:colOff>0</xdr:colOff>
          <xdr:row>234</xdr:row>
          <xdr:rowOff>0</xdr:rowOff>
        </xdr:to>
        <xdr:sp macro="" textlink="">
          <xdr:nvSpPr>
            <xdr:cNvPr id="7214" name="Drop Down 46" hidden="1">
              <a:extLst>
                <a:ext uri="{63B3BB69-23CF-44E3-9099-C40C66FF867C}">
                  <a14:compatExt spid="_x0000_s7214"/>
                </a:ext>
                <a:ext uri="{FF2B5EF4-FFF2-40B4-BE49-F238E27FC236}">
                  <a16:creationId xmlns:a16="http://schemas.microsoft.com/office/drawing/2014/main" id="{00000000-0008-0000-0900-00002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233</xdr:row>
          <xdr:rowOff>0</xdr:rowOff>
        </xdr:from>
        <xdr:to>
          <xdr:col>21</xdr:col>
          <xdr:colOff>0</xdr:colOff>
          <xdr:row>234</xdr:row>
          <xdr:rowOff>0</xdr:rowOff>
        </xdr:to>
        <xdr:sp macro="" textlink="">
          <xdr:nvSpPr>
            <xdr:cNvPr id="7215" name="Drop Down 47" hidden="1">
              <a:extLst>
                <a:ext uri="{63B3BB69-23CF-44E3-9099-C40C66FF867C}">
                  <a14:compatExt spid="_x0000_s7215"/>
                </a:ext>
                <a:ext uri="{FF2B5EF4-FFF2-40B4-BE49-F238E27FC236}">
                  <a16:creationId xmlns:a16="http://schemas.microsoft.com/office/drawing/2014/main" id="{00000000-0008-0000-0900-00002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233</xdr:row>
          <xdr:rowOff>0</xdr:rowOff>
        </xdr:from>
        <xdr:to>
          <xdr:col>22</xdr:col>
          <xdr:colOff>0</xdr:colOff>
          <xdr:row>234</xdr:row>
          <xdr:rowOff>0</xdr:rowOff>
        </xdr:to>
        <xdr:sp macro="" textlink="">
          <xdr:nvSpPr>
            <xdr:cNvPr id="7216" name="Drop Down 48" hidden="1">
              <a:extLst>
                <a:ext uri="{63B3BB69-23CF-44E3-9099-C40C66FF867C}">
                  <a14:compatExt spid="_x0000_s7216"/>
                </a:ext>
                <a:ext uri="{FF2B5EF4-FFF2-40B4-BE49-F238E27FC236}">
                  <a16:creationId xmlns:a16="http://schemas.microsoft.com/office/drawing/2014/main" id="{00000000-0008-0000-0900-00003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233</xdr:row>
          <xdr:rowOff>0</xdr:rowOff>
        </xdr:from>
        <xdr:to>
          <xdr:col>19</xdr:col>
          <xdr:colOff>0</xdr:colOff>
          <xdr:row>234</xdr:row>
          <xdr:rowOff>0</xdr:rowOff>
        </xdr:to>
        <xdr:sp macro="" textlink="">
          <xdr:nvSpPr>
            <xdr:cNvPr id="7217" name="Drop Down 49" hidden="1">
              <a:extLst>
                <a:ext uri="{63B3BB69-23CF-44E3-9099-C40C66FF867C}">
                  <a14:compatExt spid="_x0000_s7217"/>
                </a:ext>
                <a:ext uri="{FF2B5EF4-FFF2-40B4-BE49-F238E27FC236}">
                  <a16:creationId xmlns:a16="http://schemas.microsoft.com/office/drawing/2014/main" id="{00000000-0008-0000-0900-00003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233</xdr:row>
          <xdr:rowOff>0</xdr:rowOff>
        </xdr:from>
        <xdr:to>
          <xdr:col>20</xdr:col>
          <xdr:colOff>0</xdr:colOff>
          <xdr:row>234</xdr:row>
          <xdr:rowOff>0</xdr:rowOff>
        </xdr:to>
        <xdr:sp macro="" textlink="">
          <xdr:nvSpPr>
            <xdr:cNvPr id="7218" name="Drop Down 50" hidden="1">
              <a:extLst>
                <a:ext uri="{63B3BB69-23CF-44E3-9099-C40C66FF867C}">
                  <a14:compatExt spid="_x0000_s7218"/>
                </a:ext>
                <a:ext uri="{FF2B5EF4-FFF2-40B4-BE49-F238E27FC236}">
                  <a16:creationId xmlns:a16="http://schemas.microsoft.com/office/drawing/2014/main" id="{00000000-0008-0000-0900-00003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289</xdr:row>
          <xdr:rowOff>0</xdr:rowOff>
        </xdr:from>
        <xdr:to>
          <xdr:col>18</xdr:col>
          <xdr:colOff>0</xdr:colOff>
          <xdr:row>290</xdr:row>
          <xdr:rowOff>0</xdr:rowOff>
        </xdr:to>
        <xdr:sp macro="" textlink="">
          <xdr:nvSpPr>
            <xdr:cNvPr id="7219" name="Drop Down 51" hidden="1">
              <a:extLst>
                <a:ext uri="{63B3BB69-23CF-44E3-9099-C40C66FF867C}">
                  <a14:compatExt spid="_x0000_s7219"/>
                </a:ext>
                <a:ext uri="{FF2B5EF4-FFF2-40B4-BE49-F238E27FC236}">
                  <a16:creationId xmlns:a16="http://schemas.microsoft.com/office/drawing/2014/main" id="{00000000-0008-0000-0900-00003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289</xdr:row>
          <xdr:rowOff>0</xdr:rowOff>
        </xdr:from>
        <xdr:to>
          <xdr:col>21</xdr:col>
          <xdr:colOff>0</xdr:colOff>
          <xdr:row>290</xdr:row>
          <xdr:rowOff>0</xdr:rowOff>
        </xdr:to>
        <xdr:sp macro="" textlink="">
          <xdr:nvSpPr>
            <xdr:cNvPr id="7220" name="Drop Down 52" hidden="1">
              <a:extLst>
                <a:ext uri="{63B3BB69-23CF-44E3-9099-C40C66FF867C}">
                  <a14:compatExt spid="_x0000_s7220"/>
                </a:ext>
                <a:ext uri="{FF2B5EF4-FFF2-40B4-BE49-F238E27FC236}">
                  <a16:creationId xmlns:a16="http://schemas.microsoft.com/office/drawing/2014/main" id="{00000000-0008-0000-0900-00003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289</xdr:row>
          <xdr:rowOff>0</xdr:rowOff>
        </xdr:from>
        <xdr:to>
          <xdr:col>22</xdr:col>
          <xdr:colOff>0</xdr:colOff>
          <xdr:row>290</xdr:row>
          <xdr:rowOff>0</xdr:rowOff>
        </xdr:to>
        <xdr:sp macro="" textlink="">
          <xdr:nvSpPr>
            <xdr:cNvPr id="7221" name="Drop Down 53" hidden="1">
              <a:extLst>
                <a:ext uri="{63B3BB69-23CF-44E3-9099-C40C66FF867C}">
                  <a14:compatExt spid="_x0000_s7221"/>
                </a:ext>
                <a:ext uri="{FF2B5EF4-FFF2-40B4-BE49-F238E27FC236}">
                  <a16:creationId xmlns:a16="http://schemas.microsoft.com/office/drawing/2014/main" id="{00000000-0008-0000-0900-00003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289</xdr:row>
          <xdr:rowOff>0</xdr:rowOff>
        </xdr:from>
        <xdr:to>
          <xdr:col>19</xdr:col>
          <xdr:colOff>0</xdr:colOff>
          <xdr:row>290</xdr:row>
          <xdr:rowOff>0</xdr:rowOff>
        </xdr:to>
        <xdr:sp macro="" textlink="">
          <xdr:nvSpPr>
            <xdr:cNvPr id="7222" name="Drop Down 54" hidden="1">
              <a:extLst>
                <a:ext uri="{63B3BB69-23CF-44E3-9099-C40C66FF867C}">
                  <a14:compatExt spid="_x0000_s7222"/>
                </a:ext>
                <a:ext uri="{FF2B5EF4-FFF2-40B4-BE49-F238E27FC236}">
                  <a16:creationId xmlns:a16="http://schemas.microsoft.com/office/drawing/2014/main" id="{00000000-0008-0000-0900-00003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289</xdr:row>
          <xdr:rowOff>0</xdr:rowOff>
        </xdr:from>
        <xdr:to>
          <xdr:col>20</xdr:col>
          <xdr:colOff>0</xdr:colOff>
          <xdr:row>290</xdr:row>
          <xdr:rowOff>0</xdr:rowOff>
        </xdr:to>
        <xdr:sp macro="" textlink="">
          <xdr:nvSpPr>
            <xdr:cNvPr id="7223" name="Drop Down 55" hidden="1">
              <a:extLst>
                <a:ext uri="{63B3BB69-23CF-44E3-9099-C40C66FF867C}">
                  <a14:compatExt spid="_x0000_s7223"/>
                </a:ext>
                <a:ext uri="{FF2B5EF4-FFF2-40B4-BE49-F238E27FC236}">
                  <a16:creationId xmlns:a16="http://schemas.microsoft.com/office/drawing/2014/main" id="{00000000-0008-0000-0900-00003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345</xdr:row>
          <xdr:rowOff>0</xdr:rowOff>
        </xdr:from>
        <xdr:to>
          <xdr:col>18</xdr:col>
          <xdr:colOff>0</xdr:colOff>
          <xdr:row>346</xdr:row>
          <xdr:rowOff>0</xdr:rowOff>
        </xdr:to>
        <xdr:sp macro="" textlink="">
          <xdr:nvSpPr>
            <xdr:cNvPr id="7224" name="Drop Down 56" hidden="1">
              <a:extLst>
                <a:ext uri="{63B3BB69-23CF-44E3-9099-C40C66FF867C}">
                  <a14:compatExt spid="_x0000_s7224"/>
                </a:ext>
                <a:ext uri="{FF2B5EF4-FFF2-40B4-BE49-F238E27FC236}">
                  <a16:creationId xmlns:a16="http://schemas.microsoft.com/office/drawing/2014/main" id="{00000000-0008-0000-0900-00003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345</xdr:row>
          <xdr:rowOff>0</xdr:rowOff>
        </xdr:from>
        <xdr:to>
          <xdr:col>21</xdr:col>
          <xdr:colOff>0</xdr:colOff>
          <xdr:row>346</xdr:row>
          <xdr:rowOff>0</xdr:rowOff>
        </xdr:to>
        <xdr:sp macro="" textlink="">
          <xdr:nvSpPr>
            <xdr:cNvPr id="7225" name="Drop Down 57" hidden="1">
              <a:extLst>
                <a:ext uri="{63B3BB69-23CF-44E3-9099-C40C66FF867C}">
                  <a14:compatExt spid="_x0000_s7225"/>
                </a:ext>
                <a:ext uri="{FF2B5EF4-FFF2-40B4-BE49-F238E27FC236}">
                  <a16:creationId xmlns:a16="http://schemas.microsoft.com/office/drawing/2014/main" id="{00000000-0008-0000-0900-00003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345</xdr:row>
          <xdr:rowOff>0</xdr:rowOff>
        </xdr:from>
        <xdr:to>
          <xdr:col>22</xdr:col>
          <xdr:colOff>0</xdr:colOff>
          <xdr:row>346</xdr:row>
          <xdr:rowOff>0</xdr:rowOff>
        </xdr:to>
        <xdr:sp macro="" textlink="">
          <xdr:nvSpPr>
            <xdr:cNvPr id="7226" name="Drop Down 58" hidden="1">
              <a:extLst>
                <a:ext uri="{63B3BB69-23CF-44E3-9099-C40C66FF867C}">
                  <a14:compatExt spid="_x0000_s7226"/>
                </a:ext>
                <a:ext uri="{FF2B5EF4-FFF2-40B4-BE49-F238E27FC236}">
                  <a16:creationId xmlns:a16="http://schemas.microsoft.com/office/drawing/2014/main" id="{00000000-0008-0000-0900-00003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345</xdr:row>
          <xdr:rowOff>0</xdr:rowOff>
        </xdr:from>
        <xdr:to>
          <xdr:col>19</xdr:col>
          <xdr:colOff>0</xdr:colOff>
          <xdr:row>346</xdr:row>
          <xdr:rowOff>0</xdr:rowOff>
        </xdr:to>
        <xdr:sp macro="" textlink="">
          <xdr:nvSpPr>
            <xdr:cNvPr id="7227" name="Drop Down 59" hidden="1">
              <a:extLst>
                <a:ext uri="{63B3BB69-23CF-44E3-9099-C40C66FF867C}">
                  <a14:compatExt spid="_x0000_s7227"/>
                </a:ext>
                <a:ext uri="{FF2B5EF4-FFF2-40B4-BE49-F238E27FC236}">
                  <a16:creationId xmlns:a16="http://schemas.microsoft.com/office/drawing/2014/main" id="{00000000-0008-0000-0900-00003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345</xdr:row>
          <xdr:rowOff>0</xdr:rowOff>
        </xdr:from>
        <xdr:to>
          <xdr:col>20</xdr:col>
          <xdr:colOff>0</xdr:colOff>
          <xdr:row>346</xdr:row>
          <xdr:rowOff>0</xdr:rowOff>
        </xdr:to>
        <xdr:sp macro="" textlink="">
          <xdr:nvSpPr>
            <xdr:cNvPr id="7228" name="Drop Down 60" hidden="1">
              <a:extLst>
                <a:ext uri="{63B3BB69-23CF-44E3-9099-C40C66FF867C}">
                  <a14:compatExt spid="_x0000_s7228"/>
                </a:ext>
                <a:ext uri="{FF2B5EF4-FFF2-40B4-BE49-F238E27FC236}">
                  <a16:creationId xmlns:a16="http://schemas.microsoft.com/office/drawing/2014/main" id="{00000000-0008-0000-0900-00003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401</xdr:row>
          <xdr:rowOff>0</xdr:rowOff>
        </xdr:from>
        <xdr:to>
          <xdr:col>18</xdr:col>
          <xdr:colOff>0</xdr:colOff>
          <xdr:row>402</xdr:row>
          <xdr:rowOff>0</xdr:rowOff>
        </xdr:to>
        <xdr:sp macro="" textlink="">
          <xdr:nvSpPr>
            <xdr:cNvPr id="7229" name="Drop Down 61" hidden="1">
              <a:extLst>
                <a:ext uri="{63B3BB69-23CF-44E3-9099-C40C66FF867C}">
                  <a14:compatExt spid="_x0000_s7229"/>
                </a:ext>
                <a:ext uri="{FF2B5EF4-FFF2-40B4-BE49-F238E27FC236}">
                  <a16:creationId xmlns:a16="http://schemas.microsoft.com/office/drawing/2014/main" id="{00000000-0008-0000-0900-00003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401</xdr:row>
          <xdr:rowOff>0</xdr:rowOff>
        </xdr:from>
        <xdr:to>
          <xdr:col>21</xdr:col>
          <xdr:colOff>0</xdr:colOff>
          <xdr:row>402</xdr:row>
          <xdr:rowOff>0</xdr:rowOff>
        </xdr:to>
        <xdr:sp macro="" textlink="">
          <xdr:nvSpPr>
            <xdr:cNvPr id="7230" name="Drop Down 62" hidden="1">
              <a:extLst>
                <a:ext uri="{63B3BB69-23CF-44E3-9099-C40C66FF867C}">
                  <a14:compatExt spid="_x0000_s7230"/>
                </a:ext>
                <a:ext uri="{FF2B5EF4-FFF2-40B4-BE49-F238E27FC236}">
                  <a16:creationId xmlns:a16="http://schemas.microsoft.com/office/drawing/2014/main" id="{00000000-0008-0000-0900-00003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400</xdr:row>
          <xdr:rowOff>180975</xdr:rowOff>
        </xdr:from>
        <xdr:to>
          <xdr:col>22</xdr:col>
          <xdr:colOff>0</xdr:colOff>
          <xdr:row>401</xdr:row>
          <xdr:rowOff>180975</xdr:rowOff>
        </xdr:to>
        <xdr:sp macro="" textlink="">
          <xdr:nvSpPr>
            <xdr:cNvPr id="7231" name="Drop Down 63" hidden="1">
              <a:extLst>
                <a:ext uri="{63B3BB69-23CF-44E3-9099-C40C66FF867C}">
                  <a14:compatExt spid="_x0000_s7231"/>
                </a:ext>
                <a:ext uri="{FF2B5EF4-FFF2-40B4-BE49-F238E27FC236}">
                  <a16:creationId xmlns:a16="http://schemas.microsoft.com/office/drawing/2014/main" id="{00000000-0008-0000-0900-00003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401</xdr:row>
          <xdr:rowOff>0</xdr:rowOff>
        </xdr:from>
        <xdr:to>
          <xdr:col>19</xdr:col>
          <xdr:colOff>0</xdr:colOff>
          <xdr:row>402</xdr:row>
          <xdr:rowOff>0</xdr:rowOff>
        </xdr:to>
        <xdr:sp macro="" textlink="">
          <xdr:nvSpPr>
            <xdr:cNvPr id="7232" name="Drop Down 64" hidden="1">
              <a:extLst>
                <a:ext uri="{63B3BB69-23CF-44E3-9099-C40C66FF867C}">
                  <a14:compatExt spid="_x0000_s7232"/>
                </a:ext>
                <a:ext uri="{FF2B5EF4-FFF2-40B4-BE49-F238E27FC236}">
                  <a16:creationId xmlns:a16="http://schemas.microsoft.com/office/drawing/2014/main" id="{00000000-0008-0000-0900-00004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401</xdr:row>
          <xdr:rowOff>0</xdr:rowOff>
        </xdr:from>
        <xdr:to>
          <xdr:col>20</xdr:col>
          <xdr:colOff>0</xdr:colOff>
          <xdr:row>402</xdr:row>
          <xdr:rowOff>0</xdr:rowOff>
        </xdr:to>
        <xdr:sp macro="" textlink="">
          <xdr:nvSpPr>
            <xdr:cNvPr id="7233" name="Drop Down 65" hidden="1">
              <a:extLst>
                <a:ext uri="{63B3BB69-23CF-44E3-9099-C40C66FF867C}">
                  <a14:compatExt spid="_x0000_s7233"/>
                </a:ext>
                <a:ext uri="{FF2B5EF4-FFF2-40B4-BE49-F238E27FC236}">
                  <a16:creationId xmlns:a16="http://schemas.microsoft.com/office/drawing/2014/main" id="{00000000-0008-0000-0900-00004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457</xdr:row>
          <xdr:rowOff>0</xdr:rowOff>
        </xdr:from>
        <xdr:to>
          <xdr:col>18</xdr:col>
          <xdr:colOff>0</xdr:colOff>
          <xdr:row>458</xdr:row>
          <xdr:rowOff>0</xdr:rowOff>
        </xdr:to>
        <xdr:sp macro="" textlink="">
          <xdr:nvSpPr>
            <xdr:cNvPr id="7234" name="Drop Down 66" hidden="1">
              <a:extLst>
                <a:ext uri="{63B3BB69-23CF-44E3-9099-C40C66FF867C}">
                  <a14:compatExt spid="_x0000_s7234"/>
                </a:ext>
                <a:ext uri="{FF2B5EF4-FFF2-40B4-BE49-F238E27FC236}">
                  <a16:creationId xmlns:a16="http://schemas.microsoft.com/office/drawing/2014/main" id="{00000000-0008-0000-0900-00004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457</xdr:row>
          <xdr:rowOff>0</xdr:rowOff>
        </xdr:from>
        <xdr:to>
          <xdr:col>21</xdr:col>
          <xdr:colOff>0</xdr:colOff>
          <xdr:row>458</xdr:row>
          <xdr:rowOff>0</xdr:rowOff>
        </xdr:to>
        <xdr:sp macro="" textlink="">
          <xdr:nvSpPr>
            <xdr:cNvPr id="7235" name="Drop Down 67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:a16="http://schemas.microsoft.com/office/drawing/2014/main" id="{00000000-0008-0000-09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457</xdr:row>
          <xdr:rowOff>0</xdr:rowOff>
        </xdr:from>
        <xdr:to>
          <xdr:col>22</xdr:col>
          <xdr:colOff>0</xdr:colOff>
          <xdr:row>458</xdr:row>
          <xdr:rowOff>0</xdr:rowOff>
        </xdr:to>
        <xdr:sp macro="" textlink="">
          <xdr:nvSpPr>
            <xdr:cNvPr id="7236" name="Drop Down 68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:a16="http://schemas.microsoft.com/office/drawing/2014/main" id="{00000000-0008-0000-09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457</xdr:row>
          <xdr:rowOff>0</xdr:rowOff>
        </xdr:from>
        <xdr:to>
          <xdr:col>19</xdr:col>
          <xdr:colOff>0</xdr:colOff>
          <xdr:row>458</xdr:row>
          <xdr:rowOff>0</xdr:rowOff>
        </xdr:to>
        <xdr:sp macro="" textlink="">
          <xdr:nvSpPr>
            <xdr:cNvPr id="7237" name="Drop Down 69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:a16="http://schemas.microsoft.com/office/drawing/2014/main" id="{00000000-0008-0000-0900-00004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457</xdr:row>
          <xdr:rowOff>0</xdr:rowOff>
        </xdr:from>
        <xdr:to>
          <xdr:col>20</xdr:col>
          <xdr:colOff>0</xdr:colOff>
          <xdr:row>458</xdr:row>
          <xdr:rowOff>0</xdr:rowOff>
        </xdr:to>
        <xdr:sp macro="" textlink="">
          <xdr:nvSpPr>
            <xdr:cNvPr id="7238" name="Drop Down 70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:a16="http://schemas.microsoft.com/office/drawing/2014/main" id="{00000000-0008-0000-0900-00004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513</xdr:row>
          <xdr:rowOff>0</xdr:rowOff>
        </xdr:from>
        <xdr:to>
          <xdr:col>18</xdr:col>
          <xdr:colOff>0</xdr:colOff>
          <xdr:row>514</xdr:row>
          <xdr:rowOff>0</xdr:rowOff>
        </xdr:to>
        <xdr:sp macro="" textlink="">
          <xdr:nvSpPr>
            <xdr:cNvPr id="7239" name="Drop Down 71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:a16="http://schemas.microsoft.com/office/drawing/2014/main" id="{00000000-0008-0000-09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513</xdr:row>
          <xdr:rowOff>0</xdr:rowOff>
        </xdr:from>
        <xdr:to>
          <xdr:col>21</xdr:col>
          <xdr:colOff>0</xdr:colOff>
          <xdr:row>514</xdr:row>
          <xdr:rowOff>0</xdr:rowOff>
        </xdr:to>
        <xdr:sp macro="" textlink="">
          <xdr:nvSpPr>
            <xdr:cNvPr id="7240" name="Drop Down 72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:a16="http://schemas.microsoft.com/office/drawing/2014/main" id="{00000000-0008-0000-09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513</xdr:row>
          <xdr:rowOff>0</xdr:rowOff>
        </xdr:from>
        <xdr:to>
          <xdr:col>22</xdr:col>
          <xdr:colOff>0</xdr:colOff>
          <xdr:row>514</xdr:row>
          <xdr:rowOff>0</xdr:rowOff>
        </xdr:to>
        <xdr:sp macro="" textlink="">
          <xdr:nvSpPr>
            <xdr:cNvPr id="7241" name="Drop Down 73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:a16="http://schemas.microsoft.com/office/drawing/2014/main" id="{00000000-0008-0000-0900-00004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513</xdr:row>
          <xdr:rowOff>0</xdr:rowOff>
        </xdr:from>
        <xdr:to>
          <xdr:col>19</xdr:col>
          <xdr:colOff>0</xdr:colOff>
          <xdr:row>514</xdr:row>
          <xdr:rowOff>0</xdr:rowOff>
        </xdr:to>
        <xdr:sp macro="" textlink="">
          <xdr:nvSpPr>
            <xdr:cNvPr id="7242" name="Drop Down 74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:a16="http://schemas.microsoft.com/office/drawing/2014/main" id="{00000000-0008-0000-09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513</xdr:row>
          <xdr:rowOff>0</xdr:rowOff>
        </xdr:from>
        <xdr:to>
          <xdr:col>20</xdr:col>
          <xdr:colOff>0</xdr:colOff>
          <xdr:row>514</xdr:row>
          <xdr:rowOff>0</xdr:rowOff>
        </xdr:to>
        <xdr:sp macro="" textlink="">
          <xdr:nvSpPr>
            <xdr:cNvPr id="7243" name="Drop Down 75" hidden="1">
              <a:extLst>
                <a:ext uri="{63B3BB69-23CF-44E3-9099-C40C66FF867C}">
                  <a14:compatExt spid="_x0000_s7243"/>
                </a:ext>
                <a:ext uri="{FF2B5EF4-FFF2-40B4-BE49-F238E27FC236}">
                  <a16:creationId xmlns:a16="http://schemas.microsoft.com/office/drawing/2014/main" id="{00000000-0008-0000-0900-00004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569</xdr:row>
          <xdr:rowOff>0</xdr:rowOff>
        </xdr:from>
        <xdr:to>
          <xdr:col>18</xdr:col>
          <xdr:colOff>0</xdr:colOff>
          <xdr:row>570</xdr:row>
          <xdr:rowOff>0</xdr:rowOff>
        </xdr:to>
        <xdr:sp macro="" textlink="">
          <xdr:nvSpPr>
            <xdr:cNvPr id="7244" name="Drop Down 76" hidden="1">
              <a:extLst>
                <a:ext uri="{63B3BB69-23CF-44E3-9099-C40C66FF867C}">
                  <a14:compatExt spid="_x0000_s7244"/>
                </a:ext>
                <a:ext uri="{FF2B5EF4-FFF2-40B4-BE49-F238E27FC236}">
                  <a16:creationId xmlns:a16="http://schemas.microsoft.com/office/drawing/2014/main" id="{00000000-0008-0000-0900-00004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569</xdr:row>
          <xdr:rowOff>0</xdr:rowOff>
        </xdr:from>
        <xdr:to>
          <xdr:col>21</xdr:col>
          <xdr:colOff>0</xdr:colOff>
          <xdr:row>570</xdr:row>
          <xdr:rowOff>0</xdr:rowOff>
        </xdr:to>
        <xdr:sp macro="" textlink="">
          <xdr:nvSpPr>
            <xdr:cNvPr id="7245" name="Drop Down 77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:a16="http://schemas.microsoft.com/office/drawing/2014/main" id="{00000000-0008-0000-0900-00004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569</xdr:row>
          <xdr:rowOff>0</xdr:rowOff>
        </xdr:from>
        <xdr:to>
          <xdr:col>22</xdr:col>
          <xdr:colOff>0</xdr:colOff>
          <xdr:row>570</xdr:row>
          <xdr:rowOff>0</xdr:rowOff>
        </xdr:to>
        <xdr:sp macro="" textlink="">
          <xdr:nvSpPr>
            <xdr:cNvPr id="7246" name="Drop Down 78" hidden="1">
              <a:extLst>
                <a:ext uri="{63B3BB69-23CF-44E3-9099-C40C66FF867C}">
                  <a14:compatExt spid="_x0000_s7246"/>
                </a:ext>
                <a:ext uri="{FF2B5EF4-FFF2-40B4-BE49-F238E27FC236}">
                  <a16:creationId xmlns:a16="http://schemas.microsoft.com/office/drawing/2014/main" id="{00000000-0008-0000-0900-00004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569</xdr:row>
          <xdr:rowOff>0</xdr:rowOff>
        </xdr:from>
        <xdr:to>
          <xdr:col>19</xdr:col>
          <xdr:colOff>0</xdr:colOff>
          <xdr:row>570</xdr:row>
          <xdr:rowOff>0</xdr:rowOff>
        </xdr:to>
        <xdr:sp macro="" textlink="">
          <xdr:nvSpPr>
            <xdr:cNvPr id="7247" name="Drop Down 79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:a16="http://schemas.microsoft.com/office/drawing/2014/main" id="{00000000-0008-0000-0900-00004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569</xdr:row>
          <xdr:rowOff>0</xdr:rowOff>
        </xdr:from>
        <xdr:to>
          <xdr:col>20</xdr:col>
          <xdr:colOff>0</xdr:colOff>
          <xdr:row>570</xdr:row>
          <xdr:rowOff>0</xdr:rowOff>
        </xdr:to>
        <xdr:sp macro="" textlink="">
          <xdr:nvSpPr>
            <xdr:cNvPr id="7248" name="Drop Down 80" hidden="1">
              <a:extLst>
                <a:ext uri="{63B3BB69-23CF-44E3-9099-C40C66FF867C}">
                  <a14:compatExt spid="_x0000_s7248"/>
                </a:ext>
                <a:ext uri="{FF2B5EF4-FFF2-40B4-BE49-F238E27FC236}">
                  <a16:creationId xmlns:a16="http://schemas.microsoft.com/office/drawing/2014/main" id="{00000000-0008-0000-0900-00005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625</xdr:row>
          <xdr:rowOff>0</xdr:rowOff>
        </xdr:from>
        <xdr:to>
          <xdr:col>18</xdr:col>
          <xdr:colOff>0</xdr:colOff>
          <xdr:row>626</xdr:row>
          <xdr:rowOff>0</xdr:rowOff>
        </xdr:to>
        <xdr:sp macro="" textlink="">
          <xdr:nvSpPr>
            <xdr:cNvPr id="7249" name="Drop Down 81" hidden="1">
              <a:extLst>
                <a:ext uri="{63B3BB69-23CF-44E3-9099-C40C66FF867C}">
                  <a14:compatExt spid="_x0000_s7249"/>
                </a:ext>
                <a:ext uri="{FF2B5EF4-FFF2-40B4-BE49-F238E27FC236}">
                  <a16:creationId xmlns:a16="http://schemas.microsoft.com/office/drawing/2014/main" id="{00000000-0008-0000-0900-00005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625</xdr:row>
          <xdr:rowOff>0</xdr:rowOff>
        </xdr:from>
        <xdr:to>
          <xdr:col>21</xdr:col>
          <xdr:colOff>0</xdr:colOff>
          <xdr:row>626</xdr:row>
          <xdr:rowOff>0</xdr:rowOff>
        </xdr:to>
        <xdr:sp macro="" textlink="">
          <xdr:nvSpPr>
            <xdr:cNvPr id="7250" name="Drop Down 82" hidden="1">
              <a:extLst>
                <a:ext uri="{63B3BB69-23CF-44E3-9099-C40C66FF867C}">
                  <a14:compatExt spid="_x0000_s7250"/>
                </a:ext>
                <a:ext uri="{FF2B5EF4-FFF2-40B4-BE49-F238E27FC236}">
                  <a16:creationId xmlns:a16="http://schemas.microsoft.com/office/drawing/2014/main" id="{00000000-0008-0000-0900-00005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625</xdr:row>
          <xdr:rowOff>0</xdr:rowOff>
        </xdr:from>
        <xdr:to>
          <xdr:col>22</xdr:col>
          <xdr:colOff>0</xdr:colOff>
          <xdr:row>626</xdr:row>
          <xdr:rowOff>0</xdr:rowOff>
        </xdr:to>
        <xdr:sp macro="" textlink="">
          <xdr:nvSpPr>
            <xdr:cNvPr id="7251" name="Drop Down 83" hidden="1">
              <a:extLst>
                <a:ext uri="{63B3BB69-23CF-44E3-9099-C40C66FF867C}">
                  <a14:compatExt spid="_x0000_s7251"/>
                </a:ext>
                <a:ext uri="{FF2B5EF4-FFF2-40B4-BE49-F238E27FC236}">
                  <a16:creationId xmlns:a16="http://schemas.microsoft.com/office/drawing/2014/main" id="{00000000-0008-0000-0900-00005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625</xdr:row>
          <xdr:rowOff>0</xdr:rowOff>
        </xdr:from>
        <xdr:to>
          <xdr:col>19</xdr:col>
          <xdr:colOff>0</xdr:colOff>
          <xdr:row>626</xdr:row>
          <xdr:rowOff>0</xdr:rowOff>
        </xdr:to>
        <xdr:sp macro="" textlink="">
          <xdr:nvSpPr>
            <xdr:cNvPr id="7252" name="Drop Down 84" hidden="1">
              <a:extLst>
                <a:ext uri="{63B3BB69-23CF-44E3-9099-C40C66FF867C}">
                  <a14:compatExt spid="_x0000_s7252"/>
                </a:ext>
                <a:ext uri="{FF2B5EF4-FFF2-40B4-BE49-F238E27FC236}">
                  <a16:creationId xmlns:a16="http://schemas.microsoft.com/office/drawing/2014/main" id="{00000000-0008-0000-0900-00005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625</xdr:row>
          <xdr:rowOff>0</xdr:rowOff>
        </xdr:from>
        <xdr:to>
          <xdr:col>20</xdr:col>
          <xdr:colOff>0</xdr:colOff>
          <xdr:row>626</xdr:row>
          <xdr:rowOff>0</xdr:rowOff>
        </xdr:to>
        <xdr:sp macro="" textlink="">
          <xdr:nvSpPr>
            <xdr:cNvPr id="7253" name="Drop Down 85" hidden="1">
              <a:extLst>
                <a:ext uri="{63B3BB69-23CF-44E3-9099-C40C66FF867C}">
                  <a14:compatExt spid="_x0000_s7253"/>
                </a:ext>
                <a:ext uri="{FF2B5EF4-FFF2-40B4-BE49-F238E27FC236}">
                  <a16:creationId xmlns:a16="http://schemas.microsoft.com/office/drawing/2014/main" id="{00000000-0008-0000-0900-00005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681</xdr:row>
          <xdr:rowOff>0</xdr:rowOff>
        </xdr:from>
        <xdr:to>
          <xdr:col>18</xdr:col>
          <xdr:colOff>0</xdr:colOff>
          <xdr:row>682</xdr:row>
          <xdr:rowOff>0</xdr:rowOff>
        </xdr:to>
        <xdr:sp macro="" textlink="">
          <xdr:nvSpPr>
            <xdr:cNvPr id="7254" name="Drop Down 86" hidden="1">
              <a:extLst>
                <a:ext uri="{63B3BB69-23CF-44E3-9099-C40C66FF867C}">
                  <a14:compatExt spid="_x0000_s7254"/>
                </a:ext>
                <a:ext uri="{FF2B5EF4-FFF2-40B4-BE49-F238E27FC236}">
                  <a16:creationId xmlns:a16="http://schemas.microsoft.com/office/drawing/2014/main" id="{00000000-0008-0000-0900-00005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681</xdr:row>
          <xdr:rowOff>0</xdr:rowOff>
        </xdr:from>
        <xdr:to>
          <xdr:col>21</xdr:col>
          <xdr:colOff>0</xdr:colOff>
          <xdr:row>682</xdr:row>
          <xdr:rowOff>0</xdr:rowOff>
        </xdr:to>
        <xdr:sp macro="" textlink="">
          <xdr:nvSpPr>
            <xdr:cNvPr id="7255" name="Drop Down 87" hidden="1">
              <a:extLst>
                <a:ext uri="{63B3BB69-23CF-44E3-9099-C40C66FF867C}">
                  <a14:compatExt spid="_x0000_s7255"/>
                </a:ext>
                <a:ext uri="{FF2B5EF4-FFF2-40B4-BE49-F238E27FC236}">
                  <a16:creationId xmlns:a16="http://schemas.microsoft.com/office/drawing/2014/main" id="{00000000-0008-0000-0900-00005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681</xdr:row>
          <xdr:rowOff>0</xdr:rowOff>
        </xdr:from>
        <xdr:to>
          <xdr:col>22</xdr:col>
          <xdr:colOff>0</xdr:colOff>
          <xdr:row>682</xdr:row>
          <xdr:rowOff>0</xdr:rowOff>
        </xdr:to>
        <xdr:sp macro="" textlink="">
          <xdr:nvSpPr>
            <xdr:cNvPr id="7256" name="Drop Down 88" hidden="1">
              <a:extLst>
                <a:ext uri="{63B3BB69-23CF-44E3-9099-C40C66FF867C}">
                  <a14:compatExt spid="_x0000_s7256"/>
                </a:ext>
                <a:ext uri="{FF2B5EF4-FFF2-40B4-BE49-F238E27FC236}">
                  <a16:creationId xmlns:a16="http://schemas.microsoft.com/office/drawing/2014/main" id="{00000000-0008-0000-0900-00005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681</xdr:row>
          <xdr:rowOff>0</xdr:rowOff>
        </xdr:from>
        <xdr:to>
          <xdr:col>19</xdr:col>
          <xdr:colOff>0</xdr:colOff>
          <xdr:row>682</xdr:row>
          <xdr:rowOff>0</xdr:rowOff>
        </xdr:to>
        <xdr:sp macro="" textlink="">
          <xdr:nvSpPr>
            <xdr:cNvPr id="7257" name="Drop Down 89" hidden="1">
              <a:extLst>
                <a:ext uri="{63B3BB69-23CF-44E3-9099-C40C66FF867C}">
                  <a14:compatExt spid="_x0000_s7257"/>
                </a:ext>
                <a:ext uri="{FF2B5EF4-FFF2-40B4-BE49-F238E27FC236}">
                  <a16:creationId xmlns:a16="http://schemas.microsoft.com/office/drawing/2014/main" id="{00000000-0008-0000-0900-00005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681</xdr:row>
          <xdr:rowOff>0</xdr:rowOff>
        </xdr:from>
        <xdr:to>
          <xdr:col>20</xdr:col>
          <xdr:colOff>0</xdr:colOff>
          <xdr:row>682</xdr:row>
          <xdr:rowOff>0</xdr:rowOff>
        </xdr:to>
        <xdr:sp macro="" textlink="">
          <xdr:nvSpPr>
            <xdr:cNvPr id="7258" name="Drop Down 90" hidden="1">
              <a:extLst>
                <a:ext uri="{63B3BB69-23CF-44E3-9099-C40C66FF867C}">
                  <a14:compatExt spid="_x0000_s7258"/>
                </a:ext>
                <a:ext uri="{FF2B5EF4-FFF2-40B4-BE49-F238E27FC236}">
                  <a16:creationId xmlns:a16="http://schemas.microsoft.com/office/drawing/2014/main" id="{00000000-0008-0000-0900-00005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737</xdr:row>
          <xdr:rowOff>0</xdr:rowOff>
        </xdr:from>
        <xdr:to>
          <xdr:col>18</xdr:col>
          <xdr:colOff>0</xdr:colOff>
          <xdr:row>738</xdr:row>
          <xdr:rowOff>0</xdr:rowOff>
        </xdr:to>
        <xdr:sp macro="" textlink="">
          <xdr:nvSpPr>
            <xdr:cNvPr id="7259" name="Drop Down 91" hidden="1">
              <a:extLst>
                <a:ext uri="{63B3BB69-23CF-44E3-9099-C40C66FF867C}">
                  <a14:compatExt spid="_x0000_s7259"/>
                </a:ext>
                <a:ext uri="{FF2B5EF4-FFF2-40B4-BE49-F238E27FC236}">
                  <a16:creationId xmlns:a16="http://schemas.microsoft.com/office/drawing/2014/main" id="{00000000-0008-0000-0900-00005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737</xdr:row>
          <xdr:rowOff>0</xdr:rowOff>
        </xdr:from>
        <xdr:to>
          <xdr:col>21</xdr:col>
          <xdr:colOff>0</xdr:colOff>
          <xdr:row>738</xdr:row>
          <xdr:rowOff>0</xdr:rowOff>
        </xdr:to>
        <xdr:sp macro="" textlink="">
          <xdr:nvSpPr>
            <xdr:cNvPr id="7260" name="Drop Down 92" hidden="1">
              <a:extLst>
                <a:ext uri="{63B3BB69-23CF-44E3-9099-C40C66FF867C}">
                  <a14:compatExt spid="_x0000_s7260"/>
                </a:ext>
                <a:ext uri="{FF2B5EF4-FFF2-40B4-BE49-F238E27FC236}">
                  <a16:creationId xmlns:a16="http://schemas.microsoft.com/office/drawing/2014/main" id="{00000000-0008-0000-0900-00005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737</xdr:row>
          <xdr:rowOff>0</xdr:rowOff>
        </xdr:from>
        <xdr:to>
          <xdr:col>22</xdr:col>
          <xdr:colOff>0</xdr:colOff>
          <xdr:row>738</xdr:row>
          <xdr:rowOff>0</xdr:rowOff>
        </xdr:to>
        <xdr:sp macro="" textlink="">
          <xdr:nvSpPr>
            <xdr:cNvPr id="7261" name="Drop Down 93" hidden="1">
              <a:extLst>
                <a:ext uri="{63B3BB69-23CF-44E3-9099-C40C66FF867C}">
                  <a14:compatExt spid="_x0000_s7261"/>
                </a:ext>
                <a:ext uri="{FF2B5EF4-FFF2-40B4-BE49-F238E27FC236}">
                  <a16:creationId xmlns:a16="http://schemas.microsoft.com/office/drawing/2014/main" id="{00000000-0008-0000-0900-00005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737</xdr:row>
          <xdr:rowOff>0</xdr:rowOff>
        </xdr:from>
        <xdr:to>
          <xdr:col>19</xdr:col>
          <xdr:colOff>0</xdr:colOff>
          <xdr:row>738</xdr:row>
          <xdr:rowOff>0</xdr:rowOff>
        </xdr:to>
        <xdr:sp macro="" textlink="">
          <xdr:nvSpPr>
            <xdr:cNvPr id="7262" name="Drop Down 94" hidden="1">
              <a:extLst>
                <a:ext uri="{63B3BB69-23CF-44E3-9099-C40C66FF867C}">
                  <a14:compatExt spid="_x0000_s7262"/>
                </a:ext>
                <a:ext uri="{FF2B5EF4-FFF2-40B4-BE49-F238E27FC236}">
                  <a16:creationId xmlns:a16="http://schemas.microsoft.com/office/drawing/2014/main" id="{00000000-0008-0000-0900-00005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737</xdr:row>
          <xdr:rowOff>0</xdr:rowOff>
        </xdr:from>
        <xdr:to>
          <xdr:col>20</xdr:col>
          <xdr:colOff>0</xdr:colOff>
          <xdr:row>738</xdr:row>
          <xdr:rowOff>0</xdr:rowOff>
        </xdr:to>
        <xdr:sp macro="" textlink="">
          <xdr:nvSpPr>
            <xdr:cNvPr id="7263" name="Drop Down 95" hidden="1">
              <a:extLst>
                <a:ext uri="{63B3BB69-23CF-44E3-9099-C40C66FF867C}">
                  <a14:compatExt spid="_x0000_s7263"/>
                </a:ext>
                <a:ext uri="{FF2B5EF4-FFF2-40B4-BE49-F238E27FC236}">
                  <a16:creationId xmlns:a16="http://schemas.microsoft.com/office/drawing/2014/main" id="{00000000-0008-0000-0900-00005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793</xdr:row>
          <xdr:rowOff>0</xdr:rowOff>
        </xdr:from>
        <xdr:to>
          <xdr:col>18</xdr:col>
          <xdr:colOff>0</xdr:colOff>
          <xdr:row>794</xdr:row>
          <xdr:rowOff>0</xdr:rowOff>
        </xdr:to>
        <xdr:sp macro="" textlink="">
          <xdr:nvSpPr>
            <xdr:cNvPr id="7264" name="Drop Down 96" hidden="1">
              <a:extLst>
                <a:ext uri="{63B3BB69-23CF-44E3-9099-C40C66FF867C}">
                  <a14:compatExt spid="_x0000_s7264"/>
                </a:ext>
                <a:ext uri="{FF2B5EF4-FFF2-40B4-BE49-F238E27FC236}">
                  <a16:creationId xmlns:a16="http://schemas.microsoft.com/office/drawing/2014/main" id="{00000000-0008-0000-0900-00006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793</xdr:row>
          <xdr:rowOff>0</xdr:rowOff>
        </xdr:from>
        <xdr:to>
          <xdr:col>21</xdr:col>
          <xdr:colOff>0</xdr:colOff>
          <xdr:row>794</xdr:row>
          <xdr:rowOff>0</xdr:rowOff>
        </xdr:to>
        <xdr:sp macro="" textlink="">
          <xdr:nvSpPr>
            <xdr:cNvPr id="7265" name="Drop Down 97" hidden="1">
              <a:extLst>
                <a:ext uri="{63B3BB69-23CF-44E3-9099-C40C66FF867C}">
                  <a14:compatExt spid="_x0000_s7265"/>
                </a:ext>
                <a:ext uri="{FF2B5EF4-FFF2-40B4-BE49-F238E27FC236}">
                  <a16:creationId xmlns:a16="http://schemas.microsoft.com/office/drawing/2014/main" id="{00000000-0008-0000-0900-00006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793</xdr:row>
          <xdr:rowOff>0</xdr:rowOff>
        </xdr:from>
        <xdr:to>
          <xdr:col>22</xdr:col>
          <xdr:colOff>0</xdr:colOff>
          <xdr:row>794</xdr:row>
          <xdr:rowOff>0</xdr:rowOff>
        </xdr:to>
        <xdr:sp macro="" textlink="">
          <xdr:nvSpPr>
            <xdr:cNvPr id="7266" name="Drop Down 98" hidden="1">
              <a:extLst>
                <a:ext uri="{63B3BB69-23CF-44E3-9099-C40C66FF867C}">
                  <a14:compatExt spid="_x0000_s7266"/>
                </a:ext>
                <a:ext uri="{FF2B5EF4-FFF2-40B4-BE49-F238E27FC236}">
                  <a16:creationId xmlns:a16="http://schemas.microsoft.com/office/drawing/2014/main" id="{00000000-0008-0000-0900-00006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793</xdr:row>
          <xdr:rowOff>0</xdr:rowOff>
        </xdr:from>
        <xdr:to>
          <xdr:col>19</xdr:col>
          <xdr:colOff>0</xdr:colOff>
          <xdr:row>794</xdr:row>
          <xdr:rowOff>0</xdr:rowOff>
        </xdr:to>
        <xdr:sp macro="" textlink="">
          <xdr:nvSpPr>
            <xdr:cNvPr id="7267" name="Drop Down 99" hidden="1">
              <a:extLst>
                <a:ext uri="{63B3BB69-23CF-44E3-9099-C40C66FF867C}">
                  <a14:compatExt spid="_x0000_s7267"/>
                </a:ext>
                <a:ext uri="{FF2B5EF4-FFF2-40B4-BE49-F238E27FC236}">
                  <a16:creationId xmlns:a16="http://schemas.microsoft.com/office/drawing/2014/main" id="{00000000-0008-0000-0900-00006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793</xdr:row>
          <xdr:rowOff>0</xdr:rowOff>
        </xdr:from>
        <xdr:to>
          <xdr:col>20</xdr:col>
          <xdr:colOff>0</xdr:colOff>
          <xdr:row>794</xdr:row>
          <xdr:rowOff>0</xdr:rowOff>
        </xdr:to>
        <xdr:sp macro="" textlink="">
          <xdr:nvSpPr>
            <xdr:cNvPr id="7268" name="Drop Down 100" hidden="1">
              <a:extLst>
                <a:ext uri="{63B3BB69-23CF-44E3-9099-C40C66FF867C}">
                  <a14:compatExt spid="_x0000_s7268"/>
                </a:ext>
                <a:ext uri="{FF2B5EF4-FFF2-40B4-BE49-F238E27FC236}">
                  <a16:creationId xmlns:a16="http://schemas.microsoft.com/office/drawing/2014/main" id="{00000000-0008-0000-0900-00006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849</xdr:row>
          <xdr:rowOff>0</xdr:rowOff>
        </xdr:from>
        <xdr:to>
          <xdr:col>18</xdr:col>
          <xdr:colOff>0</xdr:colOff>
          <xdr:row>850</xdr:row>
          <xdr:rowOff>0</xdr:rowOff>
        </xdr:to>
        <xdr:sp macro="" textlink="">
          <xdr:nvSpPr>
            <xdr:cNvPr id="7269" name="Drop Down 101" hidden="1">
              <a:extLst>
                <a:ext uri="{63B3BB69-23CF-44E3-9099-C40C66FF867C}">
                  <a14:compatExt spid="_x0000_s7269"/>
                </a:ext>
                <a:ext uri="{FF2B5EF4-FFF2-40B4-BE49-F238E27FC236}">
                  <a16:creationId xmlns:a16="http://schemas.microsoft.com/office/drawing/2014/main" id="{00000000-0008-0000-0900-00006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849</xdr:row>
          <xdr:rowOff>0</xdr:rowOff>
        </xdr:from>
        <xdr:to>
          <xdr:col>21</xdr:col>
          <xdr:colOff>0</xdr:colOff>
          <xdr:row>850</xdr:row>
          <xdr:rowOff>0</xdr:rowOff>
        </xdr:to>
        <xdr:sp macro="" textlink="">
          <xdr:nvSpPr>
            <xdr:cNvPr id="7270" name="Drop Down 102" hidden="1">
              <a:extLst>
                <a:ext uri="{63B3BB69-23CF-44E3-9099-C40C66FF867C}">
                  <a14:compatExt spid="_x0000_s7270"/>
                </a:ext>
                <a:ext uri="{FF2B5EF4-FFF2-40B4-BE49-F238E27FC236}">
                  <a16:creationId xmlns:a16="http://schemas.microsoft.com/office/drawing/2014/main" id="{00000000-0008-0000-0900-00006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849</xdr:row>
          <xdr:rowOff>0</xdr:rowOff>
        </xdr:from>
        <xdr:to>
          <xdr:col>22</xdr:col>
          <xdr:colOff>0</xdr:colOff>
          <xdr:row>850</xdr:row>
          <xdr:rowOff>0</xdr:rowOff>
        </xdr:to>
        <xdr:sp macro="" textlink="">
          <xdr:nvSpPr>
            <xdr:cNvPr id="7271" name="Drop Down 103" hidden="1">
              <a:extLst>
                <a:ext uri="{63B3BB69-23CF-44E3-9099-C40C66FF867C}">
                  <a14:compatExt spid="_x0000_s7271"/>
                </a:ext>
                <a:ext uri="{FF2B5EF4-FFF2-40B4-BE49-F238E27FC236}">
                  <a16:creationId xmlns:a16="http://schemas.microsoft.com/office/drawing/2014/main" id="{00000000-0008-0000-0900-00006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849</xdr:row>
          <xdr:rowOff>0</xdr:rowOff>
        </xdr:from>
        <xdr:to>
          <xdr:col>19</xdr:col>
          <xdr:colOff>0</xdr:colOff>
          <xdr:row>850</xdr:row>
          <xdr:rowOff>0</xdr:rowOff>
        </xdr:to>
        <xdr:sp macro="" textlink="">
          <xdr:nvSpPr>
            <xdr:cNvPr id="7272" name="Drop Down 104" hidden="1">
              <a:extLst>
                <a:ext uri="{63B3BB69-23CF-44E3-9099-C40C66FF867C}">
                  <a14:compatExt spid="_x0000_s7272"/>
                </a:ext>
                <a:ext uri="{FF2B5EF4-FFF2-40B4-BE49-F238E27FC236}">
                  <a16:creationId xmlns:a16="http://schemas.microsoft.com/office/drawing/2014/main" id="{00000000-0008-0000-0900-00006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849</xdr:row>
          <xdr:rowOff>0</xdr:rowOff>
        </xdr:from>
        <xdr:to>
          <xdr:col>20</xdr:col>
          <xdr:colOff>0</xdr:colOff>
          <xdr:row>850</xdr:row>
          <xdr:rowOff>0</xdr:rowOff>
        </xdr:to>
        <xdr:sp macro="" textlink="">
          <xdr:nvSpPr>
            <xdr:cNvPr id="7273" name="Drop Down 105" hidden="1">
              <a:extLst>
                <a:ext uri="{63B3BB69-23CF-44E3-9099-C40C66FF867C}">
                  <a14:compatExt spid="_x0000_s7273"/>
                </a:ext>
                <a:ext uri="{FF2B5EF4-FFF2-40B4-BE49-F238E27FC236}">
                  <a16:creationId xmlns:a16="http://schemas.microsoft.com/office/drawing/2014/main" id="{00000000-0008-0000-0900-00006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905</xdr:row>
          <xdr:rowOff>0</xdr:rowOff>
        </xdr:from>
        <xdr:to>
          <xdr:col>18</xdr:col>
          <xdr:colOff>0</xdr:colOff>
          <xdr:row>906</xdr:row>
          <xdr:rowOff>0</xdr:rowOff>
        </xdr:to>
        <xdr:sp macro="" textlink="">
          <xdr:nvSpPr>
            <xdr:cNvPr id="7274" name="Drop Down 106" hidden="1">
              <a:extLst>
                <a:ext uri="{63B3BB69-23CF-44E3-9099-C40C66FF867C}">
                  <a14:compatExt spid="_x0000_s7274"/>
                </a:ext>
                <a:ext uri="{FF2B5EF4-FFF2-40B4-BE49-F238E27FC236}">
                  <a16:creationId xmlns:a16="http://schemas.microsoft.com/office/drawing/2014/main" id="{00000000-0008-0000-0900-00006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905</xdr:row>
          <xdr:rowOff>0</xdr:rowOff>
        </xdr:from>
        <xdr:to>
          <xdr:col>21</xdr:col>
          <xdr:colOff>0</xdr:colOff>
          <xdr:row>906</xdr:row>
          <xdr:rowOff>0</xdr:rowOff>
        </xdr:to>
        <xdr:sp macro="" textlink="">
          <xdr:nvSpPr>
            <xdr:cNvPr id="7275" name="Drop Down 107" hidden="1">
              <a:extLst>
                <a:ext uri="{63B3BB69-23CF-44E3-9099-C40C66FF867C}">
                  <a14:compatExt spid="_x0000_s7275"/>
                </a:ext>
                <a:ext uri="{FF2B5EF4-FFF2-40B4-BE49-F238E27FC236}">
                  <a16:creationId xmlns:a16="http://schemas.microsoft.com/office/drawing/2014/main" id="{00000000-0008-0000-0900-00006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905</xdr:row>
          <xdr:rowOff>0</xdr:rowOff>
        </xdr:from>
        <xdr:to>
          <xdr:col>22</xdr:col>
          <xdr:colOff>0</xdr:colOff>
          <xdr:row>906</xdr:row>
          <xdr:rowOff>0</xdr:rowOff>
        </xdr:to>
        <xdr:sp macro="" textlink="">
          <xdr:nvSpPr>
            <xdr:cNvPr id="7276" name="Drop Down 108" hidden="1">
              <a:extLst>
                <a:ext uri="{63B3BB69-23CF-44E3-9099-C40C66FF867C}">
                  <a14:compatExt spid="_x0000_s7276"/>
                </a:ext>
                <a:ext uri="{FF2B5EF4-FFF2-40B4-BE49-F238E27FC236}">
                  <a16:creationId xmlns:a16="http://schemas.microsoft.com/office/drawing/2014/main" id="{00000000-0008-0000-0900-00006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905</xdr:row>
          <xdr:rowOff>0</xdr:rowOff>
        </xdr:from>
        <xdr:to>
          <xdr:col>19</xdr:col>
          <xdr:colOff>0</xdr:colOff>
          <xdr:row>906</xdr:row>
          <xdr:rowOff>0</xdr:rowOff>
        </xdr:to>
        <xdr:sp macro="" textlink="">
          <xdr:nvSpPr>
            <xdr:cNvPr id="7277" name="Drop Down 109" hidden="1">
              <a:extLst>
                <a:ext uri="{63B3BB69-23CF-44E3-9099-C40C66FF867C}">
                  <a14:compatExt spid="_x0000_s7277"/>
                </a:ext>
                <a:ext uri="{FF2B5EF4-FFF2-40B4-BE49-F238E27FC236}">
                  <a16:creationId xmlns:a16="http://schemas.microsoft.com/office/drawing/2014/main" id="{00000000-0008-0000-0900-00006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905</xdr:row>
          <xdr:rowOff>0</xdr:rowOff>
        </xdr:from>
        <xdr:to>
          <xdr:col>20</xdr:col>
          <xdr:colOff>0</xdr:colOff>
          <xdr:row>906</xdr:row>
          <xdr:rowOff>0</xdr:rowOff>
        </xdr:to>
        <xdr:sp macro="" textlink="">
          <xdr:nvSpPr>
            <xdr:cNvPr id="7278" name="Drop Down 110" hidden="1">
              <a:extLst>
                <a:ext uri="{63B3BB69-23CF-44E3-9099-C40C66FF867C}">
                  <a14:compatExt spid="_x0000_s7278"/>
                </a:ext>
                <a:ext uri="{FF2B5EF4-FFF2-40B4-BE49-F238E27FC236}">
                  <a16:creationId xmlns:a16="http://schemas.microsoft.com/office/drawing/2014/main" id="{00000000-0008-0000-0900-00006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961</xdr:row>
          <xdr:rowOff>0</xdr:rowOff>
        </xdr:from>
        <xdr:to>
          <xdr:col>18</xdr:col>
          <xdr:colOff>0</xdr:colOff>
          <xdr:row>962</xdr:row>
          <xdr:rowOff>0</xdr:rowOff>
        </xdr:to>
        <xdr:sp macro="" textlink="">
          <xdr:nvSpPr>
            <xdr:cNvPr id="7279" name="Drop Down 111" hidden="1">
              <a:extLst>
                <a:ext uri="{63B3BB69-23CF-44E3-9099-C40C66FF867C}">
                  <a14:compatExt spid="_x0000_s7279"/>
                </a:ext>
                <a:ext uri="{FF2B5EF4-FFF2-40B4-BE49-F238E27FC236}">
                  <a16:creationId xmlns:a16="http://schemas.microsoft.com/office/drawing/2014/main" id="{00000000-0008-0000-0900-00006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961</xdr:row>
          <xdr:rowOff>0</xdr:rowOff>
        </xdr:from>
        <xdr:to>
          <xdr:col>21</xdr:col>
          <xdr:colOff>0</xdr:colOff>
          <xdr:row>962</xdr:row>
          <xdr:rowOff>0</xdr:rowOff>
        </xdr:to>
        <xdr:sp macro="" textlink="">
          <xdr:nvSpPr>
            <xdr:cNvPr id="7280" name="Drop Down 112" hidden="1">
              <a:extLst>
                <a:ext uri="{63B3BB69-23CF-44E3-9099-C40C66FF867C}">
                  <a14:compatExt spid="_x0000_s7280"/>
                </a:ext>
                <a:ext uri="{FF2B5EF4-FFF2-40B4-BE49-F238E27FC236}">
                  <a16:creationId xmlns:a16="http://schemas.microsoft.com/office/drawing/2014/main" id="{00000000-0008-0000-0900-00007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961</xdr:row>
          <xdr:rowOff>0</xdr:rowOff>
        </xdr:from>
        <xdr:to>
          <xdr:col>22</xdr:col>
          <xdr:colOff>0</xdr:colOff>
          <xdr:row>962</xdr:row>
          <xdr:rowOff>0</xdr:rowOff>
        </xdr:to>
        <xdr:sp macro="" textlink="">
          <xdr:nvSpPr>
            <xdr:cNvPr id="7281" name="Drop Down 113" hidden="1">
              <a:extLst>
                <a:ext uri="{63B3BB69-23CF-44E3-9099-C40C66FF867C}">
                  <a14:compatExt spid="_x0000_s7281"/>
                </a:ext>
                <a:ext uri="{FF2B5EF4-FFF2-40B4-BE49-F238E27FC236}">
                  <a16:creationId xmlns:a16="http://schemas.microsoft.com/office/drawing/2014/main" id="{00000000-0008-0000-0900-00007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961</xdr:row>
          <xdr:rowOff>0</xdr:rowOff>
        </xdr:from>
        <xdr:to>
          <xdr:col>19</xdr:col>
          <xdr:colOff>0</xdr:colOff>
          <xdr:row>962</xdr:row>
          <xdr:rowOff>0</xdr:rowOff>
        </xdr:to>
        <xdr:sp macro="" textlink="">
          <xdr:nvSpPr>
            <xdr:cNvPr id="7282" name="Drop Down 114" hidden="1">
              <a:extLst>
                <a:ext uri="{63B3BB69-23CF-44E3-9099-C40C66FF867C}">
                  <a14:compatExt spid="_x0000_s7282"/>
                </a:ext>
                <a:ext uri="{FF2B5EF4-FFF2-40B4-BE49-F238E27FC236}">
                  <a16:creationId xmlns:a16="http://schemas.microsoft.com/office/drawing/2014/main" id="{00000000-0008-0000-0900-00007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961</xdr:row>
          <xdr:rowOff>0</xdr:rowOff>
        </xdr:from>
        <xdr:to>
          <xdr:col>20</xdr:col>
          <xdr:colOff>0</xdr:colOff>
          <xdr:row>962</xdr:row>
          <xdr:rowOff>0</xdr:rowOff>
        </xdr:to>
        <xdr:sp macro="" textlink="">
          <xdr:nvSpPr>
            <xdr:cNvPr id="7283" name="Drop Down 115" hidden="1">
              <a:extLst>
                <a:ext uri="{63B3BB69-23CF-44E3-9099-C40C66FF867C}">
                  <a14:compatExt spid="_x0000_s7283"/>
                </a:ext>
                <a:ext uri="{FF2B5EF4-FFF2-40B4-BE49-F238E27FC236}">
                  <a16:creationId xmlns:a16="http://schemas.microsoft.com/office/drawing/2014/main" id="{00000000-0008-0000-0900-00007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1017</xdr:row>
          <xdr:rowOff>0</xdr:rowOff>
        </xdr:from>
        <xdr:to>
          <xdr:col>18</xdr:col>
          <xdr:colOff>0</xdr:colOff>
          <xdr:row>1018</xdr:row>
          <xdr:rowOff>0</xdr:rowOff>
        </xdr:to>
        <xdr:sp macro="" textlink="">
          <xdr:nvSpPr>
            <xdr:cNvPr id="7284" name="Drop Down 116" hidden="1">
              <a:extLst>
                <a:ext uri="{63B3BB69-23CF-44E3-9099-C40C66FF867C}">
                  <a14:compatExt spid="_x0000_s7284"/>
                </a:ext>
                <a:ext uri="{FF2B5EF4-FFF2-40B4-BE49-F238E27FC236}">
                  <a16:creationId xmlns:a16="http://schemas.microsoft.com/office/drawing/2014/main" id="{00000000-0008-0000-0900-00007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1017</xdr:row>
          <xdr:rowOff>0</xdr:rowOff>
        </xdr:from>
        <xdr:to>
          <xdr:col>21</xdr:col>
          <xdr:colOff>0</xdr:colOff>
          <xdr:row>1018</xdr:row>
          <xdr:rowOff>0</xdr:rowOff>
        </xdr:to>
        <xdr:sp macro="" textlink="">
          <xdr:nvSpPr>
            <xdr:cNvPr id="7285" name="Drop Down 117" hidden="1">
              <a:extLst>
                <a:ext uri="{63B3BB69-23CF-44E3-9099-C40C66FF867C}">
                  <a14:compatExt spid="_x0000_s7285"/>
                </a:ext>
                <a:ext uri="{FF2B5EF4-FFF2-40B4-BE49-F238E27FC236}">
                  <a16:creationId xmlns:a16="http://schemas.microsoft.com/office/drawing/2014/main" id="{00000000-0008-0000-0900-00007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1017</xdr:row>
          <xdr:rowOff>0</xdr:rowOff>
        </xdr:from>
        <xdr:to>
          <xdr:col>22</xdr:col>
          <xdr:colOff>0</xdr:colOff>
          <xdr:row>1018</xdr:row>
          <xdr:rowOff>0</xdr:rowOff>
        </xdr:to>
        <xdr:sp macro="" textlink="">
          <xdr:nvSpPr>
            <xdr:cNvPr id="7286" name="Drop Down 118" hidden="1">
              <a:extLst>
                <a:ext uri="{63B3BB69-23CF-44E3-9099-C40C66FF867C}">
                  <a14:compatExt spid="_x0000_s7286"/>
                </a:ext>
                <a:ext uri="{FF2B5EF4-FFF2-40B4-BE49-F238E27FC236}">
                  <a16:creationId xmlns:a16="http://schemas.microsoft.com/office/drawing/2014/main" id="{00000000-0008-0000-0900-00007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1017</xdr:row>
          <xdr:rowOff>0</xdr:rowOff>
        </xdr:from>
        <xdr:to>
          <xdr:col>19</xdr:col>
          <xdr:colOff>0</xdr:colOff>
          <xdr:row>1018</xdr:row>
          <xdr:rowOff>0</xdr:rowOff>
        </xdr:to>
        <xdr:sp macro="" textlink="">
          <xdr:nvSpPr>
            <xdr:cNvPr id="7287" name="Drop Down 119" hidden="1">
              <a:extLst>
                <a:ext uri="{63B3BB69-23CF-44E3-9099-C40C66FF867C}">
                  <a14:compatExt spid="_x0000_s7287"/>
                </a:ext>
                <a:ext uri="{FF2B5EF4-FFF2-40B4-BE49-F238E27FC236}">
                  <a16:creationId xmlns:a16="http://schemas.microsoft.com/office/drawing/2014/main" id="{00000000-0008-0000-0900-00007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1017</xdr:row>
          <xdr:rowOff>0</xdr:rowOff>
        </xdr:from>
        <xdr:to>
          <xdr:col>20</xdr:col>
          <xdr:colOff>0</xdr:colOff>
          <xdr:row>1018</xdr:row>
          <xdr:rowOff>0</xdr:rowOff>
        </xdr:to>
        <xdr:sp macro="" textlink="">
          <xdr:nvSpPr>
            <xdr:cNvPr id="7288" name="Drop Down 120" hidden="1">
              <a:extLst>
                <a:ext uri="{63B3BB69-23CF-44E3-9099-C40C66FF867C}">
                  <a14:compatExt spid="_x0000_s7288"/>
                </a:ext>
                <a:ext uri="{FF2B5EF4-FFF2-40B4-BE49-F238E27FC236}">
                  <a16:creationId xmlns:a16="http://schemas.microsoft.com/office/drawing/2014/main" id="{00000000-0008-0000-0900-00007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1073</xdr:row>
          <xdr:rowOff>0</xdr:rowOff>
        </xdr:from>
        <xdr:to>
          <xdr:col>18</xdr:col>
          <xdr:colOff>0</xdr:colOff>
          <xdr:row>1074</xdr:row>
          <xdr:rowOff>0</xdr:rowOff>
        </xdr:to>
        <xdr:sp macro="" textlink="">
          <xdr:nvSpPr>
            <xdr:cNvPr id="7289" name="Drop Down 121" hidden="1">
              <a:extLst>
                <a:ext uri="{63B3BB69-23CF-44E3-9099-C40C66FF867C}">
                  <a14:compatExt spid="_x0000_s7289"/>
                </a:ext>
                <a:ext uri="{FF2B5EF4-FFF2-40B4-BE49-F238E27FC236}">
                  <a16:creationId xmlns:a16="http://schemas.microsoft.com/office/drawing/2014/main" id="{00000000-0008-0000-0900-00007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1073</xdr:row>
          <xdr:rowOff>0</xdr:rowOff>
        </xdr:from>
        <xdr:to>
          <xdr:col>21</xdr:col>
          <xdr:colOff>0</xdr:colOff>
          <xdr:row>1074</xdr:row>
          <xdr:rowOff>0</xdr:rowOff>
        </xdr:to>
        <xdr:sp macro="" textlink="">
          <xdr:nvSpPr>
            <xdr:cNvPr id="7290" name="Drop Down 122" hidden="1">
              <a:extLst>
                <a:ext uri="{63B3BB69-23CF-44E3-9099-C40C66FF867C}">
                  <a14:compatExt spid="_x0000_s7290"/>
                </a:ext>
                <a:ext uri="{FF2B5EF4-FFF2-40B4-BE49-F238E27FC236}">
                  <a16:creationId xmlns:a16="http://schemas.microsoft.com/office/drawing/2014/main" id="{00000000-0008-0000-0900-00007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1073</xdr:row>
          <xdr:rowOff>0</xdr:rowOff>
        </xdr:from>
        <xdr:to>
          <xdr:col>22</xdr:col>
          <xdr:colOff>0</xdr:colOff>
          <xdr:row>1074</xdr:row>
          <xdr:rowOff>0</xdr:rowOff>
        </xdr:to>
        <xdr:sp macro="" textlink="">
          <xdr:nvSpPr>
            <xdr:cNvPr id="7291" name="Drop Down 123" hidden="1">
              <a:extLst>
                <a:ext uri="{63B3BB69-23CF-44E3-9099-C40C66FF867C}">
                  <a14:compatExt spid="_x0000_s7291"/>
                </a:ext>
                <a:ext uri="{FF2B5EF4-FFF2-40B4-BE49-F238E27FC236}">
                  <a16:creationId xmlns:a16="http://schemas.microsoft.com/office/drawing/2014/main" id="{00000000-0008-0000-0900-00007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1073</xdr:row>
          <xdr:rowOff>0</xdr:rowOff>
        </xdr:from>
        <xdr:to>
          <xdr:col>19</xdr:col>
          <xdr:colOff>0</xdr:colOff>
          <xdr:row>1074</xdr:row>
          <xdr:rowOff>0</xdr:rowOff>
        </xdr:to>
        <xdr:sp macro="" textlink="">
          <xdr:nvSpPr>
            <xdr:cNvPr id="7292" name="Drop Down 124" hidden="1">
              <a:extLst>
                <a:ext uri="{63B3BB69-23CF-44E3-9099-C40C66FF867C}">
                  <a14:compatExt spid="_x0000_s7292"/>
                </a:ext>
                <a:ext uri="{FF2B5EF4-FFF2-40B4-BE49-F238E27FC236}">
                  <a16:creationId xmlns:a16="http://schemas.microsoft.com/office/drawing/2014/main" id="{00000000-0008-0000-0900-00007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1073</xdr:row>
          <xdr:rowOff>0</xdr:rowOff>
        </xdr:from>
        <xdr:to>
          <xdr:col>20</xdr:col>
          <xdr:colOff>0</xdr:colOff>
          <xdr:row>1074</xdr:row>
          <xdr:rowOff>0</xdr:rowOff>
        </xdr:to>
        <xdr:sp macro="" textlink="">
          <xdr:nvSpPr>
            <xdr:cNvPr id="7293" name="Drop Down 125" hidden="1">
              <a:extLst>
                <a:ext uri="{63B3BB69-23CF-44E3-9099-C40C66FF867C}">
                  <a14:compatExt spid="_x0000_s7293"/>
                </a:ext>
                <a:ext uri="{FF2B5EF4-FFF2-40B4-BE49-F238E27FC236}">
                  <a16:creationId xmlns:a16="http://schemas.microsoft.com/office/drawing/2014/main" id="{00000000-0008-0000-0900-00007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1129</xdr:row>
          <xdr:rowOff>0</xdr:rowOff>
        </xdr:from>
        <xdr:to>
          <xdr:col>18</xdr:col>
          <xdr:colOff>0</xdr:colOff>
          <xdr:row>1130</xdr:row>
          <xdr:rowOff>0</xdr:rowOff>
        </xdr:to>
        <xdr:sp macro="" textlink="">
          <xdr:nvSpPr>
            <xdr:cNvPr id="7294" name="Drop Down 126" hidden="1">
              <a:extLst>
                <a:ext uri="{63B3BB69-23CF-44E3-9099-C40C66FF867C}">
                  <a14:compatExt spid="_x0000_s7294"/>
                </a:ext>
                <a:ext uri="{FF2B5EF4-FFF2-40B4-BE49-F238E27FC236}">
                  <a16:creationId xmlns:a16="http://schemas.microsoft.com/office/drawing/2014/main" id="{00000000-0008-0000-0900-00007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1129</xdr:row>
          <xdr:rowOff>0</xdr:rowOff>
        </xdr:from>
        <xdr:to>
          <xdr:col>21</xdr:col>
          <xdr:colOff>0</xdr:colOff>
          <xdr:row>1130</xdr:row>
          <xdr:rowOff>0</xdr:rowOff>
        </xdr:to>
        <xdr:sp macro="" textlink="">
          <xdr:nvSpPr>
            <xdr:cNvPr id="7295" name="Drop Down 127" hidden="1">
              <a:extLst>
                <a:ext uri="{63B3BB69-23CF-44E3-9099-C40C66FF867C}">
                  <a14:compatExt spid="_x0000_s7295"/>
                </a:ext>
                <a:ext uri="{FF2B5EF4-FFF2-40B4-BE49-F238E27FC236}">
                  <a16:creationId xmlns:a16="http://schemas.microsoft.com/office/drawing/2014/main" id="{00000000-0008-0000-0900-00007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1129</xdr:row>
          <xdr:rowOff>0</xdr:rowOff>
        </xdr:from>
        <xdr:to>
          <xdr:col>22</xdr:col>
          <xdr:colOff>0</xdr:colOff>
          <xdr:row>1130</xdr:row>
          <xdr:rowOff>0</xdr:rowOff>
        </xdr:to>
        <xdr:sp macro="" textlink="">
          <xdr:nvSpPr>
            <xdr:cNvPr id="7296" name="Drop Down 128" hidden="1">
              <a:extLst>
                <a:ext uri="{63B3BB69-23CF-44E3-9099-C40C66FF867C}">
                  <a14:compatExt spid="_x0000_s7296"/>
                </a:ext>
                <a:ext uri="{FF2B5EF4-FFF2-40B4-BE49-F238E27FC236}">
                  <a16:creationId xmlns:a16="http://schemas.microsoft.com/office/drawing/2014/main" id="{00000000-0008-0000-0900-00008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1129</xdr:row>
          <xdr:rowOff>0</xdr:rowOff>
        </xdr:from>
        <xdr:to>
          <xdr:col>19</xdr:col>
          <xdr:colOff>0</xdr:colOff>
          <xdr:row>1130</xdr:row>
          <xdr:rowOff>0</xdr:rowOff>
        </xdr:to>
        <xdr:sp macro="" textlink="">
          <xdr:nvSpPr>
            <xdr:cNvPr id="7297" name="Drop Down 129" hidden="1">
              <a:extLst>
                <a:ext uri="{63B3BB69-23CF-44E3-9099-C40C66FF867C}">
                  <a14:compatExt spid="_x0000_s7297"/>
                </a:ext>
                <a:ext uri="{FF2B5EF4-FFF2-40B4-BE49-F238E27FC236}">
                  <a16:creationId xmlns:a16="http://schemas.microsoft.com/office/drawing/2014/main" id="{00000000-0008-0000-0900-00008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1129</xdr:row>
          <xdr:rowOff>0</xdr:rowOff>
        </xdr:from>
        <xdr:to>
          <xdr:col>20</xdr:col>
          <xdr:colOff>0</xdr:colOff>
          <xdr:row>1130</xdr:row>
          <xdr:rowOff>0</xdr:rowOff>
        </xdr:to>
        <xdr:sp macro="" textlink="">
          <xdr:nvSpPr>
            <xdr:cNvPr id="7298" name="Drop Down 130" hidden="1">
              <a:extLst>
                <a:ext uri="{63B3BB69-23CF-44E3-9099-C40C66FF867C}">
                  <a14:compatExt spid="_x0000_s7298"/>
                </a:ext>
                <a:ext uri="{FF2B5EF4-FFF2-40B4-BE49-F238E27FC236}">
                  <a16:creationId xmlns:a16="http://schemas.microsoft.com/office/drawing/2014/main" id="{00000000-0008-0000-0900-00008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1185</xdr:row>
          <xdr:rowOff>0</xdr:rowOff>
        </xdr:from>
        <xdr:to>
          <xdr:col>18</xdr:col>
          <xdr:colOff>0</xdr:colOff>
          <xdr:row>1186</xdr:row>
          <xdr:rowOff>0</xdr:rowOff>
        </xdr:to>
        <xdr:sp macro="" textlink="">
          <xdr:nvSpPr>
            <xdr:cNvPr id="7299" name="Drop Down 131" hidden="1">
              <a:extLst>
                <a:ext uri="{63B3BB69-23CF-44E3-9099-C40C66FF867C}">
                  <a14:compatExt spid="_x0000_s7299"/>
                </a:ext>
                <a:ext uri="{FF2B5EF4-FFF2-40B4-BE49-F238E27FC236}">
                  <a16:creationId xmlns:a16="http://schemas.microsoft.com/office/drawing/2014/main" id="{00000000-0008-0000-0900-00008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1185</xdr:row>
          <xdr:rowOff>0</xdr:rowOff>
        </xdr:from>
        <xdr:to>
          <xdr:col>21</xdr:col>
          <xdr:colOff>0</xdr:colOff>
          <xdr:row>1186</xdr:row>
          <xdr:rowOff>0</xdr:rowOff>
        </xdr:to>
        <xdr:sp macro="" textlink="">
          <xdr:nvSpPr>
            <xdr:cNvPr id="7300" name="Drop Down 132" hidden="1">
              <a:extLst>
                <a:ext uri="{63B3BB69-23CF-44E3-9099-C40C66FF867C}">
                  <a14:compatExt spid="_x0000_s7300"/>
                </a:ext>
                <a:ext uri="{FF2B5EF4-FFF2-40B4-BE49-F238E27FC236}">
                  <a16:creationId xmlns:a16="http://schemas.microsoft.com/office/drawing/2014/main" id="{00000000-0008-0000-0900-00008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1185</xdr:row>
          <xdr:rowOff>0</xdr:rowOff>
        </xdr:from>
        <xdr:to>
          <xdr:col>22</xdr:col>
          <xdr:colOff>0</xdr:colOff>
          <xdr:row>1186</xdr:row>
          <xdr:rowOff>0</xdr:rowOff>
        </xdr:to>
        <xdr:sp macro="" textlink="">
          <xdr:nvSpPr>
            <xdr:cNvPr id="7301" name="Drop Down 133" hidden="1">
              <a:extLst>
                <a:ext uri="{63B3BB69-23CF-44E3-9099-C40C66FF867C}">
                  <a14:compatExt spid="_x0000_s7301"/>
                </a:ext>
                <a:ext uri="{FF2B5EF4-FFF2-40B4-BE49-F238E27FC236}">
                  <a16:creationId xmlns:a16="http://schemas.microsoft.com/office/drawing/2014/main" id="{00000000-0008-0000-0900-00008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1185</xdr:row>
          <xdr:rowOff>0</xdr:rowOff>
        </xdr:from>
        <xdr:to>
          <xdr:col>19</xdr:col>
          <xdr:colOff>0</xdr:colOff>
          <xdr:row>1186</xdr:row>
          <xdr:rowOff>0</xdr:rowOff>
        </xdr:to>
        <xdr:sp macro="" textlink="">
          <xdr:nvSpPr>
            <xdr:cNvPr id="7302" name="Drop Down 134" hidden="1">
              <a:extLst>
                <a:ext uri="{63B3BB69-23CF-44E3-9099-C40C66FF867C}">
                  <a14:compatExt spid="_x0000_s7302"/>
                </a:ext>
                <a:ext uri="{FF2B5EF4-FFF2-40B4-BE49-F238E27FC236}">
                  <a16:creationId xmlns:a16="http://schemas.microsoft.com/office/drawing/2014/main" id="{00000000-0008-0000-0900-00008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1185</xdr:row>
          <xdr:rowOff>0</xdr:rowOff>
        </xdr:from>
        <xdr:to>
          <xdr:col>20</xdr:col>
          <xdr:colOff>0</xdr:colOff>
          <xdr:row>1186</xdr:row>
          <xdr:rowOff>0</xdr:rowOff>
        </xdr:to>
        <xdr:sp macro="" textlink="">
          <xdr:nvSpPr>
            <xdr:cNvPr id="7303" name="Drop Down 135" hidden="1">
              <a:extLst>
                <a:ext uri="{63B3BB69-23CF-44E3-9099-C40C66FF867C}">
                  <a14:compatExt spid="_x0000_s7303"/>
                </a:ext>
                <a:ext uri="{FF2B5EF4-FFF2-40B4-BE49-F238E27FC236}">
                  <a16:creationId xmlns:a16="http://schemas.microsoft.com/office/drawing/2014/main" id="{00000000-0008-0000-0900-00008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1241</xdr:row>
          <xdr:rowOff>0</xdr:rowOff>
        </xdr:from>
        <xdr:to>
          <xdr:col>18</xdr:col>
          <xdr:colOff>0</xdr:colOff>
          <xdr:row>1242</xdr:row>
          <xdr:rowOff>0</xdr:rowOff>
        </xdr:to>
        <xdr:sp macro="" textlink="">
          <xdr:nvSpPr>
            <xdr:cNvPr id="7304" name="Drop Down 136" hidden="1">
              <a:extLst>
                <a:ext uri="{63B3BB69-23CF-44E3-9099-C40C66FF867C}">
                  <a14:compatExt spid="_x0000_s7304"/>
                </a:ext>
                <a:ext uri="{FF2B5EF4-FFF2-40B4-BE49-F238E27FC236}">
                  <a16:creationId xmlns:a16="http://schemas.microsoft.com/office/drawing/2014/main" id="{00000000-0008-0000-0900-00008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1241</xdr:row>
          <xdr:rowOff>0</xdr:rowOff>
        </xdr:from>
        <xdr:to>
          <xdr:col>21</xdr:col>
          <xdr:colOff>0</xdr:colOff>
          <xdr:row>1242</xdr:row>
          <xdr:rowOff>0</xdr:rowOff>
        </xdr:to>
        <xdr:sp macro="" textlink="">
          <xdr:nvSpPr>
            <xdr:cNvPr id="7305" name="Drop Down 137" hidden="1">
              <a:extLst>
                <a:ext uri="{63B3BB69-23CF-44E3-9099-C40C66FF867C}">
                  <a14:compatExt spid="_x0000_s7305"/>
                </a:ext>
                <a:ext uri="{FF2B5EF4-FFF2-40B4-BE49-F238E27FC236}">
                  <a16:creationId xmlns:a16="http://schemas.microsoft.com/office/drawing/2014/main" id="{00000000-0008-0000-0900-00008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1241</xdr:row>
          <xdr:rowOff>0</xdr:rowOff>
        </xdr:from>
        <xdr:to>
          <xdr:col>22</xdr:col>
          <xdr:colOff>0</xdr:colOff>
          <xdr:row>1242</xdr:row>
          <xdr:rowOff>0</xdr:rowOff>
        </xdr:to>
        <xdr:sp macro="" textlink="">
          <xdr:nvSpPr>
            <xdr:cNvPr id="7306" name="Drop Down 138" hidden="1">
              <a:extLst>
                <a:ext uri="{63B3BB69-23CF-44E3-9099-C40C66FF867C}">
                  <a14:compatExt spid="_x0000_s7306"/>
                </a:ext>
                <a:ext uri="{FF2B5EF4-FFF2-40B4-BE49-F238E27FC236}">
                  <a16:creationId xmlns:a16="http://schemas.microsoft.com/office/drawing/2014/main" id="{00000000-0008-0000-0900-00008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1241</xdr:row>
          <xdr:rowOff>0</xdr:rowOff>
        </xdr:from>
        <xdr:to>
          <xdr:col>19</xdr:col>
          <xdr:colOff>0</xdr:colOff>
          <xdr:row>1242</xdr:row>
          <xdr:rowOff>0</xdr:rowOff>
        </xdr:to>
        <xdr:sp macro="" textlink="">
          <xdr:nvSpPr>
            <xdr:cNvPr id="7307" name="Drop Down 139" hidden="1">
              <a:extLst>
                <a:ext uri="{63B3BB69-23CF-44E3-9099-C40C66FF867C}">
                  <a14:compatExt spid="_x0000_s7307"/>
                </a:ext>
                <a:ext uri="{FF2B5EF4-FFF2-40B4-BE49-F238E27FC236}">
                  <a16:creationId xmlns:a16="http://schemas.microsoft.com/office/drawing/2014/main" id="{00000000-0008-0000-0900-00008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1241</xdr:row>
          <xdr:rowOff>0</xdr:rowOff>
        </xdr:from>
        <xdr:to>
          <xdr:col>20</xdr:col>
          <xdr:colOff>0</xdr:colOff>
          <xdr:row>1242</xdr:row>
          <xdr:rowOff>0</xdr:rowOff>
        </xdr:to>
        <xdr:sp macro="" textlink="">
          <xdr:nvSpPr>
            <xdr:cNvPr id="7308" name="Drop Down 140" hidden="1">
              <a:extLst>
                <a:ext uri="{63B3BB69-23CF-44E3-9099-C40C66FF867C}">
                  <a14:compatExt spid="_x0000_s7308"/>
                </a:ext>
                <a:ext uri="{FF2B5EF4-FFF2-40B4-BE49-F238E27FC236}">
                  <a16:creationId xmlns:a16="http://schemas.microsoft.com/office/drawing/2014/main" id="{00000000-0008-0000-0900-00008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1297</xdr:row>
          <xdr:rowOff>0</xdr:rowOff>
        </xdr:from>
        <xdr:to>
          <xdr:col>18</xdr:col>
          <xdr:colOff>0</xdr:colOff>
          <xdr:row>1298</xdr:row>
          <xdr:rowOff>0</xdr:rowOff>
        </xdr:to>
        <xdr:sp macro="" textlink="">
          <xdr:nvSpPr>
            <xdr:cNvPr id="7309" name="Drop Down 141" hidden="1">
              <a:extLst>
                <a:ext uri="{63B3BB69-23CF-44E3-9099-C40C66FF867C}">
                  <a14:compatExt spid="_x0000_s7309"/>
                </a:ext>
                <a:ext uri="{FF2B5EF4-FFF2-40B4-BE49-F238E27FC236}">
                  <a16:creationId xmlns:a16="http://schemas.microsoft.com/office/drawing/2014/main" id="{00000000-0008-0000-0900-00008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1297</xdr:row>
          <xdr:rowOff>0</xdr:rowOff>
        </xdr:from>
        <xdr:to>
          <xdr:col>21</xdr:col>
          <xdr:colOff>0</xdr:colOff>
          <xdr:row>1298</xdr:row>
          <xdr:rowOff>0</xdr:rowOff>
        </xdr:to>
        <xdr:sp macro="" textlink="">
          <xdr:nvSpPr>
            <xdr:cNvPr id="7310" name="Drop Down 142" hidden="1">
              <a:extLst>
                <a:ext uri="{63B3BB69-23CF-44E3-9099-C40C66FF867C}">
                  <a14:compatExt spid="_x0000_s7310"/>
                </a:ext>
                <a:ext uri="{FF2B5EF4-FFF2-40B4-BE49-F238E27FC236}">
                  <a16:creationId xmlns:a16="http://schemas.microsoft.com/office/drawing/2014/main" id="{00000000-0008-0000-0900-00008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1297</xdr:row>
          <xdr:rowOff>0</xdr:rowOff>
        </xdr:from>
        <xdr:to>
          <xdr:col>22</xdr:col>
          <xdr:colOff>0</xdr:colOff>
          <xdr:row>1298</xdr:row>
          <xdr:rowOff>0</xdr:rowOff>
        </xdr:to>
        <xdr:sp macro="" textlink="">
          <xdr:nvSpPr>
            <xdr:cNvPr id="7311" name="Drop Down 143" hidden="1">
              <a:extLst>
                <a:ext uri="{63B3BB69-23CF-44E3-9099-C40C66FF867C}">
                  <a14:compatExt spid="_x0000_s7311"/>
                </a:ext>
                <a:ext uri="{FF2B5EF4-FFF2-40B4-BE49-F238E27FC236}">
                  <a16:creationId xmlns:a16="http://schemas.microsoft.com/office/drawing/2014/main" id="{00000000-0008-0000-0900-00008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1297</xdr:row>
          <xdr:rowOff>0</xdr:rowOff>
        </xdr:from>
        <xdr:to>
          <xdr:col>19</xdr:col>
          <xdr:colOff>0</xdr:colOff>
          <xdr:row>1298</xdr:row>
          <xdr:rowOff>0</xdr:rowOff>
        </xdr:to>
        <xdr:sp macro="" textlink="">
          <xdr:nvSpPr>
            <xdr:cNvPr id="7312" name="Drop Down 144" hidden="1">
              <a:extLst>
                <a:ext uri="{63B3BB69-23CF-44E3-9099-C40C66FF867C}">
                  <a14:compatExt spid="_x0000_s7312"/>
                </a:ext>
                <a:ext uri="{FF2B5EF4-FFF2-40B4-BE49-F238E27FC236}">
                  <a16:creationId xmlns:a16="http://schemas.microsoft.com/office/drawing/2014/main" id="{00000000-0008-0000-0900-00009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1297</xdr:row>
          <xdr:rowOff>0</xdr:rowOff>
        </xdr:from>
        <xdr:to>
          <xdr:col>20</xdr:col>
          <xdr:colOff>0</xdr:colOff>
          <xdr:row>1298</xdr:row>
          <xdr:rowOff>0</xdr:rowOff>
        </xdr:to>
        <xdr:sp macro="" textlink="">
          <xdr:nvSpPr>
            <xdr:cNvPr id="7313" name="Drop Down 145" hidden="1">
              <a:extLst>
                <a:ext uri="{63B3BB69-23CF-44E3-9099-C40C66FF867C}">
                  <a14:compatExt spid="_x0000_s7313"/>
                </a:ext>
                <a:ext uri="{FF2B5EF4-FFF2-40B4-BE49-F238E27FC236}">
                  <a16:creationId xmlns:a16="http://schemas.microsoft.com/office/drawing/2014/main" id="{00000000-0008-0000-0900-00009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1353</xdr:row>
          <xdr:rowOff>0</xdr:rowOff>
        </xdr:from>
        <xdr:to>
          <xdr:col>18</xdr:col>
          <xdr:colOff>0</xdr:colOff>
          <xdr:row>1353</xdr:row>
          <xdr:rowOff>209550</xdr:rowOff>
        </xdr:to>
        <xdr:sp macro="" textlink="">
          <xdr:nvSpPr>
            <xdr:cNvPr id="7314" name="Drop Down 146" hidden="1">
              <a:extLst>
                <a:ext uri="{63B3BB69-23CF-44E3-9099-C40C66FF867C}">
                  <a14:compatExt spid="_x0000_s7314"/>
                </a:ext>
                <a:ext uri="{FF2B5EF4-FFF2-40B4-BE49-F238E27FC236}">
                  <a16:creationId xmlns:a16="http://schemas.microsoft.com/office/drawing/2014/main" id="{00000000-0008-0000-0900-00009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1353</xdr:row>
          <xdr:rowOff>0</xdr:rowOff>
        </xdr:from>
        <xdr:to>
          <xdr:col>21</xdr:col>
          <xdr:colOff>0</xdr:colOff>
          <xdr:row>1353</xdr:row>
          <xdr:rowOff>209550</xdr:rowOff>
        </xdr:to>
        <xdr:sp macro="" textlink="">
          <xdr:nvSpPr>
            <xdr:cNvPr id="7315" name="Drop Down 147" hidden="1">
              <a:extLst>
                <a:ext uri="{63B3BB69-23CF-44E3-9099-C40C66FF867C}">
                  <a14:compatExt spid="_x0000_s7315"/>
                </a:ext>
                <a:ext uri="{FF2B5EF4-FFF2-40B4-BE49-F238E27FC236}">
                  <a16:creationId xmlns:a16="http://schemas.microsoft.com/office/drawing/2014/main" id="{00000000-0008-0000-0900-00009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1353</xdr:row>
          <xdr:rowOff>0</xdr:rowOff>
        </xdr:from>
        <xdr:to>
          <xdr:col>22</xdr:col>
          <xdr:colOff>0</xdr:colOff>
          <xdr:row>1353</xdr:row>
          <xdr:rowOff>209550</xdr:rowOff>
        </xdr:to>
        <xdr:sp macro="" textlink="">
          <xdr:nvSpPr>
            <xdr:cNvPr id="7316" name="Drop Down 148" hidden="1">
              <a:extLst>
                <a:ext uri="{63B3BB69-23CF-44E3-9099-C40C66FF867C}">
                  <a14:compatExt spid="_x0000_s7316"/>
                </a:ext>
                <a:ext uri="{FF2B5EF4-FFF2-40B4-BE49-F238E27FC236}">
                  <a16:creationId xmlns:a16="http://schemas.microsoft.com/office/drawing/2014/main" id="{00000000-0008-0000-0900-00009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1353</xdr:row>
          <xdr:rowOff>0</xdr:rowOff>
        </xdr:from>
        <xdr:to>
          <xdr:col>19</xdr:col>
          <xdr:colOff>0</xdr:colOff>
          <xdr:row>1353</xdr:row>
          <xdr:rowOff>209550</xdr:rowOff>
        </xdr:to>
        <xdr:sp macro="" textlink="">
          <xdr:nvSpPr>
            <xdr:cNvPr id="7317" name="Drop Down 149" hidden="1">
              <a:extLst>
                <a:ext uri="{63B3BB69-23CF-44E3-9099-C40C66FF867C}">
                  <a14:compatExt spid="_x0000_s7317"/>
                </a:ext>
                <a:ext uri="{FF2B5EF4-FFF2-40B4-BE49-F238E27FC236}">
                  <a16:creationId xmlns:a16="http://schemas.microsoft.com/office/drawing/2014/main" id="{00000000-0008-0000-0900-00009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1353</xdr:row>
          <xdr:rowOff>0</xdr:rowOff>
        </xdr:from>
        <xdr:to>
          <xdr:col>20</xdr:col>
          <xdr:colOff>0</xdr:colOff>
          <xdr:row>1353</xdr:row>
          <xdr:rowOff>209550</xdr:rowOff>
        </xdr:to>
        <xdr:sp macro="" textlink="">
          <xdr:nvSpPr>
            <xdr:cNvPr id="7318" name="Drop Down 150" hidden="1">
              <a:extLst>
                <a:ext uri="{63B3BB69-23CF-44E3-9099-C40C66FF867C}">
                  <a14:compatExt spid="_x0000_s7318"/>
                </a:ext>
                <a:ext uri="{FF2B5EF4-FFF2-40B4-BE49-F238E27FC236}">
                  <a16:creationId xmlns:a16="http://schemas.microsoft.com/office/drawing/2014/main" id="{00000000-0008-0000-0900-00009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177</xdr:row>
          <xdr:rowOff>0</xdr:rowOff>
        </xdr:from>
        <xdr:to>
          <xdr:col>20</xdr:col>
          <xdr:colOff>0</xdr:colOff>
          <xdr:row>178</xdr:row>
          <xdr:rowOff>0</xdr:rowOff>
        </xdr:to>
        <xdr:sp macro="" textlink="">
          <xdr:nvSpPr>
            <xdr:cNvPr id="7319" name="Drop Down 151" hidden="1">
              <a:extLst>
                <a:ext uri="{63B3BB69-23CF-44E3-9099-C40C66FF867C}">
                  <a14:compatExt spid="_x0000_s7319"/>
                </a:ext>
                <a:ext uri="{FF2B5EF4-FFF2-40B4-BE49-F238E27FC236}">
                  <a16:creationId xmlns:a16="http://schemas.microsoft.com/office/drawing/2014/main" id="{00000000-0008-0000-0900-00009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177</xdr:row>
          <xdr:rowOff>0</xdr:rowOff>
        </xdr:from>
        <xdr:to>
          <xdr:col>21</xdr:col>
          <xdr:colOff>0</xdr:colOff>
          <xdr:row>178</xdr:row>
          <xdr:rowOff>0</xdr:rowOff>
        </xdr:to>
        <xdr:sp macro="" textlink="">
          <xdr:nvSpPr>
            <xdr:cNvPr id="7320" name="Drop Down 152" hidden="1">
              <a:extLst>
                <a:ext uri="{63B3BB69-23CF-44E3-9099-C40C66FF867C}">
                  <a14:compatExt spid="_x0000_s7320"/>
                </a:ext>
                <a:ext uri="{FF2B5EF4-FFF2-40B4-BE49-F238E27FC236}">
                  <a16:creationId xmlns:a16="http://schemas.microsoft.com/office/drawing/2014/main" id="{00000000-0008-0000-0900-00009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177</xdr:row>
          <xdr:rowOff>0</xdr:rowOff>
        </xdr:from>
        <xdr:to>
          <xdr:col>22</xdr:col>
          <xdr:colOff>0</xdr:colOff>
          <xdr:row>178</xdr:row>
          <xdr:rowOff>0</xdr:rowOff>
        </xdr:to>
        <xdr:sp macro="" textlink="">
          <xdr:nvSpPr>
            <xdr:cNvPr id="7321" name="Drop Down 153" hidden="1">
              <a:extLst>
                <a:ext uri="{63B3BB69-23CF-44E3-9099-C40C66FF867C}">
                  <a14:compatExt spid="_x0000_s7321"/>
                </a:ext>
                <a:ext uri="{FF2B5EF4-FFF2-40B4-BE49-F238E27FC236}">
                  <a16:creationId xmlns:a16="http://schemas.microsoft.com/office/drawing/2014/main" id="{00000000-0008-0000-0900-00009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1465</xdr:row>
          <xdr:rowOff>0</xdr:rowOff>
        </xdr:from>
        <xdr:to>
          <xdr:col>18</xdr:col>
          <xdr:colOff>0</xdr:colOff>
          <xdr:row>1465</xdr:row>
          <xdr:rowOff>209550</xdr:rowOff>
        </xdr:to>
        <xdr:sp macro="" textlink="">
          <xdr:nvSpPr>
            <xdr:cNvPr id="7322" name="Drop Down 154" hidden="1">
              <a:extLst>
                <a:ext uri="{63B3BB69-23CF-44E3-9099-C40C66FF867C}">
                  <a14:compatExt spid="_x0000_s7322"/>
                </a:ext>
                <a:ext uri="{FF2B5EF4-FFF2-40B4-BE49-F238E27FC236}">
                  <a16:creationId xmlns:a16="http://schemas.microsoft.com/office/drawing/2014/main" id="{00000000-0008-0000-0900-00009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1465</xdr:row>
          <xdr:rowOff>0</xdr:rowOff>
        </xdr:from>
        <xdr:to>
          <xdr:col>21</xdr:col>
          <xdr:colOff>0</xdr:colOff>
          <xdr:row>1465</xdr:row>
          <xdr:rowOff>209550</xdr:rowOff>
        </xdr:to>
        <xdr:sp macro="" textlink="">
          <xdr:nvSpPr>
            <xdr:cNvPr id="7323" name="Drop Down 155" hidden="1">
              <a:extLst>
                <a:ext uri="{63B3BB69-23CF-44E3-9099-C40C66FF867C}">
                  <a14:compatExt spid="_x0000_s7323"/>
                </a:ext>
                <a:ext uri="{FF2B5EF4-FFF2-40B4-BE49-F238E27FC236}">
                  <a16:creationId xmlns:a16="http://schemas.microsoft.com/office/drawing/2014/main" id="{00000000-0008-0000-0900-00009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1465</xdr:row>
          <xdr:rowOff>0</xdr:rowOff>
        </xdr:from>
        <xdr:to>
          <xdr:col>22</xdr:col>
          <xdr:colOff>0</xdr:colOff>
          <xdr:row>1465</xdr:row>
          <xdr:rowOff>209550</xdr:rowOff>
        </xdr:to>
        <xdr:sp macro="" textlink="">
          <xdr:nvSpPr>
            <xdr:cNvPr id="7324" name="Drop Down 156" hidden="1">
              <a:extLst>
                <a:ext uri="{63B3BB69-23CF-44E3-9099-C40C66FF867C}">
                  <a14:compatExt spid="_x0000_s7324"/>
                </a:ext>
                <a:ext uri="{FF2B5EF4-FFF2-40B4-BE49-F238E27FC236}">
                  <a16:creationId xmlns:a16="http://schemas.microsoft.com/office/drawing/2014/main" id="{00000000-0008-0000-0900-00009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1465</xdr:row>
          <xdr:rowOff>0</xdr:rowOff>
        </xdr:from>
        <xdr:to>
          <xdr:col>19</xdr:col>
          <xdr:colOff>0</xdr:colOff>
          <xdr:row>1465</xdr:row>
          <xdr:rowOff>209550</xdr:rowOff>
        </xdr:to>
        <xdr:sp macro="" textlink="">
          <xdr:nvSpPr>
            <xdr:cNvPr id="7325" name="Drop Down 157" hidden="1">
              <a:extLst>
                <a:ext uri="{63B3BB69-23CF-44E3-9099-C40C66FF867C}">
                  <a14:compatExt spid="_x0000_s7325"/>
                </a:ext>
                <a:ext uri="{FF2B5EF4-FFF2-40B4-BE49-F238E27FC236}">
                  <a16:creationId xmlns:a16="http://schemas.microsoft.com/office/drawing/2014/main" id="{00000000-0008-0000-0900-00009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1465</xdr:row>
          <xdr:rowOff>0</xdr:rowOff>
        </xdr:from>
        <xdr:to>
          <xdr:col>20</xdr:col>
          <xdr:colOff>0</xdr:colOff>
          <xdr:row>1465</xdr:row>
          <xdr:rowOff>209550</xdr:rowOff>
        </xdr:to>
        <xdr:sp macro="" textlink="">
          <xdr:nvSpPr>
            <xdr:cNvPr id="7326" name="Drop Down 158" hidden="1">
              <a:extLst>
                <a:ext uri="{63B3BB69-23CF-44E3-9099-C40C66FF867C}">
                  <a14:compatExt spid="_x0000_s7326"/>
                </a:ext>
                <a:ext uri="{FF2B5EF4-FFF2-40B4-BE49-F238E27FC236}">
                  <a16:creationId xmlns:a16="http://schemas.microsoft.com/office/drawing/2014/main" id="{00000000-0008-0000-0900-00009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1409</xdr:row>
          <xdr:rowOff>0</xdr:rowOff>
        </xdr:from>
        <xdr:to>
          <xdr:col>18</xdr:col>
          <xdr:colOff>0</xdr:colOff>
          <xdr:row>1409</xdr:row>
          <xdr:rowOff>209550</xdr:rowOff>
        </xdr:to>
        <xdr:sp macro="" textlink="">
          <xdr:nvSpPr>
            <xdr:cNvPr id="7327" name="Drop Down 159" hidden="1">
              <a:extLst>
                <a:ext uri="{63B3BB69-23CF-44E3-9099-C40C66FF867C}">
                  <a14:compatExt spid="_x0000_s7327"/>
                </a:ext>
                <a:ext uri="{FF2B5EF4-FFF2-40B4-BE49-F238E27FC236}">
                  <a16:creationId xmlns:a16="http://schemas.microsoft.com/office/drawing/2014/main" id="{00000000-0008-0000-0900-00009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1409</xdr:row>
          <xdr:rowOff>0</xdr:rowOff>
        </xdr:from>
        <xdr:to>
          <xdr:col>21</xdr:col>
          <xdr:colOff>0</xdr:colOff>
          <xdr:row>1409</xdr:row>
          <xdr:rowOff>209550</xdr:rowOff>
        </xdr:to>
        <xdr:sp macro="" textlink="">
          <xdr:nvSpPr>
            <xdr:cNvPr id="7328" name="Drop Down 160" hidden="1">
              <a:extLst>
                <a:ext uri="{63B3BB69-23CF-44E3-9099-C40C66FF867C}">
                  <a14:compatExt spid="_x0000_s7328"/>
                </a:ext>
                <a:ext uri="{FF2B5EF4-FFF2-40B4-BE49-F238E27FC236}">
                  <a16:creationId xmlns:a16="http://schemas.microsoft.com/office/drawing/2014/main" id="{00000000-0008-0000-0900-0000A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1409</xdr:row>
          <xdr:rowOff>0</xdr:rowOff>
        </xdr:from>
        <xdr:to>
          <xdr:col>22</xdr:col>
          <xdr:colOff>0</xdr:colOff>
          <xdr:row>1409</xdr:row>
          <xdr:rowOff>209550</xdr:rowOff>
        </xdr:to>
        <xdr:sp macro="" textlink="">
          <xdr:nvSpPr>
            <xdr:cNvPr id="7329" name="Drop Down 161" hidden="1">
              <a:extLst>
                <a:ext uri="{63B3BB69-23CF-44E3-9099-C40C66FF867C}">
                  <a14:compatExt spid="_x0000_s7329"/>
                </a:ext>
                <a:ext uri="{FF2B5EF4-FFF2-40B4-BE49-F238E27FC236}">
                  <a16:creationId xmlns:a16="http://schemas.microsoft.com/office/drawing/2014/main" id="{00000000-0008-0000-0900-0000A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1409</xdr:row>
          <xdr:rowOff>0</xdr:rowOff>
        </xdr:from>
        <xdr:to>
          <xdr:col>19</xdr:col>
          <xdr:colOff>0</xdr:colOff>
          <xdr:row>1409</xdr:row>
          <xdr:rowOff>209550</xdr:rowOff>
        </xdr:to>
        <xdr:sp macro="" textlink="">
          <xdr:nvSpPr>
            <xdr:cNvPr id="7330" name="Drop Down 162" hidden="1">
              <a:extLst>
                <a:ext uri="{63B3BB69-23CF-44E3-9099-C40C66FF867C}">
                  <a14:compatExt spid="_x0000_s7330"/>
                </a:ext>
                <a:ext uri="{FF2B5EF4-FFF2-40B4-BE49-F238E27FC236}">
                  <a16:creationId xmlns:a16="http://schemas.microsoft.com/office/drawing/2014/main" id="{00000000-0008-0000-0900-0000A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1409</xdr:row>
          <xdr:rowOff>0</xdr:rowOff>
        </xdr:from>
        <xdr:to>
          <xdr:col>20</xdr:col>
          <xdr:colOff>0</xdr:colOff>
          <xdr:row>1409</xdr:row>
          <xdr:rowOff>209550</xdr:rowOff>
        </xdr:to>
        <xdr:sp macro="" textlink="">
          <xdr:nvSpPr>
            <xdr:cNvPr id="7331" name="Drop Down 163" hidden="1">
              <a:extLst>
                <a:ext uri="{63B3BB69-23CF-44E3-9099-C40C66FF867C}">
                  <a14:compatExt spid="_x0000_s7331"/>
                </a:ext>
                <a:ext uri="{FF2B5EF4-FFF2-40B4-BE49-F238E27FC236}">
                  <a16:creationId xmlns:a16="http://schemas.microsoft.com/office/drawing/2014/main" id="{00000000-0008-0000-0900-0000A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204438</xdr:colOff>
      <xdr:row>0</xdr:row>
      <xdr:rowOff>83634</xdr:rowOff>
    </xdr:from>
    <xdr:to>
      <xdr:col>8</xdr:col>
      <xdr:colOff>197567</xdr:colOff>
      <xdr:row>4</xdr:row>
      <xdr:rowOff>91514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438" y="83634"/>
          <a:ext cx="4351397" cy="8535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2228850</xdr:colOff>
      <xdr:row>1</xdr:row>
      <xdr:rowOff>85725</xdr:rowOff>
    </xdr:from>
    <xdr:to>
      <xdr:col>4</xdr:col>
      <xdr:colOff>666750</xdr:colOff>
      <xdr:row>3</xdr:row>
      <xdr:rowOff>28575</xdr:rowOff>
    </xdr:to>
    <xdr:sp macro="[0]!Menu_inicio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115175" y="276225"/>
          <a:ext cx="1095375" cy="333375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Menu de Inicio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to%20Mep\Proyecto%20Colegios%20Indigena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Cecilia\AppData\Local\Temp\Libro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rsequeirav\Documents\prueba%20de%20bases%20Leccion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vindas\Datos%20de%20programa\Microsoft\Excel\Proyecto%20final%20valor%20agregado%2016-09-2011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VISION%20DE%20CUADROS%20SECUNDARIA\REVISION%20CUADROS%20SECUNDARIA%202013\Colegios%20Acad&#233;micos\GUAPILES\Raf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Historial de la Institución"/>
      <sheetName val="Hoja de Cálculo de Lecciones"/>
      <sheetName val="Cuadro Personal Ciencias"/>
      <sheetName val="Cuadro Personal Biología"/>
      <sheetName val="Cuadro Personal Física"/>
      <sheetName val="Cuadro Personal Química"/>
      <sheetName val="Cuadro Personal Est. Soc y Cív."/>
      <sheetName val="Cuadro Personal Español"/>
      <sheetName val="Cuadro Personal Filosofía"/>
      <sheetName val="Cuadro Personal Francés"/>
      <sheetName val="Cuadro Personal Inglés"/>
      <sheetName val="Cuadro Personal Matemáticas"/>
      <sheetName val="Cuadro Personal Psicología"/>
      <sheetName val="Cuadro Personal Rec. Matem."/>
      <sheetName val="Cuadro Personal Ed. Física"/>
      <sheetName val="Cuadro Personal Ed. Musical"/>
      <sheetName val="Cuadro Personal Ed. Religiosa"/>
      <sheetName val="Cuadro Personal Info. Educ."/>
      <sheetName val="Cuadro Personal Taller de Ing."/>
      <sheetName val="Cuadro Personal Intro Prob Amb"/>
      <sheetName val="Cuadro Personal Prob Amb II"/>
      <sheetName val="Cuadro Personal Biod y ASP"/>
      <sheetName val="Cuadro Personal Info Ed Amb"/>
      <sheetName val="Cuadro Personal Sost. Amb."/>
      <sheetName val="Cuadro Personal Proy. Amb."/>
      <sheetName val="Base Datos"/>
      <sheetName val="Movimientos-DRH"/>
      <sheetName val="Hoja3"/>
      <sheetName val="Formulario 1"/>
      <sheetName val="PROYECTOS"/>
      <sheetName val="BD2"/>
      <sheetName val="BD1"/>
      <sheetName val="Planeamiento"/>
      <sheetName val="Reajuste  "/>
      <sheetName val="Hoja de Cálculo"/>
      <sheetName val="Cuadro de Personal"/>
      <sheetName val="Hoja de Control RRHH"/>
      <sheetName val="Planes de Estudio"/>
      <sheetName val="TIE"/>
      <sheetName val="Tecn-Dep"/>
    </sheetNames>
    <sheetDataSet>
      <sheetData sheetId="0">
        <row r="2">
          <cell r="B2" t="str">
            <v>Dirección de Planificación Institucional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 t="str">
            <v>codigo</v>
          </cell>
          <cell r="B2" t="str">
            <v>nombre de la Institucion</v>
          </cell>
          <cell r="C2" t="str">
            <v>Direccion Regional</v>
          </cell>
          <cell r="D2" t="str">
            <v>Circuito</v>
          </cell>
          <cell r="E2" t="str">
            <v>provincia</v>
          </cell>
          <cell r="F2" t="str">
            <v>canton</v>
          </cell>
          <cell r="G2" t="str">
            <v>distrito</v>
          </cell>
          <cell r="H2" t="str">
            <v>poblado</v>
          </cell>
          <cell r="I2" t="str">
            <v>director</v>
          </cell>
          <cell r="J2" t="str">
            <v>telefono</v>
          </cell>
          <cell r="K2" t="str">
            <v>fax</v>
          </cell>
          <cell r="L2" t="str">
            <v>correo</v>
          </cell>
          <cell r="M2" t="str">
            <v>innv</v>
          </cell>
          <cell r="N2" t="str">
            <v>matricula 2011</v>
          </cell>
          <cell r="O2" t="str">
            <v>secc 2011</v>
          </cell>
          <cell r="P2" t="str">
            <v>lecc 2011</v>
          </cell>
          <cell r="Q2" t="str">
            <v>matricula 2010</v>
          </cell>
          <cell r="R2" t="str">
            <v>secc 2010</v>
          </cell>
          <cell r="S2" t="str">
            <v>lecc 2010</v>
          </cell>
          <cell r="AC2" t="str">
            <v>codigo</v>
          </cell>
          <cell r="AD2" t="str">
            <v>s1_2011</v>
          </cell>
          <cell r="AE2" t="str">
            <v>s2_2011</v>
          </cell>
          <cell r="AF2" t="str">
            <v>s3_2011</v>
          </cell>
          <cell r="AG2" t="str">
            <v>s4_2011</v>
          </cell>
          <cell r="AH2" t="str">
            <v>s5_2011</v>
          </cell>
          <cell r="AI2" t="str">
            <v>s6_2011</v>
          </cell>
        </row>
        <row r="3">
          <cell r="A3">
            <v>3938</v>
          </cell>
          <cell r="B3" t="str">
            <v xml:space="preserve">SUPERIOR DE SEÑORITAS              </v>
          </cell>
          <cell r="C3" t="str">
            <v xml:space="preserve">SAN JOSE CENTRAL         </v>
          </cell>
          <cell r="D3">
            <v>2</v>
          </cell>
          <cell r="E3" t="str">
            <v xml:space="preserve">SAN JOSE  </v>
          </cell>
          <cell r="F3" t="str">
            <v xml:space="preserve">SAN JOSE            </v>
          </cell>
          <cell r="G3" t="str">
            <v xml:space="preserve">CATEDRAL            </v>
          </cell>
          <cell r="H3" t="str">
            <v xml:space="preserve">SOLEDAD             </v>
          </cell>
          <cell r="I3" t="str">
            <v xml:space="preserve">LIZBETH HERRERA PRADO         </v>
          </cell>
          <cell r="J3">
            <v>22214246</v>
          </cell>
          <cell r="K3">
            <v>22580968</v>
          </cell>
          <cell r="L3" t="str">
            <v xml:space="preserve">                              </v>
          </cell>
          <cell r="M3">
            <v>2</v>
          </cell>
          <cell r="N3">
            <v>1141</v>
          </cell>
          <cell r="O3">
            <v>36</v>
          </cell>
          <cell r="P3">
            <v>1814</v>
          </cell>
          <cell r="Q3">
            <v>1183</v>
          </cell>
          <cell r="R3">
            <v>36</v>
          </cell>
          <cell r="S3">
            <v>1829</v>
          </cell>
          <cell r="AC3">
            <v>3938</v>
          </cell>
          <cell r="AD3">
            <v>10</v>
          </cell>
          <cell r="AE3">
            <v>9</v>
          </cell>
          <cell r="AF3">
            <v>7</v>
          </cell>
          <cell r="AG3">
            <v>5</v>
          </cell>
          <cell r="AH3">
            <v>5</v>
          </cell>
          <cell r="AI3">
            <v>0</v>
          </cell>
        </row>
        <row r="4">
          <cell r="A4">
            <v>3939</v>
          </cell>
          <cell r="B4" t="str">
            <v xml:space="preserve">LICEO ANASTASIO ALFARO             </v>
          </cell>
          <cell r="C4" t="str">
            <v xml:space="preserve">SAN JOSE NORTE           </v>
          </cell>
          <cell r="D4">
            <v>10</v>
          </cell>
          <cell r="E4" t="str">
            <v xml:space="preserve">SAN JOSE  </v>
          </cell>
          <cell r="F4" t="str">
            <v xml:space="preserve">MONTES DE OCA       </v>
          </cell>
          <cell r="G4" t="str">
            <v xml:space="preserve">MERCEDES            </v>
          </cell>
          <cell r="H4" t="str">
            <v xml:space="preserve">BETANIA             </v>
          </cell>
          <cell r="I4" t="str">
            <v xml:space="preserve">OLGA WO CHING ARIAS           </v>
          </cell>
          <cell r="J4">
            <v>22251272</v>
          </cell>
          <cell r="K4">
            <v>22251272</v>
          </cell>
          <cell r="L4" t="str">
            <v xml:space="preserve">owch18@yahoo.com              </v>
          </cell>
          <cell r="M4">
            <v>2</v>
          </cell>
          <cell r="N4">
            <v>1002</v>
          </cell>
          <cell r="O4">
            <v>33</v>
          </cell>
          <cell r="P4">
            <v>1659</v>
          </cell>
          <cell r="Q4">
            <v>1001</v>
          </cell>
          <cell r="R4">
            <v>33</v>
          </cell>
          <cell r="S4">
            <v>1672</v>
          </cell>
          <cell r="AC4">
            <v>3939</v>
          </cell>
          <cell r="AD4">
            <v>9</v>
          </cell>
          <cell r="AE4">
            <v>7</v>
          </cell>
          <cell r="AF4">
            <v>6</v>
          </cell>
          <cell r="AG4">
            <v>6</v>
          </cell>
          <cell r="AH4">
            <v>5</v>
          </cell>
          <cell r="AI4">
            <v>0</v>
          </cell>
        </row>
        <row r="5">
          <cell r="A5">
            <v>3940</v>
          </cell>
          <cell r="B5" t="str">
            <v xml:space="preserve">LICEO DE COSTA RICA                </v>
          </cell>
          <cell r="C5" t="str">
            <v xml:space="preserve">SAN JOSE CENTRAL         </v>
          </cell>
          <cell r="D5">
            <v>2</v>
          </cell>
          <cell r="E5" t="str">
            <v xml:space="preserve">SAN JOSE  </v>
          </cell>
          <cell r="F5" t="str">
            <v xml:space="preserve">SAN JOSE            </v>
          </cell>
          <cell r="G5" t="str">
            <v xml:space="preserve">CATEDRAL            </v>
          </cell>
          <cell r="H5" t="str">
            <v xml:space="preserve">GONZALEZ VIQUEZ     </v>
          </cell>
          <cell r="I5" t="str">
            <v xml:space="preserve">MILTON ROJAS MENDEZ           </v>
          </cell>
          <cell r="J5">
            <v>22213769</v>
          </cell>
          <cell r="K5">
            <v>22213769</v>
          </cell>
          <cell r="L5" t="str">
            <v xml:space="preserve">lcrdireccion@gmail.com        </v>
          </cell>
          <cell r="M5">
            <v>2</v>
          </cell>
          <cell r="N5">
            <v>1114</v>
          </cell>
          <cell r="O5">
            <v>39</v>
          </cell>
          <cell r="P5">
            <v>2505</v>
          </cell>
          <cell r="Q5">
            <v>1073</v>
          </cell>
          <cell r="R5">
            <v>38</v>
          </cell>
          <cell r="S5">
            <v>2377</v>
          </cell>
          <cell r="AC5">
            <v>3940</v>
          </cell>
          <cell r="AD5">
            <v>18</v>
          </cell>
          <cell r="AE5">
            <v>10</v>
          </cell>
          <cell r="AF5">
            <v>4</v>
          </cell>
          <cell r="AG5">
            <v>3</v>
          </cell>
          <cell r="AH5">
            <v>3</v>
          </cell>
          <cell r="AI5">
            <v>1</v>
          </cell>
        </row>
        <row r="6">
          <cell r="A6">
            <v>3941</v>
          </cell>
          <cell r="B6" t="str">
            <v xml:space="preserve">SAN JOSE                           </v>
          </cell>
          <cell r="C6" t="str">
            <v xml:space="preserve">SAN JOSE CENTRAL         </v>
          </cell>
          <cell r="D6">
            <v>1</v>
          </cell>
          <cell r="E6" t="str">
            <v xml:space="preserve">SAN JOSE  </v>
          </cell>
          <cell r="F6" t="str">
            <v xml:space="preserve">SAN JOSE            </v>
          </cell>
          <cell r="G6" t="str">
            <v xml:space="preserve">MERCED              </v>
          </cell>
          <cell r="H6" t="str">
            <v xml:space="preserve">BARRIO MEXICO       </v>
          </cell>
          <cell r="I6" t="str">
            <v xml:space="preserve">VICTORIA ZUÑIGA ZUÑIGA        </v>
          </cell>
          <cell r="J6">
            <v>22213849</v>
          </cell>
          <cell r="K6">
            <v>22223167</v>
          </cell>
          <cell r="L6" t="str">
            <v xml:space="preserve">direcliceodesanjose@gmail.com </v>
          </cell>
          <cell r="M6">
            <v>2</v>
          </cell>
          <cell r="N6">
            <v>1219</v>
          </cell>
          <cell r="O6">
            <v>40</v>
          </cell>
          <cell r="P6">
            <v>2043</v>
          </cell>
          <cell r="Q6">
            <v>1285</v>
          </cell>
          <cell r="R6">
            <v>42</v>
          </cell>
          <cell r="S6">
            <v>1889</v>
          </cell>
          <cell r="AC6">
            <v>3941</v>
          </cell>
          <cell r="AD6">
            <v>18</v>
          </cell>
          <cell r="AE6">
            <v>8</v>
          </cell>
          <cell r="AF6">
            <v>4</v>
          </cell>
          <cell r="AG6">
            <v>5</v>
          </cell>
          <cell r="AH6">
            <v>5</v>
          </cell>
          <cell r="AI6">
            <v>0</v>
          </cell>
        </row>
        <row r="7">
          <cell r="A7">
            <v>3942</v>
          </cell>
          <cell r="B7" t="str">
            <v xml:space="preserve">LICEO DEL SUR                      </v>
          </cell>
          <cell r="C7" t="str">
            <v xml:space="preserve">SAN JOSE CENTRAL         </v>
          </cell>
          <cell r="D7">
            <v>1</v>
          </cell>
          <cell r="E7" t="str">
            <v xml:space="preserve">SAN JOSE  </v>
          </cell>
          <cell r="F7" t="str">
            <v xml:space="preserve">SAN JOSE            </v>
          </cell>
          <cell r="G7" t="str">
            <v xml:space="preserve">HOSPITAL            </v>
          </cell>
          <cell r="H7" t="str">
            <v xml:space="preserve">BARRIO CUBA         </v>
          </cell>
          <cell r="I7" t="str">
            <v xml:space="preserve">PEDRO CHACON LIZANO           </v>
          </cell>
          <cell r="J7">
            <v>22337883</v>
          </cell>
          <cell r="K7">
            <v>22337883</v>
          </cell>
          <cell r="L7" t="str">
            <v xml:space="preserve">liceodelsur.cr.@gmail.co.cr   </v>
          </cell>
          <cell r="M7">
            <v>2</v>
          </cell>
          <cell r="N7">
            <v>1091</v>
          </cell>
          <cell r="O7">
            <v>42</v>
          </cell>
          <cell r="P7">
            <v>2014</v>
          </cell>
          <cell r="Q7">
            <v>1183</v>
          </cell>
          <cell r="R7">
            <v>41</v>
          </cell>
          <cell r="S7">
            <v>2239</v>
          </cell>
          <cell r="AC7">
            <v>3942</v>
          </cell>
          <cell r="AD7">
            <v>16</v>
          </cell>
          <cell r="AE7">
            <v>9</v>
          </cell>
          <cell r="AF7">
            <v>9</v>
          </cell>
          <cell r="AG7">
            <v>5</v>
          </cell>
          <cell r="AH7">
            <v>3</v>
          </cell>
          <cell r="AI7">
            <v>0</v>
          </cell>
        </row>
        <row r="8">
          <cell r="A8">
            <v>3943</v>
          </cell>
          <cell r="B8" t="str">
            <v xml:space="preserve">LUIS DOBLES SEGREDA                </v>
          </cell>
          <cell r="C8" t="str">
            <v xml:space="preserve">SAN JOSE OESTE           </v>
          </cell>
          <cell r="D8">
            <v>5</v>
          </cell>
          <cell r="E8" t="str">
            <v xml:space="preserve">SAN JOSE  </v>
          </cell>
          <cell r="F8" t="str">
            <v xml:space="preserve">SAN JOSE            </v>
          </cell>
          <cell r="G8" t="str">
            <v xml:space="preserve">MATA REDONDA        </v>
          </cell>
          <cell r="H8" t="str">
            <v xml:space="preserve">SABANA ESTE         </v>
          </cell>
          <cell r="I8" t="str">
            <v xml:space="preserve">IVAN CECILIANO ARCE           </v>
          </cell>
          <cell r="J8">
            <v>22216646</v>
          </cell>
          <cell r="K8">
            <v>22216646</v>
          </cell>
          <cell r="L8" t="str">
            <v xml:space="preserve">liceoluisdobles@gmail.com     </v>
          </cell>
          <cell r="M8">
            <v>1</v>
          </cell>
          <cell r="N8">
            <v>1721</v>
          </cell>
          <cell r="O8">
            <v>49</v>
          </cell>
          <cell r="P8">
            <v>2687</v>
          </cell>
          <cell r="Q8">
            <v>1614</v>
          </cell>
          <cell r="R8">
            <v>49</v>
          </cell>
          <cell r="S8">
            <v>2682</v>
          </cell>
          <cell r="AC8">
            <v>3943</v>
          </cell>
          <cell r="AD8">
            <v>17</v>
          </cell>
          <cell r="AE8">
            <v>9</v>
          </cell>
          <cell r="AF8">
            <v>8</v>
          </cell>
          <cell r="AG8">
            <v>8</v>
          </cell>
          <cell r="AH8">
            <v>7</v>
          </cell>
          <cell r="AI8">
            <v>0</v>
          </cell>
        </row>
        <row r="9">
          <cell r="A9">
            <v>3944</v>
          </cell>
          <cell r="B9" t="str">
            <v xml:space="preserve">JOSE JOAQUIN VARGAS CALVO          </v>
          </cell>
          <cell r="C9" t="str">
            <v xml:space="preserve">SAN JOSE NORTE           </v>
          </cell>
          <cell r="D9">
            <v>10</v>
          </cell>
          <cell r="E9" t="str">
            <v xml:space="preserve">SAN JOSE  </v>
          </cell>
          <cell r="F9" t="str">
            <v xml:space="preserve">MONTES DE OCA       </v>
          </cell>
          <cell r="G9" t="str">
            <v xml:space="preserve">SAN PEDRO           </v>
          </cell>
          <cell r="H9" t="str">
            <v xml:space="preserve">SAN PEDRO           </v>
          </cell>
          <cell r="I9" t="str">
            <v xml:space="preserve">YADIRA DURAN CUBERO           </v>
          </cell>
          <cell r="J9">
            <v>22250281</v>
          </cell>
          <cell r="K9">
            <v>22800232</v>
          </cell>
          <cell r="L9" t="str">
            <v xml:space="preserve">jjvc3944@gmail.com            </v>
          </cell>
          <cell r="M9">
            <v>2</v>
          </cell>
          <cell r="N9">
            <v>1514</v>
          </cell>
          <cell r="O9">
            <v>44</v>
          </cell>
          <cell r="P9">
            <v>2147</v>
          </cell>
          <cell r="Q9">
            <v>1578</v>
          </cell>
          <cell r="R9">
            <v>44</v>
          </cell>
          <cell r="S9">
            <v>2151</v>
          </cell>
          <cell r="AC9">
            <v>3944</v>
          </cell>
          <cell r="AD9">
            <v>11</v>
          </cell>
          <cell r="AE9">
            <v>12</v>
          </cell>
          <cell r="AF9">
            <v>7</v>
          </cell>
          <cell r="AG9">
            <v>7</v>
          </cell>
          <cell r="AH9">
            <v>7</v>
          </cell>
          <cell r="AI9">
            <v>0</v>
          </cell>
        </row>
        <row r="10">
          <cell r="A10">
            <v>3945</v>
          </cell>
          <cell r="B10" t="str">
            <v xml:space="preserve">NAPOLEON QUESADA SALAZAR           </v>
          </cell>
          <cell r="C10" t="str">
            <v xml:space="preserve">SAN JOSE NORTE           </v>
          </cell>
          <cell r="D10">
            <v>7</v>
          </cell>
          <cell r="E10" t="str">
            <v xml:space="preserve">SAN JOSE  </v>
          </cell>
          <cell r="F10" t="str">
            <v xml:space="preserve">GOICOECHEA          </v>
          </cell>
          <cell r="G10" t="str">
            <v xml:space="preserve">GUADALUPE           </v>
          </cell>
          <cell r="H10" t="str">
            <v xml:space="preserve">JIMENEZ             </v>
          </cell>
          <cell r="I10" t="str">
            <v xml:space="preserve">GUISELLE BRENES GUTIERREZ     </v>
          </cell>
          <cell r="J10">
            <v>22213885</v>
          </cell>
          <cell r="K10">
            <v>22216730</v>
          </cell>
          <cell r="L10" t="str">
            <v xml:space="preserve">                              </v>
          </cell>
          <cell r="M10">
            <v>2</v>
          </cell>
          <cell r="N10">
            <v>1415</v>
          </cell>
          <cell r="O10">
            <v>52</v>
          </cell>
          <cell r="P10">
            <v>2870</v>
          </cell>
          <cell r="Q10">
            <v>1737</v>
          </cell>
          <cell r="R10">
            <v>57</v>
          </cell>
          <cell r="S10">
            <v>3027</v>
          </cell>
          <cell r="AC10">
            <v>3945</v>
          </cell>
          <cell r="AD10">
            <v>14</v>
          </cell>
          <cell r="AE10">
            <v>10</v>
          </cell>
          <cell r="AF10">
            <v>10</v>
          </cell>
          <cell r="AG10">
            <v>10</v>
          </cell>
          <cell r="AH10">
            <v>8</v>
          </cell>
          <cell r="AI10">
            <v>0</v>
          </cell>
        </row>
        <row r="11">
          <cell r="A11">
            <v>3946</v>
          </cell>
          <cell r="B11" t="str">
            <v xml:space="preserve">MAURO FERNANDEZ ACUÑA              </v>
          </cell>
          <cell r="C11" t="str">
            <v xml:space="preserve">SAN JOSE NORTE           </v>
          </cell>
          <cell r="D11">
            <v>4</v>
          </cell>
          <cell r="E11" t="str">
            <v xml:space="preserve">SAN JOSE  </v>
          </cell>
          <cell r="F11" t="str">
            <v xml:space="preserve">TIBAS               </v>
          </cell>
          <cell r="G11" t="str">
            <v xml:space="preserve">SAN JUAN            </v>
          </cell>
          <cell r="H11" t="str">
            <v xml:space="preserve">GONZALEZ TRUQUER    </v>
          </cell>
          <cell r="I11" t="str">
            <v xml:space="preserve">MARTIN TORRES RODRIGUEZ       </v>
          </cell>
          <cell r="J11">
            <v>22400123</v>
          </cell>
          <cell r="K11">
            <v>22400123</v>
          </cell>
          <cell r="L11" t="str">
            <v xml:space="preserve">torresmartin2007@yahoo.com    </v>
          </cell>
          <cell r="M11">
            <v>2</v>
          </cell>
          <cell r="N11">
            <v>1067</v>
          </cell>
          <cell r="O11">
            <v>40</v>
          </cell>
          <cell r="P11">
            <v>1953</v>
          </cell>
          <cell r="Q11">
            <v>1062</v>
          </cell>
          <cell r="R11">
            <v>45</v>
          </cell>
          <cell r="S11">
            <v>2278</v>
          </cell>
          <cell r="AC11">
            <v>3946</v>
          </cell>
          <cell r="AD11">
            <v>14</v>
          </cell>
          <cell r="AE11">
            <v>9</v>
          </cell>
          <cell r="AF11">
            <v>7</v>
          </cell>
          <cell r="AG11">
            <v>5</v>
          </cell>
          <cell r="AH11">
            <v>5</v>
          </cell>
          <cell r="AI11">
            <v>0</v>
          </cell>
        </row>
        <row r="12">
          <cell r="A12">
            <v>3947</v>
          </cell>
          <cell r="B12" t="str">
            <v xml:space="preserve">RODRIGO FACIO BRENES               </v>
          </cell>
          <cell r="C12" t="str">
            <v xml:space="preserve">SAN JOSE CENTRAL         </v>
          </cell>
          <cell r="D12">
            <v>3</v>
          </cell>
          <cell r="E12" t="str">
            <v xml:space="preserve">SAN JOSE  </v>
          </cell>
          <cell r="F12" t="str">
            <v xml:space="preserve">SAN JOSE            </v>
          </cell>
          <cell r="G12" t="str">
            <v xml:space="preserve">ZAPOTE              </v>
          </cell>
          <cell r="H12" t="str">
            <v xml:space="preserve">ZAPOTE              </v>
          </cell>
          <cell r="I12" t="str">
            <v xml:space="preserve">MARGARITA KORTE NUÑEZ         </v>
          </cell>
          <cell r="J12">
            <v>22255036</v>
          </cell>
          <cell r="K12">
            <v>22255036</v>
          </cell>
          <cell r="L12" t="str">
            <v xml:space="preserve">                              </v>
          </cell>
          <cell r="M12">
            <v>2</v>
          </cell>
          <cell r="N12">
            <v>1023</v>
          </cell>
          <cell r="O12">
            <v>34</v>
          </cell>
          <cell r="P12">
            <v>1737</v>
          </cell>
          <cell r="Q12">
            <v>1092</v>
          </cell>
          <cell r="R12">
            <v>36</v>
          </cell>
          <cell r="S12">
            <v>1828</v>
          </cell>
          <cell r="AC12">
            <v>3947</v>
          </cell>
          <cell r="AD12">
            <v>12</v>
          </cell>
          <cell r="AE12">
            <v>7</v>
          </cell>
          <cell r="AF12">
            <v>5</v>
          </cell>
          <cell r="AG12">
            <v>6</v>
          </cell>
          <cell r="AH12">
            <v>4</v>
          </cell>
          <cell r="AI12">
            <v>0</v>
          </cell>
        </row>
        <row r="13">
          <cell r="A13">
            <v>3948</v>
          </cell>
          <cell r="B13" t="str">
            <v xml:space="preserve">ROBERTO BRENES MESEN               </v>
          </cell>
          <cell r="C13" t="str">
            <v xml:space="preserve">SAN JOSE CENTRAL         </v>
          </cell>
          <cell r="D13">
            <v>6</v>
          </cell>
          <cell r="E13" t="str">
            <v xml:space="preserve">SAN JOSE  </v>
          </cell>
          <cell r="F13" t="str">
            <v xml:space="preserve">SAN JOSE            </v>
          </cell>
          <cell r="G13" t="str">
            <v xml:space="preserve">HATILLO             </v>
          </cell>
          <cell r="H13" t="str">
            <v xml:space="preserve">HATILLO 2           </v>
          </cell>
          <cell r="I13" t="str">
            <v xml:space="preserve">ANA LUCIA BENAVIDES FERNANDEZ </v>
          </cell>
          <cell r="J13">
            <v>22541109</v>
          </cell>
          <cell r="K13">
            <v>22541108</v>
          </cell>
          <cell r="L13" t="str">
            <v xml:space="preserve">licrobbrenesm@gmail.com       </v>
          </cell>
          <cell r="M13">
            <v>2</v>
          </cell>
          <cell r="N13">
            <v>926</v>
          </cell>
          <cell r="O13">
            <v>33</v>
          </cell>
          <cell r="P13">
            <v>1688</v>
          </cell>
          <cell r="Q13">
            <v>1025</v>
          </cell>
          <cell r="R13">
            <v>35</v>
          </cell>
          <cell r="S13">
            <v>1765</v>
          </cell>
          <cell r="AC13">
            <v>3948</v>
          </cell>
          <cell r="AD13">
            <v>12</v>
          </cell>
          <cell r="AE13">
            <v>6</v>
          </cell>
          <cell r="AF13">
            <v>5</v>
          </cell>
          <cell r="AG13">
            <v>6</v>
          </cell>
          <cell r="AH13">
            <v>4</v>
          </cell>
          <cell r="AI13">
            <v>0</v>
          </cell>
        </row>
        <row r="14">
          <cell r="A14">
            <v>3949</v>
          </cell>
          <cell r="B14" t="str">
            <v xml:space="preserve">LICEO DE MORAVIA                   </v>
          </cell>
          <cell r="C14" t="str">
            <v xml:space="preserve">SAN JOSE NORTE           </v>
          </cell>
          <cell r="D14">
            <v>9</v>
          </cell>
          <cell r="E14" t="str">
            <v xml:space="preserve">SAN JOSE  </v>
          </cell>
          <cell r="F14" t="str">
            <v xml:space="preserve">MORAVIA             </v>
          </cell>
          <cell r="G14" t="str">
            <v xml:space="preserve">SAN VICENTE         </v>
          </cell>
          <cell r="H14" t="str">
            <v xml:space="preserve">SAN RAFAEL          </v>
          </cell>
          <cell r="I14" t="str">
            <v xml:space="preserve">VICTOR HUGO CHAVES QUIROS     </v>
          </cell>
          <cell r="J14">
            <v>22359282</v>
          </cell>
          <cell r="K14">
            <v>22351336</v>
          </cell>
          <cell r="L14" t="str">
            <v xml:space="preserve">liceomoravia@gmail.com        </v>
          </cell>
          <cell r="M14">
            <v>2</v>
          </cell>
          <cell r="N14">
            <v>1147</v>
          </cell>
          <cell r="O14">
            <v>34</v>
          </cell>
          <cell r="P14">
            <v>1682</v>
          </cell>
          <cell r="Q14">
            <v>1218</v>
          </cell>
          <cell r="R14">
            <v>34</v>
          </cell>
          <cell r="S14">
            <v>1753</v>
          </cell>
          <cell r="AC14">
            <v>3949</v>
          </cell>
          <cell r="AD14">
            <v>11</v>
          </cell>
          <cell r="AE14">
            <v>8</v>
          </cell>
          <cell r="AF14">
            <v>6</v>
          </cell>
          <cell r="AG14">
            <v>6</v>
          </cell>
          <cell r="AH14">
            <v>3</v>
          </cell>
          <cell r="AI14">
            <v>0</v>
          </cell>
        </row>
        <row r="15">
          <cell r="A15">
            <v>3950</v>
          </cell>
          <cell r="B15" t="str">
            <v xml:space="preserve">DR.JOSE MA. CASTRO MADRIZ          </v>
          </cell>
          <cell r="C15" t="str">
            <v xml:space="preserve">SAN JOSE CENTRAL         </v>
          </cell>
          <cell r="D15">
            <v>3</v>
          </cell>
          <cell r="E15" t="str">
            <v xml:space="preserve">SAN JOSE  </v>
          </cell>
          <cell r="F15" t="str">
            <v xml:space="preserve">SAN JOSE            </v>
          </cell>
          <cell r="G15" t="str">
            <v xml:space="preserve">ZAPOTE              </v>
          </cell>
          <cell r="H15" t="str">
            <v xml:space="preserve">BARRIO CORDOBA      </v>
          </cell>
          <cell r="I15" t="str">
            <v xml:space="preserve">CARLOS ROJAS CHAVARRIA        </v>
          </cell>
          <cell r="J15">
            <v>22262955</v>
          </cell>
          <cell r="K15">
            <v>0</v>
          </cell>
          <cell r="L15" t="str">
            <v xml:space="preserve">lcastromadriz@hotmail.com     </v>
          </cell>
          <cell r="M15">
            <v>2</v>
          </cell>
          <cell r="N15">
            <v>1412</v>
          </cell>
          <cell r="O15">
            <v>44</v>
          </cell>
          <cell r="P15">
            <v>2145</v>
          </cell>
          <cell r="Q15">
            <v>1491</v>
          </cell>
          <cell r="R15">
            <v>49</v>
          </cell>
          <cell r="S15">
            <v>2107</v>
          </cell>
          <cell r="AC15">
            <v>3950</v>
          </cell>
          <cell r="AD15">
            <v>17</v>
          </cell>
          <cell r="AE15">
            <v>9</v>
          </cell>
          <cell r="AF15">
            <v>7</v>
          </cell>
          <cell r="AG15">
            <v>5</v>
          </cell>
          <cell r="AH15">
            <v>6</v>
          </cell>
          <cell r="AI15">
            <v>0</v>
          </cell>
        </row>
        <row r="16">
          <cell r="A16">
            <v>3951</v>
          </cell>
          <cell r="B16" t="str">
            <v xml:space="preserve">FRANCO COSTARRICENSE               </v>
          </cell>
          <cell r="C16" t="str">
            <v xml:space="preserve">SAN JOSE CENTRAL         </v>
          </cell>
          <cell r="D16">
            <v>3</v>
          </cell>
          <cell r="E16" t="str">
            <v xml:space="preserve">SAN JOSE  </v>
          </cell>
          <cell r="F16" t="str">
            <v xml:space="preserve">CURRIDABAT          </v>
          </cell>
          <cell r="G16" t="str">
            <v xml:space="preserve">GRANADILLA          </v>
          </cell>
          <cell r="H16" t="str">
            <v xml:space="preserve">CALLE CABUYA        </v>
          </cell>
          <cell r="I16" t="str">
            <v xml:space="preserve">ERIC GAUCI                    </v>
          </cell>
          <cell r="J16">
            <v>22736373</v>
          </cell>
          <cell r="K16">
            <v>22736380</v>
          </cell>
          <cell r="L16" t="str">
            <v xml:space="preserve">franco@franco.ed.cr           </v>
          </cell>
          <cell r="M16">
            <v>2</v>
          </cell>
          <cell r="N16">
            <v>243</v>
          </cell>
          <cell r="O16">
            <v>9</v>
          </cell>
          <cell r="P16">
            <v>271</v>
          </cell>
          <cell r="Q16">
            <v>242</v>
          </cell>
          <cell r="R16">
            <v>11</v>
          </cell>
          <cell r="S16">
            <v>263</v>
          </cell>
          <cell r="AC16">
            <v>3951</v>
          </cell>
          <cell r="AD16">
            <v>2</v>
          </cell>
          <cell r="AE16">
            <v>2</v>
          </cell>
          <cell r="AF16">
            <v>2</v>
          </cell>
          <cell r="AG16">
            <v>2</v>
          </cell>
          <cell r="AH16">
            <v>1</v>
          </cell>
          <cell r="AI16">
            <v>0</v>
          </cell>
        </row>
        <row r="17">
          <cell r="A17">
            <v>3952</v>
          </cell>
          <cell r="B17" t="str">
            <v xml:space="preserve">ESCAZU                             </v>
          </cell>
          <cell r="C17" t="str">
            <v xml:space="preserve">SAN JOSE OESTE           </v>
          </cell>
          <cell r="D17">
            <v>8</v>
          </cell>
          <cell r="E17" t="str">
            <v xml:space="preserve">SAN JOSE  </v>
          </cell>
          <cell r="F17" t="str">
            <v xml:space="preserve">ESCAZU              </v>
          </cell>
          <cell r="G17" t="str">
            <v xml:space="preserve">SAN ANTONIO         </v>
          </cell>
          <cell r="H17" t="str">
            <v xml:space="preserve">SAN ANTONIO         </v>
          </cell>
          <cell r="I17" t="str">
            <v xml:space="preserve">ISIDRO MARIN CASTRO           </v>
          </cell>
          <cell r="J17">
            <v>22280123</v>
          </cell>
          <cell r="K17">
            <v>22280123</v>
          </cell>
          <cell r="L17" t="str">
            <v xml:space="preserve">liceoescazu@hotmail.com       </v>
          </cell>
          <cell r="M17">
            <v>2</v>
          </cell>
          <cell r="N17">
            <v>1773</v>
          </cell>
          <cell r="O17">
            <v>55</v>
          </cell>
          <cell r="P17">
            <v>2752</v>
          </cell>
          <cell r="Q17">
            <v>1719</v>
          </cell>
          <cell r="R17">
            <v>55</v>
          </cell>
          <cell r="S17">
            <v>2863</v>
          </cell>
          <cell r="AC17">
            <v>3952</v>
          </cell>
          <cell r="AD17">
            <v>18</v>
          </cell>
          <cell r="AE17">
            <v>12</v>
          </cell>
          <cell r="AF17">
            <v>9</v>
          </cell>
          <cell r="AG17">
            <v>10</v>
          </cell>
          <cell r="AH17">
            <v>6</v>
          </cell>
          <cell r="AI17">
            <v>0</v>
          </cell>
        </row>
        <row r="18">
          <cell r="A18">
            <v>3953</v>
          </cell>
          <cell r="B18" t="str">
            <v xml:space="preserve">LICEO DE CORONADO                  </v>
          </cell>
          <cell r="C18" t="str">
            <v xml:space="preserve">SAN JOSE NORTE           </v>
          </cell>
          <cell r="D18">
            <v>11</v>
          </cell>
          <cell r="E18" t="str">
            <v xml:space="preserve">SAN JOSE  </v>
          </cell>
          <cell r="F18" t="str">
            <v xml:space="preserve">VASQUEZ DE CORONADO </v>
          </cell>
          <cell r="G18" t="str">
            <v xml:space="preserve">SAN ISIDRO          </v>
          </cell>
          <cell r="H18" t="str">
            <v xml:space="preserve">SAN ISIDRO          </v>
          </cell>
          <cell r="I18" t="str">
            <v xml:space="preserve">MARTA ELENA BORGE CARVAJAL    </v>
          </cell>
          <cell r="J18">
            <v>22290285</v>
          </cell>
          <cell r="K18">
            <v>22922301</v>
          </cell>
          <cell r="L18" t="str">
            <v xml:space="preserve">                              </v>
          </cell>
          <cell r="M18">
            <v>2</v>
          </cell>
          <cell r="N18">
            <v>1067</v>
          </cell>
          <cell r="O18">
            <v>34</v>
          </cell>
          <cell r="P18">
            <v>1732</v>
          </cell>
          <cell r="Q18">
            <v>1064</v>
          </cell>
          <cell r="R18">
            <v>37</v>
          </cell>
          <cell r="S18">
            <v>2022</v>
          </cell>
          <cell r="AC18">
            <v>3953</v>
          </cell>
          <cell r="AD18">
            <v>9</v>
          </cell>
          <cell r="AE18">
            <v>8</v>
          </cell>
          <cell r="AF18">
            <v>7</v>
          </cell>
          <cell r="AG18">
            <v>6</v>
          </cell>
          <cell r="AH18">
            <v>4</v>
          </cell>
          <cell r="AI18">
            <v>0</v>
          </cell>
        </row>
        <row r="19">
          <cell r="A19">
            <v>3954</v>
          </cell>
          <cell r="B19" t="str">
            <v xml:space="preserve">EDUCACION INTEGRAL                 </v>
          </cell>
          <cell r="C19" t="str">
            <v xml:space="preserve">SAN JOSE NORTE           </v>
          </cell>
          <cell r="D19">
            <v>9</v>
          </cell>
          <cell r="E19" t="str">
            <v xml:space="preserve">SAN JOSE  </v>
          </cell>
          <cell r="F19" t="str">
            <v xml:space="preserve">VASQUEZ DE CORONADO </v>
          </cell>
          <cell r="G19" t="str">
            <v xml:space="preserve">SAN RAFAEL          </v>
          </cell>
          <cell r="H19" t="str">
            <v xml:space="preserve">LAS NUBES           </v>
          </cell>
          <cell r="I19" t="str">
            <v xml:space="preserve">RONALD RICARDO ZUÑIGA VEGA    </v>
          </cell>
          <cell r="J19">
            <v>25290494</v>
          </cell>
          <cell r="K19">
            <v>25290673</v>
          </cell>
          <cell r="L19" t="str">
            <v xml:space="preserve">colegio@educacionintegral.com </v>
          </cell>
          <cell r="M19">
            <v>2</v>
          </cell>
          <cell r="N19">
            <v>191</v>
          </cell>
          <cell r="O19">
            <v>7</v>
          </cell>
          <cell r="P19">
            <v>340</v>
          </cell>
          <cell r="Q19">
            <v>184</v>
          </cell>
          <cell r="R19">
            <v>7</v>
          </cell>
          <cell r="S19">
            <v>340</v>
          </cell>
          <cell r="AC19">
            <v>3954</v>
          </cell>
          <cell r="AD19">
            <v>2</v>
          </cell>
          <cell r="AE19">
            <v>2</v>
          </cell>
          <cell r="AF19">
            <v>1</v>
          </cell>
          <cell r="AG19">
            <v>1</v>
          </cell>
          <cell r="AH19">
            <v>1</v>
          </cell>
          <cell r="AI19">
            <v>0</v>
          </cell>
        </row>
        <row r="20">
          <cell r="A20">
            <v>3955</v>
          </cell>
          <cell r="B20" t="str">
            <v xml:space="preserve">SALVADOR UMAÑA CASTRO              </v>
          </cell>
          <cell r="C20" t="str">
            <v xml:space="preserve">SAN JOSE NORTE           </v>
          </cell>
          <cell r="D20">
            <v>7</v>
          </cell>
          <cell r="E20" t="str">
            <v xml:space="preserve">SAN JOSE  </v>
          </cell>
          <cell r="F20" t="str">
            <v xml:space="preserve">GOICOECHEA          </v>
          </cell>
          <cell r="G20" t="str">
            <v xml:space="preserve">IPIS                </v>
          </cell>
          <cell r="H20" t="str">
            <v xml:space="preserve">KOROBO              </v>
          </cell>
          <cell r="I20" t="str">
            <v xml:space="preserve">FAUSTO BARRANTES BRAN         </v>
          </cell>
          <cell r="J20">
            <v>22293393</v>
          </cell>
          <cell r="K20">
            <v>22293393</v>
          </cell>
          <cell r="L20" t="str">
            <v xml:space="preserve">salvadorucastro@hotmail.com   </v>
          </cell>
          <cell r="M20">
            <v>2</v>
          </cell>
          <cell r="N20">
            <v>1022</v>
          </cell>
          <cell r="O20">
            <v>32</v>
          </cell>
          <cell r="P20">
            <v>1577</v>
          </cell>
          <cell r="Q20">
            <v>1050</v>
          </cell>
          <cell r="R20">
            <v>33</v>
          </cell>
          <cell r="S20">
            <v>1638</v>
          </cell>
          <cell r="AC20">
            <v>3955</v>
          </cell>
          <cell r="AD20">
            <v>10</v>
          </cell>
          <cell r="AE20">
            <v>7</v>
          </cell>
          <cell r="AF20">
            <v>6</v>
          </cell>
          <cell r="AG20">
            <v>6</v>
          </cell>
          <cell r="AH20">
            <v>3</v>
          </cell>
          <cell r="AI20">
            <v>0</v>
          </cell>
        </row>
        <row r="21">
          <cell r="A21">
            <v>3956</v>
          </cell>
          <cell r="B21" t="str">
            <v xml:space="preserve">LICEO EDGAR CERVANTES VILLALTA     </v>
          </cell>
          <cell r="C21" t="str">
            <v xml:space="preserve">SAN JOSE CENTRAL         </v>
          </cell>
          <cell r="D21">
            <v>6</v>
          </cell>
          <cell r="E21" t="str">
            <v xml:space="preserve">SAN JOSE  </v>
          </cell>
          <cell r="F21" t="str">
            <v xml:space="preserve">SAN JOSE            </v>
          </cell>
          <cell r="G21" t="str">
            <v xml:space="preserve">HATILLO             </v>
          </cell>
          <cell r="H21" t="str">
            <v xml:space="preserve">HATILLO CENTRO      </v>
          </cell>
          <cell r="I21" t="str">
            <v xml:space="preserve">EDUARDO BARAHONA VALVERDE     </v>
          </cell>
          <cell r="J21">
            <v>22545434</v>
          </cell>
          <cell r="K21">
            <v>22545434</v>
          </cell>
          <cell r="L21" t="str">
            <v xml:space="preserve">                              </v>
          </cell>
          <cell r="M21">
            <v>2</v>
          </cell>
          <cell r="N21">
            <v>1652</v>
          </cell>
          <cell r="O21">
            <v>54</v>
          </cell>
          <cell r="P21">
            <v>2211</v>
          </cell>
          <cell r="Q21">
            <v>1620</v>
          </cell>
          <cell r="R21">
            <v>44</v>
          </cell>
          <cell r="S21">
            <v>2305</v>
          </cell>
          <cell r="AC21">
            <v>3956</v>
          </cell>
          <cell r="AD21">
            <v>17</v>
          </cell>
          <cell r="AE21">
            <v>13</v>
          </cell>
          <cell r="AF21">
            <v>9</v>
          </cell>
          <cell r="AG21">
            <v>9</v>
          </cell>
          <cell r="AH21">
            <v>6</v>
          </cell>
          <cell r="AI21">
            <v>0</v>
          </cell>
        </row>
        <row r="22">
          <cell r="A22">
            <v>3957</v>
          </cell>
          <cell r="B22" t="str">
            <v>UNID. PEDAG. COLEGIO REP. DE MEXICO</v>
          </cell>
          <cell r="C22" t="str">
            <v xml:space="preserve">SAN JOSE NORTE           </v>
          </cell>
          <cell r="D22">
            <v>7</v>
          </cell>
          <cell r="E22" t="str">
            <v xml:space="preserve">SAN JOSE  </v>
          </cell>
          <cell r="F22" t="str">
            <v xml:space="preserve">SAN JOSE            </v>
          </cell>
          <cell r="G22" t="str">
            <v xml:space="preserve">CARMEN              </v>
          </cell>
          <cell r="H22" t="str">
            <v xml:space="preserve">ARANJUEZ            </v>
          </cell>
          <cell r="I22" t="str">
            <v xml:space="preserve">ANA ROSARIO RODRIGUEZ SABORIO </v>
          </cell>
          <cell r="J22">
            <v>22220068</v>
          </cell>
          <cell r="K22">
            <v>22237537</v>
          </cell>
          <cell r="L22" t="str">
            <v xml:space="preserve">colegiomexicomep@gmail.com    </v>
          </cell>
          <cell r="M22">
            <v>2</v>
          </cell>
          <cell r="N22">
            <v>735</v>
          </cell>
          <cell r="O22">
            <v>26</v>
          </cell>
          <cell r="P22">
            <v>1543</v>
          </cell>
          <cell r="Q22">
            <v>895</v>
          </cell>
          <cell r="R22">
            <v>31</v>
          </cell>
          <cell r="S22">
            <v>1704</v>
          </cell>
          <cell r="AC22">
            <v>3957</v>
          </cell>
          <cell r="AD22">
            <v>9</v>
          </cell>
          <cell r="AE22">
            <v>5</v>
          </cell>
          <cell r="AF22">
            <v>5</v>
          </cell>
          <cell r="AG22">
            <v>4</v>
          </cell>
          <cell r="AH22">
            <v>3</v>
          </cell>
          <cell r="AI22">
            <v>0</v>
          </cell>
        </row>
        <row r="23">
          <cell r="A23">
            <v>3958</v>
          </cell>
          <cell r="B23" t="str">
            <v xml:space="preserve">LABORATORIO U.C.R.                 </v>
          </cell>
          <cell r="C23" t="str">
            <v xml:space="preserve">SAN JOSE NORTE           </v>
          </cell>
          <cell r="D23">
            <v>9</v>
          </cell>
          <cell r="E23" t="str">
            <v xml:space="preserve">SAN JOSE  </v>
          </cell>
          <cell r="F23" t="str">
            <v xml:space="preserve">MORAVIA             </v>
          </cell>
          <cell r="G23" t="str">
            <v xml:space="preserve">SAN VICENTE         </v>
          </cell>
          <cell r="H23" t="str">
            <v xml:space="preserve">LOS COLEGIOS        </v>
          </cell>
          <cell r="I23" t="str">
            <v xml:space="preserve">ANA MARIA GONZALEZ RAMIREZ    </v>
          </cell>
          <cell r="J23">
            <v>22356785</v>
          </cell>
          <cell r="K23">
            <v>22369062</v>
          </cell>
          <cell r="L23" t="str">
            <v xml:space="preserve">liceolabo@hotmail.com         </v>
          </cell>
          <cell r="M23">
            <v>1</v>
          </cell>
          <cell r="N23">
            <v>456</v>
          </cell>
          <cell r="O23">
            <v>15</v>
          </cell>
          <cell r="P23">
            <v>1090</v>
          </cell>
          <cell r="Q23">
            <v>485</v>
          </cell>
          <cell r="R23">
            <v>15</v>
          </cell>
          <cell r="S23">
            <v>1064</v>
          </cell>
          <cell r="AC23">
            <v>3958</v>
          </cell>
          <cell r="AD23">
            <v>3</v>
          </cell>
          <cell r="AE23">
            <v>3</v>
          </cell>
          <cell r="AF23">
            <v>3</v>
          </cell>
          <cell r="AG23">
            <v>3</v>
          </cell>
          <cell r="AH23">
            <v>3</v>
          </cell>
          <cell r="AI23">
            <v>0</v>
          </cell>
        </row>
        <row r="24">
          <cell r="A24">
            <v>3959</v>
          </cell>
          <cell r="B24" t="str">
            <v xml:space="preserve">LICEO SANTA ANA                    </v>
          </cell>
          <cell r="C24" t="str">
            <v xml:space="preserve">SAN JOSE OESTE           </v>
          </cell>
          <cell r="D24">
            <v>8</v>
          </cell>
          <cell r="E24" t="str">
            <v xml:space="preserve">SAN JOSE  </v>
          </cell>
          <cell r="F24" t="str">
            <v xml:space="preserve">SANTA ANA           </v>
          </cell>
          <cell r="G24" t="str">
            <v xml:space="preserve">URUCA               </v>
          </cell>
          <cell r="H24" t="str">
            <v xml:space="preserve">RIO ORO             </v>
          </cell>
          <cell r="I24" t="str">
            <v xml:space="preserve">CARLOS ESQUIVEL DELGADO       </v>
          </cell>
          <cell r="J24">
            <v>22821457</v>
          </cell>
          <cell r="K24">
            <v>22821457</v>
          </cell>
          <cell r="L24" t="str">
            <v xml:space="preserve">info@colegiodesantaana.ed.cr  </v>
          </cell>
          <cell r="M24">
            <v>2</v>
          </cell>
          <cell r="N24">
            <v>1798</v>
          </cell>
          <cell r="O24">
            <v>62</v>
          </cell>
          <cell r="P24">
            <v>3066</v>
          </cell>
          <cell r="Q24">
            <v>1776</v>
          </cell>
          <cell r="R24">
            <v>59</v>
          </cell>
          <cell r="S24">
            <v>3256</v>
          </cell>
          <cell r="AC24">
            <v>3959</v>
          </cell>
          <cell r="AD24">
            <v>17</v>
          </cell>
          <cell r="AE24">
            <v>15</v>
          </cell>
          <cell r="AF24">
            <v>11</v>
          </cell>
          <cell r="AG24">
            <v>11</v>
          </cell>
          <cell r="AH24">
            <v>8</v>
          </cell>
          <cell r="AI24">
            <v>0</v>
          </cell>
        </row>
        <row r="25">
          <cell r="A25">
            <v>3960</v>
          </cell>
          <cell r="B25" t="str">
            <v xml:space="preserve">CURRIDABAT                         </v>
          </cell>
          <cell r="C25" t="str">
            <v xml:space="preserve">SAN JOSE CENTRAL         </v>
          </cell>
          <cell r="D25">
            <v>3</v>
          </cell>
          <cell r="E25" t="str">
            <v xml:space="preserve">SAN JOSE  </v>
          </cell>
          <cell r="F25" t="str">
            <v xml:space="preserve">CURRIDABAT          </v>
          </cell>
          <cell r="G25" t="str">
            <v xml:space="preserve">CURRIDABAT          </v>
          </cell>
          <cell r="H25" t="str">
            <v xml:space="preserve">HACIENDA VIEJA      </v>
          </cell>
          <cell r="I25" t="str">
            <v xml:space="preserve">ROBERTO PANIAGUA JIMENEZ      </v>
          </cell>
          <cell r="J25">
            <v>22721261</v>
          </cell>
          <cell r="K25">
            <v>22721261</v>
          </cell>
          <cell r="L25" t="str">
            <v xml:space="preserve">liceodecurridabat@hotmail.com </v>
          </cell>
          <cell r="M25">
            <v>2</v>
          </cell>
          <cell r="N25">
            <v>914</v>
          </cell>
          <cell r="O25">
            <v>34</v>
          </cell>
          <cell r="P25">
            <v>1680</v>
          </cell>
          <cell r="Q25">
            <v>995</v>
          </cell>
          <cell r="R25">
            <v>34</v>
          </cell>
          <cell r="S25">
            <v>1741</v>
          </cell>
          <cell r="AC25">
            <v>3960</v>
          </cell>
          <cell r="AD25">
            <v>10</v>
          </cell>
          <cell r="AE25">
            <v>9</v>
          </cell>
          <cell r="AF25">
            <v>6</v>
          </cell>
          <cell r="AG25">
            <v>5</v>
          </cell>
          <cell r="AH25">
            <v>4</v>
          </cell>
          <cell r="AI25">
            <v>0</v>
          </cell>
        </row>
        <row r="26">
          <cell r="A26">
            <v>3961</v>
          </cell>
          <cell r="B26" t="str">
            <v xml:space="preserve">ALAJUELITA                         </v>
          </cell>
          <cell r="C26" t="str">
            <v xml:space="preserve">SAN JOSE CENTRAL         </v>
          </cell>
          <cell r="D26">
            <v>6</v>
          </cell>
          <cell r="E26" t="str">
            <v xml:space="preserve">SAN JOSE  </v>
          </cell>
          <cell r="F26" t="str">
            <v xml:space="preserve">ALAJUELITA          </v>
          </cell>
          <cell r="G26" t="str">
            <v xml:space="preserve">SAN FELIPE          </v>
          </cell>
          <cell r="H26" t="str">
            <v xml:space="preserve">SAN FELIPE          </v>
          </cell>
          <cell r="I26" t="str">
            <v xml:space="preserve">ALEJANDRO CARVAJAL SOLIS      </v>
          </cell>
          <cell r="J26">
            <v>22546459</v>
          </cell>
          <cell r="K26">
            <v>22546459</v>
          </cell>
          <cell r="L26" t="str">
            <v xml:space="preserve">licala1973@gmail.com          </v>
          </cell>
          <cell r="M26">
            <v>2</v>
          </cell>
          <cell r="N26">
            <v>2087</v>
          </cell>
          <cell r="O26">
            <v>70</v>
          </cell>
          <cell r="P26">
            <v>2566</v>
          </cell>
          <cell r="Q26">
            <v>1989</v>
          </cell>
          <cell r="R26">
            <v>67</v>
          </cell>
          <cell r="S26">
            <v>2726</v>
          </cell>
          <cell r="AC26">
            <v>3961</v>
          </cell>
          <cell r="AD26">
            <v>30</v>
          </cell>
          <cell r="AE26">
            <v>17</v>
          </cell>
          <cell r="AF26">
            <v>12</v>
          </cell>
          <cell r="AG26">
            <v>5</v>
          </cell>
          <cell r="AH26">
            <v>6</v>
          </cell>
          <cell r="AI26">
            <v>0</v>
          </cell>
        </row>
        <row r="27">
          <cell r="A27">
            <v>3962</v>
          </cell>
          <cell r="B27" t="str">
            <v xml:space="preserve">CEDROS                             </v>
          </cell>
          <cell r="C27" t="str">
            <v xml:space="preserve">SAN JOSE NORTE           </v>
          </cell>
          <cell r="D27">
            <v>10</v>
          </cell>
          <cell r="E27" t="str">
            <v xml:space="preserve">SAN JOSE  </v>
          </cell>
          <cell r="F27" t="str">
            <v xml:space="preserve">MONTES DE OCA       </v>
          </cell>
          <cell r="G27" t="str">
            <v xml:space="preserve">SABANILLA           </v>
          </cell>
          <cell r="H27" t="str">
            <v xml:space="preserve">CEDROS              </v>
          </cell>
          <cell r="I27" t="str">
            <v xml:space="preserve">MARIA DEL ROCIO TORRES ARCE   </v>
          </cell>
          <cell r="J27">
            <v>22242015</v>
          </cell>
          <cell r="K27">
            <v>22250006</v>
          </cell>
          <cell r="L27" t="str">
            <v xml:space="preserve">colcedros73@hotmail.com       </v>
          </cell>
          <cell r="M27">
            <v>2</v>
          </cell>
          <cell r="N27">
            <v>708</v>
          </cell>
          <cell r="O27">
            <v>21</v>
          </cell>
          <cell r="P27">
            <v>1090</v>
          </cell>
          <cell r="Q27">
            <v>713</v>
          </cell>
          <cell r="R27">
            <v>22</v>
          </cell>
          <cell r="S27">
            <v>1121</v>
          </cell>
          <cell r="AC27">
            <v>3962</v>
          </cell>
          <cell r="AD27">
            <v>8</v>
          </cell>
          <cell r="AE27">
            <v>4</v>
          </cell>
          <cell r="AF27">
            <v>4</v>
          </cell>
          <cell r="AG27">
            <v>3</v>
          </cell>
          <cell r="AH27">
            <v>2</v>
          </cell>
          <cell r="AI27">
            <v>0</v>
          </cell>
        </row>
        <row r="28">
          <cell r="A28">
            <v>3963</v>
          </cell>
          <cell r="B28" t="str">
            <v xml:space="preserve">JOSE FIDEL TRISTAN                 </v>
          </cell>
          <cell r="C28" t="str">
            <v xml:space="preserve">SAN JOSE OESTE           </v>
          </cell>
          <cell r="D28">
            <v>5</v>
          </cell>
          <cell r="E28" t="str">
            <v xml:space="preserve">SAN JOSE  </v>
          </cell>
          <cell r="F28" t="str">
            <v xml:space="preserve">SAN JOSE            </v>
          </cell>
          <cell r="G28" t="str">
            <v xml:space="preserve">MERCED              </v>
          </cell>
          <cell r="H28" t="str">
            <v xml:space="preserve">PITAHAYA            </v>
          </cell>
          <cell r="I28" t="str">
            <v xml:space="preserve">EDUARDO VARGAS GARCIA         </v>
          </cell>
          <cell r="J28">
            <v>22220017</v>
          </cell>
          <cell r="K28">
            <v>22220484</v>
          </cell>
          <cell r="L28" t="str">
            <v xml:space="preserve">fideltristan@hotmail.com      </v>
          </cell>
          <cell r="M28">
            <v>2</v>
          </cell>
          <cell r="N28">
            <v>724</v>
          </cell>
          <cell r="O28">
            <v>20</v>
          </cell>
          <cell r="P28">
            <v>1035</v>
          </cell>
          <cell r="Q28">
            <v>711</v>
          </cell>
          <cell r="R28">
            <v>19</v>
          </cell>
          <cell r="S28">
            <v>951</v>
          </cell>
          <cell r="AC28">
            <v>3963</v>
          </cell>
          <cell r="AD28">
            <v>6</v>
          </cell>
          <cell r="AE28">
            <v>5</v>
          </cell>
          <cell r="AF28">
            <v>4</v>
          </cell>
          <cell r="AG28">
            <v>3</v>
          </cell>
          <cell r="AH28">
            <v>2</v>
          </cell>
          <cell r="AI28">
            <v>0</v>
          </cell>
        </row>
        <row r="29">
          <cell r="A29">
            <v>3964</v>
          </cell>
          <cell r="B29" t="str">
            <v xml:space="preserve">JULIO FONSECA GUTIERREZ            </v>
          </cell>
          <cell r="C29" t="str">
            <v xml:space="preserve">SAN JOSE NORTE           </v>
          </cell>
          <cell r="D29">
            <v>4</v>
          </cell>
          <cell r="E29" t="str">
            <v xml:space="preserve">SAN JOSE  </v>
          </cell>
          <cell r="F29" t="str">
            <v xml:space="preserve">SAN JOSE            </v>
          </cell>
          <cell r="G29" t="str">
            <v xml:space="preserve">URUCA               </v>
          </cell>
          <cell r="H29" t="str">
            <v xml:space="preserve">LA PEREGRINA        </v>
          </cell>
          <cell r="I29" t="str">
            <v xml:space="preserve">ROSIBEL AGÜERO QUIROS         </v>
          </cell>
          <cell r="J29">
            <v>22917910</v>
          </cell>
          <cell r="K29">
            <v>22917910</v>
          </cell>
          <cell r="L29" t="str">
            <v xml:space="preserve">juliofonseca@gmail.com        </v>
          </cell>
          <cell r="M29">
            <v>2</v>
          </cell>
          <cell r="N29">
            <v>901</v>
          </cell>
          <cell r="O29">
            <v>31</v>
          </cell>
          <cell r="P29">
            <v>1338</v>
          </cell>
          <cell r="Q29">
            <v>822</v>
          </cell>
          <cell r="R29">
            <v>28</v>
          </cell>
          <cell r="S29">
            <v>1288</v>
          </cell>
          <cell r="AC29">
            <v>3964</v>
          </cell>
          <cell r="AD29">
            <v>12</v>
          </cell>
          <cell r="AE29">
            <v>7</v>
          </cell>
          <cell r="AF29">
            <v>6</v>
          </cell>
          <cell r="AG29">
            <v>4</v>
          </cell>
          <cell r="AH29">
            <v>2</v>
          </cell>
          <cell r="AI29">
            <v>0</v>
          </cell>
        </row>
        <row r="30">
          <cell r="A30">
            <v>3965</v>
          </cell>
          <cell r="B30" t="str">
            <v xml:space="preserve">MARIA INMACULADA                   </v>
          </cell>
          <cell r="C30" t="str">
            <v xml:space="preserve">SAN JOSE NORTE           </v>
          </cell>
          <cell r="D30">
            <v>9</v>
          </cell>
          <cell r="E30" t="str">
            <v xml:space="preserve">SAN JOSE  </v>
          </cell>
          <cell r="F30" t="str">
            <v xml:space="preserve">MORAVIA             </v>
          </cell>
          <cell r="G30" t="str">
            <v xml:space="preserve">SAN VICENTE         </v>
          </cell>
          <cell r="H30" t="str">
            <v xml:space="preserve">SAN BLAS            </v>
          </cell>
          <cell r="I30" t="str">
            <v xml:space="preserve">ESTELA MARIA ROJAS RODRIGUEZ  </v>
          </cell>
          <cell r="J30">
            <v>22351920</v>
          </cell>
          <cell r="K30">
            <v>22359476</v>
          </cell>
          <cell r="L30" t="str">
            <v>roxsanlu@mariainmaculada.ed.cr</v>
          </cell>
          <cell r="M30">
            <v>2</v>
          </cell>
          <cell r="N30">
            <v>510</v>
          </cell>
          <cell r="O30">
            <v>17</v>
          </cell>
          <cell r="P30">
            <v>823</v>
          </cell>
          <cell r="Q30">
            <v>535</v>
          </cell>
          <cell r="R30">
            <v>17</v>
          </cell>
          <cell r="S30">
            <v>823</v>
          </cell>
          <cell r="AC30">
            <v>3965</v>
          </cell>
          <cell r="AD30">
            <v>4</v>
          </cell>
          <cell r="AE30">
            <v>4</v>
          </cell>
          <cell r="AF30">
            <v>4</v>
          </cell>
          <cell r="AG30">
            <v>3</v>
          </cell>
          <cell r="AH30">
            <v>2</v>
          </cell>
          <cell r="AI30">
            <v>0</v>
          </cell>
        </row>
        <row r="31">
          <cell r="A31">
            <v>3966</v>
          </cell>
          <cell r="B31" t="str">
            <v xml:space="preserve">MADRE DEL DIVINO PASTOR            </v>
          </cell>
          <cell r="C31" t="str">
            <v xml:space="preserve">SAN JOSE NORTE           </v>
          </cell>
          <cell r="D31">
            <v>7</v>
          </cell>
          <cell r="E31" t="str">
            <v xml:space="preserve">SAN JOSE  </v>
          </cell>
          <cell r="F31" t="str">
            <v xml:space="preserve">GOICOECHEA          </v>
          </cell>
          <cell r="G31" t="str">
            <v xml:space="preserve">GUADALUPE           </v>
          </cell>
          <cell r="H31" t="str">
            <v xml:space="preserve">EL ALTO             </v>
          </cell>
          <cell r="I31" t="str">
            <v xml:space="preserve">MYRIAM FONSECA PEREZ          </v>
          </cell>
          <cell r="J31">
            <v>22850928</v>
          </cell>
          <cell r="K31">
            <v>22451441</v>
          </cell>
          <cell r="L31" t="str">
            <v xml:space="preserve">cmdp.guadalupe@gmail.com      </v>
          </cell>
          <cell r="M31">
            <v>2</v>
          </cell>
          <cell r="N31">
            <v>789</v>
          </cell>
          <cell r="O31">
            <v>25</v>
          </cell>
          <cell r="P31">
            <v>1122</v>
          </cell>
          <cell r="Q31">
            <v>799</v>
          </cell>
          <cell r="R31">
            <v>23</v>
          </cell>
          <cell r="S31">
            <v>1122</v>
          </cell>
          <cell r="AC31">
            <v>3966</v>
          </cell>
          <cell r="AD31">
            <v>7</v>
          </cell>
          <cell r="AE31">
            <v>5</v>
          </cell>
          <cell r="AF31">
            <v>5</v>
          </cell>
          <cell r="AG31">
            <v>5</v>
          </cell>
          <cell r="AH31">
            <v>3</v>
          </cell>
          <cell r="AI31">
            <v>0</v>
          </cell>
        </row>
        <row r="32">
          <cell r="A32">
            <v>3967</v>
          </cell>
          <cell r="B32" t="str">
            <v xml:space="preserve">METODISTA                          </v>
          </cell>
          <cell r="C32" t="str">
            <v xml:space="preserve">SAN JOSE NORTE           </v>
          </cell>
          <cell r="D32">
            <v>10</v>
          </cell>
          <cell r="E32" t="str">
            <v xml:space="preserve">SAN JOSE  </v>
          </cell>
          <cell r="F32" t="str">
            <v xml:space="preserve">MONTES DE OCA       </v>
          </cell>
          <cell r="G32" t="str">
            <v xml:space="preserve">SABANILLA           </v>
          </cell>
          <cell r="H32" t="str">
            <v xml:space="preserve">SABANILLA           </v>
          </cell>
          <cell r="I32" t="str">
            <v xml:space="preserve">LIDDA CASCANTE ENRIQUEZ       </v>
          </cell>
          <cell r="J32">
            <v>22801220</v>
          </cell>
          <cell r="K32">
            <v>22801220</v>
          </cell>
          <cell r="L32" t="str">
            <v xml:space="preserve">secundaria@metodista.ed.cr    </v>
          </cell>
          <cell r="M32">
            <v>2</v>
          </cell>
          <cell r="N32">
            <v>508</v>
          </cell>
          <cell r="O32">
            <v>20</v>
          </cell>
          <cell r="P32">
            <v>273</v>
          </cell>
          <cell r="Q32">
            <v>491</v>
          </cell>
          <cell r="R32">
            <v>18</v>
          </cell>
          <cell r="S32">
            <v>273</v>
          </cell>
          <cell r="AC32">
            <v>3967</v>
          </cell>
          <cell r="AD32">
            <v>4</v>
          </cell>
          <cell r="AE32">
            <v>4</v>
          </cell>
          <cell r="AF32">
            <v>4</v>
          </cell>
          <cell r="AG32">
            <v>4</v>
          </cell>
          <cell r="AH32">
            <v>4</v>
          </cell>
          <cell r="AI32">
            <v>0</v>
          </cell>
        </row>
        <row r="33">
          <cell r="A33">
            <v>3968</v>
          </cell>
          <cell r="B33" t="str">
            <v xml:space="preserve">LICEO PAVAS                        </v>
          </cell>
          <cell r="C33" t="str">
            <v xml:space="preserve">SAN JOSE OESTE           </v>
          </cell>
          <cell r="D33">
            <v>5</v>
          </cell>
          <cell r="E33" t="str">
            <v xml:space="preserve">SAN JOSE  </v>
          </cell>
          <cell r="F33" t="str">
            <v xml:space="preserve">SAN JOSE            </v>
          </cell>
          <cell r="G33" t="str">
            <v xml:space="preserve">PAVAS               </v>
          </cell>
          <cell r="H33" t="str">
            <v xml:space="preserve">PAVAS               </v>
          </cell>
          <cell r="I33" t="str">
            <v xml:space="preserve">ALVARO SEGURA RAMIREZ         </v>
          </cell>
          <cell r="J33">
            <v>22322753</v>
          </cell>
          <cell r="K33">
            <v>22323700</v>
          </cell>
          <cell r="L33" t="str">
            <v xml:space="preserve">                              </v>
          </cell>
          <cell r="M33">
            <v>2</v>
          </cell>
          <cell r="N33">
            <v>1280</v>
          </cell>
          <cell r="O33">
            <v>43</v>
          </cell>
          <cell r="P33">
            <v>1968</v>
          </cell>
          <cell r="Q33">
            <v>1162</v>
          </cell>
          <cell r="R33">
            <v>39</v>
          </cell>
          <cell r="S33">
            <v>2072</v>
          </cell>
          <cell r="AC33">
            <v>3968</v>
          </cell>
          <cell r="AD33">
            <v>18</v>
          </cell>
          <cell r="AE33">
            <v>10</v>
          </cell>
          <cell r="AF33">
            <v>5</v>
          </cell>
          <cell r="AG33">
            <v>7</v>
          </cell>
          <cell r="AH33">
            <v>3</v>
          </cell>
          <cell r="AI33">
            <v>0</v>
          </cell>
        </row>
        <row r="34">
          <cell r="A34">
            <v>3969</v>
          </cell>
          <cell r="B34" t="str">
            <v xml:space="preserve">MONTERREY                          </v>
          </cell>
          <cell r="C34" t="str">
            <v xml:space="preserve">SAN JOSE NORTE           </v>
          </cell>
          <cell r="D34">
            <v>10</v>
          </cell>
          <cell r="E34" t="str">
            <v xml:space="preserve">SAN JOSE  </v>
          </cell>
          <cell r="F34" t="str">
            <v xml:space="preserve">MONTES DE OCA       </v>
          </cell>
          <cell r="G34" t="str">
            <v xml:space="preserve">SAN PEDRO           </v>
          </cell>
          <cell r="H34" t="str">
            <v xml:space="preserve">VARGAS ARAYA        </v>
          </cell>
          <cell r="I34" t="str">
            <v xml:space="preserve">ARLENE ARCE ZAMORA            </v>
          </cell>
          <cell r="J34">
            <v>22240833</v>
          </cell>
          <cell r="K34">
            <v>22243386</v>
          </cell>
          <cell r="L34" t="str">
            <v xml:space="preserve">asculmon@ice.co.cr            </v>
          </cell>
          <cell r="M34">
            <v>2</v>
          </cell>
          <cell r="N34">
            <v>316</v>
          </cell>
          <cell r="O34">
            <v>12</v>
          </cell>
          <cell r="P34">
            <v>694</v>
          </cell>
          <cell r="Q34">
            <v>310</v>
          </cell>
          <cell r="R34">
            <v>13</v>
          </cell>
          <cell r="S34">
            <v>694</v>
          </cell>
          <cell r="AC34">
            <v>3969</v>
          </cell>
          <cell r="AD34">
            <v>3</v>
          </cell>
          <cell r="AE34">
            <v>2</v>
          </cell>
          <cell r="AF34">
            <v>3</v>
          </cell>
          <cell r="AG34">
            <v>2</v>
          </cell>
          <cell r="AH34">
            <v>2</v>
          </cell>
          <cell r="AI34">
            <v>0</v>
          </cell>
        </row>
        <row r="35">
          <cell r="A35">
            <v>3970</v>
          </cell>
          <cell r="B35" t="str">
            <v xml:space="preserve">EL ROSARIO                         </v>
          </cell>
          <cell r="C35" t="str">
            <v xml:space="preserve">SAN JOSE CENTRAL         </v>
          </cell>
          <cell r="D35">
            <v>3</v>
          </cell>
          <cell r="E35" t="str">
            <v xml:space="preserve">SAN JOSE  </v>
          </cell>
          <cell r="F35" t="str">
            <v xml:space="preserve">SAN JOSE            </v>
          </cell>
          <cell r="G35" t="str">
            <v xml:space="preserve">ZAPOTE              </v>
          </cell>
          <cell r="H35" t="str">
            <v xml:space="preserve">LUJAN               </v>
          </cell>
          <cell r="I35" t="str">
            <v xml:space="preserve">CARMEN ESTRADA CESPEDES       </v>
          </cell>
          <cell r="J35">
            <v>22252590</v>
          </cell>
          <cell r="K35">
            <v>22567405</v>
          </cell>
          <cell r="L35" t="str">
            <v xml:space="preserve">colegio_elrosario@hotmail.com </v>
          </cell>
          <cell r="M35">
            <v>2</v>
          </cell>
          <cell r="N35">
            <v>443</v>
          </cell>
          <cell r="O35">
            <v>13</v>
          </cell>
          <cell r="P35">
            <v>624</v>
          </cell>
          <cell r="Q35">
            <v>456</v>
          </cell>
          <cell r="R35">
            <v>18</v>
          </cell>
          <cell r="S35">
            <v>624</v>
          </cell>
          <cell r="AC35">
            <v>3970</v>
          </cell>
          <cell r="AD35">
            <v>3</v>
          </cell>
          <cell r="AE35">
            <v>3</v>
          </cell>
          <cell r="AF35">
            <v>3</v>
          </cell>
          <cell r="AG35">
            <v>2</v>
          </cell>
          <cell r="AH35">
            <v>2</v>
          </cell>
          <cell r="AI35">
            <v>0</v>
          </cell>
        </row>
        <row r="36">
          <cell r="A36">
            <v>3971</v>
          </cell>
          <cell r="B36" t="str">
            <v xml:space="preserve">UNID. PEDAG. CUATRO REINAS         </v>
          </cell>
          <cell r="C36" t="str">
            <v xml:space="preserve">SAN JOSE NORTE           </v>
          </cell>
          <cell r="D36">
            <v>4</v>
          </cell>
          <cell r="E36" t="str">
            <v xml:space="preserve">SAN JOSE  </v>
          </cell>
          <cell r="F36" t="str">
            <v xml:space="preserve">TIBAS               </v>
          </cell>
          <cell r="G36" t="str">
            <v xml:space="preserve">COLIMA              </v>
          </cell>
          <cell r="H36" t="str">
            <v xml:space="preserve">CUATRO REINAS       </v>
          </cell>
          <cell r="I36" t="str">
            <v xml:space="preserve">LUZ MARIA LEIVA SALAZAR       </v>
          </cell>
          <cell r="J36">
            <v>22975986</v>
          </cell>
          <cell r="K36">
            <v>22975986</v>
          </cell>
          <cell r="L36" t="str">
            <v xml:space="preserve">upcuatroreinas@gmail.com      </v>
          </cell>
          <cell r="M36">
            <v>2</v>
          </cell>
          <cell r="N36">
            <v>249</v>
          </cell>
          <cell r="O36">
            <v>10</v>
          </cell>
          <cell r="P36">
            <v>557</v>
          </cell>
          <cell r="Q36">
            <v>291</v>
          </cell>
          <cell r="R36">
            <v>10</v>
          </cell>
          <cell r="S36">
            <v>558</v>
          </cell>
          <cell r="AC36">
            <v>3971</v>
          </cell>
          <cell r="AD36">
            <v>4</v>
          </cell>
          <cell r="AE36">
            <v>2</v>
          </cell>
          <cell r="AF36">
            <v>2</v>
          </cell>
          <cell r="AG36">
            <v>1</v>
          </cell>
          <cell r="AH36">
            <v>1</v>
          </cell>
          <cell r="AI36">
            <v>0</v>
          </cell>
        </row>
        <row r="37">
          <cell r="A37">
            <v>3972</v>
          </cell>
          <cell r="B37" t="str">
            <v xml:space="preserve">LICEO MARIA AUXILIADORA            </v>
          </cell>
          <cell r="C37" t="str">
            <v xml:space="preserve">SAN JOSE CENTRAL         </v>
          </cell>
          <cell r="D37">
            <v>1</v>
          </cell>
          <cell r="E37" t="str">
            <v xml:space="preserve">SAN JOSE  </v>
          </cell>
          <cell r="F37" t="str">
            <v xml:space="preserve">SAN JOSE            </v>
          </cell>
          <cell r="G37" t="str">
            <v xml:space="preserve">HOSPITAL            </v>
          </cell>
          <cell r="H37" t="str">
            <v xml:space="preserve">DON BOSCO           </v>
          </cell>
          <cell r="I37" t="str">
            <v xml:space="preserve">GABRIELA GONZALEZ HERNANDEZ   </v>
          </cell>
          <cell r="J37">
            <v>22212049</v>
          </cell>
          <cell r="K37">
            <v>22212049</v>
          </cell>
          <cell r="L37" t="str">
            <v xml:space="preserve">elmacr07@gmail.com            </v>
          </cell>
          <cell r="M37">
            <v>2</v>
          </cell>
          <cell r="N37">
            <v>362</v>
          </cell>
          <cell r="O37">
            <v>12</v>
          </cell>
          <cell r="P37">
            <v>561</v>
          </cell>
          <cell r="Q37">
            <v>339</v>
          </cell>
          <cell r="R37">
            <v>12</v>
          </cell>
          <cell r="S37">
            <v>561</v>
          </cell>
          <cell r="AC37">
            <v>3972</v>
          </cell>
          <cell r="AD37">
            <v>3</v>
          </cell>
          <cell r="AE37">
            <v>3</v>
          </cell>
          <cell r="AF37">
            <v>2</v>
          </cell>
          <cell r="AG37">
            <v>2</v>
          </cell>
          <cell r="AH37">
            <v>2</v>
          </cell>
          <cell r="AI37">
            <v>0</v>
          </cell>
        </row>
        <row r="38">
          <cell r="A38">
            <v>3973</v>
          </cell>
          <cell r="B38" t="str">
            <v xml:space="preserve">EXP.BIL. LA TRINIDAD               </v>
          </cell>
          <cell r="C38" t="str">
            <v xml:space="preserve">SAN JOSE NORTE           </v>
          </cell>
          <cell r="D38">
            <v>9</v>
          </cell>
          <cell r="E38" t="str">
            <v xml:space="preserve">SAN JOSE  </v>
          </cell>
          <cell r="F38" t="str">
            <v xml:space="preserve">MORAVIA             </v>
          </cell>
          <cell r="G38" t="str">
            <v xml:space="preserve">TRINIDAD            </v>
          </cell>
          <cell r="H38" t="str">
            <v xml:space="preserve">EL ALTO             </v>
          </cell>
          <cell r="I38" t="str">
            <v xml:space="preserve">ARMANDO CHACON MORA           </v>
          </cell>
          <cell r="J38">
            <v>22927809</v>
          </cell>
          <cell r="K38">
            <v>22924292</v>
          </cell>
          <cell r="L38" t="str">
            <v xml:space="preserve">experimentaltrinidad          </v>
          </cell>
          <cell r="M38">
            <v>2</v>
          </cell>
          <cell r="N38">
            <v>620</v>
          </cell>
          <cell r="O38">
            <v>23</v>
          </cell>
          <cell r="P38">
            <v>1768</v>
          </cell>
          <cell r="Q38">
            <v>638</v>
          </cell>
          <cell r="R38">
            <v>23</v>
          </cell>
          <cell r="S38">
            <v>1759</v>
          </cell>
          <cell r="AC38">
            <v>3973</v>
          </cell>
          <cell r="AD38">
            <v>7</v>
          </cell>
          <cell r="AE38">
            <v>5</v>
          </cell>
          <cell r="AF38">
            <v>4</v>
          </cell>
          <cell r="AG38">
            <v>4</v>
          </cell>
          <cell r="AH38">
            <v>3</v>
          </cell>
          <cell r="AI38">
            <v>0</v>
          </cell>
        </row>
        <row r="39">
          <cell r="A39">
            <v>3975</v>
          </cell>
          <cell r="B39" t="str">
            <v>UNID. PEDAG.JOSE RAFAEL ARAYA ROJAS</v>
          </cell>
          <cell r="C39" t="str">
            <v xml:space="preserve">SAN JOSE NORTE           </v>
          </cell>
          <cell r="D39">
            <v>4</v>
          </cell>
          <cell r="E39" t="str">
            <v xml:space="preserve">SAN JOSE  </v>
          </cell>
          <cell r="F39" t="str">
            <v xml:space="preserve">TIBAS               </v>
          </cell>
          <cell r="G39" t="str">
            <v xml:space="preserve">SAN JUAN            </v>
          </cell>
          <cell r="H39" t="str">
            <v xml:space="preserve">LA FLORIDA          </v>
          </cell>
          <cell r="I39" t="str">
            <v xml:space="preserve">PATRICIA RODRIGUEZ VILLALOBOS </v>
          </cell>
          <cell r="J39">
            <v>22350146</v>
          </cell>
          <cell r="K39">
            <v>22350146</v>
          </cell>
          <cell r="L39" t="str">
            <v xml:space="preserve">                              </v>
          </cell>
          <cell r="M39">
            <v>2</v>
          </cell>
          <cell r="N39">
            <v>639</v>
          </cell>
          <cell r="O39">
            <v>21</v>
          </cell>
          <cell r="P39">
            <v>1026</v>
          </cell>
          <cell r="Q39">
            <v>634</v>
          </cell>
          <cell r="R39">
            <v>21</v>
          </cell>
          <cell r="S39">
            <v>1026</v>
          </cell>
          <cell r="AC39">
            <v>3975</v>
          </cell>
          <cell r="AD39">
            <v>6</v>
          </cell>
          <cell r="AE39">
            <v>4</v>
          </cell>
          <cell r="AF39">
            <v>5</v>
          </cell>
          <cell r="AG39">
            <v>4</v>
          </cell>
          <cell r="AH39">
            <v>2</v>
          </cell>
          <cell r="AI39">
            <v>0</v>
          </cell>
        </row>
        <row r="40">
          <cell r="A40">
            <v>3977</v>
          </cell>
          <cell r="B40" t="str">
            <v xml:space="preserve">SAN ANTONIO                        </v>
          </cell>
          <cell r="C40" t="str">
            <v xml:space="preserve">SAN JOSE NORTE           </v>
          </cell>
          <cell r="D40">
            <v>11</v>
          </cell>
          <cell r="E40" t="str">
            <v xml:space="preserve">SAN JOSE  </v>
          </cell>
          <cell r="F40" t="str">
            <v xml:space="preserve">VASQUEZ DE CORONADO </v>
          </cell>
          <cell r="G40" t="str">
            <v xml:space="preserve">PATALILLO           </v>
          </cell>
          <cell r="H40" t="str">
            <v xml:space="preserve">SAN ANTONIO         </v>
          </cell>
          <cell r="I40" t="str">
            <v xml:space="preserve">VILMA GONZALEZ GUERRERO       </v>
          </cell>
          <cell r="J40">
            <v>22927723</v>
          </cell>
          <cell r="K40">
            <v>0</v>
          </cell>
          <cell r="L40" t="str">
            <v xml:space="preserve">                              </v>
          </cell>
          <cell r="M40">
            <v>2</v>
          </cell>
          <cell r="N40">
            <v>840</v>
          </cell>
          <cell r="O40">
            <v>29</v>
          </cell>
          <cell r="P40">
            <v>1146</v>
          </cell>
          <cell r="Q40">
            <v>692</v>
          </cell>
          <cell r="R40">
            <v>23</v>
          </cell>
          <cell r="S40">
            <v>1096</v>
          </cell>
          <cell r="AC40">
            <v>3977</v>
          </cell>
          <cell r="AD40">
            <v>12</v>
          </cell>
          <cell r="AE40">
            <v>6</v>
          </cell>
          <cell r="AF40">
            <v>5</v>
          </cell>
          <cell r="AG40">
            <v>4</v>
          </cell>
          <cell r="AH40">
            <v>2</v>
          </cell>
          <cell r="AI40">
            <v>0</v>
          </cell>
        </row>
        <row r="41">
          <cell r="A41">
            <v>3978</v>
          </cell>
          <cell r="B41" t="str">
            <v xml:space="preserve">RINCON GRANDE                      </v>
          </cell>
          <cell r="C41" t="str">
            <v xml:space="preserve">SAN JOSE OESTE           </v>
          </cell>
          <cell r="D41">
            <v>5</v>
          </cell>
          <cell r="E41" t="str">
            <v xml:space="preserve">SAN JOSE  </v>
          </cell>
          <cell r="F41" t="str">
            <v xml:space="preserve">SAN JOSE            </v>
          </cell>
          <cell r="G41" t="str">
            <v xml:space="preserve">PAVAS               </v>
          </cell>
          <cell r="H41" t="str">
            <v xml:space="preserve">RINCON GRANDE       </v>
          </cell>
          <cell r="I41" t="str">
            <v xml:space="preserve">EMILIA FERNANDEZ UMAÑA        </v>
          </cell>
          <cell r="J41">
            <v>22130104</v>
          </cell>
          <cell r="K41">
            <v>22130104</v>
          </cell>
          <cell r="L41" t="str">
            <v xml:space="preserve">colegiorincon.pavas@gmail.com </v>
          </cell>
          <cell r="M41">
            <v>2</v>
          </cell>
          <cell r="N41">
            <v>1145</v>
          </cell>
          <cell r="O41">
            <v>35</v>
          </cell>
          <cell r="P41">
            <v>1724</v>
          </cell>
          <cell r="Q41">
            <v>1076</v>
          </cell>
          <cell r="R41">
            <v>35</v>
          </cell>
          <cell r="S41">
            <v>1735</v>
          </cell>
          <cell r="AC41">
            <v>3978</v>
          </cell>
          <cell r="AD41">
            <v>13</v>
          </cell>
          <cell r="AE41">
            <v>8</v>
          </cell>
          <cell r="AF41">
            <v>5</v>
          </cell>
          <cell r="AG41">
            <v>6</v>
          </cell>
          <cell r="AH41">
            <v>3</v>
          </cell>
          <cell r="AI41">
            <v>0</v>
          </cell>
        </row>
        <row r="42">
          <cell r="A42">
            <v>3979</v>
          </cell>
          <cell r="B42" t="str">
            <v xml:space="preserve">TEODORO PICADO                     </v>
          </cell>
          <cell r="C42" t="str">
            <v xml:space="preserve">SAN JOSE CENTRAL         </v>
          </cell>
          <cell r="D42">
            <v>6</v>
          </cell>
          <cell r="E42" t="str">
            <v xml:space="preserve">SAN JOSE  </v>
          </cell>
          <cell r="F42" t="str">
            <v xml:space="preserve">ALAJUELITA          </v>
          </cell>
          <cell r="G42" t="str">
            <v xml:space="preserve">SAN FELIPE          </v>
          </cell>
          <cell r="H42" t="str">
            <v xml:space="preserve">LA AURORA           </v>
          </cell>
          <cell r="I42" t="str">
            <v xml:space="preserve">DAVID JONHSON WARD            </v>
          </cell>
          <cell r="J42">
            <v>22527096</v>
          </cell>
          <cell r="K42">
            <v>22527096</v>
          </cell>
          <cell r="L42" t="str">
            <v xml:space="preserve">liceoteodoropicado@yahoo.com  </v>
          </cell>
          <cell r="M42">
            <v>2</v>
          </cell>
          <cell r="N42">
            <v>980</v>
          </cell>
          <cell r="O42">
            <v>26</v>
          </cell>
          <cell r="P42">
            <v>1278</v>
          </cell>
          <cell r="Q42">
            <v>950</v>
          </cell>
          <cell r="R42">
            <v>26</v>
          </cell>
          <cell r="S42">
            <v>1298</v>
          </cell>
          <cell r="AC42">
            <v>3979</v>
          </cell>
          <cell r="AD42">
            <v>9</v>
          </cell>
          <cell r="AE42">
            <v>7</v>
          </cell>
          <cell r="AF42">
            <v>4</v>
          </cell>
          <cell r="AG42">
            <v>4</v>
          </cell>
          <cell r="AH42">
            <v>2</v>
          </cell>
          <cell r="AI42">
            <v>0</v>
          </cell>
        </row>
        <row r="43">
          <cell r="A43">
            <v>3980</v>
          </cell>
          <cell r="B43" t="str">
            <v xml:space="preserve">HERNAN ZAMORA ELIZONDO             </v>
          </cell>
          <cell r="C43" t="str">
            <v xml:space="preserve">SAN JOSE NORTE           </v>
          </cell>
          <cell r="D43">
            <v>11</v>
          </cell>
          <cell r="E43" t="str">
            <v xml:space="preserve">SAN JOSE  </v>
          </cell>
          <cell r="F43" t="str">
            <v xml:space="preserve">VASQUEZ DE CORONADO </v>
          </cell>
          <cell r="G43" t="str">
            <v>DULCE NOMBRE DE JESU</v>
          </cell>
          <cell r="H43" t="str">
            <v xml:space="preserve">DULCE NOMBRE        </v>
          </cell>
          <cell r="I43" t="str">
            <v xml:space="preserve">VERA VIOLETA ELIZONDO HERRERA </v>
          </cell>
          <cell r="J43">
            <v>22926898</v>
          </cell>
          <cell r="K43">
            <v>22926822</v>
          </cell>
          <cell r="L43" t="str">
            <v xml:space="preserve">liceohernanzamora@hotmail.com </v>
          </cell>
          <cell r="M43">
            <v>1</v>
          </cell>
          <cell r="N43">
            <v>846</v>
          </cell>
          <cell r="O43">
            <v>22</v>
          </cell>
          <cell r="P43">
            <v>1270</v>
          </cell>
          <cell r="Q43">
            <v>781</v>
          </cell>
          <cell r="R43">
            <v>24</v>
          </cell>
          <cell r="S43">
            <v>1279</v>
          </cell>
          <cell r="AC43">
            <v>3980</v>
          </cell>
          <cell r="AD43">
            <v>6</v>
          </cell>
          <cell r="AE43">
            <v>7</v>
          </cell>
          <cell r="AF43">
            <v>4</v>
          </cell>
          <cell r="AG43">
            <v>3</v>
          </cell>
          <cell r="AH43">
            <v>2</v>
          </cell>
          <cell r="AI43">
            <v>0</v>
          </cell>
        </row>
        <row r="44">
          <cell r="A44">
            <v>3981</v>
          </cell>
          <cell r="B44" t="str">
            <v xml:space="preserve">ABELARDO BONILLA BALDARES          </v>
          </cell>
          <cell r="C44" t="str">
            <v xml:space="preserve">SAN JOSE NORTE           </v>
          </cell>
          <cell r="D44">
            <v>9</v>
          </cell>
          <cell r="E44" t="str">
            <v xml:space="preserve">SAN JOSE  </v>
          </cell>
          <cell r="F44" t="str">
            <v xml:space="preserve">MORAVIA             </v>
          </cell>
          <cell r="G44" t="str">
            <v xml:space="preserve">SAN JERONIMO        </v>
          </cell>
          <cell r="H44" t="str">
            <v xml:space="preserve">SAN JERONIMO        </v>
          </cell>
          <cell r="I44" t="str">
            <v xml:space="preserve">ELIZABETH CASTRO CALVO        </v>
          </cell>
          <cell r="J44">
            <v>22947119</v>
          </cell>
          <cell r="K44">
            <v>22947119</v>
          </cell>
          <cell r="L44" t="str">
            <v xml:space="preserve">coleabe2001@yahoo.es          </v>
          </cell>
          <cell r="M44">
            <v>1</v>
          </cell>
          <cell r="N44">
            <v>631</v>
          </cell>
          <cell r="O44">
            <v>21</v>
          </cell>
          <cell r="P44">
            <v>1080</v>
          </cell>
          <cell r="Q44">
            <v>618</v>
          </cell>
          <cell r="R44">
            <v>18</v>
          </cell>
          <cell r="S44">
            <v>1099</v>
          </cell>
          <cell r="AC44">
            <v>3981</v>
          </cell>
          <cell r="AD44">
            <v>8</v>
          </cell>
          <cell r="AE44">
            <v>4</v>
          </cell>
          <cell r="AF44">
            <v>4</v>
          </cell>
          <cell r="AG44">
            <v>3</v>
          </cell>
          <cell r="AH44">
            <v>2</v>
          </cell>
          <cell r="AI44">
            <v>0</v>
          </cell>
        </row>
        <row r="45">
          <cell r="A45">
            <v>3982</v>
          </cell>
          <cell r="B45" t="str">
            <v xml:space="preserve">MONSEÑOR RUBEN ODIO HERRERA        </v>
          </cell>
          <cell r="C45" t="str">
            <v xml:space="preserve">DESAMPARADOS             </v>
          </cell>
          <cell r="D45">
            <v>1</v>
          </cell>
          <cell r="E45" t="str">
            <v xml:space="preserve">SAN JOSE  </v>
          </cell>
          <cell r="F45" t="str">
            <v xml:space="preserve">DESAMPARADOS        </v>
          </cell>
          <cell r="G45" t="str">
            <v xml:space="preserve">DESAMPARADOS        </v>
          </cell>
          <cell r="H45" t="str">
            <v xml:space="preserve">DESAMPARADOS        </v>
          </cell>
          <cell r="I45" t="str">
            <v xml:space="preserve">LUIS GONZALEZ VALLEJO         </v>
          </cell>
          <cell r="J45">
            <v>22591022</v>
          </cell>
          <cell r="K45">
            <v>22598797</v>
          </cell>
          <cell r="L45" t="str">
            <v xml:space="preserve">monsenor.odio@gmail.com       </v>
          </cell>
          <cell r="M45">
            <v>2</v>
          </cell>
          <cell r="N45">
            <v>1976</v>
          </cell>
          <cell r="O45">
            <v>52</v>
          </cell>
          <cell r="P45">
            <v>2597</v>
          </cell>
          <cell r="Q45">
            <v>1988</v>
          </cell>
          <cell r="R45">
            <v>52</v>
          </cell>
          <cell r="S45">
            <v>2572</v>
          </cell>
          <cell r="AC45">
            <v>3982</v>
          </cell>
          <cell r="AD45">
            <v>17</v>
          </cell>
          <cell r="AE45">
            <v>11</v>
          </cell>
          <cell r="AF45">
            <v>10</v>
          </cell>
          <cell r="AG45">
            <v>8</v>
          </cell>
          <cell r="AH45">
            <v>6</v>
          </cell>
          <cell r="AI45">
            <v>0</v>
          </cell>
        </row>
        <row r="46">
          <cell r="A46">
            <v>3983</v>
          </cell>
          <cell r="B46" t="str">
            <v xml:space="preserve">CALLE FALLAS                       </v>
          </cell>
          <cell r="C46" t="str">
            <v xml:space="preserve">DESAMPARADOS             </v>
          </cell>
          <cell r="D46">
            <v>1</v>
          </cell>
          <cell r="E46" t="str">
            <v xml:space="preserve">SAN JOSE  </v>
          </cell>
          <cell r="F46" t="str">
            <v xml:space="preserve">DESAMPARADOS        </v>
          </cell>
          <cell r="G46" t="str">
            <v xml:space="preserve">DESAMPARADOS        </v>
          </cell>
          <cell r="H46" t="str">
            <v xml:space="preserve">CALLE FALLAS        </v>
          </cell>
          <cell r="I46" t="str">
            <v xml:space="preserve">ALEJANDRO DELGADILLO SOLANO   </v>
          </cell>
          <cell r="J46">
            <v>22509947</v>
          </cell>
          <cell r="K46">
            <v>22509947</v>
          </cell>
          <cell r="L46" t="str">
            <v xml:space="preserve">slomychaly@hotmail.com        </v>
          </cell>
          <cell r="M46">
            <v>2</v>
          </cell>
          <cell r="N46">
            <v>1089</v>
          </cell>
          <cell r="O46">
            <v>31</v>
          </cell>
          <cell r="P46">
            <v>1549</v>
          </cell>
          <cell r="Q46">
            <v>1047</v>
          </cell>
          <cell r="R46">
            <v>30</v>
          </cell>
          <cell r="S46">
            <v>1485</v>
          </cell>
          <cell r="AC46">
            <v>3983</v>
          </cell>
          <cell r="AD46">
            <v>8</v>
          </cell>
          <cell r="AE46">
            <v>7</v>
          </cell>
          <cell r="AF46">
            <v>6</v>
          </cell>
          <cell r="AG46">
            <v>6</v>
          </cell>
          <cell r="AH46">
            <v>4</v>
          </cell>
          <cell r="AI46">
            <v>0</v>
          </cell>
        </row>
        <row r="47">
          <cell r="A47">
            <v>3984</v>
          </cell>
          <cell r="B47" t="str">
            <v xml:space="preserve">NUESTRA SEÑORA                     </v>
          </cell>
          <cell r="C47" t="str">
            <v xml:space="preserve">DESAMPARADOS             </v>
          </cell>
          <cell r="D47">
            <v>1</v>
          </cell>
          <cell r="E47" t="str">
            <v xml:space="preserve">SAN JOSE  </v>
          </cell>
          <cell r="F47" t="str">
            <v xml:space="preserve">DESAMPARADOS        </v>
          </cell>
          <cell r="G47" t="str">
            <v xml:space="preserve">DESAMPARADOS        </v>
          </cell>
          <cell r="H47" t="str">
            <v xml:space="preserve">DESAMPARADOS        </v>
          </cell>
          <cell r="I47" t="str">
            <v xml:space="preserve">VALERIA VINDAS VILLALATA      </v>
          </cell>
          <cell r="J47">
            <v>22508022</v>
          </cell>
          <cell r="K47">
            <v>22592176</v>
          </cell>
          <cell r="L47" t="str">
            <v>colegionuestra_señora@yahoo.co</v>
          </cell>
          <cell r="M47">
            <v>2</v>
          </cell>
          <cell r="N47">
            <v>612</v>
          </cell>
          <cell r="O47">
            <v>16</v>
          </cell>
          <cell r="P47">
            <v>812</v>
          </cell>
          <cell r="Q47">
            <v>630</v>
          </cell>
          <cell r="R47">
            <v>17</v>
          </cell>
          <cell r="S47">
            <v>812</v>
          </cell>
          <cell r="AC47">
            <v>3984</v>
          </cell>
          <cell r="AD47">
            <v>4</v>
          </cell>
          <cell r="AE47">
            <v>3</v>
          </cell>
          <cell r="AF47">
            <v>3</v>
          </cell>
          <cell r="AG47">
            <v>3</v>
          </cell>
          <cell r="AH47">
            <v>3</v>
          </cell>
          <cell r="AI47">
            <v>0</v>
          </cell>
        </row>
        <row r="48">
          <cell r="A48">
            <v>3985</v>
          </cell>
          <cell r="B48" t="str">
            <v xml:space="preserve">SAN MIGUEL                         </v>
          </cell>
          <cell r="C48" t="str">
            <v xml:space="preserve">DESAMPARADOS             </v>
          </cell>
          <cell r="D48">
            <v>2</v>
          </cell>
          <cell r="E48" t="str">
            <v xml:space="preserve">SAN JOSE  </v>
          </cell>
          <cell r="F48" t="str">
            <v xml:space="preserve">DESAMPARADOS        </v>
          </cell>
          <cell r="G48" t="str">
            <v xml:space="preserve">SAN MIGUEL          </v>
          </cell>
          <cell r="H48" t="str">
            <v xml:space="preserve">SAN MIGUEL          </v>
          </cell>
          <cell r="I48" t="str">
            <v xml:space="preserve">VILMA ACUÑA MORALES           </v>
          </cell>
          <cell r="J48">
            <v>22703443</v>
          </cell>
          <cell r="K48">
            <v>22703743</v>
          </cell>
          <cell r="L48" t="str">
            <v>liceosanmigueldesampa@yahoo.es</v>
          </cell>
          <cell r="M48">
            <v>2</v>
          </cell>
          <cell r="N48">
            <v>1353</v>
          </cell>
          <cell r="O48">
            <v>44</v>
          </cell>
          <cell r="P48">
            <v>2335</v>
          </cell>
          <cell r="Q48">
            <v>1516</v>
          </cell>
          <cell r="R48">
            <v>46</v>
          </cell>
          <cell r="S48">
            <v>2285</v>
          </cell>
          <cell r="AC48">
            <v>3985</v>
          </cell>
          <cell r="AD48">
            <v>18</v>
          </cell>
          <cell r="AE48">
            <v>9</v>
          </cell>
          <cell r="AF48">
            <v>8</v>
          </cell>
          <cell r="AG48">
            <v>6</v>
          </cell>
          <cell r="AH48">
            <v>3</v>
          </cell>
          <cell r="AI48">
            <v>0</v>
          </cell>
        </row>
        <row r="49">
          <cell r="A49">
            <v>3986</v>
          </cell>
          <cell r="B49" t="str">
            <v xml:space="preserve">RICARDO FERNANDEZ GUARDIA          </v>
          </cell>
          <cell r="C49" t="str">
            <v xml:space="preserve">DESAMPARADOS             </v>
          </cell>
          <cell r="D49">
            <v>2</v>
          </cell>
          <cell r="E49" t="str">
            <v xml:space="preserve">SAN JOSE  </v>
          </cell>
          <cell r="F49" t="str">
            <v xml:space="preserve">SAN JOSE            </v>
          </cell>
          <cell r="G49" t="str">
            <v xml:space="preserve">SAN SEBASTIAN       </v>
          </cell>
          <cell r="H49" t="str">
            <v xml:space="preserve">COLONIA KENNEDY     </v>
          </cell>
          <cell r="I49" t="str">
            <v xml:space="preserve">DENNIS MARROQUIN RUGAMA       </v>
          </cell>
          <cell r="J49">
            <v>22262048</v>
          </cell>
          <cell r="K49">
            <v>22262048</v>
          </cell>
          <cell r="L49" t="str">
            <v xml:space="preserve">rifeguevaluacion@gmail.com    </v>
          </cell>
          <cell r="M49">
            <v>2</v>
          </cell>
          <cell r="N49">
            <v>1020</v>
          </cell>
          <cell r="O49">
            <v>39</v>
          </cell>
          <cell r="P49">
            <v>1919</v>
          </cell>
          <cell r="Q49">
            <v>1250</v>
          </cell>
          <cell r="R49">
            <v>40</v>
          </cell>
          <cell r="S49">
            <v>2076</v>
          </cell>
          <cell r="AC49">
            <v>3986</v>
          </cell>
          <cell r="AD49">
            <v>16</v>
          </cell>
          <cell r="AE49">
            <v>9</v>
          </cell>
          <cell r="AF49">
            <v>5</v>
          </cell>
          <cell r="AG49">
            <v>6</v>
          </cell>
          <cell r="AH49">
            <v>3</v>
          </cell>
          <cell r="AI49">
            <v>0</v>
          </cell>
        </row>
        <row r="50">
          <cell r="A50">
            <v>3987</v>
          </cell>
          <cell r="B50" t="str">
            <v xml:space="preserve">ROBERTO GAMBOA VALVERDE            </v>
          </cell>
          <cell r="C50" t="str">
            <v xml:space="preserve">DESAMPARADOS             </v>
          </cell>
          <cell r="D50">
            <v>2</v>
          </cell>
          <cell r="E50" t="str">
            <v xml:space="preserve">SAN JOSE  </v>
          </cell>
          <cell r="F50" t="str">
            <v xml:space="preserve">DESAMPARADOS        </v>
          </cell>
          <cell r="G50" t="str">
            <v xml:space="preserve">SAN RAFAEL ABAJO    </v>
          </cell>
          <cell r="H50" t="str">
            <v xml:space="preserve">SAN RAFAEL ABAJO    </v>
          </cell>
          <cell r="I50" t="str">
            <v xml:space="preserve">LIGIA MARIA ABARCA CERVANTES  </v>
          </cell>
          <cell r="J50">
            <v>22752317</v>
          </cell>
          <cell r="K50">
            <v>22753528</v>
          </cell>
          <cell r="L50" t="str">
            <v xml:space="preserve">                              </v>
          </cell>
          <cell r="M50">
            <v>2</v>
          </cell>
          <cell r="N50">
            <v>1223</v>
          </cell>
          <cell r="O50">
            <v>38</v>
          </cell>
          <cell r="P50">
            <v>1951</v>
          </cell>
          <cell r="Q50">
            <v>1073</v>
          </cell>
          <cell r="R50">
            <v>36</v>
          </cell>
          <cell r="S50">
            <v>2054</v>
          </cell>
          <cell r="AC50">
            <v>3987</v>
          </cell>
          <cell r="AD50">
            <v>15</v>
          </cell>
          <cell r="AE50">
            <v>8</v>
          </cell>
          <cell r="AF50">
            <v>6</v>
          </cell>
          <cell r="AG50">
            <v>6</v>
          </cell>
          <cell r="AH50">
            <v>3</v>
          </cell>
          <cell r="AI50">
            <v>0</v>
          </cell>
        </row>
        <row r="51">
          <cell r="A51">
            <v>3988</v>
          </cell>
          <cell r="B51" t="str">
            <v xml:space="preserve">LICEO SAN ANTONIO                  </v>
          </cell>
          <cell r="C51" t="str">
            <v xml:space="preserve">DESAMPARADOS             </v>
          </cell>
          <cell r="D51">
            <v>1</v>
          </cell>
          <cell r="E51" t="str">
            <v xml:space="preserve">SAN JOSE  </v>
          </cell>
          <cell r="F51" t="str">
            <v xml:space="preserve">DESAMPARADOS        </v>
          </cell>
          <cell r="G51" t="str">
            <v xml:space="preserve">SAN ANTONIO         </v>
          </cell>
          <cell r="H51" t="str">
            <v xml:space="preserve">SAN ANTONIO         </v>
          </cell>
          <cell r="I51" t="str">
            <v xml:space="preserve">MARIO MONGE ROMAN             </v>
          </cell>
          <cell r="J51">
            <v>22767828</v>
          </cell>
          <cell r="K51">
            <v>22767828</v>
          </cell>
          <cell r="L51" t="str">
            <v xml:space="preserve">lsa726@hotmail.com            </v>
          </cell>
          <cell r="M51">
            <v>2</v>
          </cell>
          <cell r="N51">
            <v>1375</v>
          </cell>
          <cell r="O51">
            <v>39</v>
          </cell>
          <cell r="P51">
            <v>2002</v>
          </cell>
          <cell r="Q51">
            <v>1489</v>
          </cell>
          <cell r="R51">
            <v>40</v>
          </cell>
          <cell r="S51">
            <v>1990</v>
          </cell>
          <cell r="AC51">
            <v>3988</v>
          </cell>
          <cell r="AD51">
            <v>10</v>
          </cell>
          <cell r="AE51">
            <v>9</v>
          </cell>
          <cell r="AF51">
            <v>8</v>
          </cell>
          <cell r="AG51">
            <v>7</v>
          </cell>
          <cell r="AH51">
            <v>5</v>
          </cell>
          <cell r="AI51">
            <v>0</v>
          </cell>
        </row>
        <row r="52">
          <cell r="A52">
            <v>3989</v>
          </cell>
          <cell r="B52" t="str">
            <v xml:space="preserve">ASERRI                             </v>
          </cell>
          <cell r="C52" t="str">
            <v xml:space="preserve">DESAMPARADOS             </v>
          </cell>
          <cell r="D52">
            <v>3</v>
          </cell>
          <cell r="E52" t="str">
            <v xml:space="preserve">SAN JOSE  </v>
          </cell>
          <cell r="F52" t="str">
            <v xml:space="preserve">ASERRI              </v>
          </cell>
          <cell r="G52" t="str">
            <v xml:space="preserve">ASERRI              </v>
          </cell>
          <cell r="H52" t="str">
            <v xml:space="preserve">EL COLEGIO          </v>
          </cell>
          <cell r="I52" t="str">
            <v xml:space="preserve">LUIS PAULINO MADRIZ CASTRO    </v>
          </cell>
          <cell r="J52">
            <v>22303375</v>
          </cell>
          <cell r="K52">
            <v>22303375</v>
          </cell>
          <cell r="L52" t="str">
            <v xml:space="preserve">liceo.aserri@ice.co.cr        </v>
          </cell>
          <cell r="M52">
            <v>2</v>
          </cell>
          <cell r="N52">
            <v>1566</v>
          </cell>
          <cell r="O52">
            <v>46</v>
          </cell>
          <cell r="P52">
            <v>2298</v>
          </cell>
          <cell r="Q52">
            <v>1572</v>
          </cell>
          <cell r="R52">
            <v>54</v>
          </cell>
          <cell r="S52">
            <v>2283</v>
          </cell>
          <cell r="AC52">
            <v>3989</v>
          </cell>
          <cell r="AD52">
            <v>17</v>
          </cell>
          <cell r="AE52">
            <v>9</v>
          </cell>
          <cell r="AF52">
            <v>8</v>
          </cell>
          <cell r="AG52">
            <v>7</v>
          </cell>
          <cell r="AH52">
            <v>5</v>
          </cell>
          <cell r="AI52">
            <v>0</v>
          </cell>
        </row>
        <row r="53">
          <cell r="A53">
            <v>3990</v>
          </cell>
          <cell r="B53" t="str">
            <v xml:space="preserve">FRAILES                            </v>
          </cell>
          <cell r="C53" t="str">
            <v xml:space="preserve">DESAMPARADOS             </v>
          </cell>
          <cell r="D53">
            <v>4</v>
          </cell>
          <cell r="E53" t="str">
            <v xml:space="preserve">SAN JOSE  </v>
          </cell>
          <cell r="F53" t="str">
            <v xml:space="preserve">DESAMPARADOS        </v>
          </cell>
          <cell r="G53" t="str">
            <v xml:space="preserve">FRAILES             </v>
          </cell>
          <cell r="H53" t="str">
            <v xml:space="preserve">FRAILES             </v>
          </cell>
          <cell r="I53" t="str">
            <v xml:space="preserve">CLARA LUZ BARBOZA CASTRO      </v>
          </cell>
          <cell r="J53">
            <v>25440166</v>
          </cell>
          <cell r="K53">
            <v>25440166</v>
          </cell>
          <cell r="L53" t="str">
            <v xml:space="preserve">liceodefrailes@gmail.com      </v>
          </cell>
          <cell r="M53">
            <v>2</v>
          </cell>
          <cell r="N53">
            <v>317</v>
          </cell>
          <cell r="O53">
            <v>12</v>
          </cell>
          <cell r="P53">
            <v>689</v>
          </cell>
          <cell r="Q53">
            <v>359</v>
          </cell>
          <cell r="R53">
            <v>13</v>
          </cell>
          <cell r="S53">
            <v>650</v>
          </cell>
          <cell r="AC53">
            <v>3990</v>
          </cell>
          <cell r="AD53">
            <v>3</v>
          </cell>
          <cell r="AE53">
            <v>3</v>
          </cell>
          <cell r="AF53">
            <v>2</v>
          </cell>
          <cell r="AG53">
            <v>2</v>
          </cell>
          <cell r="AH53">
            <v>2</v>
          </cell>
          <cell r="AI53">
            <v>0</v>
          </cell>
        </row>
        <row r="54">
          <cell r="A54">
            <v>3991</v>
          </cell>
          <cell r="B54" t="str">
            <v xml:space="preserve">LICEO SAN GABRIEL DE ASERRI        </v>
          </cell>
          <cell r="C54" t="str">
            <v xml:space="preserve">DESAMPARADOS             </v>
          </cell>
          <cell r="D54">
            <v>3</v>
          </cell>
          <cell r="E54" t="str">
            <v xml:space="preserve">SAN JOSE  </v>
          </cell>
          <cell r="F54" t="str">
            <v xml:space="preserve">ASERRI              </v>
          </cell>
          <cell r="G54" t="str">
            <v xml:space="preserve">SAN GABRIEL         </v>
          </cell>
          <cell r="H54" t="str">
            <v xml:space="preserve">SAN GABRIEL         </v>
          </cell>
          <cell r="I54" t="str">
            <v xml:space="preserve">CLARA LUZ BARBOZA CASTRO      </v>
          </cell>
          <cell r="J54">
            <v>25400120</v>
          </cell>
          <cell r="K54">
            <v>25400315</v>
          </cell>
          <cell r="L54" t="str">
            <v>liceosangrabrieldeaserri@gmail</v>
          </cell>
          <cell r="M54">
            <v>2</v>
          </cell>
          <cell r="N54">
            <v>841</v>
          </cell>
          <cell r="O54">
            <v>24</v>
          </cell>
          <cell r="P54">
            <v>1223</v>
          </cell>
          <cell r="Q54">
            <v>868</v>
          </cell>
          <cell r="R54">
            <v>24</v>
          </cell>
          <cell r="S54">
            <v>1218</v>
          </cell>
          <cell r="AC54">
            <v>3991</v>
          </cell>
          <cell r="AD54">
            <v>7</v>
          </cell>
          <cell r="AE54">
            <v>5</v>
          </cell>
          <cell r="AF54">
            <v>4</v>
          </cell>
          <cell r="AG54">
            <v>4</v>
          </cell>
          <cell r="AH54">
            <v>4</v>
          </cell>
          <cell r="AI54">
            <v>0</v>
          </cell>
        </row>
        <row r="55">
          <cell r="A55">
            <v>3993</v>
          </cell>
          <cell r="B55" t="str">
            <v xml:space="preserve">SABANILLAS                         </v>
          </cell>
          <cell r="C55" t="str">
            <v xml:space="preserve">DESAMPARADOS             </v>
          </cell>
          <cell r="D55">
            <v>6</v>
          </cell>
          <cell r="E55" t="str">
            <v xml:space="preserve">SAN JOSE  </v>
          </cell>
          <cell r="F55" t="str">
            <v xml:space="preserve">ACOSTA              </v>
          </cell>
          <cell r="G55" t="str">
            <v xml:space="preserve">SABANILLAS          </v>
          </cell>
          <cell r="H55" t="str">
            <v xml:space="preserve">SABANILLAS          </v>
          </cell>
          <cell r="I55" t="str">
            <v xml:space="preserve">BISAI FERNANDEZ DELGADO       </v>
          </cell>
          <cell r="J55">
            <v>25444532</v>
          </cell>
          <cell r="K55">
            <v>25444532</v>
          </cell>
          <cell r="L55" t="str">
            <v>liceosabanillasacosta@gmail.co</v>
          </cell>
          <cell r="M55">
            <v>1</v>
          </cell>
          <cell r="N55">
            <v>239</v>
          </cell>
          <cell r="O55">
            <v>8</v>
          </cell>
          <cell r="P55">
            <v>519</v>
          </cell>
          <cell r="Q55">
            <v>229</v>
          </cell>
          <cell r="R55">
            <v>8</v>
          </cell>
          <cell r="S55">
            <v>519</v>
          </cell>
          <cell r="AC55">
            <v>3993</v>
          </cell>
          <cell r="AD55">
            <v>2</v>
          </cell>
          <cell r="AE55">
            <v>2</v>
          </cell>
          <cell r="AF55">
            <v>2</v>
          </cell>
          <cell r="AG55">
            <v>1</v>
          </cell>
          <cell r="AH55">
            <v>1</v>
          </cell>
          <cell r="AI55">
            <v>0</v>
          </cell>
        </row>
        <row r="56">
          <cell r="A56">
            <v>3994</v>
          </cell>
          <cell r="B56" t="str">
            <v xml:space="preserve">MAXIMO QUESADA                     </v>
          </cell>
          <cell r="C56" t="str">
            <v xml:space="preserve">DESAMPARADOS             </v>
          </cell>
          <cell r="D56">
            <v>1</v>
          </cell>
          <cell r="E56" t="str">
            <v xml:space="preserve">SAN JOSE  </v>
          </cell>
          <cell r="F56" t="str">
            <v xml:space="preserve">DESAMPARADOS        </v>
          </cell>
          <cell r="G56" t="str">
            <v xml:space="preserve">PATARRA             </v>
          </cell>
          <cell r="H56" t="str">
            <v xml:space="preserve">PATARRA             </v>
          </cell>
          <cell r="I56" t="str">
            <v>JUAN ANTONIO ARROYO VALENCIANO</v>
          </cell>
          <cell r="J56">
            <v>22764470</v>
          </cell>
          <cell r="K56">
            <v>22764470</v>
          </cell>
          <cell r="L56" t="str">
            <v xml:space="preserve">cmq2001@gmail.com             </v>
          </cell>
          <cell r="M56">
            <v>2</v>
          </cell>
          <cell r="N56">
            <v>413</v>
          </cell>
          <cell r="O56">
            <v>13</v>
          </cell>
          <cell r="P56">
            <v>698</v>
          </cell>
          <cell r="Q56">
            <v>433</v>
          </cell>
          <cell r="R56">
            <v>12</v>
          </cell>
          <cell r="S56">
            <v>624</v>
          </cell>
          <cell r="AC56">
            <v>3994</v>
          </cell>
          <cell r="AD56">
            <v>5</v>
          </cell>
          <cell r="AE56">
            <v>3</v>
          </cell>
          <cell r="AF56">
            <v>2</v>
          </cell>
          <cell r="AG56">
            <v>2</v>
          </cell>
          <cell r="AH56">
            <v>1</v>
          </cell>
          <cell r="AI56">
            <v>0</v>
          </cell>
        </row>
        <row r="57">
          <cell r="A57">
            <v>3995</v>
          </cell>
          <cell r="B57" t="str">
            <v xml:space="preserve">JOAQUIN GUTIERREZ MANGEL           </v>
          </cell>
          <cell r="C57" t="str">
            <v xml:space="preserve">DESAMPARADOS             </v>
          </cell>
          <cell r="D57">
            <v>2</v>
          </cell>
          <cell r="E57" t="str">
            <v xml:space="preserve">SAN JOSE  </v>
          </cell>
          <cell r="F57" t="str">
            <v xml:space="preserve">DESAMPARADOS        </v>
          </cell>
          <cell r="G57" t="str">
            <v xml:space="preserve">SAN RAFAEL ARRIBA   </v>
          </cell>
          <cell r="H57" t="str">
            <v xml:space="preserve">SAN RAFAEL ARRIBA   </v>
          </cell>
          <cell r="I57" t="str">
            <v xml:space="preserve">MARLENE BRICEÑO RIVAS         </v>
          </cell>
          <cell r="J57">
            <v>22197519</v>
          </cell>
          <cell r="K57">
            <v>22197519</v>
          </cell>
          <cell r="L57" t="str">
            <v xml:space="preserve">liceojgmangel@hotmail.com     </v>
          </cell>
          <cell r="M57">
            <v>2</v>
          </cell>
          <cell r="N57">
            <v>823</v>
          </cell>
          <cell r="O57">
            <v>22</v>
          </cell>
          <cell r="P57">
            <v>1070</v>
          </cell>
          <cell r="Q57">
            <v>836</v>
          </cell>
          <cell r="R57">
            <v>27</v>
          </cell>
          <cell r="S57">
            <v>1097</v>
          </cell>
          <cell r="AC57">
            <v>3995</v>
          </cell>
          <cell r="AD57">
            <v>8</v>
          </cell>
          <cell r="AE57">
            <v>5</v>
          </cell>
          <cell r="AF57">
            <v>4</v>
          </cell>
          <cell r="AG57">
            <v>3</v>
          </cell>
          <cell r="AH57">
            <v>2</v>
          </cell>
          <cell r="AI57">
            <v>0</v>
          </cell>
        </row>
        <row r="58">
          <cell r="A58">
            <v>3996</v>
          </cell>
          <cell r="B58" t="str">
            <v xml:space="preserve">LICEO DIURNO CIUDAD COLON          </v>
          </cell>
          <cell r="C58" t="str">
            <v xml:space="preserve">PURISCAL                 </v>
          </cell>
          <cell r="D58">
            <v>5</v>
          </cell>
          <cell r="E58" t="str">
            <v xml:space="preserve">SAN JOSE  </v>
          </cell>
          <cell r="F58" t="str">
            <v xml:space="preserve">MORA                </v>
          </cell>
          <cell r="G58" t="str">
            <v xml:space="preserve">COLON               </v>
          </cell>
          <cell r="H58" t="str">
            <v xml:space="preserve">COLON               </v>
          </cell>
          <cell r="I58" t="str">
            <v xml:space="preserve">GEOVANNY LOPEZ MENA           </v>
          </cell>
          <cell r="J58">
            <v>22491117</v>
          </cell>
          <cell r="K58">
            <v>0</v>
          </cell>
          <cell r="L58" t="str">
            <v xml:space="preserve">                              </v>
          </cell>
          <cell r="M58">
            <v>2</v>
          </cell>
          <cell r="N58">
            <v>786</v>
          </cell>
          <cell r="O58">
            <v>25</v>
          </cell>
          <cell r="P58">
            <v>1299</v>
          </cell>
          <cell r="Q58">
            <v>787</v>
          </cell>
          <cell r="R58">
            <v>25</v>
          </cell>
          <cell r="S58">
            <v>1282</v>
          </cell>
          <cell r="AC58">
            <v>3996</v>
          </cell>
          <cell r="AD58">
            <v>8</v>
          </cell>
          <cell r="AE58">
            <v>5</v>
          </cell>
          <cell r="AF58">
            <v>5</v>
          </cell>
          <cell r="AG58">
            <v>4</v>
          </cell>
          <cell r="AH58">
            <v>3</v>
          </cell>
          <cell r="AI58">
            <v>0</v>
          </cell>
        </row>
        <row r="59">
          <cell r="A59">
            <v>3997</v>
          </cell>
          <cell r="B59" t="str">
            <v xml:space="preserve">LICEO DE PURISCAL                  </v>
          </cell>
          <cell r="C59" t="str">
            <v xml:space="preserve">PURISCAL                 </v>
          </cell>
          <cell r="D59">
            <v>1</v>
          </cell>
          <cell r="E59" t="str">
            <v xml:space="preserve">SAN JOSE  </v>
          </cell>
          <cell r="F59" t="str">
            <v xml:space="preserve">PURISCAL            </v>
          </cell>
          <cell r="G59" t="str">
            <v xml:space="preserve">SANTIAGO            </v>
          </cell>
          <cell r="H59" t="str">
            <v xml:space="preserve">SANTIAGO            </v>
          </cell>
          <cell r="I59" t="str">
            <v xml:space="preserve">MARIA BUSTAMANTE ARTAVIA      </v>
          </cell>
          <cell r="J59">
            <v>24166163</v>
          </cell>
          <cell r="K59">
            <v>24166163</v>
          </cell>
          <cell r="L59" t="str">
            <v xml:space="preserve">liceopuriscal2006@gmail.com   </v>
          </cell>
          <cell r="M59">
            <v>1</v>
          </cell>
          <cell r="N59">
            <v>1254</v>
          </cell>
          <cell r="O59">
            <v>43</v>
          </cell>
          <cell r="P59">
            <v>2468</v>
          </cell>
          <cell r="Q59">
            <v>1276</v>
          </cell>
          <cell r="R59">
            <v>45</v>
          </cell>
          <cell r="S59">
            <v>2606</v>
          </cell>
          <cell r="AC59">
            <v>3997</v>
          </cell>
          <cell r="AD59">
            <v>12</v>
          </cell>
          <cell r="AE59">
            <v>8</v>
          </cell>
          <cell r="AF59">
            <v>8</v>
          </cell>
          <cell r="AG59">
            <v>8</v>
          </cell>
          <cell r="AH59">
            <v>7</v>
          </cell>
          <cell r="AI59">
            <v>0</v>
          </cell>
        </row>
        <row r="60">
          <cell r="A60">
            <v>3998</v>
          </cell>
          <cell r="B60" t="str">
            <v xml:space="preserve">COLEGIO DE TABARCIA                </v>
          </cell>
          <cell r="C60" t="str">
            <v xml:space="preserve">PURISCAL                 </v>
          </cell>
          <cell r="D60">
            <v>5</v>
          </cell>
          <cell r="E60" t="str">
            <v xml:space="preserve">SAN JOSE  </v>
          </cell>
          <cell r="F60" t="str">
            <v xml:space="preserve">MORA                </v>
          </cell>
          <cell r="G60" t="str">
            <v xml:space="preserve">TABARCIA            </v>
          </cell>
          <cell r="H60" t="str">
            <v xml:space="preserve">TABARCIA            </v>
          </cell>
          <cell r="I60" t="str">
            <v xml:space="preserve">MARIA ISABEL JIMENEZ BOLANOS  </v>
          </cell>
          <cell r="J60">
            <v>24188373</v>
          </cell>
          <cell r="K60">
            <v>24188373</v>
          </cell>
          <cell r="L60" t="str">
            <v xml:space="preserve">liceotabarcia@hotmail.com     </v>
          </cell>
          <cell r="M60">
            <v>1</v>
          </cell>
          <cell r="N60">
            <v>377</v>
          </cell>
          <cell r="O60">
            <v>15</v>
          </cell>
          <cell r="P60">
            <v>807</v>
          </cell>
          <cell r="Q60">
            <v>434</v>
          </cell>
          <cell r="R60">
            <v>15</v>
          </cell>
          <cell r="S60">
            <v>800</v>
          </cell>
          <cell r="AC60">
            <v>3998</v>
          </cell>
          <cell r="AD60">
            <v>4</v>
          </cell>
          <cell r="AE60">
            <v>4</v>
          </cell>
          <cell r="AF60">
            <v>3</v>
          </cell>
          <cell r="AG60">
            <v>2</v>
          </cell>
          <cell r="AH60">
            <v>2</v>
          </cell>
          <cell r="AI60">
            <v>0</v>
          </cell>
        </row>
        <row r="61">
          <cell r="A61">
            <v>3999</v>
          </cell>
          <cell r="B61" t="str">
            <v xml:space="preserve">SINAÍ                              </v>
          </cell>
          <cell r="C61" t="str">
            <v xml:space="preserve">PEREZ ZELEDON            </v>
          </cell>
          <cell r="D61">
            <v>1</v>
          </cell>
          <cell r="E61" t="str">
            <v xml:space="preserve">SAN JOSE  </v>
          </cell>
          <cell r="F61" t="str">
            <v xml:space="preserve">PEREZ ZELEDON       </v>
          </cell>
          <cell r="G61" t="str">
            <v xml:space="preserve">SAN ISIDRO          </v>
          </cell>
          <cell r="H61" t="str">
            <v xml:space="preserve">B° SINAI            </v>
          </cell>
          <cell r="I61" t="str">
            <v xml:space="preserve">ADRIÁN SOLIS HIDALGO          </v>
          </cell>
          <cell r="J61">
            <v>27706669</v>
          </cell>
          <cell r="K61">
            <v>27702555</v>
          </cell>
          <cell r="L61" t="str">
            <v xml:space="preserve">liceosinai@gmail.com          </v>
          </cell>
          <cell r="M61">
            <v>1</v>
          </cell>
          <cell r="N61">
            <v>1066</v>
          </cell>
          <cell r="O61">
            <v>37</v>
          </cell>
          <cell r="P61">
            <v>1813</v>
          </cell>
          <cell r="Q61">
            <v>1085</v>
          </cell>
          <cell r="R61">
            <v>34</v>
          </cell>
          <cell r="S61">
            <v>1839</v>
          </cell>
          <cell r="AC61">
            <v>3999</v>
          </cell>
          <cell r="AD61">
            <v>11</v>
          </cell>
          <cell r="AE61">
            <v>8</v>
          </cell>
          <cell r="AF61">
            <v>6</v>
          </cell>
          <cell r="AG61">
            <v>7</v>
          </cell>
          <cell r="AH61">
            <v>5</v>
          </cell>
          <cell r="AI61">
            <v>0</v>
          </cell>
        </row>
        <row r="62">
          <cell r="A62">
            <v>4000</v>
          </cell>
          <cell r="B62" t="str">
            <v xml:space="preserve">UNID. PEDAG. DR.RAFAEL A.CALDERÓN  </v>
          </cell>
          <cell r="C62" t="str">
            <v xml:space="preserve">PEREZ ZELEDON            </v>
          </cell>
          <cell r="D62">
            <v>1</v>
          </cell>
          <cell r="E62" t="str">
            <v xml:space="preserve">SAN JOSE  </v>
          </cell>
          <cell r="F62" t="str">
            <v xml:space="preserve">PEREZ ZELEDON       </v>
          </cell>
          <cell r="G62" t="str">
            <v xml:space="preserve">SAN ISIDRO          </v>
          </cell>
          <cell r="H62" t="str">
            <v xml:space="preserve">COOPERATIVA         </v>
          </cell>
          <cell r="I62" t="str">
            <v xml:space="preserve">JORGE GAMBOA ZUÑIGA           </v>
          </cell>
          <cell r="J62">
            <v>27713020</v>
          </cell>
          <cell r="K62">
            <v>0</v>
          </cell>
          <cell r="L62" t="str">
            <v xml:space="preserve">upcalderonguardia@gmail.com   </v>
          </cell>
          <cell r="M62">
            <v>2</v>
          </cell>
          <cell r="N62">
            <v>520</v>
          </cell>
          <cell r="O62">
            <v>15</v>
          </cell>
          <cell r="P62">
            <v>729</v>
          </cell>
          <cell r="Q62">
            <v>494</v>
          </cell>
          <cell r="R62">
            <v>15</v>
          </cell>
          <cell r="S62">
            <v>729</v>
          </cell>
          <cell r="AC62">
            <v>4000</v>
          </cell>
          <cell r="AD62">
            <v>7</v>
          </cell>
          <cell r="AE62">
            <v>5</v>
          </cell>
          <cell r="AF62">
            <v>3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4001</v>
          </cell>
          <cell r="B63" t="str">
            <v xml:space="preserve">UNID. PEDAG. JOSÉ BREIDERHORFF     </v>
          </cell>
          <cell r="C63" t="str">
            <v xml:space="preserve">PEREZ ZELEDON            </v>
          </cell>
          <cell r="D63">
            <v>5</v>
          </cell>
          <cell r="E63" t="str">
            <v xml:space="preserve">SAN JOSE  </v>
          </cell>
          <cell r="F63" t="str">
            <v xml:space="preserve">PEREZ ZELEDON       </v>
          </cell>
          <cell r="G63" t="str">
            <v xml:space="preserve">DANIEL FLORES       </v>
          </cell>
          <cell r="H63" t="str">
            <v xml:space="preserve">LOS CHILES          </v>
          </cell>
          <cell r="I63" t="str">
            <v xml:space="preserve">ROBERTO VARGAS GUERRERO       </v>
          </cell>
          <cell r="J63">
            <v>27715223</v>
          </cell>
          <cell r="K63">
            <v>27710364</v>
          </cell>
          <cell r="L63" t="str">
            <v xml:space="preserve">upchiles@hotmail.com          </v>
          </cell>
          <cell r="M63">
            <v>2</v>
          </cell>
          <cell r="N63">
            <v>157</v>
          </cell>
          <cell r="O63">
            <v>7</v>
          </cell>
          <cell r="P63">
            <v>353</v>
          </cell>
          <cell r="Q63">
            <v>191</v>
          </cell>
          <cell r="R63">
            <v>9</v>
          </cell>
          <cell r="S63">
            <v>447</v>
          </cell>
          <cell r="AC63">
            <v>4001</v>
          </cell>
          <cell r="AD63">
            <v>3</v>
          </cell>
          <cell r="AE63">
            <v>2</v>
          </cell>
          <cell r="AF63">
            <v>2</v>
          </cell>
          <cell r="AG63">
            <v>0</v>
          </cell>
          <cell r="AH63">
            <v>0</v>
          </cell>
          <cell r="AI63">
            <v>0</v>
          </cell>
        </row>
        <row r="64">
          <cell r="A64">
            <v>4002</v>
          </cell>
          <cell r="B64" t="str">
            <v xml:space="preserve">POTRERO GRANDE                     </v>
          </cell>
          <cell r="C64" t="str">
            <v xml:space="preserve">GRANDE DE TERRABA        </v>
          </cell>
          <cell r="D64">
            <v>3</v>
          </cell>
          <cell r="E64" t="str">
            <v>PUNTARENAS</v>
          </cell>
          <cell r="F64" t="str">
            <v xml:space="preserve">BUENOS AIRES        </v>
          </cell>
          <cell r="G64" t="str">
            <v xml:space="preserve">POTRERO GRANDE      </v>
          </cell>
          <cell r="H64" t="str">
            <v xml:space="preserve">POTRERO GRANDE      </v>
          </cell>
          <cell r="I64" t="str">
            <v xml:space="preserve">ALBERTO AMADOR RODRIGUEZ      </v>
          </cell>
          <cell r="J64">
            <v>27428036</v>
          </cell>
          <cell r="K64">
            <v>27428036</v>
          </cell>
          <cell r="L64" t="str">
            <v xml:space="preserve">liceopotrerogrande@gmail.com  </v>
          </cell>
          <cell r="M64">
            <v>2</v>
          </cell>
          <cell r="N64">
            <v>243</v>
          </cell>
          <cell r="O64">
            <v>12</v>
          </cell>
          <cell r="P64">
            <v>623</v>
          </cell>
          <cell r="Q64">
            <v>215</v>
          </cell>
          <cell r="R64">
            <v>11</v>
          </cell>
          <cell r="S64">
            <v>567</v>
          </cell>
          <cell r="AC64">
            <v>4002</v>
          </cell>
          <cell r="AD64">
            <v>4</v>
          </cell>
          <cell r="AE64">
            <v>3</v>
          </cell>
          <cell r="AF64">
            <v>2</v>
          </cell>
          <cell r="AG64">
            <v>2</v>
          </cell>
          <cell r="AH64">
            <v>1</v>
          </cell>
          <cell r="AI64">
            <v>0</v>
          </cell>
        </row>
        <row r="65">
          <cell r="A65">
            <v>4003</v>
          </cell>
          <cell r="B65" t="str">
            <v xml:space="preserve">EL CARMEN                          </v>
          </cell>
          <cell r="C65" t="str">
            <v xml:space="preserve">GRANDE DE TERRABA        </v>
          </cell>
          <cell r="D65">
            <v>4</v>
          </cell>
          <cell r="E65" t="str">
            <v>PUNTARENAS</v>
          </cell>
          <cell r="F65" t="str">
            <v xml:space="preserve">BUENOS AIRES        </v>
          </cell>
          <cell r="G65" t="str">
            <v xml:space="preserve">BIOLLEY             </v>
          </cell>
          <cell r="H65" t="str">
            <v xml:space="preserve">EL CARMEN           </v>
          </cell>
          <cell r="I65" t="str">
            <v>MA.DEL CARMEN GARITA RODRIGUEZ</v>
          </cell>
          <cell r="J65">
            <v>27431006</v>
          </cell>
          <cell r="K65">
            <v>27431006</v>
          </cell>
          <cell r="L65" t="str">
            <v xml:space="preserve">liceoelcarmen@yahoo.es        </v>
          </cell>
          <cell r="M65">
            <v>1</v>
          </cell>
          <cell r="N65">
            <v>321</v>
          </cell>
          <cell r="O65">
            <v>11</v>
          </cell>
          <cell r="P65">
            <v>647</v>
          </cell>
          <cell r="Q65">
            <v>347</v>
          </cell>
          <cell r="R65">
            <v>12</v>
          </cell>
          <cell r="S65">
            <v>720</v>
          </cell>
          <cell r="AC65">
            <v>4003</v>
          </cell>
          <cell r="AD65">
            <v>3</v>
          </cell>
          <cell r="AE65">
            <v>3</v>
          </cell>
          <cell r="AF65">
            <v>2</v>
          </cell>
          <cell r="AG65">
            <v>2</v>
          </cell>
          <cell r="AH65">
            <v>1</v>
          </cell>
          <cell r="AI65">
            <v>0</v>
          </cell>
        </row>
        <row r="66">
          <cell r="A66">
            <v>4004</v>
          </cell>
          <cell r="B66" t="str">
            <v xml:space="preserve">BORUCA                             </v>
          </cell>
          <cell r="C66" t="str">
            <v xml:space="preserve">GRANDE DE TERRABA        </v>
          </cell>
          <cell r="D66">
            <v>11</v>
          </cell>
          <cell r="E66" t="str">
            <v>PUNTARENAS</v>
          </cell>
          <cell r="F66" t="str">
            <v xml:space="preserve">BUENOS AIRES        </v>
          </cell>
          <cell r="G66" t="str">
            <v xml:space="preserve">BORUCA              </v>
          </cell>
          <cell r="H66" t="str">
            <v xml:space="preserve">BORUCA              </v>
          </cell>
          <cell r="I66" t="str">
            <v xml:space="preserve">LEONEL MAROTO GONZÁLEZ        </v>
          </cell>
          <cell r="J66">
            <v>27302459</v>
          </cell>
          <cell r="K66">
            <v>27302459</v>
          </cell>
          <cell r="L66" t="str">
            <v xml:space="preserve">liceoboruca@gmail.com         </v>
          </cell>
          <cell r="M66">
            <v>1</v>
          </cell>
          <cell r="N66">
            <v>270</v>
          </cell>
          <cell r="O66">
            <v>12</v>
          </cell>
          <cell r="P66">
            <v>675</v>
          </cell>
          <cell r="Q66">
            <v>309</v>
          </cell>
          <cell r="R66">
            <v>10</v>
          </cell>
          <cell r="S66">
            <v>660</v>
          </cell>
          <cell r="AC66">
            <v>4004</v>
          </cell>
          <cell r="AD66">
            <v>3</v>
          </cell>
          <cell r="AE66">
            <v>3</v>
          </cell>
          <cell r="AF66">
            <v>2</v>
          </cell>
          <cell r="AG66">
            <v>2</v>
          </cell>
          <cell r="AH66">
            <v>2</v>
          </cell>
          <cell r="AI66">
            <v>0</v>
          </cell>
        </row>
        <row r="67">
          <cell r="A67">
            <v>4005</v>
          </cell>
          <cell r="B67" t="str">
            <v xml:space="preserve">AMBIENTALISTA ISAÍAS RETANA A.     </v>
          </cell>
          <cell r="C67" t="str">
            <v xml:space="preserve">PEREZ ZELEDON            </v>
          </cell>
          <cell r="D67">
            <v>2</v>
          </cell>
          <cell r="E67" t="str">
            <v xml:space="preserve">SAN JOSE  </v>
          </cell>
          <cell r="F67" t="str">
            <v xml:space="preserve">PEREZ ZELEDON       </v>
          </cell>
          <cell r="G67" t="str">
            <v xml:space="preserve">SAN ISIDRO          </v>
          </cell>
          <cell r="H67" t="str">
            <v xml:space="preserve">PEDREGOSO           </v>
          </cell>
          <cell r="I67" t="str">
            <v xml:space="preserve">MARVIN SÁNCHEZ MORA           </v>
          </cell>
          <cell r="J67">
            <v>27714243</v>
          </cell>
          <cell r="K67">
            <v>27714243</v>
          </cell>
          <cell r="L67" t="str">
            <v>colegioambientalistapz@gmail.c</v>
          </cell>
          <cell r="M67">
            <v>1</v>
          </cell>
          <cell r="N67">
            <v>535</v>
          </cell>
          <cell r="O67">
            <v>18</v>
          </cell>
          <cell r="P67">
            <v>1168</v>
          </cell>
          <cell r="Q67">
            <v>561</v>
          </cell>
          <cell r="R67">
            <v>19</v>
          </cell>
          <cell r="S67">
            <v>1133</v>
          </cell>
          <cell r="AC67">
            <v>4005</v>
          </cell>
          <cell r="AD67">
            <v>5</v>
          </cell>
          <cell r="AE67">
            <v>4</v>
          </cell>
          <cell r="AF67">
            <v>3</v>
          </cell>
          <cell r="AG67">
            <v>3</v>
          </cell>
          <cell r="AH67">
            <v>3</v>
          </cell>
          <cell r="AI67">
            <v>0</v>
          </cell>
        </row>
        <row r="68">
          <cell r="A68">
            <v>4006</v>
          </cell>
          <cell r="B68" t="str">
            <v xml:space="preserve">YOLANDA OREAMUNO UNGER             </v>
          </cell>
          <cell r="C68" t="str">
            <v xml:space="preserve">GRANDE DE TERRABA        </v>
          </cell>
          <cell r="D68">
            <v>2</v>
          </cell>
          <cell r="E68" t="str">
            <v>PUNTARENAS</v>
          </cell>
          <cell r="F68" t="str">
            <v xml:space="preserve">BUENOS AIRES        </v>
          </cell>
          <cell r="G68" t="str">
            <v xml:space="preserve">VOLCAN              </v>
          </cell>
          <cell r="H68" t="str">
            <v xml:space="preserve">URBAN. EL PROGRESO  </v>
          </cell>
          <cell r="I68" t="str">
            <v xml:space="preserve">MARIELOS PORRAS ALTAMIRANO    </v>
          </cell>
          <cell r="J68">
            <v>27421085</v>
          </cell>
          <cell r="K68">
            <v>27424085</v>
          </cell>
          <cell r="L68" t="str">
            <v xml:space="preserve">liceoyola@yahoo.es            </v>
          </cell>
          <cell r="M68">
            <v>1</v>
          </cell>
          <cell r="N68">
            <v>255</v>
          </cell>
          <cell r="O68">
            <v>8</v>
          </cell>
          <cell r="P68">
            <v>652</v>
          </cell>
          <cell r="Q68">
            <v>268</v>
          </cell>
          <cell r="R68">
            <v>11</v>
          </cell>
          <cell r="S68">
            <v>606</v>
          </cell>
          <cell r="AC68">
            <v>4006</v>
          </cell>
          <cell r="AD68">
            <v>3</v>
          </cell>
          <cell r="AE68">
            <v>2</v>
          </cell>
          <cell r="AF68">
            <v>1</v>
          </cell>
          <cell r="AG68">
            <v>1</v>
          </cell>
          <cell r="AH68">
            <v>1</v>
          </cell>
          <cell r="AI68">
            <v>0</v>
          </cell>
        </row>
        <row r="69">
          <cell r="A69">
            <v>4007</v>
          </cell>
          <cell r="B69" t="str">
            <v xml:space="preserve">LA ASUNCIÓN                        </v>
          </cell>
          <cell r="C69" t="str">
            <v xml:space="preserve">PEREZ ZELEDON            </v>
          </cell>
          <cell r="D69">
            <v>1</v>
          </cell>
          <cell r="E69" t="str">
            <v xml:space="preserve">SAN JOSE  </v>
          </cell>
          <cell r="F69" t="str">
            <v xml:space="preserve">PEREZ ZELEDON       </v>
          </cell>
          <cell r="G69" t="str">
            <v xml:space="preserve">SAN ISIDRO          </v>
          </cell>
          <cell r="H69" t="str">
            <v xml:space="preserve">LA PRADERA          </v>
          </cell>
          <cell r="I69" t="str">
            <v xml:space="preserve">YADIRA QUESADA PEREIRA        </v>
          </cell>
          <cell r="J69">
            <v>27022349</v>
          </cell>
          <cell r="K69">
            <v>27718311</v>
          </cell>
          <cell r="L69" t="str">
            <v xml:space="preserve">colegiolaasunciopz@yahoo.es   </v>
          </cell>
          <cell r="M69">
            <v>2</v>
          </cell>
          <cell r="N69">
            <v>438</v>
          </cell>
          <cell r="O69">
            <v>14</v>
          </cell>
          <cell r="P69">
            <v>662</v>
          </cell>
          <cell r="Q69">
            <v>444</v>
          </cell>
          <cell r="R69">
            <v>16</v>
          </cell>
          <cell r="S69">
            <v>662</v>
          </cell>
          <cell r="AC69">
            <v>4007</v>
          </cell>
          <cell r="AD69">
            <v>3</v>
          </cell>
          <cell r="AE69">
            <v>3</v>
          </cell>
          <cell r="AF69">
            <v>3</v>
          </cell>
          <cell r="AG69">
            <v>3</v>
          </cell>
          <cell r="AH69">
            <v>2</v>
          </cell>
          <cell r="AI69">
            <v>0</v>
          </cell>
        </row>
        <row r="70">
          <cell r="A70">
            <v>4008</v>
          </cell>
          <cell r="B70" t="str">
            <v xml:space="preserve">FERNANDO VOLIO JIMÉNEZ             </v>
          </cell>
          <cell r="C70" t="str">
            <v xml:space="preserve">PEREZ ZELEDON            </v>
          </cell>
          <cell r="D70">
            <v>5</v>
          </cell>
          <cell r="E70" t="str">
            <v xml:space="preserve">SAN JOSE  </v>
          </cell>
          <cell r="F70" t="str">
            <v xml:space="preserve">PEREZ ZELEDON       </v>
          </cell>
          <cell r="G70" t="str">
            <v xml:space="preserve">DANIEL FLORES       </v>
          </cell>
          <cell r="H70" t="str">
            <v xml:space="preserve">PALMARES            </v>
          </cell>
          <cell r="I70" t="str">
            <v xml:space="preserve">ROXANA SOLANO GAMBOA          </v>
          </cell>
          <cell r="J70">
            <v>27713142</v>
          </cell>
          <cell r="K70">
            <v>27715605</v>
          </cell>
          <cell r="L70" t="str">
            <v xml:space="preserve">lifervol@hotmail.com          </v>
          </cell>
          <cell r="M70">
            <v>2</v>
          </cell>
          <cell r="N70">
            <v>1127</v>
          </cell>
          <cell r="O70">
            <v>30</v>
          </cell>
          <cell r="P70">
            <v>1491</v>
          </cell>
          <cell r="Q70">
            <v>1040</v>
          </cell>
          <cell r="R70">
            <v>34</v>
          </cell>
          <cell r="S70">
            <v>1452</v>
          </cell>
          <cell r="AC70">
            <v>4008</v>
          </cell>
          <cell r="AD70">
            <v>10</v>
          </cell>
          <cell r="AE70">
            <v>6</v>
          </cell>
          <cell r="AF70">
            <v>5</v>
          </cell>
          <cell r="AG70">
            <v>4</v>
          </cell>
          <cell r="AH70">
            <v>5</v>
          </cell>
          <cell r="AI70">
            <v>0</v>
          </cell>
        </row>
        <row r="71">
          <cell r="A71">
            <v>4009</v>
          </cell>
          <cell r="B71" t="str">
            <v xml:space="preserve">UNESCO                             </v>
          </cell>
          <cell r="C71" t="str">
            <v xml:space="preserve">PEREZ ZELEDON            </v>
          </cell>
          <cell r="D71">
            <v>1</v>
          </cell>
          <cell r="E71" t="str">
            <v xml:space="preserve">SAN JOSE  </v>
          </cell>
          <cell r="F71" t="str">
            <v xml:space="preserve">PEREZ ZELEDON       </v>
          </cell>
          <cell r="G71" t="str">
            <v xml:space="preserve">SAN ISIDRO          </v>
          </cell>
          <cell r="H71" t="str">
            <v xml:space="preserve">UNESCO              </v>
          </cell>
          <cell r="I71" t="str">
            <v xml:space="preserve">WALTER QUESADA VARGAS         </v>
          </cell>
          <cell r="J71">
            <v>27710425</v>
          </cell>
          <cell r="K71">
            <v>102</v>
          </cell>
          <cell r="L71" t="str">
            <v xml:space="preserve">liceounesco@gmail.com         </v>
          </cell>
          <cell r="M71">
            <v>2</v>
          </cell>
          <cell r="N71">
            <v>1738</v>
          </cell>
          <cell r="O71">
            <v>49</v>
          </cell>
          <cell r="P71">
            <v>2892</v>
          </cell>
          <cell r="Q71">
            <v>1640</v>
          </cell>
          <cell r="R71">
            <v>49</v>
          </cell>
          <cell r="S71">
            <v>2979</v>
          </cell>
          <cell r="AC71">
            <v>4009</v>
          </cell>
          <cell r="AD71">
            <v>12</v>
          </cell>
          <cell r="AE71">
            <v>10</v>
          </cell>
          <cell r="AF71">
            <v>9</v>
          </cell>
          <cell r="AG71">
            <v>10</v>
          </cell>
          <cell r="AH71">
            <v>8</v>
          </cell>
          <cell r="AI71">
            <v>0</v>
          </cell>
        </row>
        <row r="72">
          <cell r="A72">
            <v>4010</v>
          </cell>
          <cell r="B72" t="str">
            <v xml:space="preserve">SAN PEDRO                          </v>
          </cell>
          <cell r="C72" t="str">
            <v xml:space="preserve">PEREZ ZELEDON            </v>
          </cell>
          <cell r="D72">
            <v>6</v>
          </cell>
          <cell r="E72" t="str">
            <v xml:space="preserve">SAN JOSE  </v>
          </cell>
          <cell r="F72" t="str">
            <v xml:space="preserve">PEREZ ZELEDON       </v>
          </cell>
          <cell r="G72" t="str">
            <v xml:space="preserve">SAN PEDRO           </v>
          </cell>
          <cell r="H72" t="str">
            <v xml:space="preserve">SAN PEDRO           </v>
          </cell>
          <cell r="I72" t="str">
            <v xml:space="preserve">EDGAR ROJAS CESPEDES          </v>
          </cell>
          <cell r="J72">
            <v>27311423</v>
          </cell>
          <cell r="K72">
            <v>27311423</v>
          </cell>
          <cell r="L72" t="str">
            <v xml:space="preserve">liceosanpedr@hotmail.com      </v>
          </cell>
          <cell r="M72">
            <v>2</v>
          </cell>
          <cell r="N72">
            <v>593</v>
          </cell>
          <cell r="O72">
            <v>20</v>
          </cell>
          <cell r="P72">
            <v>993</v>
          </cell>
          <cell r="Q72">
            <v>568</v>
          </cell>
          <cell r="R72">
            <v>20</v>
          </cell>
          <cell r="S72">
            <v>1028</v>
          </cell>
          <cell r="AC72">
            <v>4010</v>
          </cell>
          <cell r="AD72">
            <v>6</v>
          </cell>
          <cell r="AE72">
            <v>4</v>
          </cell>
          <cell r="AF72">
            <v>4</v>
          </cell>
          <cell r="AG72">
            <v>3</v>
          </cell>
          <cell r="AH72">
            <v>3</v>
          </cell>
          <cell r="AI72">
            <v>0</v>
          </cell>
        </row>
        <row r="73">
          <cell r="A73">
            <v>4011</v>
          </cell>
          <cell r="B73" t="str">
            <v xml:space="preserve">LICEO DE SANTA GERTRUDIS           </v>
          </cell>
          <cell r="C73" t="str">
            <v xml:space="preserve">ALAJUELA                 </v>
          </cell>
          <cell r="D73">
            <v>10</v>
          </cell>
          <cell r="E73" t="str">
            <v xml:space="preserve">ALAJUELA  </v>
          </cell>
          <cell r="F73" t="str">
            <v xml:space="preserve">GRECIA              </v>
          </cell>
          <cell r="G73" t="str">
            <v xml:space="preserve">SAN JOSE            </v>
          </cell>
          <cell r="H73" t="str">
            <v>STA. GERTRUDIS NORTE</v>
          </cell>
          <cell r="I73" t="str">
            <v xml:space="preserve">OMAR MARTINEZ RODRIGUEZ       </v>
          </cell>
          <cell r="J73">
            <v>24940900</v>
          </cell>
          <cell r="K73">
            <v>24940900</v>
          </cell>
          <cell r="L73" t="str">
            <v xml:space="preserve">liceostagertrudis@gmail.com   </v>
          </cell>
          <cell r="M73">
            <v>1</v>
          </cell>
          <cell r="N73">
            <v>920</v>
          </cell>
          <cell r="O73">
            <v>30</v>
          </cell>
          <cell r="P73">
            <v>1566</v>
          </cell>
          <cell r="Q73">
            <v>906</v>
          </cell>
          <cell r="R73">
            <v>28</v>
          </cell>
          <cell r="S73">
            <v>1492</v>
          </cell>
          <cell r="AC73">
            <v>4011</v>
          </cell>
          <cell r="AD73">
            <v>9</v>
          </cell>
          <cell r="AE73">
            <v>6</v>
          </cell>
          <cell r="AF73">
            <v>5</v>
          </cell>
          <cell r="AG73">
            <v>6</v>
          </cell>
          <cell r="AH73">
            <v>4</v>
          </cell>
          <cell r="AI73">
            <v>0</v>
          </cell>
        </row>
        <row r="74">
          <cell r="A74">
            <v>4012</v>
          </cell>
          <cell r="B74" t="str">
            <v xml:space="preserve">LICEO CARRILLOS DE POAS            </v>
          </cell>
          <cell r="C74" t="str">
            <v xml:space="preserve">ALAJUELA                 </v>
          </cell>
          <cell r="D74">
            <v>7</v>
          </cell>
          <cell r="E74" t="str">
            <v xml:space="preserve">ALAJUELA  </v>
          </cell>
          <cell r="F74" t="str">
            <v xml:space="preserve">POAS                </v>
          </cell>
          <cell r="G74" t="str">
            <v xml:space="preserve">CARRILLOS           </v>
          </cell>
          <cell r="H74" t="str">
            <v xml:space="preserve">CARRILLOS BAJO      </v>
          </cell>
          <cell r="I74" t="str">
            <v xml:space="preserve">GEOVANNY ESQUIVEL ALFARO      </v>
          </cell>
          <cell r="J74">
            <v>24588211</v>
          </cell>
          <cell r="K74">
            <v>24588211</v>
          </cell>
          <cell r="L74" t="str">
            <v>liceocarrillosdepoas@hotmail.c</v>
          </cell>
          <cell r="M74">
            <v>2</v>
          </cell>
          <cell r="N74">
            <v>695</v>
          </cell>
          <cell r="O74">
            <v>23</v>
          </cell>
          <cell r="P74">
            <v>1648</v>
          </cell>
          <cell r="Q74">
            <v>639</v>
          </cell>
          <cell r="R74">
            <v>24</v>
          </cell>
          <cell r="S74">
            <v>1630</v>
          </cell>
          <cell r="AC74">
            <v>4012</v>
          </cell>
          <cell r="AD74">
            <v>7</v>
          </cell>
          <cell r="AE74">
            <v>6</v>
          </cell>
          <cell r="AF74">
            <v>4</v>
          </cell>
          <cell r="AG74">
            <v>3</v>
          </cell>
          <cell r="AH74">
            <v>3</v>
          </cell>
          <cell r="AI74">
            <v>0</v>
          </cell>
        </row>
        <row r="75">
          <cell r="A75">
            <v>4013</v>
          </cell>
          <cell r="B75" t="str">
            <v xml:space="preserve">COLEGIO TUETAL NORTE               </v>
          </cell>
          <cell r="C75" t="str">
            <v xml:space="preserve">ALAJUELA                 </v>
          </cell>
          <cell r="D75">
            <v>5</v>
          </cell>
          <cell r="E75" t="str">
            <v xml:space="preserve">ALAJUELA  </v>
          </cell>
          <cell r="F75" t="str">
            <v xml:space="preserve">ALAJUELA            </v>
          </cell>
          <cell r="G75" t="str">
            <v xml:space="preserve">TAMBOR              </v>
          </cell>
          <cell r="H75" t="str">
            <v xml:space="preserve">TUETAL NORTE        </v>
          </cell>
          <cell r="I75" t="str">
            <v xml:space="preserve">CRISTINA SOLANO CORDERO       </v>
          </cell>
          <cell r="J75">
            <v>24302885</v>
          </cell>
          <cell r="K75">
            <v>24302885</v>
          </cell>
          <cell r="L75" t="str">
            <v xml:space="preserve">colegiotuetal@yahoo.com       </v>
          </cell>
          <cell r="M75">
            <v>1</v>
          </cell>
          <cell r="N75">
            <v>494</v>
          </cell>
          <cell r="O75">
            <v>17</v>
          </cell>
          <cell r="P75">
            <v>980</v>
          </cell>
          <cell r="Q75">
            <v>474</v>
          </cell>
          <cell r="R75">
            <v>16</v>
          </cell>
          <cell r="S75">
            <v>926</v>
          </cell>
          <cell r="AC75">
            <v>4013</v>
          </cell>
          <cell r="AD75">
            <v>5</v>
          </cell>
          <cell r="AE75">
            <v>4</v>
          </cell>
          <cell r="AF75">
            <v>3</v>
          </cell>
          <cell r="AG75">
            <v>3</v>
          </cell>
          <cell r="AH75">
            <v>2</v>
          </cell>
          <cell r="AI75">
            <v>0</v>
          </cell>
        </row>
        <row r="76">
          <cell r="A76">
            <v>4014</v>
          </cell>
          <cell r="B76" t="str">
            <v xml:space="preserve">LICEO SAN ROQUE                    </v>
          </cell>
          <cell r="C76" t="str">
            <v xml:space="preserve">ALAJUELA                 </v>
          </cell>
          <cell r="D76">
            <v>6</v>
          </cell>
          <cell r="E76" t="str">
            <v xml:space="preserve">ALAJUELA  </v>
          </cell>
          <cell r="F76" t="str">
            <v xml:space="preserve">GRECIA              </v>
          </cell>
          <cell r="G76" t="str">
            <v xml:space="preserve">SAN ROQUE           </v>
          </cell>
          <cell r="H76" t="str">
            <v xml:space="preserve">SAN ROQUE           </v>
          </cell>
          <cell r="I76" t="str">
            <v xml:space="preserve">OSCAR RODRIGUEZ APOSTOL       </v>
          </cell>
          <cell r="J76">
            <v>24947522</v>
          </cell>
          <cell r="K76">
            <v>24947522</v>
          </cell>
          <cell r="L76" t="str">
            <v xml:space="preserve">liceosanroque@yahoo.es        </v>
          </cell>
          <cell r="M76">
            <v>2</v>
          </cell>
          <cell r="N76">
            <v>634</v>
          </cell>
          <cell r="O76">
            <v>17</v>
          </cell>
          <cell r="P76">
            <v>1010</v>
          </cell>
          <cell r="Q76">
            <v>644</v>
          </cell>
          <cell r="R76">
            <v>20</v>
          </cell>
          <cell r="S76">
            <v>984</v>
          </cell>
          <cell r="AC76">
            <v>4014</v>
          </cell>
          <cell r="AD76">
            <v>4</v>
          </cell>
          <cell r="AE76">
            <v>4</v>
          </cell>
          <cell r="AF76">
            <v>3</v>
          </cell>
          <cell r="AG76">
            <v>3</v>
          </cell>
          <cell r="AH76">
            <v>3</v>
          </cell>
          <cell r="AI76">
            <v>0</v>
          </cell>
        </row>
        <row r="77">
          <cell r="A77">
            <v>4015</v>
          </cell>
          <cell r="B77" t="str">
            <v xml:space="preserve">AMBIENTALISTA EL ROBLE             </v>
          </cell>
          <cell r="C77" t="str">
            <v xml:space="preserve">ALAJUELA                 </v>
          </cell>
          <cell r="D77">
            <v>4</v>
          </cell>
          <cell r="E77" t="str">
            <v xml:space="preserve">ALAJUELA  </v>
          </cell>
          <cell r="F77" t="str">
            <v xml:space="preserve">ALAJUELA            </v>
          </cell>
          <cell r="G77" t="str">
            <v xml:space="preserve">SAN ANTONIO         </v>
          </cell>
          <cell r="H77" t="str">
            <v>EL ROBLE DE ALAJUELA</v>
          </cell>
          <cell r="I77" t="str">
            <v xml:space="preserve">IVAN MOLINA GOMEZ             </v>
          </cell>
          <cell r="J77">
            <v>24381386</v>
          </cell>
          <cell r="K77">
            <v>24381386</v>
          </cell>
          <cell r="L77" t="str">
            <v xml:space="preserve">ambientalistacr@yahoo.es      </v>
          </cell>
          <cell r="M77">
            <v>2</v>
          </cell>
          <cell r="N77">
            <v>1125</v>
          </cell>
          <cell r="O77">
            <v>33</v>
          </cell>
          <cell r="P77">
            <v>1670</v>
          </cell>
          <cell r="Q77">
            <v>1133</v>
          </cell>
          <cell r="R77">
            <v>33</v>
          </cell>
          <cell r="S77">
            <v>1665</v>
          </cell>
          <cell r="AC77">
            <v>4015</v>
          </cell>
          <cell r="AD77">
            <v>11</v>
          </cell>
          <cell r="AE77">
            <v>7</v>
          </cell>
          <cell r="AF77">
            <v>6</v>
          </cell>
          <cell r="AG77">
            <v>6</v>
          </cell>
          <cell r="AH77">
            <v>3</v>
          </cell>
          <cell r="AI77">
            <v>0</v>
          </cell>
        </row>
        <row r="78">
          <cell r="A78">
            <v>4018</v>
          </cell>
          <cell r="B78" t="str">
            <v xml:space="preserve">INSTITUTO DE ALAJUELA              </v>
          </cell>
          <cell r="C78" t="str">
            <v xml:space="preserve">ALAJUELA                 </v>
          </cell>
          <cell r="D78">
            <v>1</v>
          </cell>
          <cell r="E78" t="str">
            <v xml:space="preserve">ALAJUELA  </v>
          </cell>
          <cell r="F78" t="str">
            <v xml:space="preserve">ALAJUELA            </v>
          </cell>
          <cell r="G78" t="str">
            <v xml:space="preserve">ALAJUELA            </v>
          </cell>
          <cell r="H78" t="str">
            <v xml:space="preserve">PLAZA ACOSTA        </v>
          </cell>
          <cell r="I78" t="str">
            <v xml:space="preserve">RICARDO BARRANTES RAMIREZ     </v>
          </cell>
          <cell r="J78">
            <v>24304479</v>
          </cell>
          <cell r="K78">
            <v>24428153</v>
          </cell>
          <cell r="L78" t="str">
            <v xml:space="preserve">idea@ice.co.cr                </v>
          </cell>
          <cell r="M78">
            <v>2</v>
          </cell>
          <cell r="N78">
            <v>1821</v>
          </cell>
          <cell r="O78">
            <v>55</v>
          </cell>
          <cell r="P78">
            <v>3065</v>
          </cell>
          <cell r="Q78">
            <v>1780</v>
          </cell>
          <cell r="R78">
            <v>55</v>
          </cell>
          <cell r="S78">
            <v>3098</v>
          </cell>
          <cell r="AC78">
            <v>4018</v>
          </cell>
          <cell r="AD78">
            <v>18</v>
          </cell>
          <cell r="AE78">
            <v>12</v>
          </cell>
          <cell r="AF78">
            <v>11</v>
          </cell>
          <cell r="AG78">
            <v>8</v>
          </cell>
          <cell r="AH78">
            <v>6</v>
          </cell>
          <cell r="AI78">
            <v>0</v>
          </cell>
        </row>
        <row r="79">
          <cell r="A79">
            <v>4019</v>
          </cell>
          <cell r="B79" t="str">
            <v xml:space="preserve">LICEO DE ATENAS MARTHA MIRAMELL    </v>
          </cell>
          <cell r="C79" t="str">
            <v xml:space="preserve">ALAJUELA                 </v>
          </cell>
          <cell r="D79">
            <v>8</v>
          </cell>
          <cell r="E79" t="str">
            <v xml:space="preserve">ALAJUELA  </v>
          </cell>
          <cell r="F79" t="str">
            <v xml:space="preserve">ATENAS              </v>
          </cell>
          <cell r="G79" t="str">
            <v xml:space="preserve">ATENAS              </v>
          </cell>
          <cell r="H79" t="str">
            <v xml:space="preserve">ATENAS              </v>
          </cell>
          <cell r="I79" t="str">
            <v xml:space="preserve">ANA LUCIA GONZALEZ PRADO      </v>
          </cell>
          <cell r="J79">
            <v>24465124</v>
          </cell>
          <cell r="K79">
            <v>24465124</v>
          </cell>
          <cell r="L79" t="str">
            <v xml:space="preserve">analugopra@gmail.com          </v>
          </cell>
          <cell r="M79">
            <v>2</v>
          </cell>
          <cell r="N79">
            <v>1656</v>
          </cell>
          <cell r="O79">
            <v>51</v>
          </cell>
          <cell r="P79">
            <v>2661</v>
          </cell>
          <cell r="Q79">
            <v>1617</v>
          </cell>
          <cell r="R79">
            <v>51</v>
          </cell>
          <cell r="S79">
            <v>2690</v>
          </cell>
          <cell r="AC79">
            <v>4019</v>
          </cell>
          <cell r="AD79">
            <v>13</v>
          </cell>
          <cell r="AE79">
            <v>11</v>
          </cell>
          <cell r="AF79">
            <v>9</v>
          </cell>
          <cell r="AG79">
            <v>10</v>
          </cell>
          <cell r="AH79">
            <v>8</v>
          </cell>
          <cell r="AI79">
            <v>0</v>
          </cell>
        </row>
        <row r="80">
          <cell r="A80">
            <v>4020</v>
          </cell>
          <cell r="B80" t="str">
            <v xml:space="preserve">LICEO LEON CORTES CASTRO           </v>
          </cell>
          <cell r="C80" t="str">
            <v xml:space="preserve">ALAJUELA                 </v>
          </cell>
          <cell r="D80">
            <v>6</v>
          </cell>
          <cell r="E80" t="str">
            <v xml:space="preserve">ALAJUELA  </v>
          </cell>
          <cell r="F80" t="str">
            <v xml:space="preserve">GRECIA              </v>
          </cell>
          <cell r="G80" t="str">
            <v xml:space="preserve">SAN ROQUE           </v>
          </cell>
          <cell r="H80" t="str">
            <v xml:space="preserve">LEON CORTES         </v>
          </cell>
          <cell r="I80" t="str">
            <v xml:space="preserve">FREDDY RODRIGUEZ PORRAS       </v>
          </cell>
          <cell r="J80">
            <v>24948622</v>
          </cell>
          <cell r="K80">
            <v>24943338</v>
          </cell>
          <cell r="L80" t="str">
            <v xml:space="preserve">llcc1943@gmail.com            </v>
          </cell>
          <cell r="M80">
            <v>2</v>
          </cell>
          <cell r="N80">
            <v>1399</v>
          </cell>
          <cell r="O80">
            <v>47</v>
          </cell>
          <cell r="P80">
            <v>2312</v>
          </cell>
          <cell r="Q80">
            <v>1606</v>
          </cell>
          <cell r="R80">
            <v>52</v>
          </cell>
          <cell r="S80">
            <v>2617</v>
          </cell>
          <cell r="AC80">
            <v>4020</v>
          </cell>
          <cell r="AD80">
            <v>13</v>
          </cell>
          <cell r="AE80">
            <v>11</v>
          </cell>
          <cell r="AF80">
            <v>8</v>
          </cell>
          <cell r="AG80">
            <v>8</v>
          </cell>
          <cell r="AH80">
            <v>7</v>
          </cell>
          <cell r="AI80">
            <v>0</v>
          </cell>
        </row>
        <row r="81">
          <cell r="A81">
            <v>4021</v>
          </cell>
          <cell r="B81" t="str">
            <v xml:space="preserve">LICEO DE POAS                      </v>
          </cell>
          <cell r="C81" t="str">
            <v xml:space="preserve">ALAJUELA                 </v>
          </cell>
          <cell r="D81">
            <v>7</v>
          </cell>
          <cell r="E81" t="str">
            <v xml:space="preserve">ALAJUELA  </v>
          </cell>
          <cell r="F81" t="str">
            <v xml:space="preserve">POAS                </v>
          </cell>
          <cell r="G81" t="str">
            <v xml:space="preserve">SAN PEDRO           </v>
          </cell>
          <cell r="H81" t="str">
            <v xml:space="preserve">SAN PEDRO           </v>
          </cell>
          <cell r="I81" t="str">
            <v xml:space="preserve">SEIDY JIMENEZ FONSECA         </v>
          </cell>
          <cell r="J81">
            <v>24485027</v>
          </cell>
          <cell r="K81">
            <v>24484500</v>
          </cell>
          <cell r="L81" t="str">
            <v xml:space="preserve">lidepo@gmail.com              </v>
          </cell>
          <cell r="M81">
            <v>1</v>
          </cell>
          <cell r="N81">
            <v>1077</v>
          </cell>
          <cell r="O81">
            <v>37</v>
          </cell>
          <cell r="P81">
            <v>2251</v>
          </cell>
          <cell r="Q81">
            <v>1100</v>
          </cell>
          <cell r="R81">
            <v>37</v>
          </cell>
          <cell r="S81">
            <v>2326</v>
          </cell>
          <cell r="AC81">
            <v>4021</v>
          </cell>
          <cell r="AD81">
            <v>11</v>
          </cell>
          <cell r="AE81">
            <v>8</v>
          </cell>
          <cell r="AF81">
            <v>6</v>
          </cell>
          <cell r="AG81">
            <v>6</v>
          </cell>
          <cell r="AH81">
            <v>6</v>
          </cell>
          <cell r="AI81">
            <v>0</v>
          </cell>
        </row>
        <row r="82">
          <cell r="A82">
            <v>4022</v>
          </cell>
          <cell r="B82" t="str">
            <v xml:space="preserve">COLEGIO GREGORIO J.RAMIREZ CASTRO  </v>
          </cell>
          <cell r="C82" t="str">
            <v xml:space="preserve">ALAJUELA                 </v>
          </cell>
          <cell r="D82">
            <v>2</v>
          </cell>
          <cell r="E82" t="str">
            <v xml:space="preserve">ALAJUELA  </v>
          </cell>
          <cell r="F82" t="str">
            <v xml:space="preserve">ALAJUELA            </v>
          </cell>
          <cell r="G82" t="str">
            <v xml:space="preserve">SAN ANTONIO         </v>
          </cell>
          <cell r="H82" t="str">
            <v xml:space="preserve">MONTECILLOS         </v>
          </cell>
          <cell r="I82" t="str">
            <v xml:space="preserve">GISSELL HERRERA JARA          </v>
          </cell>
          <cell r="J82">
            <v>24300272</v>
          </cell>
          <cell r="K82">
            <v>24411701</v>
          </cell>
          <cell r="L82" t="str">
            <v>colegiogregoriojoserc@hotmail.</v>
          </cell>
          <cell r="M82">
            <v>1</v>
          </cell>
          <cell r="N82">
            <v>1144</v>
          </cell>
          <cell r="O82">
            <v>36</v>
          </cell>
          <cell r="P82">
            <v>2242</v>
          </cell>
          <cell r="Q82">
            <v>1208</v>
          </cell>
          <cell r="R82">
            <v>35</v>
          </cell>
          <cell r="S82">
            <v>2097</v>
          </cell>
          <cell r="AC82">
            <v>4022</v>
          </cell>
          <cell r="AD82">
            <v>12</v>
          </cell>
          <cell r="AE82">
            <v>8</v>
          </cell>
          <cell r="AF82">
            <v>6</v>
          </cell>
          <cell r="AG82">
            <v>5</v>
          </cell>
          <cell r="AH82">
            <v>5</v>
          </cell>
          <cell r="AI82">
            <v>0</v>
          </cell>
        </row>
        <row r="83">
          <cell r="A83">
            <v>4023</v>
          </cell>
          <cell r="B83" t="str">
            <v xml:space="preserve">COLEGIO EL CARMEN                  </v>
          </cell>
          <cell r="C83" t="str">
            <v xml:space="preserve">ALAJUELA                 </v>
          </cell>
          <cell r="D83">
            <v>2</v>
          </cell>
          <cell r="E83" t="str">
            <v xml:space="preserve">ALAJUELA  </v>
          </cell>
          <cell r="F83" t="str">
            <v xml:space="preserve">ALAJUELA            </v>
          </cell>
          <cell r="G83" t="str">
            <v xml:space="preserve">ALAJUELA            </v>
          </cell>
          <cell r="H83" t="str">
            <v xml:space="preserve">BARRIO EL CARMEN    </v>
          </cell>
          <cell r="I83" t="str">
            <v xml:space="preserve">ALAN ASTORGA CASTRO           </v>
          </cell>
          <cell r="J83">
            <v>24414363</v>
          </cell>
          <cell r="K83">
            <v>24414363</v>
          </cell>
          <cell r="L83" t="str">
            <v>colegio.elcamen.alajuela@gmail</v>
          </cell>
          <cell r="M83">
            <v>2</v>
          </cell>
          <cell r="N83">
            <v>812</v>
          </cell>
          <cell r="O83">
            <v>25</v>
          </cell>
          <cell r="P83">
            <v>1239</v>
          </cell>
          <cell r="Q83">
            <v>768</v>
          </cell>
          <cell r="R83">
            <v>24</v>
          </cell>
          <cell r="S83">
            <v>1199</v>
          </cell>
          <cell r="AC83">
            <v>4023</v>
          </cell>
          <cell r="AD83">
            <v>9</v>
          </cell>
          <cell r="AE83">
            <v>7</v>
          </cell>
          <cell r="AF83">
            <v>4</v>
          </cell>
          <cell r="AG83">
            <v>3</v>
          </cell>
          <cell r="AH83">
            <v>2</v>
          </cell>
          <cell r="AI83">
            <v>0</v>
          </cell>
        </row>
        <row r="84">
          <cell r="A84">
            <v>4024</v>
          </cell>
          <cell r="B84" t="str">
            <v xml:space="preserve">LICEO SAN JOSE                     </v>
          </cell>
          <cell r="C84" t="str">
            <v xml:space="preserve">ALAJUELA                 </v>
          </cell>
          <cell r="D84">
            <v>5</v>
          </cell>
          <cell r="E84" t="str">
            <v xml:space="preserve">ALAJUELA  </v>
          </cell>
          <cell r="F84" t="str">
            <v xml:space="preserve">ALAJUELA            </v>
          </cell>
          <cell r="G84" t="str">
            <v xml:space="preserve">SAN JOSE            </v>
          </cell>
          <cell r="H84" t="str">
            <v xml:space="preserve">SAN JOSE            </v>
          </cell>
          <cell r="I84" t="str">
            <v xml:space="preserve">LIDIA MA. ROJAS MELENDEZ      </v>
          </cell>
          <cell r="J84">
            <v>24332871</v>
          </cell>
          <cell r="K84">
            <v>24338963</v>
          </cell>
          <cell r="L84" t="str">
            <v xml:space="preserve">liceosanjose.alaj@gmail.com   </v>
          </cell>
          <cell r="M84">
            <v>2</v>
          </cell>
          <cell r="N84">
            <v>939</v>
          </cell>
          <cell r="O84">
            <v>34</v>
          </cell>
          <cell r="P84">
            <v>1675</v>
          </cell>
          <cell r="Q84">
            <v>943</v>
          </cell>
          <cell r="R84">
            <v>34</v>
          </cell>
          <cell r="S84">
            <v>1717</v>
          </cell>
          <cell r="AC84">
            <v>4024</v>
          </cell>
          <cell r="AD84">
            <v>11</v>
          </cell>
          <cell r="AE84">
            <v>8</v>
          </cell>
          <cell r="AF84">
            <v>7</v>
          </cell>
          <cell r="AG84">
            <v>5</v>
          </cell>
          <cell r="AH84">
            <v>3</v>
          </cell>
          <cell r="AI84">
            <v>0</v>
          </cell>
        </row>
        <row r="85">
          <cell r="A85">
            <v>4025</v>
          </cell>
          <cell r="B85" t="str">
            <v xml:space="preserve">LICEO OTILIO ULATE BLANCO          </v>
          </cell>
          <cell r="C85" t="str">
            <v xml:space="preserve">ALAJUELA                 </v>
          </cell>
          <cell r="D85">
            <v>3</v>
          </cell>
          <cell r="E85" t="str">
            <v xml:space="preserve">ALAJUELA  </v>
          </cell>
          <cell r="F85" t="str">
            <v xml:space="preserve">ALAJUELA            </v>
          </cell>
          <cell r="G85" t="str">
            <v xml:space="preserve">SAN ISIDRO          </v>
          </cell>
          <cell r="H85" t="str">
            <v xml:space="preserve">EL RODEO            </v>
          </cell>
          <cell r="I85" t="str">
            <v xml:space="preserve">SANTIAGO HERRERA VARGAS       </v>
          </cell>
          <cell r="J85">
            <v>24496487</v>
          </cell>
          <cell r="K85">
            <v>24495080</v>
          </cell>
          <cell r="L85" t="str">
            <v xml:space="preserve">loub1974@gmail.com            </v>
          </cell>
          <cell r="M85">
            <v>2</v>
          </cell>
          <cell r="N85">
            <v>820</v>
          </cell>
          <cell r="O85">
            <v>28</v>
          </cell>
          <cell r="P85">
            <v>1381</v>
          </cell>
          <cell r="Q85">
            <v>893</v>
          </cell>
          <cell r="R85">
            <v>29</v>
          </cell>
          <cell r="S85">
            <v>1431</v>
          </cell>
          <cell r="AC85">
            <v>4025</v>
          </cell>
          <cell r="AD85">
            <v>8</v>
          </cell>
          <cell r="AE85">
            <v>7</v>
          </cell>
          <cell r="AF85">
            <v>5</v>
          </cell>
          <cell r="AG85">
            <v>4</v>
          </cell>
          <cell r="AH85">
            <v>4</v>
          </cell>
          <cell r="AI85">
            <v>0</v>
          </cell>
        </row>
        <row r="86">
          <cell r="A86">
            <v>4026</v>
          </cell>
          <cell r="B86" t="str">
            <v xml:space="preserve">COLEGIO MARIA INMACULADA           </v>
          </cell>
          <cell r="C86" t="str">
            <v xml:space="preserve">ALAJUELA                 </v>
          </cell>
          <cell r="D86">
            <v>10</v>
          </cell>
          <cell r="E86" t="str">
            <v xml:space="preserve">ALAJUELA  </v>
          </cell>
          <cell r="F86" t="str">
            <v xml:space="preserve">GRECIA              </v>
          </cell>
          <cell r="G86" t="str">
            <v xml:space="preserve">GRECIA              </v>
          </cell>
          <cell r="H86" t="str">
            <v xml:space="preserve">GRECIA              </v>
          </cell>
          <cell r="I86" t="str">
            <v xml:space="preserve">MARIZ LIDIA VALERIO GONZALEZ  </v>
          </cell>
          <cell r="J86">
            <v>24942422</v>
          </cell>
          <cell r="K86">
            <v>24942344</v>
          </cell>
          <cell r="L86" t="str">
            <v xml:space="preserve">colemain@ice.co.cr            </v>
          </cell>
          <cell r="M86">
            <v>2</v>
          </cell>
          <cell r="N86">
            <v>391</v>
          </cell>
          <cell r="O86">
            <v>15</v>
          </cell>
          <cell r="P86">
            <v>583</v>
          </cell>
          <cell r="Q86">
            <v>400</v>
          </cell>
          <cell r="R86">
            <v>12</v>
          </cell>
          <cell r="S86">
            <v>583</v>
          </cell>
          <cell r="AC86">
            <v>4026</v>
          </cell>
          <cell r="AD86">
            <v>3</v>
          </cell>
          <cell r="AE86">
            <v>3</v>
          </cell>
          <cell r="AF86">
            <v>4</v>
          </cell>
          <cell r="AG86">
            <v>2</v>
          </cell>
          <cell r="AH86">
            <v>3</v>
          </cell>
          <cell r="AI86">
            <v>0</v>
          </cell>
        </row>
        <row r="87">
          <cell r="A87">
            <v>4027</v>
          </cell>
          <cell r="B87" t="str">
            <v xml:space="preserve">LICEO SAN RAFAEL                   </v>
          </cell>
          <cell r="C87" t="str">
            <v xml:space="preserve">ALAJUELA                 </v>
          </cell>
          <cell r="D87">
            <v>4</v>
          </cell>
          <cell r="E87" t="str">
            <v xml:space="preserve">ALAJUELA  </v>
          </cell>
          <cell r="F87" t="str">
            <v xml:space="preserve">ALAJUELA            </v>
          </cell>
          <cell r="G87" t="str">
            <v xml:space="preserve">SAN RAFAEL          </v>
          </cell>
          <cell r="H87" t="str">
            <v xml:space="preserve">SAN RAFAEL          </v>
          </cell>
          <cell r="I87" t="str">
            <v xml:space="preserve">LUIS MANUEL MORERA MORERA     </v>
          </cell>
          <cell r="J87">
            <v>24380495</v>
          </cell>
          <cell r="K87">
            <v>24380495</v>
          </cell>
          <cell r="L87" t="str">
            <v xml:space="preserve">liceosanrafael@hotmail.com    </v>
          </cell>
          <cell r="M87">
            <v>2</v>
          </cell>
          <cell r="N87">
            <v>1294</v>
          </cell>
          <cell r="O87">
            <v>43</v>
          </cell>
          <cell r="P87">
            <v>1756</v>
          </cell>
          <cell r="Q87">
            <v>1246</v>
          </cell>
          <cell r="R87">
            <v>35</v>
          </cell>
          <cell r="S87">
            <v>1748</v>
          </cell>
          <cell r="AC87">
            <v>4027</v>
          </cell>
          <cell r="AD87">
            <v>13</v>
          </cell>
          <cell r="AE87">
            <v>10</v>
          </cell>
          <cell r="AF87">
            <v>8</v>
          </cell>
          <cell r="AG87">
            <v>6</v>
          </cell>
          <cell r="AH87">
            <v>6</v>
          </cell>
          <cell r="AI87">
            <v>0</v>
          </cell>
        </row>
        <row r="88">
          <cell r="A88">
            <v>4028</v>
          </cell>
          <cell r="B88" t="str">
            <v xml:space="preserve">REDENTORISTA SAN ALFONSO           </v>
          </cell>
          <cell r="C88" t="str">
            <v xml:space="preserve">ALAJUELA                 </v>
          </cell>
          <cell r="D88">
            <v>2</v>
          </cell>
          <cell r="E88" t="str">
            <v xml:space="preserve">ALAJUELA  </v>
          </cell>
          <cell r="F88" t="str">
            <v xml:space="preserve">ALAJUELA            </v>
          </cell>
          <cell r="G88" t="str">
            <v xml:space="preserve">ALAJUELA            </v>
          </cell>
          <cell r="H88" t="str">
            <v xml:space="preserve">EL BRASIL           </v>
          </cell>
          <cell r="I88" t="str">
            <v xml:space="preserve">OSCAR SEGURA ORTIZ            </v>
          </cell>
          <cell r="J88">
            <v>24412370</v>
          </cell>
          <cell r="K88">
            <v>24412370</v>
          </cell>
          <cell r="L88" t="str">
            <v>redentoristasanalfonso@gmail.c</v>
          </cell>
          <cell r="M88">
            <v>2</v>
          </cell>
          <cell r="N88">
            <v>1061</v>
          </cell>
          <cell r="O88">
            <v>35</v>
          </cell>
          <cell r="P88">
            <v>1363</v>
          </cell>
          <cell r="Q88">
            <v>1010</v>
          </cell>
          <cell r="R88">
            <v>27</v>
          </cell>
          <cell r="S88">
            <v>1350</v>
          </cell>
          <cell r="AC88">
            <v>4028</v>
          </cell>
          <cell r="AD88">
            <v>9</v>
          </cell>
          <cell r="AE88">
            <v>8</v>
          </cell>
          <cell r="AF88">
            <v>7</v>
          </cell>
          <cell r="AG88">
            <v>6</v>
          </cell>
          <cell r="AH88">
            <v>5</v>
          </cell>
          <cell r="AI88">
            <v>0</v>
          </cell>
        </row>
        <row r="89">
          <cell r="A89">
            <v>4029</v>
          </cell>
          <cell r="B89" t="str">
            <v xml:space="preserve">LICEO DE TURRUCARES                </v>
          </cell>
          <cell r="C89" t="str">
            <v xml:space="preserve">ALAJUELA                 </v>
          </cell>
          <cell r="D89">
            <v>5</v>
          </cell>
          <cell r="E89" t="str">
            <v xml:space="preserve">ALAJUELA  </v>
          </cell>
          <cell r="F89" t="str">
            <v xml:space="preserve">ALAJUELA            </v>
          </cell>
          <cell r="G89" t="str">
            <v xml:space="preserve">TURRUCARES          </v>
          </cell>
          <cell r="H89" t="str">
            <v xml:space="preserve">TURRUCARES          </v>
          </cell>
          <cell r="I89" t="str">
            <v xml:space="preserve">JAVIER ARCE VARGAS            </v>
          </cell>
          <cell r="J89">
            <v>24876044</v>
          </cell>
          <cell r="K89">
            <v>24876044</v>
          </cell>
          <cell r="L89" t="str">
            <v xml:space="preserve">lturrucares@gmail.com         </v>
          </cell>
          <cell r="M89">
            <v>2</v>
          </cell>
          <cell r="N89">
            <v>752</v>
          </cell>
          <cell r="O89">
            <v>25</v>
          </cell>
          <cell r="P89">
            <v>1188</v>
          </cell>
          <cell r="Q89">
            <v>654</v>
          </cell>
          <cell r="R89">
            <v>22</v>
          </cell>
          <cell r="S89">
            <v>1092</v>
          </cell>
          <cell r="AC89">
            <v>4029</v>
          </cell>
          <cell r="AD89">
            <v>7</v>
          </cell>
          <cell r="AE89">
            <v>6</v>
          </cell>
          <cell r="AF89">
            <v>4</v>
          </cell>
          <cell r="AG89">
            <v>5</v>
          </cell>
          <cell r="AH89">
            <v>3</v>
          </cell>
          <cell r="AI89">
            <v>0</v>
          </cell>
        </row>
        <row r="90">
          <cell r="A90">
            <v>4030</v>
          </cell>
          <cell r="B90" t="str">
            <v xml:space="preserve">EXP.BIL. DE GRECIA                 </v>
          </cell>
          <cell r="C90" t="str">
            <v xml:space="preserve">ALAJUELA                 </v>
          </cell>
          <cell r="D90">
            <v>10</v>
          </cell>
          <cell r="E90" t="str">
            <v xml:space="preserve">ALAJUELA  </v>
          </cell>
          <cell r="F90" t="str">
            <v xml:space="preserve">GRECIA              </v>
          </cell>
          <cell r="G90" t="str">
            <v xml:space="preserve">SAN ROQUE           </v>
          </cell>
          <cell r="H90" t="str">
            <v xml:space="preserve">BARRIO LATINO       </v>
          </cell>
          <cell r="I90" t="str">
            <v xml:space="preserve">ALI ANTONIO SIBAJA SIBAJA     </v>
          </cell>
          <cell r="J90">
            <v>24441220</v>
          </cell>
          <cell r="K90">
            <v>24441220</v>
          </cell>
          <cell r="L90" t="str">
            <v>liceoexperimentalgrecia@gmail.</v>
          </cell>
          <cell r="M90">
            <v>2</v>
          </cell>
          <cell r="N90">
            <v>415</v>
          </cell>
          <cell r="O90">
            <v>16</v>
          </cell>
          <cell r="P90">
            <v>1198</v>
          </cell>
          <cell r="Q90">
            <v>414</v>
          </cell>
          <cell r="R90">
            <v>16</v>
          </cell>
          <cell r="S90">
            <v>1213</v>
          </cell>
          <cell r="AC90">
            <v>4030</v>
          </cell>
          <cell r="AD90">
            <v>3</v>
          </cell>
          <cell r="AE90">
            <v>4</v>
          </cell>
          <cell r="AF90">
            <v>2</v>
          </cell>
          <cell r="AG90">
            <v>4</v>
          </cell>
          <cell r="AH90">
            <v>3</v>
          </cell>
          <cell r="AI90">
            <v>0</v>
          </cell>
        </row>
        <row r="91">
          <cell r="A91">
            <v>4031</v>
          </cell>
          <cell r="B91" t="str">
            <v xml:space="preserve">LICEO DE TAMBOR                    </v>
          </cell>
          <cell r="C91" t="str">
            <v xml:space="preserve">ALAJUELA                 </v>
          </cell>
          <cell r="D91">
            <v>3</v>
          </cell>
          <cell r="E91" t="str">
            <v xml:space="preserve">ALAJUELA  </v>
          </cell>
          <cell r="F91" t="str">
            <v xml:space="preserve">ALAJUELA            </v>
          </cell>
          <cell r="G91" t="str">
            <v xml:space="preserve">TAMBOR              </v>
          </cell>
          <cell r="H91" t="str">
            <v xml:space="preserve">TAMBOR              </v>
          </cell>
          <cell r="I91" t="str">
            <v xml:space="preserve">CARLOS SAENZ BARRANTES        </v>
          </cell>
          <cell r="J91">
            <v>24334681</v>
          </cell>
          <cell r="K91">
            <v>24334681</v>
          </cell>
          <cell r="L91" t="str">
            <v xml:space="preserve">liceotambor@hotmail.com       </v>
          </cell>
          <cell r="M91">
            <v>1</v>
          </cell>
          <cell r="N91">
            <v>312</v>
          </cell>
          <cell r="O91">
            <v>11</v>
          </cell>
          <cell r="P91">
            <v>633</v>
          </cell>
          <cell r="Q91">
            <v>292</v>
          </cell>
          <cell r="R91">
            <v>11</v>
          </cell>
          <cell r="S91">
            <v>625</v>
          </cell>
          <cell r="AC91">
            <v>4031</v>
          </cell>
          <cell r="AD91">
            <v>4</v>
          </cell>
          <cell r="AE91">
            <v>3</v>
          </cell>
          <cell r="AF91">
            <v>2</v>
          </cell>
          <cell r="AG91">
            <v>1</v>
          </cell>
          <cell r="AH91">
            <v>1</v>
          </cell>
          <cell r="AI91">
            <v>0</v>
          </cell>
        </row>
        <row r="92">
          <cell r="A92">
            <v>4032</v>
          </cell>
          <cell r="B92" t="str">
            <v xml:space="preserve">NUESTRA SRA. DE LOS ÁNGELES        </v>
          </cell>
          <cell r="C92" t="str">
            <v xml:space="preserve">OCCIDENTE                </v>
          </cell>
          <cell r="D92">
            <v>2</v>
          </cell>
          <cell r="E92" t="str">
            <v xml:space="preserve">ALAJUELA  </v>
          </cell>
          <cell r="F92" t="str">
            <v xml:space="preserve">SAN RAMON           </v>
          </cell>
          <cell r="G92" t="str">
            <v xml:space="preserve">ANGELES             </v>
          </cell>
          <cell r="H92" t="str">
            <v xml:space="preserve">LOS JARDINES        </v>
          </cell>
          <cell r="I92" t="str">
            <v xml:space="preserve">DANNY PERALTA CRUZ            </v>
          </cell>
          <cell r="J92">
            <v>24476082</v>
          </cell>
          <cell r="K92">
            <v>24476345</v>
          </cell>
          <cell r="L92" t="str">
            <v xml:space="preserve">linsa_98@hotmail.com          </v>
          </cell>
          <cell r="M92">
            <v>1</v>
          </cell>
          <cell r="N92">
            <v>770</v>
          </cell>
          <cell r="O92">
            <v>27</v>
          </cell>
          <cell r="P92">
            <v>1541</v>
          </cell>
          <cell r="Q92">
            <v>800</v>
          </cell>
          <cell r="R92">
            <v>27</v>
          </cell>
          <cell r="S92">
            <v>1544</v>
          </cell>
          <cell r="AC92">
            <v>4032</v>
          </cell>
          <cell r="AD92">
            <v>10</v>
          </cell>
          <cell r="AE92">
            <v>6</v>
          </cell>
          <cell r="AF92">
            <v>4</v>
          </cell>
          <cell r="AG92">
            <v>5</v>
          </cell>
          <cell r="AH92">
            <v>2</v>
          </cell>
          <cell r="AI92">
            <v>0</v>
          </cell>
        </row>
        <row r="93">
          <cell r="A93">
            <v>4033</v>
          </cell>
          <cell r="B93" t="str">
            <v xml:space="preserve">INSTITUTO JULIO ACOSTA G.          </v>
          </cell>
          <cell r="C93" t="str">
            <v xml:space="preserve">OCCIDENTE                </v>
          </cell>
          <cell r="D93">
            <v>1</v>
          </cell>
          <cell r="E93" t="str">
            <v xml:space="preserve">ALAJUELA  </v>
          </cell>
          <cell r="F93" t="str">
            <v xml:space="preserve">SAN RAMON           </v>
          </cell>
          <cell r="G93" t="str">
            <v xml:space="preserve">SAN RAMON           </v>
          </cell>
          <cell r="H93" t="str">
            <v xml:space="preserve">LA CORTE,SAN RAMON  </v>
          </cell>
          <cell r="I93" t="str">
            <v xml:space="preserve">FLORIBETH MORA ROJAS          </v>
          </cell>
          <cell r="J93">
            <v>24455023</v>
          </cell>
          <cell r="K93">
            <v>0</v>
          </cell>
          <cell r="L93" t="str">
            <v xml:space="preserve">                              </v>
          </cell>
          <cell r="M93">
            <v>2</v>
          </cell>
          <cell r="N93">
            <v>2010</v>
          </cell>
          <cell r="O93">
            <v>67</v>
          </cell>
          <cell r="P93">
            <v>3270</v>
          </cell>
          <cell r="Q93">
            <v>1991</v>
          </cell>
          <cell r="R93">
            <v>67</v>
          </cell>
          <cell r="S93">
            <v>3456</v>
          </cell>
          <cell r="AC93">
            <v>4033</v>
          </cell>
          <cell r="AD93">
            <v>21</v>
          </cell>
          <cell r="AE93">
            <v>14</v>
          </cell>
          <cell r="AF93">
            <v>12</v>
          </cell>
          <cell r="AG93">
            <v>11</v>
          </cell>
          <cell r="AH93">
            <v>9</v>
          </cell>
          <cell r="AI93">
            <v>0</v>
          </cell>
        </row>
        <row r="94">
          <cell r="A94">
            <v>4034</v>
          </cell>
          <cell r="B94" t="str">
            <v xml:space="preserve">EXP. BIL. DE PALMARES              </v>
          </cell>
          <cell r="C94" t="str">
            <v xml:space="preserve">OCCIDENTE                </v>
          </cell>
          <cell r="D94">
            <v>6</v>
          </cell>
          <cell r="E94" t="str">
            <v xml:space="preserve">ALAJUELA  </v>
          </cell>
          <cell r="F94" t="str">
            <v xml:space="preserve">PALMARES            </v>
          </cell>
          <cell r="G94" t="str">
            <v xml:space="preserve">PALMARES            </v>
          </cell>
          <cell r="H94" t="str">
            <v xml:space="preserve">PALMARES            </v>
          </cell>
          <cell r="I94" t="str">
            <v xml:space="preserve">JOSÉ ALBERTO CALVO QUESADA    </v>
          </cell>
          <cell r="J94">
            <v>24520157</v>
          </cell>
          <cell r="K94">
            <v>24520157</v>
          </cell>
          <cell r="L94" t="str">
            <v xml:space="preserve">cobipalmares@gmail.com        </v>
          </cell>
          <cell r="M94">
            <v>2</v>
          </cell>
          <cell r="N94">
            <v>1608</v>
          </cell>
          <cell r="O94">
            <v>64</v>
          </cell>
          <cell r="P94">
            <v>4799</v>
          </cell>
          <cell r="Q94">
            <v>1696</v>
          </cell>
          <cell r="R94">
            <v>64</v>
          </cell>
          <cell r="S94">
            <v>4477</v>
          </cell>
          <cell r="AC94">
            <v>4034</v>
          </cell>
          <cell r="AD94">
            <v>18</v>
          </cell>
          <cell r="AE94">
            <v>13</v>
          </cell>
          <cell r="AF94">
            <v>10</v>
          </cell>
          <cell r="AG94">
            <v>9</v>
          </cell>
          <cell r="AH94">
            <v>8</v>
          </cell>
          <cell r="AI94">
            <v>6</v>
          </cell>
        </row>
        <row r="95">
          <cell r="A95">
            <v>4035</v>
          </cell>
          <cell r="B95" t="str">
            <v xml:space="preserve">COLEGIO DE NARANJO                 </v>
          </cell>
          <cell r="C95" t="str">
            <v xml:space="preserve">OCCIDENTE                </v>
          </cell>
          <cell r="D95">
            <v>5</v>
          </cell>
          <cell r="E95" t="str">
            <v xml:space="preserve">ALAJUELA  </v>
          </cell>
          <cell r="F95" t="str">
            <v xml:space="preserve">NARANJO             </v>
          </cell>
          <cell r="G95" t="str">
            <v xml:space="preserve">NARANJO             </v>
          </cell>
          <cell r="H95" t="str">
            <v xml:space="preserve">MARÍA AUXILIADORA   </v>
          </cell>
          <cell r="I95" t="str">
            <v xml:space="preserve">CARLOS SOLANO RODRÍGUEZ       </v>
          </cell>
          <cell r="J95">
            <v>24500056</v>
          </cell>
          <cell r="K95">
            <v>24500056</v>
          </cell>
          <cell r="L95" t="str">
            <v xml:space="preserve">colegio.naranjo@hotmail.com   </v>
          </cell>
          <cell r="M95">
            <v>2</v>
          </cell>
          <cell r="N95">
            <v>1703</v>
          </cell>
          <cell r="O95">
            <v>57</v>
          </cell>
          <cell r="P95">
            <v>2747</v>
          </cell>
          <cell r="Q95">
            <v>1712</v>
          </cell>
          <cell r="R95">
            <v>55</v>
          </cell>
          <cell r="S95">
            <v>2739</v>
          </cell>
          <cell r="AC95">
            <v>4035</v>
          </cell>
          <cell r="AD95">
            <v>18</v>
          </cell>
          <cell r="AE95">
            <v>14</v>
          </cell>
          <cell r="AF95">
            <v>10</v>
          </cell>
          <cell r="AG95">
            <v>9</v>
          </cell>
          <cell r="AH95">
            <v>6</v>
          </cell>
          <cell r="AI95">
            <v>0</v>
          </cell>
        </row>
        <row r="96">
          <cell r="A96">
            <v>4036</v>
          </cell>
          <cell r="B96" t="str">
            <v xml:space="preserve">COLEGIO VALLE AZUL                 </v>
          </cell>
          <cell r="C96" t="str">
            <v xml:space="preserve">OCCIDENTE                </v>
          </cell>
          <cell r="D96">
            <v>9</v>
          </cell>
          <cell r="E96" t="str">
            <v xml:space="preserve">ALAJUELA  </v>
          </cell>
          <cell r="F96" t="str">
            <v xml:space="preserve">SAN RAMON           </v>
          </cell>
          <cell r="G96" t="str">
            <v xml:space="preserve">ANGELES             </v>
          </cell>
          <cell r="H96" t="str">
            <v xml:space="preserve">VALLE AZUL          </v>
          </cell>
          <cell r="I96" t="str">
            <v xml:space="preserve">BRAULIO CHACÓN HERRERA        </v>
          </cell>
          <cell r="J96">
            <v>24751530</v>
          </cell>
          <cell r="K96">
            <v>24751530</v>
          </cell>
          <cell r="L96" t="str">
            <v xml:space="preserve">liceoacit@hotmail.com         </v>
          </cell>
          <cell r="M96">
            <v>1</v>
          </cell>
          <cell r="N96">
            <v>498</v>
          </cell>
          <cell r="O96">
            <v>19</v>
          </cell>
          <cell r="P96">
            <v>1072</v>
          </cell>
          <cell r="Q96">
            <v>500</v>
          </cell>
          <cell r="R96">
            <v>18</v>
          </cell>
          <cell r="S96">
            <v>993</v>
          </cell>
          <cell r="AC96">
            <v>4036</v>
          </cell>
          <cell r="AD96">
            <v>5</v>
          </cell>
          <cell r="AE96">
            <v>4</v>
          </cell>
          <cell r="AF96">
            <v>3</v>
          </cell>
          <cell r="AG96">
            <v>3</v>
          </cell>
          <cell r="AH96">
            <v>4</v>
          </cell>
          <cell r="AI96">
            <v>0</v>
          </cell>
        </row>
        <row r="97">
          <cell r="A97">
            <v>4037</v>
          </cell>
          <cell r="B97" t="str">
            <v xml:space="preserve">LICEO PATRIARCA SAN JOSÉ           </v>
          </cell>
          <cell r="C97" t="str">
            <v xml:space="preserve">OCCIDENTE                </v>
          </cell>
          <cell r="D97">
            <v>1</v>
          </cell>
          <cell r="E97" t="str">
            <v xml:space="preserve">ALAJUELA  </v>
          </cell>
          <cell r="F97" t="str">
            <v xml:space="preserve">SAN RAMON           </v>
          </cell>
          <cell r="G97" t="str">
            <v xml:space="preserve">SAN RAMON           </v>
          </cell>
          <cell r="H97" t="str">
            <v xml:space="preserve">BARRIO SAN JOSÉ     </v>
          </cell>
          <cell r="I97" t="str">
            <v xml:space="preserve">BRYAN A. VILLALOBOS PALMA     </v>
          </cell>
          <cell r="J97">
            <v>24455670</v>
          </cell>
          <cell r="K97">
            <v>24456160</v>
          </cell>
          <cell r="L97" t="str">
            <v xml:space="preserve">cpsj@ice.co.cr                </v>
          </cell>
          <cell r="M97">
            <v>2</v>
          </cell>
          <cell r="N97">
            <v>492</v>
          </cell>
          <cell r="O97">
            <v>18</v>
          </cell>
          <cell r="P97">
            <v>869</v>
          </cell>
          <cell r="Q97">
            <v>517</v>
          </cell>
          <cell r="R97">
            <v>18</v>
          </cell>
          <cell r="S97">
            <v>869</v>
          </cell>
          <cell r="AC97">
            <v>4037</v>
          </cell>
          <cell r="AD97">
            <v>4</v>
          </cell>
          <cell r="AE97">
            <v>4</v>
          </cell>
          <cell r="AF97">
            <v>4</v>
          </cell>
          <cell r="AG97">
            <v>3</v>
          </cell>
          <cell r="AH97">
            <v>3</v>
          </cell>
          <cell r="AI97">
            <v>0</v>
          </cell>
        </row>
        <row r="98">
          <cell r="A98">
            <v>4038</v>
          </cell>
          <cell r="B98" t="str">
            <v xml:space="preserve">EXP.BIL. DE NARANJO                </v>
          </cell>
          <cell r="C98" t="str">
            <v xml:space="preserve">OCCIDENTE                </v>
          </cell>
          <cell r="D98">
            <v>5</v>
          </cell>
          <cell r="E98" t="str">
            <v xml:space="preserve">ALAJUELA  </v>
          </cell>
          <cell r="F98" t="str">
            <v xml:space="preserve">NARANJO             </v>
          </cell>
          <cell r="G98" t="str">
            <v xml:space="preserve">SAN JERONIMO        </v>
          </cell>
          <cell r="H98" t="str">
            <v xml:space="preserve">SAN JERÓNIMO        </v>
          </cell>
          <cell r="I98" t="str">
            <v xml:space="preserve">GILBERTH MORALES ZUMBADO      </v>
          </cell>
          <cell r="J98">
            <v>24513450</v>
          </cell>
          <cell r="K98">
            <v>24503111</v>
          </cell>
          <cell r="L98" t="str">
            <v xml:space="preserve">lebnaranjo@yahoo.es           </v>
          </cell>
          <cell r="M98">
            <v>2</v>
          </cell>
          <cell r="N98">
            <v>556</v>
          </cell>
          <cell r="O98">
            <v>22</v>
          </cell>
          <cell r="P98">
            <v>1613</v>
          </cell>
          <cell r="Q98">
            <v>544</v>
          </cell>
          <cell r="R98">
            <v>22</v>
          </cell>
          <cell r="S98">
            <v>1604</v>
          </cell>
          <cell r="AC98">
            <v>4038</v>
          </cell>
          <cell r="AD98">
            <v>5</v>
          </cell>
          <cell r="AE98">
            <v>5</v>
          </cell>
          <cell r="AF98">
            <v>4</v>
          </cell>
          <cell r="AG98">
            <v>4</v>
          </cell>
          <cell r="AH98">
            <v>4</v>
          </cell>
          <cell r="AI98">
            <v>0</v>
          </cell>
        </row>
        <row r="99">
          <cell r="A99">
            <v>4039</v>
          </cell>
          <cell r="B99" t="str">
            <v xml:space="preserve">DR. RICARDO MORENO CAÑAS           </v>
          </cell>
          <cell r="C99" t="str">
            <v xml:space="preserve">OCCIDENTE                </v>
          </cell>
          <cell r="D99">
            <v>6</v>
          </cell>
          <cell r="E99" t="str">
            <v xml:space="preserve">ALAJUELA  </v>
          </cell>
          <cell r="F99" t="str">
            <v xml:space="preserve">PALMARES            </v>
          </cell>
          <cell r="G99" t="str">
            <v xml:space="preserve">ZARAGOZA            </v>
          </cell>
          <cell r="H99" t="str">
            <v xml:space="preserve">RINCÓN              </v>
          </cell>
          <cell r="I99" t="str">
            <v xml:space="preserve">WARNER ANT.VEGA SOLÍS         </v>
          </cell>
          <cell r="J99">
            <v>24531551</v>
          </cell>
          <cell r="K99">
            <v>24531551</v>
          </cell>
          <cell r="L99" t="str">
            <v xml:space="preserve">colegio_rincon@hotmail.com    </v>
          </cell>
          <cell r="M99">
            <v>1</v>
          </cell>
          <cell r="N99">
            <v>498</v>
          </cell>
          <cell r="O99">
            <v>17</v>
          </cell>
          <cell r="P99">
            <v>1183</v>
          </cell>
          <cell r="Q99">
            <v>479</v>
          </cell>
          <cell r="R99">
            <v>17</v>
          </cell>
          <cell r="S99">
            <v>1539</v>
          </cell>
          <cell r="AC99">
            <v>4039</v>
          </cell>
          <cell r="AD99">
            <v>6</v>
          </cell>
          <cell r="AE99">
            <v>4</v>
          </cell>
          <cell r="AF99">
            <v>3</v>
          </cell>
          <cell r="AG99">
            <v>2</v>
          </cell>
          <cell r="AH99">
            <v>2</v>
          </cell>
          <cell r="AI99">
            <v>0</v>
          </cell>
        </row>
        <row r="100">
          <cell r="A100">
            <v>4040</v>
          </cell>
          <cell r="B100" t="str">
            <v xml:space="preserve">LICEO DE ALFARO RUIZ               </v>
          </cell>
          <cell r="C100" t="str">
            <v xml:space="preserve">OCCIDENTE                </v>
          </cell>
          <cell r="D100">
            <v>7</v>
          </cell>
          <cell r="E100" t="str">
            <v xml:space="preserve">ALAJUELA  </v>
          </cell>
          <cell r="F100" t="str">
            <v xml:space="preserve">ZARCERO             </v>
          </cell>
          <cell r="G100" t="str">
            <v xml:space="preserve">ZARCERO             </v>
          </cell>
          <cell r="H100" t="str">
            <v xml:space="preserve">BARRIO CEMENTERIO   </v>
          </cell>
          <cell r="I100" t="str">
            <v xml:space="preserve">HANNIA MORALES ZÚÑIGA         </v>
          </cell>
          <cell r="J100">
            <v>24633163</v>
          </cell>
          <cell r="K100">
            <v>24633451</v>
          </cell>
          <cell r="L100" t="str">
            <v xml:space="preserve">                              </v>
          </cell>
          <cell r="M100">
            <v>2</v>
          </cell>
          <cell r="N100">
            <v>935</v>
          </cell>
          <cell r="O100">
            <v>37</v>
          </cell>
          <cell r="P100">
            <v>1881</v>
          </cell>
          <cell r="Q100">
            <v>894</v>
          </cell>
          <cell r="R100">
            <v>33</v>
          </cell>
          <cell r="S100">
            <v>1706</v>
          </cell>
          <cell r="AC100">
            <v>4040</v>
          </cell>
          <cell r="AD100">
            <v>10</v>
          </cell>
          <cell r="AE100">
            <v>8</v>
          </cell>
          <cell r="AF100">
            <v>7</v>
          </cell>
          <cell r="AG100">
            <v>6</v>
          </cell>
          <cell r="AH100">
            <v>6</v>
          </cell>
          <cell r="AI100">
            <v>0</v>
          </cell>
        </row>
        <row r="101">
          <cell r="A101">
            <v>4041</v>
          </cell>
          <cell r="B101" t="str">
            <v xml:space="preserve">SUCRE                              </v>
          </cell>
          <cell r="C101" t="str">
            <v xml:space="preserve">SAN CARLOS               </v>
          </cell>
          <cell r="D101">
            <v>3</v>
          </cell>
          <cell r="E101" t="str">
            <v xml:space="preserve">ALAJUELA  </v>
          </cell>
          <cell r="F101" t="str">
            <v xml:space="preserve">SAN CARLOS          </v>
          </cell>
          <cell r="G101" t="str">
            <v xml:space="preserve">QUESADA             </v>
          </cell>
          <cell r="H101" t="str">
            <v xml:space="preserve">SUCRE               </v>
          </cell>
          <cell r="I101" t="str">
            <v xml:space="preserve">JORGE ANTONIO ALVARADO SAENZ  </v>
          </cell>
          <cell r="J101">
            <v>24606529</v>
          </cell>
          <cell r="K101">
            <v>24606280</v>
          </cell>
          <cell r="L101" t="str">
            <v xml:space="preserve">liceosucresc@yahoo.com        </v>
          </cell>
          <cell r="M101">
            <v>1</v>
          </cell>
          <cell r="N101">
            <v>314</v>
          </cell>
          <cell r="O101">
            <v>12</v>
          </cell>
          <cell r="P101">
            <v>605</v>
          </cell>
          <cell r="Q101">
            <v>287</v>
          </cell>
          <cell r="R101">
            <v>12</v>
          </cell>
          <cell r="S101">
            <v>626</v>
          </cell>
          <cell r="AC101">
            <v>4041</v>
          </cell>
          <cell r="AD101">
            <v>3</v>
          </cell>
          <cell r="AE101">
            <v>2</v>
          </cell>
          <cell r="AF101">
            <v>3</v>
          </cell>
          <cell r="AG101">
            <v>2</v>
          </cell>
          <cell r="AH101">
            <v>2</v>
          </cell>
          <cell r="AI101">
            <v>0</v>
          </cell>
        </row>
        <row r="102">
          <cell r="A102">
            <v>4042</v>
          </cell>
          <cell r="B102" t="str">
            <v xml:space="preserve">LICEO DE FLORENCIA                 </v>
          </cell>
          <cell r="C102" t="str">
            <v xml:space="preserve">SAN CARLOS               </v>
          </cell>
          <cell r="D102">
            <v>2</v>
          </cell>
          <cell r="E102" t="str">
            <v xml:space="preserve">ALAJUELA  </v>
          </cell>
          <cell r="F102" t="str">
            <v xml:space="preserve">SAN CARLOS          </v>
          </cell>
          <cell r="G102" t="str">
            <v xml:space="preserve">FLORENCIA           </v>
          </cell>
          <cell r="H102" t="str">
            <v xml:space="preserve">FLORENCIA           </v>
          </cell>
          <cell r="I102" t="str">
            <v xml:space="preserve">NORMAN CASTRO CASTRO          </v>
          </cell>
          <cell r="J102">
            <v>24757006</v>
          </cell>
          <cell r="K102">
            <v>24757006</v>
          </cell>
          <cell r="L102" t="str">
            <v xml:space="preserve">liceodeflorencia@gmail.com    </v>
          </cell>
          <cell r="M102">
            <v>1</v>
          </cell>
          <cell r="N102">
            <v>659</v>
          </cell>
          <cell r="O102">
            <v>24</v>
          </cell>
          <cell r="P102">
            <v>1377</v>
          </cell>
          <cell r="Q102">
            <v>675</v>
          </cell>
          <cell r="R102">
            <v>20</v>
          </cell>
          <cell r="S102">
            <v>1347</v>
          </cell>
          <cell r="AC102">
            <v>4042</v>
          </cell>
          <cell r="AD102">
            <v>7</v>
          </cell>
          <cell r="AE102">
            <v>6</v>
          </cell>
          <cell r="AF102">
            <v>4</v>
          </cell>
          <cell r="AG102">
            <v>4</v>
          </cell>
          <cell r="AH102">
            <v>3</v>
          </cell>
          <cell r="AI102">
            <v>0</v>
          </cell>
        </row>
        <row r="103">
          <cell r="A103">
            <v>4043</v>
          </cell>
          <cell r="B103" t="str">
            <v xml:space="preserve">PAVON                              </v>
          </cell>
          <cell r="C103" t="str">
            <v xml:space="preserve">SAN CARLOS               </v>
          </cell>
          <cell r="D103">
            <v>10</v>
          </cell>
          <cell r="E103" t="str">
            <v xml:space="preserve">ALAJUELA  </v>
          </cell>
          <cell r="F103" t="str">
            <v xml:space="preserve">LOS CHILES          </v>
          </cell>
          <cell r="G103" t="str">
            <v xml:space="preserve">EL AMPARO           </v>
          </cell>
          <cell r="H103" t="str">
            <v xml:space="preserve">PAVON               </v>
          </cell>
          <cell r="I103" t="str">
            <v xml:space="preserve">CARMEN LIDIA MAROTO DELGADO   </v>
          </cell>
          <cell r="J103">
            <v>24718105</v>
          </cell>
          <cell r="K103">
            <v>24718740</v>
          </cell>
          <cell r="L103" t="str">
            <v xml:space="preserve">liceopavon@gmail.com          </v>
          </cell>
          <cell r="M103">
            <v>2</v>
          </cell>
          <cell r="N103">
            <v>552</v>
          </cell>
          <cell r="O103">
            <v>19</v>
          </cell>
          <cell r="P103">
            <v>1035</v>
          </cell>
          <cell r="Q103">
            <v>601</v>
          </cell>
          <cell r="R103">
            <v>20</v>
          </cell>
          <cell r="S103">
            <v>997</v>
          </cell>
          <cell r="AC103">
            <v>4043</v>
          </cell>
          <cell r="AD103">
            <v>5</v>
          </cell>
          <cell r="AE103">
            <v>5</v>
          </cell>
          <cell r="AF103">
            <v>3</v>
          </cell>
          <cell r="AG103">
            <v>4</v>
          </cell>
          <cell r="AH103">
            <v>2</v>
          </cell>
          <cell r="AI103">
            <v>0</v>
          </cell>
        </row>
        <row r="104">
          <cell r="A104">
            <v>4044</v>
          </cell>
          <cell r="B104" t="str">
            <v xml:space="preserve">LICEO SANTA RITA                   </v>
          </cell>
          <cell r="C104" t="str">
            <v xml:space="preserve">SAN CARLOS               </v>
          </cell>
          <cell r="D104">
            <v>1</v>
          </cell>
          <cell r="E104" t="str">
            <v xml:space="preserve">ALAJUELA  </v>
          </cell>
          <cell r="F104" t="str">
            <v xml:space="preserve">GRECIA              </v>
          </cell>
          <cell r="G104" t="str">
            <v xml:space="preserve">RIO CUARTO          </v>
          </cell>
          <cell r="H104" t="str">
            <v xml:space="preserve">SANTA RITA          </v>
          </cell>
          <cell r="I104" t="str">
            <v xml:space="preserve">BAUDILIO CARVAJAL SUAREZ      </v>
          </cell>
          <cell r="J104">
            <v>24650107</v>
          </cell>
          <cell r="K104">
            <v>24650107</v>
          </cell>
          <cell r="L104" t="str">
            <v xml:space="preserve">santaritaliceo@gmail.com      </v>
          </cell>
          <cell r="M104">
            <v>1</v>
          </cell>
          <cell r="N104">
            <v>432</v>
          </cell>
          <cell r="O104">
            <v>15</v>
          </cell>
          <cell r="P104">
            <v>979</v>
          </cell>
          <cell r="Q104">
            <v>411</v>
          </cell>
          <cell r="R104">
            <v>14</v>
          </cell>
          <cell r="S104">
            <v>1031</v>
          </cell>
          <cell r="AC104">
            <v>4044</v>
          </cell>
          <cell r="AD104">
            <v>5</v>
          </cell>
          <cell r="AE104">
            <v>4</v>
          </cell>
          <cell r="AF104">
            <v>2</v>
          </cell>
          <cell r="AG104">
            <v>2</v>
          </cell>
          <cell r="AH104">
            <v>2</v>
          </cell>
          <cell r="AI104">
            <v>0</v>
          </cell>
        </row>
        <row r="105">
          <cell r="A105">
            <v>4045</v>
          </cell>
          <cell r="B105" t="str">
            <v xml:space="preserve">LICEO DE SAN CARLOS                </v>
          </cell>
          <cell r="C105" t="str">
            <v xml:space="preserve">SAN CARLOS               </v>
          </cell>
          <cell r="D105">
            <v>3</v>
          </cell>
          <cell r="E105" t="str">
            <v xml:space="preserve">ALAJUELA  </v>
          </cell>
          <cell r="F105" t="str">
            <v xml:space="preserve">SAN CARLOS          </v>
          </cell>
          <cell r="G105" t="str">
            <v xml:space="preserve">QUESADA             </v>
          </cell>
          <cell r="H105" t="str">
            <v xml:space="preserve">SAN ROQUE           </v>
          </cell>
          <cell r="I105" t="str">
            <v xml:space="preserve">JOSÉ JOAQUÍN SÁNCHEZ MÉNDEZ   </v>
          </cell>
          <cell r="J105">
            <v>24600332</v>
          </cell>
          <cell r="K105">
            <v>24605874</v>
          </cell>
          <cell r="L105" t="str">
            <v xml:space="preserve">                              </v>
          </cell>
          <cell r="M105">
            <v>2</v>
          </cell>
          <cell r="N105">
            <v>1076</v>
          </cell>
          <cell r="O105">
            <v>37</v>
          </cell>
          <cell r="P105">
            <v>2122</v>
          </cell>
          <cell r="Q105">
            <v>1081</v>
          </cell>
          <cell r="R105">
            <v>36</v>
          </cell>
          <cell r="S105">
            <v>2152</v>
          </cell>
          <cell r="AC105">
            <v>4045</v>
          </cell>
          <cell r="AD105">
            <v>14</v>
          </cell>
          <cell r="AE105">
            <v>9</v>
          </cell>
          <cell r="AF105">
            <v>6</v>
          </cell>
          <cell r="AG105">
            <v>5</v>
          </cell>
          <cell r="AH105">
            <v>3</v>
          </cell>
          <cell r="AI105">
            <v>0</v>
          </cell>
        </row>
        <row r="106">
          <cell r="A106">
            <v>4046</v>
          </cell>
          <cell r="B106" t="str">
            <v xml:space="preserve">MARIA INMACULADA                   </v>
          </cell>
          <cell r="C106" t="str">
            <v xml:space="preserve">SAN CARLOS               </v>
          </cell>
          <cell r="D106">
            <v>3</v>
          </cell>
          <cell r="E106" t="str">
            <v xml:space="preserve">ALAJUELA  </v>
          </cell>
          <cell r="F106" t="str">
            <v xml:space="preserve">SAN CARLOS          </v>
          </cell>
          <cell r="G106" t="str">
            <v xml:space="preserve">QUESADA             </v>
          </cell>
          <cell r="H106" t="str">
            <v xml:space="preserve">CIUDAD QUESADA      </v>
          </cell>
          <cell r="I106" t="str">
            <v xml:space="preserve">EDITH OTERO SANJUR            </v>
          </cell>
          <cell r="J106">
            <v>24600256</v>
          </cell>
          <cell r="K106">
            <v>24600545</v>
          </cell>
          <cell r="L106" t="str">
            <v xml:space="preserve">crfr1209@ice.co.cr            </v>
          </cell>
          <cell r="M106">
            <v>2</v>
          </cell>
          <cell r="N106">
            <v>507</v>
          </cell>
          <cell r="O106">
            <v>18</v>
          </cell>
          <cell r="P106">
            <v>812</v>
          </cell>
          <cell r="Q106">
            <v>552</v>
          </cell>
          <cell r="R106">
            <v>18</v>
          </cell>
          <cell r="S106">
            <v>812</v>
          </cell>
          <cell r="AC106">
            <v>4046</v>
          </cell>
          <cell r="AD106">
            <v>5</v>
          </cell>
          <cell r="AE106">
            <v>3</v>
          </cell>
          <cell r="AF106">
            <v>4</v>
          </cell>
          <cell r="AG106">
            <v>3</v>
          </cell>
          <cell r="AH106">
            <v>3</v>
          </cell>
          <cell r="AI106">
            <v>0</v>
          </cell>
        </row>
        <row r="107">
          <cell r="A107">
            <v>4047</v>
          </cell>
          <cell r="B107" t="str">
            <v xml:space="preserve">CHACHAGUA                          </v>
          </cell>
          <cell r="C107" t="str">
            <v xml:space="preserve">OCCIDENTE                </v>
          </cell>
          <cell r="D107">
            <v>9</v>
          </cell>
          <cell r="E107" t="str">
            <v xml:space="preserve">ALAJUELA  </v>
          </cell>
          <cell r="F107" t="str">
            <v xml:space="preserve">SAN RAMON           </v>
          </cell>
          <cell r="G107" t="str">
            <v xml:space="preserve">PEÑAS BLANCAS       </v>
          </cell>
          <cell r="H107" t="str">
            <v xml:space="preserve">CHACHAGUA           </v>
          </cell>
          <cell r="I107" t="str">
            <v xml:space="preserve">MARIA MAGDALENA ALFARO ALFARO </v>
          </cell>
          <cell r="J107">
            <v>24810610</v>
          </cell>
          <cell r="K107">
            <v>24810610</v>
          </cell>
          <cell r="L107" t="str">
            <v xml:space="preserve">liceodechachagua@gmail.com    </v>
          </cell>
          <cell r="M107">
            <v>2</v>
          </cell>
          <cell r="N107">
            <v>489</v>
          </cell>
          <cell r="O107">
            <v>19</v>
          </cell>
          <cell r="P107">
            <v>962</v>
          </cell>
          <cell r="Q107">
            <v>445</v>
          </cell>
          <cell r="R107">
            <v>18</v>
          </cell>
          <cell r="S107">
            <v>904</v>
          </cell>
          <cell r="AC107">
            <v>4047</v>
          </cell>
          <cell r="AD107">
            <v>6</v>
          </cell>
          <cell r="AE107">
            <v>5</v>
          </cell>
          <cell r="AF107">
            <v>3</v>
          </cell>
          <cell r="AG107">
            <v>3</v>
          </cell>
          <cell r="AH107">
            <v>2</v>
          </cell>
          <cell r="AI107">
            <v>0</v>
          </cell>
        </row>
        <row r="108">
          <cell r="A108">
            <v>4048</v>
          </cell>
          <cell r="B108" t="str">
            <v xml:space="preserve">ENRIQUE GUIER SAENZ                </v>
          </cell>
          <cell r="C108" t="str">
            <v xml:space="preserve">CARTAGO                  </v>
          </cell>
          <cell r="D108">
            <v>8</v>
          </cell>
          <cell r="E108" t="str">
            <v xml:space="preserve">CARTAGO   </v>
          </cell>
          <cell r="F108" t="str">
            <v xml:space="preserve">PARAISO             </v>
          </cell>
          <cell r="G108" t="str">
            <v xml:space="preserve">CACHI               </v>
          </cell>
          <cell r="H108" t="str">
            <v xml:space="preserve">CACHI               </v>
          </cell>
          <cell r="I108" t="str">
            <v xml:space="preserve">EMILIO ARIAS MARTINEZ         </v>
          </cell>
          <cell r="J108">
            <v>25771820</v>
          </cell>
          <cell r="K108">
            <v>25771820</v>
          </cell>
          <cell r="L108" t="str">
            <v xml:space="preserve">liceoenriqueguier@yahoo.com   </v>
          </cell>
          <cell r="M108">
            <v>1</v>
          </cell>
          <cell r="N108">
            <v>513</v>
          </cell>
          <cell r="O108">
            <v>16</v>
          </cell>
          <cell r="P108">
            <v>878</v>
          </cell>
          <cell r="Q108">
            <v>512</v>
          </cell>
          <cell r="R108">
            <v>16</v>
          </cell>
          <cell r="S108">
            <v>865</v>
          </cell>
          <cell r="AC108">
            <v>4048</v>
          </cell>
          <cell r="AD108">
            <v>6</v>
          </cell>
          <cell r="AE108">
            <v>4</v>
          </cell>
          <cell r="AF108">
            <v>2</v>
          </cell>
          <cell r="AG108">
            <v>2</v>
          </cell>
          <cell r="AH108">
            <v>2</v>
          </cell>
          <cell r="AI108">
            <v>0</v>
          </cell>
        </row>
        <row r="109">
          <cell r="A109">
            <v>4049</v>
          </cell>
          <cell r="B109" t="str">
            <v xml:space="preserve">LICEO MANUEL E. RODRIGUEZ          </v>
          </cell>
          <cell r="C109" t="str">
            <v xml:space="preserve">CARTAGO                  </v>
          </cell>
          <cell r="D109">
            <v>8</v>
          </cell>
          <cell r="E109" t="str">
            <v xml:space="preserve">CARTAGO   </v>
          </cell>
          <cell r="F109" t="str">
            <v xml:space="preserve">ALVARADO            </v>
          </cell>
          <cell r="G109" t="str">
            <v xml:space="preserve">CERVANTES           </v>
          </cell>
          <cell r="H109" t="str">
            <v xml:space="preserve">CORAZÓN DE JESÚS    </v>
          </cell>
          <cell r="I109" t="str">
            <v xml:space="preserve">ALLAN BARBOZA JIMENEZ         </v>
          </cell>
          <cell r="J109">
            <v>25348017</v>
          </cell>
          <cell r="K109">
            <v>25348017</v>
          </cell>
          <cell r="L109" t="str">
            <v xml:space="preserve">liceo.cervantes@hotmail.com   </v>
          </cell>
          <cell r="M109">
            <v>1</v>
          </cell>
          <cell r="N109">
            <v>503</v>
          </cell>
          <cell r="O109">
            <v>21</v>
          </cell>
          <cell r="P109">
            <v>1080</v>
          </cell>
          <cell r="Q109">
            <v>526</v>
          </cell>
          <cell r="R109">
            <v>18</v>
          </cell>
          <cell r="S109">
            <v>994</v>
          </cell>
          <cell r="AC109">
            <v>4049</v>
          </cell>
          <cell r="AD109">
            <v>7</v>
          </cell>
          <cell r="AE109">
            <v>5</v>
          </cell>
          <cell r="AF109">
            <v>4</v>
          </cell>
          <cell r="AG109">
            <v>3</v>
          </cell>
          <cell r="AH109">
            <v>2</v>
          </cell>
          <cell r="AI109">
            <v>0</v>
          </cell>
        </row>
        <row r="110">
          <cell r="A110">
            <v>4050</v>
          </cell>
          <cell r="B110" t="str">
            <v xml:space="preserve">VICENTE LACHNER SANDOVAL           </v>
          </cell>
          <cell r="C110" t="str">
            <v xml:space="preserve">CARTAGO                  </v>
          </cell>
          <cell r="D110">
            <v>4</v>
          </cell>
          <cell r="E110" t="str">
            <v xml:space="preserve">CARTAGO   </v>
          </cell>
          <cell r="F110" t="str">
            <v xml:space="preserve">CARTAGO             </v>
          </cell>
          <cell r="G110" t="str">
            <v xml:space="preserve">ORIENTAL            </v>
          </cell>
          <cell r="H110" t="str">
            <v xml:space="preserve">LOS ANGELES         </v>
          </cell>
          <cell r="I110" t="str">
            <v xml:space="preserve">RAUL MIRANDA MESEN            </v>
          </cell>
          <cell r="J110">
            <v>25521701</v>
          </cell>
          <cell r="K110">
            <v>25514276</v>
          </cell>
          <cell r="L110" t="str">
            <v xml:space="preserve">vlachners@yahoo.com           </v>
          </cell>
          <cell r="M110">
            <v>2</v>
          </cell>
          <cell r="N110">
            <v>1688</v>
          </cell>
          <cell r="O110">
            <v>54</v>
          </cell>
          <cell r="P110">
            <v>2853</v>
          </cell>
          <cell r="Q110">
            <v>1827</v>
          </cell>
          <cell r="R110">
            <v>54</v>
          </cell>
          <cell r="S110">
            <v>2731</v>
          </cell>
          <cell r="AC110">
            <v>4050</v>
          </cell>
          <cell r="AD110">
            <v>19</v>
          </cell>
          <cell r="AE110">
            <v>11</v>
          </cell>
          <cell r="AF110">
            <v>9</v>
          </cell>
          <cell r="AG110">
            <v>10</v>
          </cell>
          <cell r="AH110">
            <v>5</v>
          </cell>
          <cell r="AI110">
            <v>0</v>
          </cell>
        </row>
        <row r="111">
          <cell r="A111">
            <v>4051</v>
          </cell>
          <cell r="B111" t="str">
            <v xml:space="preserve">SAN LUIS GONZAGA                   </v>
          </cell>
          <cell r="C111" t="str">
            <v xml:space="preserve">CARTAGO                  </v>
          </cell>
          <cell r="D111">
            <v>4</v>
          </cell>
          <cell r="E111" t="str">
            <v xml:space="preserve">CARTAGO   </v>
          </cell>
          <cell r="F111" t="str">
            <v xml:space="preserve">CARTAGO             </v>
          </cell>
          <cell r="G111" t="str">
            <v xml:space="preserve">OCCIDENTAL          </v>
          </cell>
          <cell r="H111" t="str">
            <v xml:space="preserve">IGLESIAS            </v>
          </cell>
          <cell r="I111" t="str">
            <v xml:space="preserve">FRANKLIN SOLANO REDONDO       </v>
          </cell>
          <cell r="J111">
            <v>25510895</v>
          </cell>
          <cell r="K111">
            <v>25526232</v>
          </cell>
          <cell r="L111" t="str">
            <v xml:space="preserve">                              </v>
          </cell>
          <cell r="M111">
            <v>2</v>
          </cell>
          <cell r="N111">
            <v>2818</v>
          </cell>
          <cell r="O111">
            <v>76</v>
          </cell>
          <cell r="P111">
            <v>3773</v>
          </cell>
          <cell r="Q111">
            <v>2851</v>
          </cell>
          <cell r="R111">
            <v>76</v>
          </cell>
          <cell r="S111">
            <v>3757</v>
          </cell>
          <cell r="AC111">
            <v>4051</v>
          </cell>
          <cell r="AD111">
            <v>15</v>
          </cell>
          <cell r="AE111">
            <v>19</v>
          </cell>
          <cell r="AF111">
            <v>16</v>
          </cell>
          <cell r="AG111">
            <v>15</v>
          </cell>
          <cell r="AH111">
            <v>11</v>
          </cell>
          <cell r="AI111">
            <v>0</v>
          </cell>
        </row>
        <row r="112">
          <cell r="A112">
            <v>4052</v>
          </cell>
          <cell r="B112" t="str">
            <v xml:space="preserve">LICEO DE PARAISO                   </v>
          </cell>
          <cell r="C112" t="str">
            <v xml:space="preserve">CARTAGO                  </v>
          </cell>
          <cell r="D112">
            <v>8</v>
          </cell>
          <cell r="E112" t="str">
            <v xml:space="preserve">CARTAGO   </v>
          </cell>
          <cell r="F112" t="str">
            <v xml:space="preserve">PARAISO             </v>
          </cell>
          <cell r="G112" t="str">
            <v xml:space="preserve">PARAISO             </v>
          </cell>
          <cell r="H112" t="str">
            <v xml:space="preserve">SAN ANTONIO         </v>
          </cell>
          <cell r="I112" t="str">
            <v xml:space="preserve">LUIS GUILLERMO INCES QUIROS   </v>
          </cell>
          <cell r="J112">
            <v>25744600</v>
          </cell>
          <cell r="K112">
            <v>25747404</v>
          </cell>
          <cell r="L112" t="str">
            <v xml:space="preserve">lparaiso69@hotmail.com        </v>
          </cell>
          <cell r="M112">
            <v>2</v>
          </cell>
          <cell r="N112">
            <v>1528</v>
          </cell>
          <cell r="O112">
            <v>52</v>
          </cell>
          <cell r="P112">
            <v>2944</v>
          </cell>
          <cell r="Q112">
            <v>1588</v>
          </cell>
          <cell r="R112">
            <v>60</v>
          </cell>
          <cell r="S112">
            <v>3193</v>
          </cell>
          <cell r="AC112">
            <v>4052</v>
          </cell>
          <cell r="AD112">
            <v>15</v>
          </cell>
          <cell r="AE112">
            <v>13</v>
          </cell>
          <cell r="AF112">
            <v>9</v>
          </cell>
          <cell r="AG112">
            <v>9</v>
          </cell>
          <cell r="AH112">
            <v>6</v>
          </cell>
          <cell r="AI112">
            <v>0</v>
          </cell>
        </row>
        <row r="113">
          <cell r="A113">
            <v>4053</v>
          </cell>
          <cell r="B113" t="str">
            <v xml:space="preserve">ELIAS LEIVA QUIROS                 </v>
          </cell>
          <cell r="C113" t="str">
            <v xml:space="preserve">CARTAGO                  </v>
          </cell>
          <cell r="D113">
            <v>6</v>
          </cell>
          <cell r="E113" t="str">
            <v xml:space="preserve">CARTAGO   </v>
          </cell>
          <cell r="F113" t="str">
            <v xml:space="preserve">EL GUARCO           </v>
          </cell>
          <cell r="G113" t="str">
            <v xml:space="preserve">TEJAR               </v>
          </cell>
          <cell r="H113" t="str">
            <v xml:space="preserve">EL TEJAR            </v>
          </cell>
          <cell r="I113" t="str">
            <v xml:space="preserve">CARLOS ALBERTO ARCE MOYA      </v>
          </cell>
          <cell r="J113">
            <v>25529191</v>
          </cell>
          <cell r="K113">
            <v>25529191</v>
          </cell>
          <cell r="L113" t="str">
            <v xml:space="preserve">coleliasleiva@ice.co.cr       </v>
          </cell>
          <cell r="M113">
            <v>2</v>
          </cell>
          <cell r="N113">
            <v>1827</v>
          </cell>
          <cell r="O113">
            <v>60</v>
          </cell>
          <cell r="P113">
            <v>2912</v>
          </cell>
          <cell r="Q113">
            <v>1823</v>
          </cell>
          <cell r="R113">
            <v>61</v>
          </cell>
          <cell r="S113">
            <v>3175</v>
          </cell>
          <cell r="AC113">
            <v>4053</v>
          </cell>
          <cell r="AD113">
            <v>21</v>
          </cell>
          <cell r="AE113">
            <v>12</v>
          </cell>
          <cell r="AF113">
            <v>10</v>
          </cell>
          <cell r="AG113">
            <v>10</v>
          </cell>
          <cell r="AH113">
            <v>7</v>
          </cell>
          <cell r="AI113">
            <v>0</v>
          </cell>
        </row>
        <row r="114">
          <cell r="A114">
            <v>4054</v>
          </cell>
          <cell r="B114" t="str">
            <v xml:space="preserve">SERAFICO SAN FRANCISCO             </v>
          </cell>
          <cell r="C114" t="str">
            <v xml:space="preserve">CARTAGO                  </v>
          </cell>
          <cell r="D114">
            <v>5</v>
          </cell>
          <cell r="E114" t="str">
            <v xml:space="preserve">CARTAGO   </v>
          </cell>
          <cell r="F114" t="str">
            <v xml:space="preserve">CARTAGO             </v>
          </cell>
          <cell r="G114" t="str">
            <v xml:space="preserve">SAN NICOLAS         </v>
          </cell>
          <cell r="H114" t="str">
            <v xml:space="preserve">LOYOLA              </v>
          </cell>
          <cell r="I114" t="str">
            <v xml:space="preserve">MARIO MADRIGAL SÁNCHEZ        </v>
          </cell>
          <cell r="J114">
            <v>25372032</v>
          </cell>
          <cell r="K114">
            <v>25372220</v>
          </cell>
          <cell r="L114" t="str">
            <v xml:space="preserve">serafico@ice.co.cr            </v>
          </cell>
          <cell r="M114">
            <v>2</v>
          </cell>
          <cell r="N114">
            <v>772</v>
          </cell>
          <cell r="O114">
            <v>23</v>
          </cell>
          <cell r="P114">
            <v>1146</v>
          </cell>
          <cell r="Q114">
            <v>843</v>
          </cell>
          <cell r="R114">
            <v>23</v>
          </cell>
          <cell r="S114">
            <v>1146</v>
          </cell>
          <cell r="AC114">
            <v>4054</v>
          </cell>
          <cell r="AD114">
            <v>5</v>
          </cell>
          <cell r="AE114">
            <v>5</v>
          </cell>
          <cell r="AF114">
            <v>5</v>
          </cell>
          <cell r="AG114">
            <v>5</v>
          </cell>
          <cell r="AH114">
            <v>3</v>
          </cell>
          <cell r="AI114">
            <v>0</v>
          </cell>
        </row>
        <row r="115">
          <cell r="A115">
            <v>4055</v>
          </cell>
          <cell r="B115" t="str">
            <v xml:space="preserve">SAGRADO CORAZON DE JESUS           </v>
          </cell>
          <cell r="C115" t="str">
            <v xml:space="preserve">CARTAGO                  </v>
          </cell>
          <cell r="D115">
            <v>4</v>
          </cell>
          <cell r="E115" t="str">
            <v xml:space="preserve">CARTAGO   </v>
          </cell>
          <cell r="F115" t="str">
            <v xml:space="preserve">CARTAGO             </v>
          </cell>
          <cell r="G115" t="str">
            <v xml:space="preserve">ORIENTAL            </v>
          </cell>
          <cell r="H115" t="str">
            <v xml:space="preserve">EL MOLINO           </v>
          </cell>
          <cell r="I115" t="str">
            <v xml:space="preserve">JENNETTE CAMPOS GONZALEZ      </v>
          </cell>
          <cell r="J115">
            <v>25913646</v>
          </cell>
          <cell r="K115">
            <v>25923679</v>
          </cell>
          <cell r="L115" t="str">
            <v xml:space="preserve">hnajeann@hotmail.com          </v>
          </cell>
          <cell r="M115">
            <v>2</v>
          </cell>
          <cell r="N115">
            <v>765</v>
          </cell>
          <cell r="O115">
            <v>24</v>
          </cell>
          <cell r="P115">
            <v>1149</v>
          </cell>
          <cell r="Q115">
            <v>818</v>
          </cell>
          <cell r="R115">
            <v>24</v>
          </cell>
          <cell r="S115">
            <v>1149</v>
          </cell>
          <cell r="AC115">
            <v>4055</v>
          </cell>
          <cell r="AD115">
            <v>5</v>
          </cell>
          <cell r="AE115">
            <v>6</v>
          </cell>
          <cell r="AF115">
            <v>5</v>
          </cell>
          <cell r="AG115">
            <v>5</v>
          </cell>
          <cell r="AH115">
            <v>3</v>
          </cell>
          <cell r="AI115">
            <v>0</v>
          </cell>
        </row>
        <row r="116">
          <cell r="A116">
            <v>4056</v>
          </cell>
          <cell r="B116" t="str">
            <v>UNID. PEDAG.RAFAEL HERNANDEZ MADRIZ</v>
          </cell>
          <cell r="C116" t="str">
            <v xml:space="preserve">CARTAGO                  </v>
          </cell>
          <cell r="D116">
            <v>4</v>
          </cell>
          <cell r="E116" t="str">
            <v xml:space="preserve">CARTAGO   </v>
          </cell>
          <cell r="F116" t="str">
            <v xml:space="preserve">CARTAGO             </v>
          </cell>
          <cell r="G116" t="str">
            <v xml:space="preserve">OCCIDENTAL          </v>
          </cell>
          <cell r="H116" t="str">
            <v xml:space="preserve">EL MOLINO           </v>
          </cell>
          <cell r="I116" t="str">
            <v xml:space="preserve">DAMARIS SALAZAR MONTERO       </v>
          </cell>
          <cell r="J116">
            <v>25510565</v>
          </cell>
          <cell r="K116">
            <v>25510565</v>
          </cell>
          <cell r="L116" t="str">
            <v>uprafaelhernandezmadriz@gmail.</v>
          </cell>
          <cell r="M116">
            <v>2</v>
          </cell>
          <cell r="N116">
            <v>604</v>
          </cell>
          <cell r="O116">
            <v>18</v>
          </cell>
          <cell r="P116">
            <v>902</v>
          </cell>
          <cell r="Q116">
            <v>618</v>
          </cell>
          <cell r="R116">
            <v>16</v>
          </cell>
          <cell r="S116">
            <v>932</v>
          </cell>
          <cell r="AC116">
            <v>4056</v>
          </cell>
          <cell r="AD116">
            <v>7</v>
          </cell>
          <cell r="AE116">
            <v>5</v>
          </cell>
          <cell r="AF116">
            <v>2</v>
          </cell>
          <cell r="AG116">
            <v>3</v>
          </cell>
          <cell r="AH116">
            <v>1</v>
          </cell>
          <cell r="AI116">
            <v>0</v>
          </cell>
        </row>
        <row r="117">
          <cell r="A117">
            <v>4057</v>
          </cell>
          <cell r="B117" t="str">
            <v xml:space="preserve">LICEO DE TARRAZU                   </v>
          </cell>
          <cell r="C117" t="str">
            <v xml:space="preserve">LOS SANTOS               </v>
          </cell>
          <cell r="D117">
            <v>1</v>
          </cell>
          <cell r="E117" t="str">
            <v xml:space="preserve">SAN JOSE  </v>
          </cell>
          <cell r="F117" t="str">
            <v xml:space="preserve">TARRAZU             </v>
          </cell>
          <cell r="G117" t="str">
            <v xml:space="preserve">SAN MARCOS          </v>
          </cell>
          <cell r="H117" t="str">
            <v xml:space="preserve">SANTA CECILIA       </v>
          </cell>
          <cell r="I117" t="str">
            <v xml:space="preserve">LUZMILDA ARGUELLO VILLALOBOS  </v>
          </cell>
          <cell r="J117">
            <v>25466012</v>
          </cell>
          <cell r="K117">
            <v>25466208</v>
          </cell>
          <cell r="L117" t="str">
            <v xml:space="preserve">liceodetarrazu@yahoo.es       </v>
          </cell>
          <cell r="M117">
            <v>2</v>
          </cell>
          <cell r="N117">
            <v>1038</v>
          </cell>
          <cell r="O117">
            <v>34</v>
          </cell>
          <cell r="P117">
            <v>1753</v>
          </cell>
          <cell r="Q117">
            <v>937</v>
          </cell>
          <cell r="R117">
            <v>31</v>
          </cell>
          <cell r="S117">
            <v>1646</v>
          </cell>
          <cell r="AC117">
            <v>4057</v>
          </cell>
          <cell r="AD117">
            <v>9</v>
          </cell>
          <cell r="AE117">
            <v>8</v>
          </cell>
          <cell r="AF117">
            <v>7</v>
          </cell>
          <cell r="AG117">
            <v>6</v>
          </cell>
          <cell r="AH117">
            <v>4</v>
          </cell>
          <cell r="AI117">
            <v>0</v>
          </cell>
        </row>
        <row r="118">
          <cell r="A118">
            <v>4058</v>
          </cell>
          <cell r="B118" t="str">
            <v xml:space="preserve">LICEO DE COT                       </v>
          </cell>
          <cell r="C118" t="str">
            <v xml:space="preserve">CARTAGO                  </v>
          </cell>
          <cell r="D118">
            <v>7</v>
          </cell>
          <cell r="E118" t="str">
            <v xml:space="preserve">CARTAGO   </v>
          </cell>
          <cell r="F118" t="str">
            <v xml:space="preserve">OREAMUNO            </v>
          </cell>
          <cell r="G118" t="str">
            <v xml:space="preserve">COT                 </v>
          </cell>
          <cell r="H118" t="str">
            <v xml:space="preserve">COT                 </v>
          </cell>
          <cell r="I118" t="str">
            <v xml:space="preserve">CARLOS LIZANO CORDOBA         </v>
          </cell>
          <cell r="J118">
            <v>25366509</v>
          </cell>
          <cell r="K118">
            <v>25366509</v>
          </cell>
          <cell r="L118" t="str">
            <v xml:space="preserve">liceodecot01@hotmail.com      </v>
          </cell>
          <cell r="M118">
            <v>1</v>
          </cell>
          <cell r="N118">
            <v>710</v>
          </cell>
          <cell r="O118">
            <v>25</v>
          </cell>
          <cell r="P118">
            <v>1349</v>
          </cell>
          <cell r="Q118">
            <v>783</v>
          </cell>
          <cell r="R118">
            <v>25</v>
          </cell>
          <cell r="S118">
            <v>1375</v>
          </cell>
          <cell r="AC118">
            <v>4058</v>
          </cell>
          <cell r="AD118">
            <v>7</v>
          </cell>
          <cell r="AE118">
            <v>4</v>
          </cell>
          <cell r="AF118">
            <v>5</v>
          </cell>
          <cell r="AG118">
            <v>5</v>
          </cell>
          <cell r="AH118">
            <v>4</v>
          </cell>
          <cell r="AI118">
            <v>0</v>
          </cell>
        </row>
        <row r="119">
          <cell r="A119">
            <v>4059</v>
          </cell>
          <cell r="B119" t="str">
            <v xml:space="preserve">SAN DIEGO                          </v>
          </cell>
          <cell r="C119" t="str">
            <v xml:space="preserve">CARTAGO                  </v>
          </cell>
          <cell r="D119">
            <v>9</v>
          </cell>
          <cell r="E119" t="str">
            <v xml:space="preserve">CARTAGO   </v>
          </cell>
          <cell r="F119" t="str">
            <v xml:space="preserve">LA UNION            </v>
          </cell>
          <cell r="G119" t="str">
            <v xml:space="preserve">SAN DIEGO           </v>
          </cell>
          <cell r="H119" t="str">
            <v xml:space="preserve">SANTIAGO DEL MONTE  </v>
          </cell>
          <cell r="I119" t="str">
            <v xml:space="preserve">RODOLFO HERNANDEZ VALERIO     </v>
          </cell>
          <cell r="J119">
            <v>22792929</v>
          </cell>
          <cell r="K119">
            <v>22792929</v>
          </cell>
          <cell r="L119" t="str">
            <v xml:space="preserve">rodolfo.hvalerio@gmail.com    </v>
          </cell>
          <cell r="M119">
            <v>2</v>
          </cell>
          <cell r="N119">
            <v>470</v>
          </cell>
          <cell r="O119">
            <v>19</v>
          </cell>
          <cell r="P119">
            <v>937</v>
          </cell>
          <cell r="Q119">
            <v>524</v>
          </cell>
          <cell r="R119">
            <v>19</v>
          </cell>
          <cell r="S119">
            <v>929</v>
          </cell>
          <cell r="AC119">
            <v>4059</v>
          </cell>
          <cell r="AD119">
            <v>7</v>
          </cell>
          <cell r="AE119">
            <v>5</v>
          </cell>
          <cell r="AF119">
            <v>2</v>
          </cell>
          <cell r="AG119">
            <v>3</v>
          </cell>
          <cell r="AH119">
            <v>2</v>
          </cell>
          <cell r="AI119">
            <v>0</v>
          </cell>
        </row>
        <row r="120">
          <cell r="A120">
            <v>4060</v>
          </cell>
          <cell r="B120" t="str">
            <v xml:space="preserve">SAN FRANCISCO                      </v>
          </cell>
          <cell r="C120" t="str">
            <v xml:space="preserve">CARTAGO                  </v>
          </cell>
          <cell r="D120">
            <v>5</v>
          </cell>
          <cell r="E120" t="str">
            <v xml:space="preserve">CARTAGO   </v>
          </cell>
          <cell r="F120" t="str">
            <v xml:space="preserve">CARTAGO             </v>
          </cell>
          <cell r="G120" t="str">
            <v xml:space="preserve">AGUA CALIENTE       </v>
          </cell>
          <cell r="H120" t="str">
            <v xml:space="preserve">AGUA CALIENTE       </v>
          </cell>
          <cell r="I120" t="str">
            <v xml:space="preserve">LUIS GERARDO  LEIVA ARRIETA   </v>
          </cell>
          <cell r="J120">
            <v>25528242</v>
          </cell>
          <cell r="K120">
            <v>25528914</v>
          </cell>
          <cell r="L120" t="str">
            <v xml:space="preserve">coledanieloduberg@hotmail.com </v>
          </cell>
          <cell r="M120">
            <v>2</v>
          </cell>
          <cell r="N120">
            <v>1264</v>
          </cell>
          <cell r="O120">
            <v>37</v>
          </cell>
          <cell r="P120">
            <v>1883</v>
          </cell>
          <cell r="Q120">
            <v>1186</v>
          </cell>
          <cell r="R120">
            <v>39</v>
          </cell>
          <cell r="S120">
            <v>1772</v>
          </cell>
          <cell r="AC120">
            <v>4060</v>
          </cell>
          <cell r="AD120">
            <v>12</v>
          </cell>
          <cell r="AE120">
            <v>9</v>
          </cell>
          <cell r="AF120">
            <v>6</v>
          </cell>
          <cell r="AG120">
            <v>6</v>
          </cell>
          <cell r="AH120">
            <v>4</v>
          </cell>
          <cell r="AI120">
            <v>0</v>
          </cell>
        </row>
        <row r="121">
          <cell r="A121">
            <v>4061</v>
          </cell>
          <cell r="B121" t="str">
            <v xml:space="preserve">LICEO DE CORRALILLO                </v>
          </cell>
          <cell r="C121" t="str">
            <v xml:space="preserve">CARTAGO                  </v>
          </cell>
          <cell r="D121">
            <v>5</v>
          </cell>
          <cell r="E121" t="str">
            <v xml:space="preserve">CARTAGO   </v>
          </cell>
          <cell r="F121" t="str">
            <v xml:space="preserve">CARTAGO             </v>
          </cell>
          <cell r="G121" t="str">
            <v xml:space="preserve">CORRALILLO          </v>
          </cell>
          <cell r="H121" t="str">
            <v xml:space="preserve">CORRALILLO          </v>
          </cell>
          <cell r="I121" t="str">
            <v xml:space="preserve">EDGAR ELADIO CORDERO ARIAS    </v>
          </cell>
          <cell r="J121">
            <v>25480608</v>
          </cell>
          <cell r="K121">
            <v>25481444</v>
          </cell>
          <cell r="L121" t="str">
            <v xml:space="preserve">edgareladio@costarricense.cr  </v>
          </cell>
          <cell r="M121">
            <v>1</v>
          </cell>
          <cell r="N121">
            <v>387</v>
          </cell>
          <cell r="O121">
            <v>14</v>
          </cell>
          <cell r="P121">
            <v>889</v>
          </cell>
          <cell r="Q121">
            <v>387</v>
          </cell>
          <cell r="R121">
            <v>13</v>
          </cell>
          <cell r="S121">
            <v>820</v>
          </cell>
          <cell r="AC121">
            <v>4061</v>
          </cell>
          <cell r="AD121">
            <v>4</v>
          </cell>
          <cell r="AE121">
            <v>3</v>
          </cell>
          <cell r="AF121">
            <v>2</v>
          </cell>
          <cell r="AG121">
            <v>3</v>
          </cell>
          <cell r="AH121">
            <v>2</v>
          </cell>
          <cell r="AI121">
            <v>0</v>
          </cell>
        </row>
        <row r="122">
          <cell r="A122">
            <v>4062</v>
          </cell>
          <cell r="B122" t="str">
            <v xml:space="preserve">OROSI                              </v>
          </cell>
          <cell r="C122" t="str">
            <v xml:space="preserve">CARTAGO                  </v>
          </cell>
          <cell r="D122">
            <v>8</v>
          </cell>
          <cell r="E122" t="str">
            <v xml:space="preserve">CARTAGO   </v>
          </cell>
          <cell r="F122" t="str">
            <v xml:space="preserve">PARAISO             </v>
          </cell>
          <cell r="G122" t="str">
            <v xml:space="preserve">OROSI               </v>
          </cell>
          <cell r="H122" t="str">
            <v xml:space="preserve">LA ANITA            </v>
          </cell>
          <cell r="I122" t="str">
            <v xml:space="preserve">ARNULFO CAMACHO CHAVEZ        </v>
          </cell>
          <cell r="J122">
            <v>25332504</v>
          </cell>
          <cell r="K122">
            <v>25332503</v>
          </cell>
          <cell r="L122" t="str">
            <v xml:space="preserve">liceoorosi@gmail.com          </v>
          </cell>
          <cell r="M122">
            <v>1</v>
          </cell>
          <cell r="N122">
            <v>562</v>
          </cell>
          <cell r="O122">
            <v>21</v>
          </cell>
          <cell r="P122">
            <v>1182</v>
          </cell>
          <cell r="Q122">
            <v>543</v>
          </cell>
          <cell r="R122">
            <v>20</v>
          </cell>
          <cell r="S122">
            <v>1135</v>
          </cell>
          <cell r="AC122">
            <v>4062</v>
          </cell>
          <cell r="AD122">
            <v>6</v>
          </cell>
          <cell r="AE122">
            <v>5</v>
          </cell>
          <cell r="AF122">
            <v>4</v>
          </cell>
          <cell r="AG122">
            <v>3</v>
          </cell>
          <cell r="AH122">
            <v>3</v>
          </cell>
          <cell r="AI122">
            <v>0</v>
          </cell>
        </row>
        <row r="123">
          <cell r="A123">
            <v>4064</v>
          </cell>
          <cell r="B123" t="str">
            <v xml:space="preserve">FRANCISCA CARRASCO J.              </v>
          </cell>
          <cell r="C123" t="str">
            <v xml:space="preserve">CARTAGO                  </v>
          </cell>
          <cell r="D123">
            <v>5</v>
          </cell>
          <cell r="E123" t="str">
            <v xml:space="preserve">CARTAGO   </v>
          </cell>
          <cell r="F123" t="str">
            <v xml:space="preserve">CARTAGO             </v>
          </cell>
          <cell r="G123" t="str">
            <v xml:space="preserve">GUADALUPE           </v>
          </cell>
          <cell r="H123" t="str">
            <v xml:space="preserve">MARIA AUXILIADORA   </v>
          </cell>
          <cell r="I123" t="str">
            <v xml:space="preserve">BERNAL SOLANO CERVANTES       </v>
          </cell>
          <cell r="J123">
            <v>25517923</v>
          </cell>
          <cell r="K123">
            <v>25518364</v>
          </cell>
          <cell r="L123" t="str">
            <v>colegio_francisca_carrazco@yah</v>
          </cell>
          <cell r="M123">
            <v>2</v>
          </cell>
          <cell r="N123">
            <v>855</v>
          </cell>
          <cell r="O123">
            <v>26</v>
          </cell>
          <cell r="P123">
            <v>1489</v>
          </cell>
          <cell r="Q123">
            <v>889</v>
          </cell>
          <cell r="R123">
            <v>28</v>
          </cell>
          <cell r="S123">
            <v>1519</v>
          </cell>
          <cell r="AC123">
            <v>4064</v>
          </cell>
          <cell r="AD123">
            <v>8</v>
          </cell>
          <cell r="AE123">
            <v>5</v>
          </cell>
          <cell r="AF123">
            <v>5</v>
          </cell>
          <cell r="AG123">
            <v>5</v>
          </cell>
          <cell r="AH123">
            <v>3</v>
          </cell>
          <cell r="AI123">
            <v>0</v>
          </cell>
        </row>
        <row r="124">
          <cell r="A124">
            <v>4065</v>
          </cell>
          <cell r="B124" t="str">
            <v xml:space="preserve">COLEGIO ING. ALEJANDRO QUESADA R   </v>
          </cell>
          <cell r="C124" t="str">
            <v xml:space="preserve">CARTAGO                  </v>
          </cell>
          <cell r="D124">
            <v>9</v>
          </cell>
          <cell r="E124" t="str">
            <v xml:space="preserve">CARTAGO   </v>
          </cell>
          <cell r="F124" t="str">
            <v xml:space="preserve">LA UNION            </v>
          </cell>
          <cell r="G124" t="str">
            <v xml:space="preserve">CONCEPCION          </v>
          </cell>
          <cell r="H124" t="str">
            <v xml:space="preserve">LOS ANGELES         </v>
          </cell>
          <cell r="I124" t="str">
            <v xml:space="preserve">JOSE FERNANDO ARCE ARCE       </v>
          </cell>
          <cell r="J124">
            <v>22785780</v>
          </cell>
          <cell r="K124">
            <v>22785783</v>
          </cell>
          <cell r="L124" t="str">
            <v xml:space="preserve">fernando.arce.arce@mep.go.cr  </v>
          </cell>
          <cell r="M124">
            <v>2</v>
          </cell>
          <cell r="N124">
            <v>945</v>
          </cell>
          <cell r="O124">
            <v>23</v>
          </cell>
          <cell r="P124">
            <v>1415</v>
          </cell>
          <cell r="Q124">
            <v>907</v>
          </cell>
          <cell r="R124">
            <v>23</v>
          </cell>
          <cell r="S124">
            <v>1319</v>
          </cell>
          <cell r="AC124">
            <v>4065</v>
          </cell>
          <cell r="AD124">
            <v>7</v>
          </cell>
          <cell r="AE124">
            <v>6</v>
          </cell>
          <cell r="AF124">
            <v>4</v>
          </cell>
          <cell r="AG124">
            <v>3</v>
          </cell>
          <cell r="AH124">
            <v>3</v>
          </cell>
          <cell r="AI124">
            <v>0</v>
          </cell>
        </row>
        <row r="125">
          <cell r="A125">
            <v>4066</v>
          </cell>
          <cell r="B125" t="str">
            <v xml:space="preserve">EXP.BIL. DE CARTAGO                </v>
          </cell>
          <cell r="C125" t="str">
            <v xml:space="preserve">CARTAGO                  </v>
          </cell>
          <cell r="D125">
            <v>5</v>
          </cell>
          <cell r="E125" t="str">
            <v xml:space="preserve">CARTAGO   </v>
          </cell>
          <cell r="F125" t="str">
            <v xml:space="preserve">CARTAGO             </v>
          </cell>
          <cell r="G125" t="str">
            <v xml:space="preserve">SAN NICOLAS         </v>
          </cell>
          <cell r="H125" t="str">
            <v xml:space="preserve">EL PEDEGRAL         </v>
          </cell>
          <cell r="I125" t="str">
            <v xml:space="preserve">LUIS JAVIER ARIAS MARTINEZ    </v>
          </cell>
          <cell r="J125">
            <v>25372425</v>
          </cell>
          <cell r="K125">
            <v>25372425</v>
          </cell>
          <cell r="L125" t="str">
            <v>liceofigueresferrer@hotmail.co</v>
          </cell>
          <cell r="M125">
            <v>2</v>
          </cell>
          <cell r="N125">
            <v>708</v>
          </cell>
          <cell r="O125">
            <v>24</v>
          </cell>
          <cell r="P125">
            <v>1831</v>
          </cell>
          <cell r="Q125">
            <v>703</v>
          </cell>
          <cell r="R125">
            <v>24</v>
          </cell>
          <cell r="S125">
            <v>1750</v>
          </cell>
          <cell r="AC125">
            <v>4066</v>
          </cell>
          <cell r="AD125">
            <v>6</v>
          </cell>
          <cell r="AE125">
            <v>5</v>
          </cell>
          <cell r="AF125">
            <v>5</v>
          </cell>
          <cell r="AG125">
            <v>4</v>
          </cell>
          <cell r="AH125">
            <v>4</v>
          </cell>
          <cell r="AI125">
            <v>0</v>
          </cell>
        </row>
        <row r="126">
          <cell r="A126">
            <v>4067</v>
          </cell>
          <cell r="B126" t="str">
            <v xml:space="preserve">BRAULIO CARRILLO COLINA            </v>
          </cell>
          <cell r="C126" t="str">
            <v xml:space="preserve">CARTAGO                  </v>
          </cell>
          <cell r="D126">
            <v>7</v>
          </cell>
          <cell r="E126" t="str">
            <v xml:space="preserve">CARTAGO   </v>
          </cell>
          <cell r="F126" t="str">
            <v xml:space="preserve">OREAMUNO            </v>
          </cell>
          <cell r="G126" t="str">
            <v xml:space="preserve">SAN RAFAEL          </v>
          </cell>
          <cell r="H126" t="str">
            <v xml:space="preserve">EL ALTO             </v>
          </cell>
          <cell r="I126" t="str">
            <v xml:space="preserve">FRANCISCO BOLAÑOS RODRIGUEZ   </v>
          </cell>
          <cell r="J126">
            <v>25513934</v>
          </cell>
          <cell r="K126">
            <v>25520207</v>
          </cell>
          <cell r="L126" t="str">
            <v xml:space="preserve">liceobcc@hotmail.com          </v>
          </cell>
          <cell r="M126">
            <v>2</v>
          </cell>
          <cell r="N126">
            <v>1326</v>
          </cell>
          <cell r="O126">
            <v>46</v>
          </cell>
          <cell r="P126">
            <v>2358</v>
          </cell>
          <cell r="Q126">
            <v>1197</v>
          </cell>
          <cell r="R126">
            <v>41</v>
          </cell>
          <cell r="S126">
            <v>2330</v>
          </cell>
          <cell r="AC126">
            <v>4067</v>
          </cell>
          <cell r="AD126">
            <v>15</v>
          </cell>
          <cell r="AE126">
            <v>13</v>
          </cell>
          <cell r="AF126">
            <v>5</v>
          </cell>
          <cell r="AG126">
            <v>8</v>
          </cell>
          <cell r="AH126">
            <v>5</v>
          </cell>
          <cell r="AI126">
            <v>0</v>
          </cell>
        </row>
        <row r="127">
          <cell r="A127">
            <v>4068</v>
          </cell>
          <cell r="B127" t="str">
            <v xml:space="preserve">LICEO LLANO BONITO                 </v>
          </cell>
          <cell r="C127" t="str">
            <v xml:space="preserve">LOS SANTOS               </v>
          </cell>
          <cell r="D127">
            <v>3</v>
          </cell>
          <cell r="E127" t="str">
            <v xml:space="preserve">SAN JOSE  </v>
          </cell>
          <cell r="F127" t="str">
            <v xml:space="preserve">LEON CORTES         </v>
          </cell>
          <cell r="G127" t="str">
            <v xml:space="preserve">LLANO BONITO        </v>
          </cell>
          <cell r="H127" t="str">
            <v xml:space="preserve">LLANO BONITO        </v>
          </cell>
          <cell r="I127" t="str">
            <v xml:space="preserve">ROBERT JIMENEZ HERNANDEZ      </v>
          </cell>
          <cell r="J127">
            <v>25466955</v>
          </cell>
          <cell r="K127">
            <v>25466955</v>
          </cell>
          <cell r="L127" t="str">
            <v xml:space="preserve">liceollanobonitolc@gmail.com  </v>
          </cell>
          <cell r="M127">
            <v>2</v>
          </cell>
          <cell r="N127">
            <v>155</v>
          </cell>
          <cell r="O127">
            <v>8</v>
          </cell>
          <cell r="P127">
            <v>402</v>
          </cell>
          <cell r="Q127">
            <v>160</v>
          </cell>
          <cell r="R127">
            <v>7</v>
          </cell>
          <cell r="S127">
            <v>349</v>
          </cell>
          <cell r="AC127">
            <v>4068</v>
          </cell>
          <cell r="AD127">
            <v>2</v>
          </cell>
          <cell r="AE127">
            <v>2</v>
          </cell>
          <cell r="AF127">
            <v>2</v>
          </cell>
          <cell r="AG127">
            <v>1</v>
          </cell>
          <cell r="AH127">
            <v>1</v>
          </cell>
          <cell r="AI127">
            <v>0</v>
          </cell>
        </row>
        <row r="128">
          <cell r="A128">
            <v>4069</v>
          </cell>
          <cell r="B128" t="str">
            <v xml:space="preserve">DR.CLODOMIRO PICADO T.             </v>
          </cell>
          <cell r="C128" t="str">
            <v xml:space="preserve">TURRIALBA                </v>
          </cell>
          <cell r="D128">
            <v>2</v>
          </cell>
          <cell r="E128" t="str">
            <v xml:space="preserve">CARTAGO   </v>
          </cell>
          <cell r="F128" t="str">
            <v xml:space="preserve">TURRIALBA           </v>
          </cell>
          <cell r="G128" t="str">
            <v xml:space="preserve">TURRIALBA           </v>
          </cell>
          <cell r="H128" t="str">
            <v xml:space="preserve">LA HACIENDITA       </v>
          </cell>
          <cell r="I128" t="str">
            <v xml:space="preserve">HUMBERTO SANABRIA PICADO      </v>
          </cell>
          <cell r="J128">
            <v>25560025</v>
          </cell>
          <cell r="K128">
            <v>25560207</v>
          </cell>
          <cell r="L128" t="str">
            <v xml:space="preserve">www.colegioiet@gmail.com      </v>
          </cell>
          <cell r="M128">
            <v>2</v>
          </cell>
          <cell r="N128">
            <v>1431</v>
          </cell>
          <cell r="O128">
            <v>47</v>
          </cell>
          <cell r="P128">
            <v>2373</v>
          </cell>
          <cell r="Q128">
            <v>1439</v>
          </cell>
          <cell r="R128">
            <v>46</v>
          </cell>
          <cell r="S128">
            <v>2349</v>
          </cell>
          <cell r="AC128">
            <v>4069</v>
          </cell>
          <cell r="AD128">
            <v>12</v>
          </cell>
          <cell r="AE128">
            <v>9</v>
          </cell>
          <cell r="AF128">
            <v>9</v>
          </cell>
          <cell r="AG128">
            <v>10</v>
          </cell>
          <cell r="AH128">
            <v>7</v>
          </cell>
          <cell r="AI128">
            <v>0</v>
          </cell>
        </row>
        <row r="129">
          <cell r="A129">
            <v>4070</v>
          </cell>
          <cell r="B129" t="str">
            <v xml:space="preserve">HERNAN VARGAS RAMIREZ              </v>
          </cell>
          <cell r="C129" t="str">
            <v xml:space="preserve">TURRIALBA                </v>
          </cell>
          <cell r="D129">
            <v>1</v>
          </cell>
          <cell r="E129" t="str">
            <v xml:space="preserve">CARTAGO   </v>
          </cell>
          <cell r="F129" t="str">
            <v xml:space="preserve">JIMENEZ             </v>
          </cell>
          <cell r="G129" t="str">
            <v xml:space="preserve">JUAN VIÑAS          </v>
          </cell>
          <cell r="H129" t="str">
            <v xml:space="preserve">JUAN VIÑAS          </v>
          </cell>
          <cell r="I129" t="str">
            <v xml:space="preserve">RAFAEL A. CORDERO CASTILLO    </v>
          </cell>
          <cell r="J129">
            <v>25322274</v>
          </cell>
          <cell r="K129">
            <v>25322274</v>
          </cell>
          <cell r="L129" t="str">
            <v xml:space="preserve">ihernanvargas@gmail.com       </v>
          </cell>
          <cell r="M129">
            <v>2</v>
          </cell>
          <cell r="N129">
            <v>606</v>
          </cell>
          <cell r="O129">
            <v>20</v>
          </cell>
          <cell r="P129">
            <v>1040</v>
          </cell>
          <cell r="Q129">
            <v>587</v>
          </cell>
          <cell r="R129">
            <v>18</v>
          </cell>
          <cell r="S129">
            <v>897</v>
          </cell>
          <cell r="AC129">
            <v>4070</v>
          </cell>
          <cell r="AD129">
            <v>6</v>
          </cell>
          <cell r="AE129">
            <v>5</v>
          </cell>
          <cell r="AF129">
            <v>3</v>
          </cell>
          <cell r="AG129">
            <v>3</v>
          </cell>
          <cell r="AH129">
            <v>3</v>
          </cell>
          <cell r="AI129">
            <v>0</v>
          </cell>
        </row>
        <row r="130">
          <cell r="A130">
            <v>4071</v>
          </cell>
          <cell r="B130" t="str">
            <v xml:space="preserve">TUCURRIQUE                         </v>
          </cell>
          <cell r="C130" t="str">
            <v xml:space="preserve">TURRIALBA                </v>
          </cell>
          <cell r="D130">
            <v>1</v>
          </cell>
          <cell r="E130" t="str">
            <v xml:space="preserve">CARTAGO   </v>
          </cell>
          <cell r="F130" t="str">
            <v xml:space="preserve">JIMENEZ             </v>
          </cell>
          <cell r="G130" t="str">
            <v xml:space="preserve">TUCURRIQUE          </v>
          </cell>
          <cell r="H130" t="str">
            <v xml:space="preserve">TUCURRIQUE          </v>
          </cell>
          <cell r="I130" t="str">
            <v xml:space="preserve">LUIS BRENES JIMENEZ           </v>
          </cell>
          <cell r="J130">
            <v>25350309</v>
          </cell>
          <cell r="K130">
            <v>25350309</v>
          </cell>
          <cell r="L130" t="str">
            <v xml:space="preserve">                              </v>
          </cell>
          <cell r="M130">
            <v>1</v>
          </cell>
          <cell r="N130">
            <v>403</v>
          </cell>
          <cell r="O130">
            <v>13</v>
          </cell>
          <cell r="P130">
            <v>761</v>
          </cell>
          <cell r="Q130">
            <v>356</v>
          </cell>
          <cell r="R130">
            <v>12</v>
          </cell>
          <cell r="S130">
            <v>662</v>
          </cell>
          <cell r="AC130">
            <v>4071</v>
          </cell>
          <cell r="AD130">
            <v>4</v>
          </cell>
          <cell r="AE130">
            <v>3</v>
          </cell>
          <cell r="AF130">
            <v>2</v>
          </cell>
          <cell r="AG130">
            <v>2</v>
          </cell>
          <cell r="AH130">
            <v>2</v>
          </cell>
          <cell r="AI130">
            <v>0</v>
          </cell>
        </row>
        <row r="131">
          <cell r="A131">
            <v>4072</v>
          </cell>
          <cell r="B131" t="str">
            <v xml:space="preserve">SANTA TERESITA                     </v>
          </cell>
          <cell r="C131" t="str">
            <v xml:space="preserve">TURRIALBA                </v>
          </cell>
          <cell r="D131">
            <v>4</v>
          </cell>
          <cell r="E131" t="str">
            <v xml:space="preserve">CARTAGO   </v>
          </cell>
          <cell r="F131" t="str">
            <v xml:space="preserve">TURRIALBA           </v>
          </cell>
          <cell r="G131" t="str">
            <v xml:space="preserve">SANTA TERESITA      </v>
          </cell>
          <cell r="H131" t="str">
            <v xml:space="preserve">SANTA TERESITA      </v>
          </cell>
          <cell r="I131" t="str">
            <v xml:space="preserve">ISABEL SANCHEZ MONTOYA        </v>
          </cell>
          <cell r="J131">
            <v>25591222</v>
          </cell>
          <cell r="K131">
            <v>25591222</v>
          </cell>
          <cell r="L131" t="str">
            <v xml:space="preserve">lisantateresita@hotmail.com   </v>
          </cell>
          <cell r="M131">
            <v>1</v>
          </cell>
          <cell r="N131">
            <v>388</v>
          </cell>
          <cell r="O131">
            <v>13</v>
          </cell>
          <cell r="P131">
            <v>826</v>
          </cell>
          <cell r="Q131">
            <v>369</v>
          </cell>
          <cell r="R131">
            <v>13</v>
          </cell>
          <cell r="S131">
            <v>771</v>
          </cell>
          <cell r="AC131">
            <v>4072</v>
          </cell>
          <cell r="AD131">
            <v>4</v>
          </cell>
          <cell r="AE131">
            <v>3</v>
          </cell>
          <cell r="AF131">
            <v>2</v>
          </cell>
          <cell r="AG131">
            <v>2</v>
          </cell>
          <cell r="AH131">
            <v>2</v>
          </cell>
          <cell r="AI131">
            <v>0</v>
          </cell>
        </row>
        <row r="132">
          <cell r="A132">
            <v>4073</v>
          </cell>
          <cell r="B132" t="str">
            <v xml:space="preserve">EXP.BIL. DE TURRIALBA              </v>
          </cell>
          <cell r="C132" t="str">
            <v xml:space="preserve">TURRIALBA                </v>
          </cell>
          <cell r="D132">
            <v>2</v>
          </cell>
          <cell r="E132" t="str">
            <v xml:space="preserve">CARTAGO   </v>
          </cell>
          <cell r="F132" t="str">
            <v xml:space="preserve">TURRIALBA           </v>
          </cell>
          <cell r="G132" t="str">
            <v xml:space="preserve">TURRIALBA           </v>
          </cell>
          <cell r="H132" t="str">
            <v xml:space="preserve">LA HULERA           </v>
          </cell>
          <cell r="I132" t="str">
            <v xml:space="preserve">SEIDY NAJERA NUÑEZ            </v>
          </cell>
          <cell r="J132">
            <v>25583634</v>
          </cell>
          <cell r="K132">
            <v>25561628</v>
          </cell>
          <cell r="L132" t="str">
            <v xml:space="preserve">lebturrialba@gmail.com        </v>
          </cell>
          <cell r="M132">
            <v>2</v>
          </cell>
          <cell r="N132">
            <v>273</v>
          </cell>
          <cell r="O132">
            <v>10</v>
          </cell>
          <cell r="P132">
            <v>764</v>
          </cell>
          <cell r="Q132">
            <v>286</v>
          </cell>
          <cell r="R132">
            <v>8</v>
          </cell>
          <cell r="S132">
            <v>721</v>
          </cell>
          <cell r="AC132">
            <v>4073</v>
          </cell>
          <cell r="AD132">
            <v>2</v>
          </cell>
          <cell r="AE132">
            <v>2</v>
          </cell>
          <cell r="AF132">
            <v>2</v>
          </cell>
          <cell r="AG132">
            <v>2</v>
          </cell>
          <cell r="AH132">
            <v>2</v>
          </cell>
          <cell r="AI132">
            <v>0</v>
          </cell>
        </row>
        <row r="133">
          <cell r="A133">
            <v>4074</v>
          </cell>
          <cell r="B133" t="str">
            <v xml:space="preserve">TRES EQUIS                         </v>
          </cell>
          <cell r="C133" t="str">
            <v xml:space="preserve">TURRIALBA                </v>
          </cell>
          <cell r="D133">
            <v>3</v>
          </cell>
          <cell r="E133" t="str">
            <v xml:space="preserve">CARTAGO   </v>
          </cell>
          <cell r="F133" t="str">
            <v xml:space="preserve">TURRIALBA           </v>
          </cell>
          <cell r="G133" t="str">
            <v xml:space="preserve">TRES EQUIS          </v>
          </cell>
          <cell r="H133" t="str">
            <v xml:space="preserve">TRES EQUIS          </v>
          </cell>
          <cell r="I133" t="str">
            <v xml:space="preserve">GUILLERNO ZUNIGA CERDAS       </v>
          </cell>
          <cell r="J133">
            <v>25541463</v>
          </cell>
          <cell r="K133">
            <v>25541243</v>
          </cell>
          <cell r="L133" t="str">
            <v xml:space="preserve">liceotresequis@latinmail.com  </v>
          </cell>
          <cell r="M133">
            <v>1</v>
          </cell>
          <cell r="N133">
            <v>357</v>
          </cell>
          <cell r="O133">
            <v>13</v>
          </cell>
          <cell r="P133">
            <v>720</v>
          </cell>
          <cell r="Q133">
            <v>295</v>
          </cell>
          <cell r="R133">
            <v>10</v>
          </cell>
          <cell r="S133">
            <v>641</v>
          </cell>
          <cell r="AC133">
            <v>4074</v>
          </cell>
          <cell r="AD133">
            <v>4</v>
          </cell>
          <cell r="AE133">
            <v>3</v>
          </cell>
          <cell r="AF133">
            <v>2</v>
          </cell>
          <cell r="AG133">
            <v>2</v>
          </cell>
          <cell r="AH133">
            <v>2</v>
          </cell>
          <cell r="AI133">
            <v>0</v>
          </cell>
        </row>
        <row r="134">
          <cell r="A134">
            <v>4075</v>
          </cell>
          <cell r="B134" t="str">
            <v xml:space="preserve">AMBIENTALISTA PEJIVALLE            </v>
          </cell>
          <cell r="C134" t="str">
            <v xml:space="preserve">TURRIALBA                </v>
          </cell>
          <cell r="D134">
            <v>1</v>
          </cell>
          <cell r="E134" t="str">
            <v xml:space="preserve">CARTAGO   </v>
          </cell>
          <cell r="F134" t="str">
            <v xml:space="preserve">JIMENEZ             </v>
          </cell>
          <cell r="G134" t="str">
            <v xml:space="preserve">PEJIBAYE            </v>
          </cell>
          <cell r="H134" t="str">
            <v xml:space="preserve">PEJIBAYE            </v>
          </cell>
          <cell r="I134" t="str">
            <v xml:space="preserve">GUIDO SOLANO TREJOS           </v>
          </cell>
          <cell r="J134">
            <v>25350800</v>
          </cell>
          <cell r="K134">
            <v>25350800</v>
          </cell>
          <cell r="L134" t="str">
            <v xml:space="preserve">colpejibaye@gmail.com         </v>
          </cell>
          <cell r="M134">
            <v>1</v>
          </cell>
          <cell r="N134">
            <v>315</v>
          </cell>
          <cell r="O134">
            <v>11</v>
          </cell>
          <cell r="P134">
            <v>665</v>
          </cell>
          <cell r="Q134">
            <v>312</v>
          </cell>
          <cell r="R134">
            <v>11</v>
          </cell>
          <cell r="S134">
            <v>719</v>
          </cell>
          <cell r="AC134">
            <v>4075</v>
          </cell>
          <cell r="AD134">
            <v>2</v>
          </cell>
          <cell r="AE134">
            <v>3</v>
          </cell>
          <cell r="AF134">
            <v>2</v>
          </cell>
          <cell r="AG134">
            <v>2</v>
          </cell>
          <cell r="AH134">
            <v>2</v>
          </cell>
          <cell r="AI134">
            <v>0</v>
          </cell>
        </row>
        <row r="135">
          <cell r="A135">
            <v>4076</v>
          </cell>
          <cell r="B135" t="str">
            <v xml:space="preserve">SAN JOSÉ DE LA MONTAÑA             </v>
          </cell>
          <cell r="C135" t="str">
            <v xml:space="preserve">HEREDIA                  </v>
          </cell>
          <cell r="D135">
            <v>4</v>
          </cell>
          <cell r="E135" t="str">
            <v xml:space="preserve">HEREDIA   </v>
          </cell>
          <cell r="F135" t="str">
            <v xml:space="preserve">BARVA               </v>
          </cell>
          <cell r="G135" t="str">
            <v xml:space="preserve">SAN JOSE MONTAÑA    </v>
          </cell>
          <cell r="H135" t="str">
            <v>S.JOSE DE LA MONTAÑA</v>
          </cell>
          <cell r="I135" t="str">
            <v xml:space="preserve">ERIKC OVARES RODRIGUEZ        </v>
          </cell>
          <cell r="J135">
            <v>22660854</v>
          </cell>
          <cell r="K135">
            <v>22601059</v>
          </cell>
          <cell r="L135" t="str">
            <v>colegiosanjosemontaña@hotm.com</v>
          </cell>
          <cell r="M135">
            <v>1</v>
          </cell>
          <cell r="N135">
            <v>355</v>
          </cell>
          <cell r="O135">
            <v>14</v>
          </cell>
          <cell r="P135">
            <v>738</v>
          </cell>
          <cell r="Q135">
            <v>346</v>
          </cell>
          <cell r="R135">
            <v>12</v>
          </cell>
          <cell r="S135">
            <v>641</v>
          </cell>
          <cell r="AC135">
            <v>4076</v>
          </cell>
          <cell r="AD135">
            <v>5</v>
          </cell>
          <cell r="AE135">
            <v>3</v>
          </cell>
          <cell r="AF135">
            <v>2</v>
          </cell>
          <cell r="AG135">
            <v>2</v>
          </cell>
          <cell r="AH135">
            <v>2</v>
          </cell>
          <cell r="AI135">
            <v>0</v>
          </cell>
        </row>
        <row r="136">
          <cell r="A136">
            <v>4077</v>
          </cell>
          <cell r="B136" t="str">
            <v xml:space="preserve">ING. SAMUEL SÁENZ FLORES           </v>
          </cell>
          <cell r="C136" t="str">
            <v xml:space="preserve">HEREDIA                  </v>
          </cell>
          <cell r="D136">
            <v>2</v>
          </cell>
          <cell r="E136" t="str">
            <v xml:space="preserve">HEREDIA   </v>
          </cell>
          <cell r="F136" t="str">
            <v xml:space="preserve">HEREDIA             </v>
          </cell>
          <cell r="G136" t="str">
            <v xml:space="preserve">MERCEDES            </v>
          </cell>
          <cell r="H136" t="str">
            <v xml:space="preserve">CUBUJUQUÍ           </v>
          </cell>
          <cell r="I136" t="str">
            <v xml:space="preserve">MARJORIE RODRÍGUEZ HERNÁNDEZ  </v>
          </cell>
          <cell r="J136">
            <v>22610173</v>
          </cell>
          <cell r="K136">
            <v>22610172</v>
          </cell>
          <cell r="L136" t="str">
            <v>liceosamuelsaenzflores@gmail.c</v>
          </cell>
          <cell r="M136">
            <v>2</v>
          </cell>
          <cell r="N136">
            <v>1463</v>
          </cell>
          <cell r="O136">
            <v>42</v>
          </cell>
          <cell r="P136">
            <v>2089</v>
          </cell>
          <cell r="Q136">
            <v>1515</v>
          </cell>
          <cell r="R136">
            <v>43</v>
          </cell>
          <cell r="S136">
            <v>2167</v>
          </cell>
          <cell r="AC136">
            <v>4077</v>
          </cell>
          <cell r="AD136">
            <v>10</v>
          </cell>
          <cell r="AE136">
            <v>9</v>
          </cell>
          <cell r="AF136">
            <v>9</v>
          </cell>
          <cell r="AG136">
            <v>8</v>
          </cell>
          <cell r="AH136">
            <v>6</v>
          </cell>
          <cell r="AI136">
            <v>0</v>
          </cell>
        </row>
        <row r="137">
          <cell r="A137">
            <v>4078</v>
          </cell>
          <cell r="B137" t="str">
            <v xml:space="preserve">LICEO DE HEREDIA                   </v>
          </cell>
          <cell r="C137" t="str">
            <v xml:space="preserve">HEREDIA                  </v>
          </cell>
          <cell r="D137">
            <v>1</v>
          </cell>
          <cell r="E137" t="str">
            <v xml:space="preserve">HEREDIA   </v>
          </cell>
          <cell r="F137" t="str">
            <v xml:space="preserve">HEREDIA             </v>
          </cell>
          <cell r="G137" t="str">
            <v xml:space="preserve">HEREDIA             </v>
          </cell>
          <cell r="H137" t="str">
            <v xml:space="preserve">HEREDIA             </v>
          </cell>
          <cell r="I137" t="str">
            <v xml:space="preserve">JACOBO VILLEGAS GONZÁLEZ      </v>
          </cell>
          <cell r="J137">
            <v>22370113</v>
          </cell>
          <cell r="K137">
            <v>22370421</v>
          </cell>
          <cell r="L137" t="str">
            <v xml:space="preserve">liceodeheredia@hotmail.com    </v>
          </cell>
          <cell r="M137">
            <v>2</v>
          </cell>
          <cell r="N137">
            <v>1636</v>
          </cell>
          <cell r="O137">
            <v>49</v>
          </cell>
          <cell r="P137">
            <v>2517</v>
          </cell>
          <cell r="Q137">
            <v>1616</v>
          </cell>
          <cell r="R137">
            <v>49</v>
          </cell>
          <cell r="S137">
            <v>2626</v>
          </cell>
          <cell r="AC137">
            <v>4078</v>
          </cell>
          <cell r="AD137">
            <v>16</v>
          </cell>
          <cell r="AE137">
            <v>9</v>
          </cell>
          <cell r="AF137">
            <v>9</v>
          </cell>
          <cell r="AG137">
            <v>10</v>
          </cell>
          <cell r="AH137">
            <v>5</v>
          </cell>
          <cell r="AI137">
            <v>0</v>
          </cell>
        </row>
        <row r="138">
          <cell r="A138">
            <v>4079</v>
          </cell>
          <cell r="B138" t="str">
            <v xml:space="preserve">LICEO REGIONAL DE FLORES           </v>
          </cell>
          <cell r="C138" t="str">
            <v xml:space="preserve">HEREDIA                  </v>
          </cell>
          <cell r="D138">
            <v>3</v>
          </cell>
          <cell r="E138" t="str">
            <v xml:space="preserve">HEREDIA   </v>
          </cell>
          <cell r="F138" t="str">
            <v xml:space="preserve">FLORES              </v>
          </cell>
          <cell r="G138" t="str">
            <v xml:space="preserve">SAN JOAQUIN         </v>
          </cell>
          <cell r="H138" t="str">
            <v xml:space="preserve">SAN JOAQUÍN FLORES  </v>
          </cell>
          <cell r="I138" t="str">
            <v xml:space="preserve">MINOR ELIZONDO MORALES        </v>
          </cell>
          <cell r="J138">
            <v>22655650</v>
          </cell>
          <cell r="K138">
            <v>22655650</v>
          </cell>
          <cell r="L138" t="str">
            <v xml:space="preserve">zulyuga@hotmail.com           </v>
          </cell>
          <cell r="M138">
            <v>2</v>
          </cell>
          <cell r="N138">
            <v>1704</v>
          </cell>
          <cell r="O138">
            <v>49</v>
          </cell>
          <cell r="P138">
            <v>2247</v>
          </cell>
          <cell r="Q138">
            <v>1570</v>
          </cell>
          <cell r="R138">
            <v>43</v>
          </cell>
          <cell r="S138">
            <v>2157</v>
          </cell>
          <cell r="AC138">
            <v>4079</v>
          </cell>
          <cell r="AD138">
            <v>14</v>
          </cell>
          <cell r="AE138">
            <v>10</v>
          </cell>
          <cell r="AF138">
            <v>11</v>
          </cell>
          <cell r="AG138">
            <v>8</v>
          </cell>
          <cell r="AH138">
            <v>6</v>
          </cell>
          <cell r="AI138">
            <v>0</v>
          </cell>
        </row>
        <row r="139">
          <cell r="A139">
            <v>4080</v>
          </cell>
          <cell r="B139" t="str">
            <v xml:space="preserve">ING. CARLOS PASCUA ZUÑIGA          </v>
          </cell>
          <cell r="C139" t="str">
            <v xml:space="preserve">HEREDIA                  </v>
          </cell>
          <cell r="D139">
            <v>4</v>
          </cell>
          <cell r="E139" t="str">
            <v xml:space="preserve">HEREDIA   </v>
          </cell>
          <cell r="F139" t="str">
            <v xml:space="preserve">SAN RAFAEL          </v>
          </cell>
          <cell r="G139" t="str">
            <v xml:space="preserve">SAN RAFAEL          </v>
          </cell>
          <cell r="H139" t="str">
            <v xml:space="preserve">BARRIO SANTIAGO     </v>
          </cell>
          <cell r="I139" t="str">
            <v xml:space="preserve">MARIO SOTO QUIRÓS             </v>
          </cell>
          <cell r="J139">
            <v>22370266</v>
          </cell>
          <cell r="K139">
            <v>22370266</v>
          </cell>
          <cell r="L139" t="str">
            <v>liceocarlospascuazuñiga@yah.es</v>
          </cell>
          <cell r="M139">
            <v>1</v>
          </cell>
          <cell r="N139">
            <v>1464</v>
          </cell>
          <cell r="O139">
            <v>43</v>
          </cell>
          <cell r="P139">
            <v>2103</v>
          </cell>
          <cell r="Q139">
            <v>1443</v>
          </cell>
          <cell r="R139">
            <v>41</v>
          </cell>
          <cell r="S139">
            <v>2002</v>
          </cell>
          <cell r="AC139">
            <v>4080</v>
          </cell>
          <cell r="AD139">
            <v>13</v>
          </cell>
          <cell r="AE139">
            <v>9</v>
          </cell>
          <cell r="AF139">
            <v>8</v>
          </cell>
          <cell r="AG139">
            <v>8</v>
          </cell>
          <cell r="AH139">
            <v>5</v>
          </cell>
          <cell r="AI139">
            <v>0</v>
          </cell>
        </row>
        <row r="140">
          <cell r="A140">
            <v>4081</v>
          </cell>
          <cell r="B140" t="str">
            <v xml:space="preserve">SANTA MARÍA DE GUADALUPE           </v>
          </cell>
          <cell r="C140" t="str">
            <v xml:space="preserve">HEREDIA                  </v>
          </cell>
          <cell r="D140">
            <v>5</v>
          </cell>
          <cell r="E140" t="str">
            <v xml:space="preserve">HEREDIA   </v>
          </cell>
          <cell r="F140" t="str">
            <v xml:space="preserve">SANTO DOMINGO       </v>
          </cell>
          <cell r="G140" t="str">
            <v xml:space="preserve">SAN VICENTE         </v>
          </cell>
          <cell r="H140" t="str">
            <v xml:space="preserve">QUINTANA            </v>
          </cell>
          <cell r="I140" t="str">
            <v xml:space="preserve">CARMEN IDA INFANTE MELENDEZ   </v>
          </cell>
          <cell r="J140">
            <v>22440739</v>
          </cell>
          <cell r="K140">
            <v>22444935</v>
          </cell>
          <cell r="L140" t="str">
            <v xml:space="preserve">colegio@stamaguadalupe.ed.er  </v>
          </cell>
          <cell r="M140">
            <v>2</v>
          </cell>
          <cell r="N140">
            <v>1247</v>
          </cell>
          <cell r="O140">
            <v>38</v>
          </cell>
          <cell r="P140">
            <v>1883</v>
          </cell>
          <cell r="Q140">
            <v>1267</v>
          </cell>
          <cell r="R140">
            <v>38</v>
          </cell>
          <cell r="S140">
            <v>1883</v>
          </cell>
          <cell r="AC140">
            <v>4081</v>
          </cell>
          <cell r="AD140">
            <v>8</v>
          </cell>
          <cell r="AE140">
            <v>8</v>
          </cell>
          <cell r="AF140">
            <v>8</v>
          </cell>
          <cell r="AG140">
            <v>7</v>
          </cell>
          <cell r="AH140">
            <v>7</v>
          </cell>
          <cell r="AI140">
            <v>0</v>
          </cell>
        </row>
        <row r="141">
          <cell r="A141">
            <v>4082</v>
          </cell>
          <cell r="B141" t="str">
            <v xml:space="preserve">MARIO VINDAS SALAZAR               </v>
          </cell>
          <cell r="C141" t="str">
            <v xml:space="preserve">HEREDIA                  </v>
          </cell>
          <cell r="D141">
            <v>5</v>
          </cell>
          <cell r="E141" t="str">
            <v xml:space="preserve">HEREDIA   </v>
          </cell>
          <cell r="F141" t="str">
            <v xml:space="preserve">SAN PABLO           </v>
          </cell>
          <cell r="G141" t="str">
            <v xml:space="preserve">SAN PABLO           </v>
          </cell>
          <cell r="H141" t="str">
            <v xml:space="preserve">SAN PABLO           </v>
          </cell>
          <cell r="I141" t="str">
            <v xml:space="preserve">MARITZA PORRAS CAMPOS         </v>
          </cell>
          <cell r="J141">
            <v>0</v>
          </cell>
          <cell r="K141">
            <v>22378709</v>
          </cell>
          <cell r="L141" t="str">
            <v xml:space="preserve">liceomariovs@hotmail.com      </v>
          </cell>
          <cell r="M141">
            <v>2</v>
          </cell>
          <cell r="N141">
            <v>1071</v>
          </cell>
          <cell r="O141">
            <v>37</v>
          </cell>
          <cell r="P141">
            <v>1677</v>
          </cell>
          <cell r="Q141">
            <v>1015</v>
          </cell>
          <cell r="R141">
            <v>31</v>
          </cell>
          <cell r="S141">
            <v>1687</v>
          </cell>
          <cell r="AC141">
            <v>4082</v>
          </cell>
          <cell r="AD141">
            <v>13</v>
          </cell>
          <cell r="AE141">
            <v>8</v>
          </cell>
          <cell r="AF141">
            <v>5</v>
          </cell>
          <cell r="AG141">
            <v>7</v>
          </cell>
          <cell r="AH141">
            <v>4</v>
          </cell>
          <cell r="AI141">
            <v>0</v>
          </cell>
        </row>
        <row r="142">
          <cell r="A142">
            <v>4083</v>
          </cell>
          <cell r="B142" t="str">
            <v xml:space="preserve">CONSERVATORIO CASTELLA             </v>
          </cell>
          <cell r="C142" t="str">
            <v xml:space="preserve">HEREDIA                  </v>
          </cell>
          <cell r="D142">
            <v>2</v>
          </cell>
          <cell r="E142" t="str">
            <v xml:space="preserve">HEREDIA   </v>
          </cell>
          <cell r="F142" t="str">
            <v xml:space="preserve">HEREDIA             </v>
          </cell>
          <cell r="G142" t="str">
            <v xml:space="preserve">ULLOA               </v>
          </cell>
          <cell r="H142" t="str">
            <v xml:space="preserve">BARREAL             </v>
          </cell>
          <cell r="I142" t="str">
            <v xml:space="preserve">WALTER BORBON PICADO          </v>
          </cell>
          <cell r="J142">
            <v>22938335</v>
          </cell>
          <cell r="K142">
            <v>22937616</v>
          </cell>
          <cell r="L142" t="str">
            <v>conservatoriocastella@gmail.co</v>
          </cell>
          <cell r="M142">
            <v>2</v>
          </cell>
          <cell r="N142">
            <v>430</v>
          </cell>
          <cell r="O142">
            <v>17</v>
          </cell>
          <cell r="P142">
            <v>4261</v>
          </cell>
          <cell r="Q142">
            <v>471</v>
          </cell>
          <cell r="R142">
            <v>17</v>
          </cell>
          <cell r="S142">
            <v>4422</v>
          </cell>
          <cell r="AC142">
            <v>4083</v>
          </cell>
          <cell r="AD142">
            <v>4</v>
          </cell>
          <cell r="AE142">
            <v>4</v>
          </cell>
          <cell r="AF142">
            <v>3</v>
          </cell>
          <cell r="AG142">
            <v>3</v>
          </cell>
          <cell r="AH142">
            <v>3</v>
          </cell>
          <cell r="AI142">
            <v>0</v>
          </cell>
        </row>
        <row r="143">
          <cell r="A143">
            <v>4084</v>
          </cell>
          <cell r="B143" t="str">
            <v xml:space="preserve">LICEO DE SANTA BÁRBARA             </v>
          </cell>
          <cell r="C143" t="str">
            <v xml:space="preserve">HEREDIA                  </v>
          </cell>
          <cell r="D143">
            <v>3</v>
          </cell>
          <cell r="E143" t="str">
            <v xml:space="preserve">HEREDIA   </v>
          </cell>
          <cell r="F143" t="str">
            <v xml:space="preserve">SANTA BARBARA       </v>
          </cell>
          <cell r="G143" t="str">
            <v xml:space="preserve">SANTA BARBARA       </v>
          </cell>
          <cell r="H143" t="str">
            <v xml:space="preserve">SANTA BÁRBARA       </v>
          </cell>
          <cell r="I143" t="str">
            <v xml:space="preserve">ROSIBEL TRIGUEROS LEITÓN      </v>
          </cell>
          <cell r="J143">
            <v>22696969</v>
          </cell>
          <cell r="K143">
            <v>22690078</v>
          </cell>
          <cell r="L143" t="str">
            <v xml:space="preserve">liceodesantabarbara@gmail.com </v>
          </cell>
          <cell r="M143">
            <v>2</v>
          </cell>
          <cell r="N143">
            <v>1199</v>
          </cell>
          <cell r="O143">
            <v>35</v>
          </cell>
          <cell r="P143">
            <v>1727</v>
          </cell>
          <cell r="Q143">
            <v>1137</v>
          </cell>
          <cell r="R143">
            <v>38</v>
          </cell>
          <cell r="S143">
            <v>1736</v>
          </cell>
          <cell r="AC143">
            <v>4084</v>
          </cell>
          <cell r="AD143">
            <v>10</v>
          </cell>
          <cell r="AE143">
            <v>9</v>
          </cell>
          <cell r="AF143">
            <v>7</v>
          </cell>
          <cell r="AG143">
            <v>5</v>
          </cell>
          <cell r="AH143">
            <v>4</v>
          </cell>
          <cell r="AI143">
            <v>0</v>
          </cell>
        </row>
        <row r="144">
          <cell r="A144">
            <v>4085</v>
          </cell>
          <cell r="B144" t="str">
            <v xml:space="preserve">ING. MANUEL BENAVIDES RODRÍGUEZ    </v>
          </cell>
          <cell r="C144" t="str">
            <v xml:space="preserve">HEREDIA                  </v>
          </cell>
          <cell r="D144">
            <v>1</v>
          </cell>
          <cell r="E144" t="str">
            <v xml:space="preserve">HEREDIA   </v>
          </cell>
          <cell r="F144" t="str">
            <v xml:space="preserve">HEREDIA             </v>
          </cell>
          <cell r="G144" t="str">
            <v xml:space="preserve">SAN FRANCISCO       </v>
          </cell>
          <cell r="H144" t="str">
            <v xml:space="preserve">BARRIO LOURDES      </v>
          </cell>
          <cell r="I144" t="str">
            <v xml:space="preserve">ERIC ML.VILLALOBOS SALAZAR    </v>
          </cell>
          <cell r="J144">
            <v>22372433</v>
          </cell>
          <cell r="K144">
            <v>22372433</v>
          </cell>
          <cell r="L144" t="str">
            <v xml:space="preserve">liceomanuelbenvides@yahoo.com </v>
          </cell>
          <cell r="M144">
            <v>2</v>
          </cell>
          <cell r="N144">
            <v>1356</v>
          </cell>
          <cell r="O144">
            <v>40</v>
          </cell>
          <cell r="P144">
            <v>2117</v>
          </cell>
          <cell r="Q144">
            <v>1319</v>
          </cell>
          <cell r="R144">
            <v>40</v>
          </cell>
          <cell r="S144">
            <v>2039</v>
          </cell>
          <cell r="AC144">
            <v>4085</v>
          </cell>
          <cell r="AD144">
            <v>16</v>
          </cell>
          <cell r="AE144">
            <v>8</v>
          </cell>
          <cell r="AF144">
            <v>7</v>
          </cell>
          <cell r="AG144">
            <v>5</v>
          </cell>
          <cell r="AH144">
            <v>4</v>
          </cell>
          <cell r="AI144">
            <v>0</v>
          </cell>
        </row>
        <row r="145">
          <cell r="A145">
            <v>4086</v>
          </cell>
          <cell r="B145" t="str">
            <v xml:space="preserve">LICEO DE SAN ISIDRO                </v>
          </cell>
          <cell r="C145" t="str">
            <v xml:space="preserve">HEREDIA                  </v>
          </cell>
          <cell r="D145">
            <v>5</v>
          </cell>
          <cell r="E145" t="str">
            <v xml:space="preserve">HEREDIA   </v>
          </cell>
          <cell r="F145" t="str">
            <v xml:space="preserve">SAN ISIDRO          </v>
          </cell>
          <cell r="G145" t="str">
            <v xml:space="preserve">SAN ISIDRO          </v>
          </cell>
          <cell r="H145" t="str">
            <v xml:space="preserve">SAN ISIDRO          </v>
          </cell>
          <cell r="I145" t="str">
            <v xml:space="preserve">RAFAEL CASTRO VINDAS          </v>
          </cell>
          <cell r="J145">
            <v>22685809</v>
          </cell>
          <cell r="K145">
            <v>22688037</v>
          </cell>
          <cell r="L145" t="str">
            <v>colegiosanisidroheredia@yah.es</v>
          </cell>
          <cell r="M145">
            <v>2</v>
          </cell>
          <cell r="N145">
            <v>1102</v>
          </cell>
          <cell r="O145">
            <v>39</v>
          </cell>
          <cell r="P145">
            <v>1915</v>
          </cell>
          <cell r="Q145">
            <v>1177</v>
          </cell>
          <cell r="R145">
            <v>39</v>
          </cell>
          <cell r="S145">
            <v>1931</v>
          </cell>
          <cell r="AC145">
            <v>4086</v>
          </cell>
          <cell r="AD145">
            <v>10</v>
          </cell>
          <cell r="AE145">
            <v>8</v>
          </cell>
          <cell r="AF145">
            <v>8</v>
          </cell>
          <cell r="AG145">
            <v>8</v>
          </cell>
          <cell r="AH145">
            <v>5</v>
          </cell>
          <cell r="AI145">
            <v>0</v>
          </cell>
        </row>
        <row r="146">
          <cell r="A146">
            <v>4087</v>
          </cell>
          <cell r="B146" t="str">
            <v xml:space="preserve">EXP.BIL. DE BELÉN                  </v>
          </cell>
          <cell r="C146" t="str">
            <v xml:space="preserve">HEREDIA                  </v>
          </cell>
          <cell r="D146">
            <v>3</v>
          </cell>
          <cell r="E146" t="str">
            <v xml:space="preserve">HEREDIA   </v>
          </cell>
          <cell r="F146" t="str">
            <v xml:space="preserve">BELEN               </v>
          </cell>
          <cell r="G146" t="str">
            <v xml:space="preserve">SAN ANTONIO         </v>
          </cell>
          <cell r="H146" t="str">
            <v xml:space="preserve">SAN ANTONIO         </v>
          </cell>
          <cell r="I146" t="str">
            <v xml:space="preserve">WAGNER ALFARO ROMÁN           </v>
          </cell>
          <cell r="J146">
            <v>22390901</v>
          </cell>
          <cell r="K146">
            <v>22390901</v>
          </cell>
          <cell r="L146" t="str">
            <v xml:space="preserve">liceodebelen.ed.cr            </v>
          </cell>
          <cell r="M146">
            <v>2</v>
          </cell>
          <cell r="N146">
            <v>1288</v>
          </cell>
          <cell r="O146">
            <v>35</v>
          </cell>
          <cell r="P146">
            <v>2678</v>
          </cell>
          <cell r="Q146">
            <v>1168</v>
          </cell>
          <cell r="R146">
            <v>39</v>
          </cell>
          <cell r="S146">
            <v>2491</v>
          </cell>
          <cell r="AC146">
            <v>4087</v>
          </cell>
          <cell r="AD146">
            <v>10</v>
          </cell>
          <cell r="AE146">
            <v>8</v>
          </cell>
          <cell r="AF146">
            <v>7</v>
          </cell>
          <cell r="AG146">
            <v>6</v>
          </cell>
          <cell r="AH146">
            <v>4</v>
          </cell>
          <cell r="AI146">
            <v>0</v>
          </cell>
        </row>
        <row r="147">
          <cell r="A147">
            <v>4088</v>
          </cell>
          <cell r="B147" t="str">
            <v xml:space="preserve">UNID. PEDAG. LICEO EL ROBLE        </v>
          </cell>
          <cell r="C147" t="str">
            <v xml:space="preserve">HEREDIA                  </v>
          </cell>
          <cell r="D147">
            <v>3</v>
          </cell>
          <cell r="E147" t="str">
            <v xml:space="preserve">HEREDIA   </v>
          </cell>
          <cell r="F147" t="str">
            <v xml:space="preserve">SANTA BARBARA       </v>
          </cell>
          <cell r="G147" t="str">
            <v xml:space="preserve">SANTO DOMINGO       </v>
          </cell>
          <cell r="H147" t="str">
            <v xml:space="preserve">EL ROBLE            </v>
          </cell>
          <cell r="I147" t="str">
            <v xml:space="preserve">ISRAEL CHAVES LOBO            </v>
          </cell>
          <cell r="J147">
            <v>24830095</v>
          </cell>
          <cell r="K147">
            <v>24830095</v>
          </cell>
          <cell r="L147" t="str">
            <v>centroeducativo.roble@gmail.co</v>
          </cell>
          <cell r="M147">
            <v>2</v>
          </cell>
          <cell r="N147">
            <v>803</v>
          </cell>
          <cell r="O147">
            <v>23</v>
          </cell>
          <cell r="P147">
            <v>1192</v>
          </cell>
          <cell r="Q147">
            <v>820</v>
          </cell>
          <cell r="R147">
            <v>23</v>
          </cell>
          <cell r="S147">
            <v>1200</v>
          </cell>
          <cell r="AC147">
            <v>4088</v>
          </cell>
          <cell r="AD147">
            <v>7</v>
          </cell>
          <cell r="AE147">
            <v>5</v>
          </cell>
          <cell r="AF147">
            <v>4</v>
          </cell>
          <cell r="AG147">
            <v>4</v>
          </cell>
          <cell r="AH147">
            <v>3</v>
          </cell>
          <cell r="AI147">
            <v>0</v>
          </cell>
        </row>
        <row r="148">
          <cell r="A148">
            <v>4089</v>
          </cell>
          <cell r="B148" t="str">
            <v xml:space="preserve">CLARETIANO                         </v>
          </cell>
          <cell r="C148" t="str">
            <v xml:space="preserve">HEREDIA                  </v>
          </cell>
          <cell r="D148">
            <v>2</v>
          </cell>
          <cell r="E148" t="str">
            <v xml:space="preserve">HEREDIA   </v>
          </cell>
          <cell r="F148" t="str">
            <v xml:space="preserve">HEREDIA             </v>
          </cell>
          <cell r="G148" t="str">
            <v xml:space="preserve">MERCEDES            </v>
          </cell>
          <cell r="H148" t="str">
            <v xml:space="preserve">MERCEDES NORTE      </v>
          </cell>
          <cell r="I148" t="str">
            <v xml:space="preserve">LEONEL E. CASTRO CARVAJAL     </v>
          </cell>
          <cell r="J148">
            <v>22603732</v>
          </cell>
          <cell r="K148">
            <v>22603732</v>
          </cell>
          <cell r="L148" t="str">
            <v xml:space="preserve">colegio@claretiano.com        </v>
          </cell>
          <cell r="M148">
            <v>2</v>
          </cell>
          <cell r="N148">
            <v>951</v>
          </cell>
          <cell r="O148">
            <v>32</v>
          </cell>
          <cell r="P148">
            <v>1452</v>
          </cell>
          <cell r="Q148">
            <v>944</v>
          </cell>
          <cell r="R148">
            <v>33</v>
          </cell>
          <cell r="S148">
            <v>1452</v>
          </cell>
          <cell r="AC148">
            <v>4089</v>
          </cell>
          <cell r="AD148">
            <v>6</v>
          </cell>
          <cell r="AE148">
            <v>7</v>
          </cell>
          <cell r="AF148">
            <v>7</v>
          </cell>
          <cell r="AG148">
            <v>6</v>
          </cell>
          <cell r="AH148">
            <v>6</v>
          </cell>
          <cell r="AI148">
            <v>0</v>
          </cell>
        </row>
        <row r="149">
          <cell r="A149">
            <v>4090</v>
          </cell>
          <cell r="B149" t="str">
            <v xml:space="preserve">SANTO DOMINGO                      </v>
          </cell>
          <cell r="C149" t="str">
            <v xml:space="preserve">HEREDIA                  </v>
          </cell>
          <cell r="D149">
            <v>5</v>
          </cell>
          <cell r="E149" t="str">
            <v xml:space="preserve">HEREDIA   </v>
          </cell>
          <cell r="F149" t="str">
            <v xml:space="preserve">SANTO DOMINGO       </v>
          </cell>
          <cell r="G149" t="str">
            <v xml:space="preserve">SAN VICENTE         </v>
          </cell>
          <cell r="H149" t="str">
            <v xml:space="preserve">YURISTI             </v>
          </cell>
          <cell r="I149" t="str">
            <v xml:space="preserve">LUIS FDO. VEGA MATAMOROS      </v>
          </cell>
          <cell r="J149">
            <v>22443552</v>
          </cell>
          <cell r="K149">
            <v>22443552</v>
          </cell>
          <cell r="L149" t="str">
            <v xml:space="preserve">liceosantodomingo@hotmail.es  </v>
          </cell>
          <cell r="M149">
            <v>2</v>
          </cell>
          <cell r="N149">
            <v>869</v>
          </cell>
          <cell r="O149">
            <v>32</v>
          </cell>
          <cell r="P149">
            <v>1592</v>
          </cell>
          <cell r="Q149">
            <v>964</v>
          </cell>
          <cell r="R149">
            <v>39</v>
          </cell>
          <cell r="S149">
            <v>2073</v>
          </cell>
          <cell r="AC149">
            <v>4090</v>
          </cell>
          <cell r="AD149">
            <v>10</v>
          </cell>
          <cell r="AE149">
            <v>6</v>
          </cell>
          <cell r="AF149">
            <v>6</v>
          </cell>
          <cell r="AG149">
            <v>6</v>
          </cell>
          <cell r="AH149">
            <v>4</v>
          </cell>
          <cell r="AI149">
            <v>0</v>
          </cell>
        </row>
        <row r="150">
          <cell r="A150">
            <v>4091</v>
          </cell>
          <cell r="B150" t="str">
            <v xml:space="preserve">LICEO DE RÍO FRÍO                  </v>
          </cell>
          <cell r="C150" t="str">
            <v xml:space="preserve">SARAPIQUI                </v>
          </cell>
          <cell r="D150">
            <v>2</v>
          </cell>
          <cell r="E150" t="str">
            <v xml:space="preserve">HEREDIA   </v>
          </cell>
          <cell r="F150" t="str">
            <v xml:space="preserve">SARAPIQUI           </v>
          </cell>
          <cell r="G150" t="str">
            <v xml:space="preserve">HORQUETAS           </v>
          </cell>
          <cell r="H150" t="str">
            <v xml:space="preserve">FINCA 11            </v>
          </cell>
          <cell r="I150" t="str">
            <v xml:space="preserve">ROCIO VARGAS MONTERO          </v>
          </cell>
          <cell r="J150">
            <v>27643036</v>
          </cell>
          <cell r="K150">
            <v>24644116</v>
          </cell>
          <cell r="L150" t="str">
            <v>colegioderiofrio1970@gmail.com</v>
          </cell>
          <cell r="M150">
            <v>2</v>
          </cell>
          <cell r="N150">
            <v>944</v>
          </cell>
          <cell r="O150">
            <v>32</v>
          </cell>
          <cell r="P150">
            <v>1429</v>
          </cell>
          <cell r="Q150">
            <v>876</v>
          </cell>
          <cell r="R150">
            <v>31</v>
          </cell>
          <cell r="S150">
            <v>1402</v>
          </cell>
          <cell r="AC150">
            <v>4091</v>
          </cell>
          <cell r="AD150">
            <v>11</v>
          </cell>
          <cell r="AE150">
            <v>7</v>
          </cell>
          <cell r="AF150">
            <v>6</v>
          </cell>
          <cell r="AG150">
            <v>5</v>
          </cell>
          <cell r="AH150">
            <v>3</v>
          </cell>
          <cell r="AI150">
            <v>0</v>
          </cell>
        </row>
        <row r="151">
          <cell r="A151">
            <v>4092</v>
          </cell>
          <cell r="B151" t="str">
            <v xml:space="preserve">LICEO LOS LAGOS                    </v>
          </cell>
          <cell r="C151" t="str">
            <v xml:space="preserve">HEREDIA                  </v>
          </cell>
          <cell r="D151">
            <v>2</v>
          </cell>
          <cell r="E151" t="str">
            <v xml:space="preserve">HEREDIA   </v>
          </cell>
          <cell r="F151" t="str">
            <v xml:space="preserve">HEREDIA             </v>
          </cell>
          <cell r="G151" t="str">
            <v xml:space="preserve">SAN FRANCISCO       </v>
          </cell>
          <cell r="H151" t="str">
            <v xml:space="preserve">RESID. LOS LAGOS    </v>
          </cell>
          <cell r="I151" t="str">
            <v xml:space="preserve">Mª DE LOS Á. PROTTI CHAVES    </v>
          </cell>
          <cell r="J151">
            <v>22606296</v>
          </cell>
          <cell r="K151">
            <v>22607657</v>
          </cell>
          <cell r="L151" t="str">
            <v>secretarialiceoloslagos@hotmai</v>
          </cell>
          <cell r="M151">
            <v>2</v>
          </cell>
          <cell r="N151">
            <v>775</v>
          </cell>
          <cell r="O151">
            <v>25</v>
          </cell>
          <cell r="P151">
            <v>1251</v>
          </cell>
          <cell r="Q151">
            <v>811</v>
          </cell>
          <cell r="R151">
            <v>25</v>
          </cell>
          <cell r="S151">
            <v>1247</v>
          </cell>
          <cell r="AC151">
            <v>4092</v>
          </cell>
          <cell r="AD151">
            <v>9</v>
          </cell>
          <cell r="AE151">
            <v>6</v>
          </cell>
          <cell r="AF151">
            <v>4</v>
          </cell>
          <cell r="AG151">
            <v>3</v>
          </cell>
          <cell r="AH151">
            <v>3</v>
          </cell>
          <cell r="AI151">
            <v>0</v>
          </cell>
        </row>
        <row r="152">
          <cell r="A152">
            <v>4093</v>
          </cell>
          <cell r="B152" t="str">
            <v xml:space="preserve">COLEGIO LA AURORA                  </v>
          </cell>
          <cell r="C152" t="str">
            <v xml:space="preserve">HEREDIA                  </v>
          </cell>
          <cell r="D152">
            <v>2</v>
          </cell>
          <cell r="E152" t="str">
            <v xml:space="preserve">HEREDIA   </v>
          </cell>
          <cell r="F152" t="str">
            <v xml:space="preserve">HEREDIA             </v>
          </cell>
          <cell r="G152" t="str">
            <v xml:space="preserve">ULLOA               </v>
          </cell>
          <cell r="H152" t="str">
            <v xml:space="preserve">LA AURORA           </v>
          </cell>
          <cell r="I152" t="str">
            <v xml:space="preserve">VERNY QUIRÓS BURGOS           </v>
          </cell>
          <cell r="J152">
            <v>22935863</v>
          </cell>
          <cell r="K152">
            <v>22935863</v>
          </cell>
          <cell r="L152" t="str">
            <v xml:space="preserve">liceolaaurora@hotmail.com     </v>
          </cell>
          <cell r="M152">
            <v>2</v>
          </cell>
          <cell r="N152">
            <v>658</v>
          </cell>
          <cell r="O152">
            <v>25</v>
          </cell>
          <cell r="P152">
            <v>1237</v>
          </cell>
          <cell r="Q152">
            <v>711</v>
          </cell>
          <cell r="R152">
            <v>22</v>
          </cell>
          <cell r="S152">
            <v>1237</v>
          </cell>
          <cell r="AC152">
            <v>4093</v>
          </cell>
          <cell r="AD152">
            <v>9</v>
          </cell>
          <cell r="AE152">
            <v>4</v>
          </cell>
          <cell r="AF152">
            <v>4</v>
          </cell>
          <cell r="AG152">
            <v>5</v>
          </cell>
          <cell r="AH152">
            <v>3</v>
          </cell>
          <cell r="AI152">
            <v>0</v>
          </cell>
        </row>
        <row r="153">
          <cell r="A153">
            <v>4094</v>
          </cell>
          <cell r="B153" t="str">
            <v xml:space="preserve">LICEO DEL ESTE                     </v>
          </cell>
          <cell r="C153" t="str">
            <v xml:space="preserve">HEREDIA                  </v>
          </cell>
          <cell r="D153">
            <v>5</v>
          </cell>
          <cell r="E153" t="str">
            <v xml:space="preserve">HEREDIA   </v>
          </cell>
          <cell r="F153" t="str">
            <v xml:space="preserve">SANTO DOMINGO       </v>
          </cell>
          <cell r="G153" t="str">
            <v xml:space="preserve">SAN MIGUEL          </v>
          </cell>
          <cell r="H153" t="str">
            <v xml:space="preserve">SAN MIGUEL          </v>
          </cell>
          <cell r="I153" t="str">
            <v xml:space="preserve">CINTHYA LOBO CORDERO          </v>
          </cell>
          <cell r="J153">
            <v>22411295</v>
          </cell>
          <cell r="K153">
            <v>22411295</v>
          </cell>
          <cell r="L153" t="str">
            <v xml:space="preserve">liceodeleste@gmail.com        </v>
          </cell>
          <cell r="M153">
            <v>2</v>
          </cell>
          <cell r="N153">
            <v>466</v>
          </cell>
          <cell r="O153">
            <v>14</v>
          </cell>
          <cell r="P153">
            <v>983</v>
          </cell>
          <cell r="Q153">
            <v>606</v>
          </cell>
          <cell r="R153">
            <v>18</v>
          </cell>
          <cell r="S153">
            <v>898</v>
          </cell>
          <cell r="AC153">
            <v>4094</v>
          </cell>
          <cell r="AD153">
            <v>5</v>
          </cell>
          <cell r="AE153">
            <v>5</v>
          </cell>
          <cell r="AF153">
            <v>2</v>
          </cell>
          <cell r="AG153">
            <v>1</v>
          </cell>
          <cell r="AH153">
            <v>1</v>
          </cell>
          <cell r="AI153">
            <v>0</v>
          </cell>
        </row>
        <row r="154">
          <cell r="A154">
            <v>4095</v>
          </cell>
          <cell r="B154" t="str">
            <v xml:space="preserve">LA VIRGEN                          </v>
          </cell>
          <cell r="C154" t="str">
            <v xml:space="preserve">SARAPIQUI                </v>
          </cell>
          <cell r="D154">
            <v>1</v>
          </cell>
          <cell r="E154" t="str">
            <v xml:space="preserve">HEREDIA   </v>
          </cell>
          <cell r="F154" t="str">
            <v xml:space="preserve">SARAPIQUI           </v>
          </cell>
          <cell r="G154" t="str">
            <v xml:space="preserve">LA VIRGEN           </v>
          </cell>
          <cell r="H154" t="str">
            <v xml:space="preserve">LA VIRGEN           </v>
          </cell>
          <cell r="I154" t="str">
            <v xml:space="preserve">ISABEL HERRERA QUIROS         </v>
          </cell>
          <cell r="J154">
            <v>27611371</v>
          </cell>
          <cell r="K154">
            <v>27611371</v>
          </cell>
          <cell r="L154" t="str">
            <v xml:space="preserve">lielv08@gmail.com             </v>
          </cell>
          <cell r="M154">
            <v>1</v>
          </cell>
          <cell r="N154">
            <v>599</v>
          </cell>
          <cell r="O154">
            <v>18</v>
          </cell>
          <cell r="P154">
            <v>1055</v>
          </cell>
          <cell r="Q154">
            <v>563</v>
          </cell>
          <cell r="R154">
            <v>18</v>
          </cell>
          <cell r="S154">
            <v>1010</v>
          </cell>
          <cell r="AC154">
            <v>4095</v>
          </cell>
          <cell r="AD154">
            <v>5</v>
          </cell>
          <cell r="AE154">
            <v>5</v>
          </cell>
          <cell r="AF154">
            <v>3</v>
          </cell>
          <cell r="AG154">
            <v>3</v>
          </cell>
          <cell r="AH154">
            <v>2</v>
          </cell>
          <cell r="AI154">
            <v>0</v>
          </cell>
        </row>
        <row r="155">
          <cell r="A155">
            <v>4096</v>
          </cell>
          <cell r="B155" t="str">
            <v xml:space="preserve">FELIPE PÉREZ PEREZ                 </v>
          </cell>
          <cell r="C155" t="str">
            <v xml:space="preserve">LIBERIA                  </v>
          </cell>
          <cell r="D155">
            <v>2</v>
          </cell>
          <cell r="E155" t="str">
            <v>GUANACASTE</v>
          </cell>
          <cell r="F155" t="str">
            <v xml:space="preserve">LIBERIA             </v>
          </cell>
          <cell r="G155" t="str">
            <v xml:space="preserve">LIBERIA             </v>
          </cell>
          <cell r="H155" t="str">
            <v xml:space="preserve">LA CARRETA          </v>
          </cell>
          <cell r="I155" t="str">
            <v xml:space="preserve">EMILIA PEREZ GARCIA           </v>
          </cell>
          <cell r="J155">
            <v>26661723</v>
          </cell>
          <cell r="K155">
            <v>26650094</v>
          </cell>
          <cell r="L155" t="str">
            <v>colegiofelipeperezliberia@yaho</v>
          </cell>
          <cell r="M155">
            <v>2</v>
          </cell>
          <cell r="N155">
            <v>529</v>
          </cell>
          <cell r="O155">
            <v>18</v>
          </cell>
          <cell r="P155">
            <v>1768</v>
          </cell>
          <cell r="Q155">
            <v>444</v>
          </cell>
          <cell r="R155">
            <v>16</v>
          </cell>
          <cell r="S155">
            <v>1612</v>
          </cell>
          <cell r="AC155">
            <v>4096</v>
          </cell>
          <cell r="AD155">
            <v>7</v>
          </cell>
          <cell r="AE155">
            <v>4</v>
          </cell>
          <cell r="AF155">
            <v>3</v>
          </cell>
          <cell r="AG155">
            <v>2</v>
          </cell>
          <cell r="AH155">
            <v>1</v>
          </cell>
          <cell r="AI155">
            <v>1</v>
          </cell>
        </row>
        <row r="156">
          <cell r="A156">
            <v>4097</v>
          </cell>
          <cell r="B156" t="str">
            <v xml:space="preserve">JOSÉ MARÍA GUTIÉRREZ               </v>
          </cell>
          <cell r="C156" t="str">
            <v xml:space="preserve">LIBERIA                  </v>
          </cell>
          <cell r="D156">
            <v>3</v>
          </cell>
          <cell r="E156" t="str">
            <v>GUANACASTE</v>
          </cell>
          <cell r="F156" t="str">
            <v xml:space="preserve">BAGACES             </v>
          </cell>
          <cell r="G156" t="str">
            <v xml:space="preserve">MOGOTE              </v>
          </cell>
          <cell r="H156" t="str">
            <v xml:space="preserve">GUAYABO             </v>
          </cell>
          <cell r="I156" t="str">
            <v xml:space="preserve">ROSE BERLY CHAVEZ GOMEZ       </v>
          </cell>
          <cell r="J156">
            <v>26730550</v>
          </cell>
          <cell r="K156">
            <v>0</v>
          </cell>
          <cell r="L156" t="str">
            <v xml:space="preserve">colegiojsemariag@gmail.com    </v>
          </cell>
          <cell r="M156">
            <v>2</v>
          </cell>
          <cell r="N156">
            <v>347</v>
          </cell>
          <cell r="O156">
            <v>12</v>
          </cell>
          <cell r="P156">
            <v>806</v>
          </cell>
          <cell r="Q156">
            <v>324</v>
          </cell>
          <cell r="R156">
            <v>12</v>
          </cell>
          <cell r="S156">
            <v>833</v>
          </cell>
          <cell r="AC156">
            <v>4097</v>
          </cell>
          <cell r="AD156">
            <v>4</v>
          </cell>
          <cell r="AE156">
            <v>3</v>
          </cell>
          <cell r="AF156">
            <v>2</v>
          </cell>
          <cell r="AG156">
            <v>2</v>
          </cell>
          <cell r="AH156">
            <v>1</v>
          </cell>
          <cell r="AI156">
            <v>0</v>
          </cell>
        </row>
        <row r="157">
          <cell r="A157">
            <v>4098</v>
          </cell>
          <cell r="B157" t="str">
            <v xml:space="preserve">CAÑAS DULCES                       </v>
          </cell>
          <cell r="C157" t="str">
            <v xml:space="preserve">LIBERIA                  </v>
          </cell>
          <cell r="D157">
            <v>4</v>
          </cell>
          <cell r="E157" t="str">
            <v>GUANACASTE</v>
          </cell>
          <cell r="F157" t="str">
            <v xml:space="preserve">LIBERIA             </v>
          </cell>
          <cell r="G157" t="str">
            <v xml:space="preserve">CAÑAS DULCES        </v>
          </cell>
          <cell r="H157" t="str">
            <v xml:space="preserve">CAÑAS DULCES        </v>
          </cell>
          <cell r="I157" t="str">
            <v xml:space="preserve">JORGE ACON HERNANDEZ          </v>
          </cell>
          <cell r="J157">
            <v>26911039</v>
          </cell>
          <cell r="K157">
            <v>26911039</v>
          </cell>
          <cell r="L157" t="str">
            <v xml:space="preserve">colegiocdulce@yahoo.es        </v>
          </cell>
          <cell r="M157">
            <v>1</v>
          </cell>
          <cell r="N157">
            <v>199</v>
          </cell>
          <cell r="O157">
            <v>9</v>
          </cell>
          <cell r="P157">
            <v>597</v>
          </cell>
          <cell r="Q157">
            <v>224</v>
          </cell>
          <cell r="R157">
            <v>8</v>
          </cell>
          <cell r="S157">
            <v>597</v>
          </cell>
          <cell r="AC157">
            <v>4098</v>
          </cell>
          <cell r="AD157">
            <v>2</v>
          </cell>
          <cell r="AE157">
            <v>3</v>
          </cell>
          <cell r="AF157">
            <v>2</v>
          </cell>
          <cell r="AG157">
            <v>1</v>
          </cell>
          <cell r="AH157">
            <v>1</v>
          </cell>
          <cell r="AI157">
            <v>0</v>
          </cell>
        </row>
        <row r="158">
          <cell r="A158">
            <v>4099</v>
          </cell>
          <cell r="B158" t="str">
            <v xml:space="preserve">SANTA CECILIA                      </v>
          </cell>
          <cell r="C158" t="str">
            <v xml:space="preserve">LIBERIA                  </v>
          </cell>
          <cell r="D158">
            <v>1</v>
          </cell>
          <cell r="E158" t="str">
            <v>GUANACASTE</v>
          </cell>
          <cell r="F158" t="str">
            <v xml:space="preserve">LA CRUZ             </v>
          </cell>
          <cell r="G158" t="str">
            <v xml:space="preserve">SANTA CECILIA       </v>
          </cell>
          <cell r="H158" t="str">
            <v xml:space="preserve">LOS MILLONARIOS     </v>
          </cell>
          <cell r="I158" t="str">
            <v xml:space="preserve">ELIANA SABORIO ROURA          </v>
          </cell>
          <cell r="J158">
            <v>26778086</v>
          </cell>
          <cell r="K158">
            <v>26778086</v>
          </cell>
          <cell r="L158" t="str">
            <v xml:space="preserve">                              </v>
          </cell>
          <cell r="M158">
            <v>2</v>
          </cell>
          <cell r="N158">
            <v>417</v>
          </cell>
          <cell r="O158">
            <v>16</v>
          </cell>
          <cell r="P158">
            <v>788</v>
          </cell>
          <cell r="Q158">
            <v>353</v>
          </cell>
          <cell r="R158">
            <v>14</v>
          </cell>
          <cell r="S158">
            <v>694</v>
          </cell>
          <cell r="AC158">
            <v>4099</v>
          </cell>
          <cell r="AD158">
            <v>5</v>
          </cell>
          <cell r="AE158">
            <v>4</v>
          </cell>
          <cell r="AF158">
            <v>3</v>
          </cell>
          <cell r="AG158">
            <v>2</v>
          </cell>
          <cell r="AH158">
            <v>2</v>
          </cell>
          <cell r="AI158">
            <v>0</v>
          </cell>
        </row>
        <row r="159">
          <cell r="A159">
            <v>4100</v>
          </cell>
          <cell r="B159" t="str">
            <v xml:space="preserve">EXP.BIL. DE LA CRUZ                </v>
          </cell>
          <cell r="C159" t="str">
            <v xml:space="preserve">LIBERIA                  </v>
          </cell>
          <cell r="D159">
            <v>1</v>
          </cell>
          <cell r="E159" t="str">
            <v>GUANACASTE</v>
          </cell>
          <cell r="F159" t="str">
            <v xml:space="preserve">LA CRUZ             </v>
          </cell>
          <cell r="G159" t="str">
            <v xml:space="preserve">LA CRUZ             </v>
          </cell>
          <cell r="H159" t="str">
            <v xml:space="preserve">EL COLEGIO          </v>
          </cell>
          <cell r="I159" t="str">
            <v xml:space="preserve">JESUS GONZAGA MARTINEZ        </v>
          </cell>
          <cell r="J159">
            <v>26799038</v>
          </cell>
          <cell r="K159">
            <v>26799038</v>
          </cell>
          <cell r="L159" t="str">
            <v xml:space="preserve">ieb.196996@gmail.com          </v>
          </cell>
          <cell r="M159">
            <v>2</v>
          </cell>
          <cell r="N159">
            <v>381</v>
          </cell>
          <cell r="O159">
            <v>12</v>
          </cell>
          <cell r="P159">
            <v>1021</v>
          </cell>
          <cell r="Q159">
            <v>382</v>
          </cell>
          <cell r="R159">
            <v>13</v>
          </cell>
          <cell r="S159">
            <v>986</v>
          </cell>
          <cell r="AC159">
            <v>4100</v>
          </cell>
          <cell r="AD159">
            <v>3</v>
          </cell>
          <cell r="AE159">
            <v>3</v>
          </cell>
          <cell r="AF159">
            <v>3</v>
          </cell>
          <cell r="AG159">
            <v>2</v>
          </cell>
          <cell r="AH159">
            <v>1</v>
          </cell>
          <cell r="AI159">
            <v>0</v>
          </cell>
        </row>
        <row r="160">
          <cell r="A160">
            <v>4101</v>
          </cell>
          <cell r="B160" t="str">
            <v xml:space="preserve">BAGACES                            </v>
          </cell>
          <cell r="C160" t="str">
            <v xml:space="preserve">LIBERIA                  </v>
          </cell>
          <cell r="D160">
            <v>3</v>
          </cell>
          <cell r="E160" t="str">
            <v>GUANACASTE</v>
          </cell>
          <cell r="F160" t="str">
            <v xml:space="preserve">BAGACES             </v>
          </cell>
          <cell r="G160" t="str">
            <v xml:space="preserve">BAGACES             </v>
          </cell>
          <cell r="H160" t="str">
            <v>JUNTO GIM. MUNICIPAL</v>
          </cell>
          <cell r="I160" t="str">
            <v xml:space="preserve">EVA VASQUEZ VASQUEZ           </v>
          </cell>
          <cell r="J160">
            <v>26711116</v>
          </cell>
          <cell r="K160">
            <v>26711116</v>
          </cell>
          <cell r="L160" t="str">
            <v xml:space="preserve">colebagaces1968@hotmail.com   </v>
          </cell>
          <cell r="M160">
            <v>2</v>
          </cell>
          <cell r="N160">
            <v>637</v>
          </cell>
          <cell r="O160">
            <v>23</v>
          </cell>
          <cell r="P160">
            <v>1255</v>
          </cell>
          <cell r="Q160">
            <v>598</v>
          </cell>
          <cell r="R160">
            <v>23</v>
          </cell>
          <cell r="S160">
            <v>1201</v>
          </cell>
          <cell r="AC160">
            <v>4101</v>
          </cell>
          <cell r="AD160">
            <v>10</v>
          </cell>
          <cell r="AE160">
            <v>5</v>
          </cell>
          <cell r="AF160">
            <v>3</v>
          </cell>
          <cell r="AG160">
            <v>3</v>
          </cell>
          <cell r="AH160">
            <v>2</v>
          </cell>
          <cell r="AI160">
            <v>0</v>
          </cell>
        </row>
        <row r="161">
          <cell r="A161">
            <v>4102</v>
          </cell>
          <cell r="B161" t="str">
            <v xml:space="preserve">INSTITUTO DE GUANACASTE            </v>
          </cell>
          <cell r="C161" t="str">
            <v xml:space="preserve">LIBERIA                  </v>
          </cell>
          <cell r="D161">
            <v>2</v>
          </cell>
          <cell r="E161" t="str">
            <v>GUANACASTE</v>
          </cell>
          <cell r="F161" t="str">
            <v xml:space="preserve">LIBERIA             </v>
          </cell>
          <cell r="G161" t="str">
            <v xml:space="preserve">LIBERIA             </v>
          </cell>
          <cell r="H161" t="str">
            <v xml:space="preserve">EL CAPULÍN          </v>
          </cell>
          <cell r="I161" t="str">
            <v xml:space="preserve">LAURA HERNANDEZ RODRIGUEZ     </v>
          </cell>
          <cell r="J161">
            <v>26660229</v>
          </cell>
          <cell r="K161">
            <v>26651301</v>
          </cell>
          <cell r="L161" t="str">
            <v>institutodeguanacaste@gmail.co</v>
          </cell>
          <cell r="M161">
            <v>2</v>
          </cell>
          <cell r="N161">
            <v>1399</v>
          </cell>
          <cell r="O161">
            <v>49</v>
          </cell>
          <cell r="P161">
            <v>2477</v>
          </cell>
          <cell r="Q161">
            <v>1428</v>
          </cell>
          <cell r="R161">
            <v>49</v>
          </cell>
          <cell r="S161">
            <v>2510</v>
          </cell>
          <cell r="AC161">
            <v>4102</v>
          </cell>
          <cell r="AD161">
            <v>16</v>
          </cell>
          <cell r="AE161">
            <v>11</v>
          </cell>
          <cell r="AF161">
            <v>8</v>
          </cell>
          <cell r="AG161">
            <v>9</v>
          </cell>
          <cell r="AH161">
            <v>5</v>
          </cell>
          <cell r="AI161">
            <v>0</v>
          </cell>
        </row>
        <row r="162">
          <cell r="A162">
            <v>4103</v>
          </cell>
          <cell r="B162" t="str">
            <v xml:space="preserve">LABORATORIO DE LIBERIA             </v>
          </cell>
          <cell r="C162" t="str">
            <v xml:space="preserve">LIBERIA                  </v>
          </cell>
          <cell r="D162">
            <v>4</v>
          </cell>
          <cell r="E162" t="str">
            <v>GUANACASTE</v>
          </cell>
          <cell r="F162" t="str">
            <v xml:space="preserve">LIBERIA             </v>
          </cell>
          <cell r="G162" t="str">
            <v xml:space="preserve">LIBERIA             </v>
          </cell>
          <cell r="H162" t="str">
            <v xml:space="preserve">B° CAPULÍN          </v>
          </cell>
          <cell r="I162" t="str">
            <v xml:space="preserve">MAYRA CHAVES ALFARO           </v>
          </cell>
          <cell r="J162">
            <v>26660765</v>
          </cell>
          <cell r="K162">
            <v>26660765</v>
          </cell>
          <cell r="L162" t="str">
            <v xml:space="preserve">liceolabliberia@gmail.com     </v>
          </cell>
          <cell r="M162">
            <v>2</v>
          </cell>
          <cell r="N162">
            <v>809</v>
          </cell>
          <cell r="O162">
            <v>25</v>
          </cell>
          <cell r="P162">
            <v>1251</v>
          </cell>
          <cell r="Q162">
            <v>787</v>
          </cell>
          <cell r="R162">
            <v>25</v>
          </cell>
          <cell r="S162">
            <v>1251</v>
          </cell>
          <cell r="AC162">
            <v>4103</v>
          </cell>
          <cell r="AD162">
            <v>5</v>
          </cell>
          <cell r="AE162">
            <v>6</v>
          </cell>
          <cell r="AF162">
            <v>5</v>
          </cell>
          <cell r="AG162">
            <v>4</v>
          </cell>
          <cell r="AH162">
            <v>5</v>
          </cell>
          <cell r="AI162">
            <v>0</v>
          </cell>
        </row>
        <row r="163">
          <cell r="A163">
            <v>4104</v>
          </cell>
          <cell r="B163" t="str">
            <v xml:space="preserve">BOCAS DE NOSARA                    </v>
          </cell>
          <cell r="C163" t="str">
            <v xml:space="preserve">NICOYA                   </v>
          </cell>
          <cell r="D163">
            <v>6</v>
          </cell>
          <cell r="E163" t="str">
            <v>GUANACASTE</v>
          </cell>
          <cell r="F163" t="str">
            <v xml:space="preserve">NICOYA              </v>
          </cell>
          <cell r="G163" t="str">
            <v xml:space="preserve">NOSARA              </v>
          </cell>
          <cell r="H163" t="str">
            <v xml:space="preserve">SANTA TERESITA      </v>
          </cell>
          <cell r="I163" t="str">
            <v xml:space="preserve">ARGERIE AJOY HERNANDEZ        </v>
          </cell>
          <cell r="J163">
            <v>26820268</v>
          </cell>
          <cell r="K163">
            <v>26820268</v>
          </cell>
          <cell r="L163" t="str">
            <v xml:space="preserve">cnosara@costarricense.cr      </v>
          </cell>
          <cell r="M163">
            <v>1</v>
          </cell>
          <cell r="N163">
            <v>333</v>
          </cell>
          <cell r="O163">
            <v>13</v>
          </cell>
          <cell r="P163">
            <v>760</v>
          </cell>
          <cell r="Q163">
            <v>324</v>
          </cell>
          <cell r="R163">
            <v>10</v>
          </cell>
          <cell r="S163">
            <v>576</v>
          </cell>
          <cell r="AC163">
            <v>4104</v>
          </cell>
          <cell r="AD163">
            <v>4</v>
          </cell>
          <cell r="AE163">
            <v>3</v>
          </cell>
          <cell r="AF163">
            <v>2</v>
          </cell>
          <cell r="AG163">
            <v>2</v>
          </cell>
          <cell r="AH163">
            <v>2</v>
          </cell>
          <cell r="AI163">
            <v>0</v>
          </cell>
        </row>
        <row r="164">
          <cell r="A164">
            <v>4105</v>
          </cell>
          <cell r="B164" t="str">
            <v xml:space="preserve">LICEO DE NICOYA                    </v>
          </cell>
          <cell r="C164" t="str">
            <v xml:space="preserve">NICOYA                   </v>
          </cell>
          <cell r="D164">
            <v>1</v>
          </cell>
          <cell r="E164" t="str">
            <v>GUANACASTE</v>
          </cell>
          <cell r="F164" t="str">
            <v xml:space="preserve">NICOYA              </v>
          </cell>
          <cell r="G164" t="str">
            <v xml:space="preserve">NICOYA              </v>
          </cell>
          <cell r="H164" t="str">
            <v xml:space="preserve">NICOYA              </v>
          </cell>
          <cell r="I164" t="str">
            <v xml:space="preserve">JOSE LUIS RAMIREZ OBREGON     </v>
          </cell>
          <cell r="J164">
            <v>26855115</v>
          </cell>
          <cell r="K164">
            <v>26855808</v>
          </cell>
          <cell r="L164" t="str">
            <v xml:space="preserve">liceodenicoya@yahoo.com       </v>
          </cell>
          <cell r="M164">
            <v>2</v>
          </cell>
          <cell r="N164">
            <v>1141</v>
          </cell>
          <cell r="O164">
            <v>38</v>
          </cell>
          <cell r="P164">
            <v>2036</v>
          </cell>
          <cell r="Q164">
            <v>1377</v>
          </cell>
          <cell r="R164">
            <v>46</v>
          </cell>
          <cell r="S164">
            <v>2332</v>
          </cell>
          <cell r="AC164">
            <v>4105</v>
          </cell>
          <cell r="AD164">
            <v>7</v>
          </cell>
          <cell r="AE164">
            <v>8</v>
          </cell>
          <cell r="AF164">
            <v>7</v>
          </cell>
          <cell r="AG164">
            <v>8</v>
          </cell>
          <cell r="AH164">
            <v>8</v>
          </cell>
          <cell r="AI164">
            <v>0</v>
          </cell>
        </row>
        <row r="165">
          <cell r="A165">
            <v>4106</v>
          </cell>
          <cell r="B165" t="str">
            <v xml:space="preserve">SAN FRANCISCO DE COYOTE            </v>
          </cell>
          <cell r="C165" t="str">
            <v xml:space="preserve">NICOYA                   </v>
          </cell>
          <cell r="D165">
            <v>8</v>
          </cell>
          <cell r="E165" t="str">
            <v>GUANACASTE</v>
          </cell>
          <cell r="F165" t="str">
            <v xml:space="preserve">NANDAYURE           </v>
          </cell>
          <cell r="G165" t="str">
            <v xml:space="preserve">BEJUCO              </v>
          </cell>
          <cell r="H165" t="str">
            <v xml:space="preserve">SAN FRANCISCO       </v>
          </cell>
          <cell r="I165" t="str">
            <v xml:space="preserve">MARGARITA ORTEGA GARCIA       </v>
          </cell>
          <cell r="J165">
            <v>26551194</v>
          </cell>
          <cell r="K165">
            <v>26551194</v>
          </cell>
          <cell r="L165" t="str">
            <v xml:space="preserve">liceocoyote@yahoo.com         </v>
          </cell>
          <cell r="M165">
            <v>1</v>
          </cell>
          <cell r="N165">
            <v>327</v>
          </cell>
          <cell r="O165">
            <v>12</v>
          </cell>
          <cell r="P165">
            <v>746</v>
          </cell>
          <cell r="Q165">
            <v>305</v>
          </cell>
          <cell r="R165">
            <v>12</v>
          </cell>
          <cell r="S165">
            <v>702</v>
          </cell>
          <cell r="AC165">
            <v>4106</v>
          </cell>
          <cell r="AD165">
            <v>3</v>
          </cell>
          <cell r="AE165">
            <v>2</v>
          </cell>
          <cell r="AF165">
            <v>2</v>
          </cell>
          <cell r="AG165">
            <v>3</v>
          </cell>
          <cell r="AH165">
            <v>2</v>
          </cell>
          <cell r="AI165">
            <v>0</v>
          </cell>
        </row>
        <row r="166">
          <cell r="A166">
            <v>4107</v>
          </cell>
          <cell r="B166" t="str">
            <v xml:space="preserve">EXP.BIL. DE SANTA CRUZ             </v>
          </cell>
          <cell r="C166" t="str">
            <v xml:space="preserve">SANTA CRUZ               </v>
          </cell>
          <cell r="D166">
            <v>1</v>
          </cell>
          <cell r="E166" t="str">
            <v>GUANACASTE</v>
          </cell>
          <cell r="F166" t="str">
            <v xml:space="preserve">SANTA CRUZ          </v>
          </cell>
          <cell r="G166" t="str">
            <v xml:space="preserve">SANTA CRUZ          </v>
          </cell>
          <cell r="H166" t="str">
            <v xml:space="preserve">SANTA CRUZ          </v>
          </cell>
          <cell r="I166" t="str">
            <v xml:space="preserve">ANA I. ZUMBADO VALVERDE       </v>
          </cell>
          <cell r="J166">
            <v>26801035</v>
          </cell>
          <cell r="K166">
            <v>26801035</v>
          </cell>
          <cell r="L166" t="str">
            <v xml:space="preserve">lebsantacruz@yahoo.com        </v>
          </cell>
          <cell r="M166">
            <v>1</v>
          </cell>
          <cell r="N166">
            <v>370</v>
          </cell>
          <cell r="O166">
            <v>14</v>
          </cell>
          <cell r="P166">
            <v>1128</v>
          </cell>
          <cell r="Q166">
            <v>383</v>
          </cell>
          <cell r="R166">
            <v>14</v>
          </cell>
          <cell r="S166">
            <v>979</v>
          </cell>
          <cell r="AC166">
            <v>4107</v>
          </cell>
          <cell r="AD166">
            <v>3</v>
          </cell>
          <cell r="AE166">
            <v>3</v>
          </cell>
          <cell r="AF166">
            <v>3</v>
          </cell>
          <cell r="AG166">
            <v>3</v>
          </cell>
          <cell r="AH166">
            <v>2</v>
          </cell>
          <cell r="AI166">
            <v>0</v>
          </cell>
        </row>
        <row r="167">
          <cell r="A167">
            <v>4108</v>
          </cell>
          <cell r="B167" t="str">
            <v xml:space="preserve">LICEO SANTA CRUZ CLIMACO A. PEREZ  </v>
          </cell>
          <cell r="C167" t="str">
            <v xml:space="preserve">SANTA CRUZ               </v>
          </cell>
          <cell r="D167">
            <v>1</v>
          </cell>
          <cell r="E167" t="str">
            <v>GUANACASTE</v>
          </cell>
          <cell r="F167" t="str">
            <v xml:space="preserve">SANTA CRUZ          </v>
          </cell>
          <cell r="G167" t="str">
            <v xml:space="preserve">SANTA CRUZ          </v>
          </cell>
          <cell r="H167" t="str">
            <v xml:space="preserve">SANTA CRUZ          </v>
          </cell>
          <cell r="I167" t="str">
            <v xml:space="preserve">MARTA ZEEDY ARRIETA AGUILAR   </v>
          </cell>
          <cell r="J167">
            <v>26800219</v>
          </cell>
          <cell r="K167">
            <v>26800219</v>
          </cell>
          <cell r="L167" t="str">
            <v xml:space="preserve">                              </v>
          </cell>
          <cell r="M167">
            <v>2</v>
          </cell>
          <cell r="N167">
            <v>1352</v>
          </cell>
          <cell r="O167">
            <v>47</v>
          </cell>
          <cell r="P167">
            <v>2374</v>
          </cell>
          <cell r="Q167">
            <v>1324</v>
          </cell>
          <cell r="R167">
            <v>49</v>
          </cell>
          <cell r="S167">
            <v>2537</v>
          </cell>
          <cell r="AC167">
            <v>4108</v>
          </cell>
          <cell r="AD167">
            <v>13</v>
          </cell>
          <cell r="AE167">
            <v>9</v>
          </cell>
          <cell r="AF167">
            <v>8</v>
          </cell>
          <cell r="AG167">
            <v>10</v>
          </cell>
          <cell r="AH167">
            <v>7</v>
          </cell>
          <cell r="AI167">
            <v>0</v>
          </cell>
        </row>
        <row r="168">
          <cell r="A168">
            <v>4109</v>
          </cell>
          <cell r="B168" t="str">
            <v xml:space="preserve">BELÉN                              </v>
          </cell>
          <cell r="C168" t="str">
            <v xml:space="preserve">SANTA CRUZ               </v>
          </cell>
          <cell r="D168">
            <v>5</v>
          </cell>
          <cell r="E168" t="str">
            <v>GUANACASTE</v>
          </cell>
          <cell r="F168" t="str">
            <v xml:space="preserve">CARRILLO            </v>
          </cell>
          <cell r="G168" t="str">
            <v xml:space="preserve">BELEN               </v>
          </cell>
          <cell r="H168" t="str">
            <v xml:space="preserve">SAN FRANCISCO       </v>
          </cell>
          <cell r="I168" t="str">
            <v xml:space="preserve">PAOLA RAMIREZ BRICEÑO         </v>
          </cell>
          <cell r="J168">
            <v>26511300</v>
          </cell>
          <cell r="K168">
            <v>26511300</v>
          </cell>
          <cell r="L168" t="str">
            <v xml:space="preserve">liceoacademicobelen@yahoo.es  </v>
          </cell>
          <cell r="M168">
            <v>1</v>
          </cell>
          <cell r="N168">
            <v>541</v>
          </cell>
          <cell r="O168">
            <v>17</v>
          </cell>
          <cell r="P168">
            <v>1264</v>
          </cell>
          <cell r="Q168">
            <v>563</v>
          </cell>
          <cell r="R168">
            <v>22</v>
          </cell>
          <cell r="S168">
            <v>1314</v>
          </cell>
          <cell r="AC168">
            <v>4109</v>
          </cell>
          <cell r="AD168">
            <v>5</v>
          </cell>
          <cell r="AE168">
            <v>4</v>
          </cell>
          <cell r="AF168">
            <v>3</v>
          </cell>
          <cell r="AG168">
            <v>3</v>
          </cell>
          <cell r="AH168">
            <v>2</v>
          </cell>
          <cell r="AI168">
            <v>0</v>
          </cell>
        </row>
        <row r="169">
          <cell r="A169">
            <v>4110</v>
          </cell>
          <cell r="B169" t="str">
            <v xml:space="preserve">MAURILIO ALVARADO VARGAS           </v>
          </cell>
          <cell r="C169" t="str">
            <v xml:space="preserve">CAÑAS                    </v>
          </cell>
          <cell r="D169">
            <v>3</v>
          </cell>
          <cell r="E169" t="str">
            <v>GUANACASTE</v>
          </cell>
          <cell r="F169" t="str">
            <v xml:space="preserve">TILARAN             </v>
          </cell>
          <cell r="G169" t="str">
            <v xml:space="preserve">TILARAN             </v>
          </cell>
          <cell r="H169" t="str">
            <v xml:space="preserve">TILARAN             </v>
          </cell>
          <cell r="I169" t="str">
            <v xml:space="preserve">ISABEL ROJAS SIRIAS           </v>
          </cell>
          <cell r="J169">
            <v>26955226</v>
          </cell>
          <cell r="K169">
            <v>26955226</v>
          </cell>
          <cell r="L169" t="str">
            <v xml:space="preserve">liceomauriliodiurno@gmail.com </v>
          </cell>
          <cell r="M169">
            <v>2</v>
          </cell>
          <cell r="N169">
            <v>948</v>
          </cell>
          <cell r="O169">
            <v>39</v>
          </cell>
          <cell r="P169">
            <v>1968</v>
          </cell>
          <cell r="Q169">
            <v>961</v>
          </cell>
          <cell r="R169">
            <v>38</v>
          </cell>
          <cell r="S169">
            <v>2129</v>
          </cell>
          <cell r="AC169">
            <v>4110</v>
          </cell>
          <cell r="AD169">
            <v>12</v>
          </cell>
          <cell r="AE169">
            <v>8</v>
          </cell>
          <cell r="AF169">
            <v>6</v>
          </cell>
          <cell r="AG169">
            <v>7</v>
          </cell>
          <cell r="AH169">
            <v>6</v>
          </cell>
          <cell r="AI169">
            <v>0</v>
          </cell>
        </row>
        <row r="170">
          <cell r="A170">
            <v>4111</v>
          </cell>
          <cell r="B170" t="str">
            <v xml:space="preserve">MIGUEL ARAYA VENEGAS               </v>
          </cell>
          <cell r="C170" t="str">
            <v xml:space="preserve">CAÑAS                    </v>
          </cell>
          <cell r="D170">
            <v>1</v>
          </cell>
          <cell r="E170" t="str">
            <v>GUANACASTE</v>
          </cell>
          <cell r="F170" t="str">
            <v xml:space="preserve">CAÑAS               </v>
          </cell>
          <cell r="G170" t="str">
            <v xml:space="preserve">CAÑAS               </v>
          </cell>
          <cell r="H170" t="str">
            <v xml:space="preserve">CAÑAS               </v>
          </cell>
          <cell r="I170" t="str">
            <v xml:space="preserve">ALEJANDRA TORUNO CRUZ         </v>
          </cell>
          <cell r="J170">
            <v>26690113</v>
          </cell>
          <cell r="K170">
            <v>26690113</v>
          </cell>
          <cell r="L170" t="str">
            <v xml:space="preserve">Info@liceomiguelaraya.com     </v>
          </cell>
          <cell r="M170">
            <v>1</v>
          </cell>
          <cell r="N170">
            <v>1165</v>
          </cell>
          <cell r="O170">
            <v>39</v>
          </cell>
          <cell r="P170">
            <v>2032</v>
          </cell>
          <cell r="Q170">
            <v>1134</v>
          </cell>
          <cell r="R170">
            <v>40</v>
          </cell>
          <cell r="S170">
            <v>2113</v>
          </cell>
          <cell r="AC170">
            <v>4111</v>
          </cell>
          <cell r="AD170">
            <v>11</v>
          </cell>
          <cell r="AE170">
            <v>10</v>
          </cell>
          <cell r="AF170">
            <v>7</v>
          </cell>
          <cell r="AG170">
            <v>7</v>
          </cell>
          <cell r="AH170">
            <v>4</v>
          </cell>
          <cell r="AI170">
            <v>0</v>
          </cell>
        </row>
        <row r="171">
          <cell r="A171">
            <v>4112</v>
          </cell>
          <cell r="B171" t="str">
            <v xml:space="preserve">SAN RAFAEL                         </v>
          </cell>
          <cell r="C171" t="str">
            <v xml:space="preserve">CAÑAS                    </v>
          </cell>
          <cell r="D171">
            <v>2</v>
          </cell>
          <cell r="E171" t="str">
            <v>GUANACASTE</v>
          </cell>
          <cell r="F171" t="str">
            <v xml:space="preserve">ABANGARES           </v>
          </cell>
          <cell r="G171" t="str">
            <v xml:space="preserve">SIERRA              </v>
          </cell>
          <cell r="H171" t="str">
            <v xml:space="preserve">SAN RAFAEL          </v>
          </cell>
          <cell r="I171" t="str">
            <v xml:space="preserve">FREDDY SANDOVAL MENA          </v>
          </cell>
          <cell r="J171">
            <v>26456210</v>
          </cell>
          <cell r="K171">
            <v>26456210</v>
          </cell>
          <cell r="L171" t="str">
            <v xml:space="preserve">                              </v>
          </cell>
          <cell r="M171">
            <v>2</v>
          </cell>
          <cell r="N171">
            <v>211</v>
          </cell>
          <cell r="O171">
            <v>9</v>
          </cell>
          <cell r="P171">
            <v>461</v>
          </cell>
          <cell r="Q171">
            <v>215</v>
          </cell>
          <cell r="R171">
            <v>9</v>
          </cell>
          <cell r="S171">
            <v>455</v>
          </cell>
          <cell r="AC171">
            <v>4112</v>
          </cell>
          <cell r="AD171">
            <v>2</v>
          </cell>
          <cell r="AE171">
            <v>2</v>
          </cell>
          <cell r="AF171">
            <v>2</v>
          </cell>
          <cell r="AG171">
            <v>1</v>
          </cell>
          <cell r="AH171">
            <v>2</v>
          </cell>
          <cell r="AI171">
            <v>0</v>
          </cell>
        </row>
        <row r="172">
          <cell r="A172">
            <v>4113</v>
          </cell>
          <cell r="B172" t="str">
            <v xml:space="preserve">LICEO DE COLORADO                  </v>
          </cell>
          <cell r="C172" t="str">
            <v xml:space="preserve">CAÑAS                    </v>
          </cell>
          <cell r="D172">
            <v>2</v>
          </cell>
          <cell r="E172" t="str">
            <v>GUANACASTE</v>
          </cell>
          <cell r="F172" t="str">
            <v xml:space="preserve">ABANGARES           </v>
          </cell>
          <cell r="G172" t="str">
            <v xml:space="preserve">COLORADO            </v>
          </cell>
          <cell r="H172" t="str">
            <v xml:space="preserve">COLORADO            </v>
          </cell>
          <cell r="I172" t="str">
            <v xml:space="preserve">OLGER CASCANTE ACEVEDO        </v>
          </cell>
          <cell r="J172">
            <v>26780376</v>
          </cell>
          <cell r="K172">
            <v>26780376</v>
          </cell>
          <cell r="L172" t="str">
            <v xml:space="preserve">liceodecolorado@gmail.com     </v>
          </cell>
          <cell r="M172">
            <v>2</v>
          </cell>
          <cell r="N172">
            <v>382</v>
          </cell>
          <cell r="O172">
            <v>13</v>
          </cell>
          <cell r="P172">
            <v>925</v>
          </cell>
          <cell r="Q172">
            <v>375</v>
          </cell>
          <cell r="R172">
            <v>14</v>
          </cell>
          <cell r="S172">
            <v>947</v>
          </cell>
          <cell r="AC172">
            <v>4113</v>
          </cell>
          <cell r="AD172">
            <v>4</v>
          </cell>
          <cell r="AE172">
            <v>3</v>
          </cell>
          <cell r="AF172">
            <v>2</v>
          </cell>
          <cell r="AG172">
            <v>2</v>
          </cell>
          <cell r="AH172">
            <v>2</v>
          </cell>
          <cell r="AI172">
            <v>0</v>
          </cell>
        </row>
        <row r="173">
          <cell r="A173">
            <v>4114</v>
          </cell>
          <cell r="B173" t="str">
            <v xml:space="preserve">EXP.BIL. DE NUEVO ARENAL           </v>
          </cell>
          <cell r="C173" t="str">
            <v xml:space="preserve">CAÑAS                    </v>
          </cell>
          <cell r="D173">
            <v>3</v>
          </cell>
          <cell r="E173" t="str">
            <v>GUANACASTE</v>
          </cell>
          <cell r="F173" t="str">
            <v xml:space="preserve">TILARAN             </v>
          </cell>
          <cell r="G173" t="str">
            <v xml:space="preserve">ARENAL              </v>
          </cell>
          <cell r="H173" t="str">
            <v xml:space="preserve">NUEVO ARENAL        </v>
          </cell>
          <cell r="I173" t="str">
            <v xml:space="preserve">JOSE FRANCISCO PORRAS ROJAS   </v>
          </cell>
          <cell r="J173">
            <v>26944360</v>
          </cell>
          <cell r="K173">
            <v>26944360</v>
          </cell>
          <cell r="L173" t="str">
            <v xml:space="preserve">lebna@hotmail.es              </v>
          </cell>
          <cell r="M173">
            <v>2</v>
          </cell>
          <cell r="N173">
            <v>208</v>
          </cell>
          <cell r="O173">
            <v>8</v>
          </cell>
          <cell r="P173">
            <v>765</v>
          </cell>
          <cell r="Q173">
            <v>200</v>
          </cell>
          <cell r="R173">
            <v>10</v>
          </cell>
          <cell r="S173">
            <v>774</v>
          </cell>
          <cell r="AC173">
            <v>4114</v>
          </cell>
          <cell r="AD173">
            <v>2</v>
          </cell>
          <cell r="AE173">
            <v>1</v>
          </cell>
          <cell r="AF173">
            <v>2</v>
          </cell>
          <cell r="AG173">
            <v>2</v>
          </cell>
          <cell r="AH173">
            <v>1</v>
          </cell>
          <cell r="AI173">
            <v>0</v>
          </cell>
        </row>
        <row r="174">
          <cell r="A174">
            <v>4115</v>
          </cell>
          <cell r="B174" t="str">
            <v xml:space="preserve">EMILIANO ODIO MADRIGAL             </v>
          </cell>
          <cell r="C174" t="str">
            <v xml:space="preserve">PUNTARENAS               </v>
          </cell>
          <cell r="D174">
            <v>8</v>
          </cell>
          <cell r="E174" t="str">
            <v>PUNTARENAS</v>
          </cell>
          <cell r="F174" t="str">
            <v xml:space="preserve">ESPARZA             </v>
          </cell>
          <cell r="G174" t="str">
            <v xml:space="preserve">MACACONA            </v>
          </cell>
          <cell r="H174" t="str">
            <v xml:space="preserve">MARAÑONAL           </v>
          </cell>
          <cell r="I174" t="str">
            <v xml:space="preserve">JUSTINIANO TORRES VASQUEZ     </v>
          </cell>
          <cell r="J174">
            <v>26364385</v>
          </cell>
          <cell r="K174">
            <v>26367484</v>
          </cell>
          <cell r="L174" t="str">
            <v xml:space="preserve">liceoemilianodio@gmail.com    </v>
          </cell>
          <cell r="M174">
            <v>2</v>
          </cell>
          <cell r="N174">
            <v>835</v>
          </cell>
          <cell r="O174">
            <v>30</v>
          </cell>
          <cell r="P174">
            <v>1459</v>
          </cell>
          <cell r="Q174">
            <v>877</v>
          </cell>
          <cell r="R174">
            <v>32</v>
          </cell>
          <cell r="S174">
            <v>1554</v>
          </cell>
          <cell r="AC174">
            <v>4115</v>
          </cell>
          <cell r="AD174">
            <v>7</v>
          </cell>
          <cell r="AE174">
            <v>7</v>
          </cell>
          <cell r="AF174">
            <v>6</v>
          </cell>
          <cell r="AG174">
            <v>6</v>
          </cell>
          <cell r="AH174">
            <v>4</v>
          </cell>
          <cell r="AI174">
            <v>0</v>
          </cell>
        </row>
        <row r="175">
          <cell r="A175">
            <v>4116</v>
          </cell>
          <cell r="B175" t="str">
            <v xml:space="preserve">LICEO JOSE MARTI                   </v>
          </cell>
          <cell r="C175" t="str">
            <v xml:space="preserve">PUNTARENAS               </v>
          </cell>
          <cell r="D175">
            <v>5</v>
          </cell>
          <cell r="E175" t="str">
            <v>PUNTARENAS</v>
          </cell>
          <cell r="F175" t="str">
            <v xml:space="preserve">PUNTARENAS          </v>
          </cell>
          <cell r="G175" t="str">
            <v xml:space="preserve">PUNTARENAS          </v>
          </cell>
          <cell r="H175" t="str">
            <v xml:space="preserve">PUNTARENAS          </v>
          </cell>
          <cell r="I175" t="str">
            <v xml:space="preserve">GINA GHIRALDINE VILLALTA      </v>
          </cell>
          <cell r="J175">
            <v>26611339</v>
          </cell>
          <cell r="K175">
            <v>26613475</v>
          </cell>
          <cell r="L175" t="str">
            <v>liceodiurnojosemarti@gmail.com</v>
          </cell>
          <cell r="M175">
            <v>1</v>
          </cell>
          <cell r="N175">
            <v>888</v>
          </cell>
          <cell r="O175">
            <v>28</v>
          </cell>
          <cell r="P175">
            <v>1541</v>
          </cell>
          <cell r="Q175">
            <v>790</v>
          </cell>
          <cell r="R175">
            <v>26</v>
          </cell>
          <cell r="S175">
            <v>1495</v>
          </cell>
          <cell r="AC175">
            <v>4116</v>
          </cell>
          <cell r="AD175">
            <v>12</v>
          </cell>
          <cell r="AE175">
            <v>6</v>
          </cell>
          <cell r="AF175">
            <v>4</v>
          </cell>
          <cell r="AG175">
            <v>4</v>
          </cell>
          <cell r="AH175">
            <v>2</v>
          </cell>
          <cell r="AI175">
            <v>0</v>
          </cell>
        </row>
        <row r="176">
          <cell r="A176">
            <v>4117</v>
          </cell>
          <cell r="B176" t="str">
            <v xml:space="preserve">LICEO DE ESPARZA                   </v>
          </cell>
          <cell r="C176" t="str">
            <v xml:space="preserve">PUNTARENAS               </v>
          </cell>
          <cell r="D176">
            <v>8</v>
          </cell>
          <cell r="E176" t="str">
            <v>PUNTARENAS</v>
          </cell>
          <cell r="F176" t="str">
            <v xml:space="preserve">ESPARZA             </v>
          </cell>
          <cell r="G176" t="str">
            <v xml:space="preserve">ESPIRITU SANTO      </v>
          </cell>
          <cell r="H176" t="str">
            <v xml:space="preserve">ESPARZA             </v>
          </cell>
          <cell r="I176" t="str">
            <v xml:space="preserve">ISABEL LOPEZ APU              </v>
          </cell>
          <cell r="J176">
            <v>26355016</v>
          </cell>
          <cell r="K176">
            <v>26366157</v>
          </cell>
          <cell r="L176" t="str">
            <v xml:space="preserve">                              </v>
          </cell>
          <cell r="M176">
            <v>2</v>
          </cell>
          <cell r="N176">
            <v>1241</v>
          </cell>
          <cell r="O176">
            <v>44</v>
          </cell>
          <cell r="P176">
            <v>2161</v>
          </cell>
          <cell r="Q176">
            <v>1236</v>
          </cell>
          <cell r="R176">
            <v>41</v>
          </cell>
          <cell r="S176">
            <v>2161</v>
          </cell>
          <cell r="AC176">
            <v>4117</v>
          </cell>
          <cell r="AD176">
            <v>13</v>
          </cell>
          <cell r="AE176">
            <v>9</v>
          </cell>
          <cell r="AF176">
            <v>10</v>
          </cell>
          <cell r="AG176">
            <v>6</v>
          </cell>
          <cell r="AH176">
            <v>6</v>
          </cell>
          <cell r="AI176">
            <v>0</v>
          </cell>
        </row>
        <row r="177">
          <cell r="A177">
            <v>4118</v>
          </cell>
          <cell r="B177" t="str">
            <v xml:space="preserve">LICEO DE MIRAMAR                   </v>
          </cell>
          <cell r="C177" t="str">
            <v xml:space="preserve">PUNTARENAS               </v>
          </cell>
          <cell r="D177">
            <v>4</v>
          </cell>
          <cell r="E177" t="str">
            <v>PUNTARENAS</v>
          </cell>
          <cell r="F177" t="str">
            <v xml:space="preserve">MONTES DE ORO       </v>
          </cell>
          <cell r="G177" t="str">
            <v xml:space="preserve">MIRAMAR             </v>
          </cell>
          <cell r="H177" t="str">
            <v xml:space="preserve">MIRAMAR             </v>
          </cell>
          <cell r="I177" t="str">
            <v xml:space="preserve">LISBETH FERNANDEZ CHAVEZ      </v>
          </cell>
          <cell r="J177">
            <v>26397360</v>
          </cell>
          <cell r="K177">
            <v>26399069</v>
          </cell>
          <cell r="L177" t="str">
            <v xml:space="preserve">liceomiramar@hotmail.com      </v>
          </cell>
          <cell r="M177">
            <v>1</v>
          </cell>
          <cell r="N177">
            <v>904</v>
          </cell>
          <cell r="O177">
            <v>31</v>
          </cell>
          <cell r="P177">
            <v>1694</v>
          </cell>
          <cell r="Q177">
            <v>950</v>
          </cell>
          <cell r="R177">
            <v>31</v>
          </cell>
          <cell r="S177">
            <v>1955</v>
          </cell>
          <cell r="AC177">
            <v>4118</v>
          </cell>
          <cell r="AD177">
            <v>10</v>
          </cell>
          <cell r="AE177">
            <v>6</v>
          </cell>
          <cell r="AF177">
            <v>6</v>
          </cell>
          <cell r="AG177">
            <v>6</v>
          </cell>
          <cell r="AH177">
            <v>3</v>
          </cell>
          <cell r="AI177">
            <v>0</v>
          </cell>
        </row>
        <row r="178">
          <cell r="A178">
            <v>4119</v>
          </cell>
          <cell r="B178" t="str">
            <v xml:space="preserve">LICEO DE CHACARITA                 </v>
          </cell>
          <cell r="C178" t="str">
            <v xml:space="preserve">PUNTARENAS               </v>
          </cell>
          <cell r="D178">
            <v>5</v>
          </cell>
          <cell r="E178" t="str">
            <v>PUNTARENAS</v>
          </cell>
          <cell r="F178" t="str">
            <v xml:space="preserve">PUNTARENAS          </v>
          </cell>
          <cell r="G178" t="str">
            <v xml:space="preserve">CHACARITA           </v>
          </cell>
          <cell r="H178" t="str">
            <v xml:space="preserve">CARRIZAL            </v>
          </cell>
          <cell r="I178" t="str">
            <v xml:space="preserve">LORNA YOHANA MOLINA CORELLA   </v>
          </cell>
          <cell r="J178">
            <v>22663351</v>
          </cell>
          <cell r="K178">
            <v>26630020</v>
          </cell>
          <cell r="L178" t="str">
            <v xml:space="preserve">liceochacarita@gmail.com      </v>
          </cell>
          <cell r="M178">
            <v>2</v>
          </cell>
          <cell r="N178">
            <v>1115</v>
          </cell>
          <cell r="O178">
            <v>38</v>
          </cell>
          <cell r="P178">
            <v>1816</v>
          </cell>
          <cell r="Q178">
            <v>1112</v>
          </cell>
          <cell r="R178">
            <v>38</v>
          </cell>
          <cell r="S178">
            <v>1909</v>
          </cell>
          <cell r="AC178">
            <v>4119</v>
          </cell>
          <cell r="AD178">
            <v>13</v>
          </cell>
          <cell r="AE178">
            <v>9</v>
          </cell>
          <cell r="AF178">
            <v>6</v>
          </cell>
          <cell r="AG178">
            <v>6</v>
          </cell>
          <cell r="AH178">
            <v>4</v>
          </cell>
          <cell r="AI178">
            <v>0</v>
          </cell>
        </row>
        <row r="179">
          <cell r="A179">
            <v>4120</v>
          </cell>
          <cell r="B179" t="str">
            <v xml:space="preserve">ANTONIO OBANDO CHAN                </v>
          </cell>
          <cell r="C179" t="str">
            <v xml:space="preserve">PUNTARENAS               </v>
          </cell>
          <cell r="D179">
            <v>1</v>
          </cell>
          <cell r="E179" t="str">
            <v>PUNTARENAS</v>
          </cell>
          <cell r="F179" t="str">
            <v xml:space="preserve">PUNTARENAS          </v>
          </cell>
          <cell r="G179" t="str">
            <v xml:space="preserve">BARRANCA            </v>
          </cell>
          <cell r="H179" t="str">
            <v xml:space="preserve">LOS ALMENDROS       </v>
          </cell>
          <cell r="I179" t="str">
            <v xml:space="preserve">JAIRO TAYLOR MATARRITA        </v>
          </cell>
          <cell r="J179">
            <v>26637321</v>
          </cell>
          <cell r="K179">
            <v>26632984</v>
          </cell>
          <cell r="L179" t="str">
            <v xml:space="preserve">jftaylor1976@hotmail.com      </v>
          </cell>
          <cell r="M179">
            <v>2</v>
          </cell>
          <cell r="N179">
            <v>1465</v>
          </cell>
          <cell r="O179">
            <v>46</v>
          </cell>
          <cell r="P179">
            <v>2414</v>
          </cell>
          <cell r="Q179">
            <v>1514</v>
          </cell>
          <cell r="R179">
            <v>45</v>
          </cell>
          <cell r="S179">
            <v>2488</v>
          </cell>
          <cell r="AC179">
            <v>4120</v>
          </cell>
          <cell r="AD179">
            <v>0</v>
          </cell>
          <cell r="AE179">
            <v>18</v>
          </cell>
          <cell r="AF179">
            <v>9</v>
          </cell>
          <cell r="AG179">
            <v>7</v>
          </cell>
          <cell r="AH179">
            <v>8</v>
          </cell>
          <cell r="AI179">
            <v>4</v>
          </cell>
        </row>
        <row r="180">
          <cell r="A180">
            <v>4121</v>
          </cell>
          <cell r="B180" t="str">
            <v xml:space="preserve">LICEO JUDAS DE CHOMES              </v>
          </cell>
          <cell r="C180" t="str">
            <v xml:space="preserve">PUNTARENAS               </v>
          </cell>
          <cell r="D180">
            <v>3</v>
          </cell>
          <cell r="E180" t="str">
            <v>PUNTARENAS</v>
          </cell>
          <cell r="F180" t="str">
            <v xml:space="preserve">PUNTARENAS          </v>
          </cell>
          <cell r="G180" t="str">
            <v xml:space="preserve">CHOMES              </v>
          </cell>
          <cell r="H180" t="str">
            <v xml:space="preserve">JUDAS               </v>
          </cell>
          <cell r="I180" t="str">
            <v xml:space="preserve">GRICELDA ELIZONDO AGUILAR     </v>
          </cell>
          <cell r="J180">
            <v>26388136</v>
          </cell>
          <cell r="K180">
            <v>26388136</v>
          </cell>
          <cell r="L180" t="str">
            <v xml:space="preserve">liceojudasdechomes@yahoo.com  </v>
          </cell>
          <cell r="M180">
            <v>2</v>
          </cell>
          <cell r="N180">
            <v>504</v>
          </cell>
          <cell r="O180">
            <v>21</v>
          </cell>
          <cell r="P180">
            <v>1046</v>
          </cell>
          <cell r="Q180">
            <v>522</v>
          </cell>
          <cell r="R180">
            <v>21</v>
          </cell>
          <cell r="S180">
            <v>1036</v>
          </cell>
          <cell r="AC180">
            <v>4121</v>
          </cell>
          <cell r="AD180">
            <v>5</v>
          </cell>
          <cell r="AE180">
            <v>4</v>
          </cell>
          <cell r="AF180">
            <v>4</v>
          </cell>
          <cell r="AG180">
            <v>4</v>
          </cell>
          <cell r="AH180">
            <v>4</v>
          </cell>
          <cell r="AI180">
            <v>0</v>
          </cell>
        </row>
        <row r="181">
          <cell r="A181">
            <v>4122</v>
          </cell>
          <cell r="B181" t="str">
            <v xml:space="preserve">LICEO ISLA DE CHIRA                </v>
          </cell>
          <cell r="C181" t="str">
            <v xml:space="preserve">PUNTARENAS               </v>
          </cell>
          <cell r="D181">
            <v>3</v>
          </cell>
          <cell r="E181" t="str">
            <v>PUNTARENAS</v>
          </cell>
          <cell r="F181" t="str">
            <v xml:space="preserve">PUNTARENAS          </v>
          </cell>
          <cell r="G181" t="str">
            <v xml:space="preserve">CHIRA               </v>
          </cell>
          <cell r="H181" t="str">
            <v xml:space="preserve">JICARO              </v>
          </cell>
          <cell r="I181" t="str">
            <v xml:space="preserve">GERARDO OBANDO PORRAS         </v>
          </cell>
          <cell r="J181">
            <v>26613347</v>
          </cell>
          <cell r="K181">
            <v>26613347</v>
          </cell>
          <cell r="L181" t="str">
            <v xml:space="preserve">liceoislachira@hotmail.com    </v>
          </cell>
          <cell r="M181">
            <v>1</v>
          </cell>
          <cell r="N181">
            <v>210</v>
          </cell>
          <cell r="O181">
            <v>8</v>
          </cell>
          <cell r="P181">
            <v>419</v>
          </cell>
          <cell r="Q181">
            <v>188</v>
          </cell>
          <cell r="R181">
            <v>8</v>
          </cell>
          <cell r="S181">
            <v>422</v>
          </cell>
          <cell r="AC181">
            <v>4122</v>
          </cell>
          <cell r="AD181">
            <v>2</v>
          </cell>
          <cell r="AE181">
            <v>2</v>
          </cell>
          <cell r="AF181">
            <v>1</v>
          </cell>
          <cell r="AG181">
            <v>2</v>
          </cell>
          <cell r="AH181">
            <v>1</v>
          </cell>
          <cell r="AI181">
            <v>0</v>
          </cell>
        </row>
        <row r="182">
          <cell r="A182">
            <v>4123</v>
          </cell>
          <cell r="B182" t="str">
            <v xml:space="preserve">COMTE                              </v>
          </cell>
          <cell r="C182" t="str">
            <v xml:space="preserve">COTO                     </v>
          </cell>
          <cell r="D182">
            <v>3</v>
          </cell>
          <cell r="E182" t="str">
            <v>PUNTARENAS</v>
          </cell>
          <cell r="F182" t="str">
            <v xml:space="preserve">GOLFITO             </v>
          </cell>
          <cell r="G182" t="str">
            <v xml:space="preserve">PAVON               </v>
          </cell>
          <cell r="H182" t="str">
            <v xml:space="preserve">ALTO COMTE          </v>
          </cell>
          <cell r="I182" t="str">
            <v xml:space="preserve">MELVIN PEREZ GONZALEZ         </v>
          </cell>
          <cell r="J182">
            <v>27768701</v>
          </cell>
          <cell r="K182">
            <v>27768701</v>
          </cell>
          <cell r="L182" t="str">
            <v xml:space="preserve">liceodecomte@gmail.com        </v>
          </cell>
          <cell r="M182">
            <v>2</v>
          </cell>
          <cell r="N182">
            <v>487</v>
          </cell>
          <cell r="O182">
            <v>16</v>
          </cell>
          <cell r="P182">
            <v>928</v>
          </cell>
          <cell r="Q182">
            <v>511</v>
          </cell>
          <cell r="R182">
            <v>18</v>
          </cell>
          <cell r="S182">
            <v>941</v>
          </cell>
          <cell r="AC182">
            <v>4123</v>
          </cell>
          <cell r="AD182">
            <v>5</v>
          </cell>
          <cell r="AE182">
            <v>4</v>
          </cell>
          <cell r="AF182">
            <v>3</v>
          </cell>
          <cell r="AG182">
            <v>2</v>
          </cell>
          <cell r="AH182">
            <v>2</v>
          </cell>
          <cell r="AI182">
            <v>0</v>
          </cell>
        </row>
        <row r="183">
          <cell r="A183">
            <v>4124</v>
          </cell>
          <cell r="B183" t="str">
            <v xml:space="preserve">PACIFICO SUR                       </v>
          </cell>
          <cell r="C183" t="str">
            <v xml:space="preserve">GRANDE DE TERRABA        </v>
          </cell>
          <cell r="D183">
            <v>6</v>
          </cell>
          <cell r="E183" t="str">
            <v>PUNTARENAS</v>
          </cell>
          <cell r="F183" t="str">
            <v xml:space="preserve">OSA                 </v>
          </cell>
          <cell r="G183" t="str">
            <v xml:space="preserve">PUERTO CORTES       </v>
          </cell>
          <cell r="H183" t="str">
            <v xml:space="preserve">CINCO ESQUINAS      </v>
          </cell>
          <cell r="I183" t="str">
            <v xml:space="preserve">ERICK MOLINA VILLARREAL       </v>
          </cell>
          <cell r="J183">
            <v>27888184</v>
          </cell>
          <cell r="K183">
            <v>27888184</v>
          </cell>
          <cell r="L183" t="str">
            <v xml:space="preserve">liceopacificosur@hotmail.com  </v>
          </cell>
          <cell r="M183">
            <v>2</v>
          </cell>
          <cell r="N183">
            <v>686</v>
          </cell>
          <cell r="O183">
            <v>22</v>
          </cell>
          <cell r="P183">
            <v>1060</v>
          </cell>
          <cell r="Q183">
            <v>659</v>
          </cell>
          <cell r="R183">
            <v>20</v>
          </cell>
          <cell r="S183">
            <v>1029</v>
          </cell>
          <cell r="AC183">
            <v>4124</v>
          </cell>
          <cell r="AD183">
            <v>7</v>
          </cell>
          <cell r="AE183">
            <v>6</v>
          </cell>
          <cell r="AF183">
            <v>4</v>
          </cell>
          <cell r="AG183">
            <v>3</v>
          </cell>
          <cell r="AH183">
            <v>2</v>
          </cell>
          <cell r="AI183">
            <v>0</v>
          </cell>
        </row>
        <row r="184">
          <cell r="A184">
            <v>4125</v>
          </cell>
          <cell r="B184" t="str">
            <v xml:space="preserve">CIUDAD NEILY                       </v>
          </cell>
          <cell r="C184" t="str">
            <v xml:space="preserve">COTO                     </v>
          </cell>
          <cell r="D184">
            <v>10</v>
          </cell>
          <cell r="E184" t="str">
            <v>PUNTARENAS</v>
          </cell>
          <cell r="F184" t="str">
            <v xml:space="preserve">CORREDORES          </v>
          </cell>
          <cell r="G184" t="str">
            <v xml:space="preserve">CORREDOR            </v>
          </cell>
          <cell r="H184" t="str">
            <v xml:space="preserve">CIUDAD NEILY        </v>
          </cell>
          <cell r="I184" t="str">
            <v xml:space="preserve">ROSA FERNANDEZ CARVAJAL       </v>
          </cell>
          <cell r="J184">
            <v>27833134</v>
          </cell>
          <cell r="K184">
            <v>27833134</v>
          </cell>
          <cell r="L184" t="str">
            <v xml:space="preserve">liceociudadneily@gmail.com    </v>
          </cell>
          <cell r="M184">
            <v>2</v>
          </cell>
          <cell r="N184">
            <v>1205</v>
          </cell>
          <cell r="O184">
            <v>37</v>
          </cell>
          <cell r="P184">
            <v>1874</v>
          </cell>
          <cell r="Q184">
            <v>1226</v>
          </cell>
          <cell r="R184">
            <v>41</v>
          </cell>
          <cell r="S184">
            <v>1864</v>
          </cell>
          <cell r="AC184">
            <v>4125</v>
          </cell>
          <cell r="AD184">
            <v>11</v>
          </cell>
          <cell r="AE184">
            <v>8</v>
          </cell>
          <cell r="AF184">
            <v>7</v>
          </cell>
          <cell r="AG184">
            <v>6</v>
          </cell>
          <cell r="AH184">
            <v>5</v>
          </cell>
          <cell r="AI184">
            <v>0</v>
          </cell>
        </row>
        <row r="185">
          <cell r="A185">
            <v>4126</v>
          </cell>
          <cell r="B185" t="str">
            <v xml:space="preserve">REPUBLICA DE ITALIA                </v>
          </cell>
          <cell r="C185" t="str">
            <v xml:space="preserve">COTO                     </v>
          </cell>
          <cell r="D185">
            <v>6</v>
          </cell>
          <cell r="E185" t="str">
            <v>PUNTARENAS</v>
          </cell>
          <cell r="F185" t="str">
            <v xml:space="preserve">COTO BRUS           </v>
          </cell>
          <cell r="G185" t="str">
            <v xml:space="preserve">SAN VITO            </v>
          </cell>
          <cell r="H185" t="str">
            <v xml:space="preserve">FILA GUINEA         </v>
          </cell>
          <cell r="I185" t="str">
            <v xml:space="preserve">ALBBIR LOBO MORENO            </v>
          </cell>
          <cell r="J185">
            <v>27848247</v>
          </cell>
          <cell r="K185">
            <v>27848247</v>
          </cell>
          <cell r="L185" t="str">
            <v xml:space="preserve">svcari@hotmail.com            </v>
          </cell>
          <cell r="M185">
            <v>1</v>
          </cell>
          <cell r="N185">
            <v>268</v>
          </cell>
          <cell r="O185">
            <v>11</v>
          </cell>
          <cell r="P185">
            <v>571</v>
          </cell>
          <cell r="Q185">
            <v>230</v>
          </cell>
          <cell r="R185">
            <v>10</v>
          </cell>
          <cell r="S185">
            <v>581</v>
          </cell>
          <cell r="AC185">
            <v>4126</v>
          </cell>
          <cell r="AD185">
            <v>3</v>
          </cell>
          <cell r="AE185">
            <v>2</v>
          </cell>
          <cell r="AF185">
            <v>2</v>
          </cell>
          <cell r="AG185">
            <v>2</v>
          </cell>
          <cell r="AH185">
            <v>2</v>
          </cell>
          <cell r="AI185">
            <v>0</v>
          </cell>
        </row>
        <row r="186">
          <cell r="A186">
            <v>4127</v>
          </cell>
          <cell r="B186" t="str">
            <v xml:space="preserve">EXP.BIL. DE AGUA BUENA             </v>
          </cell>
          <cell r="C186" t="str">
            <v xml:space="preserve">COTO                     </v>
          </cell>
          <cell r="D186">
            <v>8</v>
          </cell>
          <cell r="E186" t="str">
            <v>PUNTARENAS</v>
          </cell>
          <cell r="F186" t="str">
            <v xml:space="preserve">COTO BRUS           </v>
          </cell>
          <cell r="G186" t="str">
            <v xml:space="preserve">AGUABUENA           </v>
          </cell>
          <cell r="H186" t="str">
            <v xml:space="preserve">COPABUENA           </v>
          </cell>
          <cell r="I186" t="str">
            <v xml:space="preserve">ALEXIS RODRIGUEZ BARRANTES    </v>
          </cell>
          <cell r="J186">
            <v>27340280</v>
          </cell>
          <cell r="K186">
            <v>27340280</v>
          </cell>
          <cell r="L186" t="str">
            <v>liceobilingueaguabuena@gmail.c</v>
          </cell>
          <cell r="M186">
            <v>2</v>
          </cell>
          <cell r="N186">
            <v>496</v>
          </cell>
          <cell r="O186">
            <v>19</v>
          </cell>
          <cell r="P186">
            <v>1455</v>
          </cell>
          <cell r="Q186">
            <v>518</v>
          </cell>
          <cell r="R186">
            <v>19</v>
          </cell>
          <cell r="S186">
            <v>1388</v>
          </cell>
          <cell r="AC186">
            <v>4127</v>
          </cell>
          <cell r="AD186">
            <v>5</v>
          </cell>
          <cell r="AE186">
            <v>5</v>
          </cell>
          <cell r="AF186">
            <v>5</v>
          </cell>
          <cell r="AG186">
            <v>2</v>
          </cell>
          <cell r="AH186">
            <v>2</v>
          </cell>
          <cell r="AI186">
            <v>0</v>
          </cell>
        </row>
        <row r="187">
          <cell r="A187">
            <v>4128</v>
          </cell>
          <cell r="B187" t="str">
            <v xml:space="preserve">RÍO BANANO                         </v>
          </cell>
          <cell r="C187" t="str">
            <v xml:space="preserve">LIMON                    </v>
          </cell>
          <cell r="D187">
            <v>2</v>
          </cell>
          <cell r="E187" t="str">
            <v xml:space="preserve">LIMON     </v>
          </cell>
          <cell r="F187" t="str">
            <v xml:space="preserve">LIMON               </v>
          </cell>
          <cell r="G187" t="str">
            <v xml:space="preserve">MATAMA              </v>
          </cell>
          <cell r="H187" t="str">
            <v xml:space="preserve">RÍO BANANO          </v>
          </cell>
          <cell r="I187" t="str">
            <v xml:space="preserve">KENYA GAYLE TAYLOR            </v>
          </cell>
          <cell r="J187">
            <v>27561451</v>
          </cell>
          <cell r="K187">
            <v>27561451</v>
          </cell>
          <cell r="L187" t="str">
            <v xml:space="preserve">                              </v>
          </cell>
          <cell r="M187">
            <v>2</v>
          </cell>
          <cell r="N187">
            <v>312</v>
          </cell>
          <cell r="O187">
            <v>10</v>
          </cell>
          <cell r="P187">
            <v>505</v>
          </cell>
          <cell r="Q187">
            <v>285</v>
          </cell>
          <cell r="R187">
            <v>10</v>
          </cell>
          <cell r="S187">
            <v>504</v>
          </cell>
          <cell r="AC187">
            <v>4128</v>
          </cell>
          <cell r="AD187">
            <v>4</v>
          </cell>
          <cell r="AE187">
            <v>2</v>
          </cell>
          <cell r="AF187">
            <v>2</v>
          </cell>
          <cell r="AG187">
            <v>1</v>
          </cell>
          <cell r="AH187">
            <v>1</v>
          </cell>
          <cell r="AI187">
            <v>0</v>
          </cell>
        </row>
        <row r="188">
          <cell r="A188">
            <v>4129</v>
          </cell>
          <cell r="B188" t="str">
            <v xml:space="preserve">SIXAOLA                            </v>
          </cell>
          <cell r="C188" t="str">
            <v xml:space="preserve">LIMON                    </v>
          </cell>
          <cell r="D188">
            <v>8</v>
          </cell>
          <cell r="E188" t="str">
            <v xml:space="preserve">LIMON     </v>
          </cell>
          <cell r="F188" t="str">
            <v xml:space="preserve">TALAMANCA           </v>
          </cell>
          <cell r="G188" t="str">
            <v xml:space="preserve">SIXAOLA             </v>
          </cell>
          <cell r="H188" t="str">
            <v xml:space="preserve">SIXAOLA             </v>
          </cell>
          <cell r="I188" t="str">
            <v xml:space="preserve">SONIA CORTES LEAL             </v>
          </cell>
          <cell r="J188">
            <v>27542344</v>
          </cell>
          <cell r="K188">
            <v>27542344</v>
          </cell>
          <cell r="L188" t="str">
            <v xml:space="preserve">garymitchellthomas@yahoo.es   </v>
          </cell>
          <cell r="M188">
            <v>2</v>
          </cell>
          <cell r="N188">
            <v>266</v>
          </cell>
          <cell r="O188">
            <v>11</v>
          </cell>
          <cell r="P188">
            <v>556</v>
          </cell>
          <cell r="Q188">
            <v>250</v>
          </cell>
          <cell r="R188">
            <v>10</v>
          </cell>
          <cell r="S188">
            <v>506</v>
          </cell>
          <cell r="AC188">
            <v>4129</v>
          </cell>
          <cell r="AD188">
            <v>3</v>
          </cell>
          <cell r="AE188">
            <v>2</v>
          </cell>
          <cell r="AF188">
            <v>1</v>
          </cell>
          <cell r="AG188">
            <v>2</v>
          </cell>
          <cell r="AH188">
            <v>3</v>
          </cell>
          <cell r="AI188">
            <v>0</v>
          </cell>
        </row>
        <row r="189">
          <cell r="A189">
            <v>4130</v>
          </cell>
          <cell r="B189" t="str">
            <v xml:space="preserve">LICEO RODRIGO SOLANO QUIROS        </v>
          </cell>
          <cell r="C189" t="str">
            <v xml:space="preserve">LIMON                    </v>
          </cell>
          <cell r="D189">
            <v>6</v>
          </cell>
          <cell r="E189" t="str">
            <v xml:space="preserve">LIMON     </v>
          </cell>
          <cell r="F189" t="str">
            <v xml:space="preserve">SIQUIRRES           </v>
          </cell>
          <cell r="G189" t="str">
            <v xml:space="preserve">CAIRO               </v>
          </cell>
          <cell r="H189" t="str">
            <v xml:space="preserve">EL CAIRO            </v>
          </cell>
          <cell r="I189" t="str">
            <v xml:space="preserve">JULIO CESAR HERNANDEZ ROMERO  </v>
          </cell>
          <cell r="J189">
            <v>27654381</v>
          </cell>
          <cell r="K189">
            <v>27654381</v>
          </cell>
          <cell r="L189" t="str">
            <v xml:space="preserve">liceocairo@gmail.com          </v>
          </cell>
          <cell r="M189">
            <v>2</v>
          </cell>
          <cell r="N189">
            <v>437</v>
          </cell>
          <cell r="O189">
            <v>16</v>
          </cell>
          <cell r="P189">
            <v>853</v>
          </cell>
          <cell r="Q189">
            <v>432</v>
          </cell>
          <cell r="R189">
            <v>14</v>
          </cell>
          <cell r="S189">
            <v>744</v>
          </cell>
          <cell r="AC189">
            <v>4130</v>
          </cell>
          <cell r="AD189">
            <v>5</v>
          </cell>
          <cell r="AE189">
            <v>4</v>
          </cell>
          <cell r="AF189">
            <v>2</v>
          </cell>
          <cell r="AG189">
            <v>3</v>
          </cell>
          <cell r="AH189">
            <v>2</v>
          </cell>
          <cell r="AI189">
            <v>0</v>
          </cell>
        </row>
        <row r="190">
          <cell r="A190">
            <v>4131</v>
          </cell>
          <cell r="B190" t="str">
            <v xml:space="preserve">MATINA                             </v>
          </cell>
          <cell r="C190" t="str">
            <v xml:space="preserve">LIMON                    </v>
          </cell>
          <cell r="D190">
            <v>9</v>
          </cell>
          <cell r="E190" t="str">
            <v xml:space="preserve">LIMON     </v>
          </cell>
          <cell r="F190" t="str">
            <v xml:space="preserve">MATINA              </v>
          </cell>
          <cell r="G190" t="str">
            <v xml:space="preserve">MATINA              </v>
          </cell>
          <cell r="H190" t="str">
            <v xml:space="preserve">MATINA CENTRO       </v>
          </cell>
          <cell r="I190" t="str">
            <v xml:space="preserve">IRIS BARAHONA SALAZAR         </v>
          </cell>
          <cell r="J190">
            <v>27181178</v>
          </cell>
          <cell r="K190">
            <v>27181178</v>
          </cell>
          <cell r="L190" t="str">
            <v xml:space="preserve">matinaliceo@yahoo.cr          </v>
          </cell>
          <cell r="M190">
            <v>1</v>
          </cell>
          <cell r="N190">
            <v>488</v>
          </cell>
          <cell r="O190">
            <v>14</v>
          </cell>
          <cell r="P190">
            <v>1428</v>
          </cell>
          <cell r="Q190">
            <v>510</v>
          </cell>
          <cell r="R190">
            <v>20</v>
          </cell>
          <cell r="S190">
            <v>1396</v>
          </cell>
          <cell r="AC190">
            <v>4131</v>
          </cell>
          <cell r="AD190">
            <v>4</v>
          </cell>
          <cell r="AE190">
            <v>3</v>
          </cell>
          <cell r="AF190">
            <v>3</v>
          </cell>
          <cell r="AG190">
            <v>2</v>
          </cell>
          <cell r="AH190">
            <v>2</v>
          </cell>
          <cell r="AI190">
            <v>0</v>
          </cell>
        </row>
        <row r="191">
          <cell r="A191">
            <v>4132</v>
          </cell>
          <cell r="B191" t="str">
            <v xml:space="preserve">MARYLAND                           </v>
          </cell>
          <cell r="C191" t="str">
            <v xml:space="preserve">LIMON                    </v>
          </cell>
          <cell r="D191">
            <v>5</v>
          </cell>
          <cell r="E191" t="str">
            <v xml:space="preserve">LIMON     </v>
          </cell>
          <cell r="F191" t="str">
            <v xml:space="preserve">SIQUIRRES           </v>
          </cell>
          <cell r="G191" t="str">
            <v xml:space="preserve">SIQUIRRES           </v>
          </cell>
          <cell r="H191" t="str">
            <v xml:space="preserve">LA RECTA DE IMPERIO </v>
          </cell>
          <cell r="I191" t="str">
            <v xml:space="preserve">MARLON LEDGISTER THARPE       </v>
          </cell>
          <cell r="J191">
            <v>27691368</v>
          </cell>
          <cell r="K191">
            <v>27691368</v>
          </cell>
          <cell r="L191" t="str">
            <v xml:space="preserve">                              </v>
          </cell>
          <cell r="M191">
            <v>2</v>
          </cell>
          <cell r="N191">
            <v>418</v>
          </cell>
          <cell r="O191">
            <v>14</v>
          </cell>
          <cell r="P191">
            <v>757</v>
          </cell>
          <cell r="Q191">
            <v>396</v>
          </cell>
          <cell r="R191">
            <v>16</v>
          </cell>
          <cell r="S191">
            <v>800</v>
          </cell>
          <cell r="AC191">
            <v>4132</v>
          </cell>
          <cell r="AD191">
            <v>4</v>
          </cell>
          <cell r="AE191">
            <v>3</v>
          </cell>
          <cell r="AF191">
            <v>3</v>
          </cell>
          <cell r="AG191">
            <v>2</v>
          </cell>
          <cell r="AH191">
            <v>2</v>
          </cell>
          <cell r="AI191">
            <v>0</v>
          </cell>
        </row>
        <row r="192">
          <cell r="A192">
            <v>4133</v>
          </cell>
          <cell r="B192" t="str">
            <v xml:space="preserve">COLEGIO DE LIMON                   </v>
          </cell>
          <cell r="C192" t="str">
            <v xml:space="preserve">LIMON                    </v>
          </cell>
          <cell r="D192">
            <v>1</v>
          </cell>
          <cell r="E192" t="str">
            <v xml:space="preserve">LIMON     </v>
          </cell>
          <cell r="F192" t="str">
            <v xml:space="preserve">LIMON               </v>
          </cell>
          <cell r="G192" t="str">
            <v xml:space="preserve">LIMON               </v>
          </cell>
          <cell r="H192" t="str">
            <v xml:space="preserve">CERRO MOCHO         </v>
          </cell>
          <cell r="I192" t="str">
            <v xml:space="preserve">EDITH NATALIA DIAZ FIGUEROA   </v>
          </cell>
          <cell r="J192">
            <v>27580027</v>
          </cell>
          <cell r="K192">
            <v>27983652</v>
          </cell>
          <cell r="L192" t="str">
            <v xml:space="preserve">                              </v>
          </cell>
          <cell r="M192">
            <v>1</v>
          </cell>
          <cell r="N192">
            <v>1745</v>
          </cell>
          <cell r="O192">
            <v>47</v>
          </cell>
          <cell r="P192">
            <v>2867</v>
          </cell>
          <cell r="Q192">
            <v>1592</v>
          </cell>
          <cell r="R192">
            <v>55</v>
          </cell>
          <cell r="S192">
            <v>3104</v>
          </cell>
          <cell r="AC192">
            <v>4133</v>
          </cell>
          <cell r="AD192">
            <v>18</v>
          </cell>
          <cell r="AE192">
            <v>10</v>
          </cell>
          <cell r="AF192">
            <v>7</v>
          </cell>
          <cell r="AG192">
            <v>8</v>
          </cell>
          <cell r="AH192">
            <v>4</v>
          </cell>
          <cell r="AI192">
            <v>0</v>
          </cell>
        </row>
        <row r="193">
          <cell r="A193">
            <v>4134</v>
          </cell>
          <cell r="B193" t="str">
            <v xml:space="preserve">LICEO NUEVO DE LIMÓN               </v>
          </cell>
          <cell r="C193" t="str">
            <v xml:space="preserve">LIMON                    </v>
          </cell>
          <cell r="D193">
            <v>2</v>
          </cell>
          <cell r="E193" t="str">
            <v xml:space="preserve">LIMON     </v>
          </cell>
          <cell r="F193" t="str">
            <v xml:space="preserve">LIMON               </v>
          </cell>
          <cell r="G193" t="str">
            <v xml:space="preserve">LIMON               </v>
          </cell>
          <cell r="H193" t="str">
            <v xml:space="preserve">LA COLINA           </v>
          </cell>
          <cell r="I193" t="str">
            <v xml:space="preserve">ALBA LUZ OBANDO JIMENEZ       </v>
          </cell>
          <cell r="J193">
            <v>27580980</v>
          </cell>
          <cell r="K193">
            <v>27580980</v>
          </cell>
          <cell r="L193" t="str">
            <v xml:space="preserve">                              </v>
          </cell>
          <cell r="M193">
            <v>1</v>
          </cell>
          <cell r="N193">
            <v>1083</v>
          </cell>
          <cell r="O193">
            <v>37</v>
          </cell>
          <cell r="P193">
            <v>1906</v>
          </cell>
          <cell r="Q193">
            <v>1185</v>
          </cell>
          <cell r="R193">
            <v>37</v>
          </cell>
          <cell r="S193">
            <v>1891</v>
          </cell>
          <cell r="AC193">
            <v>4134</v>
          </cell>
          <cell r="AD193">
            <v>12</v>
          </cell>
          <cell r="AE193">
            <v>9</v>
          </cell>
          <cell r="AF193">
            <v>6</v>
          </cell>
          <cell r="AG193">
            <v>6</v>
          </cell>
          <cell r="AH193">
            <v>4</v>
          </cell>
          <cell r="AI193">
            <v>0</v>
          </cell>
        </row>
        <row r="194">
          <cell r="A194">
            <v>4135</v>
          </cell>
          <cell r="B194" t="str">
            <v xml:space="preserve">SULÁYÖM                            </v>
          </cell>
          <cell r="C194" t="str">
            <v xml:space="preserve">SULA                     </v>
          </cell>
          <cell r="D194">
            <v>2</v>
          </cell>
          <cell r="E194" t="str">
            <v xml:space="preserve">LIMON     </v>
          </cell>
          <cell r="F194" t="str">
            <v xml:space="preserve">TALAMANCA           </v>
          </cell>
          <cell r="G194" t="str">
            <v xml:space="preserve">TELIRE              </v>
          </cell>
          <cell r="H194" t="str">
            <v xml:space="preserve">AMUBRI              </v>
          </cell>
          <cell r="I194" t="str">
            <v xml:space="preserve">SILVIA ANGULO CAMPOS          </v>
          </cell>
          <cell r="J194">
            <v>27111847</v>
          </cell>
          <cell r="K194">
            <v>27111847</v>
          </cell>
          <cell r="L194" t="str">
            <v xml:space="preserve">colegiosulayom@gmail.com      </v>
          </cell>
          <cell r="M194">
            <v>2</v>
          </cell>
          <cell r="N194">
            <v>257</v>
          </cell>
          <cell r="O194">
            <v>9</v>
          </cell>
          <cell r="P194">
            <v>497</v>
          </cell>
          <cell r="Q194">
            <v>239</v>
          </cell>
          <cell r="R194">
            <v>9</v>
          </cell>
          <cell r="S194">
            <v>547</v>
          </cell>
          <cell r="AC194">
            <v>4135</v>
          </cell>
          <cell r="AD194">
            <v>4</v>
          </cell>
          <cell r="AE194">
            <v>2</v>
          </cell>
          <cell r="AF194">
            <v>1</v>
          </cell>
          <cell r="AG194">
            <v>1</v>
          </cell>
          <cell r="AH194">
            <v>1</v>
          </cell>
          <cell r="AI194">
            <v>0</v>
          </cell>
        </row>
        <row r="195">
          <cell r="A195">
            <v>4136</v>
          </cell>
          <cell r="B195" t="str">
            <v xml:space="preserve">LIVERPOOL                          </v>
          </cell>
          <cell r="C195" t="str">
            <v xml:space="preserve">LIMON                    </v>
          </cell>
          <cell r="D195">
            <v>1</v>
          </cell>
          <cell r="E195" t="str">
            <v xml:space="preserve">LIMON     </v>
          </cell>
          <cell r="F195" t="str">
            <v xml:space="preserve">LIMON               </v>
          </cell>
          <cell r="G195" t="str">
            <v xml:space="preserve">RIO BLANCO          </v>
          </cell>
          <cell r="H195" t="str">
            <v xml:space="preserve">LIVERPOOL           </v>
          </cell>
          <cell r="I195" t="str">
            <v xml:space="preserve">GENE BARNETT THOMPSON         </v>
          </cell>
          <cell r="J195">
            <v>27971338</v>
          </cell>
          <cell r="K195">
            <v>27971338</v>
          </cell>
          <cell r="L195" t="str">
            <v xml:space="preserve">liceodeliverpool@hotmail.com  </v>
          </cell>
          <cell r="M195">
            <v>2</v>
          </cell>
          <cell r="N195">
            <v>290</v>
          </cell>
          <cell r="O195">
            <v>11</v>
          </cell>
          <cell r="P195">
            <v>567</v>
          </cell>
          <cell r="Q195">
            <v>324</v>
          </cell>
          <cell r="R195">
            <v>11</v>
          </cell>
          <cell r="S195">
            <v>588</v>
          </cell>
          <cell r="AC195">
            <v>4136</v>
          </cell>
          <cell r="AD195">
            <v>4</v>
          </cell>
          <cell r="AE195">
            <v>3</v>
          </cell>
          <cell r="AF195">
            <v>2</v>
          </cell>
          <cell r="AG195">
            <v>1</v>
          </cell>
          <cell r="AH195">
            <v>1</v>
          </cell>
          <cell r="AI195">
            <v>0</v>
          </cell>
        </row>
        <row r="196">
          <cell r="A196">
            <v>4137</v>
          </cell>
          <cell r="B196" t="str">
            <v xml:space="preserve">LA ALEGRÍA                         </v>
          </cell>
          <cell r="C196" t="str">
            <v xml:space="preserve">LIMON                    </v>
          </cell>
          <cell r="D196">
            <v>6</v>
          </cell>
          <cell r="E196" t="str">
            <v xml:space="preserve">LIMON     </v>
          </cell>
          <cell r="F196" t="str">
            <v xml:space="preserve">SIQUIRRES           </v>
          </cell>
          <cell r="G196" t="str">
            <v xml:space="preserve">ALEGRIA             </v>
          </cell>
          <cell r="H196" t="str">
            <v xml:space="preserve">LA ALEGRIA          </v>
          </cell>
          <cell r="I196" t="str">
            <v xml:space="preserve">MARCO VARGAS BERMUDEZ         </v>
          </cell>
          <cell r="J196">
            <v>27651313</v>
          </cell>
          <cell r="K196">
            <v>27651313</v>
          </cell>
          <cell r="L196" t="str">
            <v xml:space="preserve">gabrieldann(at)yahoo.com      </v>
          </cell>
          <cell r="M196">
            <v>1</v>
          </cell>
          <cell r="N196">
            <v>560</v>
          </cell>
          <cell r="O196">
            <v>19</v>
          </cell>
          <cell r="P196">
            <v>1002</v>
          </cell>
          <cell r="Q196">
            <v>519</v>
          </cell>
          <cell r="R196">
            <v>21</v>
          </cell>
          <cell r="S196">
            <v>1078</v>
          </cell>
          <cell r="AC196">
            <v>4137</v>
          </cell>
          <cell r="AD196">
            <v>5</v>
          </cell>
          <cell r="AE196">
            <v>4</v>
          </cell>
          <cell r="AF196">
            <v>4</v>
          </cell>
          <cell r="AG196">
            <v>3</v>
          </cell>
          <cell r="AH196">
            <v>3</v>
          </cell>
          <cell r="AI196">
            <v>0</v>
          </cell>
        </row>
        <row r="197">
          <cell r="A197">
            <v>4138</v>
          </cell>
          <cell r="B197" t="str">
            <v xml:space="preserve">TICABÁN                            </v>
          </cell>
          <cell r="C197" t="str">
            <v xml:space="preserve">GUAPILES                 </v>
          </cell>
          <cell r="D197">
            <v>2</v>
          </cell>
          <cell r="E197" t="str">
            <v xml:space="preserve">LIMON     </v>
          </cell>
          <cell r="F197" t="str">
            <v xml:space="preserve">POCOCI              </v>
          </cell>
          <cell r="G197" t="str">
            <v xml:space="preserve">RITA                </v>
          </cell>
          <cell r="H197" t="str">
            <v xml:space="preserve">BARRIO LA UNION     </v>
          </cell>
          <cell r="I197" t="str">
            <v xml:space="preserve">JAVIER SALAZAR JARA           </v>
          </cell>
          <cell r="J197">
            <v>27625243</v>
          </cell>
          <cell r="K197">
            <v>27625243</v>
          </cell>
          <cell r="L197" t="str">
            <v xml:space="preserve">liceoticaban4138@gmail.com    </v>
          </cell>
          <cell r="M197">
            <v>1</v>
          </cell>
          <cell r="N197">
            <v>381</v>
          </cell>
          <cell r="O197">
            <v>15</v>
          </cell>
          <cell r="P197">
            <v>945</v>
          </cell>
          <cell r="Q197">
            <v>410</v>
          </cell>
          <cell r="R197">
            <v>15</v>
          </cell>
          <cell r="S197">
            <v>957</v>
          </cell>
          <cell r="AC197">
            <v>4138</v>
          </cell>
          <cell r="AD197">
            <v>6</v>
          </cell>
          <cell r="AE197">
            <v>3</v>
          </cell>
          <cell r="AF197">
            <v>2</v>
          </cell>
          <cell r="AG197">
            <v>2</v>
          </cell>
          <cell r="AH197">
            <v>2</v>
          </cell>
          <cell r="AI197">
            <v>0</v>
          </cell>
        </row>
        <row r="198">
          <cell r="A198">
            <v>4139</v>
          </cell>
          <cell r="B198" t="str">
            <v xml:space="preserve">LICEO DE POCORA                    </v>
          </cell>
          <cell r="C198" t="str">
            <v xml:space="preserve">GUAPILES                 </v>
          </cell>
          <cell r="D198">
            <v>4</v>
          </cell>
          <cell r="E198" t="str">
            <v xml:space="preserve">LIMON     </v>
          </cell>
          <cell r="F198" t="str">
            <v xml:space="preserve">GUACIMO             </v>
          </cell>
          <cell r="G198" t="str">
            <v xml:space="preserve">POCORA              </v>
          </cell>
          <cell r="H198" t="str">
            <v xml:space="preserve">POCORA              </v>
          </cell>
          <cell r="I198" t="str">
            <v xml:space="preserve">MARVIN RODRÍGUEZ LEÓN         </v>
          </cell>
          <cell r="J198">
            <v>27600861</v>
          </cell>
          <cell r="K198">
            <v>27600861</v>
          </cell>
          <cell r="L198" t="str">
            <v xml:space="preserve">liceopocora@gmail.com         </v>
          </cell>
          <cell r="M198">
            <v>1</v>
          </cell>
          <cell r="N198">
            <v>583</v>
          </cell>
          <cell r="O198">
            <v>20</v>
          </cell>
          <cell r="P198">
            <v>1168</v>
          </cell>
          <cell r="Q198">
            <v>564</v>
          </cell>
          <cell r="R198">
            <v>19</v>
          </cell>
          <cell r="S198">
            <v>1121</v>
          </cell>
          <cell r="AC198">
            <v>4139</v>
          </cell>
          <cell r="AD198">
            <v>7</v>
          </cell>
          <cell r="AE198">
            <v>4</v>
          </cell>
          <cell r="AF198">
            <v>4</v>
          </cell>
          <cell r="AG198">
            <v>3</v>
          </cell>
          <cell r="AH198">
            <v>2</v>
          </cell>
          <cell r="AI198">
            <v>0</v>
          </cell>
        </row>
        <row r="199">
          <cell r="A199">
            <v>4140</v>
          </cell>
          <cell r="B199" t="str">
            <v xml:space="preserve">AMBIENTALISTA DE LLANO BONITO      </v>
          </cell>
          <cell r="C199" t="str">
            <v xml:space="preserve">GUAPILES                 </v>
          </cell>
          <cell r="D199">
            <v>5</v>
          </cell>
          <cell r="E199" t="str">
            <v xml:space="preserve">LIMON     </v>
          </cell>
          <cell r="F199" t="str">
            <v xml:space="preserve">POCOCI              </v>
          </cell>
          <cell r="G199" t="str">
            <v xml:space="preserve">ROXANA              </v>
          </cell>
          <cell r="H199" t="str">
            <v xml:space="preserve">LLANO BONITO        </v>
          </cell>
          <cell r="I199" t="str">
            <v xml:space="preserve">HENRY RAMIREZ VASQUEZEZ       </v>
          </cell>
          <cell r="J199">
            <v>27676334</v>
          </cell>
          <cell r="K199">
            <v>27676334</v>
          </cell>
          <cell r="L199" t="str">
            <v xml:space="preserve">                              </v>
          </cell>
          <cell r="M199">
            <v>2</v>
          </cell>
          <cell r="N199">
            <v>418</v>
          </cell>
          <cell r="O199">
            <v>14</v>
          </cell>
          <cell r="P199">
            <v>772</v>
          </cell>
          <cell r="Q199">
            <v>382</v>
          </cell>
          <cell r="R199">
            <v>13</v>
          </cell>
          <cell r="S199">
            <v>714</v>
          </cell>
          <cell r="AC199">
            <v>4140</v>
          </cell>
          <cell r="AD199">
            <v>4</v>
          </cell>
          <cell r="AE199">
            <v>3</v>
          </cell>
          <cell r="AF199">
            <v>3</v>
          </cell>
          <cell r="AG199">
            <v>2</v>
          </cell>
          <cell r="AH199">
            <v>2</v>
          </cell>
          <cell r="AI199">
            <v>0</v>
          </cell>
        </row>
        <row r="200">
          <cell r="A200">
            <v>4141</v>
          </cell>
          <cell r="B200" t="str">
            <v xml:space="preserve">CARIARI                            </v>
          </cell>
          <cell r="C200" t="str">
            <v xml:space="preserve">GUAPILES                 </v>
          </cell>
          <cell r="D200">
            <v>3</v>
          </cell>
          <cell r="E200" t="str">
            <v xml:space="preserve">LIMON     </v>
          </cell>
          <cell r="F200" t="str">
            <v xml:space="preserve">POCOCI              </v>
          </cell>
          <cell r="G200" t="str">
            <v xml:space="preserve">CARIARI             </v>
          </cell>
          <cell r="H200" t="str">
            <v xml:space="preserve">CAMPO DE ATERRIZAJE </v>
          </cell>
          <cell r="I200" t="str">
            <v xml:space="preserve">RAFAEL RIVERA MEZA            </v>
          </cell>
          <cell r="J200">
            <v>27677180</v>
          </cell>
          <cell r="K200">
            <v>27677180</v>
          </cell>
          <cell r="L200" t="str">
            <v xml:space="preserve">liceodecariari@yahoo.es       </v>
          </cell>
          <cell r="M200">
            <v>1</v>
          </cell>
          <cell r="N200">
            <v>1670</v>
          </cell>
          <cell r="O200">
            <v>51</v>
          </cell>
          <cell r="P200">
            <v>2708</v>
          </cell>
          <cell r="Q200">
            <v>1670</v>
          </cell>
          <cell r="R200">
            <v>55</v>
          </cell>
          <cell r="S200">
            <v>2881</v>
          </cell>
          <cell r="AC200">
            <v>4141</v>
          </cell>
          <cell r="AD200">
            <v>20</v>
          </cell>
          <cell r="AE200">
            <v>12</v>
          </cell>
          <cell r="AF200">
            <v>6</v>
          </cell>
          <cell r="AG200">
            <v>8</v>
          </cell>
          <cell r="AH200">
            <v>5</v>
          </cell>
          <cell r="AI200">
            <v>0</v>
          </cell>
        </row>
        <row r="201">
          <cell r="A201">
            <v>4142</v>
          </cell>
          <cell r="B201" t="str">
            <v xml:space="preserve">EXP.BIL. DE POCOCÍ                 </v>
          </cell>
          <cell r="C201" t="str">
            <v xml:space="preserve">GUAPILES                 </v>
          </cell>
          <cell r="D201">
            <v>1</v>
          </cell>
          <cell r="E201" t="str">
            <v xml:space="preserve">LIMON     </v>
          </cell>
          <cell r="F201" t="str">
            <v xml:space="preserve">POCOCI              </v>
          </cell>
          <cell r="G201" t="str">
            <v xml:space="preserve">GUAPILES            </v>
          </cell>
          <cell r="H201" t="str">
            <v xml:space="preserve">GUÁPILES            </v>
          </cell>
          <cell r="I201" t="str">
            <v xml:space="preserve">ISABEL JARA MADRIGAL          </v>
          </cell>
          <cell r="J201">
            <v>27102855</v>
          </cell>
          <cell r="K201">
            <v>27102855</v>
          </cell>
          <cell r="L201" t="str">
            <v xml:space="preserve">lexpbilpococi@yahoo.es        </v>
          </cell>
          <cell r="M201">
            <v>2</v>
          </cell>
          <cell r="N201">
            <v>716</v>
          </cell>
          <cell r="O201">
            <v>27</v>
          </cell>
          <cell r="P201">
            <v>1999</v>
          </cell>
          <cell r="Q201">
            <v>752</v>
          </cell>
          <cell r="R201">
            <v>27</v>
          </cell>
          <cell r="S201">
            <v>1935</v>
          </cell>
          <cell r="AC201">
            <v>4142</v>
          </cell>
          <cell r="AD201">
            <v>5</v>
          </cell>
          <cell r="AE201">
            <v>5</v>
          </cell>
          <cell r="AF201">
            <v>6</v>
          </cell>
          <cell r="AG201">
            <v>6</v>
          </cell>
          <cell r="AH201">
            <v>5</v>
          </cell>
          <cell r="AI201">
            <v>0</v>
          </cell>
        </row>
        <row r="202">
          <cell r="A202">
            <v>4143</v>
          </cell>
          <cell r="B202" t="str">
            <v xml:space="preserve">DUACARÍ                            </v>
          </cell>
          <cell r="C202" t="str">
            <v xml:space="preserve">GUAPILES                 </v>
          </cell>
          <cell r="D202">
            <v>4</v>
          </cell>
          <cell r="E202" t="str">
            <v xml:space="preserve">LIMON     </v>
          </cell>
          <cell r="F202" t="str">
            <v xml:space="preserve">GUACIMO             </v>
          </cell>
          <cell r="G202" t="str">
            <v xml:space="preserve">DUACARI             </v>
          </cell>
          <cell r="H202" t="str">
            <v xml:space="preserve">BARRIO FRUTA PAN    </v>
          </cell>
          <cell r="I202" t="str">
            <v xml:space="preserve">IVÁN MORA SIEZAR              </v>
          </cell>
          <cell r="J202">
            <v>27620160</v>
          </cell>
          <cell r="K202">
            <v>27620160</v>
          </cell>
          <cell r="L202" t="str">
            <v xml:space="preserve">duacari@hotmail.com           </v>
          </cell>
          <cell r="M202">
            <v>1</v>
          </cell>
          <cell r="N202">
            <v>359</v>
          </cell>
          <cell r="O202">
            <v>10</v>
          </cell>
          <cell r="P202">
            <v>586</v>
          </cell>
          <cell r="Q202">
            <v>359</v>
          </cell>
          <cell r="R202">
            <v>13</v>
          </cell>
          <cell r="S202">
            <v>719</v>
          </cell>
          <cell r="AC202">
            <v>4143</v>
          </cell>
          <cell r="AD202">
            <v>4</v>
          </cell>
          <cell r="AE202">
            <v>2</v>
          </cell>
          <cell r="AF202">
            <v>2</v>
          </cell>
          <cell r="AG202">
            <v>1</v>
          </cell>
          <cell r="AH202">
            <v>1</v>
          </cell>
          <cell r="AI202">
            <v>0</v>
          </cell>
        </row>
        <row r="203">
          <cell r="A203">
            <v>4144</v>
          </cell>
          <cell r="B203" t="str">
            <v xml:space="preserve">COLEGIO DE JIMÉNEZ                 </v>
          </cell>
          <cell r="C203" t="str">
            <v xml:space="preserve">GUAPILES                 </v>
          </cell>
          <cell r="D203">
            <v>1</v>
          </cell>
          <cell r="E203" t="str">
            <v xml:space="preserve">LIMON     </v>
          </cell>
          <cell r="F203" t="str">
            <v xml:space="preserve">POCOCI              </v>
          </cell>
          <cell r="G203" t="str">
            <v xml:space="preserve">JIMENEZ             </v>
          </cell>
          <cell r="H203" t="str">
            <v xml:space="preserve">JIMÉNEZ             </v>
          </cell>
          <cell r="I203" t="str">
            <v xml:space="preserve">ERIC SALAS CÁRDENAS           </v>
          </cell>
          <cell r="J203">
            <v>27638315</v>
          </cell>
          <cell r="K203">
            <v>27638315</v>
          </cell>
          <cell r="L203" t="str">
            <v xml:space="preserve">colegiodejiménez@yahoo.es     </v>
          </cell>
          <cell r="M203">
            <v>1</v>
          </cell>
          <cell r="N203">
            <v>611</v>
          </cell>
          <cell r="O203">
            <v>22</v>
          </cell>
          <cell r="P203">
            <v>1338</v>
          </cell>
          <cell r="Q203">
            <v>624</v>
          </cell>
          <cell r="R203">
            <v>22</v>
          </cell>
          <cell r="S203">
            <v>1363</v>
          </cell>
          <cell r="AC203">
            <v>4144</v>
          </cell>
          <cell r="AD203">
            <v>7</v>
          </cell>
          <cell r="AE203">
            <v>5</v>
          </cell>
          <cell r="AF203">
            <v>3</v>
          </cell>
          <cell r="AG203">
            <v>4</v>
          </cell>
          <cell r="AH203">
            <v>3</v>
          </cell>
          <cell r="AI203">
            <v>0</v>
          </cell>
        </row>
        <row r="204">
          <cell r="A204">
            <v>4145</v>
          </cell>
          <cell r="B204" t="str">
            <v xml:space="preserve">LA RITA                            </v>
          </cell>
          <cell r="C204" t="str">
            <v xml:space="preserve">GUAPILES                 </v>
          </cell>
          <cell r="D204">
            <v>2</v>
          </cell>
          <cell r="E204" t="str">
            <v xml:space="preserve">LIMON     </v>
          </cell>
          <cell r="F204" t="str">
            <v xml:space="preserve">POCOCI              </v>
          </cell>
          <cell r="G204" t="str">
            <v xml:space="preserve">RITA                </v>
          </cell>
          <cell r="H204" t="str">
            <v xml:space="preserve">LA RITA             </v>
          </cell>
          <cell r="I204" t="str">
            <v xml:space="preserve">ARTURO A. GONZALEZ VILLALOBOS </v>
          </cell>
          <cell r="J204">
            <v>27634252</v>
          </cell>
          <cell r="K204">
            <v>27634252</v>
          </cell>
          <cell r="L204" t="str">
            <v xml:space="preserve">liceolarita@gmail.com         </v>
          </cell>
          <cell r="M204">
            <v>2</v>
          </cell>
          <cell r="N204">
            <v>590</v>
          </cell>
          <cell r="O204">
            <v>19</v>
          </cell>
          <cell r="P204">
            <v>992</v>
          </cell>
          <cell r="Q204">
            <v>572</v>
          </cell>
          <cell r="R204">
            <v>21</v>
          </cell>
          <cell r="S204">
            <v>1032</v>
          </cell>
          <cell r="AC204">
            <v>4145</v>
          </cell>
          <cell r="AD204">
            <v>5</v>
          </cell>
          <cell r="AE204">
            <v>5</v>
          </cell>
          <cell r="AF204">
            <v>4</v>
          </cell>
          <cell r="AG204">
            <v>3</v>
          </cell>
          <cell r="AH204">
            <v>2</v>
          </cell>
          <cell r="AI204">
            <v>0</v>
          </cell>
        </row>
        <row r="205">
          <cell r="A205">
            <v>4147</v>
          </cell>
          <cell r="B205" t="str">
            <v xml:space="preserve">BRASILIA                           </v>
          </cell>
          <cell r="C205" t="str">
            <v xml:space="preserve">ZONA NORTE-NORTE         </v>
          </cell>
          <cell r="D205">
            <v>7</v>
          </cell>
          <cell r="E205" t="str">
            <v xml:space="preserve">ALAJUELA  </v>
          </cell>
          <cell r="F205" t="str">
            <v xml:space="preserve">UPALA               </v>
          </cell>
          <cell r="G205" t="str">
            <v xml:space="preserve">DOS RIOS            </v>
          </cell>
          <cell r="H205" t="str">
            <v xml:space="preserve">BRASILIA            </v>
          </cell>
          <cell r="I205" t="str">
            <v xml:space="preserve">LORENA GUIDO ZAMORA           </v>
          </cell>
          <cell r="J205">
            <v>0</v>
          </cell>
          <cell r="K205">
            <v>0</v>
          </cell>
          <cell r="L205" t="str">
            <v xml:space="preserve">liceobrasilia@hotmail.com     </v>
          </cell>
          <cell r="M205">
            <v>1</v>
          </cell>
          <cell r="N205">
            <v>195</v>
          </cell>
          <cell r="O205">
            <v>8</v>
          </cell>
          <cell r="P205">
            <v>546</v>
          </cell>
          <cell r="Q205">
            <v>174</v>
          </cell>
          <cell r="R205">
            <v>9</v>
          </cell>
          <cell r="S205">
            <v>560</v>
          </cell>
          <cell r="AC205">
            <v>4147</v>
          </cell>
          <cell r="AD205">
            <v>3</v>
          </cell>
          <cell r="AE205">
            <v>2</v>
          </cell>
          <cell r="AF205">
            <v>1</v>
          </cell>
          <cell r="AG205">
            <v>1</v>
          </cell>
          <cell r="AH205">
            <v>1</v>
          </cell>
          <cell r="AI205">
            <v>0</v>
          </cell>
        </row>
        <row r="206">
          <cell r="A206">
            <v>4148</v>
          </cell>
          <cell r="B206" t="str">
            <v xml:space="preserve">AGUAS CLARAS                       </v>
          </cell>
          <cell r="C206" t="str">
            <v xml:space="preserve">ZONA NORTE-NORTE         </v>
          </cell>
          <cell r="D206">
            <v>2</v>
          </cell>
          <cell r="E206" t="str">
            <v xml:space="preserve">ALAJUELA  </v>
          </cell>
          <cell r="F206" t="str">
            <v xml:space="preserve">UPALA               </v>
          </cell>
          <cell r="G206" t="str">
            <v xml:space="preserve">AGUAS CLARAS        </v>
          </cell>
          <cell r="H206" t="str">
            <v xml:space="preserve">SAN ISIDRO          </v>
          </cell>
          <cell r="I206" t="str">
            <v xml:space="preserve">ITZA ZAMORA LOPEZ             </v>
          </cell>
          <cell r="J206">
            <v>24660194</v>
          </cell>
          <cell r="K206">
            <v>24660194</v>
          </cell>
          <cell r="L206" t="str">
            <v xml:space="preserve">                              </v>
          </cell>
          <cell r="M206">
            <v>1</v>
          </cell>
          <cell r="N206">
            <v>242</v>
          </cell>
          <cell r="O206">
            <v>10</v>
          </cell>
          <cell r="P206">
            <v>654</v>
          </cell>
          <cell r="Q206">
            <v>270</v>
          </cell>
          <cell r="R206">
            <v>9</v>
          </cell>
          <cell r="S206">
            <v>658</v>
          </cell>
          <cell r="AC206">
            <v>4148</v>
          </cell>
          <cell r="AD206">
            <v>3</v>
          </cell>
          <cell r="AE206">
            <v>3</v>
          </cell>
          <cell r="AF206">
            <v>2</v>
          </cell>
          <cell r="AG206">
            <v>1</v>
          </cell>
          <cell r="AH206">
            <v>1</v>
          </cell>
          <cell r="AI206">
            <v>0</v>
          </cell>
        </row>
        <row r="207">
          <cell r="A207">
            <v>4149</v>
          </cell>
          <cell r="B207" t="str">
            <v xml:space="preserve">KATIRA                             </v>
          </cell>
          <cell r="C207" t="str">
            <v xml:space="preserve">ZONA NORTE-NORTE         </v>
          </cell>
          <cell r="D207">
            <v>6</v>
          </cell>
          <cell r="E207" t="str">
            <v xml:space="preserve">ALAJUELA  </v>
          </cell>
          <cell r="F207" t="str">
            <v xml:space="preserve">GUATUSO             </v>
          </cell>
          <cell r="G207" t="str">
            <v xml:space="preserve">BUENAVISTA          </v>
          </cell>
          <cell r="H207" t="str">
            <v xml:space="preserve">KATIRA              </v>
          </cell>
          <cell r="I207" t="str">
            <v xml:space="preserve">ALEXIS HERRERA LOPEZ          </v>
          </cell>
          <cell r="J207">
            <v>24021089</v>
          </cell>
          <cell r="K207">
            <v>24021089</v>
          </cell>
          <cell r="L207" t="str">
            <v xml:space="preserve">liceokatira@gmail.com         </v>
          </cell>
          <cell r="M207">
            <v>1</v>
          </cell>
          <cell r="N207">
            <v>284</v>
          </cell>
          <cell r="O207">
            <v>10</v>
          </cell>
          <cell r="P207">
            <v>664</v>
          </cell>
          <cell r="Q207">
            <v>308</v>
          </cell>
          <cell r="R207">
            <v>12</v>
          </cell>
          <cell r="S207">
            <v>783</v>
          </cell>
          <cell r="AC207">
            <v>4149</v>
          </cell>
          <cell r="AD207">
            <v>3</v>
          </cell>
          <cell r="AE207">
            <v>2</v>
          </cell>
          <cell r="AF207">
            <v>2</v>
          </cell>
          <cell r="AG207">
            <v>2</v>
          </cell>
          <cell r="AH207">
            <v>1</v>
          </cell>
          <cell r="AI207">
            <v>0</v>
          </cell>
        </row>
        <row r="208">
          <cell r="A208">
            <v>4150</v>
          </cell>
          <cell r="B208" t="str">
            <v xml:space="preserve">BIJAGUA                            </v>
          </cell>
          <cell r="C208" t="str">
            <v xml:space="preserve">ZONA NORTE-NORTE         </v>
          </cell>
          <cell r="D208">
            <v>4</v>
          </cell>
          <cell r="E208" t="str">
            <v xml:space="preserve">ALAJUELA  </v>
          </cell>
          <cell r="F208" t="str">
            <v xml:space="preserve">UPALA               </v>
          </cell>
          <cell r="G208" t="str">
            <v xml:space="preserve">BIJAGUA             </v>
          </cell>
          <cell r="H208" t="str">
            <v>ASENTAM. CARLOS VARG</v>
          </cell>
          <cell r="I208" t="str">
            <v xml:space="preserve">OLGER ALFARO CASTRO           </v>
          </cell>
          <cell r="J208">
            <v>24668197</v>
          </cell>
          <cell r="K208">
            <v>24668197</v>
          </cell>
          <cell r="L208" t="str">
            <v xml:space="preserve">                              </v>
          </cell>
          <cell r="M208">
            <v>1</v>
          </cell>
          <cell r="N208">
            <v>429</v>
          </cell>
          <cell r="O208">
            <v>16</v>
          </cell>
          <cell r="P208">
            <v>790</v>
          </cell>
          <cell r="Q208">
            <v>456</v>
          </cell>
          <cell r="R208">
            <v>18</v>
          </cell>
          <cell r="S208">
            <v>870</v>
          </cell>
          <cell r="AC208">
            <v>4150</v>
          </cell>
          <cell r="AD208">
            <v>5</v>
          </cell>
          <cell r="AE208">
            <v>3</v>
          </cell>
          <cell r="AF208">
            <v>4</v>
          </cell>
          <cell r="AG208">
            <v>2</v>
          </cell>
          <cell r="AH208">
            <v>2</v>
          </cell>
          <cell r="AI208">
            <v>0</v>
          </cell>
        </row>
        <row r="209">
          <cell r="A209">
            <v>4151</v>
          </cell>
          <cell r="B209" t="str">
            <v xml:space="preserve">SAN JOSE                           </v>
          </cell>
          <cell r="C209" t="str">
            <v xml:space="preserve">ZONA NORTE-NORTE         </v>
          </cell>
          <cell r="D209">
            <v>3</v>
          </cell>
          <cell r="E209" t="str">
            <v xml:space="preserve">ALAJUELA  </v>
          </cell>
          <cell r="F209" t="str">
            <v xml:space="preserve">UPALA               </v>
          </cell>
          <cell r="G209" t="str">
            <v xml:space="preserve">SAN JOSE            </v>
          </cell>
          <cell r="H209" t="str">
            <v xml:space="preserve">LA UNION            </v>
          </cell>
          <cell r="I209" t="str">
            <v xml:space="preserve">ADAN CARRANZA VILLALOBOS      </v>
          </cell>
          <cell r="J209">
            <v>0</v>
          </cell>
          <cell r="K209">
            <v>24701615</v>
          </cell>
          <cell r="L209" t="str">
            <v xml:space="preserve">liesanjose@yahoo.com          </v>
          </cell>
          <cell r="M209">
            <v>1</v>
          </cell>
          <cell r="N209">
            <v>449</v>
          </cell>
          <cell r="O209">
            <v>17</v>
          </cell>
          <cell r="P209">
            <v>1002</v>
          </cell>
          <cell r="Q209">
            <v>510</v>
          </cell>
          <cell r="R209">
            <v>18</v>
          </cell>
          <cell r="S209">
            <v>1068</v>
          </cell>
          <cell r="AC209">
            <v>4151</v>
          </cell>
          <cell r="AD209">
            <v>6</v>
          </cell>
          <cell r="AE209">
            <v>4</v>
          </cell>
          <cell r="AF209">
            <v>3</v>
          </cell>
          <cell r="AG209">
            <v>2</v>
          </cell>
          <cell r="AH209">
            <v>2</v>
          </cell>
          <cell r="AI209">
            <v>0</v>
          </cell>
        </row>
        <row r="210">
          <cell r="A210">
            <v>4154</v>
          </cell>
          <cell r="B210" t="str">
            <v xml:space="preserve">C.T.P. DON BOSCO                   </v>
          </cell>
          <cell r="C210" t="str">
            <v xml:space="preserve">SAN JOSE CENTRAL         </v>
          </cell>
          <cell r="D210">
            <v>6</v>
          </cell>
          <cell r="E210" t="str">
            <v xml:space="preserve">SAN JOSE  </v>
          </cell>
          <cell r="F210" t="str">
            <v xml:space="preserve">ALAJUELITA          </v>
          </cell>
          <cell r="G210" t="str">
            <v xml:space="preserve">CONCEPCION          </v>
          </cell>
          <cell r="H210" t="str">
            <v xml:space="preserve">CONCEPCION ARRIBA   </v>
          </cell>
          <cell r="I210" t="str">
            <v xml:space="preserve">JOSE ANGEL PRADO MENDOZA      </v>
          </cell>
          <cell r="J210">
            <v>22750031</v>
          </cell>
          <cell r="K210">
            <v>22756714</v>
          </cell>
          <cell r="L210" t="str">
            <v xml:space="preserve">cedesdb@gmail.com             </v>
          </cell>
          <cell r="M210">
            <v>2</v>
          </cell>
          <cell r="N210">
            <v>1264</v>
          </cell>
          <cell r="O210">
            <v>40</v>
          </cell>
          <cell r="P210">
            <v>2744</v>
          </cell>
          <cell r="Q210">
            <v>1315</v>
          </cell>
          <cell r="R210">
            <v>36</v>
          </cell>
          <cell r="S210">
            <v>2744</v>
          </cell>
          <cell r="AC210">
            <v>4154</v>
          </cell>
          <cell r="AD210">
            <v>7</v>
          </cell>
          <cell r="AE210">
            <v>7</v>
          </cell>
          <cell r="AF210">
            <v>7</v>
          </cell>
          <cell r="AG210">
            <v>7</v>
          </cell>
          <cell r="AH210">
            <v>5</v>
          </cell>
          <cell r="AI210">
            <v>7</v>
          </cell>
        </row>
        <row r="211">
          <cell r="A211">
            <v>4155</v>
          </cell>
          <cell r="B211" t="str">
            <v xml:space="preserve">C.T.P. CALLE BLANCOS               </v>
          </cell>
          <cell r="C211" t="str">
            <v xml:space="preserve">SAN JOSE NORTE           </v>
          </cell>
          <cell r="D211">
            <v>7</v>
          </cell>
          <cell r="E211" t="str">
            <v xml:space="preserve">SAN JOSE  </v>
          </cell>
          <cell r="F211" t="str">
            <v xml:space="preserve">GOICOECHEA          </v>
          </cell>
          <cell r="G211" t="str">
            <v xml:space="preserve">CALLE BLANCOS       </v>
          </cell>
          <cell r="H211" t="str">
            <v xml:space="preserve">MONTELIMAR          </v>
          </cell>
          <cell r="I211" t="str">
            <v xml:space="preserve">GUSTAVO ADOLFO SOLANO PICADO  </v>
          </cell>
          <cell r="J211">
            <v>22350936</v>
          </cell>
          <cell r="K211">
            <v>22350428</v>
          </cell>
          <cell r="L211" t="str">
            <v xml:space="preserve">ctpcalleblancos@hotmail.com   </v>
          </cell>
          <cell r="M211">
            <v>2</v>
          </cell>
          <cell r="N211">
            <v>681</v>
          </cell>
          <cell r="O211">
            <v>23</v>
          </cell>
          <cell r="P211">
            <v>1879</v>
          </cell>
          <cell r="Q211">
            <v>656</v>
          </cell>
          <cell r="R211">
            <v>22</v>
          </cell>
          <cell r="S211">
            <v>1817</v>
          </cell>
          <cell r="AC211">
            <v>4155</v>
          </cell>
          <cell r="AD211">
            <v>0</v>
          </cell>
          <cell r="AE211">
            <v>0</v>
          </cell>
          <cell r="AF211">
            <v>0</v>
          </cell>
          <cell r="AG211">
            <v>9</v>
          </cell>
          <cell r="AH211">
            <v>6</v>
          </cell>
          <cell r="AI211">
            <v>8</v>
          </cell>
        </row>
        <row r="212">
          <cell r="A212">
            <v>4155</v>
          </cell>
          <cell r="B212" t="str">
            <v xml:space="preserve">SECC.NOCT. C.T.P. CALLE BLANCOS    </v>
          </cell>
          <cell r="C212" t="str">
            <v xml:space="preserve">SAN JOSE NORTE           </v>
          </cell>
          <cell r="D212">
            <v>7</v>
          </cell>
          <cell r="E212" t="str">
            <v xml:space="preserve">SAN JOSE  </v>
          </cell>
          <cell r="F212" t="str">
            <v xml:space="preserve">GOICOECHEA          </v>
          </cell>
          <cell r="G212" t="str">
            <v xml:space="preserve">CALLE BLANCOS       </v>
          </cell>
          <cell r="H212" t="str">
            <v xml:space="preserve">MONTELIMAR          </v>
          </cell>
          <cell r="I212" t="str">
            <v xml:space="preserve">GUSTAVO ADOLFO SOLANO PICADO  </v>
          </cell>
          <cell r="J212">
            <v>22350936</v>
          </cell>
          <cell r="K212">
            <v>22350428</v>
          </cell>
          <cell r="L212" t="str">
            <v xml:space="preserve">ctpcalleblancos@hotmail.com   </v>
          </cell>
          <cell r="M212">
            <v>2</v>
          </cell>
          <cell r="N212">
            <v>32</v>
          </cell>
          <cell r="O212">
            <v>2</v>
          </cell>
          <cell r="P212">
            <v>1879</v>
          </cell>
          <cell r="S212">
            <v>1817</v>
          </cell>
          <cell r="AC212">
            <v>4155</v>
          </cell>
          <cell r="AD212">
            <v>0</v>
          </cell>
          <cell r="AE212">
            <v>0</v>
          </cell>
          <cell r="AF212">
            <v>0</v>
          </cell>
          <cell r="AG212">
            <v>2</v>
          </cell>
          <cell r="AH212">
            <v>0</v>
          </cell>
          <cell r="AI212">
            <v>0</v>
          </cell>
        </row>
        <row r="213">
          <cell r="A213">
            <v>4156</v>
          </cell>
          <cell r="B213" t="str">
            <v xml:space="preserve">C.T.P. EDUC. COM. Y SERV.          </v>
          </cell>
          <cell r="C213" t="str">
            <v xml:space="preserve">SAN JOSE OESTE           </v>
          </cell>
          <cell r="D213">
            <v>5</v>
          </cell>
          <cell r="E213" t="str">
            <v xml:space="preserve">SAN JOSE  </v>
          </cell>
          <cell r="F213" t="str">
            <v xml:space="preserve">SAN JOSE            </v>
          </cell>
          <cell r="G213" t="str">
            <v xml:space="preserve">MATA REDONDA        </v>
          </cell>
          <cell r="H213" t="str">
            <v xml:space="preserve">SABANA SUR          </v>
          </cell>
          <cell r="I213" t="str">
            <v xml:space="preserve">KENNETH SALAS ARROYO          </v>
          </cell>
          <cell r="J213">
            <v>22324780</v>
          </cell>
          <cell r="K213">
            <v>22324780</v>
          </cell>
          <cell r="L213" t="str">
            <v xml:space="preserve">cotepecos@yahoo.com           </v>
          </cell>
          <cell r="M213">
            <v>2</v>
          </cell>
          <cell r="N213">
            <v>491</v>
          </cell>
          <cell r="O213">
            <v>19</v>
          </cell>
          <cell r="P213">
            <v>1357</v>
          </cell>
          <cell r="Q213">
            <v>510</v>
          </cell>
          <cell r="R213">
            <v>18</v>
          </cell>
          <cell r="S213">
            <v>1302</v>
          </cell>
          <cell r="AC213">
            <v>4156</v>
          </cell>
          <cell r="AD213">
            <v>0</v>
          </cell>
          <cell r="AE213">
            <v>0</v>
          </cell>
          <cell r="AF213">
            <v>0</v>
          </cell>
          <cell r="AG213">
            <v>7</v>
          </cell>
          <cell r="AH213">
            <v>6</v>
          </cell>
          <cell r="AI213">
            <v>6</v>
          </cell>
        </row>
        <row r="214">
          <cell r="A214">
            <v>4157</v>
          </cell>
          <cell r="B214" t="str">
            <v xml:space="preserve">C.T.P. SAN SEBASTIAN               </v>
          </cell>
          <cell r="C214" t="str">
            <v xml:space="preserve">SAN JOSE CENTRAL         </v>
          </cell>
          <cell r="D214">
            <v>6</v>
          </cell>
          <cell r="E214" t="str">
            <v xml:space="preserve">SAN JOSE  </v>
          </cell>
          <cell r="F214" t="str">
            <v xml:space="preserve">SAN JOSE            </v>
          </cell>
          <cell r="G214" t="str">
            <v xml:space="preserve">SAN SEBASTIAN       </v>
          </cell>
          <cell r="H214" t="str">
            <v xml:space="preserve">COLONIA KENNEDY     </v>
          </cell>
          <cell r="I214" t="str">
            <v xml:space="preserve">JEANNETTE GONZALEZ GUILLEN    </v>
          </cell>
          <cell r="J214">
            <v>22271827</v>
          </cell>
          <cell r="K214">
            <v>22262040</v>
          </cell>
          <cell r="L214" t="str">
            <v xml:space="preserve">                              </v>
          </cell>
          <cell r="M214">
            <v>2</v>
          </cell>
          <cell r="N214">
            <v>681</v>
          </cell>
          <cell r="O214">
            <v>22</v>
          </cell>
          <cell r="P214">
            <v>1808</v>
          </cell>
          <cell r="Q214">
            <v>651</v>
          </cell>
          <cell r="R214">
            <v>22</v>
          </cell>
          <cell r="S214">
            <v>1763</v>
          </cell>
          <cell r="AC214">
            <v>4157</v>
          </cell>
          <cell r="AD214">
            <v>0</v>
          </cell>
          <cell r="AE214">
            <v>0</v>
          </cell>
          <cell r="AF214">
            <v>0</v>
          </cell>
          <cell r="AG214">
            <v>9</v>
          </cell>
          <cell r="AH214">
            <v>7</v>
          </cell>
          <cell r="AI214">
            <v>6</v>
          </cell>
        </row>
        <row r="215">
          <cell r="A215">
            <v>4157</v>
          </cell>
          <cell r="B215" t="str">
            <v>SECC. NOCT. C.T.P. DE SAN SEBASTIAN</v>
          </cell>
          <cell r="C215" t="str">
            <v xml:space="preserve">SAN JOSE CENTRAL         </v>
          </cell>
          <cell r="D215">
            <v>6</v>
          </cell>
          <cell r="E215" t="str">
            <v xml:space="preserve">SAN JOSE  </v>
          </cell>
          <cell r="F215" t="str">
            <v xml:space="preserve">SAN JOSE            </v>
          </cell>
          <cell r="G215" t="str">
            <v xml:space="preserve">SAN SEBASTIAN       </v>
          </cell>
          <cell r="H215" t="str">
            <v xml:space="preserve">COLONIA KENNEDY     </v>
          </cell>
          <cell r="I215" t="str">
            <v xml:space="preserve">JEANNETTE GONZALEZ GUILLEN    </v>
          </cell>
          <cell r="J215">
            <v>22271827</v>
          </cell>
          <cell r="K215">
            <v>22262040</v>
          </cell>
          <cell r="L215" t="str">
            <v xml:space="preserve">                              </v>
          </cell>
          <cell r="M215">
            <v>2</v>
          </cell>
          <cell r="N215">
            <v>88</v>
          </cell>
          <cell r="O215">
            <v>4</v>
          </cell>
          <cell r="P215">
            <v>1808</v>
          </cell>
          <cell r="Q215">
            <v>56</v>
          </cell>
          <cell r="R215">
            <v>3</v>
          </cell>
          <cell r="S215">
            <v>1763</v>
          </cell>
          <cell r="AC215">
            <v>4157</v>
          </cell>
          <cell r="AD215">
            <v>0</v>
          </cell>
          <cell r="AE215">
            <v>0</v>
          </cell>
          <cell r="AF215">
            <v>0</v>
          </cell>
          <cell r="AG215">
            <v>2</v>
          </cell>
          <cell r="AH215">
            <v>1</v>
          </cell>
          <cell r="AI215">
            <v>1</v>
          </cell>
        </row>
        <row r="216">
          <cell r="A216">
            <v>4158</v>
          </cell>
          <cell r="B216" t="str">
            <v xml:space="preserve">C.T.P. DOS CERCAS                  </v>
          </cell>
          <cell r="C216" t="str">
            <v xml:space="preserve">DESAMPARADOS             </v>
          </cell>
          <cell r="D216">
            <v>1</v>
          </cell>
          <cell r="E216" t="str">
            <v xml:space="preserve">SAN JOSE  </v>
          </cell>
          <cell r="F216" t="str">
            <v xml:space="preserve">DESAMPARADOS        </v>
          </cell>
          <cell r="G216" t="str">
            <v xml:space="preserve">DAMAS               </v>
          </cell>
          <cell r="H216" t="str">
            <v xml:space="preserve">SAN LORENZO         </v>
          </cell>
          <cell r="I216" t="str">
            <v xml:space="preserve">DAMARIS CORRALES PICADO       </v>
          </cell>
          <cell r="J216">
            <v>22505502</v>
          </cell>
          <cell r="K216">
            <v>22505502</v>
          </cell>
          <cell r="L216" t="str">
            <v xml:space="preserve">ctpdoscercas@hotmail.com      </v>
          </cell>
          <cell r="M216">
            <v>2</v>
          </cell>
          <cell r="N216">
            <v>1036</v>
          </cell>
          <cell r="O216">
            <v>27</v>
          </cell>
          <cell r="P216">
            <v>2229</v>
          </cell>
          <cell r="Q216">
            <v>967</v>
          </cell>
          <cell r="R216">
            <v>27</v>
          </cell>
          <cell r="S216">
            <v>2145</v>
          </cell>
          <cell r="AC216">
            <v>4158</v>
          </cell>
          <cell r="AD216">
            <v>7</v>
          </cell>
          <cell r="AE216">
            <v>4</v>
          </cell>
          <cell r="AF216">
            <v>5</v>
          </cell>
          <cell r="AG216">
            <v>5</v>
          </cell>
          <cell r="AH216">
            <v>3</v>
          </cell>
          <cell r="AI216">
            <v>3</v>
          </cell>
        </row>
        <row r="217">
          <cell r="A217">
            <v>4158</v>
          </cell>
          <cell r="B217" t="str">
            <v xml:space="preserve">SECC.NOCT. C.T.P. DOS CERCAS       </v>
          </cell>
          <cell r="C217" t="str">
            <v xml:space="preserve">DESAMPARADOS             </v>
          </cell>
          <cell r="D217">
            <v>1</v>
          </cell>
          <cell r="E217" t="str">
            <v xml:space="preserve">SAN JOSE  </v>
          </cell>
          <cell r="F217" t="str">
            <v xml:space="preserve">DESAMPARADOS        </v>
          </cell>
          <cell r="G217" t="str">
            <v xml:space="preserve">DAMAS               </v>
          </cell>
          <cell r="H217" t="str">
            <v xml:space="preserve">SAN LORENZO         </v>
          </cell>
          <cell r="I217" t="str">
            <v xml:space="preserve">DAMARIS CORRALES PICADO       </v>
          </cell>
          <cell r="J217">
            <v>22505502</v>
          </cell>
          <cell r="K217">
            <v>22505502</v>
          </cell>
          <cell r="L217" t="str">
            <v xml:space="preserve">ctpdpscercas@hotmail.com      </v>
          </cell>
          <cell r="M217">
            <v>2</v>
          </cell>
          <cell r="N217">
            <v>38</v>
          </cell>
          <cell r="O217">
            <v>1</v>
          </cell>
          <cell r="P217">
            <v>2229</v>
          </cell>
          <cell r="S217">
            <v>2145</v>
          </cell>
          <cell r="AC217">
            <v>4158</v>
          </cell>
          <cell r="AD217">
            <v>0</v>
          </cell>
          <cell r="AE217">
            <v>0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</row>
        <row r="218">
          <cell r="A218">
            <v>4159</v>
          </cell>
          <cell r="B218" t="str">
            <v xml:space="preserve">C.T.P.MONSEÑOR SANABRIA            </v>
          </cell>
          <cell r="C218" t="str">
            <v xml:space="preserve">DESAMPARADOS             </v>
          </cell>
          <cell r="D218">
            <v>1</v>
          </cell>
          <cell r="E218" t="str">
            <v xml:space="preserve">SAN JOSE  </v>
          </cell>
          <cell r="F218" t="str">
            <v xml:space="preserve">DESAMPARADOS        </v>
          </cell>
          <cell r="G218" t="str">
            <v xml:space="preserve">DESAMPARADOS        </v>
          </cell>
          <cell r="H218" t="str">
            <v xml:space="preserve">DESAMPARADOS        </v>
          </cell>
          <cell r="I218" t="str">
            <v xml:space="preserve">JUAN FELIPE CHACÓN CASTILLO   </v>
          </cell>
          <cell r="J218">
            <v>22592253</v>
          </cell>
          <cell r="K218">
            <v>0</v>
          </cell>
          <cell r="L218" t="str">
            <v xml:space="preserve">covomosa@hotmail.com          </v>
          </cell>
          <cell r="M218">
            <v>2</v>
          </cell>
          <cell r="N218">
            <v>1159</v>
          </cell>
          <cell r="O218">
            <v>32</v>
          </cell>
          <cell r="P218">
            <v>3014</v>
          </cell>
          <cell r="Q218">
            <v>1205</v>
          </cell>
          <cell r="R218">
            <v>40</v>
          </cell>
          <cell r="S218">
            <v>2906</v>
          </cell>
          <cell r="AC218">
            <v>4159</v>
          </cell>
          <cell r="AD218">
            <v>0</v>
          </cell>
          <cell r="AE218">
            <v>0</v>
          </cell>
          <cell r="AF218">
            <v>0</v>
          </cell>
          <cell r="AG218">
            <v>13</v>
          </cell>
          <cell r="AH218">
            <v>10</v>
          </cell>
          <cell r="AI218">
            <v>9</v>
          </cell>
        </row>
        <row r="219">
          <cell r="A219">
            <v>4160</v>
          </cell>
          <cell r="B219" t="str">
            <v xml:space="preserve">C.T.P. JOSE FIGUERES FERRER        </v>
          </cell>
          <cell r="C219" t="str">
            <v xml:space="preserve">DESAMPARADOS             </v>
          </cell>
          <cell r="D219">
            <v>4</v>
          </cell>
          <cell r="E219" t="str">
            <v xml:space="preserve">SAN JOSE  </v>
          </cell>
          <cell r="F219" t="str">
            <v xml:space="preserve">DESAMPARADOS        </v>
          </cell>
          <cell r="G219" t="str">
            <v xml:space="preserve">SAN CRISTOBAL       </v>
          </cell>
          <cell r="H219" t="str">
            <v xml:space="preserve">LA LUCHA            </v>
          </cell>
          <cell r="I219" t="str">
            <v xml:space="preserve">ALBERTO QUIROS ABARCA         </v>
          </cell>
          <cell r="J219">
            <v>25441394</v>
          </cell>
          <cell r="K219">
            <v>25441394</v>
          </cell>
          <cell r="L219" t="str">
            <v xml:space="preserve">ctpfigueres@yahoo.com         </v>
          </cell>
          <cell r="M219">
            <v>2</v>
          </cell>
          <cell r="N219">
            <v>825</v>
          </cell>
          <cell r="O219">
            <v>27</v>
          </cell>
          <cell r="P219">
            <v>1983</v>
          </cell>
          <cell r="Q219">
            <v>793</v>
          </cell>
          <cell r="R219">
            <v>25</v>
          </cell>
          <cell r="S219">
            <v>1845</v>
          </cell>
          <cell r="AC219">
            <v>4160</v>
          </cell>
          <cell r="AD219">
            <v>6</v>
          </cell>
          <cell r="AE219">
            <v>4</v>
          </cell>
          <cell r="AF219">
            <v>4</v>
          </cell>
          <cell r="AG219">
            <v>4</v>
          </cell>
          <cell r="AH219">
            <v>5</v>
          </cell>
          <cell r="AI219">
            <v>4</v>
          </cell>
        </row>
        <row r="220">
          <cell r="A220">
            <v>4161</v>
          </cell>
          <cell r="B220" t="str">
            <v xml:space="preserve">C.T.P. SAN JUAN SUR                </v>
          </cell>
          <cell r="C220" t="str">
            <v xml:space="preserve">DESAMPARADOS             </v>
          </cell>
          <cell r="D220">
            <v>4</v>
          </cell>
          <cell r="E220" t="str">
            <v xml:space="preserve">CARTAGO   </v>
          </cell>
          <cell r="F220" t="str">
            <v xml:space="preserve">CARTAGO             </v>
          </cell>
          <cell r="G220" t="str">
            <v xml:space="preserve">CORRALILLO          </v>
          </cell>
          <cell r="H220" t="str">
            <v xml:space="preserve">SAN JUAN SUR        </v>
          </cell>
          <cell r="I220" t="str">
            <v xml:space="preserve">SUSANA CAMACHO VARGAS         </v>
          </cell>
          <cell r="J220">
            <v>25480294</v>
          </cell>
          <cell r="K220">
            <v>25480294</v>
          </cell>
          <cell r="L220" t="str">
            <v xml:space="preserve">ctpsanjuansur@gmail.com       </v>
          </cell>
          <cell r="M220">
            <v>2</v>
          </cell>
          <cell r="N220">
            <v>750</v>
          </cell>
          <cell r="O220">
            <v>26</v>
          </cell>
          <cell r="P220">
            <v>1849</v>
          </cell>
          <cell r="Q220">
            <v>785</v>
          </cell>
          <cell r="R220">
            <v>25</v>
          </cell>
          <cell r="S220">
            <v>1769</v>
          </cell>
          <cell r="AC220">
            <v>4161</v>
          </cell>
          <cell r="AD220">
            <v>7</v>
          </cell>
          <cell r="AE220">
            <v>6</v>
          </cell>
          <cell r="AF220">
            <v>4</v>
          </cell>
          <cell r="AG220">
            <v>3</v>
          </cell>
          <cell r="AH220">
            <v>3</v>
          </cell>
          <cell r="AI220">
            <v>3</v>
          </cell>
        </row>
        <row r="221">
          <cell r="A221">
            <v>4162</v>
          </cell>
          <cell r="B221" t="str">
            <v xml:space="preserve">C.T.P. ACOSTA                      </v>
          </cell>
          <cell r="C221" t="str">
            <v xml:space="preserve">DESAMPARADOS             </v>
          </cell>
          <cell r="D221">
            <v>5</v>
          </cell>
          <cell r="E221" t="str">
            <v xml:space="preserve">SAN JOSE  </v>
          </cell>
          <cell r="F221" t="str">
            <v xml:space="preserve">ACOSTA              </v>
          </cell>
          <cell r="G221" t="str">
            <v xml:space="preserve">SAN IGNACIO         </v>
          </cell>
          <cell r="H221" t="str">
            <v xml:space="preserve">SAN IGNACIO         </v>
          </cell>
          <cell r="I221" t="str">
            <v xml:space="preserve">ALEJANDRO GARCIA GUIDO        </v>
          </cell>
          <cell r="J221">
            <v>24100735</v>
          </cell>
          <cell r="K221">
            <v>24100121</v>
          </cell>
          <cell r="L221" t="str">
            <v xml:space="preserve">ctpacosta@racsa.co.cr         </v>
          </cell>
          <cell r="M221">
            <v>2</v>
          </cell>
          <cell r="N221">
            <v>1589</v>
          </cell>
          <cell r="O221">
            <v>49</v>
          </cell>
          <cell r="P221">
            <v>3577</v>
          </cell>
          <cell r="Q221">
            <v>1524</v>
          </cell>
          <cell r="R221">
            <v>50</v>
          </cell>
          <cell r="S221">
            <v>3668</v>
          </cell>
          <cell r="AC221">
            <v>4162</v>
          </cell>
          <cell r="AD221">
            <v>9</v>
          </cell>
          <cell r="AE221">
            <v>8</v>
          </cell>
          <cell r="AF221">
            <v>8</v>
          </cell>
          <cell r="AG221">
            <v>9</v>
          </cell>
          <cell r="AH221">
            <v>7</v>
          </cell>
          <cell r="AI221">
            <v>8</v>
          </cell>
        </row>
        <row r="222">
          <cell r="A222">
            <v>4163</v>
          </cell>
          <cell r="B222" t="str">
            <v xml:space="preserve">C.T.P. DE PURISCAL                 </v>
          </cell>
          <cell r="C222" t="str">
            <v xml:space="preserve">PURISCAL                 </v>
          </cell>
          <cell r="D222">
            <v>1</v>
          </cell>
          <cell r="E222" t="str">
            <v xml:space="preserve">SAN JOSE  </v>
          </cell>
          <cell r="F222" t="str">
            <v xml:space="preserve">PURISCAL            </v>
          </cell>
          <cell r="G222" t="str">
            <v xml:space="preserve">SANTIAGO            </v>
          </cell>
          <cell r="H222" t="str">
            <v>BARRIO CORAZON DE M.</v>
          </cell>
          <cell r="I222" t="str">
            <v xml:space="preserve">ANA CLAYTON HALL              </v>
          </cell>
          <cell r="J222">
            <v>24168444</v>
          </cell>
          <cell r="K222">
            <v>24168448</v>
          </cell>
          <cell r="L222" t="str">
            <v xml:space="preserve">ctp_puris@hotmail.com         </v>
          </cell>
          <cell r="M222">
            <v>2</v>
          </cell>
          <cell r="N222">
            <v>1448</v>
          </cell>
          <cell r="O222">
            <v>49</v>
          </cell>
          <cell r="P222">
            <v>3272</v>
          </cell>
          <cell r="Q222">
            <v>1493</v>
          </cell>
          <cell r="R222">
            <v>46</v>
          </cell>
          <cell r="S222">
            <v>3441</v>
          </cell>
          <cell r="AC222">
            <v>4163</v>
          </cell>
          <cell r="AD222">
            <v>12</v>
          </cell>
          <cell r="AE222">
            <v>9</v>
          </cell>
          <cell r="AF222">
            <v>9</v>
          </cell>
          <cell r="AG222">
            <v>8</v>
          </cell>
          <cell r="AH222">
            <v>7</v>
          </cell>
          <cell r="AI222">
            <v>4</v>
          </cell>
        </row>
        <row r="223">
          <cell r="A223">
            <v>4163</v>
          </cell>
          <cell r="B223" t="str">
            <v xml:space="preserve">SECC.NOCT. C.T.P. DE PURISCAL      </v>
          </cell>
          <cell r="C223" t="str">
            <v xml:space="preserve">PURISCAL                 </v>
          </cell>
          <cell r="D223">
            <v>1</v>
          </cell>
          <cell r="E223" t="str">
            <v xml:space="preserve">SAN JOSE  </v>
          </cell>
          <cell r="F223" t="str">
            <v xml:space="preserve">PURISCAL            </v>
          </cell>
          <cell r="G223" t="str">
            <v xml:space="preserve">SANTIAGO            </v>
          </cell>
          <cell r="H223" t="str">
            <v>BARRIO CORAZON DE M.</v>
          </cell>
          <cell r="I223" t="str">
            <v xml:space="preserve">ANA CLAYTON HALL              </v>
          </cell>
          <cell r="J223">
            <v>24168444</v>
          </cell>
          <cell r="K223">
            <v>24168448</v>
          </cell>
          <cell r="L223" t="str">
            <v xml:space="preserve">ctp_puriis@hotmail.com        </v>
          </cell>
          <cell r="M223">
            <v>2</v>
          </cell>
          <cell r="N223">
            <v>50</v>
          </cell>
          <cell r="O223">
            <v>2</v>
          </cell>
          <cell r="P223">
            <v>3272</v>
          </cell>
          <cell r="S223">
            <v>3441</v>
          </cell>
          <cell r="AC223">
            <v>4163</v>
          </cell>
          <cell r="AD223">
            <v>0</v>
          </cell>
          <cell r="AE223">
            <v>0</v>
          </cell>
          <cell r="AF223">
            <v>0</v>
          </cell>
          <cell r="AG223">
            <v>2</v>
          </cell>
          <cell r="AH223">
            <v>0</v>
          </cell>
          <cell r="AI223">
            <v>0</v>
          </cell>
        </row>
        <row r="224">
          <cell r="A224">
            <v>4164</v>
          </cell>
          <cell r="B224" t="str">
            <v xml:space="preserve">C.T.P. DE TURRUBARES               </v>
          </cell>
          <cell r="C224" t="str">
            <v xml:space="preserve">PURISCAL                 </v>
          </cell>
          <cell r="D224">
            <v>6</v>
          </cell>
          <cell r="E224" t="str">
            <v xml:space="preserve">SAN JOSE  </v>
          </cell>
          <cell r="F224" t="str">
            <v xml:space="preserve">TURRUBARES          </v>
          </cell>
          <cell r="G224" t="str">
            <v xml:space="preserve">SAN PABLO           </v>
          </cell>
          <cell r="H224" t="str">
            <v xml:space="preserve">SAN PABLO           </v>
          </cell>
          <cell r="I224" t="str">
            <v xml:space="preserve">SILVIO CALDERON MONTERO       </v>
          </cell>
          <cell r="J224">
            <v>24190256</v>
          </cell>
          <cell r="K224">
            <v>24190256</v>
          </cell>
          <cell r="L224" t="str">
            <v xml:space="preserve">ctpturrubares@hotmail.com     </v>
          </cell>
          <cell r="M224">
            <v>2</v>
          </cell>
          <cell r="N224">
            <v>298</v>
          </cell>
          <cell r="O224">
            <v>11</v>
          </cell>
          <cell r="P224">
            <v>901</v>
          </cell>
          <cell r="Q224">
            <v>291</v>
          </cell>
          <cell r="R224">
            <v>11</v>
          </cell>
          <cell r="S224">
            <v>816</v>
          </cell>
          <cell r="AC224">
            <v>4164</v>
          </cell>
          <cell r="AD224">
            <v>2</v>
          </cell>
          <cell r="AE224">
            <v>2</v>
          </cell>
          <cell r="AF224">
            <v>2</v>
          </cell>
          <cell r="AG224">
            <v>2</v>
          </cell>
          <cell r="AH224">
            <v>2</v>
          </cell>
          <cell r="AI224">
            <v>1</v>
          </cell>
        </row>
        <row r="225">
          <cell r="A225">
            <v>4165</v>
          </cell>
          <cell r="B225" t="str">
            <v xml:space="preserve">C.T.P. LA GLORIA                   </v>
          </cell>
          <cell r="C225" t="str">
            <v xml:space="preserve">PURISCAL                 </v>
          </cell>
          <cell r="D225">
            <v>3</v>
          </cell>
          <cell r="E225" t="str">
            <v xml:space="preserve">SAN JOSE  </v>
          </cell>
          <cell r="F225" t="str">
            <v xml:space="preserve">PURISCAL            </v>
          </cell>
          <cell r="G225" t="str">
            <v xml:space="preserve">CHIRES              </v>
          </cell>
          <cell r="H225" t="str">
            <v xml:space="preserve">CRISTO REY          </v>
          </cell>
          <cell r="I225" t="str">
            <v xml:space="preserve">JUAN OVIDIO DELGADO LEON      </v>
          </cell>
          <cell r="J225">
            <v>27781010</v>
          </cell>
          <cell r="K225">
            <v>27781010</v>
          </cell>
          <cell r="L225" t="str">
            <v xml:space="preserve">ctplagloria03@yahoo.es        </v>
          </cell>
          <cell r="M225">
            <v>2</v>
          </cell>
          <cell r="N225">
            <v>316</v>
          </cell>
          <cell r="O225">
            <v>12</v>
          </cell>
          <cell r="P225">
            <v>864</v>
          </cell>
          <cell r="Q225">
            <v>318</v>
          </cell>
          <cell r="R225">
            <v>13</v>
          </cell>
          <cell r="S225">
            <v>898</v>
          </cell>
          <cell r="AC225">
            <v>4165</v>
          </cell>
          <cell r="AD225">
            <v>3</v>
          </cell>
          <cell r="AE225">
            <v>2</v>
          </cell>
          <cell r="AF225">
            <v>2</v>
          </cell>
          <cell r="AG225">
            <v>2</v>
          </cell>
          <cell r="AH225">
            <v>1</v>
          </cell>
          <cell r="AI225">
            <v>2</v>
          </cell>
        </row>
        <row r="226">
          <cell r="A226">
            <v>4166</v>
          </cell>
          <cell r="B226" t="str">
            <v xml:space="preserve">C.T.P. SAN ISIDRO                  </v>
          </cell>
          <cell r="C226" t="str">
            <v xml:space="preserve">PEREZ ZELEDON            </v>
          </cell>
          <cell r="D226">
            <v>3</v>
          </cell>
          <cell r="E226" t="str">
            <v xml:space="preserve">SAN JOSE  </v>
          </cell>
          <cell r="F226" t="str">
            <v xml:space="preserve">PEREZ ZELEDON       </v>
          </cell>
          <cell r="G226" t="str">
            <v xml:space="preserve">DANIEL FLORES       </v>
          </cell>
          <cell r="H226" t="str">
            <v xml:space="preserve">VILLA LIGIA         </v>
          </cell>
          <cell r="I226" t="str">
            <v xml:space="preserve">DANILO MORALES RIVERA         </v>
          </cell>
          <cell r="J226">
            <v>27710910</v>
          </cell>
          <cell r="K226">
            <v>27710910</v>
          </cell>
          <cell r="L226" t="str">
            <v xml:space="preserve">contacto@CTPsanisidro.ed.cr   </v>
          </cell>
          <cell r="M226">
            <v>2</v>
          </cell>
          <cell r="N226">
            <v>877</v>
          </cell>
          <cell r="O226">
            <v>25</v>
          </cell>
          <cell r="P226">
            <v>2200</v>
          </cell>
          <cell r="Q226">
            <v>907</v>
          </cell>
          <cell r="R226">
            <v>24</v>
          </cell>
          <cell r="S226">
            <v>2025</v>
          </cell>
          <cell r="AC226">
            <v>4166</v>
          </cell>
          <cell r="AD226">
            <v>6</v>
          </cell>
          <cell r="AE226">
            <v>6</v>
          </cell>
          <cell r="AF226">
            <v>4</v>
          </cell>
          <cell r="AG226">
            <v>3</v>
          </cell>
          <cell r="AH226">
            <v>3</v>
          </cell>
          <cell r="AI226">
            <v>3</v>
          </cell>
        </row>
        <row r="227">
          <cell r="A227">
            <v>4166</v>
          </cell>
          <cell r="B227" t="str">
            <v xml:space="preserve">SECC.NOCT. C.T.P. SAN ISIDRO       </v>
          </cell>
          <cell r="C227" t="str">
            <v xml:space="preserve">PEREZ ZELEDON            </v>
          </cell>
          <cell r="D227">
            <v>3</v>
          </cell>
          <cell r="E227" t="str">
            <v xml:space="preserve">SAN JOSE  </v>
          </cell>
          <cell r="F227" t="str">
            <v xml:space="preserve">PEREZ ZELEDON       </v>
          </cell>
          <cell r="G227" t="str">
            <v xml:space="preserve">DANIEL FLORES       </v>
          </cell>
          <cell r="H227" t="str">
            <v xml:space="preserve">VILLA LIGIA         </v>
          </cell>
          <cell r="I227" t="str">
            <v xml:space="preserve">DANILO MORALES RIVERA         </v>
          </cell>
          <cell r="J227">
            <v>27710910</v>
          </cell>
          <cell r="K227">
            <v>27710910</v>
          </cell>
          <cell r="L227" t="str">
            <v xml:space="preserve">contacto@ctpsanisidro.ed.cr   </v>
          </cell>
          <cell r="M227">
            <v>2</v>
          </cell>
          <cell r="N227">
            <v>103</v>
          </cell>
          <cell r="O227">
            <v>3</v>
          </cell>
          <cell r="P227">
            <v>2200</v>
          </cell>
          <cell r="S227">
            <v>2025</v>
          </cell>
          <cell r="AC227">
            <v>4166</v>
          </cell>
          <cell r="AD227">
            <v>0</v>
          </cell>
          <cell r="AE227">
            <v>0</v>
          </cell>
          <cell r="AF227">
            <v>0</v>
          </cell>
          <cell r="AG227">
            <v>3</v>
          </cell>
          <cell r="AH227">
            <v>0</v>
          </cell>
          <cell r="AI227">
            <v>0</v>
          </cell>
        </row>
        <row r="228">
          <cell r="A228">
            <v>4167</v>
          </cell>
          <cell r="B228" t="str">
            <v xml:space="preserve">C.T.P. DE PLATANARES               </v>
          </cell>
          <cell r="C228" t="str">
            <v xml:space="preserve">PEREZ ZELEDON            </v>
          </cell>
          <cell r="D228">
            <v>7</v>
          </cell>
          <cell r="E228" t="str">
            <v xml:space="preserve">SAN JOSE  </v>
          </cell>
          <cell r="F228" t="str">
            <v xml:space="preserve">PEREZ ZELEDON       </v>
          </cell>
          <cell r="G228" t="str">
            <v xml:space="preserve">PLATANARES          </v>
          </cell>
          <cell r="H228" t="str">
            <v xml:space="preserve">SAN RAFAEL          </v>
          </cell>
          <cell r="I228" t="str">
            <v xml:space="preserve">MARLENE NÚÑEZ SEGURA          </v>
          </cell>
          <cell r="J228">
            <v>27370025</v>
          </cell>
          <cell r="K228">
            <v>27370168</v>
          </cell>
          <cell r="L228" t="str">
            <v xml:space="preserve">ctpplatanares@gmail.com       </v>
          </cell>
          <cell r="M228">
            <v>2</v>
          </cell>
          <cell r="N228">
            <v>742</v>
          </cell>
          <cell r="O228">
            <v>24</v>
          </cell>
          <cell r="P228">
            <v>1697</v>
          </cell>
          <cell r="Q228">
            <v>763</v>
          </cell>
          <cell r="R228">
            <v>24</v>
          </cell>
          <cell r="S228">
            <v>1698</v>
          </cell>
          <cell r="AC228">
            <v>4167</v>
          </cell>
          <cell r="AD228">
            <v>6</v>
          </cell>
          <cell r="AE228">
            <v>6</v>
          </cell>
          <cell r="AF228">
            <v>3</v>
          </cell>
          <cell r="AG228">
            <v>4</v>
          </cell>
          <cell r="AH228">
            <v>2</v>
          </cell>
          <cell r="AI228">
            <v>3</v>
          </cell>
        </row>
        <row r="229">
          <cell r="A229">
            <v>4168</v>
          </cell>
          <cell r="B229" t="str">
            <v xml:space="preserve">C.T.P. DE PEJIBAYE                 </v>
          </cell>
          <cell r="C229" t="str">
            <v xml:space="preserve">PEREZ ZELEDON            </v>
          </cell>
          <cell r="D229">
            <v>8</v>
          </cell>
          <cell r="E229" t="str">
            <v xml:space="preserve">SAN JOSE  </v>
          </cell>
          <cell r="F229" t="str">
            <v xml:space="preserve">PEREZ ZELEDON       </v>
          </cell>
          <cell r="G229" t="str">
            <v xml:space="preserve">PEJIBAYE            </v>
          </cell>
          <cell r="H229" t="str">
            <v xml:space="preserve">PEJIBAYE CENTRO     </v>
          </cell>
          <cell r="I229" t="str">
            <v xml:space="preserve">GILBERTH VALVERDE MORA        </v>
          </cell>
          <cell r="J229">
            <v>27360104</v>
          </cell>
          <cell r="K229">
            <v>0</v>
          </cell>
          <cell r="L229" t="str">
            <v xml:space="preserve">                              </v>
          </cell>
          <cell r="M229">
            <v>2</v>
          </cell>
          <cell r="N229">
            <v>463</v>
          </cell>
          <cell r="O229">
            <v>18</v>
          </cell>
          <cell r="P229">
            <v>1279</v>
          </cell>
          <cell r="Q229">
            <v>512</v>
          </cell>
          <cell r="R229">
            <v>19</v>
          </cell>
          <cell r="S229">
            <v>1325</v>
          </cell>
          <cell r="AC229">
            <v>4168</v>
          </cell>
          <cell r="AD229">
            <v>4</v>
          </cell>
          <cell r="AE229">
            <v>3</v>
          </cell>
          <cell r="AF229">
            <v>3</v>
          </cell>
          <cell r="AG229">
            <v>3</v>
          </cell>
          <cell r="AH229">
            <v>3</v>
          </cell>
          <cell r="AI229">
            <v>2</v>
          </cell>
        </row>
        <row r="230">
          <cell r="A230">
            <v>4169</v>
          </cell>
          <cell r="B230" t="str">
            <v xml:space="preserve">C.T.P. GENERAL VIEJO               </v>
          </cell>
          <cell r="C230" t="str">
            <v xml:space="preserve">PEREZ ZELEDON            </v>
          </cell>
          <cell r="D230">
            <v>5</v>
          </cell>
          <cell r="E230" t="str">
            <v xml:space="preserve">SAN JOSE  </v>
          </cell>
          <cell r="F230" t="str">
            <v xml:space="preserve">PEREZ ZELEDON       </v>
          </cell>
          <cell r="G230" t="str">
            <v xml:space="preserve">GENERAL             </v>
          </cell>
          <cell r="H230" t="str">
            <v xml:space="preserve">GENERAL VIEJO       </v>
          </cell>
          <cell r="I230" t="str">
            <v>JOSE L. ALVARO FERNANDEZ BEITA</v>
          </cell>
          <cell r="J230">
            <v>27382457</v>
          </cell>
          <cell r="K230">
            <v>27382457</v>
          </cell>
          <cell r="L230" t="str">
            <v xml:space="preserve">                              </v>
          </cell>
          <cell r="M230">
            <v>2</v>
          </cell>
          <cell r="N230">
            <v>655</v>
          </cell>
          <cell r="O230">
            <v>24</v>
          </cell>
          <cell r="P230">
            <v>1645</v>
          </cell>
          <cell r="Q230">
            <v>701</v>
          </cell>
          <cell r="R230">
            <v>25</v>
          </cell>
          <cell r="S230">
            <v>1737</v>
          </cell>
          <cell r="AC230">
            <v>4169</v>
          </cell>
          <cell r="AD230">
            <v>6</v>
          </cell>
          <cell r="AE230">
            <v>4</v>
          </cell>
          <cell r="AF230">
            <v>4</v>
          </cell>
          <cell r="AG230">
            <v>4</v>
          </cell>
          <cell r="AH230">
            <v>3</v>
          </cell>
          <cell r="AI230">
            <v>3</v>
          </cell>
        </row>
        <row r="231">
          <cell r="A231">
            <v>4170</v>
          </cell>
          <cell r="B231" t="str">
            <v xml:space="preserve">C.T.P. DE BUENOS AIRES             </v>
          </cell>
          <cell r="C231" t="str">
            <v xml:space="preserve">GRANDE DE TERRABA        </v>
          </cell>
          <cell r="D231">
            <v>1</v>
          </cell>
          <cell r="E231" t="str">
            <v>PUNTARENAS</v>
          </cell>
          <cell r="F231" t="str">
            <v xml:space="preserve">BUENOS AIRES        </v>
          </cell>
          <cell r="G231" t="str">
            <v xml:space="preserve">BUENOS AIRES        </v>
          </cell>
          <cell r="H231" t="str">
            <v xml:space="preserve">LAS LOMAS           </v>
          </cell>
          <cell r="I231" t="str">
            <v xml:space="preserve">MARCOS W. NAVARRO CORDERO     </v>
          </cell>
          <cell r="J231">
            <v>27300045</v>
          </cell>
          <cell r="K231">
            <v>27300045</v>
          </cell>
          <cell r="L231" t="str">
            <v>colegiotecnicobuenosaires@gmai</v>
          </cell>
          <cell r="M231">
            <v>2</v>
          </cell>
          <cell r="N231">
            <v>845</v>
          </cell>
          <cell r="O231">
            <v>25</v>
          </cell>
          <cell r="P231">
            <v>1936</v>
          </cell>
          <cell r="Q231">
            <v>790</v>
          </cell>
          <cell r="R231">
            <v>26</v>
          </cell>
          <cell r="S231">
            <v>1891</v>
          </cell>
          <cell r="AC231">
            <v>4170</v>
          </cell>
          <cell r="AD231">
            <v>7</v>
          </cell>
          <cell r="AE231">
            <v>5</v>
          </cell>
          <cell r="AF231">
            <v>4</v>
          </cell>
          <cell r="AG231">
            <v>3</v>
          </cell>
          <cell r="AH231">
            <v>3</v>
          </cell>
          <cell r="AI231">
            <v>3</v>
          </cell>
        </row>
        <row r="232">
          <cell r="A232">
            <v>4171</v>
          </cell>
          <cell r="B232" t="str">
            <v xml:space="preserve">C.T.P. JESUS OCAÑA ROJAS           </v>
          </cell>
          <cell r="C232" t="str">
            <v xml:space="preserve">ALAJUELA                 </v>
          </cell>
          <cell r="D232">
            <v>1</v>
          </cell>
          <cell r="E232" t="str">
            <v xml:space="preserve">ALAJUELA  </v>
          </cell>
          <cell r="F232" t="str">
            <v xml:space="preserve">ALAJUELA            </v>
          </cell>
          <cell r="G232" t="str">
            <v xml:space="preserve">ALAJUELA            </v>
          </cell>
          <cell r="H232" t="str">
            <v xml:space="preserve">CANOAS              </v>
          </cell>
          <cell r="I232" t="str">
            <v xml:space="preserve">DEYANIRA AVILAA VILLALOBOS    </v>
          </cell>
          <cell r="J232">
            <v>24439109</v>
          </cell>
          <cell r="K232">
            <v>24400600</v>
          </cell>
          <cell r="L232" t="str">
            <v>sonia.chaves.murillo@mep.go.cr</v>
          </cell>
          <cell r="M232">
            <v>2</v>
          </cell>
          <cell r="N232">
            <v>852</v>
          </cell>
          <cell r="O232">
            <v>25</v>
          </cell>
          <cell r="P232">
            <v>2108</v>
          </cell>
          <cell r="Q232">
            <v>929</v>
          </cell>
          <cell r="R232">
            <v>25</v>
          </cell>
          <cell r="S232">
            <v>2111</v>
          </cell>
          <cell r="AC232">
            <v>4171</v>
          </cell>
          <cell r="AD232">
            <v>0</v>
          </cell>
          <cell r="AE232">
            <v>0</v>
          </cell>
          <cell r="AF232">
            <v>0</v>
          </cell>
          <cell r="AG232">
            <v>8</v>
          </cell>
          <cell r="AH232">
            <v>9</v>
          </cell>
          <cell r="AI232">
            <v>8</v>
          </cell>
        </row>
        <row r="233">
          <cell r="A233">
            <v>4172</v>
          </cell>
          <cell r="B233" t="str">
            <v xml:space="preserve">C.T.P.RICARDO CASTRO BEER          </v>
          </cell>
          <cell r="C233" t="str">
            <v xml:space="preserve">ALAJUELA                 </v>
          </cell>
          <cell r="D233">
            <v>9</v>
          </cell>
          <cell r="E233" t="str">
            <v xml:space="preserve">ALAJUELA  </v>
          </cell>
          <cell r="F233" t="str">
            <v xml:space="preserve">OROTINA             </v>
          </cell>
          <cell r="G233" t="str">
            <v xml:space="preserve">OROTINA             </v>
          </cell>
          <cell r="H233" t="str">
            <v xml:space="preserve">KILOMETRO           </v>
          </cell>
          <cell r="I233" t="str">
            <v xml:space="preserve">MARCOS CORDERO CASTRO         </v>
          </cell>
          <cell r="J233">
            <v>24288263</v>
          </cell>
          <cell r="K233">
            <v>24288263</v>
          </cell>
          <cell r="L233" t="str">
            <v xml:space="preserve">                              </v>
          </cell>
          <cell r="M233">
            <v>2</v>
          </cell>
          <cell r="N233">
            <v>1327</v>
          </cell>
          <cell r="O233">
            <v>41</v>
          </cell>
          <cell r="P233">
            <v>2841</v>
          </cell>
          <cell r="Q233">
            <v>1248</v>
          </cell>
          <cell r="R233">
            <v>40</v>
          </cell>
          <cell r="S233">
            <v>2893</v>
          </cell>
          <cell r="AC233">
            <v>4172</v>
          </cell>
          <cell r="AD233">
            <v>11</v>
          </cell>
          <cell r="AE233">
            <v>9</v>
          </cell>
          <cell r="AF233">
            <v>7</v>
          </cell>
          <cell r="AG233">
            <v>5</v>
          </cell>
          <cell r="AH233">
            <v>4</v>
          </cell>
          <cell r="AI233">
            <v>5</v>
          </cell>
        </row>
        <row r="234">
          <cell r="A234">
            <v>4173</v>
          </cell>
          <cell r="B234" t="str">
            <v xml:space="preserve">C.T.P. SAN MATEO                   </v>
          </cell>
          <cell r="C234" t="str">
            <v xml:space="preserve">ALAJUELA                 </v>
          </cell>
          <cell r="D234">
            <v>9</v>
          </cell>
          <cell r="E234" t="str">
            <v xml:space="preserve">ALAJUELA  </v>
          </cell>
          <cell r="F234" t="str">
            <v xml:space="preserve">SAN MATEO           </v>
          </cell>
          <cell r="G234" t="str">
            <v xml:space="preserve">SAN MATEO           </v>
          </cell>
          <cell r="H234" t="str">
            <v xml:space="preserve">SAN MATEO           </v>
          </cell>
          <cell r="I234" t="str">
            <v xml:space="preserve">VERNY SOLORZANO RODRIGUEZ     </v>
          </cell>
          <cell r="J234">
            <v>24284911</v>
          </cell>
          <cell r="K234">
            <v>24284911</v>
          </cell>
          <cell r="L234" t="str">
            <v>direccionctpsanmateo@gmail.com</v>
          </cell>
          <cell r="M234">
            <v>2</v>
          </cell>
          <cell r="N234">
            <v>442</v>
          </cell>
          <cell r="O234">
            <v>16</v>
          </cell>
          <cell r="P234">
            <v>1181</v>
          </cell>
          <cell r="Q234">
            <v>420</v>
          </cell>
          <cell r="R234">
            <v>15</v>
          </cell>
          <cell r="S234">
            <v>1121</v>
          </cell>
          <cell r="AC234">
            <v>4173</v>
          </cell>
          <cell r="AD234">
            <v>4</v>
          </cell>
          <cell r="AE234">
            <v>3</v>
          </cell>
          <cell r="AF234">
            <v>3</v>
          </cell>
          <cell r="AG234">
            <v>2</v>
          </cell>
          <cell r="AH234">
            <v>2</v>
          </cell>
          <cell r="AI234">
            <v>2</v>
          </cell>
        </row>
        <row r="235">
          <cell r="A235">
            <v>4174</v>
          </cell>
          <cell r="B235" t="str">
            <v xml:space="preserve">C.T.P. DE PIEDADES SUR             </v>
          </cell>
          <cell r="C235" t="str">
            <v xml:space="preserve">OCCIDENTE                </v>
          </cell>
          <cell r="D235">
            <v>3</v>
          </cell>
          <cell r="E235" t="str">
            <v xml:space="preserve">ALAJUELA  </v>
          </cell>
          <cell r="F235" t="str">
            <v xml:space="preserve">SAN RAMON           </v>
          </cell>
          <cell r="G235" t="str">
            <v xml:space="preserve">PIEDADES SUR        </v>
          </cell>
          <cell r="H235" t="str">
            <v xml:space="preserve">PIEDADES SUR        </v>
          </cell>
          <cell r="I235" t="str">
            <v xml:space="preserve">ADRIÁN JIMÉNEZ CHAVES         </v>
          </cell>
          <cell r="J235">
            <v>24478348</v>
          </cell>
          <cell r="K235">
            <v>24478195</v>
          </cell>
          <cell r="L235" t="str">
            <v xml:space="preserve">psurctp@hotmail.com           </v>
          </cell>
          <cell r="M235">
            <v>2</v>
          </cell>
          <cell r="N235">
            <v>871</v>
          </cell>
          <cell r="O235">
            <v>30</v>
          </cell>
          <cell r="P235">
            <v>2105</v>
          </cell>
          <cell r="Q235">
            <v>875</v>
          </cell>
          <cell r="R235">
            <v>30</v>
          </cell>
          <cell r="S235">
            <v>2138</v>
          </cell>
          <cell r="AC235">
            <v>4174</v>
          </cell>
          <cell r="AD235">
            <v>12</v>
          </cell>
          <cell r="AE235">
            <v>6</v>
          </cell>
          <cell r="AF235">
            <v>4</v>
          </cell>
          <cell r="AG235">
            <v>3</v>
          </cell>
          <cell r="AH235">
            <v>3</v>
          </cell>
          <cell r="AI235">
            <v>2</v>
          </cell>
        </row>
        <row r="236">
          <cell r="A236">
            <v>4175</v>
          </cell>
          <cell r="B236" t="str">
            <v xml:space="preserve">C.T.P. FRANCISCO J. ORLICH B.      </v>
          </cell>
          <cell r="C236" t="str">
            <v xml:space="preserve">OCCIDENTE                </v>
          </cell>
          <cell r="D236">
            <v>4</v>
          </cell>
          <cell r="E236" t="str">
            <v xml:space="preserve">ALAJUELA  </v>
          </cell>
          <cell r="F236" t="str">
            <v xml:space="preserve">VALVERDE VEGA       </v>
          </cell>
          <cell r="G236" t="str">
            <v xml:space="preserve">SARCHI NORTE        </v>
          </cell>
          <cell r="H236" t="str">
            <v xml:space="preserve">EL COLEGIO          </v>
          </cell>
          <cell r="I236" t="str">
            <v xml:space="preserve">JOSÉ ANTONIO MARTÍNEZ FAJARDO </v>
          </cell>
          <cell r="J236">
            <v>24544012</v>
          </cell>
          <cell r="K236">
            <v>24542395</v>
          </cell>
          <cell r="L236" t="str">
            <v xml:space="preserve">Ctpfjo@gmail.com              </v>
          </cell>
          <cell r="M236">
            <v>2</v>
          </cell>
          <cell r="N236">
            <v>1009</v>
          </cell>
          <cell r="O236">
            <v>36</v>
          </cell>
          <cell r="P236">
            <v>2472</v>
          </cell>
          <cell r="Q236">
            <v>950</v>
          </cell>
          <cell r="R236">
            <v>32</v>
          </cell>
          <cell r="S236">
            <v>2214</v>
          </cell>
          <cell r="AC236">
            <v>4175</v>
          </cell>
          <cell r="AD236">
            <v>11</v>
          </cell>
          <cell r="AE236">
            <v>9</v>
          </cell>
          <cell r="AF236">
            <v>6</v>
          </cell>
          <cell r="AG236">
            <v>5</v>
          </cell>
          <cell r="AH236">
            <v>3</v>
          </cell>
          <cell r="AI236">
            <v>2</v>
          </cell>
        </row>
        <row r="237">
          <cell r="A237">
            <v>4176</v>
          </cell>
          <cell r="B237" t="str">
            <v xml:space="preserve">C.T.P.NATANIEL ARIAS M             </v>
          </cell>
          <cell r="C237" t="str">
            <v xml:space="preserve">SAN CARLOS               </v>
          </cell>
          <cell r="D237">
            <v>4</v>
          </cell>
          <cell r="E237" t="str">
            <v xml:space="preserve">ALAJUELA  </v>
          </cell>
          <cell r="F237" t="str">
            <v xml:space="preserve">SAN CARLOS          </v>
          </cell>
          <cell r="G237" t="str">
            <v xml:space="preserve">AGUAS ZARCAS        </v>
          </cell>
          <cell r="H237" t="str">
            <v xml:space="preserve">AGUAS ZARCAS        </v>
          </cell>
          <cell r="I237" t="str">
            <v xml:space="preserve">WARREN ALVARADO GUERRERO      </v>
          </cell>
          <cell r="J237">
            <v>24744189</v>
          </cell>
          <cell r="K237">
            <v>24744037</v>
          </cell>
          <cell r="L237" t="str">
            <v xml:space="preserve">ctp_aguaszarcas@yahoo.es      </v>
          </cell>
          <cell r="M237">
            <v>1</v>
          </cell>
          <cell r="N237">
            <v>1265</v>
          </cell>
          <cell r="O237">
            <v>36</v>
          </cell>
          <cell r="P237">
            <v>2774</v>
          </cell>
          <cell r="Q237">
            <v>1289</v>
          </cell>
          <cell r="R237">
            <v>39</v>
          </cell>
          <cell r="S237">
            <v>2915</v>
          </cell>
          <cell r="AC237">
            <v>4176</v>
          </cell>
          <cell r="AD237">
            <v>12</v>
          </cell>
          <cell r="AE237">
            <v>7</v>
          </cell>
          <cell r="AF237">
            <v>7</v>
          </cell>
          <cell r="AG237">
            <v>4</v>
          </cell>
          <cell r="AH237">
            <v>3</v>
          </cell>
          <cell r="AI237">
            <v>3</v>
          </cell>
        </row>
        <row r="238">
          <cell r="A238">
            <v>4176</v>
          </cell>
          <cell r="B238" t="str">
            <v xml:space="preserve">SECC.NOCT. C.T.P. NATANIEL ARIAS M </v>
          </cell>
          <cell r="C238" t="str">
            <v xml:space="preserve">SAN CARLOS               </v>
          </cell>
          <cell r="D238">
            <v>4</v>
          </cell>
          <cell r="E238" t="str">
            <v xml:space="preserve">ALAJUELA  </v>
          </cell>
          <cell r="F238" t="str">
            <v xml:space="preserve">SAN CARLOS          </v>
          </cell>
          <cell r="G238" t="str">
            <v xml:space="preserve">AGUAS ZARCAS        </v>
          </cell>
          <cell r="H238" t="str">
            <v xml:space="preserve">AGUAS ZARCAS        </v>
          </cell>
          <cell r="I238" t="str">
            <v xml:space="preserve">WARREN ALVARADO GUERRERO      </v>
          </cell>
          <cell r="J238">
            <v>24744189</v>
          </cell>
          <cell r="K238">
            <v>24744037</v>
          </cell>
          <cell r="L238" t="str">
            <v xml:space="preserve">ctp_aguaszarcas@yahoo.es      </v>
          </cell>
          <cell r="M238">
            <v>2</v>
          </cell>
          <cell r="N238">
            <v>50</v>
          </cell>
          <cell r="O238">
            <v>3</v>
          </cell>
          <cell r="P238">
            <v>2774</v>
          </cell>
          <cell r="S238">
            <v>2915</v>
          </cell>
          <cell r="AC238">
            <v>4176</v>
          </cell>
          <cell r="AD238">
            <v>0</v>
          </cell>
          <cell r="AE238">
            <v>0</v>
          </cell>
          <cell r="AF238">
            <v>0</v>
          </cell>
          <cell r="AG238">
            <v>3</v>
          </cell>
          <cell r="AH238">
            <v>0</v>
          </cell>
          <cell r="AI238">
            <v>0</v>
          </cell>
        </row>
        <row r="239">
          <cell r="A239">
            <v>4177</v>
          </cell>
          <cell r="B239" t="str">
            <v xml:space="preserve">C.T.P. LOS CHILES                  </v>
          </cell>
          <cell r="C239" t="str">
            <v xml:space="preserve">SAN CARLOS               </v>
          </cell>
          <cell r="D239">
            <v>9</v>
          </cell>
          <cell r="E239" t="str">
            <v xml:space="preserve">ALAJUELA  </v>
          </cell>
          <cell r="F239" t="str">
            <v xml:space="preserve">LOS CHILES          </v>
          </cell>
          <cell r="G239" t="str">
            <v xml:space="preserve">LOS CHILES          </v>
          </cell>
          <cell r="H239" t="str">
            <v xml:space="preserve">LOS CHILES          </v>
          </cell>
          <cell r="I239" t="str">
            <v xml:space="preserve">ASDRUBAL CALVO PANIAGUA       </v>
          </cell>
          <cell r="J239">
            <v>24711110</v>
          </cell>
          <cell r="K239">
            <v>24711110</v>
          </cell>
          <cell r="L239" t="str">
            <v xml:space="preserve">ctploschiles@hotmail.com      </v>
          </cell>
          <cell r="M239">
            <v>2</v>
          </cell>
          <cell r="N239">
            <v>630</v>
          </cell>
          <cell r="O239">
            <v>21</v>
          </cell>
          <cell r="P239">
            <v>1543</v>
          </cell>
          <cell r="Q239">
            <v>619</v>
          </cell>
          <cell r="R239">
            <v>19</v>
          </cell>
          <cell r="S239">
            <v>1471</v>
          </cell>
          <cell r="AC239">
            <v>4177</v>
          </cell>
          <cell r="AD239">
            <v>7</v>
          </cell>
          <cell r="AE239">
            <v>5</v>
          </cell>
          <cell r="AF239">
            <v>3</v>
          </cell>
          <cell r="AG239">
            <v>2</v>
          </cell>
          <cell r="AH239">
            <v>2</v>
          </cell>
          <cell r="AI239">
            <v>2</v>
          </cell>
        </row>
        <row r="240">
          <cell r="A240">
            <v>4178</v>
          </cell>
          <cell r="B240" t="str">
            <v xml:space="preserve">C.T.P. DE VENECIA                  </v>
          </cell>
          <cell r="C240" t="str">
            <v xml:space="preserve">SAN CARLOS               </v>
          </cell>
          <cell r="D240">
            <v>1</v>
          </cell>
          <cell r="E240" t="str">
            <v xml:space="preserve">ALAJUELA  </v>
          </cell>
          <cell r="F240" t="str">
            <v xml:space="preserve">SAN CARLOS          </v>
          </cell>
          <cell r="G240" t="str">
            <v xml:space="preserve">VENECIA             </v>
          </cell>
          <cell r="H240" t="str">
            <v xml:space="preserve">SAN MARTIN          </v>
          </cell>
          <cell r="I240" t="str">
            <v xml:space="preserve">GRUSHENSKA CASTILLO FERNANDEZ </v>
          </cell>
          <cell r="J240">
            <v>24722059</v>
          </cell>
          <cell r="K240">
            <v>24722998</v>
          </cell>
          <cell r="L240" t="str">
            <v xml:space="preserve">ctpveneciasc@hotmail.com      </v>
          </cell>
          <cell r="M240">
            <v>2</v>
          </cell>
          <cell r="N240">
            <v>945</v>
          </cell>
          <cell r="O240">
            <v>31</v>
          </cell>
          <cell r="P240">
            <v>2266</v>
          </cell>
          <cell r="Q240">
            <v>1016</v>
          </cell>
          <cell r="R240">
            <v>31</v>
          </cell>
          <cell r="S240">
            <v>2342</v>
          </cell>
          <cell r="AC240">
            <v>4178</v>
          </cell>
          <cell r="AD240">
            <v>7</v>
          </cell>
          <cell r="AE240">
            <v>6</v>
          </cell>
          <cell r="AF240">
            <v>5</v>
          </cell>
          <cell r="AG240">
            <v>5</v>
          </cell>
          <cell r="AH240">
            <v>5</v>
          </cell>
          <cell r="AI240">
            <v>3</v>
          </cell>
        </row>
        <row r="241">
          <cell r="A241">
            <v>4179</v>
          </cell>
          <cell r="B241" t="str">
            <v xml:space="preserve">C.T.P. LA FORTUNA                  </v>
          </cell>
          <cell r="C241" t="str">
            <v xml:space="preserve">SAN CARLOS               </v>
          </cell>
          <cell r="D241">
            <v>6</v>
          </cell>
          <cell r="E241" t="str">
            <v xml:space="preserve">ALAJUELA  </v>
          </cell>
          <cell r="F241" t="str">
            <v xml:space="preserve">SAN CARLOS          </v>
          </cell>
          <cell r="G241" t="str">
            <v xml:space="preserve">FORTUNA             </v>
          </cell>
          <cell r="H241" t="str">
            <v xml:space="preserve">LA FORTUNA          </v>
          </cell>
          <cell r="I241" t="str">
            <v xml:space="preserve">JORGE ARTURO SAGURA RODRIGUEZ </v>
          </cell>
          <cell r="J241">
            <v>24799773</v>
          </cell>
          <cell r="K241">
            <v>24799037</v>
          </cell>
          <cell r="L241" t="str">
            <v xml:space="preserve">ctplafortuna@hotmail.com      </v>
          </cell>
          <cell r="M241">
            <v>1</v>
          </cell>
          <cell r="N241">
            <v>878</v>
          </cell>
          <cell r="O241">
            <v>28</v>
          </cell>
          <cell r="P241">
            <v>2052</v>
          </cell>
          <cell r="Q241">
            <v>790</v>
          </cell>
          <cell r="R241">
            <v>25</v>
          </cell>
          <cell r="S241">
            <v>1725</v>
          </cell>
          <cell r="AC241">
            <v>4179</v>
          </cell>
          <cell r="AD241">
            <v>10</v>
          </cell>
          <cell r="AE241">
            <v>7</v>
          </cell>
          <cell r="AF241">
            <v>3</v>
          </cell>
          <cell r="AG241">
            <v>3</v>
          </cell>
          <cell r="AH241">
            <v>3</v>
          </cell>
          <cell r="AI241">
            <v>2</v>
          </cell>
        </row>
        <row r="242">
          <cell r="A242">
            <v>4180</v>
          </cell>
          <cell r="B242" t="str">
            <v xml:space="preserve">C.T.P. DE PITAL                    </v>
          </cell>
          <cell r="C242" t="str">
            <v xml:space="preserve">SAN CARLOS               </v>
          </cell>
          <cell r="D242">
            <v>5</v>
          </cell>
          <cell r="E242" t="str">
            <v xml:space="preserve">ALAJUELA  </v>
          </cell>
          <cell r="F242" t="str">
            <v xml:space="preserve">SAN CARLOS          </v>
          </cell>
          <cell r="G242" t="str">
            <v xml:space="preserve">PITAL               </v>
          </cell>
          <cell r="H242" t="str">
            <v xml:space="preserve">PITAL               </v>
          </cell>
          <cell r="I242" t="str">
            <v xml:space="preserve">INGRID SUSANA JIMENEZ LOPEZ   </v>
          </cell>
          <cell r="J242">
            <v>24733037</v>
          </cell>
          <cell r="K242">
            <v>0</v>
          </cell>
          <cell r="L242" t="str">
            <v xml:space="preserve">ctppital@hotmail.com          </v>
          </cell>
          <cell r="M242">
            <v>2</v>
          </cell>
          <cell r="N242">
            <v>849</v>
          </cell>
          <cell r="O242">
            <v>29</v>
          </cell>
          <cell r="P242">
            <v>1957</v>
          </cell>
          <cell r="Q242">
            <v>789</v>
          </cell>
          <cell r="R242">
            <v>26</v>
          </cell>
          <cell r="S242">
            <v>1881</v>
          </cell>
          <cell r="AC242">
            <v>4180</v>
          </cell>
          <cell r="AD242">
            <v>11</v>
          </cell>
          <cell r="AE242">
            <v>6</v>
          </cell>
          <cell r="AF242">
            <v>5</v>
          </cell>
          <cell r="AG242">
            <v>3</v>
          </cell>
          <cell r="AH242">
            <v>2</v>
          </cell>
          <cell r="AI242">
            <v>2</v>
          </cell>
        </row>
        <row r="243">
          <cell r="A243">
            <v>4181</v>
          </cell>
          <cell r="B243" t="str">
            <v xml:space="preserve">C.T.P. GUATUSO                     </v>
          </cell>
          <cell r="C243" t="str">
            <v xml:space="preserve">ZONA NORTE-NORTE         </v>
          </cell>
          <cell r="D243">
            <v>5</v>
          </cell>
          <cell r="E243" t="str">
            <v xml:space="preserve">ALAJUELA  </v>
          </cell>
          <cell r="F243" t="str">
            <v xml:space="preserve">GUATUSO             </v>
          </cell>
          <cell r="G243" t="str">
            <v xml:space="preserve">SAN RAFAEL          </v>
          </cell>
          <cell r="H243" t="str">
            <v xml:space="preserve">SAN RAFAEL          </v>
          </cell>
          <cell r="I243" t="str">
            <v xml:space="preserve">MARIA ELID ARREDONDO DELGADO  </v>
          </cell>
          <cell r="J243">
            <v>24640181</v>
          </cell>
          <cell r="K243">
            <v>24640181</v>
          </cell>
          <cell r="L243" t="str">
            <v xml:space="preserve">calvo.paniagua@hotmail.com    </v>
          </cell>
          <cell r="M243">
            <v>2</v>
          </cell>
          <cell r="N243">
            <v>611</v>
          </cell>
          <cell r="O243">
            <v>22</v>
          </cell>
          <cell r="P243">
            <v>1601</v>
          </cell>
          <cell r="Q243">
            <v>716</v>
          </cell>
          <cell r="R243">
            <v>26</v>
          </cell>
          <cell r="S243">
            <v>1820</v>
          </cell>
          <cell r="AC243">
            <v>4181</v>
          </cell>
          <cell r="AD243">
            <v>7</v>
          </cell>
          <cell r="AE243">
            <v>5</v>
          </cell>
          <cell r="AF243">
            <v>3</v>
          </cell>
          <cell r="AG243">
            <v>3</v>
          </cell>
          <cell r="AH243">
            <v>2</v>
          </cell>
          <cell r="AI243">
            <v>2</v>
          </cell>
        </row>
        <row r="244">
          <cell r="A244">
            <v>4182</v>
          </cell>
          <cell r="B244" t="str">
            <v xml:space="preserve">C.T.P. SANTA ROSA                  </v>
          </cell>
          <cell r="C244" t="str">
            <v xml:space="preserve">SAN CARLOS               </v>
          </cell>
          <cell r="D244">
            <v>8</v>
          </cell>
          <cell r="E244" t="str">
            <v xml:space="preserve">ALAJUELA  </v>
          </cell>
          <cell r="F244" t="str">
            <v xml:space="preserve">SAN CARLOS          </v>
          </cell>
          <cell r="G244" t="str">
            <v xml:space="preserve">POCOSOL             </v>
          </cell>
          <cell r="H244" t="str">
            <v xml:space="preserve">SANTA ROSA          </v>
          </cell>
          <cell r="I244" t="str">
            <v xml:space="preserve">ABRAHAM BARBOZA GOMEZ         </v>
          </cell>
          <cell r="J244">
            <v>24777012</v>
          </cell>
          <cell r="K244">
            <v>24777012</v>
          </cell>
          <cell r="L244" t="str">
            <v xml:space="preserve">ctpsantarosa@racsa.cr         </v>
          </cell>
          <cell r="M244">
            <v>2</v>
          </cell>
          <cell r="N244">
            <v>752</v>
          </cell>
          <cell r="O244">
            <v>25</v>
          </cell>
          <cell r="P244">
            <v>1777</v>
          </cell>
          <cell r="Q244">
            <v>812</v>
          </cell>
          <cell r="R244">
            <v>23</v>
          </cell>
          <cell r="S244">
            <v>1683</v>
          </cell>
          <cell r="AC244">
            <v>4182</v>
          </cell>
          <cell r="AD244">
            <v>9</v>
          </cell>
          <cell r="AE244">
            <v>5</v>
          </cell>
          <cell r="AF244">
            <v>4</v>
          </cell>
          <cell r="AG244">
            <v>3</v>
          </cell>
          <cell r="AH244">
            <v>2</v>
          </cell>
          <cell r="AI244">
            <v>2</v>
          </cell>
        </row>
        <row r="245">
          <cell r="A245">
            <v>4183</v>
          </cell>
          <cell r="B245" t="str">
            <v xml:space="preserve">C.T.P. SAN CARLOS                  </v>
          </cell>
          <cell r="C245" t="str">
            <v xml:space="preserve">SAN CARLOS               </v>
          </cell>
          <cell r="D245">
            <v>3</v>
          </cell>
          <cell r="E245" t="str">
            <v xml:space="preserve">ALAJUELA  </v>
          </cell>
          <cell r="F245" t="str">
            <v xml:space="preserve">SAN CARLOS          </v>
          </cell>
          <cell r="G245" t="str">
            <v xml:space="preserve">QUESADA             </v>
          </cell>
          <cell r="H245" t="str">
            <v xml:space="preserve">EL CARMEN           </v>
          </cell>
          <cell r="I245" t="str">
            <v xml:space="preserve">XINIA Mª RODRÍGUEZ SALAZAR    </v>
          </cell>
          <cell r="J245">
            <v>24600958</v>
          </cell>
          <cell r="K245">
            <v>24600958</v>
          </cell>
          <cell r="L245" t="str">
            <v xml:space="preserve">ctp_cotai@hotmail.com         </v>
          </cell>
          <cell r="M245">
            <v>2</v>
          </cell>
          <cell r="N245">
            <v>600</v>
          </cell>
          <cell r="O245">
            <v>19</v>
          </cell>
          <cell r="P245">
            <v>1608</v>
          </cell>
          <cell r="Q245">
            <v>603</v>
          </cell>
          <cell r="R245">
            <v>19</v>
          </cell>
          <cell r="S245">
            <v>1591</v>
          </cell>
          <cell r="AC245">
            <v>4183</v>
          </cell>
          <cell r="AD245">
            <v>2</v>
          </cell>
          <cell r="AE245">
            <v>2</v>
          </cell>
          <cell r="AF245">
            <v>3</v>
          </cell>
          <cell r="AG245">
            <v>4</v>
          </cell>
          <cell r="AH245">
            <v>4</v>
          </cell>
          <cell r="AI245">
            <v>4</v>
          </cell>
        </row>
        <row r="246">
          <cell r="A246">
            <v>4184</v>
          </cell>
          <cell r="B246" t="str">
            <v xml:space="preserve">C.T.P. COVAO DIURNO                </v>
          </cell>
          <cell r="C246" t="str">
            <v xml:space="preserve">CARTAGO                  </v>
          </cell>
          <cell r="D246">
            <v>5</v>
          </cell>
          <cell r="E246" t="str">
            <v xml:space="preserve">CARTAGO   </v>
          </cell>
          <cell r="F246" t="str">
            <v xml:space="preserve">CARTAGO             </v>
          </cell>
          <cell r="G246" t="str">
            <v xml:space="preserve">SAN NICOLAS         </v>
          </cell>
          <cell r="H246" t="str">
            <v xml:space="preserve">LA POLVORA          </v>
          </cell>
          <cell r="I246" t="str">
            <v xml:space="preserve">SONIA ALVAREZ RODRIGUEZ       </v>
          </cell>
          <cell r="J246">
            <v>25370505</v>
          </cell>
          <cell r="K246">
            <v>25372223</v>
          </cell>
          <cell r="L246" t="str">
            <v xml:space="preserve">                              </v>
          </cell>
          <cell r="M246">
            <v>2</v>
          </cell>
          <cell r="N246">
            <v>662</v>
          </cell>
          <cell r="O246">
            <v>21</v>
          </cell>
          <cell r="P246">
            <v>1795</v>
          </cell>
          <cell r="Q246">
            <v>724</v>
          </cell>
          <cell r="R246">
            <v>22</v>
          </cell>
          <cell r="S246">
            <v>1803</v>
          </cell>
          <cell r="AC246">
            <v>4184</v>
          </cell>
          <cell r="AD246">
            <v>0</v>
          </cell>
          <cell r="AE246">
            <v>0</v>
          </cell>
          <cell r="AF246">
            <v>0</v>
          </cell>
          <cell r="AG246">
            <v>7</v>
          </cell>
          <cell r="AH246">
            <v>7</v>
          </cell>
          <cell r="AI246">
            <v>7</v>
          </cell>
        </row>
        <row r="247">
          <cell r="A247">
            <v>4185</v>
          </cell>
          <cell r="B247" t="str">
            <v xml:space="preserve">C.T.P. DE PACAYAS                  </v>
          </cell>
          <cell r="C247" t="str">
            <v xml:space="preserve">CARTAGO                  </v>
          </cell>
          <cell r="D247">
            <v>7</v>
          </cell>
          <cell r="E247" t="str">
            <v xml:space="preserve">CARTAGO   </v>
          </cell>
          <cell r="F247" t="str">
            <v xml:space="preserve">ALVARADO            </v>
          </cell>
          <cell r="G247" t="str">
            <v xml:space="preserve">PACAYAS             </v>
          </cell>
          <cell r="H247" t="str">
            <v xml:space="preserve">PACAYAS             </v>
          </cell>
          <cell r="I247" t="str">
            <v xml:space="preserve">TERESITA BARQUERO SANABRIA    </v>
          </cell>
          <cell r="J247">
            <v>25344027</v>
          </cell>
          <cell r="K247">
            <v>25344155</v>
          </cell>
          <cell r="L247" t="str">
            <v xml:space="preserve">ctppacayas1972@gmail.com      </v>
          </cell>
          <cell r="M247">
            <v>2</v>
          </cell>
          <cell r="N247">
            <v>828</v>
          </cell>
          <cell r="O247">
            <v>25</v>
          </cell>
          <cell r="P247">
            <v>2015</v>
          </cell>
          <cell r="Q247">
            <v>854</v>
          </cell>
          <cell r="R247">
            <v>28</v>
          </cell>
          <cell r="S247">
            <v>1992</v>
          </cell>
          <cell r="AC247">
            <v>4185</v>
          </cell>
          <cell r="AD247">
            <v>8</v>
          </cell>
          <cell r="AE247">
            <v>6</v>
          </cell>
          <cell r="AF247">
            <v>4</v>
          </cell>
          <cell r="AG247">
            <v>3</v>
          </cell>
          <cell r="AH247">
            <v>2</v>
          </cell>
          <cell r="AI247">
            <v>2</v>
          </cell>
        </row>
        <row r="248">
          <cell r="A248">
            <v>4186</v>
          </cell>
          <cell r="B248" t="str">
            <v xml:space="preserve">C.T.P. JOSE DANIEL FLORES          </v>
          </cell>
          <cell r="C248" t="str">
            <v xml:space="preserve">LOS SANTOS               </v>
          </cell>
          <cell r="D248">
            <v>2</v>
          </cell>
          <cell r="E248" t="str">
            <v xml:space="preserve">SAN JOSE  </v>
          </cell>
          <cell r="F248" t="str">
            <v xml:space="preserve">DOTA                </v>
          </cell>
          <cell r="G248" t="str">
            <v xml:space="preserve">SANTA MARIA         </v>
          </cell>
          <cell r="H248" t="str">
            <v xml:space="preserve">SANTA MARIA         </v>
          </cell>
          <cell r="I248" t="str">
            <v xml:space="preserve">ALEXANDRA CHANTO URENA        </v>
          </cell>
          <cell r="J248">
            <v>25411052</v>
          </cell>
          <cell r="K248">
            <v>24411052</v>
          </cell>
          <cell r="L248" t="str">
            <v xml:space="preserve">colegiodota@ice.co.cr         </v>
          </cell>
          <cell r="M248">
            <v>2</v>
          </cell>
          <cell r="N248">
            <v>611</v>
          </cell>
          <cell r="O248">
            <v>20</v>
          </cell>
          <cell r="P248">
            <v>1488</v>
          </cell>
          <cell r="Q248">
            <v>628</v>
          </cell>
          <cell r="R248">
            <v>23</v>
          </cell>
          <cell r="S248">
            <v>1837</v>
          </cell>
          <cell r="AC248">
            <v>4186</v>
          </cell>
          <cell r="AD248">
            <v>5</v>
          </cell>
          <cell r="AE248">
            <v>4</v>
          </cell>
          <cell r="AF248">
            <v>3</v>
          </cell>
          <cell r="AG248">
            <v>3</v>
          </cell>
          <cell r="AH248">
            <v>3</v>
          </cell>
          <cell r="AI248">
            <v>2</v>
          </cell>
        </row>
        <row r="249">
          <cell r="A249">
            <v>4186</v>
          </cell>
          <cell r="B249" t="str">
            <v>SECC.NOCT.C.T.P. JOSE DANIEL FLORES</v>
          </cell>
          <cell r="C249" t="str">
            <v xml:space="preserve">LOS SANTOS               </v>
          </cell>
          <cell r="D249">
            <v>2</v>
          </cell>
          <cell r="E249" t="str">
            <v xml:space="preserve">SAN JOSE  </v>
          </cell>
          <cell r="F249" t="str">
            <v xml:space="preserve">DOTA                </v>
          </cell>
          <cell r="G249" t="str">
            <v xml:space="preserve">SANTA MARIA         </v>
          </cell>
          <cell r="H249" t="str">
            <v xml:space="preserve">SANTA MARIA         </v>
          </cell>
          <cell r="I249" t="str">
            <v xml:space="preserve">Alexandra Chanto Ureña        </v>
          </cell>
          <cell r="J249">
            <v>25411052</v>
          </cell>
          <cell r="K249">
            <v>24411052</v>
          </cell>
          <cell r="L249" t="str">
            <v xml:space="preserve">colegiodota@ice.co.cr         </v>
          </cell>
          <cell r="M249">
            <v>2</v>
          </cell>
          <cell r="N249">
            <v>86</v>
          </cell>
          <cell r="O249">
            <v>8</v>
          </cell>
          <cell r="P249">
            <v>1488</v>
          </cell>
          <cell r="Q249">
            <v>58</v>
          </cell>
          <cell r="R249">
            <v>2</v>
          </cell>
          <cell r="S249">
            <v>1837</v>
          </cell>
          <cell r="AC249">
            <v>4186</v>
          </cell>
          <cell r="AD249">
            <v>0</v>
          </cell>
          <cell r="AE249">
            <v>0</v>
          </cell>
          <cell r="AF249">
            <v>0</v>
          </cell>
          <cell r="AG249">
            <v>3</v>
          </cell>
          <cell r="AH249">
            <v>2</v>
          </cell>
          <cell r="AI249">
            <v>3</v>
          </cell>
        </row>
        <row r="250">
          <cell r="A250">
            <v>4188</v>
          </cell>
          <cell r="B250" t="str">
            <v xml:space="preserve">C.T.P. SAN PABLO                   </v>
          </cell>
          <cell r="C250" t="str">
            <v xml:space="preserve">LOS SANTOS               </v>
          </cell>
          <cell r="D250">
            <v>3</v>
          </cell>
          <cell r="E250" t="str">
            <v xml:space="preserve">SAN JOSE  </v>
          </cell>
          <cell r="F250" t="str">
            <v xml:space="preserve">LEON CORTES         </v>
          </cell>
          <cell r="G250" t="str">
            <v xml:space="preserve">SAN PABLO           </v>
          </cell>
          <cell r="H250" t="str">
            <v xml:space="preserve">SAN PABLO           </v>
          </cell>
          <cell r="I250" t="str">
            <v xml:space="preserve">MARIELA VALVERDE PORRAS       </v>
          </cell>
          <cell r="J250">
            <v>25466432</v>
          </cell>
          <cell r="K250">
            <v>25466432</v>
          </cell>
          <cell r="L250" t="str">
            <v xml:space="preserve">mariela1907@hotmail.com       </v>
          </cell>
          <cell r="M250">
            <v>2</v>
          </cell>
          <cell r="N250">
            <v>791</v>
          </cell>
          <cell r="O250">
            <v>25</v>
          </cell>
          <cell r="P250">
            <v>1869</v>
          </cell>
          <cell r="Q250">
            <v>780</v>
          </cell>
          <cell r="R250">
            <v>24</v>
          </cell>
          <cell r="S250">
            <v>1907</v>
          </cell>
          <cell r="AC250">
            <v>4188</v>
          </cell>
          <cell r="AD250">
            <v>4</v>
          </cell>
          <cell r="AE250">
            <v>4</v>
          </cell>
          <cell r="AF250">
            <v>5</v>
          </cell>
          <cell r="AG250">
            <v>4</v>
          </cell>
          <cell r="AH250">
            <v>4</v>
          </cell>
          <cell r="AI250">
            <v>4</v>
          </cell>
        </row>
        <row r="251">
          <cell r="A251">
            <v>4189</v>
          </cell>
          <cell r="B251" t="str">
            <v xml:space="preserve">C.T.P. DE LA SUIZA                 </v>
          </cell>
          <cell r="C251" t="str">
            <v xml:space="preserve">TURRIALBA                </v>
          </cell>
          <cell r="D251">
            <v>3</v>
          </cell>
          <cell r="E251" t="str">
            <v xml:space="preserve">CARTAGO   </v>
          </cell>
          <cell r="F251" t="str">
            <v xml:space="preserve">TURRIALBA           </v>
          </cell>
          <cell r="G251" t="str">
            <v xml:space="preserve">LA SUIZA            </v>
          </cell>
          <cell r="H251" t="str">
            <v xml:space="preserve">LA SUIZA            </v>
          </cell>
          <cell r="I251" t="str">
            <v xml:space="preserve">ALEXIS PEREZ RIVERA           </v>
          </cell>
          <cell r="J251">
            <v>25311001</v>
          </cell>
          <cell r="K251">
            <v>25311067</v>
          </cell>
          <cell r="L251" t="str">
            <v xml:space="preserve">cosu2306@ice.co.cr            </v>
          </cell>
          <cell r="M251">
            <v>2</v>
          </cell>
          <cell r="N251">
            <v>810</v>
          </cell>
          <cell r="O251">
            <v>27</v>
          </cell>
          <cell r="P251">
            <v>1750</v>
          </cell>
          <cell r="Q251">
            <v>891</v>
          </cell>
          <cell r="R251">
            <v>26</v>
          </cell>
          <cell r="S251">
            <v>1922</v>
          </cell>
          <cell r="AC251">
            <v>4189</v>
          </cell>
          <cell r="AD251">
            <v>9</v>
          </cell>
          <cell r="AE251">
            <v>5</v>
          </cell>
          <cell r="AF251">
            <v>4</v>
          </cell>
          <cell r="AG251">
            <v>4</v>
          </cell>
          <cell r="AH251">
            <v>2</v>
          </cell>
          <cell r="AI251">
            <v>3</v>
          </cell>
        </row>
        <row r="252">
          <cell r="A252">
            <v>4190</v>
          </cell>
          <cell r="B252" t="str">
            <v>C.T.P. DE FLORES                  D</v>
          </cell>
          <cell r="C252" t="str">
            <v xml:space="preserve">HEREDIA                  </v>
          </cell>
          <cell r="D252">
            <v>3</v>
          </cell>
          <cell r="E252" t="str">
            <v xml:space="preserve">HEREDIA   </v>
          </cell>
          <cell r="F252" t="str">
            <v xml:space="preserve">FLORES              </v>
          </cell>
          <cell r="G252" t="str">
            <v xml:space="preserve">SAN JOAQUIN         </v>
          </cell>
          <cell r="H252" t="str">
            <v xml:space="preserve">BARRIO LA SOLEDAD   </v>
          </cell>
          <cell r="I252" t="str">
            <v xml:space="preserve">LFINA LEIVA QUESADA           </v>
          </cell>
          <cell r="J252">
            <v>22654811</v>
          </cell>
          <cell r="K252">
            <v>22654811</v>
          </cell>
          <cell r="L252" t="str">
            <v xml:space="preserve">ctpdeflores@yahoo.com         </v>
          </cell>
          <cell r="M252">
            <v>2</v>
          </cell>
          <cell r="N252">
            <v>377</v>
          </cell>
          <cell r="O252">
            <v>14</v>
          </cell>
          <cell r="P252">
            <v>1092</v>
          </cell>
          <cell r="Q252">
            <v>387</v>
          </cell>
          <cell r="R252">
            <v>21</v>
          </cell>
          <cell r="S252">
            <v>1060</v>
          </cell>
          <cell r="AC252">
            <v>4190</v>
          </cell>
          <cell r="AD252">
            <v>0</v>
          </cell>
          <cell r="AE252">
            <v>0</v>
          </cell>
          <cell r="AF252">
            <v>0</v>
          </cell>
          <cell r="AG252">
            <v>5</v>
          </cell>
          <cell r="AH252">
            <v>4</v>
          </cell>
          <cell r="AI252">
            <v>5</v>
          </cell>
        </row>
        <row r="253">
          <cell r="A253">
            <v>4191</v>
          </cell>
          <cell r="B253" t="str">
            <v xml:space="preserve">C.T.P. DE HEREDIA                  </v>
          </cell>
          <cell r="C253" t="str">
            <v xml:space="preserve">HEREDIA                  </v>
          </cell>
          <cell r="D253">
            <v>1</v>
          </cell>
          <cell r="E253" t="str">
            <v xml:space="preserve">HEREDIA   </v>
          </cell>
          <cell r="F253" t="str">
            <v xml:space="preserve">HEREDIA             </v>
          </cell>
          <cell r="G253" t="str">
            <v xml:space="preserve">HEREDIA             </v>
          </cell>
          <cell r="H253" t="str">
            <v xml:space="preserve">FÁTIMA              </v>
          </cell>
          <cell r="I253" t="str">
            <v xml:space="preserve">RUBÉN SALAS SALAZAR           </v>
          </cell>
          <cell r="J253">
            <v>22615289</v>
          </cell>
          <cell r="K253">
            <v>22615290</v>
          </cell>
          <cell r="L253" t="str">
            <v xml:space="preserve">ctpheredia@gmail.com          </v>
          </cell>
          <cell r="M253">
            <v>2</v>
          </cell>
          <cell r="N253">
            <v>817</v>
          </cell>
          <cell r="O253">
            <v>25</v>
          </cell>
          <cell r="P253">
            <v>1889</v>
          </cell>
          <cell r="Q253">
            <v>782</v>
          </cell>
          <cell r="R253">
            <v>27</v>
          </cell>
          <cell r="S253">
            <v>1873</v>
          </cell>
          <cell r="AC253">
            <v>4191</v>
          </cell>
          <cell r="AD253">
            <v>0</v>
          </cell>
          <cell r="AE253">
            <v>0</v>
          </cell>
          <cell r="AF253">
            <v>0</v>
          </cell>
          <cell r="AG253">
            <v>8</v>
          </cell>
          <cell r="AH253">
            <v>8</v>
          </cell>
          <cell r="AI253">
            <v>9</v>
          </cell>
        </row>
        <row r="254">
          <cell r="A254">
            <v>4192</v>
          </cell>
          <cell r="B254" t="str">
            <v xml:space="preserve">C.T.P. DE ULLOA                    </v>
          </cell>
          <cell r="C254" t="str">
            <v xml:space="preserve">HEREDIA                  </v>
          </cell>
          <cell r="D254">
            <v>2</v>
          </cell>
          <cell r="E254" t="str">
            <v xml:space="preserve">HEREDIA   </v>
          </cell>
          <cell r="F254" t="str">
            <v xml:space="preserve">HEREDIA             </v>
          </cell>
          <cell r="G254" t="str">
            <v xml:space="preserve">ULLOA               </v>
          </cell>
          <cell r="H254" t="str">
            <v xml:space="preserve">BARREAL             </v>
          </cell>
          <cell r="I254" t="str">
            <v xml:space="preserve">MARICELA GONZÁLEZ ALFARO      </v>
          </cell>
          <cell r="J254">
            <v>22938390</v>
          </cell>
          <cell r="K254">
            <v>22938390</v>
          </cell>
          <cell r="L254" t="str">
            <v xml:space="preserve">ctpulloa@hotmail.com          </v>
          </cell>
          <cell r="M254">
            <v>2</v>
          </cell>
          <cell r="N254">
            <v>1082</v>
          </cell>
          <cell r="O254">
            <v>36</v>
          </cell>
          <cell r="P254">
            <v>2317</v>
          </cell>
          <cell r="Q254">
            <v>1001</v>
          </cell>
          <cell r="R254">
            <v>31</v>
          </cell>
          <cell r="S254">
            <v>2283</v>
          </cell>
          <cell r="AC254">
            <v>4192</v>
          </cell>
          <cell r="AD254">
            <v>7</v>
          </cell>
          <cell r="AE254">
            <v>6</v>
          </cell>
          <cell r="AF254">
            <v>5</v>
          </cell>
          <cell r="AG254">
            <v>7</v>
          </cell>
          <cell r="AH254">
            <v>6</v>
          </cell>
          <cell r="AI254">
            <v>5</v>
          </cell>
        </row>
        <row r="255">
          <cell r="A255">
            <v>4193</v>
          </cell>
          <cell r="B255" t="str">
            <v xml:space="preserve">C.T.P. PUERTO VIEJO                </v>
          </cell>
          <cell r="C255" t="str">
            <v xml:space="preserve">SARAPIQUI                </v>
          </cell>
          <cell r="D255">
            <v>3</v>
          </cell>
          <cell r="E255" t="str">
            <v xml:space="preserve">HEREDIA   </v>
          </cell>
          <cell r="F255" t="str">
            <v xml:space="preserve">SARAPIQUI           </v>
          </cell>
          <cell r="G255" t="str">
            <v xml:space="preserve">PUERTO VIEJO        </v>
          </cell>
          <cell r="H255" t="str">
            <v xml:space="preserve">PUERTO VIEJO        </v>
          </cell>
          <cell r="I255" t="str">
            <v xml:space="preserve">VERA VILLALOBOS VINDAS        </v>
          </cell>
          <cell r="J255">
            <v>27666172</v>
          </cell>
          <cell r="K255">
            <v>27666335</v>
          </cell>
          <cell r="L255" t="str">
            <v xml:space="preserve">ctppvs@costarricense.cr       </v>
          </cell>
          <cell r="M255">
            <v>2</v>
          </cell>
          <cell r="N255">
            <v>1059</v>
          </cell>
          <cell r="O255">
            <v>29</v>
          </cell>
          <cell r="P255">
            <v>2151</v>
          </cell>
          <cell r="Q255">
            <v>987</v>
          </cell>
          <cell r="R255">
            <v>30</v>
          </cell>
          <cell r="S255">
            <v>2191</v>
          </cell>
          <cell r="AC255">
            <v>4193</v>
          </cell>
          <cell r="AD255">
            <v>11</v>
          </cell>
          <cell r="AE255">
            <v>6</v>
          </cell>
          <cell r="AF255">
            <v>4</v>
          </cell>
          <cell r="AG255">
            <v>3</v>
          </cell>
          <cell r="AH255">
            <v>3</v>
          </cell>
          <cell r="AI255">
            <v>2</v>
          </cell>
        </row>
        <row r="256">
          <cell r="A256">
            <v>4194</v>
          </cell>
          <cell r="B256" t="str">
            <v xml:space="preserve">C.T.P. DE LIBERIA                  </v>
          </cell>
          <cell r="C256" t="str">
            <v xml:space="preserve">LIBERIA                  </v>
          </cell>
          <cell r="D256">
            <v>2</v>
          </cell>
          <cell r="E256" t="str">
            <v>GUANACASTE</v>
          </cell>
          <cell r="F256" t="str">
            <v xml:space="preserve">LIBERIA             </v>
          </cell>
          <cell r="G256" t="str">
            <v xml:space="preserve">LIBERIA             </v>
          </cell>
          <cell r="H256" t="str">
            <v xml:space="preserve">B° EL CAPULÍN       </v>
          </cell>
          <cell r="I256" t="str">
            <v xml:space="preserve">RIGOBERTO VIALES DAVILA       </v>
          </cell>
          <cell r="J256">
            <v>26656370</v>
          </cell>
          <cell r="K256">
            <v>26660506</v>
          </cell>
          <cell r="L256" t="str">
            <v xml:space="preserve">ctpliberia@yahho.com          </v>
          </cell>
          <cell r="M256">
            <v>2</v>
          </cell>
          <cell r="N256">
            <v>1065</v>
          </cell>
          <cell r="O256">
            <v>36</v>
          </cell>
          <cell r="P256">
            <v>2802</v>
          </cell>
          <cell r="Q256">
            <v>907</v>
          </cell>
          <cell r="R256">
            <v>30</v>
          </cell>
          <cell r="S256">
            <v>2373</v>
          </cell>
          <cell r="AC256">
            <v>4194</v>
          </cell>
          <cell r="AD256">
            <v>12</v>
          </cell>
          <cell r="AE256">
            <v>8</v>
          </cell>
          <cell r="AF256">
            <v>6</v>
          </cell>
          <cell r="AG256">
            <v>4</v>
          </cell>
          <cell r="AH256">
            <v>3</v>
          </cell>
          <cell r="AI256">
            <v>3</v>
          </cell>
        </row>
        <row r="257">
          <cell r="A257">
            <v>4194</v>
          </cell>
          <cell r="B257" t="str">
            <v xml:space="preserve">SECC. NOCT. C.T.P. DE LIBERIA      </v>
          </cell>
          <cell r="C257" t="str">
            <v xml:space="preserve">LIBERIA                  </v>
          </cell>
          <cell r="D257">
            <v>2</v>
          </cell>
          <cell r="E257" t="str">
            <v>GUANACASTE</v>
          </cell>
          <cell r="F257" t="str">
            <v xml:space="preserve">LIBERIA             </v>
          </cell>
          <cell r="G257" t="str">
            <v xml:space="preserve">LIBERIA             </v>
          </cell>
          <cell r="H257" t="str">
            <v xml:space="preserve">B CAPULIN           </v>
          </cell>
          <cell r="I257" t="str">
            <v xml:space="preserve">RIGOBERTO VIALES DAVILA       </v>
          </cell>
          <cell r="J257">
            <v>26656370</v>
          </cell>
          <cell r="K257">
            <v>26660506</v>
          </cell>
          <cell r="L257" t="str">
            <v xml:space="preserve">ctpliberia@yahoo.com          </v>
          </cell>
          <cell r="M257">
            <v>2</v>
          </cell>
          <cell r="N257">
            <v>126</v>
          </cell>
          <cell r="O257">
            <v>11</v>
          </cell>
          <cell r="P257">
            <v>2802</v>
          </cell>
          <cell r="Q257">
            <v>80</v>
          </cell>
          <cell r="R257">
            <v>7</v>
          </cell>
          <cell r="S257">
            <v>2373</v>
          </cell>
          <cell r="AC257">
            <v>4194</v>
          </cell>
          <cell r="AD257">
            <v>0</v>
          </cell>
          <cell r="AE257">
            <v>0</v>
          </cell>
          <cell r="AF257">
            <v>0</v>
          </cell>
          <cell r="AG257">
            <v>6</v>
          </cell>
          <cell r="AH257">
            <v>3</v>
          </cell>
          <cell r="AI257">
            <v>2</v>
          </cell>
        </row>
        <row r="258">
          <cell r="A258">
            <v>4195</v>
          </cell>
          <cell r="B258" t="str">
            <v xml:space="preserve">C.T.P. FORTUNA                     </v>
          </cell>
          <cell r="C258" t="str">
            <v xml:space="preserve">LIBERIA                  </v>
          </cell>
          <cell r="D258">
            <v>3</v>
          </cell>
          <cell r="E258" t="str">
            <v>GUANACASTE</v>
          </cell>
          <cell r="F258" t="str">
            <v xml:space="preserve">BAGACES             </v>
          </cell>
          <cell r="G258" t="str">
            <v xml:space="preserve">FORTUNA             </v>
          </cell>
          <cell r="H258" t="str">
            <v xml:space="preserve">FORTUNA             </v>
          </cell>
          <cell r="I258" t="str">
            <v xml:space="preserve">ROGER RUÍZ ESQUIVEL           </v>
          </cell>
          <cell r="J258">
            <v>26730527</v>
          </cell>
          <cell r="K258">
            <v>26730027</v>
          </cell>
          <cell r="L258" t="str">
            <v>ctpfortunamiravalles@gmail.com</v>
          </cell>
          <cell r="M258">
            <v>2</v>
          </cell>
          <cell r="N258">
            <v>401</v>
          </cell>
          <cell r="O258">
            <v>16</v>
          </cell>
          <cell r="P258">
            <v>1102</v>
          </cell>
          <cell r="Q258">
            <v>360</v>
          </cell>
          <cell r="R258">
            <v>15</v>
          </cell>
          <cell r="S258">
            <v>1021</v>
          </cell>
          <cell r="AC258">
            <v>4195</v>
          </cell>
          <cell r="AD258">
            <v>4</v>
          </cell>
          <cell r="AE258">
            <v>4</v>
          </cell>
          <cell r="AF258">
            <v>2</v>
          </cell>
          <cell r="AG258">
            <v>3</v>
          </cell>
          <cell r="AH258">
            <v>2</v>
          </cell>
          <cell r="AI258">
            <v>1</v>
          </cell>
        </row>
        <row r="259">
          <cell r="A259">
            <v>4196</v>
          </cell>
          <cell r="B259" t="str">
            <v xml:space="preserve">C.T.P. DE NANDAYURE                </v>
          </cell>
          <cell r="C259" t="str">
            <v xml:space="preserve">NICOYA                   </v>
          </cell>
          <cell r="D259">
            <v>7</v>
          </cell>
          <cell r="E259" t="str">
            <v>GUANACASTE</v>
          </cell>
          <cell r="F259" t="str">
            <v xml:space="preserve">NANDAYURE           </v>
          </cell>
          <cell r="G259" t="str">
            <v xml:space="preserve">CARMONA             </v>
          </cell>
          <cell r="H259" t="str">
            <v xml:space="preserve">CARMONA             </v>
          </cell>
          <cell r="I259" t="str">
            <v xml:space="preserve">HANNIA MARIA AVILA QUIROS     </v>
          </cell>
          <cell r="J259">
            <v>26577010</v>
          </cell>
          <cell r="K259">
            <v>26577364</v>
          </cell>
          <cell r="L259" t="str">
            <v xml:space="preserve">ctpnan@hotmail.com            </v>
          </cell>
          <cell r="M259">
            <v>2</v>
          </cell>
          <cell r="N259">
            <v>508</v>
          </cell>
          <cell r="O259">
            <v>18</v>
          </cell>
          <cell r="P259">
            <v>1403</v>
          </cell>
          <cell r="Q259">
            <v>546</v>
          </cell>
          <cell r="R259">
            <v>21</v>
          </cell>
          <cell r="S259">
            <v>1519</v>
          </cell>
          <cell r="AC259">
            <v>4196</v>
          </cell>
          <cell r="AD259">
            <v>5</v>
          </cell>
          <cell r="AE259">
            <v>4</v>
          </cell>
          <cell r="AF259">
            <v>3</v>
          </cell>
          <cell r="AG259">
            <v>3</v>
          </cell>
          <cell r="AH259">
            <v>2</v>
          </cell>
          <cell r="AI259">
            <v>1</v>
          </cell>
        </row>
        <row r="260">
          <cell r="A260">
            <v>4197</v>
          </cell>
          <cell r="B260" t="str">
            <v xml:space="preserve">C.T.P. DE HOJANCHA                 </v>
          </cell>
          <cell r="C260" t="str">
            <v xml:space="preserve">NICOYA                   </v>
          </cell>
          <cell r="D260">
            <v>5</v>
          </cell>
          <cell r="E260" t="str">
            <v>GUANACASTE</v>
          </cell>
          <cell r="F260" t="str">
            <v xml:space="preserve">HOJANCHA            </v>
          </cell>
          <cell r="G260" t="str">
            <v xml:space="preserve">HOJANCHA            </v>
          </cell>
          <cell r="H260" t="str">
            <v xml:space="preserve">LA LIBERTAD         </v>
          </cell>
          <cell r="I260" t="str">
            <v xml:space="preserve">BRAULIO MIRANDA MENDEZ        </v>
          </cell>
          <cell r="J260">
            <v>26599045</v>
          </cell>
          <cell r="K260">
            <v>26599045</v>
          </cell>
          <cell r="L260" t="str">
            <v xml:space="preserve">ctphojancha@hotmail.com       </v>
          </cell>
          <cell r="M260">
            <v>2</v>
          </cell>
          <cell r="N260">
            <v>565</v>
          </cell>
          <cell r="O260">
            <v>21</v>
          </cell>
          <cell r="P260">
            <v>1658</v>
          </cell>
          <cell r="Q260">
            <v>560</v>
          </cell>
          <cell r="R260">
            <v>23</v>
          </cell>
          <cell r="S260">
            <v>1632</v>
          </cell>
          <cell r="AC260">
            <v>4197</v>
          </cell>
          <cell r="AD260">
            <v>6</v>
          </cell>
          <cell r="AE260">
            <v>5</v>
          </cell>
          <cell r="AF260">
            <v>4</v>
          </cell>
          <cell r="AG260">
            <v>3</v>
          </cell>
          <cell r="AH260">
            <v>2</v>
          </cell>
          <cell r="AI260">
            <v>1</v>
          </cell>
        </row>
        <row r="261">
          <cell r="A261">
            <v>4197</v>
          </cell>
          <cell r="B261" t="str">
            <v xml:space="preserve">SECC.NOCT C.T.P. DE HOJANCHA       </v>
          </cell>
          <cell r="C261" t="str">
            <v xml:space="preserve">NICOYA                   </v>
          </cell>
          <cell r="D261">
            <v>5</v>
          </cell>
          <cell r="E261" t="str">
            <v>GUANACASTE</v>
          </cell>
          <cell r="F261" t="str">
            <v xml:space="preserve">HOJANCHA            </v>
          </cell>
          <cell r="G261" t="str">
            <v xml:space="preserve">HOJANCHA            </v>
          </cell>
          <cell r="H261" t="str">
            <v xml:space="preserve">LA LIBERTAD         </v>
          </cell>
          <cell r="I261" t="str">
            <v xml:space="preserve">BRAULIO ALBERTO MIRANDA       </v>
          </cell>
          <cell r="J261">
            <v>26599045</v>
          </cell>
          <cell r="K261">
            <v>26599045</v>
          </cell>
          <cell r="L261" t="str">
            <v xml:space="preserve">ctphojancha@hotmail.com       </v>
          </cell>
          <cell r="M261">
            <v>2</v>
          </cell>
          <cell r="N261">
            <v>45</v>
          </cell>
          <cell r="O261">
            <v>2</v>
          </cell>
          <cell r="P261">
            <v>1658</v>
          </cell>
          <cell r="S261">
            <v>1632</v>
          </cell>
          <cell r="AC261">
            <v>4197</v>
          </cell>
          <cell r="AD261">
            <v>0</v>
          </cell>
          <cell r="AE261">
            <v>0</v>
          </cell>
          <cell r="AF261">
            <v>0</v>
          </cell>
          <cell r="AG261">
            <v>2</v>
          </cell>
          <cell r="AH261">
            <v>0</v>
          </cell>
          <cell r="AI261">
            <v>0</v>
          </cell>
        </row>
        <row r="262">
          <cell r="A262">
            <v>4198</v>
          </cell>
          <cell r="B262" t="str">
            <v xml:space="preserve">C.T.P. NICOYA                      </v>
          </cell>
          <cell r="C262" t="str">
            <v xml:space="preserve">NICOYA                   </v>
          </cell>
          <cell r="D262">
            <v>1</v>
          </cell>
          <cell r="E262" t="str">
            <v>GUANACASTE</v>
          </cell>
          <cell r="F262" t="str">
            <v xml:space="preserve">NICOYA              </v>
          </cell>
          <cell r="G262" t="str">
            <v xml:space="preserve">NICOYA              </v>
          </cell>
          <cell r="H262" t="str">
            <v xml:space="preserve">EL INVU             </v>
          </cell>
          <cell r="I262" t="str">
            <v xml:space="preserve">WILBERTH UGARTE MEDINA        </v>
          </cell>
          <cell r="J262">
            <v>26855292</v>
          </cell>
          <cell r="K262">
            <v>26855292</v>
          </cell>
          <cell r="L262" t="str">
            <v xml:space="preserve">                              </v>
          </cell>
          <cell r="M262">
            <v>2</v>
          </cell>
          <cell r="N262">
            <v>764</v>
          </cell>
          <cell r="O262">
            <v>28</v>
          </cell>
          <cell r="P262">
            <v>1740</v>
          </cell>
          <cell r="Q262">
            <v>703</v>
          </cell>
          <cell r="R262">
            <v>22</v>
          </cell>
          <cell r="S262">
            <v>1563</v>
          </cell>
          <cell r="AC262">
            <v>4198</v>
          </cell>
          <cell r="AD262">
            <v>8</v>
          </cell>
          <cell r="AE262">
            <v>8</v>
          </cell>
          <cell r="AF262">
            <v>4</v>
          </cell>
          <cell r="AG262">
            <v>4</v>
          </cell>
          <cell r="AH262">
            <v>2</v>
          </cell>
          <cell r="AI262">
            <v>2</v>
          </cell>
        </row>
        <row r="263">
          <cell r="A263">
            <v>4199</v>
          </cell>
          <cell r="B263" t="str">
            <v xml:space="preserve">C.T.P. LA MANSION                  </v>
          </cell>
          <cell r="C263" t="str">
            <v xml:space="preserve">NICOYA                   </v>
          </cell>
          <cell r="D263">
            <v>3</v>
          </cell>
          <cell r="E263" t="str">
            <v>GUANACASTE</v>
          </cell>
          <cell r="F263" t="str">
            <v xml:space="preserve">NICOYA              </v>
          </cell>
          <cell r="G263" t="str">
            <v xml:space="preserve">MANSION             </v>
          </cell>
          <cell r="H263" t="str">
            <v xml:space="preserve">LA MANSION          </v>
          </cell>
          <cell r="I263" t="str">
            <v xml:space="preserve">GILBERTO PEÑA RUIZ            </v>
          </cell>
          <cell r="J263">
            <v>26591221</v>
          </cell>
          <cell r="K263">
            <v>26591221</v>
          </cell>
          <cell r="L263" t="str">
            <v xml:space="preserve">ctpmansion@gmail.com          </v>
          </cell>
          <cell r="M263">
            <v>2</v>
          </cell>
          <cell r="N263">
            <v>703</v>
          </cell>
          <cell r="O263">
            <v>22</v>
          </cell>
          <cell r="P263">
            <v>1847</v>
          </cell>
          <cell r="Q263">
            <v>769</v>
          </cell>
          <cell r="R263">
            <v>28</v>
          </cell>
          <cell r="S263">
            <v>2044</v>
          </cell>
          <cell r="AC263">
            <v>4199</v>
          </cell>
          <cell r="AD263">
            <v>5</v>
          </cell>
          <cell r="AE263">
            <v>4</v>
          </cell>
          <cell r="AF263">
            <v>4</v>
          </cell>
          <cell r="AG263">
            <v>4</v>
          </cell>
          <cell r="AH263">
            <v>3</v>
          </cell>
          <cell r="AI263">
            <v>2</v>
          </cell>
        </row>
        <row r="264">
          <cell r="A264">
            <v>4200</v>
          </cell>
          <cell r="B264" t="str">
            <v xml:space="preserve">C.T.P. DE CORRALILLO               </v>
          </cell>
          <cell r="C264" t="str">
            <v xml:space="preserve">NICOYA                   </v>
          </cell>
          <cell r="D264">
            <v>4</v>
          </cell>
          <cell r="E264" t="str">
            <v>GUANACASTE</v>
          </cell>
          <cell r="F264" t="str">
            <v xml:space="preserve">NICOYA              </v>
          </cell>
          <cell r="G264" t="str">
            <v xml:space="preserve">SAN ANTONIO         </v>
          </cell>
          <cell r="H264" t="str">
            <v xml:space="preserve">CORRALILLO          </v>
          </cell>
          <cell r="I264" t="str">
            <v xml:space="preserve">REBECA ARNESTO TOLEDO         </v>
          </cell>
          <cell r="J264">
            <v>26878014</v>
          </cell>
          <cell r="K264">
            <v>26878014</v>
          </cell>
          <cell r="L264" t="str">
            <v xml:space="preserve">ctpcorralillo@gmail.com       </v>
          </cell>
          <cell r="M264">
            <v>2</v>
          </cell>
          <cell r="N264">
            <v>367</v>
          </cell>
          <cell r="O264">
            <v>14</v>
          </cell>
          <cell r="P264">
            <v>1020</v>
          </cell>
          <cell r="Q264">
            <v>396</v>
          </cell>
          <cell r="R264">
            <v>14</v>
          </cell>
          <cell r="S264">
            <v>992</v>
          </cell>
          <cell r="AC264">
            <v>4200</v>
          </cell>
          <cell r="AD264">
            <v>3</v>
          </cell>
          <cell r="AE264">
            <v>4</v>
          </cell>
          <cell r="AF264">
            <v>3</v>
          </cell>
          <cell r="AG264">
            <v>2</v>
          </cell>
          <cell r="AH264">
            <v>1</v>
          </cell>
          <cell r="AI264">
            <v>1</v>
          </cell>
        </row>
        <row r="265">
          <cell r="A265">
            <v>4201</v>
          </cell>
          <cell r="B265" t="str">
            <v xml:space="preserve">C.T.P. CARRILLO                    </v>
          </cell>
          <cell r="C265" t="str">
            <v xml:space="preserve">SANTA CRUZ               </v>
          </cell>
          <cell r="D265">
            <v>5</v>
          </cell>
          <cell r="E265" t="str">
            <v>GUANACASTE</v>
          </cell>
          <cell r="F265" t="str">
            <v xml:space="preserve">CARRILLO            </v>
          </cell>
          <cell r="G265" t="str">
            <v xml:space="preserve">FILADELFIA          </v>
          </cell>
          <cell r="H265" t="str">
            <v xml:space="preserve">LOS JOCOTES         </v>
          </cell>
          <cell r="I265" t="str">
            <v xml:space="preserve">GLENIA Mª CARAVACA ESCOBAR    </v>
          </cell>
          <cell r="J265">
            <v>26886103</v>
          </cell>
          <cell r="K265">
            <v>26886103</v>
          </cell>
          <cell r="L265" t="str">
            <v xml:space="preserve">ctpdecarrillogte@gmail.com    </v>
          </cell>
          <cell r="M265">
            <v>2</v>
          </cell>
          <cell r="N265">
            <v>738</v>
          </cell>
          <cell r="O265">
            <v>28</v>
          </cell>
          <cell r="P265">
            <v>1947</v>
          </cell>
          <cell r="Q265">
            <v>686</v>
          </cell>
          <cell r="R265">
            <v>23</v>
          </cell>
          <cell r="S265">
            <v>1720</v>
          </cell>
          <cell r="AC265">
            <v>4201</v>
          </cell>
          <cell r="AD265">
            <v>8</v>
          </cell>
          <cell r="AE265">
            <v>6</v>
          </cell>
          <cell r="AF265">
            <v>4</v>
          </cell>
          <cell r="AG265">
            <v>4</v>
          </cell>
          <cell r="AH265">
            <v>3</v>
          </cell>
          <cell r="AI265">
            <v>3</v>
          </cell>
        </row>
        <row r="266">
          <cell r="A266">
            <v>4202</v>
          </cell>
          <cell r="B266" t="str">
            <v xml:space="preserve">C.T.P 27 DE ABRIL                  </v>
          </cell>
          <cell r="C266" t="str">
            <v xml:space="preserve">SANTA CRUZ               </v>
          </cell>
          <cell r="D266">
            <v>2</v>
          </cell>
          <cell r="E266" t="str">
            <v>GUANACASTE</v>
          </cell>
          <cell r="F266" t="str">
            <v xml:space="preserve">SANTA CRUZ          </v>
          </cell>
          <cell r="G266" t="str">
            <v>VEINTISIETE DE ABRIL</v>
          </cell>
          <cell r="H266" t="str">
            <v xml:space="preserve">LOS JOBOS           </v>
          </cell>
          <cell r="I266" t="str">
            <v xml:space="preserve">JOHN H.VILLAFUERTE BALTODANO  </v>
          </cell>
          <cell r="J266">
            <v>26580054</v>
          </cell>
          <cell r="K266">
            <v>26580054</v>
          </cell>
          <cell r="L266" t="str">
            <v xml:space="preserve">jvtrantras@gmail.com          </v>
          </cell>
          <cell r="M266">
            <v>2</v>
          </cell>
          <cell r="N266">
            <v>512</v>
          </cell>
          <cell r="O266">
            <v>19</v>
          </cell>
          <cell r="P266">
            <v>1348</v>
          </cell>
          <cell r="Q266">
            <v>459</v>
          </cell>
          <cell r="R266">
            <v>18</v>
          </cell>
          <cell r="S266">
            <v>1320</v>
          </cell>
          <cell r="AC266">
            <v>4202</v>
          </cell>
          <cell r="AD266">
            <v>6</v>
          </cell>
          <cell r="AE266">
            <v>4</v>
          </cell>
          <cell r="AF266">
            <v>3</v>
          </cell>
          <cell r="AG266">
            <v>2</v>
          </cell>
          <cell r="AH266">
            <v>2</v>
          </cell>
          <cell r="AI266">
            <v>2</v>
          </cell>
        </row>
        <row r="267">
          <cell r="A267">
            <v>4203</v>
          </cell>
          <cell r="B267" t="str">
            <v xml:space="preserve">C.T.P. SANTA CRUZ                  </v>
          </cell>
          <cell r="C267" t="str">
            <v xml:space="preserve">SANTA CRUZ               </v>
          </cell>
          <cell r="D267">
            <v>1</v>
          </cell>
          <cell r="E267" t="str">
            <v>GUANACASTE</v>
          </cell>
          <cell r="F267" t="str">
            <v xml:space="preserve">SANTA CRUZ          </v>
          </cell>
          <cell r="G267" t="str">
            <v xml:space="preserve">SANTA CRUZ          </v>
          </cell>
          <cell r="H267" t="str">
            <v xml:space="preserve">BARRIO EL GUAYABAL  </v>
          </cell>
          <cell r="I267" t="str">
            <v xml:space="preserve">Ma.JESUS JIMENEZ              </v>
          </cell>
          <cell r="J267">
            <v>26800315</v>
          </cell>
          <cell r="K267">
            <v>26800315</v>
          </cell>
          <cell r="L267" t="str">
            <v xml:space="preserve">                              </v>
          </cell>
          <cell r="M267">
            <v>2</v>
          </cell>
          <cell r="N267">
            <v>416</v>
          </cell>
          <cell r="O267">
            <v>16</v>
          </cell>
          <cell r="P267">
            <v>1160</v>
          </cell>
          <cell r="Q267">
            <v>406</v>
          </cell>
          <cell r="R267">
            <v>14</v>
          </cell>
          <cell r="S267">
            <v>1165</v>
          </cell>
          <cell r="AC267">
            <v>4203</v>
          </cell>
          <cell r="AD267">
            <v>4</v>
          </cell>
          <cell r="AE267">
            <v>3</v>
          </cell>
          <cell r="AF267">
            <v>3</v>
          </cell>
          <cell r="AG267">
            <v>2</v>
          </cell>
          <cell r="AH267">
            <v>2</v>
          </cell>
          <cell r="AI267">
            <v>2</v>
          </cell>
        </row>
        <row r="268">
          <cell r="A268">
            <v>4204</v>
          </cell>
          <cell r="B268" t="str">
            <v>C.T.P. SANTA BÁRBARA</v>
          </cell>
          <cell r="C268" t="str">
            <v>SANTA CRUZ</v>
          </cell>
          <cell r="D268">
            <v>1</v>
          </cell>
          <cell r="E268" t="str">
            <v>GUANACASTE</v>
          </cell>
          <cell r="F268" t="str">
            <v>SANTA CRUZ</v>
          </cell>
          <cell r="G268" t="str">
            <v>DIRIA</v>
          </cell>
          <cell r="H268" t="str">
            <v>SANTA BÁRBARA</v>
          </cell>
          <cell r="J268">
            <v>26811346</v>
          </cell>
          <cell r="K268">
            <v>26811346</v>
          </cell>
          <cell r="M268">
            <v>2</v>
          </cell>
          <cell r="P268">
            <v>247</v>
          </cell>
          <cell r="S268">
            <v>247</v>
          </cell>
          <cell r="AC268">
            <v>4204</v>
          </cell>
        </row>
        <row r="269">
          <cell r="A269">
            <v>4205</v>
          </cell>
          <cell r="B269" t="str">
            <v xml:space="preserve">C.T.P. DE CARTAGENA                </v>
          </cell>
          <cell r="C269" t="str">
            <v xml:space="preserve">SANTA CRUZ               </v>
          </cell>
          <cell r="D269">
            <v>3</v>
          </cell>
          <cell r="E269" t="str">
            <v>GUANACASTE</v>
          </cell>
          <cell r="F269" t="str">
            <v xml:space="preserve">SANTA CRUZ          </v>
          </cell>
          <cell r="G269" t="str">
            <v xml:space="preserve">CARTAGENA           </v>
          </cell>
          <cell r="H269" t="str">
            <v xml:space="preserve">CARTAGENA           </v>
          </cell>
          <cell r="I269" t="str">
            <v xml:space="preserve">RICARDO TORRES GONZALEZ       </v>
          </cell>
          <cell r="J269">
            <v>26750194</v>
          </cell>
          <cell r="K269">
            <v>26750194</v>
          </cell>
          <cell r="L269" t="str">
            <v xml:space="preserve">ctpdecartagena@hotmail.com    </v>
          </cell>
          <cell r="M269">
            <v>2</v>
          </cell>
          <cell r="N269">
            <v>606</v>
          </cell>
          <cell r="O269">
            <v>21</v>
          </cell>
          <cell r="P269">
            <v>1523</v>
          </cell>
          <cell r="Q269">
            <v>640</v>
          </cell>
          <cell r="R269">
            <v>24</v>
          </cell>
          <cell r="S269">
            <v>1605</v>
          </cell>
          <cell r="AC269">
            <v>4205</v>
          </cell>
          <cell r="AD269">
            <v>6</v>
          </cell>
          <cell r="AE269">
            <v>4</v>
          </cell>
          <cell r="AF269">
            <v>4</v>
          </cell>
          <cell r="AG269">
            <v>3</v>
          </cell>
          <cell r="AH269">
            <v>2</v>
          </cell>
          <cell r="AI269">
            <v>2</v>
          </cell>
        </row>
        <row r="270">
          <cell r="A270">
            <v>4206</v>
          </cell>
          <cell r="B270" t="str">
            <v xml:space="preserve">C.T.P. SARDINAL                    </v>
          </cell>
          <cell r="C270" t="str">
            <v xml:space="preserve">SANTA CRUZ               </v>
          </cell>
          <cell r="D270">
            <v>5</v>
          </cell>
          <cell r="E270" t="str">
            <v>GUANACASTE</v>
          </cell>
          <cell r="F270" t="str">
            <v xml:space="preserve">CARRILLO            </v>
          </cell>
          <cell r="G270" t="str">
            <v xml:space="preserve">SARDINAL            </v>
          </cell>
          <cell r="H270" t="str">
            <v xml:space="preserve">SARDINAL            </v>
          </cell>
          <cell r="I270" t="str">
            <v xml:space="preserve">ALBERTO RODRIGUEZ REYES       </v>
          </cell>
          <cell r="J270">
            <v>26970197</v>
          </cell>
          <cell r="K270">
            <v>26970197</v>
          </cell>
          <cell r="L270" t="str">
            <v xml:space="preserve">ctpsardi@costarricense.cr     </v>
          </cell>
          <cell r="M270">
            <v>2</v>
          </cell>
          <cell r="N270">
            <v>557</v>
          </cell>
          <cell r="O270">
            <v>21</v>
          </cell>
          <cell r="P270">
            <v>1474</v>
          </cell>
          <cell r="Q270">
            <v>613</v>
          </cell>
          <cell r="R270">
            <v>24</v>
          </cell>
          <cell r="S270">
            <v>1651</v>
          </cell>
          <cell r="AC270">
            <v>4206</v>
          </cell>
          <cell r="AD270">
            <v>7</v>
          </cell>
          <cell r="AE270">
            <v>5</v>
          </cell>
          <cell r="AF270">
            <v>3</v>
          </cell>
          <cell r="AG270">
            <v>2</v>
          </cell>
          <cell r="AH270">
            <v>2</v>
          </cell>
          <cell r="AI270">
            <v>2</v>
          </cell>
        </row>
        <row r="271">
          <cell r="A271">
            <v>4208</v>
          </cell>
          <cell r="B271" t="str">
            <v xml:space="preserve">C.T.P. DE JICARAL                  </v>
          </cell>
          <cell r="C271" t="str">
            <v xml:space="preserve">PENINSULAR               </v>
          </cell>
          <cell r="D271">
            <v>4</v>
          </cell>
          <cell r="E271" t="str">
            <v>PUNTARENAS</v>
          </cell>
          <cell r="F271" t="str">
            <v xml:space="preserve">PUNTARENAS          </v>
          </cell>
          <cell r="G271" t="str">
            <v xml:space="preserve">LEPANTO             </v>
          </cell>
          <cell r="H271" t="str">
            <v xml:space="preserve">JICARAL             </v>
          </cell>
          <cell r="I271" t="str">
            <v xml:space="preserve">MIGUEL CHAVARRIA RODRIGUEZ    </v>
          </cell>
          <cell r="J271">
            <v>26500140</v>
          </cell>
          <cell r="K271">
            <v>26500140</v>
          </cell>
          <cell r="L271" t="str">
            <v xml:space="preserve">ctpjicaral@hotmail.com        </v>
          </cell>
          <cell r="M271">
            <v>2</v>
          </cell>
          <cell r="N271">
            <v>821</v>
          </cell>
          <cell r="O271">
            <v>26</v>
          </cell>
          <cell r="P271">
            <v>2008</v>
          </cell>
          <cell r="Q271">
            <v>842</v>
          </cell>
          <cell r="R271">
            <v>27</v>
          </cell>
          <cell r="S271">
            <v>1974</v>
          </cell>
          <cell r="AC271">
            <v>4208</v>
          </cell>
          <cell r="AD271">
            <v>7</v>
          </cell>
          <cell r="AE271">
            <v>6</v>
          </cell>
          <cell r="AF271">
            <v>4</v>
          </cell>
          <cell r="AG271">
            <v>3</v>
          </cell>
          <cell r="AH271">
            <v>3</v>
          </cell>
          <cell r="AI271">
            <v>3</v>
          </cell>
        </row>
        <row r="272">
          <cell r="A272">
            <v>4208</v>
          </cell>
          <cell r="B272" t="str">
            <v xml:space="preserve">SECC.NOCT. C.T.P. DE JICARAL       </v>
          </cell>
          <cell r="C272" t="str">
            <v xml:space="preserve">PENINSULAR               </v>
          </cell>
          <cell r="D272">
            <v>4</v>
          </cell>
          <cell r="E272" t="str">
            <v>PUNTARENAS</v>
          </cell>
          <cell r="F272" t="str">
            <v xml:space="preserve">PUNTARENAS          </v>
          </cell>
          <cell r="G272" t="str">
            <v xml:space="preserve">LEPANTO             </v>
          </cell>
          <cell r="H272" t="str">
            <v xml:space="preserve">JICARAL             </v>
          </cell>
          <cell r="I272" t="str">
            <v xml:space="preserve">MIGUEL ANGEL CHAVARRIA RODRIG </v>
          </cell>
          <cell r="J272">
            <v>25600140</v>
          </cell>
          <cell r="K272">
            <v>26500140</v>
          </cell>
          <cell r="L272" t="str">
            <v xml:space="preserve">ctpjicaral@hotmail.com        </v>
          </cell>
          <cell r="M272">
            <v>2</v>
          </cell>
          <cell r="N272">
            <v>57</v>
          </cell>
          <cell r="O272">
            <v>2</v>
          </cell>
          <cell r="P272">
            <v>2008</v>
          </cell>
          <cell r="S272">
            <v>1974</v>
          </cell>
          <cell r="AC272">
            <v>4208</v>
          </cell>
          <cell r="AD272">
            <v>0</v>
          </cell>
          <cell r="AE272">
            <v>0</v>
          </cell>
          <cell r="AF272">
            <v>0</v>
          </cell>
          <cell r="AG272">
            <v>2</v>
          </cell>
          <cell r="AH272">
            <v>0</v>
          </cell>
          <cell r="AI272">
            <v>0</v>
          </cell>
        </row>
        <row r="273">
          <cell r="A273">
            <v>4209</v>
          </cell>
          <cell r="B273" t="str">
            <v xml:space="preserve">C.T.P. DE PUNTARENAS               </v>
          </cell>
          <cell r="C273" t="str">
            <v xml:space="preserve">PUNTARENAS               </v>
          </cell>
          <cell r="D273">
            <v>1</v>
          </cell>
          <cell r="E273" t="str">
            <v>PUNTARENAS</v>
          </cell>
          <cell r="F273" t="str">
            <v xml:space="preserve">PUNTARENAS          </v>
          </cell>
          <cell r="G273" t="str">
            <v xml:space="preserve">BARRANCA            </v>
          </cell>
          <cell r="H273" t="str">
            <v xml:space="preserve">BARRANCA PROGRESO   </v>
          </cell>
          <cell r="I273" t="str">
            <v xml:space="preserve">CHRISTIAN MONDRAGON SOTO      </v>
          </cell>
          <cell r="J273">
            <v>26630274</v>
          </cell>
          <cell r="K273">
            <v>26630274</v>
          </cell>
          <cell r="L273" t="str">
            <v xml:space="preserve">coletecpunts08@yahoo.es       </v>
          </cell>
          <cell r="M273">
            <v>2</v>
          </cell>
          <cell r="N273">
            <v>926</v>
          </cell>
          <cell r="O273">
            <v>35</v>
          </cell>
          <cell r="P273">
            <v>2645</v>
          </cell>
          <cell r="Q273">
            <v>973</v>
          </cell>
          <cell r="R273">
            <v>35</v>
          </cell>
          <cell r="S273">
            <v>2801</v>
          </cell>
          <cell r="AC273">
            <v>4209</v>
          </cell>
          <cell r="AD273">
            <v>9</v>
          </cell>
          <cell r="AE273">
            <v>6</v>
          </cell>
          <cell r="AF273">
            <v>5</v>
          </cell>
          <cell r="AG273">
            <v>6</v>
          </cell>
          <cell r="AH273">
            <v>4</v>
          </cell>
          <cell r="AI273">
            <v>5</v>
          </cell>
        </row>
        <row r="274">
          <cell r="A274">
            <v>4210</v>
          </cell>
          <cell r="B274" t="str">
            <v xml:space="preserve">C.T.P. DE PAQUERA                  </v>
          </cell>
          <cell r="C274" t="str">
            <v xml:space="preserve">PENINSULAR               </v>
          </cell>
          <cell r="D274">
            <v>1</v>
          </cell>
          <cell r="E274" t="str">
            <v>PUNTARENAS</v>
          </cell>
          <cell r="F274" t="str">
            <v xml:space="preserve">PUNTARENAS          </v>
          </cell>
          <cell r="G274" t="str">
            <v xml:space="preserve">PAQUERA             </v>
          </cell>
          <cell r="H274" t="str">
            <v xml:space="preserve">PAQUERA             </v>
          </cell>
          <cell r="I274" t="str">
            <v xml:space="preserve">CESAR MORA CAMACHO            </v>
          </cell>
          <cell r="J274">
            <v>26410125</v>
          </cell>
          <cell r="K274">
            <v>26410125</v>
          </cell>
          <cell r="L274" t="str">
            <v xml:space="preserve">ctppaquera74@gmail.com        </v>
          </cell>
          <cell r="M274">
            <v>1</v>
          </cell>
          <cell r="N274">
            <v>496</v>
          </cell>
          <cell r="O274">
            <v>17</v>
          </cell>
          <cell r="P274">
            <v>1264</v>
          </cell>
          <cell r="Q274">
            <v>446</v>
          </cell>
          <cell r="R274">
            <v>18</v>
          </cell>
          <cell r="S274">
            <v>1313</v>
          </cell>
          <cell r="AC274">
            <v>4210</v>
          </cell>
          <cell r="AD274">
            <v>4</v>
          </cell>
          <cell r="AE274">
            <v>4</v>
          </cell>
          <cell r="AF274">
            <v>2</v>
          </cell>
          <cell r="AG274">
            <v>3</v>
          </cell>
          <cell r="AH274">
            <v>2</v>
          </cell>
          <cell r="AI274">
            <v>2</v>
          </cell>
        </row>
        <row r="275">
          <cell r="A275">
            <v>4210</v>
          </cell>
          <cell r="B275" t="str">
            <v xml:space="preserve">SECC. NOCT. C.T.P. DE PAQUERA      </v>
          </cell>
          <cell r="C275" t="str">
            <v xml:space="preserve">PENINSULAR               </v>
          </cell>
          <cell r="D275">
            <v>1</v>
          </cell>
          <cell r="E275" t="str">
            <v>PUNTARENAS</v>
          </cell>
          <cell r="F275" t="str">
            <v xml:space="preserve">PUNTARENAS          </v>
          </cell>
          <cell r="G275" t="str">
            <v xml:space="preserve">PAQUERA             </v>
          </cell>
          <cell r="H275" t="str">
            <v xml:space="preserve">PAQUERA CENTRO      </v>
          </cell>
          <cell r="I275" t="str">
            <v xml:space="preserve">CESAR FRANCISCO MORA CAMACHO  </v>
          </cell>
          <cell r="J275">
            <v>26410125</v>
          </cell>
          <cell r="K275">
            <v>26410125</v>
          </cell>
          <cell r="L275" t="str">
            <v xml:space="preserve">ctppaquera74@gmail.com        </v>
          </cell>
          <cell r="M275">
            <v>2</v>
          </cell>
          <cell r="N275">
            <v>70</v>
          </cell>
          <cell r="O275">
            <v>3</v>
          </cell>
          <cell r="P275">
            <v>1264</v>
          </cell>
          <cell r="Q275">
            <v>40</v>
          </cell>
          <cell r="R275">
            <v>2</v>
          </cell>
          <cell r="S275">
            <v>1313</v>
          </cell>
          <cell r="AC275">
            <v>4210</v>
          </cell>
          <cell r="AD275">
            <v>0</v>
          </cell>
          <cell r="AE275">
            <v>0</v>
          </cell>
          <cell r="AF275">
            <v>0</v>
          </cell>
          <cell r="AG275">
            <v>2</v>
          </cell>
          <cell r="AH275">
            <v>1</v>
          </cell>
          <cell r="AI275">
            <v>0</v>
          </cell>
        </row>
        <row r="276">
          <cell r="A276">
            <v>4211</v>
          </cell>
          <cell r="B276" t="str">
            <v xml:space="preserve">C.T.P. DE COBANO                   </v>
          </cell>
          <cell r="C276" t="str">
            <v xml:space="preserve">PENINSULAR               </v>
          </cell>
          <cell r="D276">
            <v>2</v>
          </cell>
          <cell r="E276" t="str">
            <v>PUNTARENAS</v>
          </cell>
          <cell r="F276" t="str">
            <v xml:space="preserve">PUNTARENAS          </v>
          </cell>
          <cell r="G276" t="str">
            <v xml:space="preserve">COBANO              </v>
          </cell>
          <cell r="H276" t="str">
            <v xml:space="preserve">COBANO              </v>
          </cell>
          <cell r="I276" t="str">
            <v xml:space="preserve">MIRNA RODRIGUEZ VARGAS        </v>
          </cell>
          <cell r="J276">
            <v>26420280</v>
          </cell>
          <cell r="K276">
            <v>26420179</v>
          </cell>
          <cell r="L276" t="str">
            <v xml:space="preserve">ctpcobano@hotmail.com         </v>
          </cell>
          <cell r="M276">
            <v>1</v>
          </cell>
          <cell r="N276">
            <v>498</v>
          </cell>
          <cell r="O276">
            <v>18</v>
          </cell>
          <cell r="P276">
            <v>1326</v>
          </cell>
          <cell r="Q276">
            <v>497</v>
          </cell>
          <cell r="R276">
            <v>18</v>
          </cell>
          <cell r="S276">
            <v>1309</v>
          </cell>
          <cell r="AC276">
            <v>4211</v>
          </cell>
          <cell r="AD276">
            <v>5</v>
          </cell>
          <cell r="AE276">
            <v>4</v>
          </cell>
          <cell r="AF276">
            <v>3</v>
          </cell>
          <cell r="AG276">
            <v>2</v>
          </cell>
          <cell r="AH276">
            <v>2</v>
          </cell>
          <cell r="AI276">
            <v>2</v>
          </cell>
        </row>
        <row r="277">
          <cell r="A277">
            <v>4212</v>
          </cell>
          <cell r="B277" t="str">
            <v xml:space="preserve">C.T.P. DE SANTA ELENA              </v>
          </cell>
          <cell r="C277" t="str">
            <v xml:space="preserve">PUNTARENAS               </v>
          </cell>
          <cell r="D277">
            <v>6</v>
          </cell>
          <cell r="E277" t="str">
            <v>PUNTARENAS</v>
          </cell>
          <cell r="F277" t="str">
            <v xml:space="preserve">PUNTARENAS          </v>
          </cell>
          <cell r="G277" t="str">
            <v xml:space="preserve">MONTE VERDE         </v>
          </cell>
          <cell r="H277" t="str">
            <v xml:space="preserve">SANTA ELENA         </v>
          </cell>
          <cell r="I277" t="str">
            <v xml:space="preserve">PAUL A.ALFARO MARIN           </v>
          </cell>
          <cell r="J277">
            <v>26455014</v>
          </cell>
          <cell r="K277">
            <v>26455804</v>
          </cell>
          <cell r="L277" t="str">
            <v xml:space="preserve">paulalfaromarin@hotmail.com   </v>
          </cell>
          <cell r="M277">
            <v>2</v>
          </cell>
          <cell r="N277">
            <v>394</v>
          </cell>
          <cell r="O277">
            <v>13</v>
          </cell>
          <cell r="P277">
            <v>933</v>
          </cell>
          <cell r="Q277">
            <v>377</v>
          </cell>
          <cell r="R277">
            <v>12</v>
          </cell>
          <cell r="S277">
            <v>883</v>
          </cell>
          <cell r="AC277">
            <v>4212</v>
          </cell>
          <cell r="AD277">
            <v>3</v>
          </cell>
          <cell r="AE277">
            <v>3</v>
          </cell>
          <cell r="AF277">
            <v>2</v>
          </cell>
          <cell r="AG277">
            <v>2</v>
          </cell>
          <cell r="AH277">
            <v>2</v>
          </cell>
          <cell r="AI277">
            <v>1</v>
          </cell>
        </row>
        <row r="278">
          <cell r="A278">
            <v>4213</v>
          </cell>
          <cell r="B278" t="str">
            <v xml:space="preserve">C.T.P. DE OSA                      </v>
          </cell>
          <cell r="C278" t="str">
            <v xml:space="preserve">GRANDE DE TERRABA        </v>
          </cell>
          <cell r="D278">
            <v>7</v>
          </cell>
          <cell r="E278" t="str">
            <v>PUNTARENAS</v>
          </cell>
          <cell r="F278" t="str">
            <v xml:space="preserve">OSA                 </v>
          </cell>
          <cell r="G278" t="str">
            <v xml:space="preserve">PALMAR              </v>
          </cell>
          <cell r="H278" t="str">
            <v xml:space="preserve">PALMAR NORTE        </v>
          </cell>
          <cell r="I278" t="str">
            <v xml:space="preserve">JEANNETTE VINDAS ARGUEDAS     </v>
          </cell>
          <cell r="J278">
            <v>27866156</v>
          </cell>
          <cell r="K278">
            <v>27866156</v>
          </cell>
          <cell r="L278" t="str">
            <v xml:space="preserve">ctposa@gmail.com              </v>
          </cell>
          <cell r="M278">
            <v>2</v>
          </cell>
          <cell r="N278">
            <v>489</v>
          </cell>
          <cell r="O278">
            <v>17</v>
          </cell>
          <cell r="P278">
            <v>1179</v>
          </cell>
          <cell r="Q278">
            <v>426</v>
          </cell>
          <cell r="R278">
            <v>15</v>
          </cell>
          <cell r="S278">
            <v>1039</v>
          </cell>
          <cell r="AC278">
            <v>4213</v>
          </cell>
          <cell r="AD278">
            <v>6</v>
          </cell>
          <cell r="AE278">
            <v>4</v>
          </cell>
          <cell r="AF278">
            <v>3</v>
          </cell>
          <cell r="AG278">
            <v>2</v>
          </cell>
          <cell r="AH278">
            <v>1</v>
          </cell>
          <cell r="AI278">
            <v>1</v>
          </cell>
        </row>
        <row r="279">
          <cell r="A279">
            <v>4214</v>
          </cell>
          <cell r="B279" t="str">
            <v xml:space="preserve">C.T.P. CARLOS ML.VICENTE           </v>
          </cell>
          <cell r="C279" t="str">
            <v xml:space="preserve">COTO                     </v>
          </cell>
          <cell r="D279">
            <v>2</v>
          </cell>
          <cell r="E279" t="str">
            <v>PUNTARENAS</v>
          </cell>
          <cell r="F279" t="str">
            <v xml:space="preserve">GOLFITO             </v>
          </cell>
          <cell r="G279" t="str">
            <v xml:space="preserve">GOLFITO             </v>
          </cell>
          <cell r="H279" t="str">
            <v xml:space="preserve">INVU LA ROTONDA     </v>
          </cell>
          <cell r="I279" t="str">
            <v xml:space="preserve">MARJORIE HERNANDEZ ROJAS      </v>
          </cell>
          <cell r="J279">
            <v>27750142</v>
          </cell>
          <cell r="K279">
            <v>27753132</v>
          </cell>
          <cell r="L279" t="str">
            <v>ctpcarlosmanuelvicente@hotmail</v>
          </cell>
          <cell r="M279">
            <v>2</v>
          </cell>
          <cell r="N279">
            <v>795</v>
          </cell>
          <cell r="O279">
            <v>25</v>
          </cell>
          <cell r="P279">
            <v>1824</v>
          </cell>
          <cell r="Q279">
            <v>806</v>
          </cell>
          <cell r="R279">
            <v>28</v>
          </cell>
          <cell r="S279">
            <v>2281</v>
          </cell>
          <cell r="AC279">
            <v>4214</v>
          </cell>
          <cell r="AD279">
            <v>8</v>
          </cell>
          <cell r="AE279">
            <v>5</v>
          </cell>
          <cell r="AF279">
            <v>4</v>
          </cell>
          <cell r="AG279">
            <v>3</v>
          </cell>
          <cell r="AH279">
            <v>3</v>
          </cell>
          <cell r="AI279">
            <v>2</v>
          </cell>
        </row>
        <row r="280">
          <cell r="A280">
            <v>4214</v>
          </cell>
          <cell r="B280" t="str">
            <v>SECC.NOT. C.T.P. CARLOS ML. VICENTE</v>
          </cell>
          <cell r="C280" t="str">
            <v xml:space="preserve">COTO                     </v>
          </cell>
          <cell r="D280">
            <v>2</v>
          </cell>
          <cell r="E280" t="str">
            <v>PUNTARENAS</v>
          </cell>
          <cell r="F280" t="str">
            <v xml:space="preserve">GOLFITO             </v>
          </cell>
          <cell r="G280" t="str">
            <v xml:space="preserve">GOLFITO             </v>
          </cell>
          <cell r="H280" t="str">
            <v xml:space="preserve">INVU LA ROTONDA     </v>
          </cell>
          <cell r="I280" t="str">
            <v xml:space="preserve">                              </v>
          </cell>
          <cell r="J280">
            <v>27750142</v>
          </cell>
          <cell r="K280">
            <v>27753132</v>
          </cell>
          <cell r="L280" t="str">
            <v xml:space="preserve">                              </v>
          </cell>
          <cell r="M280">
            <v>2</v>
          </cell>
          <cell r="N280">
            <v>26</v>
          </cell>
          <cell r="O280">
            <v>1</v>
          </cell>
          <cell r="P280">
            <v>1824</v>
          </cell>
          <cell r="S280">
            <v>2281</v>
          </cell>
          <cell r="AC280">
            <v>4214</v>
          </cell>
          <cell r="AD280">
            <v>0</v>
          </cell>
          <cell r="AE280">
            <v>0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</row>
        <row r="281">
          <cell r="A281">
            <v>4215</v>
          </cell>
          <cell r="B281" t="str">
            <v xml:space="preserve">C.T.P. UMBERTO MELLONI C.          </v>
          </cell>
          <cell r="C281" t="str">
            <v xml:space="preserve">COTO                     </v>
          </cell>
          <cell r="D281">
            <v>6</v>
          </cell>
          <cell r="E281" t="str">
            <v>PUNTARENAS</v>
          </cell>
          <cell r="F281" t="str">
            <v xml:space="preserve">COTO BRUS           </v>
          </cell>
          <cell r="G281" t="str">
            <v xml:space="preserve">SAN VITO            </v>
          </cell>
          <cell r="H281" t="str">
            <v xml:space="preserve">SAN VITO            </v>
          </cell>
          <cell r="I281" t="str">
            <v xml:space="preserve">MARVIN ELIZONDO MENDEZ        </v>
          </cell>
          <cell r="J281">
            <v>27733125</v>
          </cell>
          <cell r="K281">
            <v>27733125</v>
          </cell>
          <cell r="L281" t="str">
            <v xml:space="preserve">umbertomelloni@hotmail.com    </v>
          </cell>
          <cell r="M281">
            <v>2</v>
          </cell>
          <cell r="N281">
            <v>785</v>
          </cell>
          <cell r="O281">
            <v>26</v>
          </cell>
          <cell r="P281">
            <v>2069</v>
          </cell>
          <cell r="Q281">
            <v>787</v>
          </cell>
          <cell r="R281">
            <v>27</v>
          </cell>
          <cell r="S281">
            <v>2086</v>
          </cell>
          <cell r="AC281">
            <v>4215</v>
          </cell>
          <cell r="AD281">
            <v>8</v>
          </cell>
          <cell r="AE281">
            <v>6</v>
          </cell>
          <cell r="AF281">
            <v>4</v>
          </cell>
          <cell r="AG281">
            <v>3</v>
          </cell>
          <cell r="AH281">
            <v>3</v>
          </cell>
          <cell r="AI281">
            <v>2</v>
          </cell>
        </row>
        <row r="282">
          <cell r="A282">
            <v>4215</v>
          </cell>
          <cell r="B282" t="str">
            <v>SECC.NOCT. C.T.P. UMBERTO MELLONI C</v>
          </cell>
          <cell r="C282" t="str">
            <v xml:space="preserve">COTO                     </v>
          </cell>
          <cell r="D282">
            <v>6</v>
          </cell>
          <cell r="E282" t="str">
            <v>PUNTARENAS</v>
          </cell>
          <cell r="F282" t="str">
            <v xml:space="preserve">COTO BRUS           </v>
          </cell>
          <cell r="G282" t="str">
            <v xml:space="preserve">SAN VITO            </v>
          </cell>
          <cell r="H282" t="str">
            <v xml:space="preserve">SAN VITO            </v>
          </cell>
          <cell r="I282" t="str">
            <v xml:space="preserve">                              </v>
          </cell>
          <cell r="J282">
            <v>27733125</v>
          </cell>
          <cell r="K282">
            <v>27733125</v>
          </cell>
          <cell r="L282" t="str">
            <v xml:space="preserve">                              </v>
          </cell>
          <cell r="M282">
            <v>2</v>
          </cell>
          <cell r="N282">
            <v>23</v>
          </cell>
          <cell r="O282">
            <v>1</v>
          </cell>
          <cell r="P282">
            <v>2069</v>
          </cell>
          <cell r="S282">
            <v>2086</v>
          </cell>
          <cell r="AC282">
            <v>4215</v>
          </cell>
          <cell r="AD282">
            <v>0</v>
          </cell>
          <cell r="AE282">
            <v>0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</row>
        <row r="283">
          <cell r="A283">
            <v>4216</v>
          </cell>
          <cell r="B283" t="str">
            <v xml:space="preserve">C.T.P. DE SABALITO                 </v>
          </cell>
          <cell r="C283" t="str">
            <v xml:space="preserve">COTO                     </v>
          </cell>
          <cell r="D283">
            <v>7</v>
          </cell>
          <cell r="E283" t="str">
            <v>PUNTARENAS</v>
          </cell>
          <cell r="F283" t="str">
            <v xml:space="preserve">COTO BRUS           </v>
          </cell>
          <cell r="G283" t="str">
            <v xml:space="preserve">SABALITO            </v>
          </cell>
          <cell r="H283" t="str">
            <v xml:space="preserve">INVU                </v>
          </cell>
          <cell r="I283" t="str">
            <v xml:space="preserve">MARINA BORBON BARRANTES       </v>
          </cell>
          <cell r="J283">
            <v>27840616</v>
          </cell>
          <cell r="K283">
            <v>27840616</v>
          </cell>
          <cell r="L283" t="str">
            <v xml:space="preserve">ctpsab@yahoo.es               </v>
          </cell>
          <cell r="M283">
            <v>2</v>
          </cell>
          <cell r="N283">
            <v>755</v>
          </cell>
          <cell r="O283">
            <v>25</v>
          </cell>
          <cell r="P283">
            <v>2079</v>
          </cell>
          <cell r="Q283">
            <v>655</v>
          </cell>
          <cell r="R283">
            <v>24</v>
          </cell>
          <cell r="S283">
            <v>1776</v>
          </cell>
          <cell r="AC283">
            <v>4216</v>
          </cell>
          <cell r="AD283">
            <v>8</v>
          </cell>
          <cell r="AE283">
            <v>5</v>
          </cell>
          <cell r="AF283">
            <v>4</v>
          </cell>
          <cell r="AG283">
            <v>3</v>
          </cell>
          <cell r="AH283">
            <v>3</v>
          </cell>
          <cell r="AI283">
            <v>2</v>
          </cell>
        </row>
        <row r="284">
          <cell r="A284">
            <v>4217</v>
          </cell>
          <cell r="B284" t="str">
            <v xml:space="preserve">C.T.P. GUAYCARA                    </v>
          </cell>
          <cell r="C284" t="str">
            <v xml:space="preserve">COTO                     </v>
          </cell>
          <cell r="D284">
            <v>5</v>
          </cell>
          <cell r="E284" t="str">
            <v>PUNTARENAS</v>
          </cell>
          <cell r="F284" t="str">
            <v xml:space="preserve">GOLFITO             </v>
          </cell>
          <cell r="G284" t="str">
            <v xml:space="preserve">GUAYCARA            </v>
          </cell>
          <cell r="H284" t="str">
            <v xml:space="preserve">RIO CLARO           </v>
          </cell>
          <cell r="I284" t="str">
            <v xml:space="preserve">ROSIBEL GUERRA POTOY          </v>
          </cell>
          <cell r="J284">
            <v>27899047</v>
          </cell>
          <cell r="K284">
            <v>27899047</v>
          </cell>
          <cell r="L284" t="str">
            <v xml:space="preserve">colegio_guaycara@hotmail.com  </v>
          </cell>
          <cell r="M284">
            <v>2</v>
          </cell>
          <cell r="N284">
            <v>850</v>
          </cell>
          <cell r="O284">
            <v>24</v>
          </cell>
          <cell r="P284">
            <v>1782</v>
          </cell>
          <cell r="Q284">
            <v>762</v>
          </cell>
          <cell r="R284">
            <v>25</v>
          </cell>
          <cell r="S284">
            <v>1783</v>
          </cell>
          <cell r="AC284">
            <v>4217</v>
          </cell>
          <cell r="AD284">
            <v>10</v>
          </cell>
          <cell r="AE284">
            <v>5</v>
          </cell>
          <cell r="AF284">
            <v>4</v>
          </cell>
          <cell r="AG284">
            <v>3</v>
          </cell>
          <cell r="AH284">
            <v>2</v>
          </cell>
          <cell r="AI284">
            <v>0</v>
          </cell>
        </row>
        <row r="285">
          <cell r="A285">
            <v>4217</v>
          </cell>
          <cell r="B285" t="str">
            <v xml:space="preserve">SECC.NOCT. C.T.P. GUAYCARA         </v>
          </cell>
          <cell r="C285" t="str">
            <v xml:space="preserve">COTO                     </v>
          </cell>
          <cell r="D285">
            <v>5</v>
          </cell>
          <cell r="E285" t="str">
            <v>PUNTARENAS</v>
          </cell>
          <cell r="F285" t="str">
            <v xml:space="preserve">GOLFITO             </v>
          </cell>
          <cell r="G285" t="str">
            <v xml:space="preserve">GUAYCARA            </v>
          </cell>
          <cell r="H285" t="str">
            <v xml:space="preserve">RIO CLARO           </v>
          </cell>
          <cell r="I285" t="str">
            <v xml:space="preserve">ROSIBEL GUERRA POTOY          </v>
          </cell>
          <cell r="J285">
            <v>27899047</v>
          </cell>
          <cell r="K285">
            <v>27899047</v>
          </cell>
          <cell r="L285" t="str">
            <v xml:space="preserve">                              </v>
          </cell>
          <cell r="M285">
            <v>2</v>
          </cell>
          <cell r="N285">
            <v>48</v>
          </cell>
          <cell r="O285">
            <v>2</v>
          </cell>
          <cell r="P285">
            <v>1782</v>
          </cell>
          <cell r="S285">
            <v>1783</v>
          </cell>
          <cell r="AC285">
            <v>4217</v>
          </cell>
          <cell r="AD285">
            <v>0</v>
          </cell>
          <cell r="AE285">
            <v>0</v>
          </cell>
          <cell r="AF285">
            <v>0</v>
          </cell>
          <cell r="AG285">
            <v>2</v>
          </cell>
          <cell r="AH285">
            <v>0</v>
          </cell>
          <cell r="AI285">
            <v>0</v>
          </cell>
        </row>
        <row r="286">
          <cell r="A286">
            <v>4218</v>
          </cell>
          <cell r="B286" t="str">
            <v xml:space="preserve">C.T.P. DE CORREDORES               </v>
          </cell>
          <cell r="C286" t="str">
            <v xml:space="preserve">COTO                     </v>
          </cell>
          <cell r="D286">
            <v>11</v>
          </cell>
          <cell r="E286" t="str">
            <v>PUNTARENAS</v>
          </cell>
          <cell r="F286" t="str">
            <v xml:space="preserve">CORREDORES          </v>
          </cell>
          <cell r="G286" t="str">
            <v xml:space="preserve">LA CUESTA           </v>
          </cell>
          <cell r="H286" t="str">
            <v xml:space="preserve">LA CUESTA           </v>
          </cell>
          <cell r="I286" t="str">
            <v xml:space="preserve">EMILSE JIMENEZ MIRANDA        </v>
          </cell>
          <cell r="J286">
            <v>27321139</v>
          </cell>
          <cell r="K286">
            <v>27321139</v>
          </cell>
          <cell r="L286" t="str">
            <v xml:space="preserve">ctpcorredores01@ice.co.cr     </v>
          </cell>
          <cell r="M286">
            <v>2</v>
          </cell>
          <cell r="N286">
            <v>583</v>
          </cell>
          <cell r="O286">
            <v>18</v>
          </cell>
          <cell r="P286">
            <v>1303</v>
          </cell>
          <cell r="Q286">
            <v>520</v>
          </cell>
          <cell r="R286">
            <v>17</v>
          </cell>
          <cell r="S286">
            <v>1193</v>
          </cell>
          <cell r="AC286">
            <v>4218</v>
          </cell>
          <cell r="AD286">
            <v>7</v>
          </cell>
          <cell r="AE286">
            <v>4</v>
          </cell>
          <cell r="AF286">
            <v>3</v>
          </cell>
          <cell r="AG286">
            <v>2</v>
          </cell>
          <cell r="AH286">
            <v>1</v>
          </cell>
          <cell r="AI286">
            <v>1</v>
          </cell>
        </row>
        <row r="287">
          <cell r="A287">
            <v>4220</v>
          </cell>
          <cell r="B287" t="str">
            <v xml:space="preserve">C.T.P. DE PUERTO JIMENEZ           </v>
          </cell>
          <cell r="C287" t="str">
            <v xml:space="preserve">COTO                     </v>
          </cell>
          <cell r="D287">
            <v>4</v>
          </cell>
          <cell r="E287" t="str">
            <v>PUNTARENAS</v>
          </cell>
          <cell r="F287" t="str">
            <v xml:space="preserve">GOLFITO             </v>
          </cell>
          <cell r="G287" t="str">
            <v xml:space="preserve">PUERTO JIMENEZ      </v>
          </cell>
          <cell r="H287" t="str">
            <v xml:space="preserve">PUERTO JIMENEZ      </v>
          </cell>
          <cell r="I287" t="str">
            <v>JUAN RAMON CHAVARRIA HERNANDEZ</v>
          </cell>
          <cell r="J287">
            <v>27355201</v>
          </cell>
          <cell r="K287">
            <v>27355201</v>
          </cell>
          <cell r="L287" t="str">
            <v xml:space="preserve">ctpcorcovado@hotmail.com      </v>
          </cell>
          <cell r="M287">
            <v>2</v>
          </cell>
          <cell r="N287">
            <v>455</v>
          </cell>
          <cell r="O287">
            <v>18</v>
          </cell>
          <cell r="P287">
            <v>1327</v>
          </cell>
          <cell r="Q287">
            <v>444</v>
          </cell>
          <cell r="R287">
            <v>15</v>
          </cell>
          <cell r="S287">
            <v>1063</v>
          </cell>
          <cell r="AC287">
            <v>4220</v>
          </cell>
          <cell r="AD287">
            <v>5</v>
          </cell>
          <cell r="AE287">
            <v>4</v>
          </cell>
          <cell r="AF287">
            <v>3</v>
          </cell>
          <cell r="AG287">
            <v>2</v>
          </cell>
          <cell r="AH287">
            <v>2</v>
          </cell>
          <cell r="AI287">
            <v>2</v>
          </cell>
        </row>
        <row r="288">
          <cell r="A288">
            <v>4221</v>
          </cell>
          <cell r="B288" t="str">
            <v xml:space="preserve">C.T.P. DE LIMÓN                    </v>
          </cell>
          <cell r="C288" t="str">
            <v xml:space="preserve">LIMON                    </v>
          </cell>
          <cell r="D288">
            <v>1</v>
          </cell>
          <cell r="E288" t="str">
            <v xml:space="preserve">LIMON     </v>
          </cell>
          <cell r="F288" t="str">
            <v xml:space="preserve">LIMON               </v>
          </cell>
          <cell r="G288" t="str">
            <v xml:space="preserve">LIMON               </v>
          </cell>
          <cell r="H288" t="str">
            <v xml:space="preserve">CORALES 2           </v>
          </cell>
          <cell r="I288" t="str">
            <v xml:space="preserve">FLORYBETH ARIAS PICADO        </v>
          </cell>
          <cell r="J288">
            <v>27950052</v>
          </cell>
          <cell r="K288">
            <v>27950052</v>
          </cell>
          <cell r="L288" t="str">
            <v xml:space="preserve">_ctplimon@yahoo.es            </v>
          </cell>
          <cell r="M288">
            <v>2</v>
          </cell>
          <cell r="N288">
            <v>1462</v>
          </cell>
          <cell r="O288">
            <v>46</v>
          </cell>
          <cell r="P288">
            <v>3220</v>
          </cell>
          <cell r="Q288">
            <v>1522</v>
          </cell>
          <cell r="R288">
            <v>50</v>
          </cell>
          <cell r="S288">
            <v>3401</v>
          </cell>
          <cell r="AC288">
            <v>4221</v>
          </cell>
          <cell r="AD288">
            <v>8</v>
          </cell>
          <cell r="AE288">
            <v>10</v>
          </cell>
          <cell r="AF288">
            <v>9</v>
          </cell>
          <cell r="AG288">
            <v>7</v>
          </cell>
          <cell r="AH288">
            <v>6</v>
          </cell>
          <cell r="AI288">
            <v>6</v>
          </cell>
        </row>
        <row r="289">
          <cell r="A289">
            <v>4222</v>
          </cell>
          <cell r="B289" t="str">
            <v xml:space="preserve">C.T.P. DE BATAÁN                   </v>
          </cell>
          <cell r="C289" t="str">
            <v xml:space="preserve">LIMON                    </v>
          </cell>
          <cell r="D289">
            <v>9</v>
          </cell>
          <cell r="E289" t="str">
            <v xml:space="preserve">LIMON     </v>
          </cell>
          <cell r="F289" t="str">
            <v xml:space="preserve">MATINA              </v>
          </cell>
          <cell r="G289" t="str">
            <v xml:space="preserve">BATAN               </v>
          </cell>
          <cell r="H289" t="str">
            <v xml:space="preserve">BATAÁN              </v>
          </cell>
          <cell r="I289" t="str">
            <v xml:space="preserve">ELIZABETH TREJOS SOLANO       </v>
          </cell>
          <cell r="J289">
            <v>27186105</v>
          </cell>
          <cell r="K289">
            <v>27184011</v>
          </cell>
          <cell r="L289" t="str">
            <v xml:space="preserve">ctpdebataan@gmail.com         </v>
          </cell>
          <cell r="M289">
            <v>2</v>
          </cell>
          <cell r="N289">
            <v>1037</v>
          </cell>
          <cell r="O289">
            <v>30</v>
          </cell>
          <cell r="P289">
            <v>2101</v>
          </cell>
          <cell r="Q289">
            <v>1054</v>
          </cell>
          <cell r="R289">
            <v>30</v>
          </cell>
          <cell r="S289">
            <v>2039</v>
          </cell>
          <cell r="AC289">
            <v>4222</v>
          </cell>
          <cell r="AD289">
            <v>11</v>
          </cell>
          <cell r="AE289">
            <v>7</v>
          </cell>
          <cell r="AF289">
            <v>5</v>
          </cell>
          <cell r="AG289">
            <v>3</v>
          </cell>
          <cell r="AH289">
            <v>3</v>
          </cell>
          <cell r="AI289">
            <v>1</v>
          </cell>
        </row>
        <row r="290">
          <cell r="A290">
            <v>4223</v>
          </cell>
          <cell r="B290" t="str">
            <v xml:space="preserve">C.T.P. DE TALAMANCA                </v>
          </cell>
          <cell r="C290" t="str">
            <v xml:space="preserve">SULA                     </v>
          </cell>
          <cell r="D290">
            <v>1</v>
          </cell>
          <cell r="E290" t="str">
            <v xml:space="preserve">LIMON     </v>
          </cell>
          <cell r="F290" t="str">
            <v xml:space="preserve">TALAMANCA           </v>
          </cell>
          <cell r="G290" t="str">
            <v xml:space="preserve">BRATSI              </v>
          </cell>
          <cell r="H290" t="str">
            <v xml:space="preserve">BRIBRÍ              </v>
          </cell>
          <cell r="I290" t="str">
            <v xml:space="preserve">WILBERTH VARGAS COTO          </v>
          </cell>
          <cell r="J290">
            <v>27510060</v>
          </cell>
          <cell r="K290">
            <v>27510244</v>
          </cell>
          <cell r="L290" t="str">
            <v xml:space="preserve">ctptalamanca@gmail.com        </v>
          </cell>
          <cell r="M290">
            <v>1</v>
          </cell>
          <cell r="N290">
            <v>837</v>
          </cell>
          <cell r="O290">
            <v>28</v>
          </cell>
          <cell r="P290">
            <v>2030</v>
          </cell>
          <cell r="Q290">
            <v>889</v>
          </cell>
          <cell r="R290">
            <v>28</v>
          </cell>
          <cell r="S290">
            <v>2065</v>
          </cell>
          <cell r="AC290">
            <v>4223</v>
          </cell>
          <cell r="AD290">
            <v>10</v>
          </cell>
          <cell r="AE290">
            <v>6</v>
          </cell>
          <cell r="AF290">
            <v>4</v>
          </cell>
          <cell r="AG290">
            <v>4</v>
          </cell>
          <cell r="AH290">
            <v>2</v>
          </cell>
          <cell r="AI290">
            <v>2</v>
          </cell>
        </row>
        <row r="291">
          <cell r="A291">
            <v>4224</v>
          </cell>
          <cell r="B291" t="str">
            <v xml:space="preserve">C.T.P. VALLE ESTRELLA              </v>
          </cell>
          <cell r="C291" t="str">
            <v xml:space="preserve">LIMON                    </v>
          </cell>
          <cell r="D291">
            <v>3</v>
          </cell>
          <cell r="E291" t="str">
            <v xml:space="preserve">LIMON     </v>
          </cell>
          <cell r="F291" t="str">
            <v xml:space="preserve">LIMON               </v>
          </cell>
          <cell r="G291" t="str">
            <v xml:space="preserve">VALLE LA ESTRELLA   </v>
          </cell>
          <cell r="H291" t="str">
            <v xml:space="preserve">B° LA CABAÑA        </v>
          </cell>
          <cell r="I291" t="str">
            <v xml:space="preserve">MATÍAS DÍAZ CAMACHO           </v>
          </cell>
          <cell r="J291">
            <v>27590400</v>
          </cell>
          <cell r="K291">
            <v>27590065</v>
          </cell>
          <cell r="L291" t="str">
            <v xml:space="preserve">ctpve@hotmail.com             </v>
          </cell>
          <cell r="M291">
            <v>2</v>
          </cell>
          <cell r="N291">
            <v>741</v>
          </cell>
          <cell r="O291">
            <v>23</v>
          </cell>
          <cell r="P291">
            <v>1911</v>
          </cell>
          <cell r="Q291">
            <v>791</v>
          </cell>
          <cell r="R291">
            <v>27</v>
          </cell>
          <cell r="S291">
            <v>1839</v>
          </cell>
          <cell r="AC291">
            <v>4224</v>
          </cell>
          <cell r="AD291">
            <v>6</v>
          </cell>
          <cell r="AE291">
            <v>5</v>
          </cell>
          <cell r="AF291">
            <v>3</v>
          </cell>
          <cell r="AG291">
            <v>4</v>
          </cell>
          <cell r="AH291">
            <v>3</v>
          </cell>
          <cell r="AI291">
            <v>2</v>
          </cell>
        </row>
        <row r="292">
          <cell r="A292">
            <v>4225</v>
          </cell>
          <cell r="B292" t="str">
            <v xml:space="preserve">DEPORTIVO DE LIMÓN                 </v>
          </cell>
          <cell r="C292" t="str">
            <v xml:space="preserve">LIMON                    </v>
          </cell>
          <cell r="D292">
            <v>2</v>
          </cell>
          <cell r="E292" t="str">
            <v xml:space="preserve">LIMON     </v>
          </cell>
          <cell r="F292" t="str">
            <v xml:space="preserve">LIMON               </v>
          </cell>
          <cell r="G292" t="str">
            <v xml:space="preserve">LIMON               </v>
          </cell>
          <cell r="H292" t="str">
            <v xml:space="preserve">PACUARE             </v>
          </cell>
          <cell r="I292" t="str">
            <v xml:space="preserve">ERROL ALTERNO FOSTER          </v>
          </cell>
          <cell r="J292">
            <v>27586102</v>
          </cell>
          <cell r="K292">
            <v>0</v>
          </cell>
          <cell r="L292" t="str">
            <v xml:space="preserve">                              </v>
          </cell>
          <cell r="M292">
            <v>2</v>
          </cell>
          <cell r="N292">
            <v>310</v>
          </cell>
          <cell r="O292">
            <v>14</v>
          </cell>
          <cell r="P292">
            <v>1027</v>
          </cell>
          <cell r="Q292">
            <v>351</v>
          </cell>
          <cell r="R292">
            <v>14</v>
          </cell>
          <cell r="S292">
            <v>987</v>
          </cell>
          <cell r="AC292">
            <v>4225</v>
          </cell>
          <cell r="AD292">
            <v>6</v>
          </cell>
          <cell r="AE292">
            <v>3</v>
          </cell>
          <cell r="AF292">
            <v>2</v>
          </cell>
          <cell r="AG292">
            <v>2</v>
          </cell>
          <cell r="AH292">
            <v>1</v>
          </cell>
          <cell r="AI292">
            <v>0</v>
          </cell>
        </row>
        <row r="293">
          <cell r="A293">
            <v>4226</v>
          </cell>
          <cell r="B293" t="str">
            <v xml:space="preserve">C.T.P.PADRE ROBERTO EVANS          </v>
          </cell>
          <cell r="C293" t="str">
            <v xml:space="preserve">LIMON                    </v>
          </cell>
          <cell r="D293">
            <v>4</v>
          </cell>
          <cell r="E293" t="str">
            <v xml:space="preserve">LIMON     </v>
          </cell>
          <cell r="F293" t="str">
            <v xml:space="preserve">SIQUIRRES           </v>
          </cell>
          <cell r="G293" t="str">
            <v xml:space="preserve">SIQUIRRES           </v>
          </cell>
          <cell r="H293" t="str">
            <v xml:space="preserve">PALMIRAS            </v>
          </cell>
          <cell r="I293" t="str">
            <v xml:space="preserve">CLARANCE CRAWFORD MACDONAL    </v>
          </cell>
          <cell r="J293">
            <v>27688093</v>
          </cell>
          <cell r="K293">
            <v>27686070</v>
          </cell>
          <cell r="L293" t="str">
            <v xml:space="preserve">ctprobertoevans@gmail.com     </v>
          </cell>
          <cell r="M293">
            <v>2</v>
          </cell>
          <cell r="N293">
            <v>1896</v>
          </cell>
          <cell r="O293">
            <v>54</v>
          </cell>
          <cell r="P293">
            <v>3629</v>
          </cell>
          <cell r="Q293">
            <v>1992</v>
          </cell>
          <cell r="R293">
            <v>62</v>
          </cell>
          <cell r="S293">
            <v>4288</v>
          </cell>
          <cell r="AC293">
            <v>4226</v>
          </cell>
          <cell r="AD293">
            <v>19</v>
          </cell>
          <cell r="AE293">
            <v>10</v>
          </cell>
          <cell r="AF293">
            <v>8</v>
          </cell>
          <cell r="AG293">
            <v>7</v>
          </cell>
          <cell r="AH293">
            <v>5</v>
          </cell>
          <cell r="AI293">
            <v>5</v>
          </cell>
        </row>
        <row r="294">
          <cell r="A294">
            <v>4227</v>
          </cell>
          <cell r="B294" t="str">
            <v xml:space="preserve">C.T.P. DE POCOCÍ                   </v>
          </cell>
          <cell r="C294" t="str">
            <v xml:space="preserve">GUAPILES                 </v>
          </cell>
          <cell r="D294">
            <v>1</v>
          </cell>
          <cell r="E294" t="str">
            <v xml:space="preserve">LIMON     </v>
          </cell>
          <cell r="F294" t="str">
            <v xml:space="preserve">POCOCI              </v>
          </cell>
          <cell r="G294" t="str">
            <v xml:space="preserve">GUAPILES            </v>
          </cell>
          <cell r="H294" t="str">
            <v xml:space="preserve">CENTRO              </v>
          </cell>
          <cell r="I294" t="str">
            <v xml:space="preserve">ROLANDO CRUZ CASTRO           </v>
          </cell>
          <cell r="J294">
            <v>27100816</v>
          </cell>
          <cell r="K294">
            <v>0</v>
          </cell>
          <cell r="L294" t="str">
            <v xml:space="preserve">                              </v>
          </cell>
          <cell r="M294">
            <v>2</v>
          </cell>
          <cell r="N294">
            <v>2077</v>
          </cell>
          <cell r="O294">
            <v>61</v>
          </cell>
          <cell r="P294">
            <v>4200</v>
          </cell>
          <cell r="Q294">
            <v>2060</v>
          </cell>
          <cell r="R294">
            <v>64</v>
          </cell>
          <cell r="S294">
            <v>4668</v>
          </cell>
          <cell r="AC294">
            <v>4227</v>
          </cell>
          <cell r="AD294">
            <v>18</v>
          </cell>
          <cell r="AE294">
            <v>13</v>
          </cell>
          <cell r="AF294">
            <v>10</v>
          </cell>
          <cell r="AG294">
            <v>8</v>
          </cell>
          <cell r="AH294">
            <v>7</v>
          </cell>
          <cell r="AI294">
            <v>5</v>
          </cell>
        </row>
        <row r="295">
          <cell r="A295">
            <v>4228</v>
          </cell>
          <cell r="B295" t="str">
            <v xml:space="preserve">C.T.P. GUÁCIMO                     </v>
          </cell>
          <cell r="C295" t="str">
            <v xml:space="preserve">GUAPILES                 </v>
          </cell>
          <cell r="D295">
            <v>4</v>
          </cell>
          <cell r="E295" t="str">
            <v xml:space="preserve">LIMON     </v>
          </cell>
          <cell r="F295" t="str">
            <v xml:space="preserve">GUACIMO             </v>
          </cell>
          <cell r="G295" t="str">
            <v xml:space="preserve">GUACIMO             </v>
          </cell>
          <cell r="H295" t="str">
            <v xml:space="preserve">LOS COLEGIOS        </v>
          </cell>
          <cell r="I295" t="str">
            <v xml:space="preserve">Mª DE LOS A. PIEDRA VALVERDE  </v>
          </cell>
          <cell r="J295">
            <v>27166802</v>
          </cell>
          <cell r="K295">
            <v>0</v>
          </cell>
          <cell r="L295" t="str">
            <v xml:space="preserve">ctpguacimo@gmail.com          </v>
          </cell>
          <cell r="M295">
            <v>2</v>
          </cell>
          <cell r="N295">
            <v>690</v>
          </cell>
          <cell r="O295">
            <v>22</v>
          </cell>
          <cell r="P295">
            <v>1558</v>
          </cell>
          <cell r="Q295">
            <v>775</v>
          </cell>
          <cell r="R295">
            <v>22</v>
          </cell>
          <cell r="S295">
            <v>1552</v>
          </cell>
          <cell r="AC295">
            <v>4228</v>
          </cell>
          <cell r="AD295">
            <v>6</v>
          </cell>
          <cell r="AE295">
            <v>6</v>
          </cell>
          <cell r="AF295">
            <v>4</v>
          </cell>
          <cell r="AG295">
            <v>2</v>
          </cell>
          <cell r="AH295">
            <v>2</v>
          </cell>
          <cell r="AI295">
            <v>2</v>
          </cell>
        </row>
        <row r="296">
          <cell r="A296">
            <v>4229</v>
          </cell>
          <cell r="B296" t="str">
            <v xml:space="preserve">C.T.P. DE JACO                     </v>
          </cell>
          <cell r="C296" t="str">
            <v xml:space="preserve">AGUIRRE                  </v>
          </cell>
          <cell r="D296">
            <v>5</v>
          </cell>
          <cell r="E296" t="str">
            <v>PUNTARENAS</v>
          </cell>
          <cell r="F296" t="str">
            <v xml:space="preserve">GARABITO            </v>
          </cell>
          <cell r="G296" t="str">
            <v xml:space="preserve">JACO                </v>
          </cell>
          <cell r="H296" t="str">
            <v xml:space="preserve">JACO                </v>
          </cell>
          <cell r="I296" t="str">
            <v xml:space="preserve">FERNANDO PUSEY HALL           </v>
          </cell>
          <cell r="J296">
            <v>26433694</v>
          </cell>
          <cell r="K296">
            <v>26433991</v>
          </cell>
          <cell r="L296" t="str">
            <v xml:space="preserve">fernando.pusey.hall@mep.go.cr </v>
          </cell>
          <cell r="M296">
            <v>2</v>
          </cell>
          <cell r="N296">
            <v>633</v>
          </cell>
          <cell r="O296">
            <v>18</v>
          </cell>
          <cell r="P296">
            <v>1425</v>
          </cell>
          <cell r="Q296">
            <v>698</v>
          </cell>
          <cell r="R296">
            <v>17</v>
          </cell>
          <cell r="S296">
            <v>1299</v>
          </cell>
          <cell r="AC296">
            <v>4229</v>
          </cell>
          <cell r="AD296">
            <v>6</v>
          </cell>
          <cell r="AE296">
            <v>4</v>
          </cell>
          <cell r="AF296">
            <v>3</v>
          </cell>
          <cell r="AG296">
            <v>2</v>
          </cell>
          <cell r="AH296">
            <v>1</v>
          </cell>
          <cell r="AI296">
            <v>2</v>
          </cell>
        </row>
        <row r="297">
          <cell r="A297">
            <v>4229</v>
          </cell>
          <cell r="B297" t="str">
            <v xml:space="preserve">SECC.NOCT. C.T.P. DE JACO          </v>
          </cell>
          <cell r="C297" t="str">
            <v xml:space="preserve">AGUIRRE                  </v>
          </cell>
          <cell r="D297">
            <v>5</v>
          </cell>
          <cell r="E297" t="str">
            <v>PUNTARENAS</v>
          </cell>
          <cell r="F297" t="str">
            <v xml:space="preserve">GARABITO            </v>
          </cell>
          <cell r="G297" t="str">
            <v xml:space="preserve">JACO                </v>
          </cell>
          <cell r="H297" t="str">
            <v xml:space="preserve">COPEY               </v>
          </cell>
          <cell r="I297" t="str">
            <v xml:space="preserve">FERNANADO PUSEY HALL          </v>
          </cell>
          <cell r="J297">
            <v>26433694</v>
          </cell>
          <cell r="K297">
            <v>26433991</v>
          </cell>
          <cell r="L297" t="str">
            <v xml:space="preserve">                              </v>
          </cell>
          <cell r="M297">
            <v>2</v>
          </cell>
          <cell r="N297">
            <v>31</v>
          </cell>
          <cell r="O297">
            <v>1</v>
          </cell>
          <cell r="P297">
            <v>1425</v>
          </cell>
          <cell r="S297">
            <v>1299</v>
          </cell>
          <cell r="AC297">
            <v>4229</v>
          </cell>
          <cell r="AD297">
            <v>0</v>
          </cell>
          <cell r="AE297">
            <v>0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</row>
        <row r="298">
          <cell r="A298">
            <v>4230</v>
          </cell>
          <cell r="B298" t="str">
            <v xml:space="preserve">C.T.P. DE PARRITA                  </v>
          </cell>
          <cell r="C298" t="str">
            <v xml:space="preserve">AGUIRRE                  </v>
          </cell>
          <cell r="D298">
            <v>4</v>
          </cell>
          <cell r="E298" t="str">
            <v>PUNTARENAS</v>
          </cell>
          <cell r="F298" t="str">
            <v xml:space="preserve">PARRITA             </v>
          </cell>
          <cell r="G298" t="str">
            <v xml:space="preserve">PARRITA             </v>
          </cell>
          <cell r="H298" t="str">
            <v xml:space="preserve">LA JULIETA          </v>
          </cell>
          <cell r="I298" t="str">
            <v xml:space="preserve">DORIS SALAZAR PORRAS          </v>
          </cell>
          <cell r="J298">
            <v>27799895</v>
          </cell>
          <cell r="K298">
            <v>0</v>
          </cell>
          <cell r="L298" t="str">
            <v xml:space="preserve">dorisa31@hotmail.com          </v>
          </cell>
          <cell r="M298">
            <v>2</v>
          </cell>
          <cell r="N298">
            <v>1179</v>
          </cell>
          <cell r="O298">
            <v>39</v>
          </cell>
          <cell r="P298">
            <v>2551</v>
          </cell>
          <cell r="Q298">
            <v>1075</v>
          </cell>
          <cell r="R298">
            <v>34</v>
          </cell>
          <cell r="S298">
            <v>2178</v>
          </cell>
          <cell r="AC298">
            <v>4230</v>
          </cell>
          <cell r="AD298">
            <v>12</v>
          </cell>
          <cell r="AE298">
            <v>9</v>
          </cell>
          <cell r="AF298">
            <v>6</v>
          </cell>
          <cell r="AG298">
            <v>5</v>
          </cell>
          <cell r="AH298">
            <v>5</v>
          </cell>
          <cell r="AI298">
            <v>2</v>
          </cell>
        </row>
        <row r="299">
          <cell r="A299">
            <v>4231</v>
          </cell>
          <cell r="B299" t="str">
            <v xml:space="preserve">C.T.P. DE MATAPALO                 </v>
          </cell>
          <cell r="C299" t="str">
            <v xml:space="preserve">AGUIRRE                  </v>
          </cell>
          <cell r="D299">
            <v>2</v>
          </cell>
          <cell r="E299" t="str">
            <v>PUNTARENAS</v>
          </cell>
          <cell r="F299" t="str">
            <v xml:space="preserve">AGUIRRE             </v>
          </cell>
          <cell r="G299" t="str">
            <v xml:space="preserve">SAVEGRE             </v>
          </cell>
          <cell r="H299" t="str">
            <v xml:space="preserve">MATAPALO            </v>
          </cell>
          <cell r="I299" t="str">
            <v xml:space="preserve">FERNANDO ENRIQUEZ ESPINOZA    </v>
          </cell>
          <cell r="J299">
            <v>27875297</v>
          </cell>
          <cell r="K299">
            <v>27875297</v>
          </cell>
          <cell r="L299" t="str">
            <v xml:space="preserve">ctpcematapalo@gmail.com       </v>
          </cell>
          <cell r="M299">
            <v>2</v>
          </cell>
          <cell r="N299">
            <v>464</v>
          </cell>
          <cell r="O299">
            <v>15</v>
          </cell>
          <cell r="P299">
            <v>1061</v>
          </cell>
          <cell r="Q299">
            <v>369</v>
          </cell>
          <cell r="R299">
            <v>15</v>
          </cell>
          <cell r="S299">
            <v>973</v>
          </cell>
          <cell r="AC299">
            <v>4231</v>
          </cell>
          <cell r="AD299">
            <v>6</v>
          </cell>
          <cell r="AE299">
            <v>3</v>
          </cell>
          <cell r="AF299">
            <v>2</v>
          </cell>
          <cell r="AG299">
            <v>2</v>
          </cell>
          <cell r="AH299">
            <v>1</v>
          </cell>
          <cell r="AI299">
            <v>1</v>
          </cell>
        </row>
        <row r="300">
          <cell r="A300">
            <v>4232</v>
          </cell>
          <cell r="B300" t="str">
            <v xml:space="preserve">C.T.P. DE UPALA                    </v>
          </cell>
          <cell r="C300" t="str">
            <v xml:space="preserve">ZONA NORTE-NORTE         </v>
          </cell>
          <cell r="D300">
            <v>1</v>
          </cell>
          <cell r="E300" t="str">
            <v xml:space="preserve">ALAJUELA  </v>
          </cell>
          <cell r="F300" t="str">
            <v xml:space="preserve">UPALA               </v>
          </cell>
          <cell r="G300" t="str">
            <v xml:space="preserve">UPALA               </v>
          </cell>
          <cell r="H300" t="str">
            <v xml:space="preserve">UPALA               </v>
          </cell>
          <cell r="I300" t="str">
            <v xml:space="preserve">HERNAN BONILLA CESPEDES       </v>
          </cell>
          <cell r="J300">
            <v>24700081</v>
          </cell>
          <cell r="K300">
            <v>24700081</v>
          </cell>
          <cell r="L300" t="str">
            <v xml:space="preserve">ctpupala.direccion@gmail.com  </v>
          </cell>
          <cell r="M300">
            <v>2</v>
          </cell>
          <cell r="N300">
            <v>1088</v>
          </cell>
          <cell r="O300">
            <v>35</v>
          </cell>
          <cell r="P300">
            <v>2501</v>
          </cell>
          <cell r="Q300">
            <v>1078</v>
          </cell>
          <cell r="R300">
            <v>36</v>
          </cell>
          <cell r="S300">
            <v>2554</v>
          </cell>
          <cell r="AC300">
            <v>4232</v>
          </cell>
          <cell r="AD300">
            <v>14</v>
          </cell>
          <cell r="AE300">
            <v>7</v>
          </cell>
          <cell r="AF300">
            <v>6</v>
          </cell>
          <cell r="AG300">
            <v>4</v>
          </cell>
          <cell r="AH300">
            <v>2</v>
          </cell>
          <cell r="AI300">
            <v>2</v>
          </cell>
        </row>
        <row r="301">
          <cell r="A301">
            <v>4822</v>
          </cell>
          <cell r="B301" t="str">
            <v xml:space="preserve">NOCTURNO JOSE J. JIMENEZ           </v>
          </cell>
          <cell r="C301" t="str">
            <v xml:space="preserve">SAN JOSE NORTE           </v>
          </cell>
          <cell r="D301">
            <v>7</v>
          </cell>
          <cell r="E301" t="str">
            <v xml:space="preserve">SAN JOSE  </v>
          </cell>
          <cell r="F301" t="str">
            <v xml:space="preserve">GOICOECHEA          </v>
          </cell>
          <cell r="G301" t="str">
            <v xml:space="preserve">GUADALUPE           </v>
          </cell>
          <cell r="H301" t="str">
            <v xml:space="preserve">GUADALUPE           </v>
          </cell>
          <cell r="I301" t="str">
            <v xml:space="preserve">SERGIO VARGAS MORA            </v>
          </cell>
          <cell r="J301">
            <v>22215349</v>
          </cell>
          <cell r="K301">
            <v>22215349</v>
          </cell>
          <cell r="L301" t="str">
            <v xml:space="preserve">liceojjjimenez@gmail.com      </v>
          </cell>
          <cell r="M301">
            <v>2</v>
          </cell>
          <cell r="N301">
            <v>848</v>
          </cell>
          <cell r="O301">
            <v>22</v>
          </cell>
          <cell r="P301">
            <v>885</v>
          </cell>
          <cell r="Q301">
            <v>697</v>
          </cell>
          <cell r="R301">
            <v>22</v>
          </cell>
          <cell r="S301">
            <v>867</v>
          </cell>
          <cell r="AC301">
            <v>4822</v>
          </cell>
          <cell r="AD301">
            <v>5</v>
          </cell>
          <cell r="AE301">
            <v>5</v>
          </cell>
          <cell r="AF301">
            <v>5</v>
          </cell>
          <cell r="AG301">
            <v>4</v>
          </cell>
          <cell r="AH301">
            <v>3</v>
          </cell>
          <cell r="AI301">
            <v>0</v>
          </cell>
        </row>
        <row r="302">
          <cell r="A302">
            <v>4823</v>
          </cell>
          <cell r="B302" t="str">
            <v xml:space="preserve">NOCTURNO LEON XIII      S          </v>
          </cell>
          <cell r="C302" t="str">
            <v xml:space="preserve">SAN JOSE NORTE           </v>
          </cell>
          <cell r="D302">
            <v>10</v>
          </cell>
          <cell r="E302" t="str">
            <v xml:space="preserve">SAN JOSE  </v>
          </cell>
          <cell r="F302" t="str">
            <v xml:space="preserve">MONTES DE OCA       </v>
          </cell>
          <cell r="G302" t="str">
            <v xml:space="preserve">SAN PEDRO           </v>
          </cell>
          <cell r="H302" t="str">
            <v xml:space="preserve">SAN PEDRO           </v>
          </cell>
          <cell r="I302" t="str">
            <v xml:space="preserve">LIGIA RODRIGUEZ SANCHO        </v>
          </cell>
          <cell r="J302">
            <v>0</v>
          </cell>
          <cell r="K302">
            <v>0</v>
          </cell>
          <cell r="L302" t="str">
            <v>ligia.rodriguez.sancho@gmail.c</v>
          </cell>
          <cell r="M302">
            <v>2</v>
          </cell>
          <cell r="N302">
            <v>150</v>
          </cell>
          <cell r="O302">
            <v>5</v>
          </cell>
          <cell r="P302">
            <v>201</v>
          </cell>
          <cell r="Q302">
            <v>136</v>
          </cell>
          <cell r="R302">
            <v>5</v>
          </cell>
          <cell r="S302">
            <v>344</v>
          </cell>
          <cell r="AC302">
            <v>4823</v>
          </cell>
          <cell r="AD302">
            <v>1</v>
          </cell>
          <cell r="AE302">
            <v>1</v>
          </cell>
          <cell r="AF302">
            <v>1</v>
          </cell>
          <cell r="AG302">
            <v>1</v>
          </cell>
          <cell r="AH302">
            <v>1</v>
          </cell>
          <cell r="AI302">
            <v>0</v>
          </cell>
        </row>
        <row r="303">
          <cell r="A303">
            <v>4824</v>
          </cell>
          <cell r="B303" t="str">
            <v xml:space="preserve">NOCTURNO DE HATILLO                </v>
          </cell>
          <cell r="C303" t="str">
            <v xml:space="preserve">SAN JOSE CENTRAL         </v>
          </cell>
          <cell r="D303">
            <v>6</v>
          </cell>
          <cell r="E303" t="str">
            <v xml:space="preserve">SAN JOSE  </v>
          </cell>
          <cell r="F303" t="str">
            <v xml:space="preserve">SAN JOSE            </v>
          </cell>
          <cell r="G303" t="str">
            <v xml:space="preserve">HATILLO             </v>
          </cell>
          <cell r="H303" t="str">
            <v xml:space="preserve">HATILLO 2           </v>
          </cell>
          <cell r="I303" t="str">
            <v xml:space="preserve">MARITZA ARCE RODRIGUEZ        </v>
          </cell>
          <cell r="J303">
            <v>22541427</v>
          </cell>
          <cell r="K303">
            <v>22541427</v>
          </cell>
          <cell r="L303" t="str">
            <v>colegionocturnohatillo@gmail.c</v>
          </cell>
          <cell r="M303">
            <v>2</v>
          </cell>
          <cell r="N303">
            <v>400</v>
          </cell>
          <cell r="O303">
            <v>12</v>
          </cell>
          <cell r="P303">
            <v>420</v>
          </cell>
          <cell r="Q303">
            <v>394</v>
          </cell>
          <cell r="R303">
            <v>12</v>
          </cell>
          <cell r="S303">
            <v>400</v>
          </cell>
          <cell r="AC303">
            <v>4824</v>
          </cell>
          <cell r="AD303">
            <v>3</v>
          </cell>
          <cell r="AE303">
            <v>3</v>
          </cell>
          <cell r="AF303">
            <v>2</v>
          </cell>
          <cell r="AG303">
            <v>2</v>
          </cell>
          <cell r="AH303">
            <v>2</v>
          </cell>
          <cell r="AI303">
            <v>0</v>
          </cell>
        </row>
        <row r="304">
          <cell r="A304">
            <v>4825</v>
          </cell>
          <cell r="B304" t="str">
            <v xml:space="preserve">NOCTURNO BRAULIO CARRILLO          </v>
          </cell>
          <cell r="C304" t="str">
            <v xml:space="preserve">SAN JOSE NORTE           </v>
          </cell>
          <cell r="D304">
            <v>4</v>
          </cell>
          <cell r="E304" t="str">
            <v xml:space="preserve">SAN JOSE  </v>
          </cell>
          <cell r="F304" t="str">
            <v xml:space="preserve">TIBAS               </v>
          </cell>
          <cell r="G304" t="str">
            <v xml:space="preserve">SAN JUAN            </v>
          </cell>
          <cell r="H304" t="str">
            <v xml:space="preserve">SAN JUAN            </v>
          </cell>
          <cell r="I304" t="str">
            <v xml:space="preserve">PATRICIA GARRO OBALDIA        </v>
          </cell>
          <cell r="J304">
            <v>22355335</v>
          </cell>
          <cell r="K304">
            <v>22355335</v>
          </cell>
          <cell r="L304" t="str">
            <v xml:space="preserve">                              </v>
          </cell>
          <cell r="M304">
            <v>2</v>
          </cell>
          <cell r="N304">
            <v>366</v>
          </cell>
          <cell r="O304">
            <v>10</v>
          </cell>
          <cell r="P304">
            <v>343</v>
          </cell>
          <cell r="Q304">
            <v>412</v>
          </cell>
          <cell r="R304">
            <v>10</v>
          </cell>
          <cell r="S304">
            <v>343</v>
          </cell>
          <cell r="AC304">
            <v>4825</v>
          </cell>
          <cell r="AD304">
            <v>3</v>
          </cell>
          <cell r="AE304">
            <v>2</v>
          </cell>
          <cell r="AF304">
            <v>2</v>
          </cell>
          <cell r="AG304">
            <v>2</v>
          </cell>
          <cell r="AH304">
            <v>1</v>
          </cell>
          <cell r="AI304">
            <v>0</v>
          </cell>
        </row>
        <row r="305">
          <cell r="A305">
            <v>4837</v>
          </cell>
          <cell r="B305" t="str">
            <v xml:space="preserve">NOCTURNO DESAMPARADOS              </v>
          </cell>
          <cell r="C305" t="str">
            <v xml:space="preserve">DESAMPARADOS             </v>
          </cell>
          <cell r="D305">
            <v>1</v>
          </cell>
          <cell r="E305" t="str">
            <v xml:space="preserve">SAN JOSE  </v>
          </cell>
          <cell r="F305" t="str">
            <v xml:space="preserve">DESAMPARADOS        </v>
          </cell>
          <cell r="G305" t="str">
            <v xml:space="preserve">DESAMPARADOS        </v>
          </cell>
          <cell r="H305" t="str">
            <v xml:space="preserve">DESAMPARADOS        </v>
          </cell>
          <cell r="I305" t="str">
            <v xml:space="preserve">PATRICIA PARRA VARGAS         </v>
          </cell>
          <cell r="J305">
            <v>22591015</v>
          </cell>
          <cell r="K305">
            <v>22591015</v>
          </cell>
          <cell r="L305" t="str">
            <v>www.desamparados.nocturno.cr.c</v>
          </cell>
          <cell r="M305">
            <v>2</v>
          </cell>
          <cell r="N305">
            <v>924</v>
          </cell>
          <cell r="O305">
            <v>23</v>
          </cell>
          <cell r="P305">
            <v>788</v>
          </cell>
          <cell r="Q305">
            <v>734</v>
          </cell>
          <cell r="R305">
            <v>27</v>
          </cell>
          <cell r="S305">
            <v>713</v>
          </cell>
          <cell r="AC305">
            <v>4837</v>
          </cell>
          <cell r="AD305">
            <v>8</v>
          </cell>
          <cell r="AE305">
            <v>4</v>
          </cell>
          <cell r="AF305">
            <v>4</v>
          </cell>
          <cell r="AG305">
            <v>4</v>
          </cell>
          <cell r="AH305">
            <v>3</v>
          </cell>
          <cell r="AI305">
            <v>0</v>
          </cell>
        </row>
        <row r="306">
          <cell r="A306">
            <v>4838</v>
          </cell>
          <cell r="B306" t="str">
            <v xml:space="preserve">NOCTURNO DE PURISCAL               </v>
          </cell>
          <cell r="C306" t="str">
            <v xml:space="preserve">PURISCAL                 </v>
          </cell>
          <cell r="D306">
            <v>1</v>
          </cell>
          <cell r="E306" t="str">
            <v xml:space="preserve">SAN JOSE  </v>
          </cell>
          <cell r="F306" t="str">
            <v xml:space="preserve">PURISCAL            </v>
          </cell>
          <cell r="G306" t="str">
            <v xml:space="preserve">SANTIAGO            </v>
          </cell>
          <cell r="H306" t="str">
            <v xml:space="preserve">SANTIAGO            </v>
          </cell>
          <cell r="I306" t="str">
            <v xml:space="preserve">MARTA RAMIREZ ARIAS           </v>
          </cell>
          <cell r="J306">
            <v>24167371</v>
          </cell>
          <cell r="K306">
            <v>24160009</v>
          </cell>
          <cell r="L306" t="str">
            <v xml:space="preserve">vram71@hotmail.com            </v>
          </cell>
          <cell r="M306">
            <v>2</v>
          </cell>
          <cell r="N306">
            <v>586</v>
          </cell>
          <cell r="O306">
            <v>18</v>
          </cell>
          <cell r="P306">
            <v>644</v>
          </cell>
          <cell r="Q306">
            <v>614</v>
          </cell>
          <cell r="R306">
            <v>22</v>
          </cell>
          <cell r="S306">
            <v>772</v>
          </cell>
          <cell r="AC306">
            <v>4838</v>
          </cell>
          <cell r="AD306">
            <v>5</v>
          </cell>
          <cell r="AE306">
            <v>4</v>
          </cell>
          <cell r="AF306">
            <v>3</v>
          </cell>
          <cell r="AG306">
            <v>4</v>
          </cell>
          <cell r="AH306">
            <v>2</v>
          </cell>
          <cell r="AI306">
            <v>0</v>
          </cell>
        </row>
        <row r="307">
          <cell r="A307">
            <v>4839</v>
          </cell>
          <cell r="B307" t="str">
            <v xml:space="preserve">NOCTURNO DE CIUDAD COLON           </v>
          </cell>
          <cell r="C307" t="str">
            <v xml:space="preserve">PURISCAL                 </v>
          </cell>
          <cell r="D307">
            <v>5</v>
          </cell>
          <cell r="E307" t="str">
            <v xml:space="preserve">SAN JOSE  </v>
          </cell>
          <cell r="F307" t="str">
            <v xml:space="preserve">MORA                </v>
          </cell>
          <cell r="G307" t="str">
            <v xml:space="preserve">COLON               </v>
          </cell>
          <cell r="H307" t="str">
            <v xml:space="preserve">COLON               </v>
          </cell>
          <cell r="I307" t="str">
            <v xml:space="preserve">CARLOS BARRANTES CARRILLO     </v>
          </cell>
          <cell r="J307">
            <v>22492978</v>
          </cell>
          <cell r="K307">
            <v>0</v>
          </cell>
          <cell r="L307" t="str">
            <v xml:space="preserve">                              </v>
          </cell>
          <cell r="M307">
            <v>2</v>
          </cell>
          <cell r="N307">
            <v>324</v>
          </cell>
          <cell r="O307">
            <v>11</v>
          </cell>
          <cell r="P307">
            <v>372</v>
          </cell>
          <cell r="Q307">
            <v>356</v>
          </cell>
          <cell r="R307">
            <v>12</v>
          </cell>
          <cell r="S307">
            <v>410</v>
          </cell>
          <cell r="AC307">
            <v>4839</v>
          </cell>
          <cell r="AD307">
            <v>2</v>
          </cell>
          <cell r="AE307">
            <v>2</v>
          </cell>
          <cell r="AF307">
            <v>2</v>
          </cell>
          <cell r="AG307">
            <v>3</v>
          </cell>
          <cell r="AH307">
            <v>2</v>
          </cell>
          <cell r="AI307">
            <v>0</v>
          </cell>
        </row>
        <row r="308">
          <cell r="A308">
            <v>4840</v>
          </cell>
          <cell r="B308" t="str">
            <v xml:space="preserve">NOCTURNO DE PÉREZ ZELEDON          </v>
          </cell>
          <cell r="C308" t="str">
            <v xml:space="preserve">PEREZ ZELEDON            </v>
          </cell>
          <cell r="D308">
            <v>1</v>
          </cell>
          <cell r="E308" t="str">
            <v xml:space="preserve">SAN JOSE  </v>
          </cell>
          <cell r="F308" t="str">
            <v xml:space="preserve">PEREZ ZELEDON       </v>
          </cell>
          <cell r="G308" t="str">
            <v xml:space="preserve">SAN ISIDRO          </v>
          </cell>
          <cell r="H308" t="str">
            <v xml:space="preserve">B° LICEO UNESCO     </v>
          </cell>
          <cell r="I308" t="str">
            <v xml:space="preserve">LETICIA MEDINA OBREGON        </v>
          </cell>
          <cell r="J308">
            <v>27710267</v>
          </cell>
          <cell r="K308">
            <v>0</v>
          </cell>
          <cell r="L308" t="str">
            <v xml:space="preserve">liceonocturno@hotmail.com     </v>
          </cell>
          <cell r="M308">
            <v>2</v>
          </cell>
          <cell r="N308">
            <v>1152</v>
          </cell>
          <cell r="O308">
            <v>35</v>
          </cell>
          <cell r="P308">
            <v>1125</v>
          </cell>
          <cell r="Q308">
            <v>1304</v>
          </cell>
          <cell r="R308">
            <v>35</v>
          </cell>
          <cell r="S308">
            <v>1120</v>
          </cell>
          <cell r="AC308">
            <v>4840</v>
          </cell>
          <cell r="AD308">
            <v>6</v>
          </cell>
          <cell r="AE308">
            <v>6</v>
          </cell>
          <cell r="AF308">
            <v>6</v>
          </cell>
          <cell r="AG308">
            <v>10</v>
          </cell>
          <cell r="AH308">
            <v>7</v>
          </cell>
          <cell r="AI308">
            <v>0</v>
          </cell>
        </row>
        <row r="309">
          <cell r="A309">
            <v>4841</v>
          </cell>
          <cell r="B309" t="str">
            <v xml:space="preserve">NOCTURNO DE BUENOS AIRES           </v>
          </cell>
          <cell r="C309" t="str">
            <v xml:space="preserve">GRANDE DE TERRABA        </v>
          </cell>
          <cell r="D309">
            <v>1</v>
          </cell>
          <cell r="E309" t="str">
            <v>PUNTARENAS</v>
          </cell>
          <cell r="F309" t="str">
            <v xml:space="preserve">BUENOS AIRES        </v>
          </cell>
          <cell r="G309" t="str">
            <v xml:space="preserve">BUENOS AIRES        </v>
          </cell>
          <cell r="H309" t="str">
            <v xml:space="preserve">URBANIZACIóN LOMAS  </v>
          </cell>
          <cell r="I309" t="str">
            <v xml:space="preserve">RÓGER ROJAS CÉSPEDES          </v>
          </cell>
          <cell r="J309">
            <v>27302432</v>
          </cell>
          <cell r="K309">
            <v>27302184</v>
          </cell>
          <cell r="L309" t="str">
            <v>liceonocturnodebuenosaires@g c</v>
          </cell>
          <cell r="M309">
            <v>2</v>
          </cell>
          <cell r="N309">
            <v>741</v>
          </cell>
          <cell r="O309">
            <v>27</v>
          </cell>
          <cell r="P309">
            <v>874</v>
          </cell>
          <cell r="Q309">
            <v>846</v>
          </cell>
          <cell r="R309">
            <v>28</v>
          </cell>
          <cell r="S309">
            <v>926</v>
          </cell>
          <cell r="AC309">
            <v>4841</v>
          </cell>
          <cell r="AD309">
            <v>5</v>
          </cell>
          <cell r="AE309">
            <v>4</v>
          </cell>
          <cell r="AF309">
            <v>6</v>
          </cell>
          <cell r="AG309">
            <v>6</v>
          </cell>
          <cell r="AH309">
            <v>6</v>
          </cell>
          <cell r="AI309">
            <v>0</v>
          </cell>
        </row>
        <row r="310">
          <cell r="A310">
            <v>4842</v>
          </cell>
          <cell r="B310" t="str">
            <v xml:space="preserve">NOCTURNO MIGUEL OBREGON L          </v>
          </cell>
          <cell r="C310" t="str">
            <v xml:space="preserve">ALAJUELA                 </v>
          </cell>
          <cell r="D310">
            <v>1</v>
          </cell>
          <cell r="E310" t="str">
            <v xml:space="preserve">ALAJUELA  </v>
          </cell>
          <cell r="F310" t="str">
            <v xml:space="preserve">ALAJUELA            </v>
          </cell>
          <cell r="G310" t="str">
            <v xml:space="preserve">ALAJUELA            </v>
          </cell>
          <cell r="H310" t="str">
            <v xml:space="preserve">PLAZA ACOSTA        </v>
          </cell>
          <cell r="I310" t="str">
            <v xml:space="preserve">SANTIAGO HERRERA BARRANTES    </v>
          </cell>
          <cell r="J310">
            <v>24306544</v>
          </cell>
          <cell r="K310">
            <v>24411659</v>
          </cell>
          <cell r="L310" t="str">
            <v xml:space="preserve">conocmol@gmail.com            </v>
          </cell>
          <cell r="M310">
            <v>2</v>
          </cell>
          <cell r="N310">
            <v>851</v>
          </cell>
          <cell r="O310">
            <v>25</v>
          </cell>
          <cell r="P310">
            <v>886</v>
          </cell>
          <cell r="Q310">
            <v>780</v>
          </cell>
          <cell r="R310">
            <v>25</v>
          </cell>
          <cell r="S310">
            <v>894</v>
          </cell>
          <cell r="AC310">
            <v>4842</v>
          </cell>
          <cell r="AD310">
            <v>6</v>
          </cell>
          <cell r="AE310">
            <v>5</v>
          </cell>
          <cell r="AF310">
            <v>5</v>
          </cell>
          <cell r="AG310">
            <v>5</v>
          </cell>
          <cell r="AH310">
            <v>4</v>
          </cell>
          <cell r="AI310">
            <v>0</v>
          </cell>
        </row>
        <row r="311">
          <cell r="A311">
            <v>4843</v>
          </cell>
          <cell r="B311" t="str">
            <v xml:space="preserve">NOCTURNO DE GRECIA                 </v>
          </cell>
          <cell r="C311" t="str">
            <v xml:space="preserve">ALAJUELA                 </v>
          </cell>
          <cell r="D311">
            <v>6</v>
          </cell>
          <cell r="E311" t="str">
            <v xml:space="preserve">ALAJUELA  </v>
          </cell>
          <cell r="F311" t="str">
            <v xml:space="preserve">GRECIA              </v>
          </cell>
          <cell r="G311" t="str">
            <v xml:space="preserve">SAN ROQUE           </v>
          </cell>
          <cell r="H311" t="str">
            <v xml:space="preserve">LEON CORTES         </v>
          </cell>
          <cell r="I311" t="str">
            <v xml:space="preserve">LISBETH CASTRO ESQUIVEL       </v>
          </cell>
          <cell r="J311">
            <v>24443019</v>
          </cell>
          <cell r="K311">
            <v>24943385</v>
          </cell>
          <cell r="L311" t="str">
            <v xml:space="preserve">nocturnogrecia@hotmail.com    </v>
          </cell>
          <cell r="M311">
            <v>2</v>
          </cell>
          <cell r="N311">
            <v>697</v>
          </cell>
          <cell r="O311">
            <v>23</v>
          </cell>
          <cell r="P311">
            <v>1010</v>
          </cell>
          <cell r="Q311">
            <v>660</v>
          </cell>
          <cell r="R311">
            <v>24</v>
          </cell>
          <cell r="S311">
            <v>884</v>
          </cell>
          <cell r="AC311">
            <v>4843</v>
          </cell>
          <cell r="AD311">
            <v>6</v>
          </cell>
          <cell r="AE311">
            <v>5</v>
          </cell>
          <cell r="AF311">
            <v>4</v>
          </cell>
          <cell r="AG311">
            <v>5</v>
          </cell>
          <cell r="AH311">
            <v>3</v>
          </cell>
          <cell r="AI311">
            <v>0</v>
          </cell>
        </row>
        <row r="312">
          <cell r="A312">
            <v>4844</v>
          </cell>
          <cell r="B312" t="str">
            <v>C.T.P. NOCTURNO CARLOS FALLAS SIBAJ</v>
          </cell>
          <cell r="C312" t="str">
            <v xml:space="preserve">ALAJUELA                 </v>
          </cell>
          <cell r="D312">
            <v>1</v>
          </cell>
          <cell r="E312" t="str">
            <v xml:space="preserve">ALAJUELA  </v>
          </cell>
          <cell r="F312" t="str">
            <v xml:space="preserve">ALAJUELA            </v>
          </cell>
          <cell r="G312" t="str">
            <v xml:space="preserve">ALAJUELA            </v>
          </cell>
          <cell r="H312" t="str">
            <v xml:space="preserve">CANOAS              </v>
          </cell>
          <cell r="I312" t="str">
            <v xml:space="preserve">EMERSON PANIAGUA VEGA         </v>
          </cell>
          <cell r="J312">
            <v>24401620</v>
          </cell>
          <cell r="K312">
            <v>24418841</v>
          </cell>
          <cell r="L312" t="str">
            <v xml:space="preserve">vocacionalnocturno@gmail.com  </v>
          </cell>
          <cell r="M312">
            <v>2</v>
          </cell>
          <cell r="N312">
            <v>750</v>
          </cell>
          <cell r="O312">
            <v>25</v>
          </cell>
          <cell r="P312">
            <v>1003</v>
          </cell>
          <cell r="Q312">
            <v>758</v>
          </cell>
          <cell r="R312">
            <v>27</v>
          </cell>
          <cell r="S312">
            <v>816</v>
          </cell>
          <cell r="AC312">
            <v>4844</v>
          </cell>
          <cell r="AD312">
            <v>0</v>
          </cell>
          <cell r="AE312">
            <v>0</v>
          </cell>
          <cell r="AF312">
            <v>0</v>
          </cell>
          <cell r="AG312">
            <v>11</v>
          </cell>
          <cell r="AH312">
            <v>9</v>
          </cell>
          <cell r="AI312">
            <v>5</v>
          </cell>
        </row>
        <row r="313">
          <cell r="A313">
            <v>4848</v>
          </cell>
          <cell r="B313" t="str">
            <v xml:space="preserve">NOCTURNO DE PALMARES               </v>
          </cell>
          <cell r="C313" t="str">
            <v xml:space="preserve">OCCIDENTE                </v>
          </cell>
          <cell r="D313">
            <v>6</v>
          </cell>
          <cell r="E313" t="str">
            <v xml:space="preserve">ALAJUELA  </v>
          </cell>
          <cell r="F313" t="str">
            <v xml:space="preserve">PALMARES            </v>
          </cell>
          <cell r="G313" t="str">
            <v xml:space="preserve">PALMARES            </v>
          </cell>
          <cell r="H313" t="str">
            <v xml:space="preserve">BARRIO EL COLEGIO   </v>
          </cell>
          <cell r="I313" t="str">
            <v xml:space="preserve">JACKELINE ÁVILA ROJAS         </v>
          </cell>
          <cell r="J313">
            <v>24531322</v>
          </cell>
          <cell r="K313">
            <v>24531322</v>
          </cell>
          <cell r="L313" t="str">
            <v xml:space="preserve">conopal2010@gmail.com         </v>
          </cell>
          <cell r="M313">
            <v>2</v>
          </cell>
          <cell r="N313">
            <v>975</v>
          </cell>
          <cell r="O313">
            <v>33</v>
          </cell>
          <cell r="P313">
            <v>1121</v>
          </cell>
          <cell r="Q313">
            <v>1030</v>
          </cell>
          <cell r="R313">
            <v>33</v>
          </cell>
          <cell r="S313">
            <v>1144</v>
          </cell>
          <cell r="AC313">
            <v>4848</v>
          </cell>
          <cell r="AD313">
            <v>10</v>
          </cell>
          <cell r="AE313">
            <v>7</v>
          </cell>
          <cell r="AF313">
            <v>6</v>
          </cell>
          <cell r="AG313">
            <v>5</v>
          </cell>
          <cell r="AH313">
            <v>5</v>
          </cell>
          <cell r="AI313">
            <v>0</v>
          </cell>
        </row>
        <row r="314">
          <cell r="A314">
            <v>4849</v>
          </cell>
          <cell r="B314" t="str">
            <v xml:space="preserve">NOCTURNO JULIÁN VOLIO LLORENTE     </v>
          </cell>
          <cell r="C314" t="str">
            <v xml:space="preserve">OCCIDENTE                </v>
          </cell>
          <cell r="D314">
            <v>1</v>
          </cell>
          <cell r="E314" t="str">
            <v xml:space="preserve">ALAJUELA  </v>
          </cell>
          <cell r="F314" t="str">
            <v xml:space="preserve">SAN RAMON           </v>
          </cell>
          <cell r="G314" t="str">
            <v xml:space="preserve">SAN RAFAEL          </v>
          </cell>
          <cell r="H314" t="str">
            <v xml:space="preserve">LA UNION            </v>
          </cell>
          <cell r="I314" t="str">
            <v xml:space="preserve">JUAN BAUTISTA UREÑA ARAYA     </v>
          </cell>
          <cell r="J314">
            <v>24455665</v>
          </cell>
          <cell r="K314">
            <v>24455665</v>
          </cell>
          <cell r="L314" t="str">
            <v>liceojulianvoliollorente@gm.co</v>
          </cell>
          <cell r="M314">
            <v>2</v>
          </cell>
          <cell r="N314">
            <v>1147</v>
          </cell>
          <cell r="O314">
            <v>32</v>
          </cell>
          <cell r="P314">
            <v>1132</v>
          </cell>
          <cell r="Q314">
            <v>1212</v>
          </cell>
          <cell r="R314">
            <v>33</v>
          </cell>
          <cell r="S314">
            <v>1145</v>
          </cell>
          <cell r="AC314">
            <v>4849</v>
          </cell>
          <cell r="AD314">
            <v>7</v>
          </cell>
          <cell r="AE314">
            <v>8</v>
          </cell>
          <cell r="AF314">
            <v>5</v>
          </cell>
          <cell r="AG314">
            <v>8</v>
          </cell>
          <cell r="AH314">
            <v>4</v>
          </cell>
          <cell r="AI314">
            <v>0</v>
          </cell>
        </row>
        <row r="315">
          <cell r="A315">
            <v>4850</v>
          </cell>
          <cell r="B315" t="str">
            <v xml:space="preserve">NOCTURNO DE NARANJO                </v>
          </cell>
          <cell r="C315" t="str">
            <v xml:space="preserve">OCCIDENTE                </v>
          </cell>
          <cell r="D315">
            <v>5</v>
          </cell>
          <cell r="E315" t="str">
            <v xml:space="preserve">ALAJUELA  </v>
          </cell>
          <cell r="F315" t="str">
            <v xml:space="preserve">NARANJO             </v>
          </cell>
          <cell r="G315" t="str">
            <v xml:space="preserve">NARANJO             </v>
          </cell>
          <cell r="H315" t="str">
            <v>Bº MARÍA AUXILIADORA</v>
          </cell>
          <cell r="I315" t="str">
            <v xml:space="preserve">SEHIRIS VILLALOBOS CARAZO     </v>
          </cell>
          <cell r="J315">
            <v>24500036</v>
          </cell>
          <cell r="K315">
            <v>24511497</v>
          </cell>
          <cell r="L315" t="str">
            <v xml:space="preserve">colnocnaranjo@gmail.com       </v>
          </cell>
          <cell r="M315">
            <v>2</v>
          </cell>
          <cell r="N315">
            <v>762</v>
          </cell>
          <cell r="O315">
            <v>26</v>
          </cell>
          <cell r="P315">
            <v>937</v>
          </cell>
          <cell r="Q315">
            <v>843</v>
          </cell>
          <cell r="R315">
            <v>33</v>
          </cell>
          <cell r="S315">
            <v>1073</v>
          </cell>
          <cell r="AC315">
            <v>4850</v>
          </cell>
          <cell r="AD315">
            <v>5</v>
          </cell>
          <cell r="AE315">
            <v>6</v>
          </cell>
          <cell r="AF315">
            <v>5</v>
          </cell>
          <cell r="AG315">
            <v>6</v>
          </cell>
          <cell r="AH315">
            <v>4</v>
          </cell>
          <cell r="AI315">
            <v>0</v>
          </cell>
        </row>
        <row r="316">
          <cell r="A316">
            <v>4853</v>
          </cell>
          <cell r="B316" t="str">
            <v xml:space="preserve">NOCTURNO DE CARTAGO                </v>
          </cell>
          <cell r="C316" t="str">
            <v xml:space="preserve">CARTAGO                  </v>
          </cell>
          <cell r="D316">
            <v>4</v>
          </cell>
          <cell r="E316" t="str">
            <v xml:space="preserve">CARTAGO   </v>
          </cell>
          <cell r="F316" t="str">
            <v xml:space="preserve">CARTAGO             </v>
          </cell>
          <cell r="G316" t="str">
            <v xml:space="preserve">OCCIDENTAL          </v>
          </cell>
          <cell r="H316" t="str">
            <v xml:space="preserve">CENTRO              </v>
          </cell>
          <cell r="I316" t="str">
            <v xml:space="preserve">ROSA RIVAS BRENES             </v>
          </cell>
          <cell r="J316">
            <v>25510363</v>
          </cell>
          <cell r="K316">
            <v>25510363</v>
          </cell>
          <cell r="L316" t="str">
            <v xml:space="preserve">                              </v>
          </cell>
          <cell r="M316">
            <v>2</v>
          </cell>
          <cell r="N316">
            <v>1482</v>
          </cell>
          <cell r="O316">
            <v>45</v>
          </cell>
          <cell r="P316">
            <v>1519</v>
          </cell>
          <cell r="Q316">
            <v>1523</v>
          </cell>
          <cell r="R316">
            <v>49</v>
          </cell>
          <cell r="S316">
            <v>1558</v>
          </cell>
          <cell r="AC316">
            <v>4853</v>
          </cell>
          <cell r="AD316">
            <v>12</v>
          </cell>
          <cell r="AE316">
            <v>8</v>
          </cell>
          <cell r="AF316">
            <v>9</v>
          </cell>
          <cell r="AG316">
            <v>10</v>
          </cell>
          <cell r="AH316">
            <v>6</v>
          </cell>
          <cell r="AI316">
            <v>0</v>
          </cell>
        </row>
        <row r="317">
          <cell r="A317">
            <v>4854</v>
          </cell>
          <cell r="B317" t="str">
            <v xml:space="preserve">SECC.ACAD.NOCT. PARAISO            </v>
          </cell>
          <cell r="C317" t="str">
            <v xml:space="preserve">CARTAGO                  </v>
          </cell>
          <cell r="D317">
            <v>8</v>
          </cell>
          <cell r="E317" t="str">
            <v xml:space="preserve">CARTAGO   </v>
          </cell>
          <cell r="F317" t="str">
            <v xml:space="preserve">PARAISO             </v>
          </cell>
          <cell r="G317" t="str">
            <v xml:space="preserve">PARAISO             </v>
          </cell>
          <cell r="H317" t="str">
            <v xml:space="preserve">SAN ANTONIO         </v>
          </cell>
          <cell r="I317" t="str">
            <v xml:space="preserve">LUIS GUILLERMO INCES QUIROS   </v>
          </cell>
          <cell r="J317">
            <v>25747404</v>
          </cell>
          <cell r="K317">
            <v>25744600</v>
          </cell>
          <cell r="L317" t="str">
            <v xml:space="preserve">liceoparaiso@ice.co.cr        </v>
          </cell>
          <cell r="M317">
            <v>2</v>
          </cell>
          <cell r="N317">
            <v>467</v>
          </cell>
          <cell r="O317">
            <v>17</v>
          </cell>
          <cell r="P317">
            <v>570</v>
          </cell>
          <cell r="Q317">
            <v>447</v>
          </cell>
          <cell r="R317">
            <v>15</v>
          </cell>
          <cell r="S317">
            <v>504</v>
          </cell>
          <cell r="AC317">
            <v>4854</v>
          </cell>
          <cell r="AD317">
            <v>5</v>
          </cell>
          <cell r="AE317">
            <v>4</v>
          </cell>
          <cell r="AF317">
            <v>3</v>
          </cell>
          <cell r="AG317">
            <v>3</v>
          </cell>
          <cell r="AH317">
            <v>2</v>
          </cell>
          <cell r="AI317">
            <v>0</v>
          </cell>
        </row>
        <row r="318">
          <cell r="A318">
            <v>4855</v>
          </cell>
          <cell r="B318" t="str">
            <v xml:space="preserve">NOCTURNO DE LA UNION               </v>
          </cell>
          <cell r="C318" t="str">
            <v xml:space="preserve">CARTAGO                  </v>
          </cell>
          <cell r="D318">
            <v>9</v>
          </cell>
          <cell r="E318" t="str">
            <v xml:space="preserve">CARTAGO   </v>
          </cell>
          <cell r="F318" t="str">
            <v xml:space="preserve">LA UNION            </v>
          </cell>
          <cell r="G318" t="str">
            <v xml:space="preserve">SAN DIEGO           </v>
          </cell>
          <cell r="H318" t="str">
            <v xml:space="preserve">SAN DIEGO           </v>
          </cell>
          <cell r="I318" t="str">
            <v xml:space="preserve">MARCO AURELIO MEDAGLIA GOMEZ  </v>
          </cell>
          <cell r="J318">
            <v>22795906</v>
          </cell>
          <cell r="K318">
            <v>22781726</v>
          </cell>
          <cell r="L318" t="str">
            <v>colegionocturnolaunion@gmail.c</v>
          </cell>
          <cell r="M318">
            <v>2</v>
          </cell>
          <cell r="N318">
            <v>1005</v>
          </cell>
          <cell r="O318">
            <v>27</v>
          </cell>
          <cell r="P318">
            <v>920</v>
          </cell>
          <cell r="Q318">
            <v>956</v>
          </cell>
          <cell r="R318">
            <v>27</v>
          </cell>
          <cell r="S318">
            <v>884</v>
          </cell>
          <cell r="AC318">
            <v>4855</v>
          </cell>
          <cell r="AD318">
            <v>8</v>
          </cell>
          <cell r="AE318">
            <v>7</v>
          </cell>
          <cell r="AF318">
            <v>4</v>
          </cell>
          <cell r="AG318">
            <v>5</v>
          </cell>
          <cell r="AH318">
            <v>3</v>
          </cell>
          <cell r="AI318">
            <v>0</v>
          </cell>
        </row>
        <row r="319">
          <cell r="A319">
            <v>4857</v>
          </cell>
          <cell r="B319" t="str">
            <v xml:space="preserve">C.T.P. COVAO NOCTURNO              </v>
          </cell>
          <cell r="C319" t="str">
            <v xml:space="preserve">CARTAGO                  </v>
          </cell>
          <cell r="D319">
            <v>5</v>
          </cell>
          <cell r="E319" t="str">
            <v xml:space="preserve">CARTAGO   </v>
          </cell>
          <cell r="F319" t="str">
            <v xml:space="preserve">CARTAGO             </v>
          </cell>
          <cell r="G319" t="str">
            <v xml:space="preserve">SAN NICOLAS         </v>
          </cell>
          <cell r="H319" t="str">
            <v xml:space="preserve">LA POLVORA          </v>
          </cell>
          <cell r="I319" t="str">
            <v xml:space="preserve">OLGA SANABRIA MONGE           </v>
          </cell>
          <cell r="J319">
            <v>25370505</v>
          </cell>
          <cell r="K319">
            <v>25373023</v>
          </cell>
          <cell r="L319" t="str">
            <v xml:space="preserve">direc.covaonocturno@gmail.com </v>
          </cell>
          <cell r="M319">
            <v>2</v>
          </cell>
          <cell r="N319">
            <v>621</v>
          </cell>
          <cell r="O319">
            <v>37</v>
          </cell>
          <cell r="P319">
            <v>867</v>
          </cell>
          <cell r="Q319">
            <v>574</v>
          </cell>
          <cell r="R319">
            <v>34</v>
          </cell>
          <cell r="S319">
            <v>797</v>
          </cell>
          <cell r="AC319">
            <v>4857</v>
          </cell>
          <cell r="AD319">
            <v>0</v>
          </cell>
          <cell r="AE319">
            <v>0</v>
          </cell>
          <cell r="AF319">
            <v>0</v>
          </cell>
          <cell r="AG319">
            <v>15</v>
          </cell>
          <cell r="AH319">
            <v>12</v>
          </cell>
          <cell r="AI319">
            <v>10</v>
          </cell>
        </row>
        <row r="320">
          <cell r="A320">
            <v>4859</v>
          </cell>
          <cell r="B320" t="str">
            <v xml:space="preserve">NOCTURNO PBRO. ENRIQUE MENZEL      </v>
          </cell>
          <cell r="C320" t="str">
            <v xml:space="preserve">TURRIALBA                </v>
          </cell>
          <cell r="D320">
            <v>2</v>
          </cell>
          <cell r="E320" t="str">
            <v xml:space="preserve">CARTAGO   </v>
          </cell>
          <cell r="F320" t="str">
            <v xml:space="preserve">TURRIALBA           </v>
          </cell>
          <cell r="G320" t="str">
            <v xml:space="preserve">TURRIALBA           </v>
          </cell>
          <cell r="H320" t="str">
            <v xml:space="preserve">LA PLAZA            </v>
          </cell>
          <cell r="I320" t="str">
            <v xml:space="preserve">LOURDES PEREIRA GARITA        </v>
          </cell>
          <cell r="J320">
            <v>25560098</v>
          </cell>
          <cell r="K320">
            <v>25564993</v>
          </cell>
          <cell r="L320" t="str">
            <v xml:space="preserve">enrique menzel@hotmail.com    </v>
          </cell>
          <cell r="M320">
            <v>2</v>
          </cell>
          <cell r="N320">
            <v>1082</v>
          </cell>
          <cell r="O320">
            <v>40</v>
          </cell>
          <cell r="P320">
            <v>1297</v>
          </cell>
          <cell r="Q320">
            <v>1403</v>
          </cell>
          <cell r="R320">
            <v>47</v>
          </cell>
          <cell r="S320">
            <v>1517</v>
          </cell>
          <cell r="AC320">
            <v>4859</v>
          </cell>
          <cell r="AD320">
            <v>5</v>
          </cell>
          <cell r="AE320">
            <v>5</v>
          </cell>
          <cell r="AF320">
            <v>9</v>
          </cell>
          <cell r="AG320">
            <v>11</v>
          </cell>
          <cell r="AH320">
            <v>10</v>
          </cell>
          <cell r="AI320">
            <v>0</v>
          </cell>
        </row>
        <row r="321">
          <cell r="A321">
            <v>4860</v>
          </cell>
          <cell r="B321" t="str">
            <v xml:space="preserve">NOCTURNO ALFREDO GONZÁLEZ F.       </v>
          </cell>
          <cell r="C321" t="str">
            <v xml:space="preserve">HEREDIA                  </v>
          </cell>
          <cell r="D321">
            <v>1</v>
          </cell>
          <cell r="E321" t="str">
            <v xml:space="preserve">HEREDIA   </v>
          </cell>
          <cell r="F321" t="str">
            <v xml:space="preserve">HEREDIA             </v>
          </cell>
          <cell r="G321" t="str">
            <v xml:space="preserve">HEREDIA             </v>
          </cell>
          <cell r="H321" t="str">
            <v xml:space="preserve">CENTRO              </v>
          </cell>
          <cell r="I321" t="str">
            <v xml:space="preserve">MAURICIO MOREIRA ARCE         </v>
          </cell>
          <cell r="J321">
            <v>22607073</v>
          </cell>
          <cell r="K321">
            <v>22607073</v>
          </cell>
          <cell r="L321" t="str">
            <v xml:space="preserve">                              </v>
          </cell>
          <cell r="M321">
            <v>2</v>
          </cell>
          <cell r="N321">
            <v>1297</v>
          </cell>
          <cell r="O321">
            <v>29</v>
          </cell>
          <cell r="P321">
            <v>1068</v>
          </cell>
          <cell r="Q321">
            <v>1020</v>
          </cell>
          <cell r="R321">
            <v>27</v>
          </cell>
          <cell r="S321">
            <v>1003</v>
          </cell>
          <cell r="AC321">
            <v>4860</v>
          </cell>
          <cell r="AD321">
            <v>7</v>
          </cell>
          <cell r="AE321">
            <v>6</v>
          </cell>
          <cell r="AF321">
            <v>6</v>
          </cell>
          <cell r="AG321">
            <v>6</v>
          </cell>
          <cell r="AH321">
            <v>4</v>
          </cell>
          <cell r="AI321">
            <v>0</v>
          </cell>
        </row>
        <row r="322">
          <cell r="A322">
            <v>4861</v>
          </cell>
          <cell r="B322" t="str">
            <v xml:space="preserve">NOCTURNO HERMÁN LÓPEZ HERNÁNDEZ    </v>
          </cell>
          <cell r="C322" t="str">
            <v xml:space="preserve">HEREDIA                  </v>
          </cell>
          <cell r="D322">
            <v>4</v>
          </cell>
          <cell r="E322" t="str">
            <v xml:space="preserve">HEREDIA   </v>
          </cell>
          <cell r="F322" t="str">
            <v xml:space="preserve">BARVA               </v>
          </cell>
          <cell r="G322" t="str">
            <v xml:space="preserve">BARVA               </v>
          </cell>
          <cell r="H322" t="str">
            <v xml:space="preserve">EL INVU             </v>
          </cell>
          <cell r="I322" t="str">
            <v xml:space="preserve">NORMAN MENA NÚÑEZ             </v>
          </cell>
          <cell r="J322">
            <v>22616170</v>
          </cell>
          <cell r="K322">
            <v>22616170</v>
          </cell>
          <cell r="L322" t="str">
            <v xml:space="preserve">nocturnobarva@yahoo.es        </v>
          </cell>
          <cell r="M322">
            <v>2</v>
          </cell>
          <cell r="N322">
            <v>433</v>
          </cell>
          <cell r="O322">
            <v>12</v>
          </cell>
          <cell r="P322">
            <v>432</v>
          </cell>
          <cell r="Q322">
            <v>410</v>
          </cell>
          <cell r="R322">
            <v>12</v>
          </cell>
          <cell r="S322">
            <v>418</v>
          </cell>
          <cell r="AC322">
            <v>4861</v>
          </cell>
          <cell r="AD322">
            <v>3</v>
          </cell>
          <cell r="AE322">
            <v>2</v>
          </cell>
          <cell r="AF322">
            <v>3</v>
          </cell>
          <cell r="AG322">
            <v>2</v>
          </cell>
          <cell r="AH322">
            <v>2</v>
          </cell>
          <cell r="AI322">
            <v>0</v>
          </cell>
        </row>
        <row r="323">
          <cell r="A323">
            <v>4862</v>
          </cell>
          <cell r="B323" t="str">
            <v xml:space="preserve">NOCTURNO DE RIO FRIO               </v>
          </cell>
          <cell r="C323" t="str">
            <v xml:space="preserve">SARAPIQUI                </v>
          </cell>
          <cell r="D323">
            <v>2</v>
          </cell>
          <cell r="E323" t="str">
            <v xml:space="preserve">HEREDIA   </v>
          </cell>
          <cell r="F323" t="str">
            <v xml:space="preserve">SARAPIQUI           </v>
          </cell>
          <cell r="G323" t="str">
            <v xml:space="preserve">HORQUETAS           </v>
          </cell>
          <cell r="H323" t="str">
            <v xml:space="preserve">RIO FRIO            </v>
          </cell>
          <cell r="I323" t="str">
            <v xml:space="preserve">ROCIO VARGAS MONTERO          </v>
          </cell>
          <cell r="J323">
            <v>27643036</v>
          </cell>
          <cell r="K323">
            <v>27644116</v>
          </cell>
          <cell r="L323" t="str">
            <v>colegioderiofrio1970@gmail.com</v>
          </cell>
          <cell r="M323">
            <v>2</v>
          </cell>
          <cell r="N323">
            <v>1024</v>
          </cell>
          <cell r="O323">
            <v>27</v>
          </cell>
          <cell r="P323">
            <v>910</v>
          </cell>
          <cell r="Q323">
            <v>1002</v>
          </cell>
          <cell r="R323">
            <v>31</v>
          </cell>
          <cell r="S323">
            <v>820</v>
          </cell>
          <cell r="AC323">
            <v>4862</v>
          </cell>
          <cell r="AD323">
            <v>6</v>
          </cell>
          <cell r="AE323">
            <v>5</v>
          </cell>
          <cell r="AF323">
            <v>6</v>
          </cell>
          <cell r="AG323">
            <v>6</v>
          </cell>
          <cell r="AH323">
            <v>4</v>
          </cell>
          <cell r="AI323">
            <v>0</v>
          </cell>
        </row>
        <row r="324">
          <cell r="A324">
            <v>4867</v>
          </cell>
          <cell r="B324" t="str">
            <v xml:space="preserve">NOCTURNO DE LA CRUZ                </v>
          </cell>
          <cell r="C324" t="str">
            <v xml:space="preserve">LIBERIA                  </v>
          </cell>
          <cell r="D324">
            <v>1</v>
          </cell>
          <cell r="E324" t="str">
            <v>GUANACASTE</v>
          </cell>
          <cell r="F324" t="str">
            <v xml:space="preserve">LA CRUZ             </v>
          </cell>
          <cell r="G324" t="str">
            <v xml:space="preserve">LA CRUZ             </v>
          </cell>
          <cell r="H324" t="str">
            <v xml:space="preserve">EL COLEGIO          </v>
          </cell>
          <cell r="I324" t="str">
            <v xml:space="preserve">ANNY VILLAREAL CAMPOS         </v>
          </cell>
          <cell r="J324">
            <v>26798032</v>
          </cell>
          <cell r="K324">
            <v>26798032</v>
          </cell>
          <cell r="L324" t="str">
            <v xml:space="preserve">                              </v>
          </cell>
          <cell r="M324">
            <v>2</v>
          </cell>
          <cell r="N324">
            <v>489</v>
          </cell>
          <cell r="O324">
            <v>15</v>
          </cell>
          <cell r="P324">
            <v>607</v>
          </cell>
          <cell r="Q324">
            <v>404</v>
          </cell>
          <cell r="R324">
            <v>14</v>
          </cell>
          <cell r="S324">
            <v>588</v>
          </cell>
          <cell r="AC324">
            <v>4867</v>
          </cell>
          <cell r="AD324">
            <v>3</v>
          </cell>
          <cell r="AE324">
            <v>3</v>
          </cell>
          <cell r="AF324">
            <v>3</v>
          </cell>
          <cell r="AG324">
            <v>3</v>
          </cell>
          <cell r="AH324">
            <v>3</v>
          </cell>
          <cell r="AI324">
            <v>0</v>
          </cell>
        </row>
        <row r="325">
          <cell r="A325">
            <v>4869</v>
          </cell>
          <cell r="B325" t="str">
            <v xml:space="preserve">NOCTURNO DE LIBERIA                </v>
          </cell>
          <cell r="C325" t="str">
            <v xml:space="preserve">LIBERIA                  </v>
          </cell>
          <cell r="D325">
            <v>4</v>
          </cell>
          <cell r="E325" t="str">
            <v>GUANACASTE</v>
          </cell>
          <cell r="F325" t="str">
            <v xml:space="preserve">LIBERIA             </v>
          </cell>
          <cell r="G325" t="str">
            <v xml:space="preserve">LIBERIA             </v>
          </cell>
          <cell r="H325" t="str">
            <v xml:space="preserve">B° MORACIA          </v>
          </cell>
          <cell r="I325" t="str">
            <v xml:space="preserve">ROXANA MUÑOZ RIVERA           </v>
          </cell>
          <cell r="J325">
            <v>26660322</v>
          </cell>
          <cell r="K325">
            <v>26660322</v>
          </cell>
          <cell r="L325" t="str">
            <v xml:space="preserve">                              </v>
          </cell>
          <cell r="M325">
            <v>2</v>
          </cell>
          <cell r="N325">
            <v>654</v>
          </cell>
          <cell r="O325">
            <v>18</v>
          </cell>
          <cell r="P325">
            <v>639</v>
          </cell>
          <cell r="Q325">
            <v>677</v>
          </cell>
          <cell r="R325">
            <v>18</v>
          </cell>
          <cell r="S325">
            <v>645</v>
          </cell>
          <cell r="AC325">
            <v>4869</v>
          </cell>
          <cell r="AD325">
            <v>4</v>
          </cell>
          <cell r="AE325">
            <v>4</v>
          </cell>
          <cell r="AF325">
            <v>3</v>
          </cell>
          <cell r="AG325">
            <v>4</v>
          </cell>
          <cell r="AH325">
            <v>3</v>
          </cell>
          <cell r="AI325">
            <v>0</v>
          </cell>
        </row>
        <row r="326">
          <cell r="A326">
            <v>4871</v>
          </cell>
          <cell r="B326" t="str">
            <v xml:space="preserve">NOCTURNO DE NICOYA                 </v>
          </cell>
          <cell r="C326" t="str">
            <v xml:space="preserve">NICOYA                   </v>
          </cell>
          <cell r="D326">
            <v>1</v>
          </cell>
          <cell r="E326" t="str">
            <v>GUANACASTE</v>
          </cell>
          <cell r="F326" t="str">
            <v xml:space="preserve">NICOYA              </v>
          </cell>
          <cell r="G326" t="str">
            <v xml:space="preserve">NICOYA              </v>
          </cell>
          <cell r="H326" t="str">
            <v xml:space="preserve">CENTRO              </v>
          </cell>
          <cell r="I326" t="str">
            <v xml:space="preserve">JAVIER JUAREZ ZUÑIGA          </v>
          </cell>
          <cell r="J326">
            <v>26855265</v>
          </cell>
          <cell r="K326">
            <v>26855265</v>
          </cell>
          <cell r="L326" t="str">
            <v xml:space="preserve">                              </v>
          </cell>
          <cell r="M326">
            <v>2</v>
          </cell>
          <cell r="N326">
            <v>811</v>
          </cell>
          <cell r="O326">
            <v>25</v>
          </cell>
          <cell r="P326">
            <v>902</v>
          </cell>
          <cell r="Q326">
            <v>687</v>
          </cell>
          <cell r="R326">
            <v>25</v>
          </cell>
          <cell r="S326">
            <v>908</v>
          </cell>
          <cell r="AC326">
            <v>4871</v>
          </cell>
          <cell r="AD326">
            <v>4</v>
          </cell>
          <cell r="AE326">
            <v>5</v>
          </cell>
          <cell r="AF326">
            <v>4</v>
          </cell>
          <cell r="AG326">
            <v>6</v>
          </cell>
          <cell r="AH326">
            <v>6</v>
          </cell>
          <cell r="AI326">
            <v>0</v>
          </cell>
        </row>
        <row r="327">
          <cell r="A327">
            <v>4872</v>
          </cell>
          <cell r="B327" t="str">
            <v xml:space="preserve">NOCTURNO DE SANTA CRUZ             </v>
          </cell>
          <cell r="C327" t="str">
            <v xml:space="preserve">SANTA CRUZ               </v>
          </cell>
          <cell r="D327">
            <v>1</v>
          </cell>
          <cell r="E327" t="str">
            <v>GUANACASTE</v>
          </cell>
          <cell r="F327" t="str">
            <v xml:space="preserve">SANTA CRUZ          </v>
          </cell>
          <cell r="G327" t="str">
            <v xml:space="preserve">SANTA CRUZ          </v>
          </cell>
          <cell r="H327" t="str">
            <v xml:space="preserve">SANTA CRUZ          </v>
          </cell>
          <cell r="I327" t="str">
            <v xml:space="preserve">DIDIER BRICEÑO GOMEZ          </v>
          </cell>
          <cell r="J327">
            <v>26800118</v>
          </cell>
          <cell r="K327">
            <v>26800118</v>
          </cell>
          <cell r="L327" t="str">
            <v xml:space="preserve">                              </v>
          </cell>
          <cell r="M327">
            <v>2</v>
          </cell>
          <cell r="N327">
            <v>448</v>
          </cell>
          <cell r="O327">
            <v>20</v>
          </cell>
          <cell r="P327">
            <v>657</v>
          </cell>
          <cell r="Q327">
            <v>366</v>
          </cell>
          <cell r="R327">
            <v>11</v>
          </cell>
          <cell r="S327">
            <v>458</v>
          </cell>
          <cell r="AC327">
            <v>4872</v>
          </cell>
          <cell r="AD327">
            <v>5</v>
          </cell>
          <cell r="AE327">
            <v>3</v>
          </cell>
          <cell r="AF327">
            <v>3</v>
          </cell>
          <cell r="AG327">
            <v>5</v>
          </cell>
          <cell r="AH327">
            <v>4</v>
          </cell>
          <cell r="AI327">
            <v>0</v>
          </cell>
        </row>
        <row r="328">
          <cell r="A328">
            <v>4874</v>
          </cell>
          <cell r="B328" t="str">
            <v xml:space="preserve">NOCTURNO MAURILIO ALVARADO VARGAS  </v>
          </cell>
          <cell r="C328" t="str">
            <v xml:space="preserve">CAÑAS                    </v>
          </cell>
          <cell r="D328">
            <v>3</v>
          </cell>
          <cell r="E328" t="str">
            <v>GUANACASTE</v>
          </cell>
          <cell r="F328" t="str">
            <v xml:space="preserve">TILARAN             </v>
          </cell>
          <cell r="G328" t="str">
            <v xml:space="preserve">TILARAN             </v>
          </cell>
          <cell r="H328" t="str">
            <v xml:space="preserve">TILARAN             </v>
          </cell>
          <cell r="I328" t="str">
            <v xml:space="preserve">DANIEL ROJAS MURILLO          </v>
          </cell>
          <cell r="J328">
            <v>26955770</v>
          </cell>
          <cell r="K328">
            <v>26955770</v>
          </cell>
          <cell r="L328" t="str">
            <v>colegionocturnomaurilio@hotmai</v>
          </cell>
          <cell r="M328">
            <v>2</v>
          </cell>
          <cell r="N328">
            <v>293</v>
          </cell>
          <cell r="O328">
            <v>13</v>
          </cell>
          <cell r="P328">
            <v>445</v>
          </cell>
          <cell r="Q328">
            <v>178</v>
          </cell>
          <cell r="R328">
            <v>10</v>
          </cell>
          <cell r="S328">
            <v>346</v>
          </cell>
          <cell r="AC328">
            <v>4874</v>
          </cell>
          <cell r="AD328">
            <v>4</v>
          </cell>
          <cell r="AE328">
            <v>3</v>
          </cell>
          <cell r="AF328">
            <v>2</v>
          </cell>
          <cell r="AG328">
            <v>3</v>
          </cell>
          <cell r="AH328">
            <v>1</v>
          </cell>
          <cell r="AI328">
            <v>0</v>
          </cell>
        </row>
        <row r="329">
          <cell r="A329">
            <v>4875</v>
          </cell>
          <cell r="B329" t="str">
            <v xml:space="preserve">NOCTURNO JUAN SANTAMARIA           </v>
          </cell>
          <cell r="C329" t="str">
            <v xml:space="preserve">CAÑAS                    </v>
          </cell>
          <cell r="D329">
            <v>1</v>
          </cell>
          <cell r="E329" t="str">
            <v>GUANACASTE</v>
          </cell>
          <cell r="F329" t="str">
            <v xml:space="preserve">CAÑAS               </v>
          </cell>
          <cell r="G329" t="str">
            <v xml:space="preserve">CAÑAS               </v>
          </cell>
          <cell r="H329" t="str">
            <v xml:space="preserve">CAÑAS               </v>
          </cell>
          <cell r="I329" t="str">
            <v xml:space="preserve">LUIS ARNOLDO VELASQUEZ UMAÑA  </v>
          </cell>
          <cell r="J329">
            <v>26692113</v>
          </cell>
          <cell r="K329">
            <v>26692113</v>
          </cell>
          <cell r="L329" t="str">
            <v xml:space="preserve">liceonocturnojs@hotmail.com   </v>
          </cell>
          <cell r="M329">
            <v>2</v>
          </cell>
          <cell r="N329">
            <v>730</v>
          </cell>
          <cell r="O329">
            <v>26</v>
          </cell>
          <cell r="P329">
            <v>933</v>
          </cell>
          <cell r="Q329">
            <v>725</v>
          </cell>
          <cell r="R329">
            <v>31</v>
          </cell>
          <cell r="S329">
            <v>1052</v>
          </cell>
          <cell r="AC329">
            <v>4875</v>
          </cell>
          <cell r="AD329">
            <v>6</v>
          </cell>
          <cell r="AE329">
            <v>5</v>
          </cell>
          <cell r="AF329">
            <v>4</v>
          </cell>
          <cell r="AG329">
            <v>7</v>
          </cell>
          <cell r="AH329">
            <v>4</v>
          </cell>
          <cell r="AI329">
            <v>0</v>
          </cell>
        </row>
        <row r="330">
          <cell r="A330">
            <v>4877</v>
          </cell>
          <cell r="B330" t="str">
            <v xml:space="preserve">NOCTURNO JOSE MARTI                </v>
          </cell>
          <cell r="C330" t="str">
            <v xml:space="preserve">PUNTARENAS               </v>
          </cell>
          <cell r="D330">
            <v>5</v>
          </cell>
          <cell r="E330" t="str">
            <v>PUNTARENAS</v>
          </cell>
          <cell r="F330" t="str">
            <v xml:space="preserve">PUNTARENAS          </v>
          </cell>
          <cell r="G330" t="str">
            <v xml:space="preserve">PUNTARENAS          </v>
          </cell>
          <cell r="H330" t="str">
            <v xml:space="preserve">PUNTARENAS          </v>
          </cell>
          <cell r="I330" t="str">
            <v xml:space="preserve">GUILLERMO HIO SOTO            </v>
          </cell>
          <cell r="J330">
            <v>26610612</v>
          </cell>
          <cell r="K330">
            <v>26612998</v>
          </cell>
          <cell r="L330" t="str">
            <v xml:space="preserve">josemartinocturno@hotmail.com </v>
          </cell>
          <cell r="M330">
            <v>2</v>
          </cell>
          <cell r="N330">
            <v>532</v>
          </cell>
          <cell r="O330">
            <v>14</v>
          </cell>
          <cell r="P330">
            <v>470</v>
          </cell>
          <cell r="Q330">
            <v>565</v>
          </cell>
          <cell r="R330">
            <v>17</v>
          </cell>
          <cell r="S330">
            <v>576</v>
          </cell>
          <cell r="AC330">
            <v>4877</v>
          </cell>
          <cell r="AD330">
            <v>2</v>
          </cell>
          <cell r="AE330">
            <v>3</v>
          </cell>
          <cell r="AF330">
            <v>3</v>
          </cell>
          <cell r="AG330">
            <v>4</v>
          </cell>
          <cell r="AH330">
            <v>2</v>
          </cell>
          <cell r="AI330">
            <v>0</v>
          </cell>
        </row>
        <row r="331">
          <cell r="A331">
            <v>4878</v>
          </cell>
          <cell r="B331" t="str">
            <v xml:space="preserve">NOCTURNO DE ESPARZA                </v>
          </cell>
          <cell r="C331" t="str">
            <v xml:space="preserve">PUNTARENAS               </v>
          </cell>
          <cell r="D331">
            <v>8</v>
          </cell>
          <cell r="E331" t="str">
            <v>PUNTARENAS</v>
          </cell>
          <cell r="F331" t="str">
            <v xml:space="preserve">ESPARZA             </v>
          </cell>
          <cell r="G331" t="str">
            <v xml:space="preserve">ESPIRITU SANTO      </v>
          </cell>
          <cell r="H331" t="str">
            <v xml:space="preserve">ESPARZA             </v>
          </cell>
          <cell r="I331" t="str">
            <v xml:space="preserve">DELIS RIOS JIMENEZ            </v>
          </cell>
          <cell r="J331">
            <v>26355476</v>
          </cell>
          <cell r="K331">
            <v>26355476</v>
          </cell>
          <cell r="L331" t="str">
            <v xml:space="preserve">liceonocturnodeesparza@gmail. </v>
          </cell>
          <cell r="M331">
            <v>2</v>
          </cell>
          <cell r="N331">
            <v>306</v>
          </cell>
          <cell r="O331">
            <v>11</v>
          </cell>
          <cell r="P331">
            <v>447</v>
          </cell>
          <cell r="Q331">
            <v>410</v>
          </cell>
          <cell r="R331">
            <v>15</v>
          </cell>
          <cell r="S331">
            <v>510</v>
          </cell>
          <cell r="AC331">
            <v>4878</v>
          </cell>
          <cell r="AD331">
            <v>2</v>
          </cell>
          <cell r="AE331">
            <v>2</v>
          </cell>
          <cell r="AF331">
            <v>2</v>
          </cell>
          <cell r="AG331">
            <v>2</v>
          </cell>
          <cell r="AH331">
            <v>3</v>
          </cell>
          <cell r="AI331">
            <v>0</v>
          </cell>
        </row>
        <row r="332">
          <cell r="A332">
            <v>4881</v>
          </cell>
          <cell r="B332" t="str">
            <v xml:space="preserve">NOCTURNO DE CIUDAD NEILY           </v>
          </cell>
          <cell r="C332" t="str">
            <v xml:space="preserve">COTO                     </v>
          </cell>
          <cell r="D332">
            <v>10</v>
          </cell>
          <cell r="E332" t="str">
            <v>PUNTARENAS</v>
          </cell>
          <cell r="F332" t="str">
            <v xml:space="preserve">CORREDORES          </v>
          </cell>
          <cell r="G332" t="str">
            <v xml:space="preserve">CORREDOR            </v>
          </cell>
          <cell r="H332" t="str">
            <v xml:space="preserve">CIUDAD NEILY        </v>
          </cell>
          <cell r="I332" t="str">
            <v xml:space="preserve">ROGER RIVERA RIOS             </v>
          </cell>
          <cell r="J332">
            <v>27833184</v>
          </cell>
          <cell r="K332">
            <v>27833184</v>
          </cell>
          <cell r="L332" t="str">
            <v xml:space="preserve">minorrod@hotmail.com          </v>
          </cell>
          <cell r="M332">
            <v>2</v>
          </cell>
          <cell r="N332">
            <v>701</v>
          </cell>
          <cell r="O332">
            <v>24</v>
          </cell>
          <cell r="P332">
            <v>834</v>
          </cell>
          <cell r="Q332">
            <v>700</v>
          </cell>
          <cell r="R332">
            <v>24</v>
          </cell>
          <cell r="S332">
            <v>835</v>
          </cell>
          <cell r="AC332">
            <v>4881</v>
          </cell>
          <cell r="AD332">
            <v>6</v>
          </cell>
          <cell r="AE332">
            <v>6</v>
          </cell>
          <cell r="AF332">
            <v>4</v>
          </cell>
          <cell r="AG332">
            <v>5</v>
          </cell>
          <cell r="AH332">
            <v>3</v>
          </cell>
          <cell r="AI332">
            <v>0</v>
          </cell>
        </row>
        <row r="333">
          <cell r="A333">
            <v>4882</v>
          </cell>
          <cell r="B333" t="str">
            <v xml:space="preserve">NOCTURNO DE GOLFITO                </v>
          </cell>
          <cell r="C333" t="str">
            <v xml:space="preserve">COTO                     </v>
          </cell>
          <cell r="D333">
            <v>2</v>
          </cell>
          <cell r="E333" t="str">
            <v>PUNTARENAS</v>
          </cell>
          <cell r="F333" t="str">
            <v xml:space="preserve">GOLFITO             </v>
          </cell>
          <cell r="G333" t="str">
            <v xml:space="preserve">GOLFITO             </v>
          </cell>
          <cell r="H333" t="str">
            <v xml:space="preserve">INVU LA ROTONDA     </v>
          </cell>
          <cell r="I333" t="str">
            <v xml:space="preserve">FELIX MIRANDA QUESADA         </v>
          </cell>
          <cell r="J333">
            <v>27750313</v>
          </cell>
          <cell r="K333">
            <v>27750313</v>
          </cell>
          <cell r="L333" t="str">
            <v xml:space="preserve">fimiranda@felixmiranda.com    </v>
          </cell>
          <cell r="M333">
            <v>2</v>
          </cell>
          <cell r="N333">
            <v>357</v>
          </cell>
          <cell r="O333">
            <v>11</v>
          </cell>
          <cell r="P333">
            <v>318</v>
          </cell>
          <cell r="Q333">
            <v>359</v>
          </cell>
          <cell r="R333">
            <v>11</v>
          </cell>
          <cell r="S333">
            <v>388</v>
          </cell>
          <cell r="AC333">
            <v>4882</v>
          </cell>
          <cell r="AD333">
            <v>2</v>
          </cell>
          <cell r="AE333">
            <v>2</v>
          </cell>
          <cell r="AF333">
            <v>2</v>
          </cell>
          <cell r="AG333">
            <v>3</v>
          </cell>
          <cell r="AH333">
            <v>2</v>
          </cell>
          <cell r="AI333">
            <v>0</v>
          </cell>
        </row>
        <row r="334">
          <cell r="A334">
            <v>4883</v>
          </cell>
          <cell r="B334" t="str">
            <v xml:space="preserve">NOCTURNO DE SAN VITO               </v>
          </cell>
          <cell r="C334" t="str">
            <v xml:space="preserve">COTO                     </v>
          </cell>
          <cell r="D334">
            <v>6</v>
          </cell>
          <cell r="E334" t="str">
            <v>PUNTARENAS</v>
          </cell>
          <cell r="F334" t="str">
            <v xml:space="preserve">COTO BRUS           </v>
          </cell>
          <cell r="G334" t="str">
            <v xml:space="preserve">SAN VITO            </v>
          </cell>
          <cell r="H334" t="str">
            <v xml:space="preserve">EL COLEGIO          </v>
          </cell>
          <cell r="I334" t="str">
            <v xml:space="preserve">RANDALL BLANCO ZUÑIGA         </v>
          </cell>
          <cell r="J334">
            <v>27734306</v>
          </cell>
          <cell r="K334">
            <v>27734306</v>
          </cell>
          <cell r="L334" t="str">
            <v xml:space="preserve">nocturnosanvito@gmail.com     </v>
          </cell>
          <cell r="M334">
            <v>2</v>
          </cell>
          <cell r="N334">
            <v>615</v>
          </cell>
          <cell r="O334">
            <v>21</v>
          </cell>
          <cell r="P334">
            <v>135</v>
          </cell>
          <cell r="Q334">
            <v>526</v>
          </cell>
          <cell r="R334">
            <v>20</v>
          </cell>
          <cell r="S334">
            <v>720</v>
          </cell>
          <cell r="AC334">
            <v>4883</v>
          </cell>
          <cell r="AD334">
            <v>3</v>
          </cell>
          <cell r="AE334">
            <v>4</v>
          </cell>
          <cell r="AF334">
            <v>5</v>
          </cell>
          <cell r="AG334">
            <v>4</v>
          </cell>
          <cell r="AH334">
            <v>5</v>
          </cell>
          <cell r="AI334">
            <v>0</v>
          </cell>
        </row>
        <row r="335">
          <cell r="A335">
            <v>4884</v>
          </cell>
          <cell r="B335" t="str">
            <v xml:space="preserve">NOCTURNO DE OSA                    </v>
          </cell>
          <cell r="C335" t="str">
            <v xml:space="preserve">GRANDE DE TERRABA        </v>
          </cell>
          <cell r="D335">
            <v>7</v>
          </cell>
          <cell r="E335" t="str">
            <v>PUNTARENAS</v>
          </cell>
          <cell r="F335" t="str">
            <v xml:space="preserve">OSA                 </v>
          </cell>
          <cell r="G335" t="str">
            <v xml:space="preserve">PALMAR              </v>
          </cell>
          <cell r="H335" t="str">
            <v xml:space="preserve">PALMAR NORTE        </v>
          </cell>
          <cell r="I335" t="str">
            <v xml:space="preserve">OSCAR ARIAS MUÑOZ             </v>
          </cell>
          <cell r="J335">
            <v>27867347</v>
          </cell>
          <cell r="K335">
            <v>27867347</v>
          </cell>
          <cell r="L335" t="str">
            <v xml:space="preserve">colenocturno@hotmail.com      </v>
          </cell>
          <cell r="M335">
            <v>2</v>
          </cell>
          <cell r="N335">
            <v>612</v>
          </cell>
          <cell r="O335">
            <v>19</v>
          </cell>
          <cell r="P335">
            <v>646</v>
          </cell>
          <cell r="Q335">
            <v>674</v>
          </cell>
          <cell r="R335">
            <v>23</v>
          </cell>
          <cell r="S335">
            <v>719</v>
          </cell>
          <cell r="AC335">
            <v>4884</v>
          </cell>
          <cell r="AD335">
            <v>5</v>
          </cell>
          <cell r="AE335">
            <v>4</v>
          </cell>
          <cell r="AF335">
            <v>4</v>
          </cell>
          <cell r="AG335">
            <v>4</v>
          </cell>
          <cell r="AH335">
            <v>2</v>
          </cell>
          <cell r="AI335">
            <v>0</v>
          </cell>
        </row>
        <row r="336">
          <cell r="A336">
            <v>4888</v>
          </cell>
          <cell r="B336" t="str">
            <v xml:space="preserve">NOCTURNO LA CUESTA                 </v>
          </cell>
          <cell r="C336" t="str">
            <v xml:space="preserve">COTO                     </v>
          </cell>
          <cell r="D336">
            <v>11</v>
          </cell>
          <cell r="E336" t="str">
            <v>PUNTARENAS</v>
          </cell>
          <cell r="F336" t="str">
            <v xml:space="preserve">CORREDORES          </v>
          </cell>
          <cell r="G336" t="str">
            <v xml:space="preserve">LA CUESTA           </v>
          </cell>
          <cell r="H336" t="str">
            <v xml:space="preserve">BARRIO EL COLEGIO   </v>
          </cell>
          <cell r="I336" t="str">
            <v xml:space="preserve">RICARDO FUNEZ ROJAS           </v>
          </cell>
          <cell r="J336">
            <v>27321350</v>
          </cell>
          <cell r="K336">
            <v>27321350</v>
          </cell>
          <cell r="L336" t="str">
            <v xml:space="preserve">colegiolacuesta@hotmail.com   </v>
          </cell>
          <cell r="M336">
            <v>2</v>
          </cell>
          <cell r="N336">
            <v>553</v>
          </cell>
          <cell r="O336">
            <v>18</v>
          </cell>
          <cell r="P336">
            <v>615</v>
          </cell>
          <cell r="Q336">
            <v>625</v>
          </cell>
          <cell r="R336">
            <v>19</v>
          </cell>
          <cell r="S336">
            <v>656</v>
          </cell>
          <cell r="AC336">
            <v>4888</v>
          </cell>
          <cell r="AD336">
            <v>4</v>
          </cell>
          <cell r="AE336">
            <v>4</v>
          </cell>
          <cell r="AF336">
            <v>4</v>
          </cell>
          <cell r="AG336">
            <v>3</v>
          </cell>
          <cell r="AH336">
            <v>3</v>
          </cell>
          <cell r="AI336">
            <v>0</v>
          </cell>
        </row>
        <row r="337">
          <cell r="A337">
            <v>4889</v>
          </cell>
          <cell r="B337" t="str">
            <v xml:space="preserve">NOCTURNO DE LIMÓN                  </v>
          </cell>
          <cell r="C337" t="str">
            <v xml:space="preserve">LIMON                    </v>
          </cell>
          <cell r="D337">
            <v>2</v>
          </cell>
          <cell r="E337" t="str">
            <v xml:space="preserve">LIMON     </v>
          </cell>
          <cell r="F337" t="str">
            <v xml:space="preserve">LIMON               </v>
          </cell>
          <cell r="G337" t="str">
            <v xml:space="preserve">LIMON               </v>
          </cell>
          <cell r="H337" t="str">
            <v xml:space="preserve">LIMÓN CENTRO        </v>
          </cell>
          <cell r="I337" t="str">
            <v xml:space="preserve">CARMEN CIRA DIAZ LOPEZ        </v>
          </cell>
          <cell r="J337">
            <v>27580333</v>
          </cell>
          <cell r="K337">
            <v>27580333</v>
          </cell>
          <cell r="L337" t="str">
            <v xml:space="preserve">cnl1956@hotmail.com           </v>
          </cell>
          <cell r="M337">
            <v>2</v>
          </cell>
          <cell r="N337">
            <v>832</v>
          </cell>
          <cell r="O337">
            <v>23</v>
          </cell>
          <cell r="P337">
            <v>938</v>
          </cell>
          <cell r="Q337">
            <v>1233</v>
          </cell>
          <cell r="R337">
            <v>31</v>
          </cell>
          <cell r="S337">
            <v>1000</v>
          </cell>
          <cell r="AC337">
            <v>4889</v>
          </cell>
          <cell r="AD337">
            <v>4</v>
          </cell>
          <cell r="AE337">
            <v>4</v>
          </cell>
          <cell r="AF337">
            <v>5</v>
          </cell>
          <cell r="AG337">
            <v>5</v>
          </cell>
          <cell r="AH337">
            <v>5</v>
          </cell>
          <cell r="AI337">
            <v>0</v>
          </cell>
        </row>
        <row r="338">
          <cell r="A338">
            <v>4890</v>
          </cell>
          <cell r="B338" t="str">
            <v xml:space="preserve">NOCTURNO DE BATAÁN                 </v>
          </cell>
          <cell r="C338" t="str">
            <v xml:space="preserve">LIMON                    </v>
          </cell>
          <cell r="D338">
            <v>9</v>
          </cell>
          <cell r="E338" t="str">
            <v xml:space="preserve">LIMON     </v>
          </cell>
          <cell r="F338" t="str">
            <v xml:space="preserve">MATINA              </v>
          </cell>
          <cell r="G338" t="str">
            <v xml:space="preserve">BATAN               </v>
          </cell>
          <cell r="H338" t="str">
            <v xml:space="preserve">BATAÁN              </v>
          </cell>
          <cell r="I338" t="str">
            <v xml:space="preserve">ISABEL CRISTINA CRUZ SUAREZ   </v>
          </cell>
          <cell r="J338">
            <v>27184011</v>
          </cell>
          <cell r="K338">
            <v>27184011</v>
          </cell>
          <cell r="L338" t="str">
            <v xml:space="preserve">                              </v>
          </cell>
          <cell r="M338">
            <v>2</v>
          </cell>
          <cell r="N338">
            <v>576</v>
          </cell>
          <cell r="O338">
            <v>20</v>
          </cell>
          <cell r="P338">
            <v>772</v>
          </cell>
          <cell r="Q338">
            <v>576</v>
          </cell>
          <cell r="R338">
            <v>20</v>
          </cell>
          <cell r="S338">
            <v>692</v>
          </cell>
          <cell r="AC338">
            <v>4890</v>
          </cell>
          <cell r="AD338">
            <v>6</v>
          </cell>
          <cell r="AE338">
            <v>4</v>
          </cell>
          <cell r="AF338">
            <v>2</v>
          </cell>
          <cell r="AG338">
            <v>4</v>
          </cell>
          <cell r="AH338">
            <v>4</v>
          </cell>
          <cell r="AI338">
            <v>0</v>
          </cell>
        </row>
        <row r="339">
          <cell r="A339">
            <v>4893</v>
          </cell>
          <cell r="B339" t="str">
            <v xml:space="preserve">NOCTURNO DE POCOCÍ                 </v>
          </cell>
          <cell r="C339" t="str">
            <v xml:space="preserve">GUAPILES                 </v>
          </cell>
          <cell r="D339">
            <v>1</v>
          </cell>
          <cell r="E339" t="str">
            <v xml:space="preserve">LIMON     </v>
          </cell>
          <cell r="F339" t="str">
            <v xml:space="preserve">POCOCI              </v>
          </cell>
          <cell r="G339" t="str">
            <v xml:space="preserve">GUAPILES            </v>
          </cell>
          <cell r="H339" t="str">
            <v xml:space="preserve">GUÁPILES            </v>
          </cell>
          <cell r="I339" t="str">
            <v xml:space="preserve">SERGIO DENIS LOPEZ            </v>
          </cell>
          <cell r="J339">
            <v>27105811</v>
          </cell>
          <cell r="K339">
            <v>27106782</v>
          </cell>
          <cell r="L339" t="str">
            <v xml:space="preserve">nocturnopococi@yahoo.com      </v>
          </cell>
          <cell r="M339">
            <v>2</v>
          </cell>
          <cell r="N339">
            <v>1558</v>
          </cell>
          <cell r="O339">
            <v>51</v>
          </cell>
          <cell r="P339">
            <v>1677</v>
          </cell>
          <cell r="Q339">
            <v>1648</v>
          </cell>
          <cell r="R339">
            <v>51</v>
          </cell>
          <cell r="S339">
            <v>1693</v>
          </cell>
          <cell r="AC339">
            <v>4893</v>
          </cell>
          <cell r="AD339">
            <v>11</v>
          </cell>
          <cell r="AE339">
            <v>11</v>
          </cell>
          <cell r="AF339">
            <v>9</v>
          </cell>
          <cell r="AG339">
            <v>10</v>
          </cell>
          <cell r="AH339">
            <v>10</v>
          </cell>
          <cell r="AI339">
            <v>0</v>
          </cell>
        </row>
        <row r="340">
          <cell r="A340">
            <v>4894</v>
          </cell>
          <cell r="B340" t="str">
            <v xml:space="preserve">NOCTURNO DE GUÁCIMO                </v>
          </cell>
          <cell r="C340" t="str">
            <v xml:space="preserve">GUAPILES                 </v>
          </cell>
          <cell r="D340">
            <v>4</v>
          </cell>
          <cell r="E340" t="str">
            <v xml:space="preserve">LIMON     </v>
          </cell>
          <cell r="F340" t="str">
            <v xml:space="preserve">GUACIMO             </v>
          </cell>
          <cell r="G340" t="str">
            <v xml:space="preserve">GUACIMO             </v>
          </cell>
          <cell r="H340" t="str">
            <v xml:space="preserve">CALLE LOS COLEGIOS  </v>
          </cell>
          <cell r="I340" t="str">
            <v xml:space="preserve">RIGOBERTO ROMAN GONZALEZ      </v>
          </cell>
          <cell r="J340">
            <v>27165917</v>
          </cell>
          <cell r="K340">
            <v>27165917</v>
          </cell>
          <cell r="L340" t="str">
            <v xml:space="preserve">                              </v>
          </cell>
          <cell r="M340">
            <v>2</v>
          </cell>
          <cell r="N340">
            <v>536</v>
          </cell>
          <cell r="O340">
            <v>16</v>
          </cell>
          <cell r="P340">
            <v>543</v>
          </cell>
          <cell r="Q340">
            <v>602</v>
          </cell>
          <cell r="R340">
            <v>18</v>
          </cell>
          <cell r="S340">
            <v>597</v>
          </cell>
          <cell r="AC340">
            <v>4894</v>
          </cell>
          <cell r="AD340">
            <v>4</v>
          </cell>
          <cell r="AE340">
            <v>3</v>
          </cell>
          <cell r="AF340">
            <v>3</v>
          </cell>
          <cell r="AG340">
            <v>3</v>
          </cell>
          <cell r="AH340">
            <v>3</v>
          </cell>
          <cell r="AI340">
            <v>0</v>
          </cell>
        </row>
        <row r="341">
          <cell r="A341">
            <v>4896</v>
          </cell>
          <cell r="B341" t="str">
            <v xml:space="preserve">SECC.ACAD.NOCT. QUEPOS             </v>
          </cell>
          <cell r="C341" t="str">
            <v xml:space="preserve">AGUIRRE                  </v>
          </cell>
          <cell r="D341">
            <v>1</v>
          </cell>
          <cell r="E341" t="str">
            <v>PUNTARENAS</v>
          </cell>
          <cell r="F341" t="str">
            <v xml:space="preserve">AGUIRRE             </v>
          </cell>
          <cell r="G341" t="str">
            <v xml:space="preserve">QUEPOS              </v>
          </cell>
          <cell r="H341" t="str">
            <v xml:space="preserve">JUNTA NARANJO       </v>
          </cell>
          <cell r="I341" t="str">
            <v xml:space="preserve">BETSAIDA NOVOA HIDALGO        </v>
          </cell>
          <cell r="J341">
            <v>27770730</v>
          </cell>
          <cell r="K341">
            <v>27770730</v>
          </cell>
          <cell r="L341" t="str">
            <v>colegionocturnodequepos@gmail.</v>
          </cell>
          <cell r="M341">
            <v>2</v>
          </cell>
          <cell r="N341">
            <v>847</v>
          </cell>
          <cell r="O341">
            <v>25</v>
          </cell>
          <cell r="P341">
            <v>966</v>
          </cell>
          <cell r="Q341">
            <v>817</v>
          </cell>
          <cell r="R341">
            <v>25</v>
          </cell>
          <cell r="S341">
            <v>899</v>
          </cell>
          <cell r="AC341">
            <v>4896</v>
          </cell>
          <cell r="AD341">
            <v>6</v>
          </cell>
          <cell r="AE341">
            <v>5</v>
          </cell>
          <cell r="AF341">
            <v>4</v>
          </cell>
          <cell r="AG341">
            <v>5</v>
          </cell>
          <cell r="AH341">
            <v>5</v>
          </cell>
          <cell r="AI341">
            <v>0</v>
          </cell>
        </row>
        <row r="342">
          <cell r="A342">
            <v>4911</v>
          </cell>
          <cell r="B342" t="str">
            <v xml:space="preserve">NOCTURNO RICARDO JIMENEZ           </v>
          </cell>
          <cell r="C342" t="str">
            <v xml:space="preserve">SAN JOSE CENTRAL         </v>
          </cell>
          <cell r="D342">
            <v>2</v>
          </cell>
          <cell r="E342" t="str">
            <v xml:space="preserve">SAN JOSE  </v>
          </cell>
          <cell r="F342" t="str">
            <v xml:space="preserve">SAN JOSE            </v>
          </cell>
          <cell r="G342" t="str">
            <v xml:space="preserve">CATEDRAL            </v>
          </cell>
          <cell r="H342" t="str">
            <v xml:space="preserve">CARIT               </v>
          </cell>
          <cell r="I342" t="str">
            <v xml:space="preserve">SUE CHINCHILLA CALDERON       </v>
          </cell>
          <cell r="J342">
            <v>22214119</v>
          </cell>
          <cell r="K342">
            <v>22584255</v>
          </cell>
          <cell r="L342" t="str">
            <v xml:space="preserve">                              </v>
          </cell>
          <cell r="M342">
            <v>2</v>
          </cell>
          <cell r="N342">
            <v>284</v>
          </cell>
          <cell r="O342">
            <v>8</v>
          </cell>
          <cell r="P342">
            <v>410</v>
          </cell>
          <cell r="Q342">
            <v>365</v>
          </cell>
          <cell r="R342">
            <v>14</v>
          </cell>
          <cell r="S342">
            <v>410</v>
          </cell>
          <cell r="AC342">
            <v>4911</v>
          </cell>
          <cell r="AD342">
            <v>2</v>
          </cell>
          <cell r="AE342">
            <v>2</v>
          </cell>
          <cell r="AF342">
            <v>1</v>
          </cell>
          <cell r="AG342">
            <v>1</v>
          </cell>
          <cell r="AH342">
            <v>2</v>
          </cell>
          <cell r="AI342">
            <v>0</v>
          </cell>
        </row>
        <row r="343">
          <cell r="A343">
            <v>4913</v>
          </cell>
          <cell r="B343" t="str">
            <v xml:space="preserve">DOS RIOS                           </v>
          </cell>
          <cell r="C343" t="str">
            <v xml:space="preserve">ZONA NORTE-NORTE         </v>
          </cell>
          <cell r="D343">
            <v>7</v>
          </cell>
          <cell r="E343" t="str">
            <v xml:space="preserve">ALAJUELA  </v>
          </cell>
          <cell r="F343" t="str">
            <v xml:space="preserve">UPALA               </v>
          </cell>
          <cell r="G343" t="str">
            <v xml:space="preserve">DOS RIOS            </v>
          </cell>
          <cell r="H343" t="str">
            <v xml:space="preserve">DOS RIOS            </v>
          </cell>
          <cell r="I343" t="str">
            <v xml:space="preserve">ANAYANSI JUAREZ ZUÑIGA        </v>
          </cell>
          <cell r="J343">
            <v>26918199</v>
          </cell>
          <cell r="K343">
            <v>0</v>
          </cell>
          <cell r="L343" t="str">
            <v xml:space="preserve">liceodosrios2009@hotmail.com  </v>
          </cell>
          <cell r="M343">
            <v>1</v>
          </cell>
          <cell r="N343">
            <v>135</v>
          </cell>
          <cell r="O343">
            <v>7</v>
          </cell>
          <cell r="P343">
            <v>411</v>
          </cell>
          <cell r="Q343">
            <v>125</v>
          </cell>
          <cell r="R343">
            <v>7</v>
          </cell>
          <cell r="S343">
            <v>414</v>
          </cell>
          <cell r="AC343">
            <v>4913</v>
          </cell>
          <cell r="AD343">
            <v>2</v>
          </cell>
          <cell r="AE343">
            <v>2</v>
          </cell>
          <cell r="AF343">
            <v>1</v>
          </cell>
          <cell r="AG343">
            <v>1</v>
          </cell>
          <cell r="AH343">
            <v>1</v>
          </cell>
          <cell r="AI343">
            <v>0</v>
          </cell>
        </row>
        <row r="344">
          <cell r="A344">
            <v>4915</v>
          </cell>
          <cell r="B344" t="str">
            <v xml:space="preserve">LICEO RURAL CABECERAS              </v>
          </cell>
          <cell r="C344" t="str">
            <v xml:space="preserve">CAÑAS                    </v>
          </cell>
          <cell r="D344">
            <v>3</v>
          </cell>
          <cell r="E344" t="str">
            <v>GUANACASTE</v>
          </cell>
          <cell r="F344" t="str">
            <v xml:space="preserve">TILARAN             </v>
          </cell>
          <cell r="G344" t="str">
            <v xml:space="preserve">QUEBRADA GRANDE     </v>
          </cell>
          <cell r="H344" t="str">
            <v xml:space="preserve">CABECERA            </v>
          </cell>
          <cell r="I344" t="str">
            <v xml:space="preserve">VICTOR CHAN QUINTERO          </v>
          </cell>
          <cell r="J344">
            <v>26938407</v>
          </cell>
          <cell r="K344">
            <v>26938407</v>
          </cell>
          <cell r="L344" t="str">
            <v xml:space="preserve">vmlchan@hotmail.com           </v>
          </cell>
          <cell r="M344">
            <v>2</v>
          </cell>
          <cell r="N344">
            <v>86</v>
          </cell>
          <cell r="O344">
            <v>5</v>
          </cell>
          <cell r="P344">
            <v>200</v>
          </cell>
          <cell r="Q344">
            <v>84</v>
          </cell>
          <cell r="R344">
            <v>5</v>
          </cell>
          <cell r="S344" t="e">
            <v>#N/A</v>
          </cell>
          <cell r="AC344">
            <v>4915</v>
          </cell>
          <cell r="AD344">
            <v>1</v>
          </cell>
          <cell r="AE344">
            <v>1</v>
          </cell>
          <cell r="AF344">
            <v>1</v>
          </cell>
          <cell r="AG344">
            <v>1</v>
          </cell>
          <cell r="AH344">
            <v>1</v>
          </cell>
          <cell r="AI344">
            <v>0</v>
          </cell>
        </row>
        <row r="345">
          <cell r="A345">
            <v>4916</v>
          </cell>
          <cell r="B345" t="str">
            <v xml:space="preserve">NOCTURNO CARLOS MELÉNDEZ CH.       </v>
          </cell>
          <cell r="C345" t="str">
            <v xml:space="preserve">HEREDIA                  </v>
          </cell>
          <cell r="D345">
            <v>2</v>
          </cell>
          <cell r="E345" t="str">
            <v xml:space="preserve">HEREDIA   </v>
          </cell>
          <cell r="F345" t="str">
            <v xml:space="preserve">HEREDIA             </v>
          </cell>
          <cell r="G345" t="str">
            <v xml:space="preserve">SAN FRANCISCO       </v>
          </cell>
          <cell r="H345" t="str">
            <v xml:space="preserve">GUARARI             </v>
          </cell>
          <cell r="I345" t="str">
            <v xml:space="preserve">ALLAN SOLANO SALAZAR          </v>
          </cell>
          <cell r="J345">
            <v>22613267</v>
          </cell>
          <cell r="K345">
            <v>22613267</v>
          </cell>
          <cell r="L345" t="str">
            <v xml:space="preserve">nocturnocarlosmele@ice.co.cr  </v>
          </cell>
          <cell r="M345">
            <v>2</v>
          </cell>
          <cell r="N345">
            <v>687</v>
          </cell>
          <cell r="O345">
            <v>22</v>
          </cell>
          <cell r="P345">
            <v>782</v>
          </cell>
          <cell r="Q345">
            <v>798</v>
          </cell>
          <cell r="R345">
            <v>22</v>
          </cell>
          <cell r="S345">
            <v>782</v>
          </cell>
          <cell r="AC345">
            <v>4916</v>
          </cell>
          <cell r="AD345">
            <v>7</v>
          </cell>
          <cell r="AE345">
            <v>6</v>
          </cell>
          <cell r="AF345">
            <v>4</v>
          </cell>
          <cell r="AG345">
            <v>3</v>
          </cell>
          <cell r="AH345">
            <v>2</v>
          </cell>
          <cell r="AI345">
            <v>0</v>
          </cell>
        </row>
        <row r="346">
          <cell r="A346">
            <v>5069</v>
          </cell>
          <cell r="B346" t="str">
            <v xml:space="preserve">LICEO DE PURRAL                    </v>
          </cell>
          <cell r="C346" t="str">
            <v xml:space="preserve">SAN JOSE NORTE           </v>
          </cell>
          <cell r="D346">
            <v>7</v>
          </cell>
          <cell r="E346" t="str">
            <v xml:space="preserve">SAN JOSE  </v>
          </cell>
          <cell r="F346" t="str">
            <v xml:space="preserve">GOICOECHEA          </v>
          </cell>
          <cell r="G346" t="str">
            <v xml:space="preserve">PURRAL              </v>
          </cell>
          <cell r="H346" t="str">
            <v xml:space="preserve">BELLA VISTA         </v>
          </cell>
          <cell r="I346" t="str">
            <v xml:space="preserve">MARJORIE CASTRO DURAN         </v>
          </cell>
          <cell r="J346">
            <v>22450691</v>
          </cell>
          <cell r="K346">
            <v>22450691</v>
          </cell>
          <cell r="L346" t="str">
            <v xml:space="preserve">licepurra@hotmail.com         </v>
          </cell>
          <cell r="M346">
            <v>2</v>
          </cell>
          <cell r="N346">
            <v>445</v>
          </cell>
          <cell r="O346">
            <v>15</v>
          </cell>
          <cell r="P346">
            <v>756</v>
          </cell>
          <cell r="Q346">
            <v>524</v>
          </cell>
          <cell r="R346">
            <v>18</v>
          </cell>
          <cell r="S346">
            <v>903</v>
          </cell>
          <cell r="AC346">
            <v>5069</v>
          </cell>
          <cell r="AD346">
            <v>5</v>
          </cell>
          <cell r="AE346">
            <v>3</v>
          </cell>
          <cell r="AF346">
            <v>3</v>
          </cell>
          <cell r="AG346">
            <v>2</v>
          </cell>
          <cell r="AH346">
            <v>2</v>
          </cell>
          <cell r="AI346">
            <v>0</v>
          </cell>
        </row>
        <row r="347">
          <cell r="A347">
            <v>5072</v>
          </cell>
          <cell r="B347" t="str">
            <v xml:space="preserve">GRAVILIAS                          </v>
          </cell>
          <cell r="C347" t="str">
            <v xml:space="preserve">DESAMPARADOS             </v>
          </cell>
          <cell r="D347">
            <v>1</v>
          </cell>
          <cell r="E347" t="str">
            <v xml:space="preserve">SAN JOSE  </v>
          </cell>
          <cell r="F347" t="str">
            <v xml:space="preserve">DESAMPARADOS        </v>
          </cell>
          <cell r="G347" t="str">
            <v xml:space="preserve">GRAVILIAS           </v>
          </cell>
          <cell r="H347" t="str">
            <v xml:space="preserve">GRAVILIAS           </v>
          </cell>
          <cell r="I347" t="str">
            <v xml:space="preserve">ALEJANDRO BRENES GAMBOA       </v>
          </cell>
          <cell r="J347">
            <v>22590602</v>
          </cell>
          <cell r="K347">
            <v>22597519</v>
          </cell>
          <cell r="L347" t="str">
            <v xml:space="preserve">colegiodegravilias@yahoo.com  </v>
          </cell>
          <cell r="M347">
            <v>2</v>
          </cell>
          <cell r="N347">
            <v>756</v>
          </cell>
          <cell r="O347">
            <v>24</v>
          </cell>
          <cell r="P347">
            <v>1192</v>
          </cell>
          <cell r="Q347">
            <v>671</v>
          </cell>
          <cell r="R347">
            <v>23</v>
          </cell>
          <cell r="S347">
            <v>1240</v>
          </cell>
          <cell r="AC347">
            <v>5072</v>
          </cell>
          <cell r="AD347">
            <v>9</v>
          </cell>
          <cell r="AE347">
            <v>5</v>
          </cell>
          <cell r="AF347">
            <v>4</v>
          </cell>
          <cell r="AG347">
            <v>4</v>
          </cell>
          <cell r="AH347">
            <v>2</v>
          </cell>
          <cell r="AI347">
            <v>0</v>
          </cell>
        </row>
        <row r="348">
          <cell r="A348">
            <v>5073</v>
          </cell>
          <cell r="B348" t="str">
            <v xml:space="preserve">LICEO LA UVITA                     </v>
          </cell>
          <cell r="C348" t="str">
            <v xml:space="preserve">PEREZ ZELEDON            </v>
          </cell>
          <cell r="D348">
            <v>4</v>
          </cell>
          <cell r="E348" t="str">
            <v>PUNTARENAS</v>
          </cell>
          <cell r="F348" t="str">
            <v xml:space="preserve">OSA                 </v>
          </cell>
          <cell r="G348" t="str">
            <v xml:space="preserve">BAHIA BALLENA       </v>
          </cell>
          <cell r="H348" t="str">
            <v xml:space="preserve">UVITA               </v>
          </cell>
          <cell r="I348" t="str">
            <v xml:space="preserve">HAZEL GÓMEZ VARGAS            </v>
          </cell>
          <cell r="J348">
            <v>27438069</v>
          </cell>
          <cell r="K348">
            <v>27438041</v>
          </cell>
          <cell r="L348" t="str">
            <v xml:space="preserve">liceouvita@hotmail.com        </v>
          </cell>
          <cell r="M348">
            <v>1</v>
          </cell>
          <cell r="N348">
            <v>207</v>
          </cell>
          <cell r="O348">
            <v>8</v>
          </cell>
          <cell r="P348">
            <v>520</v>
          </cell>
          <cell r="Q348">
            <v>211</v>
          </cell>
          <cell r="R348">
            <v>8</v>
          </cell>
          <cell r="S348">
            <v>515</v>
          </cell>
          <cell r="AC348">
            <v>5073</v>
          </cell>
          <cell r="AD348">
            <v>2</v>
          </cell>
          <cell r="AE348">
            <v>2</v>
          </cell>
          <cell r="AF348">
            <v>2</v>
          </cell>
          <cell r="AG348">
            <v>1</v>
          </cell>
          <cell r="AH348">
            <v>1</v>
          </cell>
          <cell r="AI348">
            <v>0</v>
          </cell>
        </row>
        <row r="349">
          <cell r="A349">
            <v>5075</v>
          </cell>
          <cell r="B349" t="str">
            <v xml:space="preserve">FRANCISCO AMIGUETTE HERRERA        </v>
          </cell>
          <cell r="C349" t="str">
            <v xml:space="preserve">SAN CARLOS               </v>
          </cell>
          <cell r="D349">
            <v>3</v>
          </cell>
          <cell r="E349" t="str">
            <v xml:space="preserve">ALAJUELA  </v>
          </cell>
          <cell r="F349" t="str">
            <v xml:space="preserve">SAN CARLOS          </v>
          </cell>
          <cell r="G349" t="str">
            <v xml:space="preserve">QUESADA             </v>
          </cell>
          <cell r="H349" t="str">
            <v xml:space="preserve">CEDRAL              </v>
          </cell>
          <cell r="I349" t="str">
            <v xml:space="preserve">ROSA MARIA VARGAS ARAGONES    </v>
          </cell>
          <cell r="J349">
            <v>24610887</v>
          </cell>
          <cell r="K349">
            <v>0</v>
          </cell>
          <cell r="L349" t="str">
            <v>franciscoamiguetti@hotmail.com</v>
          </cell>
          <cell r="M349">
            <v>2</v>
          </cell>
          <cell r="N349">
            <v>357</v>
          </cell>
          <cell r="O349">
            <v>14</v>
          </cell>
          <cell r="P349">
            <v>710</v>
          </cell>
          <cell r="Q349">
            <v>379</v>
          </cell>
          <cell r="R349">
            <v>13</v>
          </cell>
          <cell r="S349">
            <v>710</v>
          </cell>
          <cell r="AC349">
            <v>5075</v>
          </cell>
          <cell r="AD349">
            <v>4</v>
          </cell>
          <cell r="AE349">
            <v>4</v>
          </cell>
          <cell r="AF349">
            <v>2</v>
          </cell>
          <cell r="AG349">
            <v>2</v>
          </cell>
          <cell r="AH349">
            <v>2</v>
          </cell>
          <cell r="AI349">
            <v>0</v>
          </cell>
        </row>
        <row r="350">
          <cell r="A350">
            <v>5076</v>
          </cell>
          <cell r="B350" t="str">
            <v xml:space="preserve">GASTON PERALTA CARRANZA            </v>
          </cell>
          <cell r="C350" t="str">
            <v xml:space="preserve">SAN CARLOS               </v>
          </cell>
          <cell r="D350">
            <v>4</v>
          </cell>
          <cell r="E350" t="str">
            <v xml:space="preserve">ALAJUELA  </v>
          </cell>
          <cell r="F350" t="str">
            <v xml:space="preserve">SAN CARLOS          </v>
          </cell>
          <cell r="G350" t="str">
            <v xml:space="preserve">AGUAS ZARCAS        </v>
          </cell>
          <cell r="H350" t="str">
            <v xml:space="preserve">LOS LLANOS          </v>
          </cell>
          <cell r="I350" t="str">
            <v xml:space="preserve">OLGER SANCHEZ ROJAS           </v>
          </cell>
          <cell r="J350">
            <v>24740271</v>
          </cell>
          <cell r="K350">
            <v>24740271</v>
          </cell>
          <cell r="L350" t="str">
            <v xml:space="preserve">igastonpc@gmail.com           </v>
          </cell>
          <cell r="M350">
            <v>2</v>
          </cell>
          <cell r="N350">
            <v>442</v>
          </cell>
          <cell r="O350">
            <v>13</v>
          </cell>
          <cell r="P350">
            <v>656</v>
          </cell>
          <cell r="Q350">
            <v>354</v>
          </cell>
          <cell r="R350">
            <v>12</v>
          </cell>
          <cell r="S350">
            <v>602</v>
          </cell>
          <cell r="AC350">
            <v>5076</v>
          </cell>
          <cell r="AD350">
            <v>4</v>
          </cell>
          <cell r="AE350">
            <v>3</v>
          </cell>
          <cell r="AF350">
            <v>2</v>
          </cell>
          <cell r="AG350">
            <v>2</v>
          </cell>
          <cell r="AH350">
            <v>2</v>
          </cell>
          <cell r="AI350">
            <v>0</v>
          </cell>
        </row>
        <row r="351">
          <cell r="A351">
            <v>5077</v>
          </cell>
          <cell r="B351" t="str">
            <v xml:space="preserve">RODRIGO HERNÁNDEZ VARGAS           </v>
          </cell>
          <cell r="C351" t="str">
            <v xml:space="preserve">HEREDIA                  </v>
          </cell>
          <cell r="D351">
            <v>4</v>
          </cell>
          <cell r="E351" t="str">
            <v xml:space="preserve">HEREDIA   </v>
          </cell>
          <cell r="F351" t="str">
            <v xml:space="preserve">BARVA               </v>
          </cell>
          <cell r="G351" t="str">
            <v xml:space="preserve">BARVA               </v>
          </cell>
          <cell r="H351" t="str">
            <v xml:space="preserve">BARVA               </v>
          </cell>
          <cell r="I351" t="str">
            <v xml:space="preserve">CARLOS H. RODRÍGUEZ VÍQUEZ    </v>
          </cell>
          <cell r="J351">
            <v>22373980</v>
          </cell>
          <cell r="K351">
            <v>22635945</v>
          </cell>
          <cell r="L351" t="str">
            <v xml:space="preserve">direccion@colegiorhv.net      </v>
          </cell>
          <cell r="M351">
            <v>2</v>
          </cell>
          <cell r="N351">
            <v>1433</v>
          </cell>
          <cell r="O351">
            <v>44</v>
          </cell>
          <cell r="P351">
            <v>2181</v>
          </cell>
          <cell r="Q351">
            <v>1461</v>
          </cell>
          <cell r="R351">
            <v>43</v>
          </cell>
          <cell r="S351">
            <v>2184</v>
          </cell>
          <cell r="AC351">
            <v>5077</v>
          </cell>
          <cell r="AD351">
            <v>13</v>
          </cell>
          <cell r="AE351">
            <v>10</v>
          </cell>
          <cell r="AF351">
            <v>8</v>
          </cell>
          <cell r="AG351">
            <v>8</v>
          </cell>
          <cell r="AH351">
            <v>5</v>
          </cell>
          <cell r="AI351">
            <v>0</v>
          </cell>
        </row>
        <row r="352">
          <cell r="A352">
            <v>5079</v>
          </cell>
          <cell r="B352" t="str">
            <v xml:space="preserve">VILLARREAL                         </v>
          </cell>
          <cell r="C352" t="str">
            <v xml:space="preserve">SANTA CRUZ               </v>
          </cell>
          <cell r="D352">
            <v>3</v>
          </cell>
          <cell r="E352" t="str">
            <v>GUANACASTE</v>
          </cell>
          <cell r="F352" t="str">
            <v xml:space="preserve">SANTA CRUZ          </v>
          </cell>
          <cell r="G352" t="str">
            <v xml:space="preserve">TAMARINDO           </v>
          </cell>
          <cell r="H352" t="str">
            <v xml:space="preserve">VILLARREAL          </v>
          </cell>
          <cell r="I352" t="str">
            <v xml:space="preserve">JORGE ARTURO ALFARO ORIAS     </v>
          </cell>
          <cell r="J352">
            <v>26530716</v>
          </cell>
          <cell r="K352">
            <v>26530716</v>
          </cell>
          <cell r="L352" t="str">
            <v xml:space="preserve">villarrealcolegio@gmail.com   </v>
          </cell>
          <cell r="M352">
            <v>1</v>
          </cell>
          <cell r="N352">
            <v>600</v>
          </cell>
          <cell r="O352">
            <v>20</v>
          </cell>
          <cell r="P352">
            <v>1199</v>
          </cell>
          <cell r="Q352">
            <v>600</v>
          </cell>
          <cell r="R352">
            <v>20</v>
          </cell>
          <cell r="S352">
            <v>1196</v>
          </cell>
          <cell r="AC352">
            <v>5079</v>
          </cell>
          <cell r="AD352">
            <v>5</v>
          </cell>
          <cell r="AE352">
            <v>5</v>
          </cell>
          <cell r="AF352">
            <v>4</v>
          </cell>
          <cell r="AG352">
            <v>4</v>
          </cell>
          <cell r="AH352">
            <v>2</v>
          </cell>
          <cell r="AI352">
            <v>0</v>
          </cell>
        </row>
        <row r="353">
          <cell r="A353">
            <v>5080</v>
          </cell>
          <cell r="B353" t="str">
            <v xml:space="preserve">JORGE VOLIO JIMENEZ                </v>
          </cell>
          <cell r="C353" t="str">
            <v xml:space="preserve">COTO                     </v>
          </cell>
          <cell r="D353">
            <v>7</v>
          </cell>
          <cell r="E353" t="str">
            <v>PUNTARENAS</v>
          </cell>
          <cell r="F353" t="str">
            <v xml:space="preserve">COTO BRUS           </v>
          </cell>
          <cell r="G353" t="str">
            <v xml:space="preserve">SABALITO            </v>
          </cell>
          <cell r="H353" t="str">
            <v xml:space="preserve">LA LUCHA            </v>
          </cell>
          <cell r="I353" t="str">
            <v xml:space="preserve">GUIDO FALLAS CAMBRONERO       </v>
          </cell>
          <cell r="J353">
            <v>27845107</v>
          </cell>
          <cell r="K353">
            <v>27845108</v>
          </cell>
          <cell r="L353" t="str">
            <v xml:space="preserve">coljorvol@gmail.com           </v>
          </cell>
          <cell r="M353">
            <v>1</v>
          </cell>
          <cell r="N353">
            <v>233</v>
          </cell>
          <cell r="O353">
            <v>9</v>
          </cell>
          <cell r="P353">
            <v>535</v>
          </cell>
          <cell r="Q353">
            <v>213</v>
          </cell>
          <cell r="R353">
            <v>8</v>
          </cell>
          <cell r="S353">
            <v>501</v>
          </cell>
          <cell r="AC353">
            <v>5080</v>
          </cell>
          <cell r="AD353">
            <v>2</v>
          </cell>
          <cell r="AE353">
            <v>2</v>
          </cell>
          <cell r="AF353">
            <v>1</v>
          </cell>
          <cell r="AG353">
            <v>2</v>
          </cell>
          <cell r="AH353">
            <v>2</v>
          </cell>
          <cell r="AI353">
            <v>0</v>
          </cell>
        </row>
        <row r="354">
          <cell r="A354">
            <v>5082</v>
          </cell>
          <cell r="B354" t="str">
            <v xml:space="preserve">C.T.P. MARIO QUIROS SASSO          </v>
          </cell>
          <cell r="C354" t="str">
            <v xml:space="preserve">CARTAGO                  </v>
          </cell>
          <cell r="D354">
            <v>9</v>
          </cell>
          <cell r="E354" t="str">
            <v xml:space="preserve">CARTAGO   </v>
          </cell>
          <cell r="F354" t="str">
            <v xml:space="preserve">LA UNION            </v>
          </cell>
          <cell r="G354" t="str">
            <v xml:space="preserve">SAN DIEGO           </v>
          </cell>
          <cell r="H354" t="str">
            <v xml:space="preserve">SAN DIEGO           </v>
          </cell>
          <cell r="I354" t="str">
            <v xml:space="preserve">JUVENAL LEIVA OROZCO          </v>
          </cell>
          <cell r="J354">
            <v>22795239</v>
          </cell>
          <cell r="K354">
            <v>22795206</v>
          </cell>
          <cell r="L354" t="str">
            <v xml:space="preserve">ctpmarioquiros@yahoo.com      </v>
          </cell>
          <cell r="M354">
            <v>2</v>
          </cell>
          <cell r="N354">
            <v>1343</v>
          </cell>
          <cell r="O354">
            <v>62</v>
          </cell>
          <cell r="P354">
            <v>3245</v>
          </cell>
          <cell r="Q354">
            <v>1339</v>
          </cell>
          <cell r="R354">
            <v>64</v>
          </cell>
          <cell r="S354">
            <v>3225</v>
          </cell>
          <cell r="AC354">
            <v>5082</v>
          </cell>
          <cell r="AD354">
            <v>9</v>
          </cell>
          <cell r="AE354">
            <v>8</v>
          </cell>
          <cell r="AF354">
            <v>6</v>
          </cell>
          <cell r="AG354">
            <v>13</v>
          </cell>
          <cell r="AH354">
            <v>16</v>
          </cell>
          <cell r="AI354">
            <v>10</v>
          </cell>
        </row>
        <row r="355">
          <cell r="A355">
            <v>5121</v>
          </cell>
          <cell r="B355" t="str">
            <v xml:space="preserve">LICEO RURAL LAS CEIBAS             </v>
          </cell>
          <cell r="C355" t="str">
            <v xml:space="preserve">DESAMPARADOS             </v>
          </cell>
          <cell r="D355">
            <v>6</v>
          </cell>
          <cell r="E355" t="str">
            <v xml:space="preserve">SAN JOSE  </v>
          </cell>
          <cell r="F355" t="str">
            <v xml:space="preserve">ACOSTA              </v>
          </cell>
          <cell r="G355" t="str">
            <v xml:space="preserve">CANGREGAL           </v>
          </cell>
          <cell r="H355" t="str">
            <v xml:space="preserve">EL LLANO DE LA MESA </v>
          </cell>
          <cell r="I355" t="str">
            <v xml:space="preserve">CESAR ANDRES UREÑA CALDERON   </v>
          </cell>
          <cell r="J355">
            <v>24160544</v>
          </cell>
          <cell r="K355">
            <v>24160544</v>
          </cell>
          <cell r="L355" t="str">
            <v xml:space="preserve">telesecundaria_lasceibas@y.es </v>
          </cell>
          <cell r="M355">
            <v>2</v>
          </cell>
          <cell r="N355">
            <v>120</v>
          </cell>
          <cell r="O355">
            <v>6</v>
          </cell>
          <cell r="P355">
            <v>240</v>
          </cell>
          <cell r="Q355">
            <v>108</v>
          </cell>
          <cell r="R355">
            <v>5</v>
          </cell>
          <cell r="S355" t="e">
            <v>#N/A</v>
          </cell>
          <cell r="AC355">
            <v>5121</v>
          </cell>
          <cell r="AD355">
            <v>2</v>
          </cell>
          <cell r="AE355">
            <v>1</v>
          </cell>
          <cell r="AF355">
            <v>1</v>
          </cell>
          <cell r="AG355">
            <v>1</v>
          </cell>
          <cell r="AH355">
            <v>1</v>
          </cell>
          <cell r="AI355">
            <v>0</v>
          </cell>
        </row>
        <row r="356">
          <cell r="A356">
            <v>5125</v>
          </cell>
          <cell r="B356" t="str">
            <v xml:space="preserve">LICEO RURAL CHÁNGUENA              </v>
          </cell>
          <cell r="C356" t="str">
            <v xml:space="preserve">GRANDE DE TERRABA        </v>
          </cell>
          <cell r="D356">
            <v>3</v>
          </cell>
          <cell r="E356" t="str">
            <v>PUNTARENAS</v>
          </cell>
          <cell r="F356" t="str">
            <v xml:space="preserve">BUENOS AIRES        </v>
          </cell>
          <cell r="G356" t="str">
            <v xml:space="preserve">CHANGUENA           </v>
          </cell>
          <cell r="H356" t="str">
            <v xml:space="preserve">CHANGUENA CENTRO    </v>
          </cell>
          <cell r="I356" t="str">
            <v xml:space="preserve">JAIRO MOLINA FAJARDO          </v>
          </cell>
          <cell r="J356">
            <v>27302948</v>
          </cell>
          <cell r="K356">
            <v>27300159</v>
          </cell>
          <cell r="L356" t="str">
            <v>circuito03buenosaires@gmail.co</v>
          </cell>
          <cell r="M356">
            <v>2</v>
          </cell>
          <cell r="N356">
            <v>98</v>
          </cell>
          <cell r="O356">
            <v>5</v>
          </cell>
          <cell r="P356">
            <v>200</v>
          </cell>
          <cell r="Q356">
            <v>94</v>
          </cell>
          <cell r="R356">
            <v>5</v>
          </cell>
          <cell r="S356" t="e">
            <v>#N/A</v>
          </cell>
          <cell r="AC356">
            <v>5125</v>
          </cell>
          <cell r="AD356">
            <v>1</v>
          </cell>
          <cell r="AE356">
            <v>1</v>
          </cell>
          <cell r="AF356">
            <v>1</v>
          </cell>
          <cell r="AG356">
            <v>1</v>
          </cell>
          <cell r="AH356">
            <v>1</v>
          </cell>
          <cell r="AI356">
            <v>0</v>
          </cell>
        </row>
        <row r="357">
          <cell r="A357">
            <v>5128</v>
          </cell>
          <cell r="B357" t="str">
            <v xml:space="preserve">T.V. RÍO NUEVO                     </v>
          </cell>
          <cell r="C357" t="str">
            <v xml:space="preserve">PEREZ ZELEDON            </v>
          </cell>
          <cell r="D357">
            <v>2</v>
          </cell>
          <cell r="E357" t="str">
            <v xml:space="preserve">SAN JOSE  </v>
          </cell>
          <cell r="F357" t="str">
            <v xml:space="preserve">PEREZ ZELEDON       </v>
          </cell>
          <cell r="G357" t="str">
            <v xml:space="preserve">RIO NUEVO           </v>
          </cell>
          <cell r="H357" t="str">
            <v xml:space="preserve">SAVEGRE             </v>
          </cell>
          <cell r="I357" t="str">
            <v xml:space="preserve">EDDIE ACUÑA DELGADO           </v>
          </cell>
          <cell r="J357">
            <v>86076823</v>
          </cell>
          <cell r="K357">
            <v>0</v>
          </cell>
          <cell r="L357" t="str">
            <v xml:space="preserve">tsavegre2001@hotmail.com      </v>
          </cell>
          <cell r="M357">
            <v>2</v>
          </cell>
          <cell r="N357">
            <v>49</v>
          </cell>
          <cell r="O357">
            <v>5</v>
          </cell>
          <cell r="P357">
            <v>200</v>
          </cell>
          <cell r="Q357">
            <v>44</v>
          </cell>
          <cell r="R357">
            <v>5</v>
          </cell>
          <cell r="S357" t="e">
            <v>#N/A</v>
          </cell>
          <cell r="AC357">
            <v>5128</v>
          </cell>
          <cell r="AD357">
            <v>1</v>
          </cell>
          <cell r="AE357">
            <v>1</v>
          </cell>
          <cell r="AF357">
            <v>1</v>
          </cell>
          <cell r="AG357">
            <v>1</v>
          </cell>
          <cell r="AH357">
            <v>1</v>
          </cell>
          <cell r="AI357">
            <v>0</v>
          </cell>
        </row>
        <row r="358">
          <cell r="A358">
            <v>5129</v>
          </cell>
          <cell r="B358" t="str">
            <v xml:space="preserve">LICEO RURAL EL JARDÍN              </v>
          </cell>
          <cell r="C358" t="str">
            <v xml:space="preserve">PEREZ ZELEDON            </v>
          </cell>
          <cell r="D358">
            <v>2</v>
          </cell>
          <cell r="E358" t="str">
            <v xml:space="preserve">SAN JOSE  </v>
          </cell>
          <cell r="F358" t="str">
            <v xml:space="preserve">PEREZ ZELEDON       </v>
          </cell>
          <cell r="G358" t="str">
            <v xml:space="preserve">PARAMO              </v>
          </cell>
          <cell r="H358" t="str">
            <v xml:space="preserve">VILLA MILLS         </v>
          </cell>
          <cell r="I358" t="str">
            <v xml:space="preserve">FELIPE MORA MOLINA            </v>
          </cell>
          <cell r="J358">
            <v>27708037</v>
          </cell>
          <cell r="K358">
            <v>0</v>
          </cell>
          <cell r="L358" t="str">
            <v xml:space="preserve">felipe.mora.molina@mep.go.cr  </v>
          </cell>
          <cell r="M358">
            <v>2</v>
          </cell>
          <cell r="N358">
            <v>64</v>
          </cell>
          <cell r="O358">
            <v>5</v>
          </cell>
          <cell r="P358">
            <v>200</v>
          </cell>
          <cell r="Q358">
            <v>66</v>
          </cell>
          <cell r="R358">
            <v>5</v>
          </cell>
          <cell r="S358" t="e">
            <v>#N/A</v>
          </cell>
          <cell r="AC358">
            <v>5129</v>
          </cell>
          <cell r="AD358">
            <v>1</v>
          </cell>
          <cell r="AE358">
            <v>1</v>
          </cell>
          <cell r="AF358">
            <v>1</v>
          </cell>
          <cell r="AG358">
            <v>1</v>
          </cell>
          <cell r="AH358">
            <v>1</v>
          </cell>
          <cell r="AI358">
            <v>0</v>
          </cell>
        </row>
        <row r="359">
          <cell r="A359">
            <v>5131</v>
          </cell>
          <cell r="B359" t="str">
            <v xml:space="preserve">CONCEPCIÓN DANIEL FLORES           </v>
          </cell>
          <cell r="C359" t="str">
            <v xml:space="preserve">PEREZ ZELEDON            </v>
          </cell>
          <cell r="D359">
            <v>7</v>
          </cell>
          <cell r="E359" t="str">
            <v xml:space="preserve">SAN JOSE  </v>
          </cell>
          <cell r="F359" t="str">
            <v xml:space="preserve">PEREZ ZELEDON       </v>
          </cell>
          <cell r="G359" t="str">
            <v xml:space="preserve">DANIEL FLORES       </v>
          </cell>
          <cell r="H359" t="str">
            <v xml:space="preserve">CONCEPCIÓN          </v>
          </cell>
          <cell r="I359" t="str">
            <v xml:space="preserve">JOSE LUIS OROZCO PEREZ        </v>
          </cell>
          <cell r="J359">
            <v>27371303</v>
          </cell>
          <cell r="K359">
            <v>0</v>
          </cell>
          <cell r="L359" t="str">
            <v xml:space="preserve">liceoconcepcion@gmail.com     </v>
          </cell>
          <cell r="M359">
            <v>2</v>
          </cell>
          <cell r="N359">
            <v>228</v>
          </cell>
          <cell r="O359">
            <v>12</v>
          </cell>
          <cell r="P359">
            <v>568</v>
          </cell>
          <cell r="Q359">
            <v>238</v>
          </cell>
          <cell r="R359">
            <v>12</v>
          </cell>
          <cell r="S359">
            <v>568</v>
          </cell>
          <cell r="AC359">
            <v>5131</v>
          </cell>
          <cell r="AD359">
            <v>3</v>
          </cell>
          <cell r="AE359">
            <v>3</v>
          </cell>
          <cell r="AF359">
            <v>2</v>
          </cell>
          <cell r="AG359">
            <v>2</v>
          </cell>
          <cell r="AH359">
            <v>2</v>
          </cell>
          <cell r="AI359">
            <v>0</v>
          </cell>
        </row>
        <row r="360">
          <cell r="A360">
            <v>5132</v>
          </cell>
          <cell r="B360" t="str">
            <v xml:space="preserve">LICEO RURAL MAÍZ DE LOS UVA        </v>
          </cell>
          <cell r="C360" t="str">
            <v xml:space="preserve">GRANDE DE TERRABA        </v>
          </cell>
          <cell r="D360">
            <v>5</v>
          </cell>
          <cell r="E360" t="str">
            <v>PUNTARENAS</v>
          </cell>
          <cell r="F360" t="str">
            <v xml:space="preserve">BUENOS AIRES        </v>
          </cell>
          <cell r="G360" t="str">
            <v xml:space="preserve">COLINAS             </v>
          </cell>
          <cell r="H360" t="str">
            <v xml:space="preserve">COLINAS             </v>
          </cell>
          <cell r="I360" t="str">
            <v xml:space="preserve">LISETH SALAS GONZALEZ         </v>
          </cell>
          <cell r="J360">
            <v>87299808</v>
          </cell>
          <cell r="K360">
            <v>27705254</v>
          </cell>
          <cell r="L360" t="str">
            <v>colegiomaizdelosuva@hotmail.co</v>
          </cell>
          <cell r="M360">
            <v>2</v>
          </cell>
          <cell r="N360">
            <v>75</v>
          </cell>
          <cell r="O360">
            <v>5</v>
          </cell>
          <cell r="P360">
            <v>200</v>
          </cell>
          <cell r="Q360">
            <v>72</v>
          </cell>
          <cell r="R360">
            <v>5</v>
          </cell>
          <cell r="S360" t="e">
            <v>#N/A</v>
          </cell>
          <cell r="AC360">
            <v>5132</v>
          </cell>
          <cell r="AD360">
            <v>1</v>
          </cell>
          <cell r="AE360">
            <v>1</v>
          </cell>
          <cell r="AF360">
            <v>1</v>
          </cell>
          <cell r="AG360">
            <v>1</v>
          </cell>
          <cell r="AH360">
            <v>1</v>
          </cell>
          <cell r="AI360">
            <v>0</v>
          </cell>
        </row>
        <row r="361">
          <cell r="A361">
            <v>5133</v>
          </cell>
          <cell r="B361" t="str">
            <v xml:space="preserve">LICEO RURAL LOS ÁNGELES DE PÁRAMO  </v>
          </cell>
          <cell r="C361" t="str">
            <v xml:space="preserve">PEREZ ZELEDON            </v>
          </cell>
          <cell r="D361">
            <v>2</v>
          </cell>
          <cell r="E361" t="str">
            <v xml:space="preserve">SAN JOSE  </v>
          </cell>
          <cell r="F361" t="str">
            <v xml:space="preserve">PEREZ ZELEDON       </v>
          </cell>
          <cell r="G361" t="str">
            <v xml:space="preserve">PARAMO              </v>
          </cell>
          <cell r="H361" t="str">
            <v xml:space="preserve">LOS ÁNGELES         </v>
          </cell>
          <cell r="I361" t="str">
            <v xml:space="preserve">XIOMARA BONILLA JIMENEZ       </v>
          </cell>
          <cell r="J361">
            <v>27423098</v>
          </cell>
          <cell r="K361">
            <v>0</v>
          </cell>
          <cell r="L361" t="str">
            <v xml:space="preserve">                              </v>
          </cell>
          <cell r="M361">
            <v>2</v>
          </cell>
          <cell r="N361">
            <v>88</v>
          </cell>
          <cell r="O361">
            <v>5</v>
          </cell>
          <cell r="P361">
            <v>200</v>
          </cell>
          <cell r="Q361">
            <v>69</v>
          </cell>
          <cell r="R361">
            <v>5</v>
          </cell>
          <cell r="S361" t="e">
            <v>#N/A</v>
          </cell>
          <cell r="AC361">
            <v>5133</v>
          </cell>
          <cell r="AD361">
            <v>1</v>
          </cell>
          <cell r="AE361">
            <v>1</v>
          </cell>
          <cell r="AF361">
            <v>1</v>
          </cell>
          <cell r="AG361">
            <v>1</v>
          </cell>
          <cell r="AH361">
            <v>1</v>
          </cell>
          <cell r="AI361">
            <v>0</v>
          </cell>
        </row>
        <row r="362">
          <cell r="A362">
            <v>5134</v>
          </cell>
          <cell r="B362" t="str">
            <v xml:space="preserve">LICEO RURAL SANTA EDUVIGES         </v>
          </cell>
          <cell r="C362" t="str">
            <v xml:space="preserve">GRANDE DE TERRABA        </v>
          </cell>
          <cell r="D362">
            <v>1</v>
          </cell>
          <cell r="E362" t="str">
            <v>PUNTARENAS</v>
          </cell>
          <cell r="F362" t="str">
            <v xml:space="preserve">BUENOS AIRES        </v>
          </cell>
          <cell r="G362" t="str">
            <v xml:space="preserve">BUENOS AIRES        </v>
          </cell>
          <cell r="H362" t="str">
            <v xml:space="preserve">SANTA EDUVIGES      </v>
          </cell>
          <cell r="I362" t="str">
            <v xml:space="preserve">MILADY CALDERON DURAN         </v>
          </cell>
          <cell r="J362">
            <v>27300578</v>
          </cell>
          <cell r="K362">
            <v>27300578</v>
          </cell>
          <cell r="L362" t="str">
            <v xml:space="preserve">                              </v>
          </cell>
          <cell r="M362">
            <v>2</v>
          </cell>
          <cell r="N362">
            <v>141</v>
          </cell>
          <cell r="O362">
            <v>5</v>
          </cell>
          <cell r="P362">
            <v>200</v>
          </cell>
          <cell r="Q362">
            <v>138</v>
          </cell>
          <cell r="R362">
            <v>5</v>
          </cell>
          <cell r="S362" t="e">
            <v>#N/A</v>
          </cell>
          <cell r="AC362">
            <v>5134</v>
          </cell>
          <cell r="AD362">
            <v>1</v>
          </cell>
          <cell r="AE362">
            <v>1</v>
          </cell>
          <cell r="AF362">
            <v>1</v>
          </cell>
          <cell r="AG362">
            <v>1</v>
          </cell>
          <cell r="AH362">
            <v>1</v>
          </cell>
          <cell r="AI362">
            <v>0</v>
          </cell>
        </row>
        <row r="363">
          <cell r="A363">
            <v>5136</v>
          </cell>
          <cell r="B363" t="str">
            <v xml:space="preserve">LICEO RURAL UJARRÁS                </v>
          </cell>
          <cell r="C363" t="str">
            <v xml:space="preserve">GRANDE DE TERRABA        </v>
          </cell>
          <cell r="D363">
            <v>1</v>
          </cell>
          <cell r="E363" t="str">
            <v>PUNTARENAS</v>
          </cell>
          <cell r="F363" t="str">
            <v xml:space="preserve">BUENOS AIRES        </v>
          </cell>
          <cell r="G363" t="str">
            <v xml:space="preserve">BUENOS AIRES        </v>
          </cell>
          <cell r="H363" t="str">
            <v xml:space="preserve">UJARRÁZ             </v>
          </cell>
          <cell r="I363" t="str">
            <v xml:space="preserve">DAMARIS FUENTES ABARCA        </v>
          </cell>
          <cell r="J363">
            <v>27300578</v>
          </cell>
          <cell r="K363">
            <v>27300578</v>
          </cell>
          <cell r="L363" t="str">
            <v xml:space="preserve">                              </v>
          </cell>
          <cell r="M363">
            <v>2</v>
          </cell>
          <cell r="P363">
            <v>200</v>
          </cell>
          <cell r="Q363">
            <v>127</v>
          </cell>
          <cell r="R363">
            <v>6</v>
          </cell>
          <cell r="S363" t="e">
            <v>#N/A</v>
          </cell>
          <cell r="AC363">
            <v>5136</v>
          </cell>
          <cell r="AD363">
            <v>0</v>
          </cell>
        </row>
        <row r="364">
          <cell r="A364">
            <v>5137</v>
          </cell>
          <cell r="B364" t="str">
            <v xml:space="preserve">LICEO LA GUACIMA                   </v>
          </cell>
          <cell r="C364" t="str">
            <v xml:space="preserve">ALAJUELA                 </v>
          </cell>
          <cell r="D364">
            <v>4</v>
          </cell>
          <cell r="E364" t="str">
            <v xml:space="preserve">ALAJUELA  </v>
          </cell>
          <cell r="F364" t="str">
            <v xml:space="preserve">ALAJUELA            </v>
          </cell>
          <cell r="G364" t="str">
            <v xml:space="preserve">GUACIMA             </v>
          </cell>
          <cell r="H364" t="str">
            <v xml:space="preserve">NUESTRO AMO         </v>
          </cell>
          <cell r="I364" t="str">
            <v xml:space="preserve">MARIBEL VARGAS CAMPOS         </v>
          </cell>
          <cell r="J364">
            <v>24386427</v>
          </cell>
          <cell r="K364">
            <v>24386427</v>
          </cell>
          <cell r="L364" t="str">
            <v xml:space="preserve">liceolaguacima@yahoo.es       </v>
          </cell>
          <cell r="M364">
            <v>1</v>
          </cell>
          <cell r="N364">
            <v>622</v>
          </cell>
          <cell r="O364">
            <v>20</v>
          </cell>
          <cell r="P364">
            <v>1086</v>
          </cell>
          <cell r="Q364">
            <v>657</v>
          </cell>
          <cell r="R364">
            <v>20</v>
          </cell>
          <cell r="S364">
            <v>1080</v>
          </cell>
          <cell r="AC364">
            <v>5137</v>
          </cell>
          <cell r="AD364">
            <v>6</v>
          </cell>
          <cell r="AE364">
            <v>5</v>
          </cell>
          <cell r="AF364">
            <v>4</v>
          </cell>
          <cell r="AG364">
            <v>3</v>
          </cell>
          <cell r="AH364">
            <v>2</v>
          </cell>
          <cell r="AI364">
            <v>0</v>
          </cell>
        </row>
        <row r="365">
          <cell r="A365">
            <v>5138</v>
          </cell>
          <cell r="B365" t="str">
            <v xml:space="preserve">T.V. SAN RAFAEL DE ALAJUELA        </v>
          </cell>
          <cell r="C365" t="str">
            <v xml:space="preserve">ALAJUELA                 </v>
          </cell>
          <cell r="D365">
            <v>4</v>
          </cell>
          <cell r="E365" t="str">
            <v xml:space="preserve">ALAJUELA  </v>
          </cell>
          <cell r="F365" t="str">
            <v xml:space="preserve">ALAJUELA            </v>
          </cell>
          <cell r="G365" t="str">
            <v xml:space="preserve">SAN RAFAEL          </v>
          </cell>
          <cell r="H365" t="str">
            <v xml:space="preserve">SAN RAFAEL          </v>
          </cell>
          <cell r="I365" t="str">
            <v xml:space="preserve">JOSE C. MORA RODRIGUEZ        </v>
          </cell>
          <cell r="J365">
            <v>24397185</v>
          </cell>
          <cell r="K365">
            <v>24397185</v>
          </cell>
          <cell r="L365" t="str">
            <v xml:space="preserve">tvsanra2009@gmail.com         </v>
          </cell>
          <cell r="M365">
            <v>2</v>
          </cell>
          <cell r="N365">
            <v>85</v>
          </cell>
          <cell r="O365">
            <v>8</v>
          </cell>
          <cell r="P365">
            <v>160</v>
          </cell>
          <cell r="Q365">
            <v>68</v>
          </cell>
          <cell r="R365">
            <v>8</v>
          </cell>
          <cell r="S365" t="e">
            <v>#N/A</v>
          </cell>
          <cell r="AC365">
            <v>5138</v>
          </cell>
          <cell r="AD365">
            <v>1</v>
          </cell>
          <cell r="AE365">
            <v>1</v>
          </cell>
          <cell r="AF365">
            <v>2</v>
          </cell>
          <cell r="AG365">
            <v>2</v>
          </cell>
          <cell r="AH365">
            <v>2</v>
          </cell>
          <cell r="AI365">
            <v>0</v>
          </cell>
        </row>
        <row r="366">
          <cell r="A366">
            <v>5139</v>
          </cell>
          <cell r="B366" t="str">
            <v xml:space="preserve">LICEO  POASITO                     </v>
          </cell>
          <cell r="C366" t="str">
            <v xml:space="preserve">ALAJUELA                 </v>
          </cell>
          <cell r="D366">
            <v>3</v>
          </cell>
          <cell r="E366" t="str">
            <v xml:space="preserve">ALAJUELA  </v>
          </cell>
          <cell r="F366" t="str">
            <v xml:space="preserve">ALAJUELA            </v>
          </cell>
          <cell r="G366" t="str">
            <v xml:space="preserve">SABANILLA           </v>
          </cell>
          <cell r="H366" t="str">
            <v xml:space="preserve">POASITO             </v>
          </cell>
          <cell r="I366" t="str">
            <v xml:space="preserve">KENETH BONILLA CESPEDES       </v>
          </cell>
          <cell r="J366">
            <v>24821375</v>
          </cell>
          <cell r="K366">
            <v>24821375</v>
          </cell>
          <cell r="L366" t="str">
            <v xml:space="preserve">liceopoasito@hotmail.com      </v>
          </cell>
          <cell r="M366">
            <v>2</v>
          </cell>
          <cell r="N366">
            <v>157</v>
          </cell>
          <cell r="O366">
            <v>8</v>
          </cell>
          <cell r="P366">
            <v>398</v>
          </cell>
          <cell r="Q366">
            <v>188</v>
          </cell>
          <cell r="R366">
            <v>8</v>
          </cell>
          <cell r="S366">
            <v>386</v>
          </cell>
          <cell r="AC366">
            <v>5139</v>
          </cell>
          <cell r="AD366">
            <v>3</v>
          </cell>
          <cell r="AE366">
            <v>2</v>
          </cell>
          <cell r="AF366">
            <v>1</v>
          </cell>
          <cell r="AG366">
            <v>1</v>
          </cell>
          <cell r="AH366">
            <v>1</v>
          </cell>
          <cell r="AI366">
            <v>0</v>
          </cell>
        </row>
        <row r="367">
          <cell r="A367">
            <v>5142</v>
          </cell>
          <cell r="B367" t="str">
            <v xml:space="preserve">LICEO RURAL SAN JORGE              </v>
          </cell>
          <cell r="C367" t="str">
            <v xml:space="preserve">SAN CARLOS               </v>
          </cell>
          <cell r="D367">
            <v>10</v>
          </cell>
          <cell r="E367" t="str">
            <v xml:space="preserve">ALAJUELA  </v>
          </cell>
          <cell r="F367" t="str">
            <v xml:space="preserve">LOS CHILES          </v>
          </cell>
          <cell r="G367" t="str">
            <v xml:space="preserve">SAN JORGE           </v>
          </cell>
          <cell r="H367" t="str">
            <v xml:space="preserve">SAN JORGE           </v>
          </cell>
          <cell r="I367" t="str">
            <v xml:space="preserve">FRANCISCO GONZALEZ LEDEZMA    </v>
          </cell>
          <cell r="J367">
            <v>0</v>
          </cell>
          <cell r="K367">
            <v>0</v>
          </cell>
          <cell r="L367" t="str">
            <v xml:space="preserve">                              </v>
          </cell>
          <cell r="M367">
            <v>2</v>
          </cell>
          <cell r="N367">
            <v>100</v>
          </cell>
          <cell r="O367">
            <v>5</v>
          </cell>
          <cell r="P367">
            <v>200</v>
          </cell>
          <cell r="Q367">
            <v>82</v>
          </cell>
          <cell r="R367">
            <v>5</v>
          </cell>
          <cell r="S367" t="e">
            <v>#N/A</v>
          </cell>
          <cell r="AC367">
            <v>5142</v>
          </cell>
          <cell r="AD367">
            <v>1</v>
          </cell>
          <cell r="AE367">
            <v>1</v>
          </cell>
          <cell r="AF367">
            <v>1</v>
          </cell>
          <cell r="AG367">
            <v>1</v>
          </cell>
          <cell r="AH367">
            <v>1</v>
          </cell>
          <cell r="AI367">
            <v>0</v>
          </cell>
        </row>
        <row r="368">
          <cell r="A368">
            <v>5144</v>
          </cell>
          <cell r="B368" t="str">
            <v xml:space="preserve">T.V. PONGOLA                       </v>
          </cell>
          <cell r="C368" t="str">
            <v xml:space="preserve">SARAPIQUI                </v>
          </cell>
          <cell r="D368">
            <v>1</v>
          </cell>
          <cell r="E368" t="str">
            <v xml:space="preserve">HEREDIA   </v>
          </cell>
          <cell r="F368" t="str">
            <v xml:space="preserve">SARAPIQUI           </v>
          </cell>
          <cell r="G368" t="str">
            <v xml:space="preserve">LA VIRGEN           </v>
          </cell>
          <cell r="H368" t="str">
            <v xml:space="preserve">PONGOLA             </v>
          </cell>
          <cell r="I368" t="str">
            <v xml:space="preserve">MARIAM VARGAS GONZALES        </v>
          </cell>
          <cell r="J368">
            <v>24760693</v>
          </cell>
          <cell r="K368">
            <v>24760693</v>
          </cell>
          <cell r="L368" t="str">
            <v xml:space="preserve">mi.vagon@hotmail.com          </v>
          </cell>
          <cell r="M368">
            <v>2</v>
          </cell>
          <cell r="N368">
            <v>37</v>
          </cell>
          <cell r="O368">
            <v>5</v>
          </cell>
          <cell r="P368">
            <v>200</v>
          </cell>
          <cell r="Q368">
            <v>43</v>
          </cell>
          <cell r="R368">
            <v>5</v>
          </cell>
          <cell r="S368" t="e">
            <v>#N/A</v>
          </cell>
          <cell r="AC368">
            <v>5144</v>
          </cell>
          <cell r="AD368">
            <v>1</v>
          </cell>
          <cell r="AE368">
            <v>1</v>
          </cell>
          <cell r="AF368">
            <v>1</v>
          </cell>
          <cell r="AG368">
            <v>1</v>
          </cell>
          <cell r="AH368">
            <v>1</v>
          </cell>
          <cell r="AI368">
            <v>0</v>
          </cell>
        </row>
        <row r="369">
          <cell r="A369">
            <v>5145</v>
          </cell>
          <cell r="B369" t="str">
            <v xml:space="preserve">LICEO RURAL SAN JOAQUIN DE CUTRIS  </v>
          </cell>
          <cell r="C369" t="str">
            <v xml:space="preserve">SAN CARLOS               </v>
          </cell>
          <cell r="D369">
            <v>12</v>
          </cell>
          <cell r="E369" t="str">
            <v xml:space="preserve">ALAJUELA  </v>
          </cell>
          <cell r="F369" t="str">
            <v xml:space="preserve">SAN CARLOS          </v>
          </cell>
          <cell r="G369" t="str">
            <v xml:space="preserve">CUTRIS              </v>
          </cell>
          <cell r="H369" t="str">
            <v xml:space="preserve">SAN JOAQUIN         </v>
          </cell>
          <cell r="I369" t="str">
            <v xml:space="preserve">                              </v>
          </cell>
          <cell r="J369">
            <v>0</v>
          </cell>
          <cell r="K369">
            <v>0</v>
          </cell>
          <cell r="L369" t="str">
            <v>telsanjoaquin99@costarricense.</v>
          </cell>
          <cell r="M369">
            <v>2</v>
          </cell>
          <cell r="N369">
            <v>88</v>
          </cell>
          <cell r="O369">
            <v>5</v>
          </cell>
          <cell r="P369">
            <v>200</v>
          </cell>
          <cell r="Q369">
            <v>73</v>
          </cell>
          <cell r="R369">
            <v>5</v>
          </cell>
          <cell r="S369" t="e">
            <v>#N/A</v>
          </cell>
          <cell r="AC369">
            <v>5145</v>
          </cell>
          <cell r="AD369">
            <v>1</v>
          </cell>
          <cell r="AE369">
            <v>1</v>
          </cell>
          <cell r="AF369">
            <v>1</v>
          </cell>
          <cell r="AG369">
            <v>1</v>
          </cell>
          <cell r="AH369">
            <v>1</v>
          </cell>
          <cell r="AI369">
            <v>0</v>
          </cell>
        </row>
        <row r="370">
          <cell r="A370">
            <v>5146</v>
          </cell>
          <cell r="B370" t="str">
            <v xml:space="preserve">T.V. EL CONCHO                     </v>
          </cell>
          <cell r="C370" t="str">
            <v xml:space="preserve">SAN CARLOS               </v>
          </cell>
          <cell r="D370">
            <v>12</v>
          </cell>
          <cell r="E370" t="str">
            <v xml:space="preserve">ALAJUELA  </v>
          </cell>
          <cell r="F370" t="str">
            <v xml:space="preserve">SAN CARLOS          </v>
          </cell>
          <cell r="G370" t="str">
            <v xml:space="preserve">POCOSOL             </v>
          </cell>
          <cell r="H370" t="str">
            <v xml:space="preserve">EL CONCHO           </v>
          </cell>
          <cell r="I370" t="str">
            <v xml:space="preserve">GUSTAVO LIZANO GONZALEZ       </v>
          </cell>
          <cell r="J370">
            <v>24673035</v>
          </cell>
          <cell r="K370">
            <v>24673035</v>
          </cell>
          <cell r="L370" t="str">
            <v xml:space="preserve">gustavolg27@gmail.com         </v>
          </cell>
          <cell r="M370">
            <v>2</v>
          </cell>
          <cell r="N370">
            <v>58</v>
          </cell>
          <cell r="O370">
            <v>5</v>
          </cell>
          <cell r="P370">
            <v>240</v>
          </cell>
          <cell r="Q370">
            <v>50</v>
          </cell>
          <cell r="R370">
            <v>5</v>
          </cell>
          <cell r="S370" t="e">
            <v>#N/A</v>
          </cell>
          <cell r="AC370">
            <v>5146</v>
          </cell>
          <cell r="AD370">
            <v>1</v>
          </cell>
          <cell r="AE370">
            <v>1</v>
          </cell>
          <cell r="AF370">
            <v>1</v>
          </cell>
          <cell r="AG370">
            <v>1</v>
          </cell>
          <cell r="AH370">
            <v>1</v>
          </cell>
          <cell r="AI370">
            <v>0</v>
          </cell>
        </row>
        <row r="371">
          <cell r="A371">
            <v>5148</v>
          </cell>
          <cell r="B371" t="str">
            <v xml:space="preserve">LICEO RURAL SAN RAFAEL             </v>
          </cell>
          <cell r="C371" t="str">
            <v xml:space="preserve">SAN CARLOS               </v>
          </cell>
          <cell r="D371">
            <v>8</v>
          </cell>
          <cell r="E371" t="str">
            <v xml:space="preserve">ALAJUELA  </v>
          </cell>
          <cell r="F371" t="str">
            <v xml:space="preserve">SAN CARLOS          </v>
          </cell>
          <cell r="G371" t="str">
            <v xml:space="preserve">POCOSOL             </v>
          </cell>
          <cell r="H371" t="str">
            <v xml:space="preserve">SAN RAFAEL          </v>
          </cell>
          <cell r="I371" t="str">
            <v xml:space="preserve">EDGARDO MARTINEZ VALERIO      </v>
          </cell>
          <cell r="J371">
            <v>24777082</v>
          </cell>
          <cell r="K371">
            <v>0</v>
          </cell>
          <cell r="L371" t="str">
            <v xml:space="preserve">                              </v>
          </cell>
          <cell r="M371">
            <v>2</v>
          </cell>
          <cell r="N371">
            <v>45</v>
          </cell>
          <cell r="O371">
            <v>5</v>
          </cell>
          <cell r="P371">
            <v>200</v>
          </cell>
          <cell r="Q371">
            <v>62</v>
          </cell>
          <cell r="R371">
            <v>5</v>
          </cell>
          <cell r="S371" t="e">
            <v>#N/A</v>
          </cell>
          <cell r="AC371">
            <v>5148</v>
          </cell>
          <cell r="AD371">
            <v>1</v>
          </cell>
          <cell r="AE371">
            <v>1</v>
          </cell>
          <cell r="AF371">
            <v>1</v>
          </cell>
          <cell r="AG371">
            <v>1</v>
          </cell>
          <cell r="AH371">
            <v>1</v>
          </cell>
          <cell r="AI371">
            <v>0</v>
          </cell>
        </row>
        <row r="372">
          <cell r="A372">
            <v>5149</v>
          </cell>
          <cell r="B372" t="str">
            <v xml:space="preserve">LICEO RURAL MEDIO QUESO            </v>
          </cell>
          <cell r="C372" t="str">
            <v xml:space="preserve">SAN CARLOS               </v>
          </cell>
          <cell r="D372">
            <v>9</v>
          </cell>
          <cell r="E372" t="str">
            <v xml:space="preserve">ALAJUELA  </v>
          </cell>
          <cell r="F372" t="str">
            <v xml:space="preserve">LOS CHILES          </v>
          </cell>
          <cell r="G372" t="str">
            <v xml:space="preserve">LOS CHILES          </v>
          </cell>
          <cell r="H372" t="str">
            <v xml:space="preserve">MEDIO QUESO         </v>
          </cell>
          <cell r="I372" t="str">
            <v xml:space="preserve">GRETTEL CASTRO MORALES        </v>
          </cell>
          <cell r="J372">
            <v>88161783</v>
          </cell>
          <cell r="K372">
            <v>0</v>
          </cell>
          <cell r="L372" t="str">
            <v xml:space="preserve">grecastro6@hotmail.com        </v>
          </cell>
          <cell r="M372">
            <v>2</v>
          </cell>
          <cell r="N372">
            <v>96</v>
          </cell>
          <cell r="O372">
            <v>5</v>
          </cell>
          <cell r="P372">
            <v>200</v>
          </cell>
          <cell r="Q372">
            <v>92</v>
          </cell>
          <cell r="R372">
            <v>5</v>
          </cell>
          <cell r="S372" t="e">
            <v>#N/A</v>
          </cell>
          <cell r="AC372">
            <v>5149</v>
          </cell>
          <cell r="AD372">
            <v>1</v>
          </cell>
          <cell r="AE372">
            <v>1</v>
          </cell>
          <cell r="AF372">
            <v>1</v>
          </cell>
          <cell r="AG372">
            <v>1</v>
          </cell>
          <cell r="AH372">
            <v>1</v>
          </cell>
          <cell r="AI372">
            <v>0</v>
          </cell>
        </row>
        <row r="373">
          <cell r="A373">
            <v>5150</v>
          </cell>
          <cell r="B373" t="str">
            <v xml:space="preserve">LICEO RURAL SAN MARCOS             </v>
          </cell>
          <cell r="C373" t="str">
            <v xml:space="preserve">SAN CARLOS               </v>
          </cell>
          <cell r="D373">
            <v>7</v>
          </cell>
          <cell r="E373" t="str">
            <v xml:space="preserve">ALAJUELA  </v>
          </cell>
          <cell r="F373" t="str">
            <v xml:space="preserve">SAN CARLOS          </v>
          </cell>
          <cell r="G373" t="str">
            <v xml:space="preserve">CUTRIS              </v>
          </cell>
          <cell r="H373" t="str">
            <v xml:space="preserve">SAN MARCOS          </v>
          </cell>
          <cell r="I373" t="str">
            <v xml:space="preserve">EDGARDO CRUZ JIMENEZ          </v>
          </cell>
          <cell r="J373">
            <v>24699197</v>
          </cell>
          <cell r="K373">
            <v>24610839</v>
          </cell>
          <cell r="L373" t="str">
            <v xml:space="preserve">telesec.sanmarcos@gmail.com   </v>
          </cell>
          <cell r="M373">
            <v>2</v>
          </cell>
          <cell r="N373">
            <v>103</v>
          </cell>
          <cell r="O373">
            <v>5</v>
          </cell>
          <cell r="P373">
            <v>200</v>
          </cell>
          <cell r="Q373">
            <v>90</v>
          </cell>
          <cell r="R373">
            <v>5</v>
          </cell>
          <cell r="S373" t="e">
            <v>#N/A</v>
          </cell>
          <cell r="AC373">
            <v>5150</v>
          </cell>
          <cell r="AD373">
            <v>1</v>
          </cell>
          <cell r="AE373">
            <v>1</v>
          </cell>
          <cell r="AF373">
            <v>1</v>
          </cell>
          <cell r="AG373">
            <v>1</v>
          </cell>
          <cell r="AH373">
            <v>1</v>
          </cell>
          <cell r="AI373">
            <v>0</v>
          </cell>
        </row>
        <row r="374">
          <cell r="A374">
            <v>5151</v>
          </cell>
          <cell r="B374" t="str">
            <v xml:space="preserve">BUENOS AIRES DE POCOSOL            </v>
          </cell>
          <cell r="C374" t="str">
            <v xml:space="preserve">SAN CARLOS               </v>
          </cell>
          <cell r="D374">
            <v>7</v>
          </cell>
          <cell r="E374" t="str">
            <v xml:space="preserve">ALAJUELA  </v>
          </cell>
          <cell r="F374" t="str">
            <v xml:space="preserve">SAN CARLOS          </v>
          </cell>
          <cell r="G374" t="str">
            <v xml:space="preserve">POCOSOL             </v>
          </cell>
          <cell r="H374" t="str">
            <v xml:space="preserve">BUENOS AIRES        </v>
          </cell>
          <cell r="I374" t="str">
            <v xml:space="preserve">MARINA RAQUEL RUDAS HERAZO    </v>
          </cell>
          <cell r="J374">
            <v>24695223</v>
          </cell>
          <cell r="K374">
            <v>24695341</v>
          </cell>
          <cell r="L374" t="str">
            <v xml:space="preserve">liceoba@yahoo.es              </v>
          </cell>
          <cell r="M374">
            <v>2</v>
          </cell>
          <cell r="N374">
            <v>160</v>
          </cell>
          <cell r="O374">
            <v>6</v>
          </cell>
          <cell r="P374">
            <v>312</v>
          </cell>
          <cell r="Q374">
            <v>181</v>
          </cell>
          <cell r="R374">
            <v>7</v>
          </cell>
          <cell r="S374">
            <v>359</v>
          </cell>
          <cell r="AC374">
            <v>5151</v>
          </cell>
          <cell r="AD374">
            <v>2</v>
          </cell>
          <cell r="AE374">
            <v>1</v>
          </cell>
          <cell r="AF374">
            <v>1</v>
          </cell>
          <cell r="AG374">
            <v>1</v>
          </cell>
          <cell r="AH374">
            <v>1</v>
          </cell>
          <cell r="AI374">
            <v>0</v>
          </cell>
        </row>
        <row r="375">
          <cell r="A375">
            <v>5152</v>
          </cell>
          <cell r="B375" t="str">
            <v xml:space="preserve">LICEO RURAL VERACRUZ               </v>
          </cell>
          <cell r="C375" t="str">
            <v xml:space="preserve">ZONA NORTE-NORTE         </v>
          </cell>
          <cell r="D375">
            <v>6</v>
          </cell>
          <cell r="E375" t="str">
            <v xml:space="preserve">ALAJUELA  </v>
          </cell>
          <cell r="F375" t="str">
            <v xml:space="preserve">LOS CHILES          </v>
          </cell>
          <cell r="G375" t="str">
            <v xml:space="preserve">CAÑO NEGRO          </v>
          </cell>
          <cell r="H375" t="str">
            <v xml:space="preserve">VERACRUZ            </v>
          </cell>
          <cell r="I375" t="str">
            <v xml:space="preserve">LISIMACO LINARES POTOY        </v>
          </cell>
          <cell r="J375">
            <v>24702100</v>
          </cell>
          <cell r="K375">
            <v>24702100</v>
          </cell>
          <cell r="L375" t="str">
            <v xml:space="preserve">liceoruralveracruz@gmail.com  </v>
          </cell>
          <cell r="M375">
            <v>2</v>
          </cell>
          <cell r="N375">
            <v>97</v>
          </cell>
          <cell r="O375">
            <v>5</v>
          </cell>
          <cell r="P375">
            <v>200</v>
          </cell>
          <cell r="Q375">
            <v>115</v>
          </cell>
          <cell r="R375">
            <v>5</v>
          </cell>
          <cell r="S375" t="e">
            <v>#N/A</v>
          </cell>
          <cell r="AC375">
            <v>5152</v>
          </cell>
          <cell r="AD375">
            <v>1</v>
          </cell>
          <cell r="AE375">
            <v>1</v>
          </cell>
          <cell r="AF375">
            <v>1</v>
          </cell>
          <cell r="AG375">
            <v>1</v>
          </cell>
          <cell r="AH375">
            <v>1</v>
          </cell>
          <cell r="AI375">
            <v>0</v>
          </cell>
        </row>
        <row r="376">
          <cell r="A376">
            <v>5154</v>
          </cell>
          <cell r="B376" t="str">
            <v xml:space="preserve">LICEO RURAL TUIS                   </v>
          </cell>
          <cell r="C376" t="str">
            <v xml:space="preserve">TURRIALBA                </v>
          </cell>
          <cell r="D376">
            <v>5</v>
          </cell>
          <cell r="E376" t="str">
            <v xml:space="preserve">CARTAGO   </v>
          </cell>
          <cell r="F376" t="str">
            <v xml:space="preserve">TURRIALBA           </v>
          </cell>
          <cell r="G376" t="str">
            <v xml:space="preserve">TUIS                </v>
          </cell>
          <cell r="H376" t="str">
            <v xml:space="preserve">SAN JOAQUIN         </v>
          </cell>
          <cell r="I376" t="str">
            <v xml:space="preserve">EDUARDO HERNANDEZ MONGE       </v>
          </cell>
          <cell r="J376">
            <v>25311634</v>
          </cell>
          <cell r="K376">
            <v>25311634</v>
          </cell>
          <cell r="L376" t="str">
            <v xml:space="preserve">r.cascante@yahoo.com          </v>
          </cell>
          <cell r="M376">
            <v>2</v>
          </cell>
          <cell r="N376">
            <v>83</v>
          </cell>
          <cell r="O376">
            <v>5</v>
          </cell>
          <cell r="P376">
            <v>200</v>
          </cell>
          <cell r="Q376">
            <v>63</v>
          </cell>
          <cell r="R376">
            <v>5</v>
          </cell>
          <cell r="S376" t="e">
            <v>#N/A</v>
          </cell>
          <cell r="AC376">
            <v>5154</v>
          </cell>
          <cell r="AD376">
            <v>1</v>
          </cell>
          <cell r="AE376">
            <v>1</v>
          </cell>
          <cell r="AF376">
            <v>1</v>
          </cell>
          <cell r="AG376">
            <v>1</v>
          </cell>
          <cell r="AH376">
            <v>1</v>
          </cell>
          <cell r="AI376">
            <v>0</v>
          </cell>
        </row>
        <row r="377">
          <cell r="A377">
            <v>5155</v>
          </cell>
          <cell r="B377" t="str">
            <v xml:space="preserve">LICEO RURAL PACAYITAS              </v>
          </cell>
          <cell r="C377" t="str">
            <v xml:space="preserve">TURRIALBA                </v>
          </cell>
          <cell r="D377">
            <v>3</v>
          </cell>
          <cell r="E377" t="str">
            <v xml:space="preserve">CARTAGO   </v>
          </cell>
          <cell r="F377" t="str">
            <v xml:space="preserve">TURRIALBA           </v>
          </cell>
          <cell r="G377" t="str">
            <v xml:space="preserve">LA SUIZA            </v>
          </cell>
          <cell r="H377" t="str">
            <v xml:space="preserve">PACAYITAS           </v>
          </cell>
          <cell r="I377" t="str">
            <v xml:space="preserve">MOISES JAMICNSON CASTILLO     </v>
          </cell>
          <cell r="J377">
            <v>25315111</v>
          </cell>
          <cell r="K377">
            <v>25315111</v>
          </cell>
          <cell r="L377" t="str">
            <v xml:space="preserve">moijc79@hotmail.com           </v>
          </cell>
          <cell r="M377">
            <v>2</v>
          </cell>
          <cell r="N377">
            <v>72</v>
          </cell>
          <cell r="O377">
            <v>5</v>
          </cell>
          <cell r="P377">
            <v>200</v>
          </cell>
          <cell r="Q377">
            <v>79</v>
          </cell>
          <cell r="R377">
            <v>5</v>
          </cell>
          <cell r="S377" t="e">
            <v>#N/A</v>
          </cell>
          <cell r="AC377">
            <v>5155</v>
          </cell>
          <cell r="AD377">
            <v>1</v>
          </cell>
          <cell r="AE377">
            <v>1</v>
          </cell>
          <cell r="AF377">
            <v>1</v>
          </cell>
          <cell r="AG377">
            <v>1</v>
          </cell>
          <cell r="AH377">
            <v>1</v>
          </cell>
          <cell r="AI377">
            <v>0</v>
          </cell>
        </row>
        <row r="378">
          <cell r="A378">
            <v>5156</v>
          </cell>
          <cell r="B378" t="str">
            <v xml:space="preserve">LICEO RURAL GRANO DE ORO           </v>
          </cell>
          <cell r="C378" t="str">
            <v xml:space="preserve">TURRIALBA                </v>
          </cell>
          <cell r="D378">
            <v>5</v>
          </cell>
          <cell r="E378" t="str">
            <v xml:space="preserve">CARTAGO   </v>
          </cell>
          <cell r="F378" t="str">
            <v xml:space="preserve">TURRIALBA           </v>
          </cell>
          <cell r="G378" t="str">
            <v xml:space="preserve">CHIRRIPO            </v>
          </cell>
          <cell r="H378" t="str">
            <v xml:space="preserve">GRANO DE ORO        </v>
          </cell>
          <cell r="I378" t="str">
            <v xml:space="preserve">PAULA TORRES RODRIGUEZ        </v>
          </cell>
          <cell r="J378">
            <v>25316050</v>
          </cell>
          <cell r="K378">
            <v>25316050</v>
          </cell>
          <cell r="L378" t="str">
            <v xml:space="preserve">telegrano@gmail.com           </v>
          </cell>
          <cell r="M378">
            <v>2</v>
          </cell>
          <cell r="N378">
            <v>121</v>
          </cell>
          <cell r="O378">
            <v>5</v>
          </cell>
          <cell r="P378">
            <v>200</v>
          </cell>
          <cell r="Q378">
            <v>111</v>
          </cell>
          <cell r="R378">
            <v>5</v>
          </cell>
          <cell r="S378" t="e">
            <v>#N/A</v>
          </cell>
          <cell r="AC378">
            <v>5156</v>
          </cell>
          <cell r="AD378">
            <v>1</v>
          </cell>
          <cell r="AE378">
            <v>1</v>
          </cell>
          <cell r="AF378">
            <v>1</v>
          </cell>
          <cell r="AG378">
            <v>1</v>
          </cell>
          <cell r="AH378">
            <v>1</v>
          </cell>
          <cell r="AI378">
            <v>0</v>
          </cell>
        </row>
        <row r="379">
          <cell r="A379">
            <v>5159</v>
          </cell>
          <cell r="B379" t="str">
            <v xml:space="preserve">LICEO RURAL SAMARA                 </v>
          </cell>
          <cell r="C379" t="str">
            <v xml:space="preserve">NICOYA                   </v>
          </cell>
          <cell r="D379">
            <v>6</v>
          </cell>
          <cell r="E379" t="str">
            <v>GUANACASTE</v>
          </cell>
          <cell r="F379" t="str">
            <v xml:space="preserve">NICOYA              </v>
          </cell>
          <cell r="G379" t="str">
            <v xml:space="preserve">SAMARA              </v>
          </cell>
          <cell r="H379" t="str">
            <v xml:space="preserve">SAMARA              </v>
          </cell>
          <cell r="I379" t="str">
            <v xml:space="preserve">EDUARDO VARGAS GOMEZ          </v>
          </cell>
          <cell r="J379">
            <v>26561374</v>
          </cell>
          <cell r="K379">
            <v>26561374</v>
          </cell>
          <cell r="L379" t="str">
            <v xml:space="preserve">liceoruralsamara@yahoo.com    </v>
          </cell>
          <cell r="M379">
            <v>2</v>
          </cell>
          <cell r="N379">
            <v>161</v>
          </cell>
          <cell r="O379">
            <v>8</v>
          </cell>
          <cell r="P379">
            <v>320</v>
          </cell>
          <cell r="Q379">
            <v>129</v>
          </cell>
          <cell r="R379">
            <v>7</v>
          </cell>
          <cell r="S379" t="e">
            <v>#N/A</v>
          </cell>
          <cell r="AC379">
            <v>5159</v>
          </cell>
          <cell r="AD379">
            <v>2</v>
          </cell>
          <cell r="AE379">
            <v>2</v>
          </cell>
          <cell r="AF379">
            <v>2</v>
          </cell>
          <cell r="AG379">
            <v>1</v>
          </cell>
          <cell r="AH379">
            <v>1</v>
          </cell>
          <cell r="AI379">
            <v>0</v>
          </cell>
        </row>
        <row r="380">
          <cell r="A380">
            <v>5161</v>
          </cell>
          <cell r="B380" t="str">
            <v xml:space="preserve">LICEO RURAL LA ESPERANZA           </v>
          </cell>
          <cell r="C380" t="str">
            <v xml:space="preserve">SANTA CRUZ               </v>
          </cell>
          <cell r="D380">
            <v>1</v>
          </cell>
          <cell r="E380" t="str">
            <v>GUANACASTE</v>
          </cell>
          <cell r="F380" t="str">
            <v xml:space="preserve">NICOYA              </v>
          </cell>
          <cell r="G380" t="str">
            <v xml:space="preserve">NICOYA              </v>
          </cell>
          <cell r="H380" t="str">
            <v xml:space="preserve">LA ESPERANZA        </v>
          </cell>
          <cell r="I380" t="str">
            <v xml:space="preserve">NANCY BRICEÑO MORAGA          </v>
          </cell>
          <cell r="J380">
            <v>0</v>
          </cell>
          <cell r="K380">
            <v>0</v>
          </cell>
          <cell r="L380" t="str">
            <v xml:space="preserve">nikifer2429@hotmail.es        </v>
          </cell>
          <cell r="M380">
            <v>2</v>
          </cell>
          <cell r="N380">
            <v>72</v>
          </cell>
          <cell r="O380">
            <v>5</v>
          </cell>
          <cell r="P380">
            <v>200</v>
          </cell>
          <cell r="Q380">
            <v>70</v>
          </cell>
          <cell r="R380">
            <v>5</v>
          </cell>
          <cell r="S380" t="e">
            <v>#N/A</v>
          </cell>
          <cell r="AC380">
            <v>5161</v>
          </cell>
          <cell r="AD380">
            <v>1</v>
          </cell>
          <cell r="AE380">
            <v>1</v>
          </cell>
          <cell r="AF380">
            <v>1</v>
          </cell>
          <cell r="AG380">
            <v>1</v>
          </cell>
          <cell r="AH380">
            <v>1</v>
          </cell>
          <cell r="AI380">
            <v>0</v>
          </cell>
        </row>
        <row r="381">
          <cell r="A381">
            <v>5162</v>
          </cell>
          <cell r="B381" t="str">
            <v xml:space="preserve">T.V. OSTIONAL                      </v>
          </cell>
          <cell r="C381" t="str">
            <v xml:space="preserve">SANTA CRUZ               </v>
          </cell>
          <cell r="D381">
            <v>4</v>
          </cell>
          <cell r="E381" t="str">
            <v>GUANACASTE</v>
          </cell>
          <cell r="F381" t="str">
            <v xml:space="preserve">SANTA CRUZ          </v>
          </cell>
          <cell r="G381" t="str">
            <v xml:space="preserve">CUAJINIQUIL         </v>
          </cell>
          <cell r="H381" t="str">
            <v xml:space="preserve">OSTIONAL            </v>
          </cell>
          <cell r="I381" t="str">
            <v xml:space="preserve">FRED SANCHEZ ACUÑA            </v>
          </cell>
          <cell r="J381">
            <v>26825101</v>
          </cell>
          <cell r="K381">
            <v>0</v>
          </cell>
          <cell r="L381" t="str">
            <v xml:space="preserve">t.v.ostional@yahoo.com        </v>
          </cell>
          <cell r="M381">
            <v>2</v>
          </cell>
          <cell r="N381">
            <v>46</v>
          </cell>
          <cell r="O381">
            <v>5</v>
          </cell>
          <cell r="P381">
            <v>200</v>
          </cell>
          <cell r="Q381">
            <v>42</v>
          </cell>
          <cell r="R381">
            <v>5</v>
          </cell>
          <cell r="S381" t="e">
            <v>#N/A</v>
          </cell>
          <cell r="AC381">
            <v>5162</v>
          </cell>
          <cell r="AD381">
            <v>1</v>
          </cell>
          <cell r="AE381">
            <v>1</v>
          </cell>
          <cell r="AF381">
            <v>1</v>
          </cell>
          <cell r="AG381">
            <v>1</v>
          </cell>
          <cell r="AH381">
            <v>1</v>
          </cell>
          <cell r="AI381">
            <v>0</v>
          </cell>
        </row>
        <row r="382">
          <cell r="A382">
            <v>5163</v>
          </cell>
          <cell r="B382" t="str">
            <v xml:space="preserve">LICEO RURAL MARBELLA               </v>
          </cell>
          <cell r="C382" t="str">
            <v xml:space="preserve">SANTA CRUZ               </v>
          </cell>
          <cell r="D382">
            <v>4</v>
          </cell>
          <cell r="E382" t="str">
            <v>GUANACASTE</v>
          </cell>
          <cell r="F382" t="str">
            <v xml:space="preserve">SANTA CRUZ          </v>
          </cell>
          <cell r="G382" t="str">
            <v xml:space="preserve">CUAJINIQUIL         </v>
          </cell>
          <cell r="H382" t="str">
            <v xml:space="preserve">MARBELLA            </v>
          </cell>
          <cell r="I382" t="str">
            <v xml:space="preserve">GONZALO SANCHEZ ACUÑA         </v>
          </cell>
          <cell r="J382">
            <v>26828143</v>
          </cell>
          <cell r="K382">
            <v>26828143</v>
          </cell>
          <cell r="L382" t="str">
            <v xml:space="preserve">gsa_1427@yahoo.com            </v>
          </cell>
          <cell r="M382">
            <v>2</v>
          </cell>
          <cell r="N382">
            <v>79</v>
          </cell>
          <cell r="O382">
            <v>5</v>
          </cell>
          <cell r="P382">
            <v>200</v>
          </cell>
          <cell r="Q382">
            <v>78</v>
          </cell>
          <cell r="R382">
            <v>5</v>
          </cell>
          <cell r="S382" t="e">
            <v>#N/A</v>
          </cell>
          <cell r="AC382">
            <v>5163</v>
          </cell>
          <cell r="AD382">
            <v>1</v>
          </cell>
          <cell r="AE382">
            <v>1</v>
          </cell>
          <cell r="AF382">
            <v>1</v>
          </cell>
          <cell r="AG382">
            <v>1</v>
          </cell>
          <cell r="AH382">
            <v>1</v>
          </cell>
          <cell r="AI382">
            <v>0</v>
          </cell>
        </row>
        <row r="383">
          <cell r="A383">
            <v>5165</v>
          </cell>
          <cell r="B383" t="str">
            <v xml:space="preserve">LICEO RURAL ISLA VENADO            </v>
          </cell>
          <cell r="C383" t="str">
            <v xml:space="preserve">PENINSULAR               </v>
          </cell>
          <cell r="D383">
            <v>4</v>
          </cell>
          <cell r="E383" t="str">
            <v>PUNTARENAS</v>
          </cell>
          <cell r="F383" t="str">
            <v xml:space="preserve">PUNTARENAS          </v>
          </cell>
          <cell r="G383" t="str">
            <v xml:space="preserve">LEPANTO             </v>
          </cell>
          <cell r="H383" t="str">
            <v xml:space="preserve">ISLA VENADO         </v>
          </cell>
          <cell r="I383" t="str">
            <v xml:space="preserve">LADY RODRIGUEZ JOHNSON        </v>
          </cell>
          <cell r="J383">
            <v>26468087</v>
          </cell>
          <cell r="K383">
            <v>26468087</v>
          </cell>
          <cell r="L383" t="str">
            <v xml:space="preserve">tvislavenado@gmail.com        </v>
          </cell>
          <cell r="M383">
            <v>2</v>
          </cell>
          <cell r="N383">
            <v>98</v>
          </cell>
          <cell r="O383">
            <v>5</v>
          </cell>
          <cell r="P383">
            <v>200</v>
          </cell>
          <cell r="Q383">
            <v>99</v>
          </cell>
          <cell r="R383">
            <v>5</v>
          </cell>
          <cell r="S383" t="e">
            <v>#N/A</v>
          </cell>
          <cell r="AC383">
            <v>5165</v>
          </cell>
          <cell r="AD383">
            <v>1</v>
          </cell>
          <cell r="AE383">
            <v>1</v>
          </cell>
          <cell r="AF383">
            <v>1</v>
          </cell>
          <cell r="AG383">
            <v>1</v>
          </cell>
          <cell r="AH383">
            <v>1</v>
          </cell>
          <cell r="AI383">
            <v>0</v>
          </cell>
        </row>
        <row r="384">
          <cell r="A384">
            <v>5166</v>
          </cell>
          <cell r="B384" t="str">
            <v xml:space="preserve">LICEO FINCA ALAJUELA               </v>
          </cell>
          <cell r="C384" t="str">
            <v xml:space="preserve">GRANDE DE TERRABA        </v>
          </cell>
          <cell r="D384">
            <v>9</v>
          </cell>
          <cell r="E384" t="str">
            <v>PUNTARENAS</v>
          </cell>
          <cell r="F384" t="str">
            <v xml:space="preserve">OSA                 </v>
          </cell>
          <cell r="G384" t="str">
            <v xml:space="preserve">PIEDRAS BLANCAS     </v>
          </cell>
          <cell r="H384" t="str">
            <v xml:space="preserve">FINCA ALAJUELA      </v>
          </cell>
          <cell r="I384" t="str">
            <v xml:space="preserve">MICHAEL ORTEGA MORA           </v>
          </cell>
          <cell r="J384">
            <v>27411146</v>
          </cell>
          <cell r="K384">
            <v>27411146</v>
          </cell>
          <cell r="L384" t="str">
            <v xml:space="preserve">liceofincaalajuela@yahoo.com  </v>
          </cell>
          <cell r="M384">
            <v>1</v>
          </cell>
          <cell r="N384">
            <v>302</v>
          </cell>
          <cell r="O384">
            <v>10</v>
          </cell>
          <cell r="P384">
            <v>587</v>
          </cell>
          <cell r="Q384">
            <v>331</v>
          </cell>
          <cell r="R384">
            <v>12</v>
          </cell>
          <cell r="S384">
            <v>734</v>
          </cell>
          <cell r="AC384">
            <v>5166</v>
          </cell>
          <cell r="AD384">
            <v>3</v>
          </cell>
          <cell r="AE384">
            <v>3</v>
          </cell>
          <cell r="AF384">
            <v>1</v>
          </cell>
          <cell r="AG384">
            <v>2</v>
          </cell>
          <cell r="AH384">
            <v>1</v>
          </cell>
          <cell r="AI384">
            <v>0</v>
          </cell>
        </row>
        <row r="385">
          <cell r="A385">
            <v>5167</v>
          </cell>
          <cell r="B385" t="str">
            <v xml:space="preserve">T.V. BAHIA DRAKE                   </v>
          </cell>
          <cell r="C385" t="str">
            <v xml:space="preserve">GRANDE DE TERRABA        </v>
          </cell>
          <cell r="D385">
            <v>8</v>
          </cell>
          <cell r="E385" t="str">
            <v>PUNTARENAS</v>
          </cell>
          <cell r="F385" t="str">
            <v xml:space="preserve">OSA                 </v>
          </cell>
          <cell r="G385" t="str">
            <v xml:space="preserve">SIERPE              </v>
          </cell>
          <cell r="H385" t="str">
            <v xml:space="preserve">AGUJITAS DE DRAKE   </v>
          </cell>
          <cell r="I385" t="str">
            <v xml:space="preserve">XINIA SUAREZ VILLALOBOS       </v>
          </cell>
          <cell r="J385">
            <v>0</v>
          </cell>
          <cell r="K385">
            <v>0</v>
          </cell>
          <cell r="L385" t="str">
            <v xml:space="preserve">                              </v>
          </cell>
          <cell r="M385">
            <v>2</v>
          </cell>
          <cell r="N385">
            <v>67</v>
          </cell>
          <cell r="O385">
            <v>5</v>
          </cell>
          <cell r="P385">
            <v>200</v>
          </cell>
          <cell r="Q385">
            <v>61</v>
          </cell>
          <cell r="R385">
            <v>5</v>
          </cell>
          <cell r="S385" t="e">
            <v>#N/A</v>
          </cell>
          <cell r="AC385">
            <v>5167</v>
          </cell>
          <cell r="AD385">
            <v>1</v>
          </cell>
          <cell r="AE385">
            <v>1</v>
          </cell>
          <cell r="AF385">
            <v>1</v>
          </cell>
          <cell r="AG385">
            <v>1</v>
          </cell>
          <cell r="AH385">
            <v>1</v>
          </cell>
          <cell r="AI385">
            <v>0</v>
          </cell>
        </row>
        <row r="386">
          <cell r="A386">
            <v>5168</v>
          </cell>
          <cell r="B386" t="str">
            <v xml:space="preserve">LICEO RURAL BOCA DE SIERPE         </v>
          </cell>
          <cell r="C386" t="str">
            <v xml:space="preserve">GRANDE DE TERRABA        </v>
          </cell>
          <cell r="D386">
            <v>8</v>
          </cell>
          <cell r="E386" t="str">
            <v>PUNTARENAS</v>
          </cell>
          <cell r="F386" t="str">
            <v xml:space="preserve">OSA                 </v>
          </cell>
          <cell r="G386" t="str">
            <v xml:space="preserve">SIERPE              </v>
          </cell>
          <cell r="H386" t="str">
            <v xml:space="preserve">SIERPE              </v>
          </cell>
          <cell r="I386" t="str">
            <v xml:space="preserve">LILLIANA OBREGÓN CHAVARRÍA    </v>
          </cell>
          <cell r="J386">
            <v>27881232</v>
          </cell>
          <cell r="K386">
            <v>27881232</v>
          </cell>
          <cell r="L386" t="str">
            <v xml:space="preserve">                              </v>
          </cell>
          <cell r="M386">
            <v>2</v>
          </cell>
          <cell r="N386">
            <v>102</v>
          </cell>
          <cell r="O386">
            <v>5</v>
          </cell>
          <cell r="P386">
            <v>240</v>
          </cell>
          <cell r="Q386">
            <v>116</v>
          </cell>
          <cell r="R386">
            <v>6</v>
          </cell>
          <cell r="S386" t="e">
            <v>#N/A</v>
          </cell>
          <cell r="AC386">
            <v>5168</v>
          </cell>
          <cell r="AD386">
            <v>1</v>
          </cell>
          <cell r="AE386">
            <v>1</v>
          </cell>
          <cell r="AF386">
            <v>1</v>
          </cell>
          <cell r="AG386">
            <v>1</v>
          </cell>
          <cell r="AH386">
            <v>1</v>
          </cell>
          <cell r="AI386">
            <v>0</v>
          </cell>
        </row>
        <row r="387">
          <cell r="A387">
            <v>5170</v>
          </cell>
          <cell r="B387" t="str">
            <v xml:space="preserve">T.V. BARRA PARISMINA               </v>
          </cell>
          <cell r="C387" t="str">
            <v xml:space="preserve">LIMON                    </v>
          </cell>
          <cell r="D387">
            <v>5</v>
          </cell>
          <cell r="E387" t="str">
            <v xml:space="preserve">LIMON     </v>
          </cell>
          <cell r="F387" t="str">
            <v xml:space="preserve">SIQUIRRES           </v>
          </cell>
          <cell r="G387" t="str">
            <v xml:space="preserve">SIQUIRRES           </v>
          </cell>
          <cell r="H387" t="str">
            <v xml:space="preserve">PARíSMINA           </v>
          </cell>
          <cell r="I387" t="str">
            <v xml:space="preserve">SONIA HERNANDEZ CESPEDES      </v>
          </cell>
          <cell r="J387">
            <v>27585720</v>
          </cell>
          <cell r="K387">
            <v>28980868</v>
          </cell>
          <cell r="L387" t="str">
            <v xml:space="preserve">soniaherce@gmail.com          </v>
          </cell>
          <cell r="M387">
            <v>2</v>
          </cell>
          <cell r="N387">
            <v>54</v>
          </cell>
          <cell r="O387">
            <v>5</v>
          </cell>
          <cell r="P387">
            <v>200</v>
          </cell>
          <cell r="Q387">
            <v>49</v>
          </cell>
          <cell r="R387">
            <v>5</v>
          </cell>
          <cell r="S387" t="e">
            <v>#N/A</v>
          </cell>
          <cell r="AC387">
            <v>5170</v>
          </cell>
          <cell r="AD387">
            <v>1</v>
          </cell>
          <cell r="AE387">
            <v>1</v>
          </cell>
          <cell r="AF387">
            <v>1</v>
          </cell>
          <cell r="AG387">
            <v>1</v>
          </cell>
          <cell r="AH387">
            <v>1</v>
          </cell>
          <cell r="AI387">
            <v>0</v>
          </cell>
        </row>
        <row r="388">
          <cell r="A388">
            <v>5171</v>
          </cell>
          <cell r="B388" t="str">
            <v xml:space="preserve">LICEO RURAL GAVILÁN                </v>
          </cell>
          <cell r="C388" t="str">
            <v xml:space="preserve">SULA                     </v>
          </cell>
          <cell r="D388">
            <v>5</v>
          </cell>
          <cell r="E388" t="str">
            <v xml:space="preserve">LIMON     </v>
          </cell>
          <cell r="F388" t="str">
            <v xml:space="preserve">LIMON               </v>
          </cell>
          <cell r="G388" t="str">
            <v xml:space="preserve">VALLE LA ESTRELLA   </v>
          </cell>
          <cell r="H388" t="str">
            <v xml:space="preserve">VESTA               </v>
          </cell>
          <cell r="I388" t="str">
            <v xml:space="preserve">ERNIS CONTRERAS SUÁREZ        </v>
          </cell>
          <cell r="J388">
            <v>0</v>
          </cell>
          <cell r="K388">
            <v>0</v>
          </cell>
          <cell r="L388" t="str">
            <v xml:space="preserve">                              </v>
          </cell>
          <cell r="M388">
            <v>2</v>
          </cell>
          <cell r="N388">
            <v>99</v>
          </cell>
          <cell r="O388">
            <v>5</v>
          </cell>
          <cell r="P388">
            <v>200</v>
          </cell>
          <cell r="Q388">
            <v>112</v>
          </cell>
          <cell r="R388">
            <v>5</v>
          </cell>
          <cell r="S388" t="e">
            <v>#N/A</v>
          </cell>
          <cell r="AC388">
            <v>5171</v>
          </cell>
          <cell r="AD388">
            <v>1</v>
          </cell>
          <cell r="AE388">
            <v>1</v>
          </cell>
          <cell r="AF388">
            <v>1</v>
          </cell>
          <cell r="AG388">
            <v>1</v>
          </cell>
          <cell r="AH388">
            <v>1</v>
          </cell>
          <cell r="AI388">
            <v>0</v>
          </cell>
        </row>
        <row r="389">
          <cell r="A389">
            <v>5173</v>
          </cell>
          <cell r="B389" t="str">
            <v xml:space="preserve">LICEO RURAL CAHUITA                </v>
          </cell>
          <cell r="C389" t="str">
            <v xml:space="preserve">LIMON                    </v>
          </cell>
          <cell r="D389">
            <v>8</v>
          </cell>
          <cell r="E389" t="str">
            <v xml:space="preserve">LIMON     </v>
          </cell>
          <cell r="F389" t="str">
            <v xml:space="preserve">TALAMANCA           </v>
          </cell>
          <cell r="G389" t="str">
            <v xml:space="preserve">CAHUITA             </v>
          </cell>
          <cell r="H389" t="str">
            <v xml:space="preserve">CAHUITA             </v>
          </cell>
          <cell r="I389" t="str">
            <v xml:space="preserve">GARY MICHELL THOMAS           </v>
          </cell>
          <cell r="J389">
            <v>88584597</v>
          </cell>
          <cell r="K389">
            <v>27550082</v>
          </cell>
          <cell r="L389" t="str">
            <v xml:space="preserve">garymitcellthomas@yahoo.es    </v>
          </cell>
          <cell r="M389">
            <v>2</v>
          </cell>
          <cell r="N389">
            <v>167</v>
          </cell>
          <cell r="O389">
            <v>7</v>
          </cell>
          <cell r="P389">
            <v>280</v>
          </cell>
          <cell r="Q389">
            <v>135</v>
          </cell>
          <cell r="R389">
            <v>6</v>
          </cell>
          <cell r="S389" t="e">
            <v>#N/A</v>
          </cell>
          <cell r="AC389">
            <v>5173</v>
          </cell>
          <cell r="AD389">
            <v>2</v>
          </cell>
          <cell r="AE389">
            <v>2</v>
          </cell>
          <cell r="AF389">
            <v>1</v>
          </cell>
          <cell r="AG389">
            <v>1</v>
          </cell>
          <cell r="AH389">
            <v>1</v>
          </cell>
          <cell r="AI389">
            <v>0</v>
          </cell>
        </row>
        <row r="390">
          <cell r="A390">
            <v>5176</v>
          </cell>
          <cell r="B390" t="str">
            <v xml:space="preserve">LICEO RURAL BARRA DE TORTUGUERO    </v>
          </cell>
          <cell r="C390" t="str">
            <v xml:space="preserve">GUAPILES                 </v>
          </cell>
          <cell r="D390">
            <v>3</v>
          </cell>
          <cell r="E390" t="str">
            <v xml:space="preserve">LIMON     </v>
          </cell>
          <cell r="F390" t="str">
            <v xml:space="preserve">POCOCI              </v>
          </cell>
          <cell r="G390" t="str">
            <v xml:space="preserve">COLORADO            </v>
          </cell>
          <cell r="H390" t="str">
            <v xml:space="preserve">BARRA TORTUGUERO    </v>
          </cell>
          <cell r="I390" t="str">
            <v xml:space="preserve">EDWIN ARRONES ZUNIGA          </v>
          </cell>
          <cell r="J390">
            <v>27098300</v>
          </cell>
          <cell r="K390">
            <v>27098300</v>
          </cell>
          <cell r="L390" t="str">
            <v xml:space="preserve">colegiotortuguero@gmail.com   </v>
          </cell>
          <cell r="M390">
            <v>2</v>
          </cell>
          <cell r="N390">
            <v>107</v>
          </cell>
          <cell r="O390">
            <v>5</v>
          </cell>
          <cell r="P390">
            <v>200</v>
          </cell>
          <cell r="Q390">
            <v>73</v>
          </cell>
          <cell r="R390">
            <v>5</v>
          </cell>
          <cell r="S390" t="e">
            <v>#N/A</v>
          </cell>
          <cell r="AC390">
            <v>5176</v>
          </cell>
          <cell r="AD390">
            <v>1</v>
          </cell>
          <cell r="AE390">
            <v>1</v>
          </cell>
          <cell r="AF390">
            <v>1</v>
          </cell>
          <cell r="AG390">
            <v>1</v>
          </cell>
          <cell r="AH390">
            <v>1</v>
          </cell>
          <cell r="AI390">
            <v>0</v>
          </cell>
        </row>
        <row r="391">
          <cell r="A391">
            <v>5177</v>
          </cell>
          <cell r="B391" t="str">
            <v xml:space="preserve">LICEO RURAL EL PORVENIR            </v>
          </cell>
          <cell r="C391" t="str">
            <v xml:space="preserve">ZONA NORTE-NORTE         </v>
          </cell>
          <cell r="D391">
            <v>2</v>
          </cell>
          <cell r="E391" t="str">
            <v xml:space="preserve">ALAJUELA  </v>
          </cell>
          <cell r="F391" t="str">
            <v xml:space="preserve">UPALA               </v>
          </cell>
          <cell r="G391" t="str">
            <v xml:space="preserve">AGUAS CLARAS        </v>
          </cell>
          <cell r="H391" t="str">
            <v xml:space="preserve">EL PORVENIR         </v>
          </cell>
          <cell r="I391" t="str">
            <v xml:space="preserve">SONIA ARANA GONZALEZ          </v>
          </cell>
          <cell r="J391">
            <v>24660220</v>
          </cell>
          <cell r="K391">
            <v>24660220</v>
          </cell>
          <cell r="L391" t="str">
            <v xml:space="preserve">jmario70@gmail.com            </v>
          </cell>
          <cell r="M391">
            <v>2</v>
          </cell>
          <cell r="N391">
            <v>72</v>
          </cell>
          <cell r="O391">
            <v>5</v>
          </cell>
          <cell r="P391">
            <v>200</v>
          </cell>
          <cell r="Q391">
            <v>63</v>
          </cell>
          <cell r="R391">
            <v>5</v>
          </cell>
          <cell r="S391" t="e">
            <v>#N/A</v>
          </cell>
          <cell r="AC391">
            <v>5177</v>
          </cell>
          <cell r="AD391">
            <v>1</v>
          </cell>
          <cell r="AE391">
            <v>1</v>
          </cell>
          <cell r="AF391">
            <v>1</v>
          </cell>
          <cell r="AG391">
            <v>1</v>
          </cell>
          <cell r="AH391">
            <v>1</v>
          </cell>
          <cell r="AI391">
            <v>0</v>
          </cell>
        </row>
        <row r="392">
          <cell r="A392">
            <v>5178</v>
          </cell>
          <cell r="B392" t="str">
            <v xml:space="preserve">LICEO LAS DELICIAS                 </v>
          </cell>
          <cell r="C392" t="str">
            <v xml:space="preserve">ZONA NORTE-NORTE         </v>
          </cell>
          <cell r="D392">
            <v>1</v>
          </cell>
          <cell r="E392" t="str">
            <v xml:space="preserve">ALAJUELA  </v>
          </cell>
          <cell r="F392" t="str">
            <v xml:space="preserve">UPALA               </v>
          </cell>
          <cell r="G392" t="str">
            <v xml:space="preserve">DELICIAS            </v>
          </cell>
          <cell r="H392" t="str">
            <v xml:space="preserve">DELICIAS            </v>
          </cell>
          <cell r="I392" t="str">
            <v xml:space="preserve">ADONAIS JIMENEZ VASQUEZ       </v>
          </cell>
          <cell r="J392">
            <v>24700533</v>
          </cell>
          <cell r="K392">
            <v>24700533</v>
          </cell>
          <cell r="L392" t="str">
            <v xml:space="preserve">liceodelicias@gmail.com       </v>
          </cell>
          <cell r="M392">
            <v>2</v>
          </cell>
          <cell r="N392">
            <v>188</v>
          </cell>
          <cell r="O392">
            <v>7</v>
          </cell>
          <cell r="P392">
            <v>394</v>
          </cell>
          <cell r="Q392">
            <v>173</v>
          </cell>
          <cell r="R392">
            <v>8</v>
          </cell>
          <cell r="S392">
            <v>390</v>
          </cell>
          <cell r="AC392">
            <v>5178</v>
          </cell>
          <cell r="AD392">
            <v>2</v>
          </cell>
          <cell r="AE392">
            <v>2</v>
          </cell>
          <cell r="AF392">
            <v>1</v>
          </cell>
          <cell r="AG392">
            <v>1</v>
          </cell>
          <cell r="AH392">
            <v>1</v>
          </cell>
          <cell r="AI392">
            <v>0</v>
          </cell>
        </row>
        <row r="393">
          <cell r="A393">
            <v>5197</v>
          </cell>
          <cell r="B393" t="str">
            <v xml:space="preserve">UNID. PEDAG. CASA HOGAR            </v>
          </cell>
          <cell r="C393" t="str">
            <v xml:space="preserve">GUAPILES                 </v>
          </cell>
          <cell r="D393">
            <v>5</v>
          </cell>
          <cell r="E393" t="str">
            <v xml:space="preserve">LIMON     </v>
          </cell>
          <cell r="F393" t="str">
            <v xml:space="preserve">POCOCI              </v>
          </cell>
          <cell r="G393" t="str">
            <v xml:space="preserve">ROXANA              </v>
          </cell>
          <cell r="H393" t="str">
            <v xml:space="preserve">PUNTA DE RIEL       </v>
          </cell>
          <cell r="I393" t="str">
            <v xml:space="preserve">XINIA GÓMEZ CÉSPEDES          </v>
          </cell>
          <cell r="J393">
            <v>27633777</v>
          </cell>
          <cell r="K393">
            <v>0</v>
          </cell>
          <cell r="L393" t="str">
            <v xml:space="preserve">                              </v>
          </cell>
          <cell r="M393">
            <v>2</v>
          </cell>
          <cell r="N393">
            <v>91</v>
          </cell>
          <cell r="O393">
            <v>4</v>
          </cell>
          <cell r="P393">
            <v>204</v>
          </cell>
          <cell r="Q393">
            <v>88</v>
          </cell>
          <cell r="R393">
            <v>4</v>
          </cell>
          <cell r="S393" t="e">
            <v>#N/A</v>
          </cell>
          <cell r="AC393">
            <v>5197</v>
          </cell>
          <cell r="AD393">
            <v>2</v>
          </cell>
          <cell r="AE393">
            <v>1</v>
          </cell>
          <cell r="AF393">
            <v>1</v>
          </cell>
          <cell r="AG393">
            <v>0</v>
          </cell>
          <cell r="AH393">
            <v>0</v>
          </cell>
          <cell r="AI393">
            <v>0</v>
          </cell>
        </row>
        <row r="394">
          <cell r="A394">
            <v>5284</v>
          </cell>
          <cell r="B394" t="str">
            <v xml:space="preserve">SECC.ACAD.NOCT. PACÍFICO SUR       </v>
          </cell>
          <cell r="C394" t="str">
            <v xml:space="preserve">GRANDE DE TERRABA        </v>
          </cell>
          <cell r="D394">
            <v>6</v>
          </cell>
          <cell r="E394" t="str">
            <v>PUNTARENAS</v>
          </cell>
          <cell r="F394" t="str">
            <v xml:space="preserve">OSA                 </v>
          </cell>
          <cell r="G394" t="str">
            <v xml:space="preserve">PUERTO CORTES       </v>
          </cell>
          <cell r="H394" t="str">
            <v xml:space="preserve">CINCO ESQUINAS      </v>
          </cell>
          <cell r="I394" t="str">
            <v xml:space="preserve">ERICK MOLINA VILLARREAL       </v>
          </cell>
          <cell r="J394">
            <v>27888184</v>
          </cell>
          <cell r="K394">
            <v>27888184</v>
          </cell>
          <cell r="L394" t="str">
            <v xml:space="preserve">liceopacificosur@hotmail.com  </v>
          </cell>
          <cell r="M394">
            <v>2</v>
          </cell>
          <cell r="N394">
            <v>468</v>
          </cell>
          <cell r="O394">
            <v>14</v>
          </cell>
          <cell r="P394">
            <v>453</v>
          </cell>
          <cell r="Q394">
            <v>523</v>
          </cell>
          <cell r="R394">
            <v>15</v>
          </cell>
          <cell r="S394">
            <v>484</v>
          </cell>
          <cell r="AC394">
            <v>5284</v>
          </cell>
          <cell r="AD394">
            <v>2</v>
          </cell>
          <cell r="AE394">
            <v>3</v>
          </cell>
          <cell r="AF394">
            <v>4</v>
          </cell>
          <cell r="AG394">
            <v>3</v>
          </cell>
          <cell r="AH394">
            <v>2</v>
          </cell>
          <cell r="AI394">
            <v>0</v>
          </cell>
        </row>
        <row r="395">
          <cell r="A395">
            <v>5287</v>
          </cell>
          <cell r="B395" t="str">
            <v xml:space="preserve">COLEGIO INSTITUTO HELLEN KELLER    </v>
          </cell>
          <cell r="C395" t="str">
            <v xml:space="preserve">SAN JOSE CENTRAL         </v>
          </cell>
          <cell r="D395">
            <v>3</v>
          </cell>
          <cell r="E395" t="str">
            <v xml:space="preserve">SAN JOSE  </v>
          </cell>
          <cell r="F395" t="str">
            <v xml:space="preserve">SAN JOSE            </v>
          </cell>
          <cell r="G395" t="str">
            <v xml:space="preserve">SAN FCO DE DOS RIOS </v>
          </cell>
          <cell r="H395" t="str">
            <v xml:space="preserve">LOS SAUCES          </v>
          </cell>
          <cell r="I395" t="str">
            <v xml:space="preserve">VIVIANA GOMEZ GUTIERREZ       </v>
          </cell>
          <cell r="J395">
            <v>22263705</v>
          </cell>
          <cell r="K395">
            <v>22263705</v>
          </cell>
          <cell r="L395" t="str">
            <v xml:space="preserve">helenkellercr@gmail.com       </v>
          </cell>
          <cell r="M395">
            <v>2</v>
          </cell>
          <cell r="N395">
            <v>54</v>
          </cell>
          <cell r="O395">
            <v>5</v>
          </cell>
          <cell r="P395">
            <v>236</v>
          </cell>
          <cell r="S395" t="e">
            <v>#N/A</v>
          </cell>
          <cell r="AC395">
            <v>5287</v>
          </cell>
          <cell r="AD395">
            <v>1</v>
          </cell>
          <cell r="AE395">
            <v>1</v>
          </cell>
          <cell r="AF395">
            <v>1</v>
          </cell>
          <cell r="AG395">
            <v>1</v>
          </cell>
          <cell r="AH395">
            <v>1</v>
          </cell>
          <cell r="AI395">
            <v>0</v>
          </cell>
        </row>
        <row r="396">
          <cell r="A396">
            <v>5288</v>
          </cell>
          <cell r="B396" t="str">
            <v xml:space="preserve">LICEO RURAL  MANZANILLO            </v>
          </cell>
          <cell r="C396" t="str">
            <v xml:space="preserve">PUNTARENAS               </v>
          </cell>
          <cell r="D396">
            <v>3</v>
          </cell>
          <cell r="E396" t="str">
            <v>PUNTARENAS</v>
          </cell>
          <cell r="F396" t="str">
            <v xml:space="preserve">PUNTARENAS          </v>
          </cell>
          <cell r="G396" t="str">
            <v xml:space="preserve">MANZANILLO          </v>
          </cell>
          <cell r="H396" t="str">
            <v xml:space="preserve">MANZANILLO          </v>
          </cell>
          <cell r="I396" t="str">
            <v xml:space="preserve">HENRY VILLEGAS GOMEZ          </v>
          </cell>
          <cell r="J396">
            <v>26613221</v>
          </cell>
          <cell r="K396">
            <v>26613221</v>
          </cell>
          <cell r="L396" t="str">
            <v xml:space="preserve">liceruralmanzanillo@gmail.com </v>
          </cell>
          <cell r="M396">
            <v>2</v>
          </cell>
          <cell r="N396">
            <v>80</v>
          </cell>
          <cell r="O396">
            <v>5</v>
          </cell>
          <cell r="P396">
            <v>200</v>
          </cell>
          <cell r="Q396">
            <v>83</v>
          </cell>
          <cell r="R396">
            <v>5</v>
          </cell>
          <cell r="S396" t="e">
            <v>#N/A</v>
          </cell>
          <cell r="AC396">
            <v>5288</v>
          </cell>
          <cell r="AD396">
            <v>1</v>
          </cell>
          <cell r="AE396">
            <v>1</v>
          </cell>
          <cell r="AF396">
            <v>1</v>
          </cell>
          <cell r="AG396">
            <v>1</v>
          </cell>
          <cell r="AH396">
            <v>1</v>
          </cell>
          <cell r="AI396">
            <v>0</v>
          </cell>
        </row>
        <row r="397">
          <cell r="A397">
            <v>5289</v>
          </cell>
          <cell r="B397" t="str">
            <v xml:space="preserve">LICEO RURAL CEDRAL                 </v>
          </cell>
          <cell r="C397" t="str">
            <v xml:space="preserve">PUNTARENAS               </v>
          </cell>
          <cell r="D397">
            <v>4</v>
          </cell>
          <cell r="E397" t="str">
            <v>PUNTARENAS</v>
          </cell>
          <cell r="F397" t="str">
            <v xml:space="preserve">MONTES DE ORO       </v>
          </cell>
          <cell r="G397" t="str">
            <v xml:space="preserve">UNION               </v>
          </cell>
          <cell r="H397" t="str">
            <v xml:space="preserve">CEDRAL              </v>
          </cell>
          <cell r="I397" t="str">
            <v xml:space="preserve">                              </v>
          </cell>
          <cell r="J397">
            <v>0</v>
          </cell>
          <cell r="K397">
            <v>0</v>
          </cell>
          <cell r="L397" t="str">
            <v xml:space="preserve">                              </v>
          </cell>
          <cell r="M397">
            <v>2</v>
          </cell>
          <cell r="N397">
            <v>110</v>
          </cell>
          <cell r="O397">
            <v>5</v>
          </cell>
          <cell r="P397">
            <v>200</v>
          </cell>
          <cell r="Q397">
            <v>109</v>
          </cell>
          <cell r="R397">
            <v>5</v>
          </cell>
          <cell r="S397" t="e">
            <v>#N/A</v>
          </cell>
          <cell r="AC397">
            <v>5289</v>
          </cell>
          <cell r="AD397">
            <v>1</v>
          </cell>
          <cell r="AE397">
            <v>1</v>
          </cell>
          <cell r="AF397">
            <v>1</v>
          </cell>
          <cell r="AG397">
            <v>1</v>
          </cell>
          <cell r="AH397">
            <v>1</v>
          </cell>
          <cell r="AI397">
            <v>0</v>
          </cell>
        </row>
        <row r="398">
          <cell r="A398">
            <v>5290</v>
          </cell>
          <cell r="B398" t="str">
            <v xml:space="preserve">LICEO DE CASCAJAL                  </v>
          </cell>
          <cell r="C398" t="str">
            <v xml:space="preserve">SAN JOSE NORTE           </v>
          </cell>
          <cell r="D398">
            <v>11</v>
          </cell>
          <cell r="E398" t="str">
            <v xml:space="preserve">SAN JOSE  </v>
          </cell>
          <cell r="F398" t="str">
            <v xml:space="preserve">VASQUEZ DE CORONADO </v>
          </cell>
          <cell r="G398" t="str">
            <v xml:space="preserve">CASCAJAL            </v>
          </cell>
          <cell r="H398" t="str">
            <v xml:space="preserve">CASCAJAL            </v>
          </cell>
          <cell r="I398" t="str">
            <v xml:space="preserve">IVANNIA LIZANO ARGUELLO       </v>
          </cell>
          <cell r="J398">
            <v>86507818</v>
          </cell>
          <cell r="K398">
            <v>0</v>
          </cell>
          <cell r="L398" t="str">
            <v xml:space="preserve">liceocascajal@gmail.com       </v>
          </cell>
          <cell r="M398">
            <v>2</v>
          </cell>
          <cell r="N398">
            <v>191</v>
          </cell>
          <cell r="O398">
            <v>8</v>
          </cell>
          <cell r="P398">
            <v>390</v>
          </cell>
          <cell r="Q398">
            <v>154</v>
          </cell>
          <cell r="R398">
            <v>7</v>
          </cell>
          <cell r="S398">
            <v>333</v>
          </cell>
          <cell r="AC398">
            <v>5290</v>
          </cell>
          <cell r="AD398">
            <v>2</v>
          </cell>
          <cell r="AE398">
            <v>2</v>
          </cell>
          <cell r="AF398">
            <v>2</v>
          </cell>
          <cell r="AG398">
            <v>1</v>
          </cell>
          <cell r="AH398">
            <v>1</v>
          </cell>
          <cell r="AI398">
            <v>0</v>
          </cell>
        </row>
        <row r="399">
          <cell r="A399">
            <v>5291</v>
          </cell>
          <cell r="B399" t="str">
            <v xml:space="preserve">LICEO RURAL BIJAGUAL               </v>
          </cell>
          <cell r="C399" t="str">
            <v xml:space="preserve">LOS SANTOS               </v>
          </cell>
          <cell r="D399">
            <v>3</v>
          </cell>
          <cell r="E399" t="str">
            <v xml:space="preserve">SAN JOSE  </v>
          </cell>
          <cell r="F399" t="str">
            <v xml:space="preserve">ASERRI              </v>
          </cell>
          <cell r="G399" t="str">
            <v xml:space="preserve">LEGUA               </v>
          </cell>
          <cell r="H399" t="str">
            <v xml:space="preserve">BIJAGUAL            </v>
          </cell>
          <cell r="I399" t="str">
            <v xml:space="preserve">DAVID ESTEBAN MORA FALLAS     </v>
          </cell>
          <cell r="J399">
            <v>0</v>
          </cell>
          <cell r="K399">
            <v>0</v>
          </cell>
          <cell r="L399" t="str">
            <v xml:space="preserve">                              </v>
          </cell>
          <cell r="M399">
            <v>2</v>
          </cell>
          <cell r="N399">
            <v>43</v>
          </cell>
          <cell r="O399">
            <v>5</v>
          </cell>
          <cell r="P399">
            <v>200</v>
          </cell>
          <cell r="Q399">
            <v>41</v>
          </cell>
          <cell r="R399">
            <v>5</v>
          </cell>
          <cell r="S399" t="e">
            <v>#N/A</v>
          </cell>
          <cell r="AC399">
            <v>5291</v>
          </cell>
          <cell r="AD399">
            <v>1</v>
          </cell>
          <cell r="AE399">
            <v>1</v>
          </cell>
          <cell r="AF399">
            <v>1</v>
          </cell>
          <cell r="AG399">
            <v>1</v>
          </cell>
          <cell r="AH399">
            <v>1</v>
          </cell>
          <cell r="AI399">
            <v>0</v>
          </cell>
        </row>
        <row r="400">
          <cell r="A400">
            <v>5292</v>
          </cell>
          <cell r="B400" t="str">
            <v xml:space="preserve">T.V. DR GERARDO RODRIGUEZ          </v>
          </cell>
          <cell r="C400" t="str">
            <v xml:space="preserve">ALAJUELA                 </v>
          </cell>
          <cell r="D400">
            <v>4</v>
          </cell>
          <cell r="E400" t="str">
            <v xml:space="preserve">ALAJUELA  </v>
          </cell>
          <cell r="F400" t="str">
            <v xml:space="preserve">ALAJUELA            </v>
          </cell>
          <cell r="G400" t="str">
            <v xml:space="preserve">SAN RAFAEL          </v>
          </cell>
          <cell r="H400" t="str">
            <v xml:space="preserve">CAI VIRILLA         </v>
          </cell>
          <cell r="I400" t="str">
            <v xml:space="preserve">JENNIFER PENA VILLEGAS        </v>
          </cell>
          <cell r="J400">
            <v>24385345</v>
          </cell>
          <cell r="K400">
            <v>24385345</v>
          </cell>
          <cell r="L400" t="str">
            <v xml:space="preserve">televirilla@gmail.com         </v>
          </cell>
          <cell r="M400">
            <v>2</v>
          </cell>
          <cell r="N400">
            <v>75</v>
          </cell>
          <cell r="O400">
            <v>6</v>
          </cell>
          <cell r="P400">
            <v>120</v>
          </cell>
          <cell r="Q400">
            <v>101</v>
          </cell>
          <cell r="R400">
            <v>6</v>
          </cell>
          <cell r="S400" t="e">
            <v>#N/A</v>
          </cell>
          <cell r="AC400">
            <v>5292</v>
          </cell>
          <cell r="AD400">
            <v>2</v>
          </cell>
          <cell r="AE400">
            <v>2</v>
          </cell>
          <cell r="AF400">
            <v>2</v>
          </cell>
          <cell r="AG400">
            <v>0</v>
          </cell>
          <cell r="AH400">
            <v>0</v>
          </cell>
          <cell r="AI400">
            <v>0</v>
          </cell>
        </row>
        <row r="401">
          <cell r="A401">
            <v>5293</v>
          </cell>
          <cell r="B401" t="str">
            <v xml:space="preserve">T.V. BOCA TAPADA                   </v>
          </cell>
          <cell r="C401" t="str">
            <v xml:space="preserve">SAN CARLOS               </v>
          </cell>
          <cell r="D401">
            <v>5</v>
          </cell>
          <cell r="E401" t="str">
            <v xml:space="preserve">ALAJUELA  </v>
          </cell>
          <cell r="F401" t="str">
            <v xml:space="preserve">SAN CARLOS          </v>
          </cell>
          <cell r="G401" t="str">
            <v xml:space="preserve">PITAL               </v>
          </cell>
          <cell r="H401" t="str">
            <v xml:space="preserve">BOCA TAPADA         </v>
          </cell>
          <cell r="I401" t="str">
            <v xml:space="preserve">ANA MERCEDES VARGAS SANTAMª   </v>
          </cell>
          <cell r="J401">
            <v>22065011</v>
          </cell>
          <cell r="K401">
            <v>22065011</v>
          </cell>
          <cell r="L401" t="str">
            <v xml:space="preserve">tvbocatapada@gmail.com        </v>
          </cell>
          <cell r="M401">
            <v>2</v>
          </cell>
          <cell r="N401">
            <v>33</v>
          </cell>
          <cell r="O401">
            <v>3</v>
          </cell>
          <cell r="P401">
            <v>160</v>
          </cell>
          <cell r="Q401">
            <v>32</v>
          </cell>
          <cell r="R401">
            <v>3</v>
          </cell>
          <cell r="S401" t="e">
            <v>#N/A</v>
          </cell>
          <cell r="AC401">
            <v>5293</v>
          </cell>
          <cell r="AD401">
            <v>1</v>
          </cell>
          <cell r="AE401">
            <v>1</v>
          </cell>
          <cell r="AF401">
            <v>1</v>
          </cell>
          <cell r="AG401">
            <v>0</v>
          </cell>
          <cell r="AH401">
            <v>0</v>
          </cell>
          <cell r="AI401">
            <v>0</v>
          </cell>
        </row>
        <row r="402">
          <cell r="A402">
            <v>5294</v>
          </cell>
          <cell r="B402" t="str">
            <v xml:space="preserve">LICEO RURAL SAN VICENTE            </v>
          </cell>
          <cell r="C402" t="str">
            <v xml:space="preserve">SULA                     </v>
          </cell>
          <cell r="D402">
            <v>4</v>
          </cell>
          <cell r="E402" t="str">
            <v xml:space="preserve">LIMON     </v>
          </cell>
          <cell r="F402" t="str">
            <v xml:space="preserve">TALAMANCA           </v>
          </cell>
          <cell r="G402" t="str">
            <v xml:space="preserve">BRATSI              </v>
          </cell>
          <cell r="H402" t="str">
            <v xml:space="preserve">SAN VICENTE         </v>
          </cell>
          <cell r="I402" t="str">
            <v xml:space="preserve">NUBIA MENDOZA VAQUERO         </v>
          </cell>
          <cell r="J402">
            <v>88887121</v>
          </cell>
          <cell r="K402">
            <v>0</v>
          </cell>
          <cell r="L402" t="str">
            <v xml:space="preserve">lirusanvi@hotmail.com         </v>
          </cell>
          <cell r="M402">
            <v>2</v>
          </cell>
          <cell r="N402">
            <v>55</v>
          </cell>
          <cell r="O402">
            <v>5</v>
          </cell>
          <cell r="P402">
            <v>200</v>
          </cell>
          <cell r="Q402">
            <v>61</v>
          </cell>
          <cell r="R402">
            <v>5</v>
          </cell>
          <cell r="S402" t="e">
            <v>#N/A</v>
          </cell>
          <cell r="AC402">
            <v>5294</v>
          </cell>
          <cell r="AD402">
            <v>1</v>
          </cell>
          <cell r="AE402">
            <v>1</v>
          </cell>
          <cell r="AF402">
            <v>1</v>
          </cell>
          <cell r="AG402">
            <v>1</v>
          </cell>
          <cell r="AH402">
            <v>1</v>
          </cell>
          <cell r="AI402">
            <v>0</v>
          </cell>
        </row>
        <row r="403">
          <cell r="A403">
            <v>5295</v>
          </cell>
          <cell r="B403" t="str">
            <v xml:space="preserve">LICEO RURAL LA PERLA               </v>
          </cell>
          <cell r="C403" t="str">
            <v xml:space="preserve">LIMON                    </v>
          </cell>
          <cell r="D403">
            <v>4</v>
          </cell>
          <cell r="E403" t="str">
            <v xml:space="preserve">LIMON     </v>
          </cell>
          <cell r="F403" t="str">
            <v xml:space="preserve">SIQUIRRES           </v>
          </cell>
          <cell r="G403" t="str">
            <v xml:space="preserve">PACUARITO           </v>
          </cell>
          <cell r="H403" t="str">
            <v xml:space="preserve">LA PERLA            </v>
          </cell>
          <cell r="I403" t="str">
            <v xml:space="preserve">LUIS ZUÑIGA DIAZ              </v>
          </cell>
          <cell r="J403">
            <v>27699901</v>
          </cell>
          <cell r="K403">
            <v>27699901</v>
          </cell>
          <cell r="L403" t="str">
            <v xml:space="preserve">plaga10@costarricense.cr      </v>
          </cell>
          <cell r="M403">
            <v>2</v>
          </cell>
          <cell r="N403">
            <v>135</v>
          </cell>
          <cell r="O403">
            <v>6</v>
          </cell>
          <cell r="P403">
            <v>240</v>
          </cell>
          <cell r="Q403">
            <v>128</v>
          </cell>
          <cell r="R403">
            <v>6</v>
          </cell>
          <cell r="S403" t="e">
            <v>#N/A</v>
          </cell>
          <cell r="AC403">
            <v>5295</v>
          </cell>
          <cell r="AD403">
            <v>2</v>
          </cell>
          <cell r="AE403">
            <v>1</v>
          </cell>
          <cell r="AF403">
            <v>1</v>
          </cell>
          <cell r="AG403">
            <v>1</v>
          </cell>
          <cell r="AH403">
            <v>1</v>
          </cell>
          <cell r="AI403">
            <v>0</v>
          </cell>
        </row>
        <row r="404">
          <cell r="A404">
            <v>5296</v>
          </cell>
          <cell r="B404" t="str">
            <v xml:space="preserve">LICERO RURAL EL ALAMO              </v>
          </cell>
          <cell r="C404" t="str">
            <v xml:space="preserve">SARAPIQUI                </v>
          </cell>
          <cell r="D404">
            <v>3</v>
          </cell>
          <cell r="E404" t="str">
            <v xml:space="preserve">HEREDIA   </v>
          </cell>
          <cell r="F404" t="str">
            <v xml:space="preserve">SARAPIQUI           </v>
          </cell>
          <cell r="G404" t="str">
            <v xml:space="preserve">PUERTO VIEJO        </v>
          </cell>
          <cell r="H404" t="str">
            <v xml:space="preserve">ZAPOTE              </v>
          </cell>
          <cell r="I404" t="str">
            <v xml:space="preserve">JEREMY VARGAS PEREIRA         </v>
          </cell>
          <cell r="J404">
            <v>27666283</v>
          </cell>
          <cell r="K404">
            <v>27666283</v>
          </cell>
          <cell r="L404" t="str">
            <v>telesecundariaelalamo@gmail.co</v>
          </cell>
          <cell r="M404">
            <v>2</v>
          </cell>
          <cell r="N404">
            <v>78</v>
          </cell>
          <cell r="O404">
            <v>5</v>
          </cell>
          <cell r="P404">
            <v>200</v>
          </cell>
          <cell r="Q404">
            <v>76</v>
          </cell>
          <cell r="R404">
            <v>5</v>
          </cell>
          <cell r="S404" t="e">
            <v>#N/A</v>
          </cell>
          <cell r="AC404">
            <v>5296</v>
          </cell>
          <cell r="AD404">
            <v>1</v>
          </cell>
          <cell r="AE404">
            <v>1</v>
          </cell>
          <cell r="AF404">
            <v>1</v>
          </cell>
          <cell r="AG404">
            <v>1</v>
          </cell>
          <cell r="AH404">
            <v>1</v>
          </cell>
          <cell r="AI404">
            <v>0</v>
          </cell>
        </row>
        <row r="405">
          <cell r="A405">
            <v>5297</v>
          </cell>
          <cell r="B405" t="str">
            <v xml:space="preserve">LA PALMA                           </v>
          </cell>
          <cell r="C405" t="str">
            <v xml:space="preserve">COTO                     </v>
          </cell>
          <cell r="D405">
            <v>4</v>
          </cell>
          <cell r="E405" t="str">
            <v>PUNTARENAS</v>
          </cell>
          <cell r="F405" t="str">
            <v xml:space="preserve">GOLFITO             </v>
          </cell>
          <cell r="G405" t="str">
            <v xml:space="preserve">PUERTO JIMENEZ      </v>
          </cell>
          <cell r="H405" t="str">
            <v xml:space="preserve">LA PALMA            </v>
          </cell>
          <cell r="I405" t="str">
            <v xml:space="preserve">WAGNER JIMENEZ ZU;IGA         </v>
          </cell>
          <cell r="J405">
            <v>27351179</v>
          </cell>
          <cell r="K405">
            <v>27351179</v>
          </cell>
          <cell r="L405" t="str">
            <v xml:space="preserve">colegiolapalma@yahoo.es       </v>
          </cell>
          <cell r="M405">
            <v>2</v>
          </cell>
          <cell r="N405">
            <v>310</v>
          </cell>
          <cell r="O405">
            <v>11</v>
          </cell>
          <cell r="P405">
            <v>590</v>
          </cell>
          <cell r="Q405">
            <v>334</v>
          </cell>
          <cell r="R405">
            <v>12</v>
          </cell>
          <cell r="S405">
            <v>600</v>
          </cell>
          <cell r="AC405">
            <v>5297</v>
          </cell>
          <cell r="AD405">
            <v>3</v>
          </cell>
          <cell r="AE405">
            <v>2</v>
          </cell>
          <cell r="AF405">
            <v>2</v>
          </cell>
          <cell r="AG405">
            <v>2</v>
          </cell>
          <cell r="AH405">
            <v>2</v>
          </cell>
          <cell r="AI405">
            <v>0</v>
          </cell>
        </row>
        <row r="406">
          <cell r="A406">
            <v>5299</v>
          </cell>
          <cell r="B406" t="str">
            <v xml:space="preserve">CANAÁN                             </v>
          </cell>
          <cell r="C406" t="str">
            <v xml:space="preserve">PEREZ ZELEDON            </v>
          </cell>
          <cell r="D406">
            <v>5</v>
          </cell>
          <cell r="E406" t="str">
            <v xml:space="preserve">SAN JOSE  </v>
          </cell>
          <cell r="F406" t="str">
            <v xml:space="preserve">PEREZ ZELEDON       </v>
          </cell>
          <cell r="G406" t="str">
            <v xml:space="preserve">RIVAS               </v>
          </cell>
          <cell r="H406" t="str">
            <v xml:space="preserve">CANAÁN              </v>
          </cell>
          <cell r="I406" t="str">
            <v xml:space="preserve">ROGER MENDEZ GUERRERO         </v>
          </cell>
          <cell r="J406">
            <v>27425113</v>
          </cell>
          <cell r="K406">
            <v>27425114</v>
          </cell>
          <cell r="L406" t="str">
            <v xml:space="preserve">liceocanaan@hotmail.com       </v>
          </cell>
          <cell r="M406">
            <v>1</v>
          </cell>
          <cell r="N406">
            <v>217</v>
          </cell>
          <cell r="O406">
            <v>8</v>
          </cell>
          <cell r="P406">
            <v>493</v>
          </cell>
          <cell r="Q406">
            <v>213</v>
          </cell>
          <cell r="R406">
            <v>10</v>
          </cell>
          <cell r="S406">
            <v>622</v>
          </cell>
          <cell r="AC406">
            <v>5299</v>
          </cell>
          <cell r="AD406">
            <v>2</v>
          </cell>
          <cell r="AE406">
            <v>2</v>
          </cell>
          <cell r="AF406">
            <v>1</v>
          </cell>
          <cell r="AG406">
            <v>2</v>
          </cell>
          <cell r="AH406">
            <v>1</v>
          </cell>
          <cell r="AI406">
            <v>0</v>
          </cell>
        </row>
        <row r="407">
          <cell r="A407">
            <v>5300</v>
          </cell>
          <cell r="B407" t="str">
            <v xml:space="preserve">LAS ESPERANZAS                     </v>
          </cell>
          <cell r="C407" t="str">
            <v xml:space="preserve">PEREZ ZELEDON            </v>
          </cell>
          <cell r="D407">
            <v>3</v>
          </cell>
          <cell r="E407" t="str">
            <v xml:space="preserve">SAN JOSE  </v>
          </cell>
          <cell r="F407" t="str">
            <v xml:space="preserve">PEREZ ZELEDON       </v>
          </cell>
          <cell r="G407" t="str">
            <v xml:space="preserve">SAN ISIDRO          </v>
          </cell>
          <cell r="H407" t="str">
            <v xml:space="preserve">LAS ESPERANZAS      </v>
          </cell>
          <cell r="I407" t="str">
            <v xml:space="preserve">HENRY NAVARRO ZUÑIGA          </v>
          </cell>
          <cell r="J407">
            <v>27707739</v>
          </cell>
          <cell r="K407">
            <v>0</v>
          </cell>
          <cell r="L407" t="str">
            <v xml:space="preserve">liceolasesperanzas@gmail.com  </v>
          </cell>
          <cell r="M407">
            <v>1</v>
          </cell>
          <cell r="N407">
            <v>254</v>
          </cell>
          <cell r="O407">
            <v>9</v>
          </cell>
          <cell r="P407">
            <v>624</v>
          </cell>
          <cell r="Q407">
            <v>252</v>
          </cell>
          <cell r="R407">
            <v>10</v>
          </cell>
          <cell r="S407">
            <v>691</v>
          </cell>
          <cell r="AC407">
            <v>5300</v>
          </cell>
          <cell r="AD407">
            <v>2</v>
          </cell>
          <cell r="AE407">
            <v>2</v>
          </cell>
          <cell r="AF407">
            <v>2</v>
          </cell>
          <cell r="AG407">
            <v>2</v>
          </cell>
          <cell r="AH407">
            <v>1</v>
          </cell>
          <cell r="AI407">
            <v>0</v>
          </cell>
        </row>
        <row r="408">
          <cell r="A408">
            <v>5301</v>
          </cell>
          <cell r="B408" t="str">
            <v xml:space="preserve">PLATANILLO DE BARÚ                 </v>
          </cell>
          <cell r="C408" t="str">
            <v xml:space="preserve">PEREZ ZELEDON            </v>
          </cell>
          <cell r="D408">
            <v>4</v>
          </cell>
          <cell r="E408" t="str">
            <v xml:space="preserve">SAN JOSE  </v>
          </cell>
          <cell r="F408" t="str">
            <v xml:space="preserve">PEREZ ZELEDON       </v>
          </cell>
          <cell r="G408" t="str">
            <v xml:space="preserve">BARU                </v>
          </cell>
          <cell r="H408" t="str">
            <v xml:space="preserve">PLATANILLO          </v>
          </cell>
          <cell r="I408" t="str">
            <v xml:space="preserve">GUSTAVO MORA ARIAS            </v>
          </cell>
          <cell r="J408">
            <v>27870510</v>
          </cell>
          <cell r="K408">
            <v>0</v>
          </cell>
          <cell r="L408" t="str">
            <v xml:space="preserve">liceoplatanillo@gmail.com     </v>
          </cell>
          <cell r="M408">
            <v>1</v>
          </cell>
          <cell r="N408">
            <v>212</v>
          </cell>
          <cell r="O408">
            <v>8</v>
          </cell>
          <cell r="P408">
            <v>458</v>
          </cell>
          <cell r="Q408">
            <v>198</v>
          </cell>
          <cell r="R408">
            <v>8</v>
          </cell>
          <cell r="S408">
            <v>449</v>
          </cell>
          <cell r="AC408">
            <v>5301</v>
          </cell>
          <cell r="AD408">
            <v>2</v>
          </cell>
          <cell r="AE408">
            <v>2</v>
          </cell>
          <cell r="AF408">
            <v>2</v>
          </cell>
          <cell r="AG408">
            <v>1</v>
          </cell>
          <cell r="AH408">
            <v>1</v>
          </cell>
          <cell r="AI408">
            <v>0</v>
          </cell>
        </row>
        <row r="409">
          <cell r="A409">
            <v>5302</v>
          </cell>
          <cell r="B409" t="str">
            <v xml:space="preserve">LICEO LOS ANGELES                  </v>
          </cell>
          <cell r="C409" t="str">
            <v xml:space="preserve">SAN CARLOS               </v>
          </cell>
          <cell r="D409">
            <v>5</v>
          </cell>
          <cell r="E409" t="str">
            <v xml:space="preserve">ALAJUELA  </v>
          </cell>
          <cell r="F409" t="str">
            <v xml:space="preserve">SAN CARLOS          </v>
          </cell>
          <cell r="G409" t="str">
            <v xml:space="preserve">PITAL               </v>
          </cell>
          <cell r="H409" t="str">
            <v xml:space="preserve">LOS ANGELES         </v>
          </cell>
          <cell r="I409" t="str">
            <v xml:space="preserve">DANILO CRUZ CASTRO            </v>
          </cell>
          <cell r="J409">
            <v>24041060</v>
          </cell>
          <cell r="K409">
            <v>24041060</v>
          </cell>
          <cell r="L409" t="str">
            <v>liceolosangelesdepital@hotmail</v>
          </cell>
          <cell r="M409">
            <v>1</v>
          </cell>
          <cell r="N409">
            <v>253</v>
          </cell>
          <cell r="O409">
            <v>10</v>
          </cell>
          <cell r="P409">
            <v>633</v>
          </cell>
          <cell r="Q409">
            <v>237</v>
          </cell>
          <cell r="R409">
            <v>9</v>
          </cell>
          <cell r="S409">
            <v>560</v>
          </cell>
          <cell r="AC409">
            <v>5302</v>
          </cell>
          <cell r="AD409">
            <v>3</v>
          </cell>
          <cell r="AE409">
            <v>2</v>
          </cell>
          <cell r="AF409">
            <v>2</v>
          </cell>
          <cell r="AG409">
            <v>1</v>
          </cell>
          <cell r="AH409">
            <v>2</v>
          </cell>
          <cell r="AI409">
            <v>0</v>
          </cell>
        </row>
        <row r="410">
          <cell r="A410">
            <v>5303</v>
          </cell>
          <cell r="B410" t="str">
            <v xml:space="preserve">CAPITAN MANUEL QUIROS              </v>
          </cell>
          <cell r="C410" t="str">
            <v xml:space="preserve">SAN CARLOS               </v>
          </cell>
          <cell r="D410">
            <v>12</v>
          </cell>
          <cell r="E410" t="str">
            <v xml:space="preserve">ALAJUELA  </v>
          </cell>
          <cell r="F410" t="str">
            <v xml:space="preserve">SAN CARLOS          </v>
          </cell>
          <cell r="G410" t="str">
            <v xml:space="preserve">CUTRIS              </v>
          </cell>
          <cell r="H410" t="str">
            <v xml:space="preserve">COOPEVEGA           </v>
          </cell>
          <cell r="I410" t="str">
            <v xml:space="preserve">GRACE BRENES CAMPOS           </v>
          </cell>
          <cell r="J410">
            <v>24673033</v>
          </cell>
          <cell r="K410">
            <v>24673033</v>
          </cell>
          <cell r="L410" t="str">
            <v xml:space="preserve">liceocamaqui@yahoo.es         </v>
          </cell>
          <cell r="M410">
            <v>2</v>
          </cell>
          <cell r="N410">
            <v>146</v>
          </cell>
          <cell r="O410">
            <v>6</v>
          </cell>
          <cell r="P410">
            <v>313</v>
          </cell>
          <cell r="Q410">
            <v>142</v>
          </cell>
          <cell r="R410">
            <v>6</v>
          </cell>
          <cell r="S410">
            <v>313</v>
          </cell>
          <cell r="AC410">
            <v>5303</v>
          </cell>
          <cell r="AD410">
            <v>2</v>
          </cell>
          <cell r="AE410">
            <v>1</v>
          </cell>
          <cell r="AF410">
            <v>1</v>
          </cell>
          <cell r="AG410">
            <v>1</v>
          </cell>
          <cell r="AH410">
            <v>1</v>
          </cell>
          <cell r="AI410">
            <v>0</v>
          </cell>
        </row>
        <row r="411">
          <cell r="A411">
            <v>5304</v>
          </cell>
          <cell r="B411" t="str">
            <v xml:space="preserve">LICEO NICOLAS AGUILAR M.           </v>
          </cell>
          <cell r="C411" t="str">
            <v xml:space="preserve">SAN CARLOS               </v>
          </cell>
          <cell r="D411">
            <v>11</v>
          </cell>
          <cell r="E411" t="str">
            <v xml:space="preserve">ALAJUELA  </v>
          </cell>
          <cell r="F411" t="str">
            <v xml:space="preserve">SAN CARLOS          </v>
          </cell>
          <cell r="G411" t="str">
            <v xml:space="preserve">MONTERREY           </v>
          </cell>
          <cell r="H411" t="str">
            <v xml:space="preserve">SANTO DOMINGO       </v>
          </cell>
          <cell r="I411" t="str">
            <v xml:space="preserve">ANA YUDITH BOLIVAR ULATE      </v>
          </cell>
          <cell r="J411">
            <v>24780042</v>
          </cell>
          <cell r="K411">
            <v>24780042</v>
          </cell>
          <cell r="L411" t="str">
            <v>nicolasagulilarmurillo@yahoo.e</v>
          </cell>
          <cell r="M411">
            <v>2</v>
          </cell>
          <cell r="N411">
            <v>297</v>
          </cell>
          <cell r="O411">
            <v>12</v>
          </cell>
          <cell r="P411">
            <v>588</v>
          </cell>
          <cell r="Q411">
            <v>276</v>
          </cell>
          <cell r="R411">
            <v>10</v>
          </cell>
          <cell r="S411">
            <v>499</v>
          </cell>
          <cell r="AC411">
            <v>5304</v>
          </cell>
          <cell r="AD411">
            <v>3</v>
          </cell>
          <cell r="AE411">
            <v>3</v>
          </cell>
          <cell r="AF411">
            <v>2</v>
          </cell>
          <cell r="AG411">
            <v>2</v>
          </cell>
          <cell r="AH411">
            <v>2</v>
          </cell>
          <cell r="AI411">
            <v>0</v>
          </cell>
        </row>
        <row r="412">
          <cell r="A412">
            <v>5316</v>
          </cell>
          <cell r="B412" t="str">
            <v xml:space="preserve">CAPITÁN RAMÓN RIVAS                </v>
          </cell>
          <cell r="C412" t="str">
            <v xml:space="preserve">LIMON                    </v>
          </cell>
          <cell r="D412">
            <v>2</v>
          </cell>
          <cell r="E412" t="str">
            <v xml:space="preserve">LIMON     </v>
          </cell>
          <cell r="F412" t="str">
            <v xml:space="preserve">LIMON               </v>
          </cell>
          <cell r="G412" t="str">
            <v xml:space="preserve">MATAMA              </v>
          </cell>
          <cell r="H412" t="str">
            <v xml:space="preserve">BANANITO SUR        </v>
          </cell>
          <cell r="I412" t="str">
            <v xml:space="preserve">ROMMEL GUEVARA SALAS          </v>
          </cell>
          <cell r="J412">
            <v>27566337</v>
          </cell>
          <cell r="K412">
            <v>27566337</v>
          </cell>
          <cell r="L412" t="str">
            <v xml:space="preserve">                              </v>
          </cell>
          <cell r="M412">
            <v>2</v>
          </cell>
          <cell r="N412">
            <v>401</v>
          </cell>
          <cell r="O412">
            <v>13</v>
          </cell>
          <cell r="P412">
            <v>644</v>
          </cell>
          <cell r="Q412">
            <v>347</v>
          </cell>
          <cell r="R412">
            <v>12</v>
          </cell>
          <cell r="S412">
            <v>579</v>
          </cell>
          <cell r="AC412">
            <v>5316</v>
          </cell>
          <cell r="AD412">
            <v>4</v>
          </cell>
          <cell r="AE412">
            <v>4</v>
          </cell>
          <cell r="AF412">
            <v>2</v>
          </cell>
          <cell r="AG412">
            <v>2</v>
          </cell>
          <cell r="AH412">
            <v>1</v>
          </cell>
          <cell r="AI412">
            <v>0</v>
          </cell>
        </row>
        <row r="413">
          <cell r="A413">
            <v>5317</v>
          </cell>
          <cell r="B413" t="str">
            <v xml:space="preserve">CANALETE                           </v>
          </cell>
          <cell r="C413" t="str">
            <v xml:space="preserve">ZONA NORTE-NORTE         </v>
          </cell>
          <cell r="D413">
            <v>1</v>
          </cell>
          <cell r="E413" t="str">
            <v xml:space="preserve">ALAJUELA  </v>
          </cell>
          <cell r="F413" t="str">
            <v xml:space="preserve">UPALA               </v>
          </cell>
          <cell r="G413" t="str">
            <v xml:space="preserve">UPALA               </v>
          </cell>
          <cell r="H413" t="str">
            <v xml:space="preserve">CANALETE            </v>
          </cell>
          <cell r="I413" t="str">
            <v xml:space="preserve">ISMAEL OROZCO MUÑOZ           </v>
          </cell>
          <cell r="J413">
            <v>24700970</v>
          </cell>
          <cell r="K413">
            <v>24700970</v>
          </cell>
          <cell r="L413" t="str">
            <v xml:space="preserve">                              </v>
          </cell>
          <cell r="M413">
            <v>1</v>
          </cell>
          <cell r="N413">
            <v>359</v>
          </cell>
          <cell r="O413">
            <v>14</v>
          </cell>
          <cell r="P413">
            <v>860</v>
          </cell>
          <cell r="Q413">
            <v>345</v>
          </cell>
          <cell r="R413">
            <v>13</v>
          </cell>
          <cell r="S413">
            <v>766</v>
          </cell>
          <cell r="AC413">
            <v>5317</v>
          </cell>
          <cell r="AD413">
            <v>4</v>
          </cell>
          <cell r="AE413">
            <v>2</v>
          </cell>
          <cell r="AF413">
            <v>2</v>
          </cell>
          <cell r="AG413">
            <v>3</v>
          </cell>
          <cell r="AH413">
            <v>3</v>
          </cell>
          <cell r="AI413">
            <v>0</v>
          </cell>
        </row>
        <row r="414">
          <cell r="A414">
            <v>5318</v>
          </cell>
          <cell r="B414" t="str">
            <v xml:space="preserve">CORONEL MANUEL ARGÜELLO            </v>
          </cell>
          <cell r="C414" t="str">
            <v xml:space="preserve">PURISCAL                 </v>
          </cell>
          <cell r="D414">
            <v>6</v>
          </cell>
          <cell r="E414" t="str">
            <v xml:space="preserve">SAN JOSE  </v>
          </cell>
          <cell r="F414" t="str">
            <v xml:space="preserve">TURRUBARES          </v>
          </cell>
          <cell r="G414" t="str">
            <v xml:space="preserve">CARARA              </v>
          </cell>
          <cell r="H414" t="str">
            <v xml:space="preserve">BIJAGUAL            </v>
          </cell>
          <cell r="I414" t="str">
            <v xml:space="preserve">HENRY RODRIGUEZ MOJICA        </v>
          </cell>
          <cell r="J414">
            <v>26451071</v>
          </cell>
          <cell r="K414">
            <v>26451071</v>
          </cell>
          <cell r="L414" t="str">
            <v>coronelmanuelarguello@gmail.co</v>
          </cell>
          <cell r="M414">
            <v>2</v>
          </cell>
          <cell r="N414">
            <v>90</v>
          </cell>
          <cell r="O414">
            <v>5</v>
          </cell>
          <cell r="P414">
            <v>261</v>
          </cell>
          <cell r="Q414">
            <v>101</v>
          </cell>
          <cell r="R414">
            <v>5</v>
          </cell>
          <cell r="S414">
            <v>339</v>
          </cell>
          <cell r="AC414">
            <v>5318</v>
          </cell>
          <cell r="AD414">
            <v>1</v>
          </cell>
          <cell r="AE414">
            <v>1</v>
          </cell>
          <cell r="AF414">
            <v>1</v>
          </cell>
          <cell r="AG414">
            <v>1</v>
          </cell>
          <cell r="AH414">
            <v>1</v>
          </cell>
          <cell r="AI414">
            <v>0</v>
          </cell>
        </row>
        <row r="415">
          <cell r="A415">
            <v>5347</v>
          </cell>
          <cell r="B415" t="str">
            <v xml:space="preserve">LICEO RURAL BUENA VISTA            </v>
          </cell>
          <cell r="C415" t="str">
            <v xml:space="preserve">PEREZ ZELEDON            </v>
          </cell>
          <cell r="D415">
            <v>5</v>
          </cell>
          <cell r="E415" t="str">
            <v xml:space="preserve">SAN JOSE  </v>
          </cell>
          <cell r="F415" t="str">
            <v xml:space="preserve">PEREZ ZELEDON       </v>
          </cell>
          <cell r="G415" t="str">
            <v xml:space="preserve">RIVAS               </v>
          </cell>
          <cell r="H415" t="str">
            <v xml:space="preserve">BUENA VISTA         </v>
          </cell>
          <cell r="I415" t="str">
            <v xml:space="preserve">ROXANA GODINEZ SANCHEZ        </v>
          </cell>
          <cell r="J415">
            <v>27721635</v>
          </cell>
          <cell r="K415">
            <v>27721635</v>
          </cell>
          <cell r="L415" t="str">
            <v>liceoruralbuenavista@gmail.com</v>
          </cell>
          <cell r="M415">
            <v>2</v>
          </cell>
          <cell r="N415">
            <v>151</v>
          </cell>
          <cell r="O415">
            <v>5</v>
          </cell>
          <cell r="P415">
            <v>240</v>
          </cell>
          <cell r="Q415">
            <v>127</v>
          </cell>
          <cell r="R415">
            <v>5</v>
          </cell>
          <cell r="S415" t="e">
            <v>#N/A</v>
          </cell>
          <cell r="AC415">
            <v>5347</v>
          </cell>
          <cell r="AD415">
            <v>1</v>
          </cell>
          <cell r="AE415">
            <v>1</v>
          </cell>
          <cell r="AF415">
            <v>1</v>
          </cell>
          <cell r="AG415">
            <v>1</v>
          </cell>
          <cell r="AH415">
            <v>1</v>
          </cell>
          <cell r="AI415">
            <v>0</v>
          </cell>
        </row>
        <row r="416">
          <cell r="A416">
            <v>5350</v>
          </cell>
          <cell r="B416" t="str">
            <v xml:space="preserve">SABANILLAS                         </v>
          </cell>
          <cell r="C416" t="str">
            <v xml:space="preserve">COTO                     </v>
          </cell>
          <cell r="D416">
            <v>9</v>
          </cell>
          <cell r="E416" t="str">
            <v>PUNTARENAS</v>
          </cell>
          <cell r="F416" t="str">
            <v xml:space="preserve">COTO BRUS           </v>
          </cell>
          <cell r="G416" t="str">
            <v xml:space="preserve">LIMONCITO           </v>
          </cell>
          <cell r="H416" t="str">
            <v xml:space="preserve">SABANILLAS          </v>
          </cell>
          <cell r="I416" t="str">
            <v xml:space="preserve">ROY CISNEROS SANCHEZ          </v>
          </cell>
          <cell r="J416">
            <v>27847047</v>
          </cell>
          <cell r="K416">
            <v>27847047</v>
          </cell>
          <cell r="L416" t="str">
            <v xml:space="preserve">liceosabanillas@gmail.com     </v>
          </cell>
          <cell r="M416">
            <v>1</v>
          </cell>
          <cell r="N416">
            <v>319</v>
          </cell>
          <cell r="O416">
            <v>12</v>
          </cell>
          <cell r="P416">
            <v>816</v>
          </cell>
          <cell r="Q416">
            <v>290</v>
          </cell>
          <cell r="R416">
            <v>11</v>
          </cell>
          <cell r="S416">
            <v>761</v>
          </cell>
          <cell r="AC416">
            <v>5350</v>
          </cell>
          <cell r="AD416">
            <v>4</v>
          </cell>
          <cell r="AE416">
            <v>2</v>
          </cell>
          <cell r="AF416">
            <v>2</v>
          </cell>
          <cell r="AG416">
            <v>2</v>
          </cell>
          <cell r="AH416">
            <v>2</v>
          </cell>
          <cell r="AI416">
            <v>0</v>
          </cell>
        </row>
        <row r="417">
          <cell r="A417">
            <v>5356</v>
          </cell>
          <cell r="B417" t="str">
            <v xml:space="preserve">T.V. LOS ARBOLITOS                 </v>
          </cell>
          <cell r="C417" t="str">
            <v xml:space="preserve">SARAPIQUI                </v>
          </cell>
          <cell r="D417">
            <v>3</v>
          </cell>
          <cell r="E417" t="str">
            <v xml:space="preserve">HEREDIA   </v>
          </cell>
          <cell r="F417" t="str">
            <v xml:space="preserve">SARAPIQUI           </v>
          </cell>
          <cell r="G417" t="str">
            <v xml:space="preserve">PUERTO VIEJO        </v>
          </cell>
          <cell r="H417" t="str">
            <v xml:space="preserve">LOS ARBOLITOS       </v>
          </cell>
          <cell r="I417" t="str">
            <v xml:space="preserve">KARINA ALCOCER MENDOZA        </v>
          </cell>
          <cell r="J417">
            <v>27108027</v>
          </cell>
          <cell r="K417">
            <v>27666283</v>
          </cell>
          <cell r="L417" t="str">
            <v xml:space="preserve">sagumo20@yahoo.com            </v>
          </cell>
          <cell r="M417">
            <v>2</v>
          </cell>
          <cell r="N417">
            <v>25</v>
          </cell>
          <cell r="O417">
            <v>5</v>
          </cell>
          <cell r="P417">
            <v>200</v>
          </cell>
          <cell r="Q417">
            <v>29</v>
          </cell>
          <cell r="R417">
            <v>5</v>
          </cell>
          <cell r="S417" t="e">
            <v>#N/A</v>
          </cell>
          <cell r="AC417">
            <v>5356</v>
          </cell>
          <cell r="AD417">
            <v>1</v>
          </cell>
          <cell r="AE417">
            <v>1</v>
          </cell>
          <cell r="AF417">
            <v>1</v>
          </cell>
          <cell r="AG417">
            <v>1</v>
          </cell>
          <cell r="AH417">
            <v>1</v>
          </cell>
          <cell r="AI417">
            <v>0</v>
          </cell>
        </row>
        <row r="418">
          <cell r="A418">
            <v>5530</v>
          </cell>
          <cell r="B418" t="str">
            <v xml:space="preserve">SAN FRANCISCO                      </v>
          </cell>
          <cell r="C418" t="str">
            <v xml:space="preserve">PEREZ ZELEDON            </v>
          </cell>
          <cell r="D418">
            <v>6</v>
          </cell>
          <cell r="E418" t="str">
            <v xml:space="preserve">SAN JOSE  </v>
          </cell>
          <cell r="F418" t="str">
            <v xml:space="preserve">PEREZ ZELEDON       </v>
          </cell>
          <cell r="G418" t="str">
            <v xml:space="preserve">CAJON               </v>
          </cell>
          <cell r="H418" t="str">
            <v xml:space="preserve">SAN FRANCISCO       </v>
          </cell>
          <cell r="I418" t="str">
            <v xml:space="preserve">MIGUEL JIMENEZ BADILLA        </v>
          </cell>
          <cell r="J418">
            <v>22005662</v>
          </cell>
          <cell r="K418">
            <v>0</v>
          </cell>
          <cell r="L418" t="str">
            <v xml:space="preserve">                              </v>
          </cell>
          <cell r="M418">
            <v>2</v>
          </cell>
          <cell r="N418">
            <v>280</v>
          </cell>
          <cell r="O418">
            <v>11</v>
          </cell>
          <cell r="P418">
            <v>576</v>
          </cell>
          <cell r="Q418">
            <v>272</v>
          </cell>
          <cell r="R418">
            <v>12</v>
          </cell>
          <cell r="S418">
            <v>568</v>
          </cell>
          <cell r="AC418">
            <v>5530</v>
          </cell>
          <cell r="AD418">
            <v>3</v>
          </cell>
          <cell r="AE418">
            <v>2</v>
          </cell>
          <cell r="AF418">
            <v>2</v>
          </cell>
          <cell r="AG418">
            <v>3</v>
          </cell>
          <cell r="AH418">
            <v>1</v>
          </cell>
          <cell r="AI418">
            <v>0</v>
          </cell>
        </row>
        <row r="419">
          <cell r="A419">
            <v>5531</v>
          </cell>
          <cell r="B419" t="str">
            <v xml:space="preserve">CONCEPCIÓN                         </v>
          </cell>
          <cell r="C419" t="str">
            <v xml:space="preserve">GRANDE DE TERRABA        </v>
          </cell>
          <cell r="D419">
            <v>5</v>
          </cell>
          <cell r="E419" t="str">
            <v>PUNTARENAS</v>
          </cell>
          <cell r="F419" t="str">
            <v xml:space="preserve">BUENOS AIRES        </v>
          </cell>
          <cell r="G419" t="str">
            <v xml:space="preserve">PILAS               </v>
          </cell>
          <cell r="H419" t="str">
            <v xml:space="preserve">CONCEPCIÓN          </v>
          </cell>
          <cell r="I419" t="str">
            <v xml:space="preserve">MILDRED ALTAMIRANO ABARCA     </v>
          </cell>
          <cell r="J419">
            <v>87471768</v>
          </cell>
          <cell r="K419">
            <v>0</v>
          </cell>
          <cell r="L419" t="str">
            <v xml:space="preserve">liconce2009@hotmail.com       </v>
          </cell>
          <cell r="M419">
            <v>2</v>
          </cell>
          <cell r="N419">
            <v>147</v>
          </cell>
          <cell r="O419">
            <v>7</v>
          </cell>
          <cell r="P419">
            <v>361</v>
          </cell>
          <cell r="Q419">
            <v>141</v>
          </cell>
          <cell r="R419">
            <v>8</v>
          </cell>
          <cell r="S419">
            <v>402</v>
          </cell>
          <cell r="AC419">
            <v>5531</v>
          </cell>
          <cell r="AD419">
            <v>2</v>
          </cell>
          <cell r="AE419">
            <v>2</v>
          </cell>
          <cell r="AF419">
            <v>1</v>
          </cell>
          <cell r="AG419">
            <v>1</v>
          </cell>
          <cell r="AH419">
            <v>1</v>
          </cell>
          <cell r="AI419">
            <v>0</v>
          </cell>
        </row>
        <row r="420">
          <cell r="A420">
            <v>5532</v>
          </cell>
          <cell r="B420" t="str">
            <v xml:space="preserve">LICEO BOCA DE ARENAL               </v>
          </cell>
          <cell r="C420" t="str">
            <v xml:space="preserve">SAN CARLOS               </v>
          </cell>
          <cell r="D420">
            <v>7</v>
          </cell>
          <cell r="E420" t="str">
            <v xml:space="preserve">ALAJUELA  </v>
          </cell>
          <cell r="F420" t="str">
            <v xml:space="preserve">SAN CARLOS          </v>
          </cell>
          <cell r="G420" t="str">
            <v xml:space="preserve">CUTRIS              </v>
          </cell>
          <cell r="H420" t="str">
            <v xml:space="preserve">BOCA DE ARENAL      </v>
          </cell>
          <cell r="I420" t="str">
            <v xml:space="preserve">ROXANA ALFARO ARAYA           </v>
          </cell>
          <cell r="J420">
            <v>24695006</v>
          </cell>
          <cell r="K420">
            <v>24695006</v>
          </cell>
          <cell r="L420" t="str">
            <v xml:space="preserve">liceooba03@gmail.com          </v>
          </cell>
          <cell r="M420">
            <v>1</v>
          </cell>
          <cell r="N420">
            <v>364</v>
          </cell>
          <cell r="O420">
            <v>11</v>
          </cell>
          <cell r="P420">
            <v>742</v>
          </cell>
          <cell r="Q420">
            <v>323</v>
          </cell>
          <cell r="R420">
            <v>12</v>
          </cell>
          <cell r="S420">
            <v>756</v>
          </cell>
          <cell r="AC420">
            <v>5532</v>
          </cell>
          <cell r="AD420">
            <v>4</v>
          </cell>
          <cell r="AE420">
            <v>2</v>
          </cell>
          <cell r="AF420">
            <v>2</v>
          </cell>
          <cell r="AG420">
            <v>2</v>
          </cell>
          <cell r="AH420">
            <v>1</v>
          </cell>
          <cell r="AI420">
            <v>0</v>
          </cell>
        </row>
        <row r="421">
          <cell r="A421">
            <v>5533</v>
          </cell>
          <cell r="B421" t="str">
            <v xml:space="preserve">EXP.BIL. DE LOS ANGELES            </v>
          </cell>
          <cell r="C421" t="str">
            <v xml:space="preserve">SAN CARLOS               </v>
          </cell>
          <cell r="D421">
            <v>6</v>
          </cell>
          <cell r="E421" t="str">
            <v xml:space="preserve">ALAJUELA  </v>
          </cell>
          <cell r="F421" t="str">
            <v xml:space="preserve">SAN CARLOS          </v>
          </cell>
          <cell r="G421" t="str">
            <v xml:space="preserve">FORTUNA             </v>
          </cell>
          <cell r="H421" t="str">
            <v xml:space="preserve">LOS ANGELES         </v>
          </cell>
          <cell r="I421" t="str">
            <v xml:space="preserve">LUIS ALBERTO ROJAS BOGANTES   </v>
          </cell>
          <cell r="J421">
            <v>24691644</v>
          </cell>
          <cell r="K421">
            <v>24691442</v>
          </cell>
          <cell r="L421" t="str">
            <v xml:space="preserve">lebla2010@gmail.com           </v>
          </cell>
          <cell r="M421">
            <v>1</v>
          </cell>
          <cell r="N421">
            <v>321</v>
          </cell>
          <cell r="O421">
            <v>13</v>
          </cell>
          <cell r="P421">
            <v>1005</v>
          </cell>
          <cell r="Q421">
            <v>334</v>
          </cell>
          <cell r="R421">
            <v>13</v>
          </cell>
          <cell r="S421">
            <v>981</v>
          </cell>
          <cell r="AC421">
            <v>5533</v>
          </cell>
          <cell r="AD421">
            <v>4</v>
          </cell>
          <cell r="AE421">
            <v>3</v>
          </cell>
          <cell r="AF421">
            <v>2</v>
          </cell>
          <cell r="AG421">
            <v>2</v>
          </cell>
          <cell r="AH421">
            <v>2</v>
          </cell>
          <cell r="AI421">
            <v>0</v>
          </cell>
        </row>
        <row r="422">
          <cell r="A422">
            <v>5535</v>
          </cell>
          <cell r="B422" t="str">
            <v xml:space="preserve">LICEO DE GUARDIA                   </v>
          </cell>
          <cell r="C422" t="str">
            <v xml:space="preserve">LIBERIA                  </v>
          </cell>
          <cell r="D422">
            <v>2</v>
          </cell>
          <cell r="E422" t="str">
            <v>GUANACASTE</v>
          </cell>
          <cell r="F422" t="str">
            <v xml:space="preserve">LIBERIA             </v>
          </cell>
          <cell r="G422" t="str">
            <v xml:space="preserve">NACASCOLO           </v>
          </cell>
          <cell r="H422" t="str">
            <v xml:space="preserve">GUARDIA             </v>
          </cell>
          <cell r="I422" t="str">
            <v xml:space="preserve">GRACE LILLIANA MORALEZ LOPEZ  </v>
          </cell>
          <cell r="J422">
            <v>26670148</v>
          </cell>
          <cell r="K422">
            <v>26670148</v>
          </cell>
          <cell r="L422" t="str">
            <v xml:space="preserve">liceo_guardia@yahoo.es        </v>
          </cell>
          <cell r="M422">
            <v>2</v>
          </cell>
          <cell r="N422">
            <v>384</v>
          </cell>
          <cell r="O422">
            <v>16</v>
          </cell>
          <cell r="P422">
            <v>943</v>
          </cell>
          <cell r="Q422">
            <v>392</v>
          </cell>
          <cell r="R422">
            <v>15</v>
          </cell>
          <cell r="S422">
            <v>889</v>
          </cell>
          <cell r="AC422">
            <v>5535</v>
          </cell>
          <cell r="AD422">
            <v>5</v>
          </cell>
          <cell r="AE422">
            <v>3</v>
          </cell>
          <cell r="AF422">
            <v>3</v>
          </cell>
          <cell r="AG422">
            <v>3</v>
          </cell>
          <cell r="AH422">
            <v>2</v>
          </cell>
          <cell r="AI422">
            <v>0</v>
          </cell>
        </row>
        <row r="423">
          <cell r="A423">
            <v>5536</v>
          </cell>
          <cell r="B423" t="str">
            <v xml:space="preserve">COLEGIO BARRA DE COLORADO          </v>
          </cell>
          <cell r="C423" t="str">
            <v xml:space="preserve">GUAPILES                 </v>
          </cell>
          <cell r="D423">
            <v>3</v>
          </cell>
          <cell r="E423" t="str">
            <v xml:space="preserve">LIMON     </v>
          </cell>
          <cell r="F423" t="str">
            <v xml:space="preserve">POCOCI              </v>
          </cell>
          <cell r="G423" t="str">
            <v xml:space="preserve">COLORADO            </v>
          </cell>
          <cell r="H423" t="str">
            <v>BARRA COLORADO NORTE</v>
          </cell>
          <cell r="I423" t="str">
            <v xml:space="preserve">REYNER JESUS ANGULO LORIA     </v>
          </cell>
          <cell r="J423">
            <v>0</v>
          </cell>
          <cell r="K423">
            <v>0</v>
          </cell>
          <cell r="L423" t="str">
            <v xml:space="preserve">liceocolorado@hotmail.com     </v>
          </cell>
          <cell r="M423">
            <v>2</v>
          </cell>
          <cell r="N423">
            <v>61</v>
          </cell>
          <cell r="O423">
            <v>5</v>
          </cell>
          <cell r="P423">
            <v>251</v>
          </cell>
          <cell r="Q423">
            <v>62</v>
          </cell>
          <cell r="R423">
            <v>5</v>
          </cell>
          <cell r="S423">
            <v>226</v>
          </cell>
          <cell r="AC423">
            <v>5536</v>
          </cell>
          <cell r="AD423">
            <v>1</v>
          </cell>
          <cell r="AE423">
            <v>1</v>
          </cell>
          <cell r="AF423">
            <v>1</v>
          </cell>
          <cell r="AG423">
            <v>1</v>
          </cell>
          <cell r="AH423">
            <v>1</v>
          </cell>
          <cell r="AI423">
            <v>0</v>
          </cell>
        </row>
        <row r="424">
          <cell r="A424">
            <v>5567</v>
          </cell>
          <cell r="B424" t="str">
            <v xml:space="preserve">VENECIA                            </v>
          </cell>
          <cell r="C424" t="str">
            <v xml:space="preserve">LIMON                    </v>
          </cell>
          <cell r="D424">
            <v>9</v>
          </cell>
          <cell r="E424" t="str">
            <v xml:space="preserve">LIMON     </v>
          </cell>
          <cell r="F424" t="str">
            <v xml:space="preserve">MATINA              </v>
          </cell>
          <cell r="G424" t="str">
            <v xml:space="preserve">CARRANDI            </v>
          </cell>
          <cell r="H424" t="str">
            <v xml:space="preserve">VENECIA             </v>
          </cell>
          <cell r="I424" t="str">
            <v xml:space="preserve">ALFREDO BRUNLEY ROBINSON      </v>
          </cell>
          <cell r="J424">
            <v>27977297</v>
          </cell>
          <cell r="K424">
            <v>27977297</v>
          </cell>
          <cell r="L424" t="str">
            <v xml:space="preserve">liceovenecia@costarricense.cr </v>
          </cell>
          <cell r="M424">
            <v>1</v>
          </cell>
          <cell r="N424">
            <v>526</v>
          </cell>
          <cell r="O424">
            <v>19</v>
          </cell>
          <cell r="P424">
            <v>1063</v>
          </cell>
          <cell r="Q424">
            <v>518</v>
          </cell>
          <cell r="R424">
            <v>18</v>
          </cell>
          <cell r="S424">
            <v>1065</v>
          </cell>
          <cell r="AC424">
            <v>5567</v>
          </cell>
          <cell r="AD424">
            <v>7</v>
          </cell>
          <cell r="AE424">
            <v>4</v>
          </cell>
          <cell r="AF424">
            <v>3</v>
          </cell>
          <cell r="AG424">
            <v>3</v>
          </cell>
          <cell r="AH424">
            <v>2</v>
          </cell>
          <cell r="AI424">
            <v>0</v>
          </cell>
        </row>
        <row r="425">
          <cell r="A425">
            <v>5568</v>
          </cell>
          <cell r="B425" t="str">
            <v xml:space="preserve">SEPECUE                            </v>
          </cell>
          <cell r="C425" t="str">
            <v xml:space="preserve">SULA                     </v>
          </cell>
          <cell r="D425">
            <v>3</v>
          </cell>
          <cell r="E425" t="str">
            <v xml:space="preserve">LIMON     </v>
          </cell>
          <cell r="F425" t="str">
            <v xml:space="preserve">TALAMANCA           </v>
          </cell>
          <cell r="G425" t="str">
            <v xml:space="preserve">TELIRE              </v>
          </cell>
          <cell r="H425" t="str">
            <v xml:space="preserve">SEPECUE             </v>
          </cell>
          <cell r="I425" t="str">
            <v xml:space="preserve">OSCAR ALMENGOR FERNÁNDEZ      </v>
          </cell>
          <cell r="J425">
            <v>83749291</v>
          </cell>
          <cell r="K425">
            <v>27117667</v>
          </cell>
          <cell r="L425" t="str">
            <v xml:space="preserve">indio_oscar@yahoo.com         </v>
          </cell>
          <cell r="M425">
            <v>2</v>
          </cell>
          <cell r="N425">
            <v>135</v>
          </cell>
          <cell r="O425">
            <v>8</v>
          </cell>
          <cell r="P425">
            <v>426</v>
          </cell>
          <cell r="Q425">
            <v>137</v>
          </cell>
          <cell r="R425">
            <v>8</v>
          </cell>
          <cell r="S425">
            <v>426</v>
          </cell>
          <cell r="AC425">
            <v>5568</v>
          </cell>
          <cell r="AD425">
            <v>3</v>
          </cell>
          <cell r="AE425">
            <v>2</v>
          </cell>
          <cell r="AF425">
            <v>1</v>
          </cell>
          <cell r="AG425">
            <v>1</v>
          </cell>
          <cell r="AH425">
            <v>1</v>
          </cell>
          <cell r="AI425">
            <v>0</v>
          </cell>
        </row>
        <row r="426">
          <cell r="A426">
            <v>5572</v>
          </cell>
          <cell r="B426" t="str">
            <v xml:space="preserve">BARRIO IRVIN                       </v>
          </cell>
          <cell r="C426" t="str">
            <v xml:space="preserve">LIBERIA                  </v>
          </cell>
          <cell r="D426">
            <v>1</v>
          </cell>
          <cell r="E426" t="str">
            <v>GUANACASTE</v>
          </cell>
          <cell r="F426" t="str">
            <v xml:space="preserve">LA CRUZ             </v>
          </cell>
          <cell r="G426" t="str">
            <v xml:space="preserve">LA CRUZ             </v>
          </cell>
          <cell r="H426" t="str">
            <v xml:space="preserve">B° IRVIN            </v>
          </cell>
          <cell r="I426" t="str">
            <v xml:space="preserve">JOSE ANGEL ROVIRA UGARTE      </v>
          </cell>
          <cell r="J426">
            <v>26799561</v>
          </cell>
          <cell r="K426">
            <v>26799561</v>
          </cell>
          <cell r="L426" t="str">
            <v xml:space="preserve">colegioirvin@hotmail.com      </v>
          </cell>
          <cell r="M426">
            <v>2</v>
          </cell>
          <cell r="N426">
            <v>304</v>
          </cell>
          <cell r="O426">
            <v>11</v>
          </cell>
          <cell r="P426">
            <v>548</v>
          </cell>
          <cell r="Q426">
            <v>327</v>
          </cell>
          <cell r="R426">
            <v>12</v>
          </cell>
          <cell r="S426">
            <v>607</v>
          </cell>
          <cell r="AC426">
            <v>5572</v>
          </cell>
          <cell r="AD426">
            <v>4</v>
          </cell>
          <cell r="AE426">
            <v>3</v>
          </cell>
          <cell r="AF426">
            <v>1</v>
          </cell>
          <cell r="AG426">
            <v>2</v>
          </cell>
          <cell r="AH426">
            <v>1</v>
          </cell>
          <cell r="AI426">
            <v>0</v>
          </cell>
        </row>
        <row r="427">
          <cell r="A427">
            <v>5575</v>
          </cell>
          <cell r="B427" t="str">
            <v xml:space="preserve">LICEO RURAL ABROJO MOCTEZUMA       </v>
          </cell>
          <cell r="C427" t="str">
            <v xml:space="preserve">COTO                     </v>
          </cell>
          <cell r="D427">
            <v>11</v>
          </cell>
          <cell r="E427" t="str">
            <v>PUNTARENAS</v>
          </cell>
          <cell r="F427" t="str">
            <v xml:space="preserve">CORREDORES          </v>
          </cell>
          <cell r="G427" t="str">
            <v xml:space="preserve">CORREDOR            </v>
          </cell>
          <cell r="H427" t="str">
            <v xml:space="preserve">ABROJO MONTESUMA    </v>
          </cell>
          <cell r="I427" t="str">
            <v xml:space="preserve">HENRY DUARTE MORA             </v>
          </cell>
          <cell r="J427">
            <v>27322287</v>
          </cell>
          <cell r="K427">
            <v>0</v>
          </cell>
          <cell r="L427" t="str">
            <v xml:space="preserve">                              </v>
          </cell>
          <cell r="M427">
            <v>2</v>
          </cell>
          <cell r="N427">
            <v>68</v>
          </cell>
          <cell r="O427">
            <v>5</v>
          </cell>
          <cell r="P427">
            <v>200</v>
          </cell>
          <cell r="Q427">
            <v>60</v>
          </cell>
          <cell r="R427">
            <v>5</v>
          </cell>
          <cell r="S427" t="e">
            <v>#N/A</v>
          </cell>
          <cell r="AC427">
            <v>5575</v>
          </cell>
          <cell r="AD427">
            <v>1</v>
          </cell>
          <cell r="AE427">
            <v>1</v>
          </cell>
          <cell r="AF427">
            <v>1</v>
          </cell>
          <cell r="AG427">
            <v>1</v>
          </cell>
          <cell r="AH427">
            <v>1</v>
          </cell>
          <cell r="AI427">
            <v>0</v>
          </cell>
        </row>
        <row r="428">
          <cell r="A428">
            <v>5576</v>
          </cell>
          <cell r="B428" t="str">
            <v xml:space="preserve">T.V. SANTA ROSA                    </v>
          </cell>
          <cell r="C428" t="str">
            <v xml:space="preserve">COTO                     </v>
          </cell>
          <cell r="D428">
            <v>12</v>
          </cell>
          <cell r="E428" t="str">
            <v>PUNTARENAS</v>
          </cell>
          <cell r="F428" t="str">
            <v xml:space="preserve">CORREDORES          </v>
          </cell>
          <cell r="G428" t="str">
            <v xml:space="preserve">LAUREL              </v>
          </cell>
          <cell r="H428" t="str">
            <v xml:space="preserve">SANTA ROSA          </v>
          </cell>
          <cell r="I428" t="str">
            <v xml:space="preserve">EDER SOLANO GUTIERREZ         </v>
          </cell>
          <cell r="J428">
            <v>27322143</v>
          </cell>
          <cell r="K428">
            <v>27322143</v>
          </cell>
          <cell r="L428" t="str">
            <v>telesecundaria_santa_rosa@yaho</v>
          </cell>
          <cell r="M428">
            <v>2</v>
          </cell>
          <cell r="N428">
            <v>23</v>
          </cell>
          <cell r="O428">
            <v>3</v>
          </cell>
          <cell r="P428">
            <v>120</v>
          </cell>
          <cell r="Q428">
            <v>28</v>
          </cell>
          <cell r="R428">
            <v>3</v>
          </cell>
          <cell r="S428" t="e">
            <v>#N/A</v>
          </cell>
          <cell r="AC428">
            <v>5576</v>
          </cell>
          <cell r="AD428">
            <v>1</v>
          </cell>
          <cell r="AE428">
            <v>1</v>
          </cell>
          <cell r="AF428">
            <v>1</v>
          </cell>
          <cell r="AG428">
            <v>0</v>
          </cell>
          <cell r="AH428">
            <v>0</v>
          </cell>
          <cell r="AI428">
            <v>0</v>
          </cell>
        </row>
        <row r="429">
          <cell r="A429">
            <v>5577</v>
          </cell>
          <cell r="B429" t="str">
            <v xml:space="preserve">LICEO EL SAINO                     </v>
          </cell>
          <cell r="C429" t="str">
            <v xml:space="preserve">SAN CARLOS               </v>
          </cell>
          <cell r="D429">
            <v>5</v>
          </cell>
          <cell r="E429" t="str">
            <v xml:space="preserve">ALAJUELA  </v>
          </cell>
          <cell r="F429" t="str">
            <v xml:space="preserve">SAN CARLOS          </v>
          </cell>
          <cell r="G429" t="str">
            <v xml:space="preserve">PITAL               </v>
          </cell>
          <cell r="H429" t="str">
            <v xml:space="preserve">EL SAINO            </v>
          </cell>
          <cell r="I429" t="str">
            <v xml:space="preserve">ROBERTO CESPEDES MORA         </v>
          </cell>
          <cell r="J429">
            <v>24038273</v>
          </cell>
          <cell r="K429">
            <v>24038273</v>
          </cell>
          <cell r="L429" t="str">
            <v xml:space="preserve">liceosahino@hotmail.com       </v>
          </cell>
          <cell r="M429">
            <v>2</v>
          </cell>
          <cell r="N429">
            <v>191</v>
          </cell>
          <cell r="O429">
            <v>8</v>
          </cell>
          <cell r="P429">
            <v>405</v>
          </cell>
          <cell r="Q429">
            <v>171</v>
          </cell>
          <cell r="R429">
            <v>8</v>
          </cell>
          <cell r="S429">
            <v>345</v>
          </cell>
          <cell r="AC429">
            <v>5577</v>
          </cell>
          <cell r="AD429">
            <v>2</v>
          </cell>
          <cell r="AE429">
            <v>2</v>
          </cell>
          <cell r="AF429">
            <v>1</v>
          </cell>
          <cell r="AG429">
            <v>2</v>
          </cell>
          <cell r="AH429">
            <v>1</v>
          </cell>
          <cell r="AI429">
            <v>0</v>
          </cell>
        </row>
        <row r="430">
          <cell r="A430">
            <v>5578</v>
          </cell>
          <cell r="B430" t="str">
            <v xml:space="preserve">LICEO RURAL LA GUARIA DE POCOSOL   </v>
          </cell>
          <cell r="C430" t="str">
            <v xml:space="preserve">SAN CARLOS               </v>
          </cell>
          <cell r="D430">
            <v>8</v>
          </cell>
          <cell r="E430" t="str">
            <v xml:space="preserve">ALAJUELA  </v>
          </cell>
          <cell r="F430" t="str">
            <v xml:space="preserve">SAN CARLOS          </v>
          </cell>
          <cell r="G430" t="str">
            <v xml:space="preserve">POCOSOL             </v>
          </cell>
          <cell r="H430" t="str">
            <v xml:space="preserve">LA GUARIA           </v>
          </cell>
          <cell r="I430" t="str">
            <v xml:space="preserve">JUAN PABLO RAMIREZ CARRANZA   </v>
          </cell>
          <cell r="J430">
            <v>0</v>
          </cell>
          <cell r="K430">
            <v>0</v>
          </cell>
          <cell r="L430" t="str">
            <v xml:space="preserve">liceorurallaguaria@gmail.com  </v>
          </cell>
          <cell r="M430">
            <v>2</v>
          </cell>
          <cell r="N430">
            <v>63</v>
          </cell>
          <cell r="O430">
            <v>5</v>
          </cell>
          <cell r="P430">
            <v>200</v>
          </cell>
          <cell r="Q430">
            <v>69</v>
          </cell>
          <cell r="R430">
            <v>5</v>
          </cell>
          <cell r="S430" t="e">
            <v>#N/A</v>
          </cell>
          <cell r="AC430">
            <v>5578</v>
          </cell>
          <cell r="AD430">
            <v>1</v>
          </cell>
          <cell r="AE430">
            <v>1</v>
          </cell>
          <cell r="AF430">
            <v>1</v>
          </cell>
          <cell r="AG430">
            <v>1</v>
          </cell>
          <cell r="AH430">
            <v>1</v>
          </cell>
          <cell r="AI430">
            <v>0</v>
          </cell>
        </row>
        <row r="431">
          <cell r="A431">
            <v>5579</v>
          </cell>
          <cell r="B431" t="str">
            <v xml:space="preserve">COLEGIO SAN ANTONIO                </v>
          </cell>
          <cell r="C431" t="str">
            <v xml:space="preserve">PEREZ ZELEDON            </v>
          </cell>
          <cell r="D431">
            <v>8</v>
          </cell>
          <cell r="E431" t="str">
            <v xml:space="preserve">SAN JOSE  </v>
          </cell>
          <cell r="F431" t="str">
            <v xml:space="preserve">PEREZ ZELEDON       </v>
          </cell>
          <cell r="G431" t="str">
            <v xml:space="preserve">PEJIBAYE            </v>
          </cell>
          <cell r="H431" t="str">
            <v xml:space="preserve">SAN ANTONIO         </v>
          </cell>
          <cell r="I431" t="str">
            <v xml:space="preserve">DANILO BRENES NAVARRO         </v>
          </cell>
          <cell r="J431">
            <v>27715964</v>
          </cell>
          <cell r="K431">
            <v>0</v>
          </cell>
          <cell r="L431" t="str">
            <v>colegiosanantonio2008@hotmail.</v>
          </cell>
          <cell r="M431">
            <v>2</v>
          </cell>
          <cell r="N431">
            <v>229</v>
          </cell>
          <cell r="O431">
            <v>9</v>
          </cell>
          <cell r="P431">
            <v>453</v>
          </cell>
          <cell r="Q431">
            <v>199</v>
          </cell>
          <cell r="R431">
            <v>7</v>
          </cell>
          <cell r="S431">
            <v>359</v>
          </cell>
          <cell r="AC431">
            <v>5579</v>
          </cell>
          <cell r="AD431">
            <v>2</v>
          </cell>
          <cell r="AE431">
            <v>2</v>
          </cell>
          <cell r="AF431">
            <v>2</v>
          </cell>
          <cell r="AG431">
            <v>2</v>
          </cell>
          <cell r="AH431">
            <v>1</v>
          </cell>
          <cell r="AI431">
            <v>0</v>
          </cell>
        </row>
        <row r="432">
          <cell r="A432">
            <v>5580</v>
          </cell>
          <cell r="B432" t="str">
            <v xml:space="preserve">LICEO RURAL SANTIAGO               </v>
          </cell>
          <cell r="C432" t="str">
            <v xml:space="preserve">PEREZ ZELEDON            </v>
          </cell>
          <cell r="D432">
            <v>6</v>
          </cell>
          <cell r="E432" t="str">
            <v xml:space="preserve">SAN JOSE  </v>
          </cell>
          <cell r="F432" t="str">
            <v xml:space="preserve">PEREZ ZELEDON       </v>
          </cell>
          <cell r="G432" t="str">
            <v xml:space="preserve">SAN PEDRO           </v>
          </cell>
          <cell r="H432" t="str">
            <v xml:space="preserve">SANTIAGO            </v>
          </cell>
          <cell r="I432" t="str">
            <v xml:space="preserve">WALTER CORRALES CAMPOS        </v>
          </cell>
          <cell r="J432">
            <v>89220454</v>
          </cell>
          <cell r="K432">
            <v>0</v>
          </cell>
          <cell r="L432" t="str">
            <v xml:space="preserve">h.cespedes@costarricense.cr   </v>
          </cell>
          <cell r="M432">
            <v>2</v>
          </cell>
          <cell r="N432">
            <v>73</v>
          </cell>
          <cell r="O432">
            <v>5</v>
          </cell>
          <cell r="P432">
            <v>200</v>
          </cell>
          <cell r="Q432">
            <v>70</v>
          </cell>
          <cell r="R432">
            <v>5</v>
          </cell>
          <cell r="S432" t="e">
            <v>#N/A</v>
          </cell>
          <cell r="AC432">
            <v>5580</v>
          </cell>
          <cell r="AD432">
            <v>1</v>
          </cell>
          <cell r="AE432">
            <v>1</v>
          </cell>
          <cell r="AF432">
            <v>1</v>
          </cell>
          <cell r="AG432">
            <v>1</v>
          </cell>
          <cell r="AH432">
            <v>1</v>
          </cell>
          <cell r="AI432">
            <v>0</v>
          </cell>
        </row>
        <row r="433">
          <cell r="A433">
            <v>5581</v>
          </cell>
          <cell r="B433" t="str">
            <v xml:space="preserve">LICEO RURAL SAN RAFAEL DE CABAGRA  </v>
          </cell>
          <cell r="C433" t="str">
            <v xml:space="preserve">GRANDE DE TERRABA        </v>
          </cell>
          <cell r="D433">
            <v>12</v>
          </cell>
          <cell r="E433" t="str">
            <v>PUNTARENAS</v>
          </cell>
          <cell r="F433" t="str">
            <v xml:space="preserve">BUENOS AIRES        </v>
          </cell>
          <cell r="G433" t="str">
            <v xml:space="preserve">POTRERO GRANDE      </v>
          </cell>
          <cell r="H433" t="str">
            <v xml:space="preserve">SAN RAFAEL CABAGRA  </v>
          </cell>
          <cell r="I433" t="str">
            <v xml:space="preserve">JORGE PICADO CORRALES         </v>
          </cell>
          <cell r="J433">
            <v>27300159</v>
          </cell>
          <cell r="K433">
            <v>27300159</v>
          </cell>
          <cell r="L433" t="str">
            <v xml:space="preserve">                              </v>
          </cell>
          <cell r="M433">
            <v>2</v>
          </cell>
          <cell r="N433">
            <v>113</v>
          </cell>
          <cell r="O433">
            <v>5</v>
          </cell>
          <cell r="P433">
            <v>200</v>
          </cell>
          <cell r="Q433">
            <v>91</v>
          </cell>
          <cell r="R433">
            <v>5</v>
          </cell>
          <cell r="S433" t="e">
            <v>#N/A</v>
          </cell>
          <cell r="AC433">
            <v>5581</v>
          </cell>
          <cell r="AD433">
            <v>1</v>
          </cell>
          <cell r="AE433">
            <v>1</v>
          </cell>
          <cell r="AF433">
            <v>1</v>
          </cell>
          <cell r="AG433">
            <v>1</v>
          </cell>
          <cell r="AH433">
            <v>1</v>
          </cell>
          <cell r="AI433">
            <v>0</v>
          </cell>
        </row>
        <row r="434">
          <cell r="A434">
            <v>5582</v>
          </cell>
          <cell r="B434" t="str">
            <v xml:space="preserve">T.V. MASTATAL                      </v>
          </cell>
          <cell r="C434" t="str">
            <v xml:space="preserve">PURISCAL                 </v>
          </cell>
          <cell r="D434">
            <v>3</v>
          </cell>
          <cell r="E434" t="str">
            <v xml:space="preserve">SAN JOSE  </v>
          </cell>
          <cell r="F434" t="str">
            <v xml:space="preserve">PURISCAL            </v>
          </cell>
          <cell r="G434" t="str">
            <v xml:space="preserve">CHIRES              </v>
          </cell>
          <cell r="H434" t="str">
            <v xml:space="preserve">MASTATAL            </v>
          </cell>
          <cell r="I434" t="str">
            <v xml:space="preserve">CARLOS ANDRES ZUÑIGA JIMENEZ  </v>
          </cell>
          <cell r="J434">
            <v>88388754</v>
          </cell>
          <cell r="K434">
            <v>27781047</v>
          </cell>
          <cell r="L434" t="str">
            <v xml:space="preserve">andzuji9@hotmail.com          </v>
          </cell>
          <cell r="M434">
            <v>2</v>
          </cell>
          <cell r="N434">
            <v>25</v>
          </cell>
          <cell r="O434">
            <v>5</v>
          </cell>
          <cell r="P434">
            <v>200</v>
          </cell>
          <cell r="Q434">
            <v>28</v>
          </cell>
          <cell r="R434">
            <v>5</v>
          </cell>
          <cell r="S434" t="e">
            <v>#N/A</v>
          </cell>
          <cell r="AC434">
            <v>5582</v>
          </cell>
          <cell r="AD434">
            <v>1</v>
          </cell>
          <cell r="AE434">
            <v>1</v>
          </cell>
          <cell r="AF434">
            <v>1</v>
          </cell>
          <cell r="AG434">
            <v>1</v>
          </cell>
          <cell r="AH434">
            <v>1</v>
          </cell>
          <cell r="AI434">
            <v>0</v>
          </cell>
        </row>
        <row r="435">
          <cell r="A435">
            <v>5583</v>
          </cell>
          <cell r="B435" t="str">
            <v xml:space="preserve">LICEO CUATRO BOCAS                 </v>
          </cell>
          <cell r="C435" t="str">
            <v xml:space="preserve">ZONA NORTE-NORTE         </v>
          </cell>
          <cell r="D435">
            <v>2</v>
          </cell>
          <cell r="E435" t="str">
            <v xml:space="preserve">ALAJUELA  </v>
          </cell>
          <cell r="F435" t="str">
            <v xml:space="preserve">UPALA               </v>
          </cell>
          <cell r="G435" t="str">
            <v xml:space="preserve">AGUAS CLARAS        </v>
          </cell>
          <cell r="H435" t="str">
            <v xml:space="preserve">CUATRO BOCAS        </v>
          </cell>
          <cell r="I435" t="str">
            <v xml:space="preserve">DENNICE JIMENEZ RODRIGUEZ     </v>
          </cell>
          <cell r="J435">
            <v>22065374</v>
          </cell>
          <cell r="K435">
            <v>24660220</v>
          </cell>
          <cell r="L435" t="str">
            <v xml:space="preserve">soniaaranacr@gmail.com        </v>
          </cell>
          <cell r="M435">
            <v>2</v>
          </cell>
          <cell r="N435">
            <v>132</v>
          </cell>
          <cell r="O435">
            <v>8</v>
          </cell>
          <cell r="P435">
            <v>406</v>
          </cell>
          <cell r="Q435">
            <v>102</v>
          </cell>
          <cell r="R435">
            <v>7</v>
          </cell>
          <cell r="S435">
            <v>346</v>
          </cell>
          <cell r="AC435">
            <v>5583</v>
          </cell>
          <cell r="AD435">
            <v>3</v>
          </cell>
          <cell r="AE435">
            <v>2</v>
          </cell>
          <cell r="AF435">
            <v>1</v>
          </cell>
          <cell r="AG435">
            <v>1</v>
          </cell>
          <cell r="AH435">
            <v>1</v>
          </cell>
          <cell r="AI435">
            <v>0</v>
          </cell>
        </row>
        <row r="436">
          <cell r="A436">
            <v>5584</v>
          </cell>
          <cell r="B436" t="str">
            <v xml:space="preserve">LICERO RURAL LA CONQUISTA          </v>
          </cell>
          <cell r="C436" t="str">
            <v xml:space="preserve">SARAPIQUI                </v>
          </cell>
          <cell r="D436">
            <v>2</v>
          </cell>
          <cell r="E436" t="str">
            <v xml:space="preserve">HEREDIA   </v>
          </cell>
          <cell r="F436" t="str">
            <v xml:space="preserve">SARAPIQUI           </v>
          </cell>
          <cell r="G436" t="str">
            <v xml:space="preserve">HORQUETAS           </v>
          </cell>
          <cell r="H436" t="str">
            <v xml:space="preserve">LA CONQUISTA        </v>
          </cell>
          <cell r="I436" t="str">
            <v xml:space="preserve">KAREN BADILLA ROJAS           </v>
          </cell>
          <cell r="J436">
            <v>27644195</v>
          </cell>
          <cell r="K436">
            <v>27645086</v>
          </cell>
          <cell r="L436" t="str">
            <v xml:space="preserve">kbadillar@hotmail.com         </v>
          </cell>
          <cell r="M436">
            <v>2</v>
          </cell>
          <cell r="N436">
            <v>125</v>
          </cell>
          <cell r="O436">
            <v>7</v>
          </cell>
          <cell r="P436">
            <v>200</v>
          </cell>
          <cell r="Q436">
            <v>110</v>
          </cell>
          <cell r="R436">
            <v>6</v>
          </cell>
          <cell r="S436" t="e">
            <v>#N/A</v>
          </cell>
          <cell r="AC436">
            <v>5584</v>
          </cell>
          <cell r="AD436">
            <v>2</v>
          </cell>
          <cell r="AE436">
            <v>2</v>
          </cell>
          <cell r="AF436">
            <v>1</v>
          </cell>
          <cell r="AG436">
            <v>1</v>
          </cell>
          <cell r="AH436">
            <v>1</v>
          </cell>
          <cell r="AI436">
            <v>0</v>
          </cell>
        </row>
        <row r="437">
          <cell r="A437">
            <v>5585</v>
          </cell>
          <cell r="B437" t="str">
            <v xml:space="preserve">LICEO RURAL LA ALDEA               </v>
          </cell>
          <cell r="C437" t="str">
            <v xml:space="preserve">SARAPIQUI                </v>
          </cell>
          <cell r="D437">
            <v>3</v>
          </cell>
          <cell r="E437" t="str">
            <v xml:space="preserve">HEREDIA   </v>
          </cell>
          <cell r="F437" t="str">
            <v xml:space="preserve">SARAPIQUI           </v>
          </cell>
          <cell r="G437" t="str">
            <v xml:space="preserve">PUERTO VIEJO        </v>
          </cell>
          <cell r="H437" t="str">
            <v xml:space="preserve">LA ALDEA            </v>
          </cell>
          <cell r="I437" t="str">
            <v xml:space="preserve">DABID CARRANZA SEQUEIRA       </v>
          </cell>
          <cell r="J437">
            <v>27666283</v>
          </cell>
          <cell r="K437">
            <v>27666283</v>
          </cell>
          <cell r="L437" t="str">
            <v xml:space="preserve">tvaldea2003@gmail.com         </v>
          </cell>
          <cell r="M437">
            <v>2</v>
          </cell>
          <cell r="N437">
            <v>73</v>
          </cell>
          <cell r="O437">
            <v>5</v>
          </cell>
          <cell r="P437">
            <v>200</v>
          </cell>
          <cell r="Q437">
            <v>71</v>
          </cell>
          <cell r="R437">
            <v>5</v>
          </cell>
          <cell r="S437" t="e">
            <v>#N/A</v>
          </cell>
          <cell r="AC437">
            <v>5585</v>
          </cell>
          <cell r="AD437">
            <v>1</v>
          </cell>
          <cell r="AE437">
            <v>1</v>
          </cell>
          <cell r="AF437">
            <v>1</v>
          </cell>
          <cell r="AG437">
            <v>1</v>
          </cell>
          <cell r="AH437">
            <v>1</v>
          </cell>
          <cell r="AI437">
            <v>0</v>
          </cell>
        </row>
        <row r="438">
          <cell r="A438">
            <v>5586</v>
          </cell>
          <cell r="B438" t="str">
            <v xml:space="preserve">LICEO EL PARAISO                   </v>
          </cell>
          <cell r="C438" t="str">
            <v xml:space="preserve">SARAPIQUI                </v>
          </cell>
          <cell r="D438">
            <v>1</v>
          </cell>
          <cell r="E438" t="str">
            <v xml:space="preserve">HEREDIA   </v>
          </cell>
          <cell r="F438" t="str">
            <v xml:space="preserve">SARAPIQUI           </v>
          </cell>
          <cell r="G438" t="str">
            <v xml:space="preserve">LA VIRGEN           </v>
          </cell>
          <cell r="H438" t="str">
            <v xml:space="preserve">EL PARAISO          </v>
          </cell>
          <cell r="I438" t="str">
            <v xml:space="preserve">MAURICIO OBANDO OBANDO        </v>
          </cell>
          <cell r="J438">
            <v>27610841</v>
          </cell>
          <cell r="K438">
            <v>27610841</v>
          </cell>
          <cell r="L438" t="str">
            <v xml:space="preserve">liceoelparaiso@gmail.com      </v>
          </cell>
          <cell r="M438">
            <v>2</v>
          </cell>
          <cell r="N438">
            <v>111</v>
          </cell>
          <cell r="O438">
            <v>6</v>
          </cell>
          <cell r="P438">
            <v>311</v>
          </cell>
          <cell r="Q438">
            <v>108</v>
          </cell>
          <cell r="R438">
            <v>6</v>
          </cell>
          <cell r="S438">
            <v>296</v>
          </cell>
          <cell r="AC438">
            <v>5586</v>
          </cell>
          <cell r="AD438">
            <v>2</v>
          </cell>
          <cell r="AE438">
            <v>1</v>
          </cell>
          <cell r="AF438">
            <v>1</v>
          </cell>
          <cell r="AG438">
            <v>1</v>
          </cell>
          <cell r="AH438">
            <v>1</v>
          </cell>
          <cell r="AI438">
            <v>0</v>
          </cell>
        </row>
        <row r="439">
          <cell r="A439">
            <v>5587</v>
          </cell>
          <cell r="B439" t="str">
            <v xml:space="preserve">LICEO RURAL SAN JULIÁN             </v>
          </cell>
          <cell r="C439" t="str">
            <v xml:space="preserve">SARAPIQUI                </v>
          </cell>
          <cell r="D439">
            <v>3</v>
          </cell>
          <cell r="E439" t="str">
            <v xml:space="preserve">HEREDIA   </v>
          </cell>
          <cell r="F439" t="str">
            <v xml:space="preserve">SARAPIQUI           </v>
          </cell>
          <cell r="G439" t="str">
            <v xml:space="preserve">PUERTO VIEJO        </v>
          </cell>
          <cell r="H439" t="str">
            <v xml:space="preserve">SAN JULIÁN          </v>
          </cell>
          <cell r="I439" t="str">
            <v xml:space="preserve">WENDY SALAS SIBAJA            </v>
          </cell>
          <cell r="J439">
            <v>27666283</v>
          </cell>
          <cell r="K439">
            <v>0</v>
          </cell>
          <cell r="L439" t="str">
            <v xml:space="preserve">                              </v>
          </cell>
          <cell r="M439">
            <v>2</v>
          </cell>
          <cell r="N439">
            <v>112</v>
          </cell>
          <cell r="O439">
            <v>5</v>
          </cell>
          <cell r="P439">
            <v>200</v>
          </cell>
          <cell r="Q439">
            <v>104</v>
          </cell>
          <cell r="R439">
            <v>5</v>
          </cell>
          <cell r="S439" t="e">
            <v>#N/A</v>
          </cell>
          <cell r="AC439">
            <v>5587</v>
          </cell>
          <cell r="AD439">
            <v>1</v>
          </cell>
          <cell r="AE439">
            <v>1</v>
          </cell>
          <cell r="AF439">
            <v>1</v>
          </cell>
          <cell r="AG439">
            <v>1</v>
          </cell>
          <cell r="AH439">
            <v>1</v>
          </cell>
          <cell r="AI439">
            <v>0</v>
          </cell>
        </row>
        <row r="440">
          <cell r="A440">
            <v>5588</v>
          </cell>
          <cell r="B440" t="str">
            <v xml:space="preserve">T.V. LAS BRISAS                    </v>
          </cell>
          <cell r="C440" t="str">
            <v xml:space="preserve">LIBERIA                  </v>
          </cell>
          <cell r="D440">
            <v>1</v>
          </cell>
          <cell r="E440" t="str">
            <v>GUANACASTE</v>
          </cell>
          <cell r="F440" t="str">
            <v xml:space="preserve">LA CRUZ             </v>
          </cell>
          <cell r="G440" t="str">
            <v xml:space="preserve">LA CRUZ             </v>
          </cell>
          <cell r="H440" t="str">
            <v xml:space="preserve">BRISAS DE LA GARITA </v>
          </cell>
          <cell r="I440" t="str">
            <v>JEFREY ALONSO ALVAREZ CASCANTE</v>
          </cell>
          <cell r="J440">
            <v>26799174</v>
          </cell>
          <cell r="K440">
            <v>26799174</v>
          </cell>
          <cell r="L440" t="str">
            <v xml:space="preserve">                              </v>
          </cell>
          <cell r="M440">
            <v>2</v>
          </cell>
          <cell r="N440">
            <v>33</v>
          </cell>
          <cell r="O440">
            <v>3</v>
          </cell>
          <cell r="P440">
            <v>120</v>
          </cell>
          <cell r="Q440">
            <v>30</v>
          </cell>
          <cell r="R440">
            <v>3</v>
          </cell>
          <cell r="S440" t="e">
            <v>#N/A</v>
          </cell>
          <cell r="AC440">
            <v>5588</v>
          </cell>
          <cell r="AD440">
            <v>1</v>
          </cell>
          <cell r="AE440">
            <v>1</v>
          </cell>
          <cell r="AF440">
            <v>1</v>
          </cell>
          <cell r="AG440">
            <v>0</v>
          </cell>
          <cell r="AH440">
            <v>0</v>
          </cell>
          <cell r="AI440">
            <v>0</v>
          </cell>
        </row>
        <row r="441">
          <cell r="A441">
            <v>5589</v>
          </cell>
          <cell r="B441" t="str">
            <v xml:space="preserve">LICEO RURAL SANTA EULALIA          </v>
          </cell>
          <cell r="C441" t="str">
            <v xml:space="preserve">ALAJUELA                 </v>
          </cell>
          <cell r="D441">
            <v>8</v>
          </cell>
          <cell r="E441" t="str">
            <v xml:space="preserve">ALAJUELA  </v>
          </cell>
          <cell r="F441" t="str">
            <v xml:space="preserve">ATENAS              </v>
          </cell>
          <cell r="G441" t="str">
            <v xml:space="preserve">SANTA EULALIA       </v>
          </cell>
          <cell r="H441" t="str">
            <v xml:space="preserve">SANTA EULALIA       </v>
          </cell>
          <cell r="I441" t="str">
            <v xml:space="preserve">LILLIAM CALLEJAS ESCOBAR      </v>
          </cell>
          <cell r="J441">
            <v>24460703</v>
          </cell>
          <cell r="K441">
            <v>0</v>
          </cell>
          <cell r="L441" t="str">
            <v xml:space="preserve">telesec5589@hotmail.com       </v>
          </cell>
          <cell r="M441">
            <v>2</v>
          </cell>
          <cell r="N441">
            <v>103</v>
          </cell>
          <cell r="O441">
            <v>5</v>
          </cell>
          <cell r="P441">
            <v>200</v>
          </cell>
          <cell r="Q441">
            <v>68</v>
          </cell>
          <cell r="R441">
            <v>5</v>
          </cell>
          <cell r="S441" t="e">
            <v>#N/A</v>
          </cell>
          <cell r="AC441">
            <v>5589</v>
          </cell>
          <cell r="AD441">
            <v>1</v>
          </cell>
          <cell r="AE441">
            <v>1</v>
          </cell>
          <cell r="AF441">
            <v>1</v>
          </cell>
          <cell r="AG441">
            <v>1</v>
          </cell>
          <cell r="AH441">
            <v>1</v>
          </cell>
          <cell r="AI441">
            <v>0</v>
          </cell>
        </row>
        <row r="442">
          <cell r="A442">
            <v>5590</v>
          </cell>
          <cell r="B442" t="str">
            <v xml:space="preserve">LICEO JUNTAS DE CAOBA              </v>
          </cell>
          <cell r="C442" t="str">
            <v xml:space="preserve">ZONA NORTE-NORTE         </v>
          </cell>
          <cell r="D442">
            <v>7</v>
          </cell>
          <cell r="E442" t="str">
            <v>GUANACASTE</v>
          </cell>
          <cell r="F442" t="str">
            <v xml:space="preserve">LA CRUZ             </v>
          </cell>
          <cell r="G442" t="str">
            <v xml:space="preserve">SANTA CECILIA       </v>
          </cell>
          <cell r="H442" t="str">
            <v xml:space="preserve">JUNTAS DEL CAOBA    </v>
          </cell>
          <cell r="I442" t="str">
            <v xml:space="preserve">FLOR DE LOS ANGELES COREA     </v>
          </cell>
          <cell r="J442">
            <v>0</v>
          </cell>
          <cell r="K442">
            <v>0</v>
          </cell>
          <cell r="L442" t="str">
            <v>liceojuntasdecaoba@hotmail.com</v>
          </cell>
          <cell r="M442">
            <v>2</v>
          </cell>
          <cell r="N442">
            <v>94</v>
          </cell>
          <cell r="O442">
            <v>9</v>
          </cell>
          <cell r="P442">
            <v>433</v>
          </cell>
          <cell r="Q442">
            <v>93</v>
          </cell>
          <cell r="R442">
            <v>6</v>
          </cell>
          <cell r="S442">
            <v>297</v>
          </cell>
          <cell r="AC442">
            <v>5590</v>
          </cell>
          <cell r="AD442">
            <v>2</v>
          </cell>
          <cell r="AE442">
            <v>1</v>
          </cell>
          <cell r="AF442">
            <v>2</v>
          </cell>
          <cell r="AG442">
            <v>2</v>
          </cell>
          <cell r="AH442">
            <v>2</v>
          </cell>
          <cell r="AI442">
            <v>0</v>
          </cell>
        </row>
        <row r="443">
          <cell r="A443">
            <v>5591</v>
          </cell>
          <cell r="B443" t="str">
            <v xml:space="preserve">SAN JORGE                          </v>
          </cell>
          <cell r="C443" t="str">
            <v xml:space="preserve">ZONA NORTE-NORTE         </v>
          </cell>
          <cell r="D443">
            <v>6</v>
          </cell>
          <cell r="E443" t="str">
            <v xml:space="preserve">ALAJUELA  </v>
          </cell>
          <cell r="F443" t="str">
            <v xml:space="preserve">UPALA               </v>
          </cell>
          <cell r="G443" t="str">
            <v xml:space="preserve">YOLILLAL            </v>
          </cell>
          <cell r="H443" t="str">
            <v xml:space="preserve">SAN JORGE           </v>
          </cell>
          <cell r="I443" t="str">
            <v xml:space="preserve">JORGE MAURICIO ESCOBAR TELLEZ </v>
          </cell>
          <cell r="J443">
            <v>24708576</v>
          </cell>
          <cell r="K443">
            <v>24708576</v>
          </cell>
          <cell r="L443" t="str">
            <v xml:space="preserve">liceosanjorge@gmail.com       </v>
          </cell>
          <cell r="M443">
            <v>2</v>
          </cell>
          <cell r="N443">
            <v>129</v>
          </cell>
          <cell r="O443">
            <v>9</v>
          </cell>
          <cell r="P443">
            <v>437</v>
          </cell>
          <cell r="Q443">
            <v>156</v>
          </cell>
          <cell r="R443">
            <v>7</v>
          </cell>
          <cell r="S443">
            <v>436</v>
          </cell>
          <cell r="AC443">
            <v>5591</v>
          </cell>
          <cell r="AD443">
            <v>2</v>
          </cell>
          <cell r="AE443">
            <v>2</v>
          </cell>
          <cell r="AF443">
            <v>2</v>
          </cell>
          <cell r="AG443">
            <v>2</v>
          </cell>
          <cell r="AH443">
            <v>1</v>
          </cell>
          <cell r="AI443">
            <v>0</v>
          </cell>
        </row>
        <row r="444">
          <cell r="A444">
            <v>5596</v>
          </cell>
          <cell r="B444" t="str">
            <v xml:space="preserve">T.V. LOS JAZMINES B.               </v>
          </cell>
          <cell r="C444" t="str">
            <v xml:space="preserve">ZONA NORTE-NORTE         </v>
          </cell>
          <cell r="D444">
            <v>4</v>
          </cell>
          <cell r="E444" t="str">
            <v xml:space="preserve">ALAJUELA  </v>
          </cell>
          <cell r="F444" t="str">
            <v xml:space="preserve">UPALA               </v>
          </cell>
          <cell r="G444" t="str">
            <v xml:space="preserve">UPALA               </v>
          </cell>
          <cell r="H444" t="str">
            <v xml:space="preserve">LOS JAZMINES B.     </v>
          </cell>
          <cell r="I444" t="str">
            <v xml:space="preserve">WILLIAM CASTRO RAMIREZ        </v>
          </cell>
          <cell r="J444">
            <v>0</v>
          </cell>
          <cell r="K444">
            <v>0</v>
          </cell>
          <cell r="L444" t="str">
            <v xml:space="preserve">                              </v>
          </cell>
          <cell r="M444">
            <v>2</v>
          </cell>
          <cell r="N444">
            <v>38</v>
          </cell>
          <cell r="O444">
            <v>3</v>
          </cell>
          <cell r="P444">
            <v>120</v>
          </cell>
          <cell r="Q444">
            <v>36</v>
          </cell>
          <cell r="R444">
            <v>3</v>
          </cell>
          <cell r="S444" t="e">
            <v>#N/A</v>
          </cell>
          <cell r="AC444">
            <v>5596</v>
          </cell>
          <cell r="AD444">
            <v>1</v>
          </cell>
          <cell r="AE444">
            <v>1</v>
          </cell>
          <cell r="AF444">
            <v>1</v>
          </cell>
          <cell r="AG444">
            <v>0</v>
          </cell>
          <cell r="AH444">
            <v>0</v>
          </cell>
          <cell r="AI444">
            <v>0</v>
          </cell>
        </row>
        <row r="445">
          <cell r="A445">
            <v>5598</v>
          </cell>
          <cell r="B445" t="str">
            <v xml:space="preserve">LICEO RURAL COQUITAL               </v>
          </cell>
          <cell r="C445" t="str">
            <v xml:space="preserve">SAN CARLOS               </v>
          </cell>
          <cell r="D445">
            <v>9</v>
          </cell>
          <cell r="E445" t="str">
            <v xml:space="preserve">ALAJUELA  </v>
          </cell>
          <cell r="F445" t="str">
            <v xml:space="preserve">LOS CHILES          </v>
          </cell>
          <cell r="G445" t="str">
            <v xml:space="preserve">LOS CHILES          </v>
          </cell>
          <cell r="H445" t="str">
            <v xml:space="preserve">COQUITAL            </v>
          </cell>
          <cell r="I445" t="str">
            <v xml:space="preserve">SOFIA SEQUIERA RUIZ           </v>
          </cell>
          <cell r="J445">
            <v>0</v>
          </cell>
          <cell r="K445">
            <v>0</v>
          </cell>
          <cell r="L445" t="str">
            <v xml:space="preserve">                              </v>
          </cell>
          <cell r="M445">
            <v>2</v>
          </cell>
          <cell r="N445">
            <v>110</v>
          </cell>
          <cell r="O445">
            <v>5</v>
          </cell>
          <cell r="P445">
            <v>200</v>
          </cell>
          <cell r="Q445">
            <v>94</v>
          </cell>
          <cell r="R445">
            <v>5</v>
          </cell>
          <cell r="S445" t="e">
            <v>#N/A</v>
          </cell>
          <cell r="AC445">
            <v>5598</v>
          </cell>
          <cell r="AD445">
            <v>1</v>
          </cell>
          <cell r="AE445">
            <v>1</v>
          </cell>
          <cell r="AF445">
            <v>1</v>
          </cell>
          <cell r="AG445">
            <v>1</v>
          </cell>
          <cell r="AH445">
            <v>1</v>
          </cell>
          <cell r="AI445">
            <v>0</v>
          </cell>
        </row>
        <row r="446">
          <cell r="A446">
            <v>5600</v>
          </cell>
          <cell r="B446" t="str">
            <v xml:space="preserve">T.V. HOGAR CREA NIÑAS              </v>
          </cell>
          <cell r="C446" t="str">
            <v xml:space="preserve">CARTAGO                  </v>
          </cell>
          <cell r="D446">
            <v>5</v>
          </cell>
          <cell r="E446" t="str">
            <v xml:space="preserve">CARTAGO   </v>
          </cell>
          <cell r="F446" t="str">
            <v xml:space="preserve">OREAMUNO            </v>
          </cell>
          <cell r="G446" t="str">
            <v xml:space="preserve">SAN RAFAEL          </v>
          </cell>
          <cell r="H446" t="str">
            <v xml:space="preserve">LA PUEBLA           </v>
          </cell>
          <cell r="I446" t="str">
            <v xml:space="preserve">CINTHYA ARAYA JIMÉNEZ         </v>
          </cell>
          <cell r="J446">
            <v>25536287</v>
          </cell>
          <cell r="K446">
            <v>25536287</v>
          </cell>
          <cell r="L446" t="str">
            <v xml:space="preserve">cinthyaa1@costarricense.cr    </v>
          </cell>
          <cell r="M446">
            <v>2</v>
          </cell>
          <cell r="N446">
            <v>12</v>
          </cell>
          <cell r="O446">
            <v>2</v>
          </cell>
          <cell r="P446">
            <v>8532</v>
          </cell>
          <cell r="Q446">
            <v>11</v>
          </cell>
          <cell r="R446">
            <v>2</v>
          </cell>
          <cell r="S446" t="e">
            <v>#N/A</v>
          </cell>
          <cell r="AC446">
            <v>5600</v>
          </cell>
          <cell r="AD446">
            <v>1</v>
          </cell>
          <cell r="AE446">
            <v>1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</row>
        <row r="447">
          <cell r="A447">
            <v>5645</v>
          </cell>
          <cell r="B447" t="str">
            <v xml:space="preserve">LICEO RURAL BEBEDERO               </v>
          </cell>
          <cell r="C447" t="str">
            <v xml:space="preserve">CAÑAS                    </v>
          </cell>
          <cell r="D447">
            <v>1</v>
          </cell>
          <cell r="E447" t="str">
            <v>GUANACASTE</v>
          </cell>
          <cell r="F447" t="str">
            <v xml:space="preserve">CAÑAS               </v>
          </cell>
          <cell r="G447" t="str">
            <v xml:space="preserve">BEBEDERO            </v>
          </cell>
          <cell r="H447" t="str">
            <v xml:space="preserve">URB. LAS LOMAS      </v>
          </cell>
          <cell r="I447" t="str">
            <v xml:space="preserve">KENNETH PONCE VILCHEZ         </v>
          </cell>
          <cell r="J447">
            <v>26740446</v>
          </cell>
          <cell r="K447">
            <v>26740446</v>
          </cell>
          <cell r="L447" t="str">
            <v>telesecundariabebedero@gmail.c</v>
          </cell>
          <cell r="M447">
            <v>2</v>
          </cell>
          <cell r="N447">
            <v>132</v>
          </cell>
          <cell r="O447">
            <v>5</v>
          </cell>
          <cell r="P447">
            <v>240</v>
          </cell>
          <cell r="Q447">
            <v>131</v>
          </cell>
          <cell r="R447">
            <v>6</v>
          </cell>
          <cell r="S447" t="e">
            <v>#N/A</v>
          </cell>
          <cell r="AC447">
            <v>5645</v>
          </cell>
          <cell r="AD447">
            <v>1</v>
          </cell>
          <cell r="AE447">
            <v>1</v>
          </cell>
          <cell r="AF447">
            <v>1</v>
          </cell>
          <cell r="AG447">
            <v>1</v>
          </cell>
          <cell r="AH447">
            <v>1</v>
          </cell>
          <cell r="AI447">
            <v>0</v>
          </cell>
        </row>
        <row r="448">
          <cell r="A448">
            <v>5655</v>
          </cell>
          <cell r="B448" t="str">
            <v xml:space="preserve">LICEO RURAL SAN ANDRES             </v>
          </cell>
          <cell r="C448" t="str">
            <v xml:space="preserve">LOS SANTOS               </v>
          </cell>
          <cell r="D448">
            <v>3</v>
          </cell>
          <cell r="E448" t="str">
            <v xml:space="preserve">SAN JOSE  </v>
          </cell>
          <cell r="F448" t="str">
            <v xml:space="preserve">LEON CORTES         </v>
          </cell>
          <cell r="G448" t="str">
            <v xml:space="preserve">SAN ANDRES          </v>
          </cell>
          <cell r="H448" t="str">
            <v xml:space="preserve">SAN ANDRES          </v>
          </cell>
          <cell r="I448" t="str">
            <v xml:space="preserve">LAURA CRUZ JIMENEZ            </v>
          </cell>
          <cell r="J448">
            <v>25442281</v>
          </cell>
          <cell r="K448">
            <v>25442281</v>
          </cell>
          <cell r="L448" t="str">
            <v xml:space="preserve">liceosanandres@yahoo.com      </v>
          </cell>
          <cell r="M448">
            <v>2</v>
          </cell>
          <cell r="N448">
            <v>87</v>
          </cell>
          <cell r="O448">
            <v>5</v>
          </cell>
          <cell r="P448">
            <v>200</v>
          </cell>
          <cell r="Q448">
            <v>91</v>
          </cell>
          <cell r="R448">
            <v>5</v>
          </cell>
          <cell r="S448" t="e">
            <v>#N/A</v>
          </cell>
          <cell r="AC448">
            <v>5655</v>
          </cell>
          <cell r="AD448">
            <v>1</v>
          </cell>
          <cell r="AE448">
            <v>1</v>
          </cell>
          <cell r="AF448">
            <v>1</v>
          </cell>
          <cell r="AG448">
            <v>1</v>
          </cell>
          <cell r="AH448">
            <v>1</v>
          </cell>
          <cell r="AI448">
            <v>0</v>
          </cell>
        </row>
        <row r="449">
          <cell r="A449">
            <v>5656</v>
          </cell>
          <cell r="B449" t="str">
            <v xml:space="preserve">LICEO RURAL SANTA CRUZ             </v>
          </cell>
          <cell r="C449" t="str">
            <v xml:space="preserve">LOS SANTOS               </v>
          </cell>
          <cell r="D449">
            <v>3</v>
          </cell>
          <cell r="E449" t="str">
            <v xml:space="preserve">SAN JOSE  </v>
          </cell>
          <cell r="F449" t="str">
            <v xml:space="preserve">LEON CORTES         </v>
          </cell>
          <cell r="G449" t="str">
            <v xml:space="preserve">SANTA CRUZ          </v>
          </cell>
          <cell r="H449" t="str">
            <v xml:space="preserve">SANTA CRUZ          </v>
          </cell>
          <cell r="I449" t="str">
            <v xml:space="preserve">JOSE ANDRES HIDALGO CORDERO   </v>
          </cell>
          <cell r="J449">
            <v>25442177</v>
          </cell>
          <cell r="K449">
            <v>25442177</v>
          </cell>
          <cell r="L449" t="str">
            <v>liceoruraldesantacruz@gmail.co</v>
          </cell>
          <cell r="M449">
            <v>2</v>
          </cell>
          <cell r="N449">
            <v>58</v>
          </cell>
          <cell r="O449">
            <v>5</v>
          </cell>
          <cell r="P449">
            <v>200</v>
          </cell>
          <cell r="Q449">
            <v>68</v>
          </cell>
          <cell r="R449">
            <v>5</v>
          </cell>
          <cell r="S449" t="e">
            <v>#N/A</v>
          </cell>
          <cell r="AC449">
            <v>5656</v>
          </cell>
          <cell r="AD449">
            <v>1</v>
          </cell>
          <cell r="AE449">
            <v>1</v>
          </cell>
          <cell r="AF449">
            <v>1</v>
          </cell>
          <cell r="AG449">
            <v>1</v>
          </cell>
          <cell r="AH449">
            <v>1</v>
          </cell>
          <cell r="AI449">
            <v>0</v>
          </cell>
        </row>
        <row r="450">
          <cell r="A450">
            <v>5657</v>
          </cell>
          <cell r="B450" t="str">
            <v xml:space="preserve">LICEO RURAL SAN RAFAEL             </v>
          </cell>
          <cell r="C450" t="str">
            <v xml:space="preserve">COTO                     </v>
          </cell>
          <cell r="D450">
            <v>11</v>
          </cell>
          <cell r="E450" t="str">
            <v>PUNTARENAS</v>
          </cell>
          <cell r="F450" t="str">
            <v xml:space="preserve">CORREDORES          </v>
          </cell>
          <cell r="G450" t="str">
            <v xml:space="preserve">CORREDOR            </v>
          </cell>
          <cell r="H450" t="str">
            <v xml:space="preserve">BAJO LOS INDIOS     </v>
          </cell>
          <cell r="I450" t="str">
            <v xml:space="preserve">DAMIAN ARAYA ALPIZAR          </v>
          </cell>
          <cell r="J450">
            <v>0</v>
          </cell>
          <cell r="K450">
            <v>0</v>
          </cell>
          <cell r="L450" t="str">
            <v xml:space="preserve">liceorural04@yahoo.com        </v>
          </cell>
          <cell r="M450">
            <v>2</v>
          </cell>
          <cell r="N450">
            <v>55</v>
          </cell>
          <cell r="O450">
            <v>5</v>
          </cell>
          <cell r="P450">
            <v>200</v>
          </cell>
          <cell r="Q450">
            <v>49</v>
          </cell>
          <cell r="R450">
            <v>5</v>
          </cell>
          <cell r="S450" t="e">
            <v>#N/A</v>
          </cell>
          <cell r="AC450">
            <v>5657</v>
          </cell>
          <cell r="AD450">
            <v>1</v>
          </cell>
          <cell r="AE450">
            <v>1</v>
          </cell>
          <cell r="AF450">
            <v>1</v>
          </cell>
          <cell r="AG450">
            <v>1</v>
          </cell>
          <cell r="AH450">
            <v>1</v>
          </cell>
          <cell r="AI450">
            <v>0</v>
          </cell>
        </row>
        <row r="451">
          <cell r="A451">
            <v>5658</v>
          </cell>
          <cell r="B451" t="str">
            <v xml:space="preserve">T.V. YERI                          </v>
          </cell>
          <cell r="C451" t="str">
            <v xml:space="preserve">GRANDE DE TERRABA        </v>
          </cell>
          <cell r="D451">
            <v>12</v>
          </cell>
          <cell r="E451" t="str">
            <v>PUNTARENAS</v>
          </cell>
          <cell r="F451" t="str">
            <v xml:space="preserve">BUENOS AIRES        </v>
          </cell>
          <cell r="G451" t="str">
            <v xml:space="preserve">BUENOS AIRES        </v>
          </cell>
          <cell r="H451" t="str">
            <v xml:space="preserve">YERI                </v>
          </cell>
          <cell r="I451" t="str">
            <v xml:space="preserve">CELIN MORALES CORDERO         </v>
          </cell>
          <cell r="J451">
            <v>27305078</v>
          </cell>
          <cell r="K451">
            <v>0</v>
          </cell>
          <cell r="L451" t="str">
            <v xml:space="preserve">                              </v>
          </cell>
          <cell r="M451">
            <v>2</v>
          </cell>
          <cell r="N451">
            <v>61</v>
          </cell>
          <cell r="O451">
            <v>5</v>
          </cell>
          <cell r="P451">
            <v>200</v>
          </cell>
          <cell r="Q451">
            <v>58</v>
          </cell>
          <cell r="R451">
            <v>5</v>
          </cell>
          <cell r="S451" t="e">
            <v>#N/A</v>
          </cell>
          <cell r="AC451">
            <v>5658</v>
          </cell>
          <cell r="AD451">
            <v>1</v>
          </cell>
          <cell r="AE451">
            <v>1</v>
          </cell>
          <cell r="AF451">
            <v>1</v>
          </cell>
          <cell r="AG451">
            <v>1</v>
          </cell>
          <cell r="AH451">
            <v>1</v>
          </cell>
          <cell r="AI451">
            <v>0</v>
          </cell>
        </row>
        <row r="452">
          <cell r="A452">
            <v>5659</v>
          </cell>
          <cell r="B452" t="str">
            <v xml:space="preserve">LICEO RURAL CARTAGENA              </v>
          </cell>
          <cell r="C452" t="str">
            <v xml:space="preserve">GUAPILES                 </v>
          </cell>
          <cell r="D452">
            <v>4</v>
          </cell>
          <cell r="E452" t="str">
            <v xml:space="preserve">LIMON     </v>
          </cell>
          <cell r="F452" t="str">
            <v xml:space="preserve">GUACIMO             </v>
          </cell>
          <cell r="G452" t="str">
            <v xml:space="preserve">RIO JIMENEZ         </v>
          </cell>
          <cell r="H452" t="str">
            <v xml:space="preserve">CARTAGENA           </v>
          </cell>
          <cell r="I452" t="str">
            <v xml:space="preserve">FABRICIO VARGAS SANCHEZ       </v>
          </cell>
          <cell r="J452">
            <v>87223326</v>
          </cell>
          <cell r="K452">
            <v>0</v>
          </cell>
          <cell r="L452" t="str">
            <v xml:space="preserve">kiruca2010@hotmail.com        </v>
          </cell>
          <cell r="M452">
            <v>2</v>
          </cell>
          <cell r="N452">
            <v>67</v>
          </cell>
          <cell r="O452">
            <v>5</v>
          </cell>
          <cell r="P452">
            <v>200</v>
          </cell>
          <cell r="Q452">
            <v>50</v>
          </cell>
          <cell r="R452">
            <v>3</v>
          </cell>
          <cell r="S452" t="e">
            <v>#N/A</v>
          </cell>
          <cell r="AC452">
            <v>5659</v>
          </cell>
          <cell r="AD452">
            <v>1</v>
          </cell>
          <cell r="AE452">
            <v>1</v>
          </cell>
          <cell r="AF452">
            <v>1</v>
          </cell>
          <cell r="AG452">
            <v>1</v>
          </cell>
          <cell r="AH452">
            <v>1</v>
          </cell>
          <cell r="AI452">
            <v>0</v>
          </cell>
        </row>
        <row r="453">
          <cell r="A453">
            <v>5660</v>
          </cell>
          <cell r="B453" t="str">
            <v xml:space="preserve">T.V. LÍNEA VIEJA                   </v>
          </cell>
          <cell r="C453" t="str">
            <v xml:space="preserve">GUAPILES                 </v>
          </cell>
          <cell r="D453">
            <v>5</v>
          </cell>
          <cell r="E453" t="str">
            <v xml:space="preserve">LIMON     </v>
          </cell>
          <cell r="F453" t="str">
            <v xml:space="preserve">POCOCI              </v>
          </cell>
          <cell r="G453" t="str">
            <v xml:space="preserve">COLORADO            </v>
          </cell>
          <cell r="H453" t="str">
            <v xml:space="preserve">LÍNEA VIEJA         </v>
          </cell>
          <cell r="I453" t="str">
            <v xml:space="preserve">EDGAR QUIROS FERNANDEZ        </v>
          </cell>
          <cell r="J453">
            <v>27633911</v>
          </cell>
          <cell r="K453">
            <v>27633911</v>
          </cell>
          <cell r="L453" t="str">
            <v xml:space="preserve">tvlineavieja@gmail.com        </v>
          </cell>
          <cell r="M453">
            <v>2</v>
          </cell>
          <cell r="N453">
            <v>52</v>
          </cell>
          <cell r="O453">
            <v>5</v>
          </cell>
          <cell r="P453">
            <v>200</v>
          </cell>
          <cell r="Q453">
            <v>53</v>
          </cell>
          <cell r="R453">
            <v>5</v>
          </cell>
          <cell r="S453" t="e">
            <v>#N/A</v>
          </cell>
          <cell r="AC453">
            <v>5660</v>
          </cell>
          <cell r="AD453">
            <v>1</v>
          </cell>
          <cell r="AE453">
            <v>1</v>
          </cell>
          <cell r="AF453">
            <v>1</v>
          </cell>
          <cell r="AG453">
            <v>1</v>
          </cell>
          <cell r="AH453">
            <v>1</v>
          </cell>
          <cell r="AI453">
            <v>0</v>
          </cell>
        </row>
        <row r="454">
          <cell r="A454">
            <v>5661</v>
          </cell>
          <cell r="B454" t="str">
            <v xml:space="preserve">LICEO RURAL LAS MARÍAS             </v>
          </cell>
          <cell r="C454" t="str">
            <v xml:space="preserve">SARAPIQUI                </v>
          </cell>
          <cell r="D454">
            <v>3</v>
          </cell>
          <cell r="E454" t="str">
            <v xml:space="preserve">HEREDIA   </v>
          </cell>
          <cell r="F454" t="str">
            <v xml:space="preserve">SARAPIQUI           </v>
          </cell>
          <cell r="G454" t="str">
            <v xml:space="preserve">PUERTO VIEJO        </v>
          </cell>
          <cell r="H454" t="str">
            <v xml:space="preserve">LAS MARIAS          </v>
          </cell>
          <cell r="I454" t="str">
            <v xml:space="preserve">MAYELA GUTIERREZ ROJAS        </v>
          </cell>
          <cell r="J454">
            <v>0</v>
          </cell>
          <cell r="K454">
            <v>0</v>
          </cell>
          <cell r="L454" t="str">
            <v xml:space="preserve">tvlasmarias@gmail.com         </v>
          </cell>
          <cell r="M454">
            <v>2</v>
          </cell>
          <cell r="N454">
            <v>78</v>
          </cell>
          <cell r="O454">
            <v>5</v>
          </cell>
          <cell r="P454">
            <v>200</v>
          </cell>
          <cell r="Q454">
            <v>66</v>
          </cell>
          <cell r="R454">
            <v>5</v>
          </cell>
          <cell r="S454" t="e">
            <v>#N/A</v>
          </cell>
          <cell r="AC454">
            <v>5661</v>
          </cell>
          <cell r="AD454">
            <v>1</v>
          </cell>
          <cell r="AE454">
            <v>1</v>
          </cell>
          <cell r="AF454">
            <v>1</v>
          </cell>
          <cell r="AG454">
            <v>1</v>
          </cell>
          <cell r="AH454">
            <v>1</v>
          </cell>
          <cell r="AI454">
            <v>0</v>
          </cell>
        </row>
        <row r="455">
          <cell r="A455">
            <v>5662</v>
          </cell>
          <cell r="B455" t="str">
            <v xml:space="preserve">LICEO RURAL DE PUERTO VIEJO        </v>
          </cell>
          <cell r="C455" t="str">
            <v xml:space="preserve">LIMON                    </v>
          </cell>
          <cell r="D455">
            <v>8</v>
          </cell>
          <cell r="E455" t="str">
            <v xml:space="preserve">LIMON     </v>
          </cell>
          <cell r="F455" t="str">
            <v xml:space="preserve">TALAMANCA           </v>
          </cell>
          <cell r="G455" t="str">
            <v xml:space="preserve">BRATSI              </v>
          </cell>
          <cell r="H455" t="str">
            <v xml:space="preserve">PUERTO VIEJO        </v>
          </cell>
          <cell r="I455" t="str">
            <v xml:space="preserve">MARVIN PEREZ VARGAS           </v>
          </cell>
          <cell r="J455">
            <v>27502027</v>
          </cell>
          <cell r="K455">
            <v>27981946</v>
          </cell>
          <cell r="L455" t="str">
            <v xml:space="preserve">gloriaedwards@hotmail.es      </v>
          </cell>
          <cell r="M455">
            <v>2</v>
          </cell>
          <cell r="N455">
            <v>204</v>
          </cell>
          <cell r="O455">
            <v>8</v>
          </cell>
          <cell r="P455">
            <v>320</v>
          </cell>
          <cell r="Q455">
            <v>182</v>
          </cell>
          <cell r="R455">
            <v>5</v>
          </cell>
          <cell r="S455" t="e">
            <v>#N/A</v>
          </cell>
          <cell r="AC455">
            <v>5662</v>
          </cell>
          <cell r="AD455">
            <v>2</v>
          </cell>
          <cell r="AE455">
            <v>2</v>
          </cell>
          <cell r="AF455">
            <v>1</v>
          </cell>
          <cell r="AG455">
            <v>2</v>
          </cell>
          <cell r="AH455">
            <v>1</v>
          </cell>
          <cell r="AI455">
            <v>0</v>
          </cell>
        </row>
        <row r="456">
          <cell r="A456">
            <v>5663</v>
          </cell>
          <cell r="B456" t="str">
            <v xml:space="preserve">T.V. LA PALMA                      </v>
          </cell>
          <cell r="C456" t="str">
            <v xml:space="preserve">PURISCAL                 </v>
          </cell>
          <cell r="D456">
            <v>2</v>
          </cell>
          <cell r="E456" t="str">
            <v xml:space="preserve">SAN JOSE  </v>
          </cell>
          <cell r="F456" t="str">
            <v xml:space="preserve">PURISCAL            </v>
          </cell>
          <cell r="G456" t="str">
            <v xml:space="preserve">MERCEDES SUR        </v>
          </cell>
          <cell r="H456" t="str">
            <v xml:space="preserve">LA PALMA            </v>
          </cell>
          <cell r="I456" t="str">
            <v xml:space="preserve">LUIS CARLOS ALPIZAR MURRILLO  </v>
          </cell>
          <cell r="J456">
            <v>26615750</v>
          </cell>
          <cell r="K456">
            <v>26615750</v>
          </cell>
          <cell r="L456" t="str">
            <v xml:space="preserve">                              </v>
          </cell>
          <cell r="M456">
            <v>2</v>
          </cell>
          <cell r="N456">
            <v>68</v>
          </cell>
          <cell r="O456">
            <v>5</v>
          </cell>
          <cell r="P456">
            <v>200</v>
          </cell>
          <cell r="Q456">
            <v>59</v>
          </cell>
          <cell r="R456">
            <v>5</v>
          </cell>
          <cell r="S456" t="e">
            <v>#N/A</v>
          </cell>
          <cell r="AC456">
            <v>5663</v>
          </cell>
          <cell r="AD456">
            <v>1</v>
          </cell>
          <cell r="AE456">
            <v>1</v>
          </cell>
          <cell r="AF456">
            <v>1</v>
          </cell>
          <cell r="AG456">
            <v>1</v>
          </cell>
          <cell r="AH456">
            <v>1</v>
          </cell>
          <cell r="AI456">
            <v>0</v>
          </cell>
        </row>
        <row r="457">
          <cell r="A457">
            <v>5664</v>
          </cell>
          <cell r="B457" t="str">
            <v xml:space="preserve">LICEO RURAL SAN ANTONIO            </v>
          </cell>
          <cell r="C457" t="str">
            <v xml:space="preserve">PURISCAL                 </v>
          </cell>
          <cell r="D457">
            <v>6</v>
          </cell>
          <cell r="E457" t="str">
            <v xml:space="preserve">SAN JOSE  </v>
          </cell>
          <cell r="F457" t="str">
            <v xml:space="preserve">TURRUBARES          </v>
          </cell>
          <cell r="G457" t="str">
            <v xml:space="preserve">CARARA              </v>
          </cell>
          <cell r="H457" t="str">
            <v xml:space="preserve">SAN ANTONIO         </v>
          </cell>
          <cell r="I457" t="str">
            <v xml:space="preserve">RAFAEL AGUERO BARQUERO        </v>
          </cell>
          <cell r="J457">
            <v>27792180</v>
          </cell>
          <cell r="K457">
            <v>27798687</v>
          </cell>
          <cell r="L457" t="str">
            <v xml:space="preserve">l.camposespinoza@gmail.com    </v>
          </cell>
          <cell r="M457">
            <v>2</v>
          </cell>
          <cell r="N457">
            <v>86</v>
          </cell>
          <cell r="O457">
            <v>5</v>
          </cell>
          <cell r="P457">
            <v>200</v>
          </cell>
          <cell r="Q457">
            <v>80</v>
          </cell>
          <cell r="R457">
            <v>5</v>
          </cell>
          <cell r="S457" t="e">
            <v>#N/A</v>
          </cell>
          <cell r="AC457">
            <v>5664</v>
          </cell>
          <cell r="AD457">
            <v>1</v>
          </cell>
          <cell r="AE457">
            <v>1</v>
          </cell>
          <cell r="AF457">
            <v>1</v>
          </cell>
          <cell r="AG457">
            <v>1</v>
          </cell>
          <cell r="AH457">
            <v>1</v>
          </cell>
          <cell r="AI457">
            <v>0</v>
          </cell>
        </row>
        <row r="458">
          <cell r="A458">
            <v>5665</v>
          </cell>
          <cell r="B458" t="str">
            <v xml:space="preserve">T.V. BOCA RIO SAN CARLOS           </v>
          </cell>
          <cell r="C458" t="str">
            <v xml:space="preserve">SAN CARLOS               </v>
          </cell>
          <cell r="D458">
            <v>5</v>
          </cell>
          <cell r="E458" t="str">
            <v xml:space="preserve">ALAJUELA  </v>
          </cell>
          <cell r="F458" t="str">
            <v xml:space="preserve">SAN CARLOS          </v>
          </cell>
          <cell r="G458" t="str">
            <v xml:space="preserve">PITAL               </v>
          </cell>
          <cell r="H458" t="str">
            <v xml:space="preserve">BOCA RIO SAN CARLOS </v>
          </cell>
          <cell r="I458" t="str">
            <v xml:space="preserve">HANSEL ZUÑIGA JIMENEZ         </v>
          </cell>
          <cell r="J458">
            <v>24733118</v>
          </cell>
          <cell r="K458">
            <v>24733118</v>
          </cell>
          <cell r="L458" t="str">
            <v xml:space="preserve">hanselema@hotmail.com         </v>
          </cell>
          <cell r="M458">
            <v>2</v>
          </cell>
          <cell r="N458">
            <v>43</v>
          </cell>
          <cell r="O458">
            <v>5</v>
          </cell>
          <cell r="P458">
            <v>160</v>
          </cell>
          <cell r="Q458">
            <v>33</v>
          </cell>
          <cell r="R458">
            <v>5</v>
          </cell>
          <cell r="S458" t="e">
            <v>#N/A</v>
          </cell>
          <cell r="AC458">
            <v>5665</v>
          </cell>
          <cell r="AD458">
            <v>1</v>
          </cell>
          <cell r="AE458">
            <v>1</v>
          </cell>
          <cell r="AF458">
            <v>1</v>
          </cell>
          <cell r="AG458">
            <v>1</v>
          </cell>
          <cell r="AH458">
            <v>1</v>
          </cell>
          <cell r="AI458">
            <v>0</v>
          </cell>
        </row>
        <row r="459">
          <cell r="A459">
            <v>5666</v>
          </cell>
          <cell r="B459" t="str">
            <v xml:space="preserve">T.V. COOPE SAN JUAN                </v>
          </cell>
          <cell r="C459" t="str">
            <v xml:space="preserve">SAN CARLOS               </v>
          </cell>
          <cell r="D459">
            <v>5</v>
          </cell>
          <cell r="E459" t="str">
            <v xml:space="preserve">ALAJUELA  </v>
          </cell>
          <cell r="F459" t="str">
            <v xml:space="preserve">SAN CARLOS          </v>
          </cell>
          <cell r="G459" t="str">
            <v xml:space="preserve">PITAL               </v>
          </cell>
          <cell r="H459" t="str">
            <v xml:space="preserve">COOPE SAN JUAN      </v>
          </cell>
          <cell r="I459" t="str">
            <v xml:space="preserve">RUDOLF SALAS STELLER          </v>
          </cell>
          <cell r="J459">
            <v>0</v>
          </cell>
          <cell r="K459">
            <v>0</v>
          </cell>
          <cell r="L459" t="str">
            <v xml:space="preserve">                              </v>
          </cell>
          <cell r="M459">
            <v>2</v>
          </cell>
          <cell r="N459">
            <v>27</v>
          </cell>
          <cell r="O459">
            <v>5</v>
          </cell>
          <cell r="P459">
            <v>120</v>
          </cell>
          <cell r="Q459">
            <v>20</v>
          </cell>
          <cell r="R459">
            <v>5</v>
          </cell>
          <cell r="S459" t="e">
            <v>#N/A</v>
          </cell>
          <cell r="AC459">
            <v>5666</v>
          </cell>
          <cell r="AD459">
            <v>1</v>
          </cell>
          <cell r="AE459">
            <v>1</v>
          </cell>
          <cell r="AF459">
            <v>1</v>
          </cell>
          <cell r="AG459">
            <v>1</v>
          </cell>
          <cell r="AH459">
            <v>1</v>
          </cell>
          <cell r="AI459">
            <v>0</v>
          </cell>
        </row>
        <row r="460">
          <cell r="A460">
            <v>5667</v>
          </cell>
          <cell r="B460" t="str">
            <v xml:space="preserve">LICEO RURAL JUANILAMA              </v>
          </cell>
          <cell r="C460" t="str">
            <v xml:space="preserve">SAN CARLOS               </v>
          </cell>
          <cell r="D460">
            <v>8</v>
          </cell>
          <cell r="E460" t="str">
            <v xml:space="preserve">ALAJUELA  </v>
          </cell>
          <cell r="F460" t="str">
            <v xml:space="preserve">SAN CARLOS          </v>
          </cell>
          <cell r="G460" t="str">
            <v xml:space="preserve">POCOSOL             </v>
          </cell>
          <cell r="H460" t="str">
            <v xml:space="preserve">JUANILAMA           </v>
          </cell>
          <cell r="I460" t="str">
            <v xml:space="preserve">IVANIA RODRIGUEZ PORRAS       </v>
          </cell>
          <cell r="J460">
            <v>24478480</v>
          </cell>
          <cell r="K460">
            <v>24478480</v>
          </cell>
          <cell r="L460" t="str">
            <v xml:space="preserve">lrjuanilama@gmail.com         </v>
          </cell>
          <cell r="M460">
            <v>2</v>
          </cell>
          <cell r="N460">
            <v>55</v>
          </cell>
          <cell r="O460">
            <v>5</v>
          </cell>
          <cell r="P460">
            <v>200</v>
          </cell>
          <cell r="Q460">
            <v>37</v>
          </cell>
          <cell r="R460">
            <v>4</v>
          </cell>
          <cell r="S460" t="e">
            <v>#N/A</v>
          </cell>
          <cell r="AC460">
            <v>5667</v>
          </cell>
          <cell r="AD460">
            <v>1</v>
          </cell>
          <cell r="AE460">
            <v>1</v>
          </cell>
          <cell r="AF460">
            <v>1</v>
          </cell>
          <cell r="AG460">
            <v>1</v>
          </cell>
          <cell r="AH460">
            <v>1</v>
          </cell>
          <cell r="AI460">
            <v>0</v>
          </cell>
        </row>
        <row r="461">
          <cell r="A461">
            <v>5668</v>
          </cell>
          <cell r="B461" t="str">
            <v xml:space="preserve">T.V. LA URRACA                     </v>
          </cell>
          <cell r="C461" t="str">
            <v xml:space="preserve">SAN CARLOS               </v>
          </cell>
          <cell r="D461">
            <v>8</v>
          </cell>
          <cell r="E461" t="str">
            <v xml:space="preserve">ALAJUELA  </v>
          </cell>
          <cell r="F461" t="str">
            <v xml:space="preserve">LOS CHILES          </v>
          </cell>
          <cell r="G461" t="str">
            <v xml:space="preserve">SAN JORGE           </v>
          </cell>
          <cell r="H461" t="str">
            <v xml:space="preserve">LA URRACA           </v>
          </cell>
          <cell r="I461" t="str">
            <v xml:space="preserve">JUAN CARLOS MENA GARRO        </v>
          </cell>
          <cell r="J461">
            <v>0</v>
          </cell>
          <cell r="K461">
            <v>0</v>
          </cell>
          <cell r="L461" t="str">
            <v xml:space="preserve">tvlaurraca@hotmail.com        </v>
          </cell>
          <cell r="M461">
            <v>2</v>
          </cell>
          <cell r="N461">
            <v>24</v>
          </cell>
          <cell r="O461">
            <v>3</v>
          </cell>
          <cell r="P461">
            <v>120</v>
          </cell>
          <cell r="Q461">
            <v>24</v>
          </cell>
          <cell r="R461">
            <v>3</v>
          </cell>
          <cell r="S461" t="e">
            <v>#N/A</v>
          </cell>
          <cell r="AC461">
            <v>5668</v>
          </cell>
          <cell r="AD461">
            <v>1</v>
          </cell>
          <cell r="AE461">
            <v>1</v>
          </cell>
          <cell r="AF461">
            <v>1</v>
          </cell>
          <cell r="AG461">
            <v>0</v>
          </cell>
          <cell r="AH461">
            <v>0</v>
          </cell>
          <cell r="AI461">
            <v>0</v>
          </cell>
        </row>
        <row r="462">
          <cell r="A462">
            <v>5669</v>
          </cell>
          <cell r="B462" t="str">
            <v xml:space="preserve">T.V. DE MEXICO                     </v>
          </cell>
          <cell r="C462" t="str">
            <v xml:space="preserve">ZONA NORTE-NORTE         </v>
          </cell>
          <cell r="D462">
            <v>1</v>
          </cell>
          <cell r="E462" t="str">
            <v xml:space="preserve">ALAJUELA  </v>
          </cell>
          <cell r="F462" t="str">
            <v xml:space="preserve">UPALA               </v>
          </cell>
          <cell r="G462" t="str">
            <v xml:space="preserve">DELICIAS            </v>
          </cell>
          <cell r="H462" t="str">
            <v xml:space="preserve">MEXICO              </v>
          </cell>
          <cell r="I462" t="str">
            <v xml:space="preserve">LEITER PONCE GONZALEZ         </v>
          </cell>
          <cell r="J462">
            <v>0</v>
          </cell>
          <cell r="K462">
            <v>0</v>
          </cell>
          <cell r="L462" t="str">
            <v xml:space="preserve">                              </v>
          </cell>
          <cell r="M462">
            <v>2</v>
          </cell>
          <cell r="N462">
            <v>59</v>
          </cell>
          <cell r="O462">
            <v>4</v>
          </cell>
          <cell r="P462">
            <v>160</v>
          </cell>
          <cell r="Q462">
            <v>58</v>
          </cell>
          <cell r="R462">
            <v>4</v>
          </cell>
          <cell r="S462" t="e">
            <v>#N/A</v>
          </cell>
          <cell r="AC462">
            <v>5669</v>
          </cell>
          <cell r="AD462">
            <v>2</v>
          </cell>
          <cell r="AE462">
            <v>1</v>
          </cell>
          <cell r="AF462">
            <v>1</v>
          </cell>
          <cell r="AG462">
            <v>0</v>
          </cell>
          <cell r="AH462">
            <v>0</v>
          </cell>
          <cell r="AI462">
            <v>0</v>
          </cell>
        </row>
        <row r="463">
          <cell r="A463">
            <v>5670</v>
          </cell>
          <cell r="B463" t="str">
            <v xml:space="preserve">LICEO RURAL COLONIA PUNTARENAS     </v>
          </cell>
          <cell r="C463" t="str">
            <v xml:space="preserve">ZONA NORTE-NORTE         </v>
          </cell>
          <cell r="D463">
            <v>4</v>
          </cell>
          <cell r="E463" t="str">
            <v xml:space="preserve">ALAJUELA  </v>
          </cell>
          <cell r="F463" t="str">
            <v xml:space="preserve">UPALA               </v>
          </cell>
          <cell r="G463" t="str">
            <v xml:space="preserve">UPALA               </v>
          </cell>
          <cell r="H463" t="str">
            <v xml:space="preserve">COLONIA PUNTARENAS  </v>
          </cell>
          <cell r="I463" t="str">
            <v xml:space="preserve">EVELIA VILLALOBOS GUZMAN      </v>
          </cell>
          <cell r="J463">
            <v>24709002</v>
          </cell>
          <cell r="K463">
            <v>24709002</v>
          </cell>
          <cell r="L463" t="str">
            <v xml:space="preserve">liceoruralcolonia@gmail.com   </v>
          </cell>
          <cell r="M463">
            <v>2</v>
          </cell>
          <cell r="N463">
            <v>139</v>
          </cell>
          <cell r="O463">
            <v>6</v>
          </cell>
          <cell r="P463">
            <v>240</v>
          </cell>
          <cell r="Q463">
            <v>111</v>
          </cell>
          <cell r="R463">
            <v>5</v>
          </cell>
          <cell r="S463" t="e">
            <v>#N/A</v>
          </cell>
          <cell r="AC463">
            <v>5670</v>
          </cell>
          <cell r="AD463">
            <v>2</v>
          </cell>
          <cell r="AE463">
            <v>1</v>
          </cell>
          <cell r="AF463">
            <v>1</v>
          </cell>
          <cell r="AG463">
            <v>1</v>
          </cell>
          <cell r="AH463">
            <v>1</v>
          </cell>
          <cell r="AI463">
            <v>0</v>
          </cell>
        </row>
        <row r="464">
          <cell r="A464">
            <v>5671</v>
          </cell>
          <cell r="B464" t="str">
            <v xml:space="preserve">COLONIA VILLA NUEVA                </v>
          </cell>
          <cell r="C464" t="str">
            <v xml:space="preserve">ZONA NORTE-NORTE         </v>
          </cell>
          <cell r="D464">
            <v>3</v>
          </cell>
          <cell r="E464" t="str">
            <v xml:space="preserve">ALAJUELA  </v>
          </cell>
          <cell r="F464" t="str">
            <v xml:space="preserve">UPALA               </v>
          </cell>
          <cell r="G464" t="str">
            <v xml:space="preserve">SAN JOSE            </v>
          </cell>
          <cell r="H464" t="str">
            <v xml:space="preserve">VILLANUEVA          </v>
          </cell>
          <cell r="I464" t="str">
            <v xml:space="preserve">ROGER VALLE GUERRA            </v>
          </cell>
          <cell r="J464">
            <v>24701583</v>
          </cell>
          <cell r="K464">
            <v>24701583</v>
          </cell>
          <cell r="L464" t="str">
            <v xml:space="preserve">roger_miguel@yahoo.es         </v>
          </cell>
          <cell r="M464">
            <v>2</v>
          </cell>
          <cell r="N464">
            <v>170</v>
          </cell>
          <cell r="O464">
            <v>7</v>
          </cell>
          <cell r="P464">
            <v>396</v>
          </cell>
          <cell r="Q464">
            <v>171</v>
          </cell>
          <cell r="R464">
            <v>8</v>
          </cell>
          <cell r="S464">
            <v>399</v>
          </cell>
          <cell r="AC464">
            <v>5671</v>
          </cell>
          <cell r="AD464">
            <v>2</v>
          </cell>
          <cell r="AE464">
            <v>2</v>
          </cell>
          <cell r="AF464">
            <v>1</v>
          </cell>
          <cell r="AG464">
            <v>1</v>
          </cell>
          <cell r="AH464">
            <v>1</v>
          </cell>
          <cell r="AI464">
            <v>0</v>
          </cell>
        </row>
        <row r="465">
          <cell r="A465">
            <v>5672</v>
          </cell>
          <cell r="B465" t="str">
            <v xml:space="preserve">T.V. VALLE VERDE                   </v>
          </cell>
          <cell r="C465" t="str">
            <v xml:space="preserve">ZONA NORTE-NORTE         </v>
          </cell>
          <cell r="D465">
            <v>2</v>
          </cell>
          <cell r="E465" t="str">
            <v xml:space="preserve">ALAJUELA  </v>
          </cell>
          <cell r="F465" t="str">
            <v xml:space="preserve">UPALA               </v>
          </cell>
          <cell r="G465" t="str">
            <v xml:space="preserve">AGUAS CLARAS        </v>
          </cell>
          <cell r="H465" t="str">
            <v xml:space="preserve">COLONIA BLANCA      </v>
          </cell>
          <cell r="I465" t="str">
            <v xml:space="preserve">CHRISTIAN ARRIETA BARRANTES   </v>
          </cell>
          <cell r="J465">
            <v>24660220</v>
          </cell>
          <cell r="K465">
            <v>0</v>
          </cell>
          <cell r="L465" t="str">
            <v xml:space="preserve">                              </v>
          </cell>
          <cell r="M465">
            <v>2</v>
          </cell>
          <cell r="N465">
            <v>39</v>
          </cell>
          <cell r="O465">
            <v>5</v>
          </cell>
          <cell r="P465">
            <v>200</v>
          </cell>
          <cell r="Q465">
            <v>42</v>
          </cell>
          <cell r="R465">
            <v>5</v>
          </cell>
          <cell r="S465" t="e">
            <v>#N/A</v>
          </cell>
          <cell r="AC465">
            <v>5672</v>
          </cell>
          <cell r="AD465">
            <v>1</v>
          </cell>
          <cell r="AE465">
            <v>1</v>
          </cell>
          <cell r="AF465">
            <v>1</v>
          </cell>
          <cell r="AG465">
            <v>1</v>
          </cell>
          <cell r="AH465">
            <v>1</v>
          </cell>
          <cell r="AI465">
            <v>0</v>
          </cell>
        </row>
        <row r="466">
          <cell r="A466">
            <v>5673</v>
          </cell>
          <cell r="B466" t="str">
            <v xml:space="preserve">LICEO RURAL IDA SAN LUIS           </v>
          </cell>
          <cell r="C466" t="str">
            <v xml:space="preserve">ZONA NORTE-NORTE         </v>
          </cell>
          <cell r="D466">
            <v>7</v>
          </cell>
          <cell r="E466" t="str">
            <v xml:space="preserve">ALAJUELA  </v>
          </cell>
          <cell r="F466" t="str">
            <v xml:space="preserve">UPALA               </v>
          </cell>
          <cell r="G466" t="str">
            <v xml:space="preserve">DOS RIOS            </v>
          </cell>
          <cell r="H466" t="str">
            <v>SAN LUIS DE DOS RIOS</v>
          </cell>
          <cell r="I466" t="str">
            <v xml:space="preserve">ROGER VASQUEZ PICADO.         </v>
          </cell>
          <cell r="J466">
            <v>0</v>
          </cell>
          <cell r="K466">
            <v>0</v>
          </cell>
          <cell r="L466" t="str">
            <v xml:space="preserve">tvsanluis@gmail.com           </v>
          </cell>
          <cell r="M466">
            <v>2</v>
          </cell>
          <cell r="N466">
            <v>87</v>
          </cell>
          <cell r="O466">
            <v>5</v>
          </cell>
          <cell r="P466">
            <v>200</v>
          </cell>
          <cell r="Q466">
            <v>66</v>
          </cell>
          <cell r="R466">
            <v>3</v>
          </cell>
          <cell r="S466" t="e">
            <v>#N/A</v>
          </cell>
          <cell r="AC466">
            <v>5673</v>
          </cell>
          <cell r="AD466">
            <v>1</v>
          </cell>
          <cell r="AE466">
            <v>1</v>
          </cell>
          <cell r="AF466">
            <v>1</v>
          </cell>
          <cell r="AG466">
            <v>1</v>
          </cell>
          <cell r="AH466">
            <v>1</v>
          </cell>
          <cell r="AI466">
            <v>0</v>
          </cell>
        </row>
        <row r="467">
          <cell r="A467">
            <v>5674</v>
          </cell>
          <cell r="B467" t="str">
            <v xml:space="preserve">T.V. PIEDRAS AZULES                </v>
          </cell>
          <cell r="C467" t="str">
            <v xml:space="preserve">ZONA NORTE-NORTE         </v>
          </cell>
          <cell r="D467">
            <v>7</v>
          </cell>
          <cell r="E467" t="str">
            <v>GUANACASTE</v>
          </cell>
          <cell r="F467" t="str">
            <v xml:space="preserve">LA CRUZ             </v>
          </cell>
          <cell r="G467" t="str">
            <v xml:space="preserve">SANTA CECILIA       </v>
          </cell>
          <cell r="H467" t="str">
            <v xml:space="preserve">PIEDRAS AZULES      </v>
          </cell>
          <cell r="I467" t="str">
            <v xml:space="preserve">JOAQUINA ESCALANTE VALVERE    </v>
          </cell>
          <cell r="J467">
            <v>0</v>
          </cell>
          <cell r="K467">
            <v>0</v>
          </cell>
          <cell r="L467" t="str">
            <v xml:space="preserve">tvpiedrasazules@gmail.com     </v>
          </cell>
          <cell r="M467">
            <v>2</v>
          </cell>
          <cell r="N467">
            <v>48</v>
          </cell>
          <cell r="O467">
            <v>3</v>
          </cell>
          <cell r="P467">
            <v>120</v>
          </cell>
          <cell r="Q467">
            <v>39</v>
          </cell>
          <cell r="R467">
            <v>3</v>
          </cell>
          <cell r="S467" t="e">
            <v>#N/A</v>
          </cell>
          <cell r="AC467">
            <v>5674</v>
          </cell>
          <cell r="AD467">
            <v>1</v>
          </cell>
          <cell r="AE467">
            <v>1</v>
          </cell>
          <cell r="AF467">
            <v>1</v>
          </cell>
          <cell r="AG467">
            <v>0</v>
          </cell>
          <cell r="AH467">
            <v>0</v>
          </cell>
          <cell r="AI467">
            <v>0</v>
          </cell>
        </row>
        <row r="468">
          <cell r="A468">
            <v>5675</v>
          </cell>
          <cell r="B468" t="str">
            <v xml:space="preserve">ABANGARES                          </v>
          </cell>
          <cell r="C468" t="str">
            <v xml:space="preserve">CAÑAS                    </v>
          </cell>
          <cell r="D468">
            <v>2</v>
          </cell>
          <cell r="E468" t="str">
            <v>GUANACASTE</v>
          </cell>
          <cell r="F468" t="str">
            <v xml:space="preserve">ABANGARES           </v>
          </cell>
          <cell r="G468" t="str">
            <v xml:space="preserve">JUNTAS              </v>
          </cell>
          <cell r="H468" t="str">
            <v xml:space="preserve">SAO PAOLO           </v>
          </cell>
          <cell r="I468" t="str">
            <v xml:space="preserve">ROXANA IZABA DUARTE           </v>
          </cell>
          <cell r="J468">
            <v>26621513</v>
          </cell>
          <cell r="K468">
            <v>26621798</v>
          </cell>
          <cell r="L468" t="str">
            <v xml:space="preserve">roxanaizaba@hotmail.com       </v>
          </cell>
          <cell r="M468">
            <v>2</v>
          </cell>
          <cell r="N468">
            <v>665</v>
          </cell>
          <cell r="O468">
            <v>22</v>
          </cell>
          <cell r="P468">
            <v>1262</v>
          </cell>
          <cell r="Q468">
            <v>715</v>
          </cell>
          <cell r="R468">
            <v>26</v>
          </cell>
          <cell r="S468">
            <v>1457</v>
          </cell>
          <cell r="AC468">
            <v>5675</v>
          </cell>
          <cell r="AD468">
            <v>6</v>
          </cell>
          <cell r="AE468">
            <v>4</v>
          </cell>
          <cell r="AF468">
            <v>5</v>
          </cell>
          <cell r="AG468">
            <v>4</v>
          </cell>
          <cell r="AH468">
            <v>3</v>
          </cell>
          <cell r="AI468">
            <v>0</v>
          </cell>
        </row>
        <row r="469">
          <cell r="A469">
            <v>5677</v>
          </cell>
          <cell r="B469" t="str">
            <v xml:space="preserve">COLEGIO SAN MARTIN                 </v>
          </cell>
          <cell r="C469" t="str">
            <v xml:space="preserve">SAN CARLOS               </v>
          </cell>
          <cell r="D469">
            <v>3</v>
          </cell>
          <cell r="E469" t="str">
            <v xml:space="preserve">ALAJUELA  </v>
          </cell>
          <cell r="F469" t="str">
            <v xml:space="preserve">SAN CARLOS          </v>
          </cell>
          <cell r="G469" t="str">
            <v xml:space="preserve">QUESADA             </v>
          </cell>
          <cell r="H469" t="str">
            <v xml:space="preserve">SAN MARTIN          </v>
          </cell>
          <cell r="I469" t="str">
            <v xml:space="preserve">LESBIA NAVARRETE CORONADO     </v>
          </cell>
          <cell r="J469">
            <v>24612906</v>
          </cell>
          <cell r="K469">
            <v>24612906</v>
          </cell>
          <cell r="L469" t="str">
            <v>colegiosanmartin_04@hotmail.co</v>
          </cell>
          <cell r="M469">
            <v>2</v>
          </cell>
          <cell r="N469">
            <v>563</v>
          </cell>
          <cell r="O469">
            <v>20</v>
          </cell>
          <cell r="P469">
            <v>800</v>
          </cell>
          <cell r="Q469">
            <v>494</v>
          </cell>
          <cell r="R469">
            <v>16</v>
          </cell>
          <cell r="S469">
            <v>801</v>
          </cell>
          <cell r="AC469">
            <v>5677</v>
          </cell>
          <cell r="AD469">
            <v>6</v>
          </cell>
          <cell r="AE469">
            <v>5</v>
          </cell>
          <cell r="AF469">
            <v>4</v>
          </cell>
          <cell r="AG469">
            <v>3</v>
          </cell>
          <cell r="AH469">
            <v>2</v>
          </cell>
          <cell r="AI469">
            <v>0</v>
          </cell>
        </row>
        <row r="470">
          <cell r="A470">
            <v>5679</v>
          </cell>
          <cell r="B470" t="str">
            <v xml:space="preserve">COLEGIO CANDELARIA                 </v>
          </cell>
          <cell r="C470" t="str">
            <v xml:space="preserve">OCCIDENTE                </v>
          </cell>
          <cell r="D470">
            <v>5</v>
          </cell>
          <cell r="E470" t="str">
            <v xml:space="preserve">ALAJUELA  </v>
          </cell>
          <cell r="F470" t="str">
            <v xml:space="preserve">NARANJO             </v>
          </cell>
          <cell r="G470" t="str">
            <v xml:space="preserve">NARANJO             </v>
          </cell>
          <cell r="H470" t="str">
            <v xml:space="preserve">CANDELARIA          </v>
          </cell>
          <cell r="I470" t="str">
            <v xml:space="preserve">ALBERTO HERNÁNDEZ ENRÍQUEZ    </v>
          </cell>
          <cell r="J470">
            <v>24504950</v>
          </cell>
          <cell r="K470">
            <v>24504950</v>
          </cell>
          <cell r="L470" t="str">
            <v xml:space="preserve">colegiocandelaria@gmail.com   </v>
          </cell>
          <cell r="M470">
            <v>2</v>
          </cell>
          <cell r="N470">
            <v>351</v>
          </cell>
          <cell r="O470">
            <v>13</v>
          </cell>
          <cell r="P470">
            <v>644</v>
          </cell>
          <cell r="Q470">
            <v>310</v>
          </cell>
          <cell r="R470">
            <v>11</v>
          </cell>
          <cell r="S470">
            <v>552</v>
          </cell>
          <cell r="AC470">
            <v>5679</v>
          </cell>
          <cell r="AD470">
            <v>5</v>
          </cell>
          <cell r="AE470">
            <v>3</v>
          </cell>
          <cell r="AF470">
            <v>2</v>
          </cell>
          <cell r="AG470">
            <v>2</v>
          </cell>
          <cell r="AH470">
            <v>1</v>
          </cell>
          <cell r="AI470">
            <v>0</v>
          </cell>
        </row>
        <row r="471">
          <cell r="A471">
            <v>5680</v>
          </cell>
          <cell r="B471" t="str">
            <v xml:space="preserve">C.T.P. SANTA ANA                   </v>
          </cell>
          <cell r="C471" t="str">
            <v xml:space="preserve">SAN JOSE OESTE           </v>
          </cell>
          <cell r="D471">
            <v>8</v>
          </cell>
          <cell r="E471" t="str">
            <v xml:space="preserve">SAN JOSE  </v>
          </cell>
          <cell r="F471" t="str">
            <v xml:space="preserve">SANTA ANA           </v>
          </cell>
          <cell r="G471" t="str">
            <v xml:space="preserve">POZOS               </v>
          </cell>
          <cell r="H471" t="str">
            <v xml:space="preserve">LINDORA             </v>
          </cell>
          <cell r="I471" t="str">
            <v xml:space="preserve">SAUL CASTAÑEDA SALAZAR        </v>
          </cell>
          <cell r="J471">
            <v>22036864</v>
          </cell>
          <cell r="K471">
            <v>0</v>
          </cell>
          <cell r="L471" t="str">
            <v xml:space="preserve">ctp.santaana@yahoo.es         </v>
          </cell>
          <cell r="M471">
            <v>2</v>
          </cell>
          <cell r="N471">
            <v>166</v>
          </cell>
          <cell r="O471">
            <v>9</v>
          </cell>
          <cell r="P471">
            <v>660</v>
          </cell>
          <cell r="Q471">
            <v>154</v>
          </cell>
          <cell r="R471">
            <v>9</v>
          </cell>
          <cell r="S471">
            <v>680</v>
          </cell>
          <cell r="AC471">
            <v>5680</v>
          </cell>
          <cell r="AD471">
            <v>0</v>
          </cell>
          <cell r="AE471">
            <v>0</v>
          </cell>
          <cell r="AF471">
            <v>0</v>
          </cell>
          <cell r="AG471">
            <v>3</v>
          </cell>
          <cell r="AH471">
            <v>3</v>
          </cell>
          <cell r="AI471">
            <v>3</v>
          </cell>
        </row>
        <row r="472">
          <cell r="A472">
            <v>5680</v>
          </cell>
          <cell r="B472" t="str">
            <v xml:space="preserve">SECC.NOCT. C.T.P. SANTA ANA        </v>
          </cell>
          <cell r="C472" t="str">
            <v xml:space="preserve">SAN JOSE OESTE           </v>
          </cell>
          <cell r="D472">
            <v>8</v>
          </cell>
          <cell r="E472" t="str">
            <v xml:space="preserve">SAN JOSE  </v>
          </cell>
          <cell r="F472" t="str">
            <v xml:space="preserve">SANTA ANA           </v>
          </cell>
          <cell r="G472" t="str">
            <v xml:space="preserve">POZOS               </v>
          </cell>
          <cell r="H472" t="str">
            <v xml:space="preserve">LINDORA             </v>
          </cell>
          <cell r="I472" t="str">
            <v xml:space="preserve">                              </v>
          </cell>
          <cell r="J472">
            <v>22036843</v>
          </cell>
          <cell r="K472">
            <v>22036843</v>
          </cell>
          <cell r="L472" t="str">
            <v xml:space="preserve">                              </v>
          </cell>
          <cell r="M472">
            <v>2</v>
          </cell>
          <cell r="P472">
            <v>660</v>
          </cell>
          <cell r="S472">
            <v>680</v>
          </cell>
          <cell r="AC472">
            <v>5680</v>
          </cell>
          <cell r="AD472">
            <v>0</v>
          </cell>
        </row>
        <row r="473">
          <cell r="A473">
            <v>5682</v>
          </cell>
          <cell r="B473" t="str">
            <v xml:space="preserve">NOCTURNO LA JULIETA                </v>
          </cell>
          <cell r="C473" t="str">
            <v xml:space="preserve">AGUIRRE                  </v>
          </cell>
          <cell r="D473">
            <v>4</v>
          </cell>
          <cell r="E473" t="str">
            <v>PUNTARENAS</v>
          </cell>
          <cell r="F473" t="str">
            <v xml:space="preserve">PARRITA             </v>
          </cell>
          <cell r="G473" t="str">
            <v xml:space="preserve">PARRITA             </v>
          </cell>
          <cell r="H473" t="str">
            <v xml:space="preserve">LA JULIETA          </v>
          </cell>
          <cell r="I473" t="str">
            <v xml:space="preserve">RONALD GÓMEZ GONZÁLEZ         </v>
          </cell>
          <cell r="J473">
            <v>27795054</v>
          </cell>
          <cell r="K473">
            <v>27795054</v>
          </cell>
          <cell r="L473" t="str">
            <v xml:space="preserve">ronaldgg89@hotmail.com        </v>
          </cell>
          <cell r="M473">
            <v>2</v>
          </cell>
          <cell r="N473">
            <v>668</v>
          </cell>
          <cell r="O473">
            <v>23</v>
          </cell>
          <cell r="P473">
            <v>706</v>
          </cell>
          <cell r="Q473">
            <v>595</v>
          </cell>
          <cell r="R473">
            <v>18</v>
          </cell>
          <cell r="S473">
            <v>623</v>
          </cell>
          <cell r="AC473">
            <v>5682</v>
          </cell>
          <cell r="AD473">
            <v>7</v>
          </cell>
          <cell r="AE473">
            <v>4</v>
          </cell>
          <cell r="AF473">
            <v>4</v>
          </cell>
          <cell r="AG473">
            <v>5</v>
          </cell>
          <cell r="AH473">
            <v>3</v>
          </cell>
          <cell r="AI473">
            <v>0</v>
          </cell>
        </row>
        <row r="474">
          <cell r="A474">
            <v>5683</v>
          </cell>
          <cell r="B474" t="str">
            <v xml:space="preserve">UNID. PEDAG. RÍO CUBA              </v>
          </cell>
          <cell r="C474" t="str">
            <v xml:space="preserve">LIMON                    </v>
          </cell>
          <cell r="D474">
            <v>9</v>
          </cell>
          <cell r="E474" t="str">
            <v xml:space="preserve">LIMON     </v>
          </cell>
          <cell r="F474" t="str">
            <v xml:space="preserve">MATINA              </v>
          </cell>
          <cell r="G474" t="str">
            <v xml:space="preserve">CARRANDI            </v>
          </cell>
          <cell r="H474" t="str">
            <v xml:space="preserve">CUBA CREEK          </v>
          </cell>
          <cell r="I474" t="str">
            <v xml:space="preserve">IVAN SOLANO LOPEZ             </v>
          </cell>
          <cell r="J474">
            <v>27978265</v>
          </cell>
          <cell r="K474">
            <v>27978134</v>
          </cell>
          <cell r="L474" t="str">
            <v xml:space="preserve">UPriocuba@costarricense.cr    </v>
          </cell>
          <cell r="M474">
            <v>2</v>
          </cell>
          <cell r="N474">
            <v>258</v>
          </cell>
          <cell r="O474">
            <v>8</v>
          </cell>
          <cell r="P474">
            <v>412</v>
          </cell>
          <cell r="Q474">
            <v>299</v>
          </cell>
          <cell r="R474">
            <v>9</v>
          </cell>
          <cell r="S474">
            <v>435</v>
          </cell>
          <cell r="AC474">
            <v>5683</v>
          </cell>
          <cell r="AD474">
            <v>2</v>
          </cell>
          <cell r="AE474">
            <v>2</v>
          </cell>
          <cell r="AF474">
            <v>2</v>
          </cell>
          <cell r="AG474">
            <v>1</v>
          </cell>
          <cell r="AH474">
            <v>1</v>
          </cell>
          <cell r="AI474">
            <v>0</v>
          </cell>
        </row>
        <row r="475">
          <cell r="A475">
            <v>5706</v>
          </cell>
          <cell r="B475" t="str">
            <v xml:space="preserve">NOCTURNO DE SIQUIRRES              </v>
          </cell>
          <cell r="C475" t="str">
            <v xml:space="preserve">LIMON                    </v>
          </cell>
          <cell r="D475">
            <v>4</v>
          </cell>
          <cell r="E475" t="str">
            <v xml:space="preserve">LIMON     </v>
          </cell>
          <cell r="F475" t="str">
            <v xml:space="preserve">SIQUIRRES           </v>
          </cell>
          <cell r="G475" t="str">
            <v xml:space="preserve">SIQUIRRES           </v>
          </cell>
          <cell r="H475" t="str">
            <v xml:space="preserve">SIQUIRRES           </v>
          </cell>
          <cell r="I475" t="str">
            <v xml:space="preserve">ELENA MARTINEZ AVENDAÑO       </v>
          </cell>
          <cell r="J475">
            <v>27687893</v>
          </cell>
          <cell r="K475">
            <v>27687893</v>
          </cell>
          <cell r="L475" t="str">
            <v>colegionocturnodesiquirres@gma</v>
          </cell>
          <cell r="M475">
            <v>2</v>
          </cell>
          <cell r="N475">
            <v>1109</v>
          </cell>
          <cell r="O475">
            <v>34</v>
          </cell>
          <cell r="P475">
            <v>1135</v>
          </cell>
          <cell r="Q475">
            <v>1102</v>
          </cell>
          <cell r="R475">
            <v>33</v>
          </cell>
          <cell r="S475">
            <v>1102</v>
          </cell>
          <cell r="AC475">
            <v>5706</v>
          </cell>
          <cell r="AD475">
            <v>7</v>
          </cell>
          <cell r="AE475">
            <v>7</v>
          </cell>
          <cell r="AF475">
            <v>7</v>
          </cell>
          <cell r="AG475">
            <v>7</v>
          </cell>
          <cell r="AH475">
            <v>6</v>
          </cell>
          <cell r="AI475">
            <v>0</v>
          </cell>
        </row>
        <row r="476">
          <cell r="A476">
            <v>5707</v>
          </cell>
          <cell r="B476" t="str">
            <v xml:space="preserve">COSTA PAJAROS                      </v>
          </cell>
          <cell r="C476" t="str">
            <v xml:space="preserve">PUNTARENAS               </v>
          </cell>
          <cell r="D476">
            <v>3</v>
          </cell>
          <cell r="E476" t="str">
            <v>PUNTARENAS</v>
          </cell>
          <cell r="F476" t="str">
            <v xml:space="preserve">PUNTARENAS          </v>
          </cell>
          <cell r="G476" t="str">
            <v xml:space="preserve">MANZANILLO          </v>
          </cell>
          <cell r="H476" t="str">
            <v xml:space="preserve">COSTA DE PAJAROS    </v>
          </cell>
          <cell r="I476" t="str">
            <v xml:space="preserve">ROSEMARY SOTO OVARES          </v>
          </cell>
          <cell r="J476">
            <v>26788294</v>
          </cell>
          <cell r="K476">
            <v>26788294</v>
          </cell>
          <cell r="L476" t="str">
            <v xml:space="preserve">colecostapaj@costarricense.cr </v>
          </cell>
          <cell r="M476">
            <v>2</v>
          </cell>
          <cell r="N476">
            <v>170</v>
          </cell>
          <cell r="O476">
            <v>7</v>
          </cell>
          <cell r="P476">
            <v>418</v>
          </cell>
          <cell r="Q476">
            <v>166</v>
          </cell>
          <cell r="R476">
            <v>7</v>
          </cell>
          <cell r="S476">
            <v>403</v>
          </cell>
          <cell r="AC476">
            <v>5707</v>
          </cell>
          <cell r="AD476">
            <v>2</v>
          </cell>
          <cell r="AE476">
            <v>2</v>
          </cell>
          <cell r="AF476">
            <v>1</v>
          </cell>
          <cell r="AG476">
            <v>1</v>
          </cell>
          <cell r="AH476">
            <v>1</v>
          </cell>
          <cell r="AI476">
            <v>0</v>
          </cell>
        </row>
        <row r="477">
          <cell r="A477">
            <v>5708</v>
          </cell>
          <cell r="B477" t="str">
            <v xml:space="preserve">LICEO RURAL LA GARITA              </v>
          </cell>
          <cell r="C477" t="str">
            <v xml:space="preserve">LIBERIA                  </v>
          </cell>
          <cell r="D477">
            <v>1</v>
          </cell>
          <cell r="E477" t="str">
            <v>GUANACASTE</v>
          </cell>
          <cell r="F477" t="str">
            <v xml:space="preserve">LA CRUZ             </v>
          </cell>
          <cell r="G477" t="str">
            <v xml:space="preserve">GARITA              </v>
          </cell>
          <cell r="H477" t="str">
            <v xml:space="preserve">LA GARITA           </v>
          </cell>
          <cell r="I477" t="str">
            <v xml:space="preserve">GRACE RODRIGUEZ JIMENEZ       </v>
          </cell>
          <cell r="J477">
            <v>26797756</v>
          </cell>
          <cell r="K477">
            <v>26797756</v>
          </cell>
          <cell r="L477" t="str">
            <v xml:space="preserve">                              </v>
          </cell>
          <cell r="M477">
            <v>2</v>
          </cell>
          <cell r="N477">
            <v>93</v>
          </cell>
          <cell r="O477">
            <v>5</v>
          </cell>
          <cell r="P477">
            <v>240</v>
          </cell>
          <cell r="Q477">
            <v>106</v>
          </cell>
          <cell r="R477">
            <v>5</v>
          </cell>
          <cell r="S477" t="e">
            <v>#N/A</v>
          </cell>
          <cell r="AC477">
            <v>5708</v>
          </cell>
          <cell r="AD477">
            <v>1</v>
          </cell>
          <cell r="AE477">
            <v>1</v>
          </cell>
          <cell r="AF477">
            <v>1</v>
          </cell>
          <cell r="AG477">
            <v>1</v>
          </cell>
          <cell r="AH477">
            <v>1</v>
          </cell>
          <cell r="AI477">
            <v>0</v>
          </cell>
        </row>
        <row r="478">
          <cell r="A478">
            <v>5709</v>
          </cell>
          <cell r="B478" t="str">
            <v xml:space="preserve">LICEO RURAL DE TARCOLES            </v>
          </cell>
          <cell r="C478" t="str">
            <v xml:space="preserve">AGUIRRE                  </v>
          </cell>
          <cell r="D478">
            <v>5</v>
          </cell>
          <cell r="E478" t="str">
            <v>PUNTARENAS</v>
          </cell>
          <cell r="F478" t="str">
            <v xml:space="preserve">GARABITO            </v>
          </cell>
          <cell r="G478" t="str">
            <v xml:space="preserve">TARCOLES            </v>
          </cell>
          <cell r="H478" t="str">
            <v xml:space="preserve">TARCOLES            </v>
          </cell>
          <cell r="I478" t="str">
            <v xml:space="preserve">ADRIAN ESPINOZA VASQUEZ       </v>
          </cell>
          <cell r="J478">
            <v>26370448</v>
          </cell>
          <cell r="K478">
            <v>26370448</v>
          </cell>
          <cell r="L478" t="str">
            <v>liceoruraldetarcoles@hotmail.c</v>
          </cell>
          <cell r="M478">
            <v>2</v>
          </cell>
          <cell r="N478">
            <v>103</v>
          </cell>
          <cell r="O478">
            <v>6</v>
          </cell>
          <cell r="P478">
            <v>240</v>
          </cell>
          <cell r="Q478">
            <v>95</v>
          </cell>
          <cell r="R478">
            <v>6</v>
          </cell>
          <cell r="S478" t="e">
            <v>#N/A</v>
          </cell>
          <cell r="AC478">
            <v>5709</v>
          </cell>
          <cell r="AD478">
            <v>1</v>
          </cell>
          <cell r="AE478">
            <v>2</v>
          </cell>
          <cell r="AF478">
            <v>1</v>
          </cell>
          <cell r="AG478">
            <v>1</v>
          </cell>
          <cell r="AH478">
            <v>1</v>
          </cell>
          <cell r="AI478">
            <v>0</v>
          </cell>
        </row>
        <row r="479">
          <cell r="A479">
            <v>5717</v>
          </cell>
          <cell r="B479" t="str">
            <v xml:space="preserve">LICEO LAS PALMITAS                 </v>
          </cell>
          <cell r="C479" t="str">
            <v xml:space="preserve">GUAPILES                 </v>
          </cell>
          <cell r="D479">
            <v>3</v>
          </cell>
          <cell r="E479" t="str">
            <v xml:space="preserve">LIMON     </v>
          </cell>
          <cell r="F479" t="str">
            <v xml:space="preserve">POCOCI              </v>
          </cell>
          <cell r="G479" t="str">
            <v xml:space="preserve">RITA                </v>
          </cell>
          <cell r="H479" t="str">
            <v xml:space="preserve">LAS PALMITAS        </v>
          </cell>
          <cell r="I479" t="str">
            <v xml:space="preserve">WILBER MARÍN JIMÉNEZ          </v>
          </cell>
          <cell r="J479">
            <v>27098328</v>
          </cell>
          <cell r="K479">
            <v>27098328</v>
          </cell>
          <cell r="L479" t="str">
            <v>ambientalistapalmitas@gmail.co</v>
          </cell>
          <cell r="M479">
            <v>2</v>
          </cell>
          <cell r="N479">
            <v>268</v>
          </cell>
          <cell r="O479">
            <v>10</v>
          </cell>
          <cell r="P479">
            <v>491</v>
          </cell>
          <cell r="Q479">
            <v>242</v>
          </cell>
          <cell r="R479">
            <v>9</v>
          </cell>
          <cell r="S479">
            <v>440</v>
          </cell>
          <cell r="AC479">
            <v>5717</v>
          </cell>
          <cell r="AD479">
            <v>3</v>
          </cell>
          <cell r="AE479">
            <v>3</v>
          </cell>
          <cell r="AF479">
            <v>1</v>
          </cell>
          <cell r="AG479">
            <v>2</v>
          </cell>
          <cell r="AH479">
            <v>1</v>
          </cell>
          <cell r="AI479">
            <v>0</v>
          </cell>
        </row>
        <row r="480">
          <cell r="A480">
            <v>5718</v>
          </cell>
          <cell r="B480" t="str">
            <v xml:space="preserve">EXP.BIL. DE RÍO JIMÉNEZ            </v>
          </cell>
          <cell r="C480" t="str">
            <v xml:space="preserve">GUAPILES                 </v>
          </cell>
          <cell r="D480">
            <v>4</v>
          </cell>
          <cell r="E480" t="str">
            <v xml:space="preserve">LIMON     </v>
          </cell>
          <cell r="F480" t="str">
            <v xml:space="preserve">GUACIMO             </v>
          </cell>
          <cell r="G480" t="str">
            <v xml:space="preserve">RIO JIMENEZ         </v>
          </cell>
          <cell r="H480" t="str">
            <v xml:space="preserve">RÍO JIMÉNEZ         </v>
          </cell>
          <cell r="I480" t="str">
            <v xml:space="preserve">MARIBEL VEGA DÍAZ             </v>
          </cell>
          <cell r="J480">
            <v>27621112</v>
          </cell>
          <cell r="K480">
            <v>27621112</v>
          </cell>
          <cell r="L480" t="str">
            <v xml:space="preserve">lebriojimenez@gmail.com       </v>
          </cell>
          <cell r="M480">
            <v>2</v>
          </cell>
          <cell r="N480">
            <v>324</v>
          </cell>
          <cell r="O480">
            <v>15</v>
          </cell>
          <cell r="P480">
            <v>16</v>
          </cell>
          <cell r="Q480">
            <v>357</v>
          </cell>
          <cell r="R480">
            <v>14</v>
          </cell>
          <cell r="S480">
            <v>1057</v>
          </cell>
          <cell r="AC480">
            <v>5718</v>
          </cell>
          <cell r="AD480">
            <v>4</v>
          </cell>
          <cell r="AE480">
            <v>4</v>
          </cell>
          <cell r="AF480">
            <v>3</v>
          </cell>
          <cell r="AG480">
            <v>3</v>
          </cell>
          <cell r="AH480">
            <v>1</v>
          </cell>
          <cell r="AI480">
            <v>0</v>
          </cell>
        </row>
        <row r="481">
          <cell r="A481">
            <v>5728</v>
          </cell>
          <cell r="B481" t="str">
            <v xml:space="preserve">SANTA MARTA                        </v>
          </cell>
          <cell r="C481" t="str">
            <v xml:space="preserve">GRANDE DE TERRABA        </v>
          </cell>
          <cell r="D481">
            <v>2</v>
          </cell>
          <cell r="E481" t="str">
            <v>PUNTARENAS</v>
          </cell>
          <cell r="F481" t="str">
            <v xml:space="preserve">BUENOS AIRES        </v>
          </cell>
          <cell r="G481" t="str">
            <v xml:space="preserve">BRUNKA              </v>
          </cell>
          <cell r="H481" t="str">
            <v xml:space="preserve">SANTA MARTA         </v>
          </cell>
          <cell r="I481" t="str">
            <v xml:space="preserve">MARTA GAMBOA JARA             </v>
          </cell>
          <cell r="J481">
            <v>27302700</v>
          </cell>
          <cell r="K481">
            <v>27302700</v>
          </cell>
          <cell r="L481" t="str">
            <v xml:space="preserve">magaja42@hotmail.com          </v>
          </cell>
          <cell r="M481">
            <v>2</v>
          </cell>
          <cell r="N481">
            <v>305</v>
          </cell>
          <cell r="O481">
            <v>23</v>
          </cell>
          <cell r="P481">
            <v>571</v>
          </cell>
          <cell r="Q481">
            <v>318</v>
          </cell>
          <cell r="R481">
            <v>12</v>
          </cell>
          <cell r="S481">
            <v>568</v>
          </cell>
          <cell r="AC481">
            <v>5728</v>
          </cell>
          <cell r="AD481">
            <v>12</v>
          </cell>
          <cell r="AE481">
            <v>4</v>
          </cell>
          <cell r="AF481">
            <v>3</v>
          </cell>
          <cell r="AG481">
            <v>2</v>
          </cell>
          <cell r="AH481">
            <v>2</v>
          </cell>
          <cell r="AI481">
            <v>0</v>
          </cell>
        </row>
        <row r="482">
          <cell r="A482">
            <v>5729</v>
          </cell>
          <cell r="B482" t="str">
            <v xml:space="preserve">PLAYAS DEL COCO                    </v>
          </cell>
          <cell r="C482" t="str">
            <v xml:space="preserve">SANTA CRUZ               </v>
          </cell>
          <cell r="D482">
            <v>5</v>
          </cell>
          <cell r="E482" t="str">
            <v>GUANACASTE</v>
          </cell>
          <cell r="F482" t="str">
            <v xml:space="preserve">CARRILLO            </v>
          </cell>
          <cell r="G482" t="str">
            <v xml:space="preserve">SARDINAL            </v>
          </cell>
          <cell r="H482" t="str">
            <v xml:space="preserve">PLAYAS DEL COCO     </v>
          </cell>
          <cell r="I482" t="str">
            <v xml:space="preserve">CARLOS MIGUEL RUIZ ROSALES    </v>
          </cell>
          <cell r="J482">
            <v>26701597</v>
          </cell>
          <cell r="K482">
            <v>26701597</v>
          </cell>
          <cell r="L482" t="str">
            <v xml:space="preserve">liceoplayasdelcoco@gmail.com  </v>
          </cell>
          <cell r="M482">
            <v>2</v>
          </cell>
          <cell r="N482">
            <v>290</v>
          </cell>
          <cell r="O482">
            <v>12</v>
          </cell>
          <cell r="P482">
            <v>585</v>
          </cell>
          <cell r="Q482">
            <v>287</v>
          </cell>
          <cell r="R482">
            <v>12</v>
          </cell>
          <cell r="S482">
            <v>629</v>
          </cell>
          <cell r="AC482">
            <v>5729</v>
          </cell>
          <cell r="AD482">
            <v>3</v>
          </cell>
          <cell r="AE482">
            <v>3</v>
          </cell>
          <cell r="AF482">
            <v>2</v>
          </cell>
          <cell r="AG482">
            <v>2</v>
          </cell>
          <cell r="AH482">
            <v>2</v>
          </cell>
          <cell r="AI482">
            <v>0</v>
          </cell>
        </row>
        <row r="483">
          <cell r="A483">
            <v>5732</v>
          </cell>
          <cell r="B483" t="str">
            <v xml:space="preserve">NOCTURNO GUAYCARA                  </v>
          </cell>
          <cell r="C483" t="str">
            <v xml:space="preserve">COTO                     </v>
          </cell>
          <cell r="D483">
            <v>5</v>
          </cell>
          <cell r="E483" t="str">
            <v>PUNTARENAS</v>
          </cell>
          <cell r="F483" t="str">
            <v xml:space="preserve">GOLFITO             </v>
          </cell>
          <cell r="G483" t="str">
            <v xml:space="preserve">GUAYCARA            </v>
          </cell>
          <cell r="H483" t="str">
            <v xml:space="preserve">GUAYCARA            </v>
          </cell>
          <cell r="I483" t="str">
            <v xml:space="preserve">LUIS DIEGO QUESADA ROSALES    </v>
          </cell>
          <cell r="J483">
            <v>27897655</v>
          </cell>
          <cell r="K483">
            <v>27897655</v>
          </cell>
          <cell r="L483" t="str">
            <v xml:space="preserve">cng5732@gmail.com             </v>
          </cell>
          <cell r="M483">
            <v>2</v>
          </cell>
          <cell r="N483">
            <v>702</v>
          </cell>
          <cell r="O483">
            <v>22</v>
          </cell>
          <cell r="P483">
            <v>775</v>
          </cell>
          <cell r="Q483">
            <v>684</v>
          </cell>
          <cell r="R483">
            <v>22</v>
          </cell>
          <cell r="S483">
            <v>766</v>
          </cell>
          <cell r="AC483">
            <v>5732</v>
          </cell>
          <cell r="AD483">
            <v>4</v>
          </cell>
          <cell r="AE483">
            <v>5</v>
          </cell>
          <cell r="AF483">
            <v>4</v>
          </cell>
          <cell r="AG483">
            <v>5</v>
          </cell>
          <cell r="AH483">
            <v>4</v>
          </cell>
          <cell r="AI483">
            <v>0</v>
          </cell>
        </row>
        <row r="484">
          <cell r="A484">
            <v>5734</v>
          </cell>
          <cell r="B484" t="str">
            <v xml:space="preserve">T.V. LAS COLONIAS                  </v>
          </cell>
          <cell r="C484" t="str">
            <v xml:space="preserve">SARAPIQUI                </v>
          </cell>
          <cell r="D484">
            <v>2</v>
          </cell>
          <cell r="E484" t="str">
            <v xml:space="preserve">HEREDIA   </v>
          </cell>
          <cell r="F484" t="str">
            <v xml:space="preserve">SARAPIQUI           </v>
          </cell>
          <cell r="G484" t="str">
            <v xml:space="preserve">HORQUETAS           </v>
          </cell>
          <cell r="H484" t="str">
            <v>COLONIA LA ESPERANZA</v>
          </cell>
          <cell r="I484" t="str">
            <v xml:space="preserve">VERONICA SALAS MORA           </v>
          </cell>
          <cell r="J484">
            <v>0</v>
          </cell>
          <cell r="K484">
            <v>0</v>
          </cell>
          <cell r="L484" t="str">
            <v xml:space="preserve">                              </v>
          </cell>
          <cell r="M484">
            <v>2</v>
          </cell>
          <cell r="N484">
            <v>43</v>
          </cell>
          <cell r="O484">
            <v>5</v>
          </cell>
          <cell r="P484">
            <v>200</v>
          </cell>
          <cell r="Q484">
            <v>42</v>
          </cell>
          <cell r="R484">
            <v>5</v>
          </cell>
          <cell r="S484" t="e">
            <v>#N/A</v>
          </cell>
          <cell r="AC484">
            <v>5734</v>
          </cell>
          <cell r="AD484">
            <v>1</v>
          </cell>
          <cell r="AE484">
            <v>1</v>
          </cell>
          <cell r="AF484">
            <v>1</v>
          </cell>
          <cell r="AG484">
            <v>1</v>
          </cell>
          <cell r="AH484">
            <v>1</v>
          </cell>
          <cell r="AI484">
            <v>0</v>
          </cell>
        </row>
        <row r="485">
          <cell r="A485">
            <v>5735</v>
          </cell>
          <cell r="B485" t="str">
            <v xml:space="preserve">UNID. PEDAG. LA VALENCIA           </v>
          </cell>
          <cell r="C485" t="str">
            <v xml:space="preserve">DESAMPARADOS             </v>
          </cell>
          <cell r="D485">
            <v>2</v>
          </cell>
          <cell r="E485" t="str">
            <v xml:space="preserve">SAN JOSE  </v>
          </cell>
          <cell r="F485" t="str">
            <v xml:space="preserve">DESAMPARADOS        </v>
          </cell>
          <cell r="G485" t="str">
            <v xml:space="preserve">SAN RAFAEL ABAJO    </v>
          </cell>
          <cell r="H485" t="str">
            <v xml:space="preserve">LA VALENCIA         </v>
          </cell>
          <cell r="I485" t="str">
            <v xml:space="preserve">LUIS ALBERTO MORALES CALDERON </v>
          </cell>
          <cell r="J485">
            <v>22751796</v>
          </cell>
          <cell r="K485">
            <v>22751796</v>
          </cell>
          <cell r="L485" t="str">
            <v xml:space="preserve">upvalenciacr@hotmail.com      </v>
          </cell>
          <cell r="M485">
            <v>2</v>
          </cell>
          <cell r="N485">
            <v>605</v>
          </cell>
          <cell r="O485">
            <v>18</v>
          </cell>
          <cell r="P485">
            <v>888</v>
          </cell>
          <cell r="Q485">
            <v>655</v>
          </cell>
          <cell r="R485">
            <v>19</v>
          </cell>
          <cell r="S485">
            <v>942</v>
          </cell>
          <cell r="AC485">
            <v>5735</v>
          </cell>
          <cell r="AD485">
            <v>6</v>
          </cell>
          <cell r="AE485">
            <v>4</v>
          </cell>
          <cell r="AF485">
            <v>3</v>
          </cell>
          <cell r="AG485">
            <v>3</v>
          </cell>
          <cell r="AH485">
            <v>2</v>
          </cell>
          <cell r="AI485">
            <v>0</v>
          </cell>
        </row>
        <row r="486">
          <cell r="A486">
            <v>5747</v>
          </cell>
          <cell r="B486" t="str">
            <v xml:space="preserve">T.V. DULCE NOMBRE                  </v>
          </cell>
          <cell r="C486" t="str">
            <v xml:space="preserve">ALAJUELA                 </v>
          </cell>
          <cell r="D486">
            <v>9</v>
          </cell>
          <cell r="E486" t="str">
            <v xml:space="preserve">ALAJUELA  </v>
          </cell>
          <cell r="F486" t="str">
            <v xml:space="preserve">SAN MATEO           </v>
          </cell>
          <cell r="G486" t="str">
            <v xml:space="preserve">SAN MATEO           </v>
          </cell>
          <cell r="H486" t="str">
            <v xml:space="preserve">DULCE NOMBRE        </v>
          </cell>
          <cell r="I486" t="str">
            <v xml:space="preserve">MARCO VEGA CHAVARRIA          </v>
          </cell>
          <cell r="J486">
            <v>88138966</v>
          </cell>
          <cell r="K486">
            <v>0</v>
          </cell>
          <cell r="L486" t="str">
            <v xml:space="preserve">tlsecdulcenombre@gmail.com    </v>
          </cell>
          <cell r="M486">
            <v>2</v>
          </cell>
          <cell r="N486">
            <v>11</v>
          </cell>
          <cell r="O486">
            <v>3</v>
          </cell>
          <cell r="P486">
            <v>120</v>
          </cell>
          <cell r="Q486">
            <v>15</v>
          </cell>
          <cell r="R486">
            <v>3</v>
          </cell>
          <cell r="S486" t="e">
            <v>#N/A</v>
          </cell>
          <cell r="AC486">
            <v>5747</v>
          </cell>
          <cell r="AD486">
            <v>1</v>
          </cell>
          <cell r="AE486">
            <v>1</v>
          </cell>
          <cell r="AF486">
            <v>1</v>
          </cell>
          <cell r="AG486">
            <v>0</v>
          </cell>
          <cell r="AH486">
            <v>0</v>
          </cell>
          <cell r="AI486">
            <v>0</v>
          </cell>
        </row>
        <row r="487">
          <cell r="A487">
            <v>5748</v>
          </cell>
          <cell r="B487" t="str">
            <v xml:space="preserve">C.T.P. DE QUEPOS                   </v>
          </cell>
          <cell r="C487" t="str">
            <v xml:space="preserve">AGUIRRE                  </v>
          </cell>
          <cell r="D487">
            <v>1</v>
          </cell>
          <cell r="E487" t="str">
            <v>PUNTARENAS</v>
          </cell>
          <cell r="F487" t="str">
            <v xml:space="preserve">AGUIRRE             </v>
          </cell>
          <cell r="G487" t="str">
            <v xml:space="preserve">QUEPOS              </v>
          </cell>
          <cell r="H487" t="str">
            <v xml:space="preserve">JUNTA NARANJO       </v>
          </cell>
          <cell r="I487" t="str">
            <v xml:space="preserve">NURIA CHAVEZ VEGA             </v>
          </cell>
          <cell r="J487">
            <v>27771569</v>
          </cell>
          <cell r="K487">
            <v>27777156</v>
          </cell>
          <cell r="L487" t="str">
            <v xml:space="preserve">                              </v>
          </cell>
          <cell r="M487">
            <v>1</v>
          </cell>
          <cell r="N487">
            <v>747</v>
          </cell>
          <cell r="O487">
            <v>25</v>
          </cell>
          <cell r="P487">
            <v>1851</v>
          </cell>
          <cell r="Q487">
            <v>821</v>
          </cell>
          <cell r="R487">
            <v>28</v>
          </cell>
          <cell r="S487">
            <v>1962</v>
          </cell>
          <cell r="AC487">
            <v>5748</v>
          </cell>
          <cell r="AD487">
            <v>8</v>
          </cell>
          <cell r="AE487">
            <v>6</v>
          </cell>
          <cell r="AF487">
            <v>4</v>
          </cell>
          <cell r="AG487">
            <v>3</v>
          </cell>
          <cell r="AH487">
            <v>2</v>
          </cell>
          <cell r="AI487">
            <v>2</v>
          </cell>
        </row>
        <row r="488">
          <cell r="A488">
            <v>5806</v>
          </cell>
          <cell r="B488" t="str">
            <v xml:space="preserve">NOCTURNO DE PALMARES               </v>
          </cell>
          <cell r="C488" t="str">
            <v xml:space="preserve">PEREZ ZELEDON            </v>
          </cell>
          <cell r="D488">
            <v>5</v>
          </cell>
          <cell r="E488" t="str">
            <v xml:space="preserve">SAN JOSE  </v>
          </cell>
          <cell r="F488" t="str">
            <v xml:space="preserve">PEREZ ZELEDON       </v>
          </cell>
          <cell r="G488" t="str">
            <v xml:space="preserve">DANIEL FLORES       </v>
          </cell>
          <cell r="H488" t="str">
            <v xml:space="preserve">PALMARES            </v>
          </cell>
          <cell r="I488" t="str">
            <v xml:space="preserve">IRIS LUCIA SOLIS AGUILAR      </v>
          </cell>
          <cell r="J488">
            <v>27712162</v>
          </cell>
          <cell r="K488">
            <v>27712162</v>
          </cell>
          <cell r="L488" t="str">
            <v xml:space="preserve">iris.solis.aguilar@mep.go.cr  </v>
          </cell>
          <cell r="M488">
            <v>2</v>
          </cell>
          <cell r="N488">
            <v>776</v>
          </cell>
          <cell r="O488">
            <v>27</v>
          </cell>
          <cell r="P488">
            <v>681</v>
          </cell>
          <cell r="Q488">
            <v>672</v>
          </cell>
          <cell r="R488">
            <v>21</v>
          </cell>
          <cell r="S488">
            <v>681</v>
          </cell>
          <cell r="AC488">
            <v>5806</v>
          </cell>
          <cell r="AD488">
            <v>5</v>
          </cell>
          <cell r="AE488">
            <v>5</v>
          </cell>
          <cell r="AF488">
            <v>5</v>
          </cell>
          <cell r="AG488">
            <v>7</v>
          </cell>
          <cell r="AH488">
            <v>5</v>
          </cell>
          <cell r="AI488">
            <v>0</v>
          </cell>
        </row>
        <row r="489">
          <cell r="A489">
            <v>5807</v>
          </cell>
          <cell r="B489" t="str">
            <v xml:space="preserve">NOCTURNO DE CARIARI                </v>
          </cell>
          <cell r="C489" t="str">
            <v xml:space="preserve">GUAPILES                 </v>
          </cell>
          <cell r="D489">
            <v>3</v>
          </cell>
          <cell r="E489" t="str">
            <v xml:space="preserve">LIMON     </v>
          </cell>
          <cell r="F489" t="str">
            <v xml:space="preserve">POCOCI              </v>
          </cell>
          <cell r="G489" t="str">
            <v xml:space="preserve">CARIARI             </v>
          </cell>
          <cell r="H489" t="str">
            <v xml:space="preserve">CAMPO DE ATERRIZAJE </v>
          </cell>
          <cell r="I489" t="str">
            <v xml:space="preserve">JIMMY VARGAS ARIAS            </v>
          </cell>
          <cell r="J489">
            <v>27673945</v>
          </cell>
          <cell r="K489">
            <v>27673945</v>
          </cell>
          <cell r="L489" t="str">
            <v xml:space="preserve">nocturnocariari@hotmail.com   </v>
          </cell>
          <cell r="M489">
            <v>2</v>
          </cell>
          <cell r="N489">
            <v>314</v>
          </cell>
          <cell r="O489">
            <v>11</v>
          </cell>
          <cell r="P489">
            <v>364</v>
          </cell>
          <cell r="Q489">
            <v>285</v>
          </cell>
          <cell r="R489">
            <v>11</v>
          </cell>
          <cell r="S489">
            <v>360</v>
          </cell>
          <cell r="AC489">
            <v>5807</v>
          </cell>
          <cell r="AD489">
            <v>2</v>
          </cell>
          <cell r="AE489">
            <v>2</v>
          </cell>
          <cell r="AF489">
            <v>2</v>
          </cell>
          <cell r="AG489">
            <v>3</v>
          </cell>
          <cell r="AH489">
            <v>2</v>
          </cell>
          <cell r="AI489">
            <v>0</v>
          </cell>
        </row>
        <row r="490">
          <cell r="A490">
            <v>5814</v>
          </cell>
          <cell r="B490" t="str">
            <v xml:space="preserve">VUELTA DE JORCO                    </v>
          </cell>
          <cell r="C490" t="str">
            <v xml:space="preserve">DESAMPARADOS             </v>
          </cell>
          <cell r="D490">
            <v>3</v>
          </cell>
          <cell r="E490" t="str">
            <v xml:space="preserve">SAN JOSE  </v>
          </cell>
          <cell r="F490" t="str">
            <v xml:space="preserve">ASERRI              </v>
          </cell>
          <cell r="G490" t="str">
            <v xml:space="preserve">VUELTA DE JORCO     </v>
          </cell>
          <cell r="H490" t="str">
            <v xml:space="preserve">VUELTA DE JORCO     </v>
          </cell>
          <cell r="I490" t="str">
            <v xml:space="preserve">JOSE ANGEL AZOFEIFA PICADO    </v>
          </cell>
          <cell r="J490">
            <v>24104630</v>
          </cell>
          <cell r="K490">
            <v>24104811</v>
          </cell>
          <cell r="L490" t="str">
            <v xml:space="preserve">liceovueltadejorco@gmail.com  </v>
          </cell>
          <cell r="M490">
            <v>2</v>
          </cell>
          <cell r="N490">
            <v>255</v>
          </cell>
          <cell r="O490">
            <v>9</v>
          </cell>
          <cell r="P490">
            <v>454</v>
          </cell>
          <cell r="Q490">
            <v>251</v>
          </cell>
          <cell r="R490">
            <v>9</v>
          </cell>
          <cell r="S490">
            <v>454</v>
          </cell>
          <cell r="AC490">
            <v>5814</v>
          </cell>
          <cell r="AD490">
            <v>2</v>
          </cell>
          <cell r="AE490">
            <v>2</v>
          </cell>
          <cell r="AF490">
            <v>2</v>
          </cell>
          <cell r="AG490">
            <v>1</v>
          </cell>
          <cell r="AH490">
            <v>2</v>
          </cell>
          <cell r="AI490">
            <v>0</v>
          </cell>
        </row>
        <row r="491">
          <cell r="A491">
            <v>5815</v>
          </cell>
          <cell r="B491" t="str">
            <v xml:space="preserve">NOCTURNO DE SINAÍ                  </v>
          </cell>
          <cell r="C491" t="str">
            <v xml:space="preserve">PEREZ ZELEDON            </v>
          </cell>
          <cell r="D491">
            <v>1</v>
          </cell>
          <cell r="E491" t="str">
            <v xml:space="preserve">SAN JOSE  </v>
          </cell>
          <cell r="F491" t="str">
            <v xml:space="preserve">PEREZ ZELEDON       </v>
          </cell>
          <cell r="G491" t="str">
            <v xml:space="preserve">SAN ISIDRO          </v>
          </cell>
          <cell r="H491" t="str">
            <v xml:space="preserve">B° SINAI            </v>
          </cell>
          <cell r="I491" t="str">
            <v xml:space="preserve">AGNES MAKRE MORA              </v>
          </cell>
          <cell r="J491">
            <v>27723365</v>
          </cell>
          <cell r="K491">
            <v>0</v>
          </cell>
          <cell r="L491" t="str">
            <v xml:space="preserve">colnocsinai@hotmail.com       </v>
          </cell>
          <cell r="M491">
            <v>2</v>
          </cell>
          <cell r="N491">
            <v>480</v>
          </cell>
          <cell r="O491">
            <v>14</v>
          </cell>
          <cell r="P491">
            <v>451</v>
          </cell>
          <cell r="Q491">
            <v>434</v>
          </cell>
          <cell r="R491">
            <v>12</v>
          </cell>
          <cell r="S491">
            <v>452</v>
          </cell>
          <cell r="AC491">
            <v>5815</v>
          </cell>
          <cell r="AD491">
            <v>2</v>
          </cell>
          <cell r="AE491">
            <v>3</v>
          </cell>
          <cell r="AF491">
            <v>2</v>
          </cell>
          <cell r="AG491">
            <v>3</v>
          </cell>
          <cell r="AH491">
            <v>4</v>
          </cell>
          <cell r="AI491">
            <v>0</v>
          </cell>
        </row>
        <row r="492">
          <cell r="A492">
            <v>5816</v>
          </cell>
          <cell r="B492" t="str">
            <v xml:space="preserve">NOCTURNO OROTINA                   </v>
          </cell>
          <cell r="C492" t="str">
            <v xml:space="preserve">ALAJUELA                 </v>
          </cell>
          <cell r="D492">
            <v>9</v>
          </cell>
          <cell r="E492" t="str">
            <v xml:space="preserve">ALAJUELA  </v>
          </cell>
          <cell r="F492" t="str">
            <v xml:space="preserve">OROTINA             </v>
          </cell>
          <cell r="G492" t="str">
            <v xml:space="preserve">OROTINA             </v>
          </cell>
          <cell r="H492" t="str">
            <v xml:space="preserve">EL KILOMETRO        </v>
          </cell>
          <cell r="I492" t="str">
            <v xml:space="preserve">EZEQUIEL VARGAS SALAS         </v>
          </cell>
          <cell r="J492">
            <v>24279753</v>
          </cell>
          <cell r="K492">
            <v>24279753</v>
          </cell>
          <cell r="L492" t="str">
            <v xml:space="preserve">vargasezequiel09@hotmail.com  </v>
          </cell>
          <cell r="M492">
            <v>2</v>
          </cell>
          <cell r="N492">
            <v>267</v>
          </cell>
          <cell r="O492">
            <v>10</v>
          </cell>
          <cell r="P492">
            <v>358</v>
          </cell>
          <cell r="Q492">
            <v>307</v>
          </cell>
          <cell r="R492">
            <v>12</v>
          </cell>
          <cell r="S492">
            <v>407</v>
          </cell>
          <cell r="AC492">
            <v>5816</v>
          </cell>
          <cell r="AD492">
            <v>2</v>
          </cell>
          <cell r="AE492">
            <v>2</v>
          </cell>
          <cell r="AF492">
            <v>2</v>
          </cell>
          <cell r="AG492">
            <v>2</v>
          </cell>
          <cell r="AH492">
            <v>2</v>
          </cell>
          <cell r="AI492">
            <v>0</v>
          </cell>
        </row>
        <row r="493">
          <cell r="A493">
            <v>5817</v>
          </cell>
          <cell r="B493" t="str">
            <v xml:space="preserve">LA PALMERA                         </v>
          </cell>
          <cell r="C493" t="str">
            <v xml:space="preserve">SAN CARLOS               </v>
          </cell>
          <cell r="D493">
            <v>4</v>
          </cell>
          <cell r="E493" t="str">
            <v xml:space="preserve">ALAJUELA  </v>
          </cell>
          <cell r="F493" t="str">
            <v xml:space="preserve">SAN CARLOS          </v>
          </cell>
          <cell r="G493" t="str">
            <v xml:space="preserve">PALMERA             </v>
          </cell>
          <cell r="H493" t="str">
            <v xml:space="preserve">LA PALMERA          </v>
          </cell>
          <cell r="I493" t="str">
            <v xml:space="preserve">NAPOLEON RODRIGUEZ OBANDO     </v>
          </cell>
          <cell r="J493">
            <v>24740717</v>
          </cell>
          <cell r="K493">
            <v>24740717</v>
          </cell>
          <cell r="L493" t="str">
            <v xml:space="preserve">liceopalmera@hotmail.com      </v>
          </cell>
          <cell r="M493">
            <v>2</v>
          </cell>
          <cell r="N493">
            <v>303</v>
          </cell>
          <cell r="O493">
            <v>11</v>
          </cell>
          <cell r="P493">
            <v>486</v>
          </cell>
          <cell r="Q493">
            <v>257</v>
          </cell>
          <cell r="R493">
            <v>9</v>
          </cell>
          <cell r="S493">
            <v>436</v>
          </cell>
          <cell r="AC493">
            <v>5817</v>
          </cell>
          <cell r="AD493">
            <v>3</v>
          </cell>
          <cell r="AE493">
            <v>2</v>
          </cell>
          <cell r="AF493">
            <v>2</v>
          </cell>
          <cell r="AG493">
            <v>2</v>
          </cell>
          <cell r="AH493">
            <v>2</v>
          </cell>
          <cell r="AI493">
            <v>0</v>
          </cell>
        </row>
        <row r="494">
          <cell r="A494">
            <v>5818</v>
          </cell>
          <cell r="B494" t="str">
            <v xml:space="preserve">C.T.P. DE ESCAZU                   </v>
          </cell>
          <cell r="C494" t="str">
            <v xml:space="preserve">SAN JOSE OESTE           </v>
          </cell>
          <cell r="D494">
            <v>8</v>
          </cell>
          <cell r="E494" t="str">
            <v xml:space="preserve">SAN JOSE  </v>
          </cell>
          <cell r="F494" t="str">
            <v xml:space="preserve">ESCAZU              </v>
          </cell>
          <cell r="G494" t="str">
            <v xml:space="preserve">ESCAZU              </v>
          </cell>
          <cell r="H494" t="str">
            <v xml:space="preserve">SAN MIGUEL          </v>
          </cell>
          <cell r="I494" t="str">
            <v xml:space="preserve">FREDDY LEANDRO CASTAÑEDA      </v>
          </cell>
          <cell r="J494">
            <v>22283380</v>
          </cell>
          <cell r="K494">
            <v>25880759</v>
          </cell>
          <cell r="L494" t="str">
            <v xml:space="preserve">colegioctpe@ice.co.cr         </v>
          </cell>
          <cell r="M494">
            <v>2</v>
          </cell>
          <cell r="N494">
            <v>135</v>
          </cell>
          <cell r="O494">
            <v>8</v>
          </cell>
          <cell r="P494">
            <v>522</v>
          </cell>
          <cell r="Q494">
            <v>174</v>
          </cell>
          <cell r="R494">
            <v>9</v>
          </cell>
          <cell r="S494">
            <v>604</v>
          </cell>
          <cell r="AC494">
            <v>5818</v>
          </cell>
          <cell r="AD494">
            <v>0</v>
          </cell>
          <cell r="AE494">
            <v>0</v>
          </cell>
          <cell r="AF494">
            <v>0</v>
          </cell>
          <cell r="AG494">
            <v>2</v>
          </cell>
          <cell r="AH494">
            <v>3</v>
          </cell>
          <cell r="AI494">
            <v>3</v>
          </cell>
        </row>
        <row r="495">
          <cell r="A495">
            <v>5819</v>
          </cell>
          <cell r="B495" t="str">
            <v>UNID. PEDAG. JOSE M. ZELEDON BRENES</v>
          </cell>
          <cell r="C495" t="str">
            <v xml:space="preserve">DESAMPARADOS             </v>
          </cell>
          <cell r="D495">
            <v>2</v>
          </cell>
          <cell r="E495" t="str">
            <v xml:space="preserve">SAN JOSE  </v>
          </cell>
          <cell r="F495" t="str">
            <v xml:space="preserve">DESAMPARADOS        </v>
          </cell>
          <cell r="G495" t="str">
            <v xml:space="preserve">SAN MIGUEL          </v>
          </cell>
          <cell r="H495" t="str">
            <v xml:space="preserve">EL LLANO SAN MIGUEL </v>
          </cell>
          <cell r="I495" t="str">
            <v xml:space="preserve">SANDRA ZAMORA ZUÑIGA          </v>
          </cell>
          <cell r="J495">
            <v>22707736</v>
          </cell>
          <cell r="K495">
            <v>22707736</v>
          </cell>
          <cell r="L495" t="str">
            <v xml:space="preserve">upjosemazeledonb@gmail.com    </v>
          </cell>
          <cell r="M495">
            <v>2</v>
          </cell>
          <cell r="N495">
            <v>432</v>
          </cell>
          <cell r="O495">
            <v>13</v>
          </cell>
          <cell r="P495">
            <v>653</v>
          </cell>
          <cell r="Q495">
            <v>442</v>
          </cell>
          <cell r="R495">
            <v>13</v>
          </cell>
          <cell r="S495">
            <v>607</v>
          </cell>
          <cell r="AC495">
            <v>5819</v>
          </cell>
          <cell r="AD495">
            <v>4</v>
          </cell>
          <cell r="AE495">
            <v>4</v>
          </cell>
          <cell r="AF495">
            <v>2</v>
          </cell>
          <cell r="AG495">
            <v>2</v>
          </cell>
          <cell r="AH495">
            <v>1</v>
          </cell>
          <cell r="AI495">
            <v>0</v>
          </cell>
        </row>
        <row r="496">
          <cell r="A496">
            <v>5820</v>
          </cell>
          <cell r="B496" t="str">
            <v xml:space="preserve">TÉRRABA                            </v>
          </cell>
          <cell r="C496" t="str">
            <v xml:space="preserve">GRANDE DE TERRABA        </v>
          </cell>
          <cell r="D496">
            <v>3</v>
          </cell>
          <cell r="E496" t="str">
            <v>PUNTARENAS</v>
          </cell>
          <cell r="F496" t="str">
            <v xml:space="preserve">BUENOS AIRES        </v>
          </cell>
          <cell r="G496" t="str">
            <v xml:space="preserve">POTRERO GRANDE      </v>
          </cell>
          <cell r="H496" t="str">
            <v xml:space="preserve">TÉRRABA             </v>
          </cell>
          <cell r="I496" t="str">
            <v xml:space="preserve">WENDY MARIN GARCIA            </v>
          </cell>
          <cell r="J496">
            <v>83242268</v>
          </cell>
          <cell r="K496">
            <v>0</v>
          </cell>
          <cell r="L496" t="str">
            <v xml:space="preserve">wenmaga@hotmail.com           </v>
          </cell>
          <cell r="M496">
            <v>2</v>
          </cell>
          <cell r="N496">
            <v>259</v>
          </cell>
          <cell r="O496">
            <v>12</v>
          </cell>
          <cell r="P496">
            <v>676</v>
          </cell>
          <cell r="Q496">
            <v>222</v>
          </cell>
          <cell r="R496">
            <v>9</v>
          </cell>
          <cell r="S496">
            <v>491</v>
          </cell>
          <cell r="AC496">
            <v>5820</v>
          </cell>
          <cell r="AD496">
            <v>3</v>
          </cell>
          <cell r="AE496">
            <v>3</v>
          </cell>
          <cell r="AF496">
            <v>2</v>
          </cell>
          <cell r="AG496">
            <v>2</v>
          </cell>
          <cell r="AH496">
            <v>2</v>
          </cell>
          <cell r="AI496">
            <v>0</v>
          </cell>
        </row>
        <row r="497">
          <cell r="A497">
            <v>5821</v>
          </cell>
          <cell r="B497" t="str">
            <v xml:space="preserve">LICEO DE SABANILLA                 </v>
          </cell>
          <cell r="C497" t="str">
            <v xml:space="preserve">ALAJUELA                 </v>
          </cell>
          <cell r="D497">
            <v>3</v>
          </cell>
          <cell r="E497" t="str">
            <v xml:space="preserve">ALAJUELA  </v>
          </cell>
          <cell r="F497" t="str">
            <v xml:space="preserve">ALAJUELA            </v>
          </cell>
          <cell r="G497" t="str">
            <v xml:space="preserve">SABANILLA           </v>
          </cell>
          <cell r="H497" t="str">
            <v xml:space="preserve">SABANILLA           </v>
          </cell>
          <cell r="I497" t="str">
            <v xml:space="preserve">ROXANA VARGAS ALFARO          </v>
          </cell>
          <cell r="J497">
            <v>24495632</v>
          </cell>
          <cell r="K497">
            <v>24496856</v>
          </cell>
          <cell r="L497" t="str">
            <v xml:space="preserve">liceosabanilla@gmail.com      </v>
          </cell>
          <cell r="M497">
            <v>2</v>
          </cell>
          <cell r="N497">
            <v>125</v>
          </cell>
          <cell r="O497">
            <v>5</v>
          </cell>
          <cell r="P497">
            <v>263</v>
          </cell>
          <cell r="Q497">
            <v>257</v>
          </cell>
          <cell r="R497">
            <v>12</v>
          </cell>
          <cell r="S497">
            <v>578</v>
          </cell>
          <cell r="AC497">
            <v>5821</v>
          </cell>
          <cell r="AD497">
            <v>0</v>
          </cell>
          <cell r="AE497">
            <v>2</v>
          </cell>
          <cell r="AF497">
            <v>2</v>
          </cell>
          <cell r="AG497">
            <v>0</v>
          </cell>
          <cell r="AH497">
            <v>1</v>
          </cell>
          <cell r="AI497">
            <v>0</v>
          </cell>
        </row>
        <row r="498">
          <cell r="A498">
            <v>5827</v>
          </cell>
          <cell r="B498" t="str">
            <v xml:space="preserve">SECC.NOCT.TEC. MONS. SANABRIA      </v>
          </cell>
          <cell r="C498" t="str">
            <v xml:space="preserve">DESAMPARADOS             </v>
          </cell>
          <cell r="D498">
            <v>1</v>
          </cell>
          <cell r="E498" t="str">
            <v xml:space="preserve">SAN JOSE  </v>
          </cell>
          <cell r="F498" t="str">
            <v xml:space="preserve">DESAMPARADOS        </v>
          </cell>
          <cell r="G498" t="str">
            <v xml:space="preserve">DESAMPARADOS        </v>
          </cell>
          <cell r="H498" t="str">
            <v xml:space="preserve">DESAMPARADOS CENTRO </v>
          </cell>
          <cell r="I498" t="str">
            <v xml:space="preserve">JUAN FELIPE CHACON CASTILLO   </v>
          </cell>
          <cell r="J498">
            <v>22592253</v>
          </cell>
          <cell r="K498">
            <v>0</v>
          </cell>
          <cell r="L498" t="str">
            <v xml:space="preserve">vocadesampa@gmail.com         </v>
          </cell>
          <cell r="M498">
            <v>1</v>
          </cell>
          <cell r="N498">
            <v>245</v>
          </cell>
          <cell r="O498">
            <v>18</v>
          </cell>
          <cell r="P498">
            <v>501</v>
          </cell>
          <cell r="Q498">
            <v>228</v>
          </cell>
          <cell r="R498">
            <v>16</v>
          </cell>
          <cell r="S498">
            <v>517</v>
          </cell>
          <cell r="AC498">
            <v>5827</v>
          </cell>
          <cell r="AD498">
            <v>0</v>
          </cell>
          <cell r="AE498">
            <v>0</v>
          </cell>
          <cell r="AF498">
            <v>0</v>
          </cell>
          <cell r="AG498">
            <v>7</v>
          </cell>
          <cell r="AH498">
            <v>7</v>
          </cell>
          <cell r="AI498">
            <v>4</v>
          </cell>
        </row>
        <row r="499">
          <cell r="A499">
            <v>5833</v>
          </cell>
          <cell r="B499" t="str">
            <v xml:space="preserve">LICEO DULCE NOMBRE                 </v>
          </cell>
          <cell r="C499" t="str">
            <v xml:space="preserve">CARTAGO                  </v>
          </cell>
          <cell r="D499">
            <v>5</v>
          </cell>
          <cell r="E499" t="str">
            <v xml:space="preserve">CARTAGO   </v>
          </cell>
          <cell r="F499" t="str">
            <v xml:space="preserve">CARTAGO             </v>
          </cell>
          <cell r="G499" t="str">
            <v xml:space="preserve">DULCE NOMBRE        </v>
          </cell>
          <cell r="H499" t="str">
            <v xml:space="preserve">DULCE NOMBRE        </v>
          </cell>
          <cell r="I499" t="str">
            <v xml:space="preserve">EDGAR EVANS MEZA              </v>
          </cell>
          <cell r="J499">
            <v>25536190</v>
          </cell>
          <cell r="K499">
            <v>25536190</v>
          </cell>
          <cell r="L499" t="str">
            <v xml:space="preserve">liceodulcenombre@gmail.com    </v>
          </cell>
          <cell r="M499">
            <v>2</v>
          </cell>
          <cell r="N499">
            <v>177</v>
          </cell>
          <cell r="O499">
            <v>7</v>
          </cell>
          <cell r="P499">
            <v>341</v>
          </cell>
          <cell r="Q499">
            <v>302</v>
          </cell>
          <cell r="R499">
            <v>11</v>
          </cell>
          <cell r="S499">
            <v>576</v>
          </cell>
          <cell r="AC499">
            <v>5833</v>
          </cell>
          <cell r="AD499">
            <v>0</v>
          </cell>
          <cell r="AE499">
            <v>3</v>
          </cell>
          <cell r="AF499">
            <v>2</v>
          </cell>
          <cell r="AG499">
            <v>0</v>
          </cell>
          <cell r="AH499">
            <v>2</v>
          </cell>
          <cell r="AI499">
            <v>0</v>
          </cell>
        </row>
        <row r="500">
          <cell r="A500">
            <v>5834</v>
          </cell>
          <cell r="B500" t="str">
            <v xml:space="preserve">UNID. PEDAG. SAN DIEGO             </v>
          </cell>
          <cell r="C500" t="str">
            <v xml:space="preserve">CARTAGO                  </v>
          </cell>
          <cell r="D500">
            <v>9</v>
          </cell>
          <cell r="E500" t="str">
            <v xml:space="preserve">CARTAGO   </v>
          </cell>
          <cell r="F500" t="str">
            <v xml:space="preserve">LA UNION            </v>
          </cell>
          <cell r="G500" t="str">
            <v xml:space="preserve">SAN DIEGO           </v>
          </cell>
          <cell r="H500" t="str">
            <v xml:space="preserve">SAN DIEGO           </v>
          </cell>
          <cell r="I500" t="str">
            <v xml:space="preserve">PABLO BARQUERO RODRIGUEZ      </v>
          </cell>
          <cell r="J500">
            <v>22795011</v>
          </cell>
          <cell r="K500">
            <v>22795011</v>
          </cell>
          <cell r="L500" t="str">
            <v xml:space="preserve">upsandiego@gmail.com          </v>
          </cell>
          <cell r="M500">
            <v>2</v>
          </cell>
          <cell r="N500">
            <v>435</v>
          </cell>
          <cell r="O500">
            <v>15</v>
          </cell>
          <cell r="P500">
            <v>699</v>
          </cell>
          <cell r="Q500">
            <v>401</v>
          </cell>
          <cell r="R500">
            <v>15</v>
          </cell>
          <cell r="S500">
            <v>707</v>
          </cell>
          <cell r="AC500">
            <v>5834</v>
          </cell>
          <cell r="AD500">
            <v>8</v>
          </cell>
          <cell r="AE500">
            <v>4</v>
          </cell>
          <cell r="AF500">
            <v>3</v>
          </cell>
          <cell r="AG500">
            <v>0</v>
          </cell>
          <cell r="AH500">
            <v>0</v>
          </cell>
          <cell r="AI500">
            <v>0</v>
          </cell>
        </row>
        <row r="501">
          <cell r="A501">
            <v>5836</v>
          </cell>
          <cell r="B501" t="str">
            <v xml:space="preserve">LICEO RURAL SANTO DOMINGO          </v>
          </cell>
          <cell r="C501" t="str">
            <v xml:space="preserve">AGUIRRE                  </v>
          </cell>
          <cell r="D501">
            <v>2</v>
          </cell>
          <cell r="E501" t="str">
            <v>PUNTARENAS</v>
          </cell>
          <cell r="F501" t="str">
            <v xml:space="preserve">AGUIRRE             </v>
          </cell>
          <cell r="G501" t="str">
            <v xml:space="preserve">SAVEGRE             </v>
          </cell>
          <cell r="H501" t="str">
            <v xml:space="preserve">SANTO DOMINGO       </v>
          </cell>
          <cell r="I501" t="str">
            <v xml:space="preserve">MARITZA LEIVA BUSTOS          </v>
          </cell>
          <cell r="J501">
            <v>27876031</v>
          </cell>
          <cell r="K501">
            <v>0</v>
          </cell>
          <cell r="L501" t="str">
            <v xml:space="preserve">maritzalebus@hotmail.com      </v>
          </cell>
          <cell r="M501">
            <v>2</v>
          </cell>
          <cell r="N501">
            <v>31</v>
          </cell>
          <cell r="O501">
            <v>5</v>
          </cell>
          <cell r="P501">
            <v>200</v>
          </cell>
          <cell r="Q501">
            <v>29</v>
          </cell>
          <cell r="R501">
            <v>5</v>
          </cell>
          <cell r="S501" t="e">
            <v>#N/A</v>
          </cell>
          <cell r="AC501">
            <v>5836</v>
          </cell>
          <cell r="AD501">
            <v>1</v>
          </cell>
          <cell r="AE501">
            <v>1</v>
          </cell>
          <cell r="AF501">
            <v>1</v>
          </cell>
          <cell r="AG501">
            <v>1</v>
          </cell>
          <cell r="AH501">
            <v>1</v>
          </cell>
          <cell r="AI501">
            <v>0</v>
          </cell>
        </row>
        <row r="502">
          <cell r="A502">
            <v>5837</v>
          </cell>
          <cell r="B502" t="str">
            <v xml:space="preserve">LICEO RURAL CERRITOS               </v>
          </cell>
          <cell r="C502" t="str">
            <v xml:space="preserve">AGUIRRE                  </v>
          </cell>
          <cell r="D502">
            <v>1</v>
          </cell>
          <cell r="E502" t="str">
            <v>PUNTARENAS</v>
          </cell>
          <cell r="F502" t="str">
            <v xml:space="preserve">AGUIRRE             </v>
          </cell>
          <cell r="G502" t="str">
            <v xml:space="preserve">QUEPOS              </v>
          </cell>
          <cell r="H502" t="str">
            <v xml:space="preserve">CERRITOS            </v>
          </cell>
          <cell r="I502" t="str">
            <v xml:space="preserve">GLENCY GUADAMUZ VILLAFUERTE   </v>
          </cell>
          <cell r="J502">
            <v>27791343</v>
          </cell>
          <cell r="K502">
            <v>27791343</v>
          </cell>
          <cell r="L502" t="str">
            <v xml:space="preserve">glancygua@hotmail.com         </v>
          </cell>
          <cell r="M502">
            <v>2</v>
          </cell>
          <cell r="N502">
            <v>43</v>
          </cell>
          <cell r="O502">
            <v>5</v>
          </cell>
          <cell r="P502">
            <v>200</v>
          </cell>
          <cell r="Q502">
            <v>46</v>
          </cell>
          <cell r="R502">
            <v>5</v>
          </cell>
          <cell r="S502" t="e">
            <v>#N/A</v>
          </cell>
          <cell r="AC502">
            <v>5837</v>
          </cell>
          <cell r="AD502">
            <v>1</v>
          </cell>
          <cell r="AE502">
            <v>1</v>
          </cell>
          <cell r="AF502">
            <v>1</v>
          </cell>
          <cell r="AG502">
            <v>1</v>
          </cell>
          <cell r="AH502">
            <v>1</v>
          </cell>
          <cell r="AI502">
            <v>0</v>
          </cell>
        </row>
        <row r="503">
          <cell r="A503">
            <v>5838</v>
          </cell>
          <cell r="B503" t="str">
            <v xml:space="preserve">LICEO RURAL COOPESILENCIO          </v>
          </cell>
          <cell r="C503" t="str">
            <v xml:space="preserve">AGUIRRE                  </v>
          </cell>
          <cell r="D503">
            <v>2</v>
          </cell>
          <cell r="E503" t="str">
            <v>PUNTARENAS</v>
          </cell>
          <cell r="F503" t="str">
            <v xml:space="preserve">AGUIRRE             </v>
          </cell>
          <cell r="G503" t="str">
            <v xml:space="preserve">SAVEGRE             </v>
          </cell>
          <cell r="H503" t="str">
            <v xml:space="preserve">EL SILENCIO         </v>
          </cell>
          <cell r="I503" t="str">
            <v xml:space="preserve">LUBERTO WILLY TORRES ARRIETA  </v>
          </cell>
          <cell r="J503">
            <v>27876087</v>
          </cell>
          <cell r="K503">
            <v>27876069</v>
          </cell>
          <cell r="L503" t="str">
            <v xml:space="preserve">lubertotorres@yahoo.com       </v>
          </cell>
          <cell r="M503">
            <v>2</v>
          </cell>
          <cell r="N503">
            <v>66</v>
          </cell>
          <cell r="O503">
            <v>5</v>
          </cell>
          <cell r="P503">
            <v>200</v>
          </cell>
          <cell r="Q503">
            <v>69</v>
          </cell>
          <cell r="R503">
            <v>5</v>
          </cell>
          <cell r="S503" t="e">
            <v>#N/A</v>
          </cell>
          <cell r="AC503">
            <v>5838</v>
          </cell>
          <cell r="AD503">
            <v>1</v>
          </cell>
          <cell r="AE503">
            <v>1</v>
          </cell>
          <cell r="AF503">
            <v>1</v>
          </cell>
          <cell r="AG503">
            <v>1</v>
          </cell>
          <cell r="AH503">
            <v>1</v>
          </cell>
          <cell r="AI503">
            <v>0</v>
          </cell>
        </row>
        <row r="504">
          <cell r="A504">
            <v>5839</v>
          </cell>
          <cell r="B504" t="str">
            <v xml:space="preserve">T.V. LA CEIBA                      </v>
          </cell>
          <cell r="C504" t="str">
            <v xml:space="preserve">ALAJUELA                 </v>
          </cell>
          <cell r="D504">
            <v>9</v>
          </cell>
          <cell r="E504" t="str">
            <v xml:space="preserve">ALAJUELA  </v>
          </cell>
          <cell r="F504" t="str">
            <v xml:space="preserve">OROTINA             </v>
          </cell>
          <cell r="G504" t="str">
            <v xml:space="preserve">CEIBA               </v>
          </cell>
          <cell r="H504" t="str">
            <v xml:space="preserve">LA CEIBA            </v>
          </cell>
          <cell r="I504" t="str">
            <v xml:space="preserve">MARLON PEREZ PICADO           </v>
          </cell>
          <cell r="J504">
            <v>24283285</v>
          </cell>
          <cell r="K504">
            <v>24289926</v>
          </cell>
          <cell r="L504" t="str">
            <v xml:space="preserve">tlsecundariaceiba@gmail.com   </v>
          </cell>
          <cell r="M504">
            <v>2</v>
          </cell>
          <cell r="N504">
            <v>40</v>
          </cell>
          <cell r="O504">
            <v>3</v>
          </cell>
          <cell r="P504">
            <v>120</v>
          </cell>
          <cell r="Q504">
            <v>59</v>
          </cell>
          <cell r="R504">
            <v>3</v>
          </cell>
          <cell r="S504" t="e">
            <v>#N/A</v>
          </cell>
          <cell r="AC504">
            <v>5839</v>
          </cell>
          <cell r="AD504">
            <v>1</v>
          </cell>
          <cell r="AE504">
            <v>1</v>
          </cell>
          <cell r="AF504">
            <v>1</v>
          </cell>
          <cell r="AG504">
            <v>0</v>
          </cell>
          <cell r="AH504">
            <v>0</v>
          </cell>
          <cell r="AI504">
            <v>0</v>
          </cell>
        </row>
        <row r="505">
          <cell r="A505">
            <v>5840</v>
          </cell>
          <cell r="B505" t="str">
            <v xml:space="preserve">LICEO RURAL LA LUCHITA             </v>
          </cell>
          <cell r="C505" t="str">
            <v xml:space="preserve">CARTAGO                  </v>
          </cell>
          <cell r="D505">
            <v>6</v>
          </cell>
          <cell r="E505" t="str">
            <v xml:space="preserve">CARTAGO   </v>
          </cell>
          <cell r="F505" t="str">
            <v xml:space="preserve">EL GUARCO           </v>
          </cell>
          <cell r="G505" t="str">
            <v xml:space="preserve">SAN ISIDRO          </v>
          </cell>
          <cell r="H505" t="str">
            <v xml:space="preserve">LA LUCHITA          </v>
          </cell>
          <cell r="I505" t="str">
            <v xml:space="preserve">ALVARO VALVERDE ROMERO        </v>
          </cell>
          <cell r="J505">
            <v>25711434</v>
          </cell>
          <cell r="K505">
            <v>25712182</v>
          </cell>
          <cell r="L505" t="str">
            <v xml:space="preserve">                              </v>
          </cell>
          <cell r="M505">
            <v>2</v>
          </cell>
          <cell r="N505">
            <v>84</v>
          </cell>
          <cell r="O505">
            <v>5</v>
          </cell>
          <cell r="P505">
            <v>200</v>
          </cell>
          <cell r="Q505">
            <v>84</v>
          </cell>
          <cell r="R505">
            <v>5</v>
          </cell>
          <cell r="S505" t="e">
            <v>#N/A</v>
          </cell>
          <cell r="AC505">
            <v>5840</v>
          </cell>
          <cell r="AD505">
            <v>1</v>
          </cell>
          <cell r="AE505">
            <v>1</v>
          </cell>
          <cell r="AF505">
            <v>1</v>
          </cell>
          <cell r="AG505">
            <v>1</v>
          </cell>
          <cell r="AH505">
            <v>1</v>
          </cell>
          <cell r="AI505">
            <v>0</v>
          </cell>
        </row>
        <row r="506">
          <cell r="A506">
            <v>5841</v>
          </cell>
          <cell r="B506" t="str">
            <v xml:space="preserve">LICEO RURAL SAN CARLOS TARRAZU     </v>
          </cell>
          <cell r="C506" t="str">
            <v xml:space="preserve">LOS SANTOS               </v>
          </cell>
          <cell r="D506">
            <v>1</v>
          </cell>
          <cell r="E506" t="str">
            <v xml:space="preserve">SAN JOSE  </v>
          </cell>
          <cell r="F506" t="str">
            <v xml:space="preserve">TARRAZU             </v>
          </cell>
          <cell r="G506" t="str">
            <v xml:space="preserve">SAN CARLOS          </v>
          </cell>
          <cell r="H506" t="str">
            <v xml:space="preserve">SAN CARLOS          </v>
          </cell>
          <cell r="I506" t="str">
            <v xml:space="preserve">MARCO VINICIO NARANJO SOTO    </v>
          </cell>
          <cell r="J506">
            <v>25463927</v>
          </cell>
          <cell r="K506">
            <v>25462543</v>
          </cell>
          <cell r="L506" t="str">
            <v xml:space="preserve">irsancarlos@gmail.com         </v>
          </cell>
          <cell r="M506">
            <v>2</v>
          </cell>
          <cell r="N506">
            <v>127</v>
          </cell>
          <cell r="O506">
            <v>6</v>
          </cell>
          <cell r="P506">
            <v>240</v>
          </cell>
          <cell r="Q506">
            <v>118</v>
          </cell>
          <cell r="R506">
            <v>6</v>
          </cell>
          <cell r="S506" t="e">
            <v>#N/A</v>
          </cell>
          <cell r="AC506">
            <v>5841</v>
          </cell>
          <cell r="AD506">
            <v>2</v>
          </cell>
          <cell r="AE506">
            <v>1</v>
          </cell>
          <cell r="AF506">
            <v>1</v>
          </cell>
          <cell r="AG506">
            <v>1</v>
          </cell>
          <cell r="AH506">
            <v>1</v>
          </cell>
          <cell r="AI506">
            <v>0</v>
          </cell>
        </row>
        <row r="507">
          <cell r="A507">
            <v>5842</v>
          </cell>
          <cell r="B507" t="str">
            <v xml:space="preserve">LICEO RURAL ALTO GUAYMI            </v>
          </cell>
          <cell r="C507" t="str">
            <v xml:space="preserve">COTO                     </v>
          </cell>
          <cell r="D507">
            <v>12</v>
          </cell>
          <cell r="E507" t="str">
            <v>PUNTARENAS</v>
          </cell>
          <cell r="F507" t="str">
            <v xml:space="preserve">GOLFITO             </v>
          </cell>
          <cell r="G507" t="str">
            <v xml:space="preserve">PAVON               </v>
          </cell>
          <cell r="H507" t="str">
            <v xml:space="preserve">ALTO GUAYMI         </v>
          </cell>
          <cell r="I507" t="str">
            <v xml:space="preserve">BERNABEL SALDA;A MONTEZUMA    </v>
          </cell>
          <cell r="J507">
            <v>27322143</v>
          </cell>
          <cell r="K507">
            <v>27324143</v>
          </cell>
          <cell r="L507" t="str">
            <v xml:space="preserve">bernabel31@hotmail.com        </v>
          </cell>
          <cell r="M507">
            <v>2</v>
          </cell>
          <cell r="N507">
            <v>46</v>
          </cell>
          <cell r="O507">
            <v>5</v>
          </cell>
          <cell r="P507">
            <v>200</v>
          </cell>
          <cell r="Q507">
            <v>43</v>
          </cell>
          <cell r="R507">
            <v>5</v>
          </cell>
          <cell r="S507" t="e">
            <v>#N/A</v>
          </cell>
          <cell r="AC507">
            <v>5842</v>
          </cell>
          <cell r="AD507">
            <v>1</v>
          </cell>
          <cell r="AE507">
            <v>1</v>
          </cell>
          <cell r="AF507">
            <v>1</v>
          </cell>
          <cell r="AG507">
            <v>1</v>
          </cell>
          <cell r="AH507">
            <v>1</v>
          </cell>
          <cell r="AI507">
            <v>0</v>
          </cell>
        </row>
        <row r="508">
          <cell r="A508">
            <v>5843</v>
          </cell>
          <cell r="B508" t="str">
            <v xml:space="preserve">LICEO RURAL ALTOS DE COMTE         </v>
          </cell>
          <cell r="C508" t="str">
            <v xml:space="preserve">COTO                     </v>
          </cell>
          <cell r="D508">
            <v>3</v>
          </cell>
          <cell r="E508" t="str">
            <v>PUNTARENAS</v>
          </cell>
          <cell r="F508" t="str">
            <v xml:space="preserve">GOLFITO             </v>
          </cell>
          <cell r="G508" t="str">
            <v xml:space="preserve">PAVON               </v>
          </cell>
          <cell r="H508" t="str">
            <v xml:space="preserve">ALTOS DE COMTE      </v>
          </cell>
          <cell r="I508" t="str">
            <v xml:space="preserve">MARGEL ENRIQUE VALVERDE SOLIS </v>
          </cell>
          <cell r="J508">
            <v>0</v>
          </cell>
          <cell r="K508">
            <v>0</v>
          </cell>
          <cell r="L508" t="str">
            <v xml:space="preserve">                              </v>
          </cell>
          <cell r="M508">
            <v>2</v>
          </cell>
          <cell r="N508">
            <v>71</v>
          </cell>
          <cell r="O508">
            <v>5</v>
          </cell>
          <cell r="P508">
            <v>200</v>
          </cell>
          <cell r="Q508">
            <v>74</v>
          </cell>
          <cell r="R508">
            <v>5</v>
          </cell>
          <cell r="S508" t="e">
            <v>#N/A</v>
          </cell>
          <cell r="AC508">
            <v>5843</v>
          </cell>
          <cell r="AD508">
            <v>1</v>
          </cell>
          <cell r="AE508">
            <v>1</v>
          </cell>
          <cell r="AF508">
            <v>1</v>
          </cell>
          <cell r="AG508">
            <v>1</v>
          </cell>
          <cell r="AH508">
            <v>1</v>
          </cell>
          <cell r="AI508">
            <v>0</v>
          </cell>
        </row>
        <row r="509">
          <cell r="A509">
            <v>5844</v>
          </cell>
          <cell r="B509" t="str">
            <v xml:space="preserve">CUAJINIQUIL                        </v>
          </cell>
          <cell r="C509" t="str">
            <v xml:space="preserve">LIBERIA                  </v>
          </cell>
          <cell r="D509">
            <v>1</v>
          </cell>
          <cell r="E509" t="str">
            <v>GUANACASTE</v>
          </cell>
          <cell r="F509" t="str">
            <v xml:space="preserve">LA CRUZ             </v>
          </cell>
          <cell r="G509" t="str">
            <v xml:space="preserve">SANTA ELENA         </v>
          </cell>
          <cell r="H509" t="str">
            <v xml:space="preserve">CUAJINIQUIL         </v>
          </cell>
          <cell r="I509" t="str">
            <v xml:space="preserve">JOSE DANILO GONZALEZ ESPINOZA </v>
          </cell>
          <cell r="J509">
            <v>26791104</v>
          </cell>
          <cell r="K509">
            <v>26791104</v>
          </cell>
          <cell r="L509" t="str">
            <v xml:space="preserve">icuajiniquil2005@yahoo.com    </v>
          </cell>
          <cell r="M509">
            <v>2</v>
          </cell>
          <cell r="N509">
            <v>200</v>
          </cell>
          <cell r="O509">
            <v>8</v>
          </cell>
          <cell r="P509">
            <v>568</v>
          </cell>
          <cell r="Q509">
            <v>206</v>
          </cell>
          <cell r="R509">
            <v>12</v>
          </cell>
          <cell r="S509">
            <v>568</v>
          </cell>
          <cell r="AC509">
            <v>5844</v>
          </cell>
          <cell r="AD509">
            <v>2</v>
          </cell>
          <cell r="AE509">
            <v>2</v>
          </cell>
          <cell r="AF509">
            <v>2</v>
          </cell>
          <cell r="AG509">
            <v>1</v>
          </cell>
          <cell r="AH509">
            <v>1</v>
          </cell>
          <cell r="AI509">
            <v>0</v>
          </cell>
        </row>
        <row r="510">
          <cell r="A510">
            <v>5845</v>
          </cell>
          <cell r="B510" t="str">
            <v xml:space="preserve">LICEO  EL CONSUELO                 </v>
          </cell>
          <cell r="C510" t="str">
            <v xml:space="preserve">LIBERIA                  </v>
          </cell>
          <cell r="D510">
            <v>4</v>
          </cell>
          <cell r="E510" t="str">
            <v>GUANACASTE</v>
          </cell>
          <cell r="F510" t="str">
            <v xml:space="preserve">LIBERIA             </v>
          </cell>
          <cell r="G510" t="str">
            <v xml:space="preserve">MAYORGA             </v>
          </cell>
          <cell r="H510" t="str">
            <v xml:space="preserve">EL CONSUELO         </v>
          </cell>
          <cell r="I510" t="str">
            <v xml:space="preserve">JOSE ALEXANDER DIAZ SIBAJA    </v>
          </cell>
          <cell r="J510">
            <v>26918211</v>
          </cell>
          <cell r="K510">
            <v>26918211</v>
          </cell>
          <cell r="L510" t="str">
            <v xml:space="preserve">lec2007@live.com.ar           </v>
          </cell>
          <cell r="M510">
            <v>2</v>
          </cell>
          <cell r="N510">
            <v>86</v>
          </cell>
          <cell r="O510">
            <v>5</v>
          </cell>
          <cell r="P510">
            <v>256</v>
          </cell>
          <cell r="Q510">
            <v>78</v>
          </cell>
          <cell r="R510">
            <v>5</v>
          </cell>
          <cell r="S510">
            <v>256</v>
          </cell>
          <cell r="AC510">
            <v>5845</v>
          </cell>
          <cell r="AD510">
            <v>1</v>
          </cell>
          <cell r="AE510">
            <v>1</v>
          </cell>
          <cell r="AF510">
            <v>1</v>
          </cell>
          <cell r="AG510">
            <v>1</v>
          </cell>
          <cell r="AH510">
            <v>1</v>
          </cell>
          <cell r="AI510">
            <v>0</v>
          </cell>
        </row>
        <row r="511">
          <cell r="A511">
            <v>5846</v>
          </cell>
          <cell r="B511" t="str">
            <v xml:space="preserve">LICEO RURAL GANDOCA                </v>
          </cell>
          <cell r="C511" t="str">
            <v xml:space="preserve">LIMON                    </v>
          </cell>
          <cell r="D511">
            <v>8</v>
          </cell>
          <cell r="E511" t="str">
            <v xml:space="preserve">LIMON     </v>
          </cell>
          <cell r="F511" t="str">
            <v xml:space="preserve">TALAMANCA           </v>
          </cell>
          <cell r="G511" t="str">
            <v xml:space="preserve">SIXAOLA             </v>
          </cell>
          <cell r="H511" t="str">
            <v xml:space="preserve">GANDOCA             </v>
          </cell>
          <cell r="I511" t="str">
            <v xml:space="preserve">MINOR FONSECA MATARRITA       </v>
          </cell>
          <cell r="J511">
            <v>27541008</v>
          </cell>
          <cell r="K511">
            <v>27541008</v>
          </cell>
          <cell r="L511" t="str">
            <v>_liceoruraldegangoca@gmail.com</v>
          </cell>
          <cell r="M511">
            <v>2</v>
          </cell>
          <cell r="N511">
            <v>31</v>
          </cell>
          <cell r="O511">
            <v>5</v>
          </cell>
          <cell r="P511">
            <v>200</v>
          </cell>
          <cell r="Q511">
            <v>43</v>
          </cell>
          <cell r="R511">
            <v>5</v>
          </cell>
          <cell r="S511" t="e">
            <v>#N/A</v>
          </cell>
          <cell r="AC511">
            <v>5846</v>
          </cell>
          <cell r="AD511">
            <v>1</v>
          </cell>
          <cell r="AE511">
            <v>1</v>
          </cell>
          <cell r="AF511">
            <v>1</v>
          </cell>
          <cell r="AG511">
            <v>1</v>
          </cell>
          <cell r="AH511">
            <v>1</v>
          </cell>
          <cell r="AI511">
            <v>0</v>
          </cell>
        </row>
        <row r="512">
          <cell r="A512">
            <v>5847</v>
          </cell>
          <cell r="B512" t="str">
            <v xml:space="preserve">LICEO RURAL LA CELINA              </v>
          </cell>
          <cell r="C512" t="str">
            <v xml:space="preserve">LIMON                    </v>
          </cell>
          <cell r="D512">
            <v>5</v>
          </cell>
          <cell r="E512" t="str">
            <v xml:space="preserve">LIMON     </v>
          </cell>
          <cell r="F512" t="str">
            <v xml:space="preserve">SIQUIRRES           </v>
          </cell>
          <cell r="G512" t="str">
            <v xml:space="preserve">SIQUIRRES           </v>
          </cell>
          <cell r="H512" t="str">
            <v xml:space="preserve">LA CELINA           </v>
          </cell>
          <cell r="I512" t="str">
            <v xml:space="preserve">JESSENIA FERNANDEZ VARGAS     </v>
          </cell>
          <cell r="J512">
            <v>88476267</v>
          </cell>
          <cell r="K512">
            <v>0</v>
          </cell>
          <cell r="L512" t="str">
            <v xml:space="preserve">liceoruralcelina@gmail.com    </v>
          </cell>
          <cell r="M512">
            <v>2</v>
          </cell>
          <cell r="N512">
            <v>40</v>
          </cell>
          <cell r="O512">
            <v>5</v>
          </cell>
          <cell r="P512">
            <v>200</v>
          </cell>
          <cell r="Q512">
            <v>34</v>
          </cell>
          <cell r="R512">
            <v>4</v>
          </cell>
          <cell r="S512" t="e">
            <v>#N/A</v>
          </cell>
          <cell r="AC512">
            <v>5847</v>
          </cell>
          <cell r="AD512">
            <v>1</v>
          </cell>
          <cell r="AE512">
            <v>1</v>
          </cell>
          <cell r="AF512">
            <v>1</v>
          </cell>
          <cell r="AG512">
            <v>1</v>
          </cell>
          <cell r="AH512">
            <v>1</v>
          </cell>
          <cell r="AI512">
            <v>0</v>
          </cell>
        </row>
        <row r="513">
          <cell r="A513">
            <v>5848</v>
          </cell>
          <cell r="B513" t="str">
            <v xml:space="preserve">LICEO RURAL BOCA COHÉN             </v>
          </cell>
          <cell r="C513" t="str">
            <v xml:space="preserve">SULA                     </v>
          </cell>
          <cell r="D513">
            <v>5</v>
          </cell>
          <cell r="E513" t="str">
            <v xml:space="preserve">LIMON     </v>
          </cell>
          <cell r="F513" t="str">
            <v xml:space="preserve">LIMON               </v>
          </cell>
          <cell r="G513" t="str">
            <v xml:space="preserve">VALLE LA ESTRELLA   </v>
          </cell>
          <cell r="H513" t="str">
            <v xml:space="preserve">BOCA COHÉN          </v>
          </cell>
          <cell r="I513" t="str">
            <v xml:space="preserve">LAURA SÁNCHEZ PICADO          </v>
          </cell>
          <cell r="J513">
            <v>27590142</v>
          </cell>
          <cell r="K513">
            <v>0</v>
          </cell>
          <cell r="L513" t="str">
            <v xml:space="preserve">laurasan24@hotmail.com        </v>
          </cell>
          <cell r="M513">
            <v>2</v>
          </cell>
          <cell r="N513">
            <v>120</v>
          </cell>
          <cell r="O513">
            <v>5</v>
          </cell>
          <cell r="P513">
            <v>240</v>
          </cell>
          <cell r="Q513">
            <v>141</v>
          </cell>
          <cell r="R513">
            <v>6</v>
          </cell>
          <cell r="S513" t="e">
            <v>#N/A</v>
          </cell>
          <cell r="AC513">
            <v>5848</v>
          </cell>
          <cell r="AD513">
            <v>1</v>
          </cell>
          <cell r="AE513">
            <v>1</v>
          </cell>
          <cell r="AF513">
            <v>1</v>
          </cell>
          <cell r="AG513">
            <v>1</v>
          </cell>
          <cell r="AH513">
            <v>1</v>
          </cell>
          <cell r="AI513">
            <v>0</v>
          </cell>
        </row>
        <row r="514">
          <cell r="A514">
            <v>5849</v>
          </cell>
          <cell r="B514" t="str">
            <v xml:space="preserve">LICEO RURAL ROCA QUEMADA           </v>
          </cell>
          <cell r="C514" t="str">
            <v xml:space="preserve">TURRIALBA                </v>
          </cell>
          <cell r="D514">
            <v>6</v>
          </cell>
          <cell r="E514" t="str">
            <v xml:space="preserve">CARTAGO   </v>
          </cell>
          <cell r="F514" t="str">
            <v xml:space="preserve">TURRIALBA           </v>
          </cell>
          <cell r="G514" t="str">
            <v xml:space="preserve">CHIRRIPO            </v>
          </cell>
          <cell r="H514" t="str">
            <v xml:space="preserve">TSINICLORI          </v>
          </cell>
          <cell r="I514" t="str">
            <v xml:space="preserve">CECILIO TORRES MORALES        </v>
          </cell>
          <cell r="J514">
            <v>22065806</v>
          </cell>
          <cell r="K514">
            <v>0</v>
          </cell>
          <cell r="L514" t="str">
            <v xml:space="preserve">gerardomurillo1@yahoo.es      </v>
          </cell>
          <cell r="M514">
            <v>2</v>
          </cell>
          <cell r="N514">
            <v>67</v>
          </cell>
          <cell r="O514">
            <v>5</v>
          </cell>
          <cell r="P514">
            <v>200</v>
          </cell>
          <cell r="Q514">
            <v>74</v>
          </cell>
          <cell r="R514">
            <v>5</v>
          </cell>
          <cell r="S514" t="e">
            <v>#N/A</v>
          </cell>
          <cell r="AC514">
            <v>5849</v>
          </cell>
          <cell r="AD514">
            <v>1</v>
          </cell>
          <cell r="AE514">
            <v>1</v>
          </cell>
          <cell r="AF514">
            <v>1</v>
          </cell>
          <cell r="AG514">
            <v>1</v>
          </cell>
          <cell r="AH514">
            <v>1</v>
          </cell>
          <cell r="AI514">
            <v>0</v>
          </cell>
        </row>
        <row r="515">
          <cell r="A515">
            <v>5850</v>
          </cell>
          <cell r="B515" t="str">
            <v xml:space="preserve">LICEO RURAL BELEN                  </v>
          </cell>
          <cell r="C515" t="str">
            <v xml:space="preserve">NICOYA                   </v>
          </cell>
          <cell r="D515">
            <v>2</v>
          </cell>
          <cell r="E515" t="str">
            <v>GUANACASTE</v>
          </cell>
          <cell r="F515" t="str">
            <v xml:space="preserve">NICOYA              </v>
          </cell>
          <cell r="G515" t="str">
            <v xml:space="preserve">BELEN DE NOSARITA   </v>
          </cell>
          <cell r="H515" t="str">
            <v xml:space="preserve">BELEN               </v>
          </cell>
          <cell r="I515" t="str">
            <v xml:space="preserve">LUIS RODOLFO OROZCO CARRILLO  </v>
          </cell>
          <cell r="J515">
            <v>26849171</v>
          </cell>
          <cell r="K515">
            <v>26849171</v>
          </cell>
          <cell r="L515" t="str">
            <v xml:space="preserve">jwmardiaz@gmail.com           </v>
          </cell>
          <cell r="M515">
            <v>2</v>
          </cell>
          <cell r="N515">
            <v>140</v>
          </cell>
          <cell r="O515">
            <v>6</v>
          </cell>
          <cell r="P515">
            <v>240</v>
          </cell>
          <cell r="Q515">
            <v>132</v>
          </cell>
          <cell r="R515">
            <v>5</v>
          </cell>
          <cell r="S515" t="e">
            <v>#N/A</v>
          </cell>
          <cell r="AC515">
            <v>5850</v>
          </cell>
          <cell r="AD515">
            <v>2</v>
          </cell>
          <cell r="AE515">
            <v>1</v>
          </cell>
          <cell r="AF515">
            <v>1</v>
          </cell>
          <cell r="AG515">
            <v>1</v>
          </cell>
          <cell r="AH515">
            <v>1</v>
          </cell>
          <cell r="AI515">
            <v>0</v>
          </cell>
        </row>
        <row r="516">
          <cell r="A516">
            <v>5851</v>
          </cell>
          <cell r="B516" t="str">
            <v xml:space="preserve">LICEO RURAL SANTA TERESA COBANO    </v>
          </cell>
          <cell r="C516" t="str">
            <v xml:space="preserve">PENINSULAR               </v>
          </cell>
          <cell r="D516">
            <v>2</v>
          </cell>
          <cell r="E516" t="str">
            <v>PUNTARENAS</v>
          </cell>
          <cell r="F516" t="str">
            <v xml:space="preserve">PUNTARENAS          </v>
          </cell>
          <cell r="G516" t="str">
            <v xml:space="preserve">COBANO              </v>
          </cell>
          <cell r="H516" t="str">
            <v xml:space="preserve">SANTA TERESA        </v>
          </cell>
          <cell r="I516" t="str">
            <v xml:space="preserve">CARLOS EDUARDO ARIAS SAMUDIO  </v>
          </cell>
          <cell r="J516">
            <v>26400353</v>
          </cell>
          <cell r="K516">
            <v>0</v>
          </cell>
          <cell r="L516" t="str">
            <v xml:space="preserve">                              </v>
          </cell>
          <cell r="M516">
            <v>2</v>
          </cell>
          <cell r="N516">
            <v>93</v>
          </cell>
          <cell r="O516">
            <v>5</v>
          </cell>
          <cell r="P516">
            <v>240</v>
          </cell>
          <cell r="Q516">
            <v>90</v>
          </cell>
          <cell r="R516">
            <v>5</v>
          </cell>
          <cell r="S516" t="e">
            <v>#N/A</v>
          </cell>
          <cell r="AC516">
            <v>5851</v>
          </cell>
          <cell r="AD516">
            <v>1</v>
          </cell>
          <cell r="AE516">
            <v>1</v>
          </cell>
          <cell r="AF516">
            <v>1</v>
          </cell>
          <cell r="AG516">
            <v>1</v>
          </cell>
          <cell r="AH516">
            <v>1</v>
          </cell>
          <cell r="AI516">
            <v>0</v>
          </cell>
        </row>
        <row r="517">
          <cell r="A517">
            <v>5852</v>
          </cell>
          <cell r="B517" t="str">
            <v xml:space="preserve">LICEO RURAL PICAGRES DE MORA       </v>
          </cell>
          <cell r="C517" t="str">
            <v xml:space="preserve">PURISCAL                 </v>
          </cell>
          <cell r="D517">
            <v>4</v>
          </cell>
          <cell r="E517" t="str">
            <v xml:space="preserve">SAN JOSE  </v>
          </cell>
          <cell r="F517" t="str">
            <v xml:space="preserve">MORA                </v>
          </cell>
          <cell r="G517" t="str">
            <v xml:space="preserve">PICAGRES            </v>
          </cell>
          <cell r="H517" t="str">
            <v xml:space="preserve">PICAGRES            </v>
          </cell>
          <cell r="I517" t="str">
            <v xml:space="preserve">JESUS MORALES CABALLERO       </v>
          </cell>
          <cell r="J517">
            <v>24170868</v>
          </cell>
          <cell r="K517">
            <v>24160868</v>
          </cell>
          <cell r="L517" t="str">
            <v xml:space="preserve">liceoruralplcagre@ice.com     </v>
          </cell>
          <cell r="M517">
            <v>2</v>
          </cell>
          <cell r="N517">
            <v>113</v>
          </cell>
          <cell r="O517">
            <v>5</v>
          </cell>
          <cell r="P517">
            <v>200</v>
          </cell>
          <cell r="Q517">
            <v>94</v>
          </cell>
          <cell r="R517">
            <v>5</v>
          </cell>
          <cell r="S517" t="e">
            <v>#N/A</v>
          </cell>
          <cell r="AC517">
            <v>5852</v>
          </cell>
          <cell r="AD517">
            <v>1</v>
          </cell>
          <cell r="AE517">
            <v>1</v>
          </cell>
          <cell r="AF517">
            <v>1</v>
          </cell>
          <cell r="AG517">
            <v>1</v>
          </cell>
          <cell r="AH517">
            <v>1</v>
          </cell>
          <cell r="AI517">
            <v>0</v>
          </cell>
        </row>
        <row r="518">
          <cell r="A518">
            <v>5853</v>
          </cell>
          <cell r="B518" t="str">
            <v xml:space="preserve">T.V. EL CASTILLO FORTUNA           </v>
          </cell>
          <cell r="C518" t="str">
            <v xml:space="preserve">SAN CARLOS               </v>
          </cell>
          <cell r="D518">
            <v>6</v>
          </cell>
          <cell r="E518" t="str">
            <v xml:space="preserve">ALAJUELA  </v>
          </cell>
          <cell r="F518" t="str">
            <v xml:space="preserve">SAN RAMON           </v>
          </cell>
          <cell r="G518" t="str">
            <v xml:space="preserve">PEÑAS BLANCAS       </v>
          </cell>
          <cell r="H518" t="str">
            <v xml:space="preserve">EL CASTILLO         </v>
          </cell>
          <cell r="I518" t="str">
            <v xml:space="preserve">JHOVANNY LOAIZA PORRAS        </v>
          </cell>
          <cell r="J518">
            <v>24791435</v>
          </cell>
          <cell r="K518">
            <v>24791435</v>
          </cell>
          <cell r="L518" t="str">
            <v xml:space="preserve">yubalp@hotmail.com            </v>
          </cell>
          <cell r="M518">
            <v>2</v>
          </cell>
          <cell r="N518">
            <v>32</v>
          </cell>
          <cell r="O518">
            <v>5</v>
          </cell>
          <cell r="P518">
            <v>160</v>
          </cell>
          <cell r="Q518">
            <v>26</v>
          </cell>
          <cell r="R518">
            <v>5</v>
          </cell>
          <cell r="S518" t="e">
            <v>#N/A</v>
          </cell>
          <cell r="AC518">
            <v>5853</v>
          </cell>
          <cell r="AD518">
            <v>1</v>
          </cell>
          <cell r="AE518">
            <v>1</v>
          </cell>
          <cell r="AF518">
            <v>1</v>
          </cell>
          <cell r="AG518">
            <v>1</v>
          </cell>
          <cell r="AH518">
            <v>1</v>
          </cell>
          <cell r="AI518">
            <v>0</v>
          </cell>
        </row>
        <row r="519">
          <cell r="A519">
            <v>5854</v>
          </cell>
          <cell r="B519" t="str">
            <v xml:space="preserve">LICEO RURAL EL VENADO              </v>
          </cell>
          <cell r="C519" t="str">
            <v xml:space="preserve">SAN CARLOS               </v>
          </cell>
          <cell r="D519">
            <v>11</v>
          </cell>
          <cell r="E519" t="str">
            <v xml:space="preserve">ALAJUELA  </v>
          </cell>
          <cell r="F519" t="str">
            <v xml:space="preserve">SAN CARLOS          </v>
          </cell>
          <cell r="G519" t="str">
            <v xml:space="preserve">VENADO              </v>
          </cell>
          <cell r="H519" t="str">
            <v xml:space="preserve">EL VENADO           </v>
          </cell>
          <cell r="I519" t="str">
            <v xml:space="preserve">OSCAR ROJAS ALPIZAR           </v>
          </cell>
          <cell r="J519">
            <v>24788906</v>
          </cell>
          <cell r="K519">
            <v>24788906</v>
          </cell>
          <cell r="L519" t="str">
            <v xml:space="preserve">liceoruralvenado@hotmail.com  </v>
          </cell>
          <cell r="M519">
            <v>2</v>
          </cell>
          <cell r="N519">
            <v>62</v>
          </cell>
          <cell r="O519">
            <v>5</v>
          </cell>
          <cell r="P519">
            <v>200</v>
          </cell>
          <cell r="Q519">
            <v>54</v>
          </cell>
          <cell r="R519">
            <v>5</v>
          </cell>
          <cell r="S519" t="e">
            <v>#N/A</v>
          </cell>
          <cell r="AC519">
            <v>5854</v>
          </cell>
          <cell r="AD519">
            <v>1</v>
          </cell>
          <cell r="AE519">
            <v>1</v>
          </cell>
          <cell r="AF519">
            <v>1</v>
          </cell>
          <cell r="AG519">
            <v>1</v>
          </cell>
          <cell r="AH519">
            <v>1</v>
          </cell>
          <cell r="AI519">
            <v>0</v>
          </cell>
        </row>
        <row r="520">
          <cell r="A520">
            <v>5855</v>
          </cell>
          <cell r="B520" t="str">
            <v xml:space="preserve">T.V. SAN ANTONIO ZAPOTAL           </v>
          </cell>
          <cell r="C520" t="str">
            <v xml:space="preserve">OCCIDENTE                </v>
          </cell>
          <cell r="D520">
            <v>3</v>
          </cell>
          <cell r="E520" t="str">
            <v xml:space="preserve">ALAJUELA  </v>
          </cell>
          <cell r="F520" t="str">
            <v xml:space="preserve">SAN RAMON           </v>
          </cell>
          <cell r="G520" t="str">
            <v xml:space="preserve">ZAPOTAL             </v>
          </cell>
          <cell r="H520" t="str">
            <v xml:space="preserve">SAN ANTONIO         </v>
          </cell>
          <cell r="I520" t="str">
            <v xml:space="preserve">ASDRÚBAL ARAYA ALPÍZAR        </v>
          </cell>
          <cell r="J520">
            <v>22005264</v>
          </cell>
          <cell r="K520">
            <v>24454287</v>
          </cell>
          <cell r="L520" t="str">
            <v xml:space="preserve">                              </v>
          </cell>
          <cell r="M520">
            <v>2</v>
          </cell>
          <cell r="N520">
            <v>13</v>
          </cell>
          <cell r="O520">
            <v>4</v>
          </cell>
          <cell r="P520">
            <v>160</v>
          </cell>
          <cell r="Q520">
            <v>16</v>
          </cell>
          <cell r="R520">
            <v>5</v>
          </cell>
          <cell r="S520" t="e">
            <v>#N/A</v>
          </cell>
          <cell r="AC520">
            <v>5855</v>
          </cell>
          <cell r="AD520">
            <v>1</v>
          </cell>
          <cell r="AE520">
            <v>1</v>
          </cell>
          <cell r="AF520">
            <v>1</v>
          </cell>
          <cell r="AG520">
            <v>1</v>
          </cell>
          <cell r="AH520">
            <v>0</v>
          </cell>
          <cell r="AI520">
            <v>0</v>
          </cell>
        </row>
        <row r="521">
          <cell r="A521">
            <v>5856</v>
          </cell>
          <cell r="B521" t="str">
            <v xml:space="preserve">T.V. COLONIA ANATERI               </v>
          </cell>
          <cell r="C521" t="str">
            <v xml:space="preserve">OCCIDENTE                </v>
          </cell>
          <cell r="D521">
            <v>7</v>
          </cell>
          <cell r="E521" t="str">
            <v xml:space="preserve">ALAJUELA  </v>
          </cell>
          <cell r="F521" t="str">
            <v xml:space="preserve">ZARCERO             </v>
          </cell>
          <cell r="G521" t="str">
            <v xml:space="preserve">GUADALUPE           </v>
          </cell>
          <cell r="H521" t="str">
            <v xml:space="preserve">COLONIA ANATERI     </v>
          </cell>
          <cell r="I521" t="str">
            <v xml:space="preserve">KARLA ROJAS VARGAS            </v>
          </cell>
          <cell r="J521">
            <v>22005326</v>
          </cell>
          <cell r="K521">
            <v>0</v>
          </cell>
          <cell r="L521" t="str">
            <v>telesecundariaanateri@yahoo.co</v>
          </cell>
          <cell r="M521">
            <v>2</v>
          </cell>
          <cell r="N521">
            <v>11</v>
          </cell>
          <cell r="O521">
            <v>5</v>
          </cell>
          <cell r="P521">
            <v>120</v>
          </cell>
          <cell r="Q521">
            <v>15</v>
          </cell>
          <cell r="R521">
            <v>5</v>
          </cell>
          <cell r="S521" t="e">
            <v>#N/A</v>
          </cell>
          <cell r="AC521">
            <v>5856</v>
          </cell>
          <cell r="AD521">
            <v>1</v>
          </cell>
          <cell r="AE521">
            <v>1</v>
          </cell>
          <cell r="AF521">
            <v>1</v>
          </cell>
          <cell r="AG521">
            <v>1</v>
          </cell>
          <cell r="AH521">
            <v>1</v>
          </cell>
          <cell r="AI521">
            <v>0</v>
          </cell>
        </row>
        <row r="522">
          <cell r="A522">
            <v>5857</v>
          </cell>
          <cell r="B522" t="str">
            <v xml:space="preserve">T.V. BAJOS TORO AMARILLO           </v>
          </cell>
          <cell r="C522" t="str">
            <v xml:space="preserve">OCCIDENTE                </v>
          </cell>
          <cell r="D522">
            <v>4</v>
          </cell>
          <cell r="E522" t="str">
            <v xml:space="preserve">ALAJUELA  </v>
          </cell>
          <cell r="F522" t="str">
            <v xml:space="preserve">VALVERDE VEGA       </v>
          </cell>
          <cell r="G522" t="str">
            <v xml:space="preserve">TORO AMARILLO       </v>
          </cell>
          <cell r="H522" t="str">
            <v xml:space="preserve">BAJOS TORO AMARILLO </v>
          </cell>
          <cell r="I522" t="str">
            <v xml:space="preserve">WAGNER SALAS BOGANTES         </v>
          </cell>
          <cell r="J522">
            <v>0</v>
          </cell>
          <cell r="K522">
            <v>0</v>
          </cell>
          <cell r="L522" t="str">
            <v>telesec.toroamarillo@gmail.com</v>
          </cell>
          <cell r="M522">
            <v>2</v>
          </cell>
          <cell r="N522">
            <v>15</v>
          </cell>
          <cell r="O522">
            <v>3</v>
          </cell>
          <cell r="P522">
            <v>200</v>
          </cell>
          <cell r="Q522">
            <v>19</v>
          </cell>
          <cell r="R522">
            <v>3</v>
          </cell>
          <cell r="S522" t="e">
            <v>#N/A</v>
          </cell>
          <cell r="AC522">
            <v>5857</v>
          </cell>
          <cell r="AD522">
            <v>1</v>
          </cell>
          <cell r="AE522">
            <v>1</v>
          </cell>
          <cell r="AF522">
            <v>1</v>
          </cell>
          <cell r="AG522">
            <v>0</v>
          </cell>
          <cell r="AH522">
            <v>0</v>
          </cell>
          <cell r="AI522">
            <v>0</v>
          </cell>
        </row>
        <row r="523">
          <cell r="A523">
            <v>5858</v>
          </cell>
          <cell r="B523" t="str">
            <v xml:space="preserve">LICEO RURAL LA GATA                </v>
          </cell>
          <cell r="C523" t="str">
            <v xml:space="preserve">SARAPIQUI                </v>
          </cell>
          <cell r="D523">
            <v>3</v>
          </cell>
          <cell r="E523" t="str">
            <v xml:space="preserve">HEREDIA   </v>
          </cell>
          <cell r="F523" t="str">
            <v xml:space="preserve">SARAPIQUI           </v>
          </cell>
          <cell r="G523" t="str">
            <v xml:space="preserve">PUERTO VIEJO        </v>
          </cell>
          <cell r="H523" t="str">
            <v xml:space="preserve">LA GATA             </v>
          </cell>
          <cell r="I523" t="str">
            <v xml:space="preserve">JOSE ESPINOZA LOPEZ           </v>
          </cell>
          <cell r="J523">
            <v>0</v>
          </cell>
          <cell r="K523">
            <v>0</v>
          </cell>
          <cell r="L523" t="str">
            <v xml:space="preserve">liceorurallagata@hotmail.com  </v>
          </cell>
          <cell r="M523">
            <v>2</v>
          </cell>
          <cell r="N523">
            <v>76</v>
          </cell>
          <cell r="O523">
            <v>5</v>
          </cell>
          <cell r="P523">
            <v>200</v>
          </cell>
          <cell r="Q523">
            <v>71</v>
          </cell>
          <cell r="R523">
            <v>5</v>
          </cell>
          <cell r="S523" t="e">
            <v>#N/A</v>
          </cell>
          <cell r="AC523">
            <v>5858</v>
          </cell>
          <cell r="AD523">
            <v>1</v>
          </cell>
          <cell r="AE523">
            <v>1</v>
          </cell>
          <cell r="AF523">
            <v>1</v>
          </cell>
          <cell r="AG523">
            <v>1</v>
          </cell>
          <cell r="AH523">
            <v>1</v>
          </cell>
          <cell r="AI523">
            <v>0</v>
          </cell>
        </row>
        <row r="524">
          <cell r="A524">
            <v>5859</v>
          </cell>
          <cell r="B524" t="str">
            <v xml:space="preserve">T.V. SAN GABRIEL DE UPALA          </v>
          </cell>
          <cell r="C524" t="str">
            <v xml:space="preserve">ZONA NORTE-NORTE         </v>
          </cell>
          <cell r="D524">
            <v>6</v>
          </cell>
          <cell r="E524" t="str">
            <v xml:space="preserve">ALAJUELA  </v>
          </cell>
          <cell r="F524" t="str">
            <v xml:space="preserve">UPALA               </v>
          </cell>
          <cell r="G524" t="str">
            <v xml:space="preserve">YOLILLAL            </v>
          </cell>
          <cell r="H524" t="str">
            <v xml:space="preserve">SAN GABRIEL         </v>
          </cell>
          <cell r="I524" t="str">
            <v xml:space="preserve">YESSICA BARRANTES CONTRERAS   </v>
          </cell>
          <cell r="J524">
            <v>24708348</v>
          </cell>
          <cell r="K524">
            <v>24021257</v>
          </cell>
          <cell r="L524" t="str">
            <v xml:space="preserve">pcbeltran21@gmail.com         </v>
          </cell>
          <cell r="M524">
            <v>2</v>
          </cell>
          <cell r="N524">
            <v>37</v>
          </cell>
          <cell r="O524">
            <v>3</v>
          </cell>
          <cell r="P524">
            <v>120</v>
          </cell>
          <cell r="Q524">
            <v>32</v>
          </cell>
          <cell r="R524">
            <v>3</v>
          </cell>
          <cell r="S524" t="e">
            <v>#N/A</v>
          </cell>
          <cell r="AC524">
            <v>5859</v>
          </cell>
          <cell r="AD524">
            <v>1</v>
          </cell>
          <cell r="AE524">
            <v>1</v>
          </cell>
          <cell r="AF524">
            <v>1</v>
          </cell>
          <cell r="AG524">
            <v>0</v>
          </cell>
          <cell r="AH524">
            <v>0</v>
          </cell>
          <cell r="AI524">
            <v>0</v>
          </cell>
        </row>
        <row r="525">
          <cell r="A525">
            <v>5860</v>
          </cell>
          <cell r="B525" t="str">
            <v xml:space="preserve">LICEO RURAL LAS NUBES CRISTO REY   </v>
          </cell>
          <cell r="C525" t="str">
            <v xml:space="preserve">SAN CARLOS               </v>
          </cell>
          <cell r="D525">
            <v>9</v>
          </cell>
          <cell r="E525" t="str">
            <v xml:space="preserve">ALAJUELA  </v>
          </cell>
          <cell r="F525" t="str">
            <v xml:space="preserve">LOS CHILES          </v>
          </cell>
          <cell r="G525" t="str">
            <v xml:space="preserve">LOS CHILES          </v>
          </cell>
          <cell r="H525" t="str">
            <v xml:space="preserve">LAS NUBES           </v>
          </cell>
          <cell r="I525" t="str">
            <v xml:space="preserve">BRENDA RODRIGUEZ SANCHO       </v>
          </cell>
          <cell r="J525">
            <v>0</v>
          </cell>
          <cell r="K525">
            <v>0</v>
          </cell>
          <cell r="L525" t="str">
            <v>julio_cesar28@costarricense.cr</v>
          </cell>
          <cell r="M525">
            <v>2</v>
          </cell>
          <cell r="N525">
            <v>80</v>
          </cell>
          <cell r="O525">
            <v>5</v>
          </cell>
          <cell r="P525">
            <v>200</v>
          </cell>
          <cell r="Q525">
            <v>71</v>
          </cell>
          <cell r="R525">
            <v>4</v>
          </cell>
          <cell r="S525" t="e">
            <v>#N/A</v>
          </cell>
          <cell r="AC525">
            <v>5860</v>
          </cell>
          <cell r="AD525">
            <v>1</v>
          </cell>
          <cell r="AE525">
            <v>1</v>
          </cell>
          <cell r="AF525">
            <v>1</v>
          </cell>
          <cell r="AG525">
            <v>1</v>
          </cell>
          <cell r="AH525">
            <v>1</v>
          </cell>
          <cell r="AI525">
            <v>0</v>
          </cell>
        </row>
        <row r="526">
          <cell r="A526">
            <v>5869</v>
          </cell>
          <cell r="B526" t="str">
            <v xml:space="preserve">AEROPUERTO JERUSALEN               </v>
          </cell>
          <cell r="C526" t="str">
            <v xml:space="preserve">PEREZ ZELEDON            </v>
          </cell>
          <cell r="D526">
            <v>3</v>
          </cell>
          <cell r="E526" t="str">
            <v xml:space="preserve">SAN JOSE  </v>
          </cell>
          <cell r="F526" t="str">
            <v xml:space="preserve">PEREZ ZELEDON       </v>
          </cell>
          <cell r="G526" t="str">
            <v xml:space="preserve">SAN ISIDRO          </v>
          </cell>
          <cell r="H526" t="str">
            <v xml:space="preserve">ALTO LOS NUÑEZ      </v>
          </cell>
          <cell r="I526" t="str">
            <v xml:space="preserve">FRANCISCO GARRO CALVO         </v>
          </cell>
          <cell r="J526">
            <v>27703561</v>
          </cell>
          <cell r="K526">
            <v>27703561</v>
          </cell>
          <cell r="L526" t="str">
            <v xml:space="preserve">aeropuertojerusalen@gmail.com </v>
          </cell>
          <cell r="M526">
            <v>2</v>
          </cell>
          <cell r="N526">
            <v>301</v>
          </cell>
          <cell r="O526">
            <v>14</v>
          </cell>
          <cell r="P526">
            <v>674</v>
          </cell>
          <cell r="Q526">
            <v>269</v>
          </cell>
          <cell r="R526">
            <v>12</v>
          </cell>
          <cell r="S526">
            <v>572</v>
          </cell>
          <cell r="AC526">
            <v>5869</v>
          </cell>
          <cell r="AD526">
            <v>4</v>
          </cell>
          <cell r="AE526">
            <v>4</v>
          </cell>
          <cell r="AF526">
            <v>2</v>
          </cell>
          <cell r="AG526">
            <v>2</v>
          </cell>
          <cell r="AH526">
            <v>2</v>
          </cell>
          <cell r="AI526">
            <v>0</v>
          </cell>
        </row>
        <row r="527">
          <cell r="A527">
            <v>5870</v>
          </cell>
          <cell r="B527" t="str">
            <v>UNID. PEDAG. SOTERO GONZALEZ BARQUE</v>
          </cell>
          <cell r="C527" t="str">
            <v xml:space="preserve">DESAMPARADOS             </v>
          </cell>
          <cell r="D527">
            <v>2</v>
          </cell>
          <cell r="E527" t="str">
            <v xml:space="preserve">SAN JOSE  </v>
          </cell>
          <cell r="F527" t="str">
            <v xml:space="preserve">DESAMPARADOS        </v>
          </cell>
          <cell r="G527" t="str">
            <v xml:space="preserve">SAN JUAN DE DIOS    </v>
          </cell>
          <cell r="H527" t="str">
            <v xml:space="preserve">SAN JUAN DE DIOS    </v>
          </cell>
          <cell r="I527" t="str">
            <v xml:space="preserve">BEATRIZ SALAZAR QUIROS        </v>
          </cell>
          <cell r="J527">
            <v>22595019</v>
          </cell>
          <cell r="K527">
            <v>22595019</v>
          </cell>
          <cell r="L527" t="str">
            <v xml:space="preserve">upsoterogonzalez@hotmail.es   </v>
          </cell>
          <cell r="M527">
            <v>2</v>
          </cell>
          <cell r="N527">
            <v>235</v>
          </cell>
          <cell r="O527">
            <v>7</v>
          </cell>
          <cell r="P527">
            <v>353</v>
          </cell>
          <cell r="Q527">
            <v>250</v>
          </cell>
          <cell r="R527">
            <v>7</v>
          </cell>
          <cell r="S527">
            <v>324</v>
          </cell>
          <cell r="AC527">
            <v>5870</v>
          </cell>
          <cell r="AD527">
            <v>2</v>
          </cell>
          <cell r="AE527">
            <v>3</v>
          </cell>
          <cell r="AF527">
            <v>2</v>
          </cell>
          <cell r="AG527">
            <v>0</v>
          </cell>
          <cell r="AH527">
            <v>0</v>
          </cell>
          <cell r="AI527">
            <v>0</v>
          </cell>
        </row>
        <row r="528">
          <cell r="A528">
            <v>5871</v>
          </cell>
          <cell r="B528" t="str">
            <v xml:space="preserve">LICEO RURAL LONDRES                </v>
          </cell>
          <cell r="C528" t="str">
            <v xml:space="preserve">AGUIRRE                  </v>
          </cell>
          <cell r="D528">
            <v>1</v>
          </cell>
          <cell r="E528" t="str">
            <v>PUNTARENAS</v>
          </cell>
          <cell r="F528" t="str">
            <v xml:space="preserve">AGUIRRE             </v>
          </cell>
          <cell r="G528" t="str">
            <v xml:space="preserve">NARANJITO           </v>
          </cell>
          <cell r="H528" t="str">
            <v xml:space="preserve">LONDRES CENTRO      </v>
          </cell>
          <cell r="I528" t="str">
            <v xml:space="preserve">MARJORIE ARCE BERMUDEZ        </v>
          </cell>
          <cell r="J528">
            <v>27791745</v>
          </cell>
          <cell r="K528">
            <v>27791745</v>
          </cell>
          <cell r="L528" t="str">
            <v xml:space="preserve">                              </v>
          </cell>
          <cell r="M528">
            <v>2</v>
          </cell>
          <cell r="N528">
            <v>101</v>
          </cell>
          <cell r="O528">
            <v>6</v>
          </cell>
          <cell r="P528">
            <v>240</v>
          </cell>
          <cell r="Q528">
            <v>88</v>
          </cell>
          <cell r="R528">
            <v>5</v>
          </cell>
          <cell r="S528" t="e">
            <v>#N/A</v>
          </cell>
          <cell r="AC528">
            <v>5871</v>
          </cell>
          <cell r="AD528">
            <v>2</v>
          </cell>
          <cell r="AE528">
            <v>1</v>
          </cell>
          <cell r="AF528">
            <v>1</v>
          </cell>
          <cell r="AG528">
            <v>1</v>
          </cell>
          <cell r="AH528">
            <v>1</v>
          </cell>
          <cell r="AI528">
            <v>0</v>
          </cell>
        </row>
        <row r="529">
          <cell r="A529">
            <v>5873</v>
          </cell>
          <cell r="B529" t="str">
            <v xml:space="preserve">LICEO DE BARBACOAS                 </v>
          </cell>
          <cell r="C529" t="str">
            <v xml:space="preserve">PURISCAL                 </v>
          </cell>
          <cell r="D529">
            <v>4</v>
          </cell>
          <cell r="E529" t="str">
            <v xml:space="preserve">SAN JOSE  </v>
          </cell>
          <cell r="F529" t="str">
            <v xml:space="preserve">PURISCAL            </v>
          </cell>
          <cell r="G529" t="str">
            <v xml:space="preserve">BARBACOAS           </v>
          </cell>
          <cell r="H529" t="str">
            <v xml:space="preserve">BARBACOAS           </v>
          </cell>
          <cell r="I529" t="str">
            <v xml:space="preserve">LAURA RIVEROS ROJAS           </v>
          </cell>
          <cell r="J529">
            <v>24171741</v>
          </cell>
          <cell r="K529">
            <v>24171741</v>
          </cell>
          <cell r="L529" t="str">
            <v xml:space="preserve">liceobarbacoas@gmail.com      </v>
          </cell>
          <cell r="M529">
            <v>1</v>
          </cell>
          <cell r="N529">
            <v>316</v>
          </cell>
          <cell r="O529">
            <v>11</v>
          </cell>
          <cell r="P529">
            <v>624</v>
          </cell>
          <cell r="Q529">
            <v>288</v>
          </cell>
          <cell r="R529">
            <v>10</v>
          </cell>
          <cell r="S529">
            <v>593</v>
          </cell>
          <cell r="AC529">
            <v>5873</v>
          </cell>
          <cell r="AD529">
            <v>3</v>
          </cell>
          <cell r="AE529">
            <v>2</v>
          </cell>
          <cell r="AF529">
            <v>2</v>
          </cell>
          <cell r="AG529">
            <v>2</v>
          </cell>
          <cell r="AH529">
            <v>2</v>
          </cell>
          <cell r="AI529">
            <v>0</v>
          </cell>
        </row>
        <row r="530">
          <cell r="A530">
            <v>5874</v>
          </cell>
          <cell r="B530" t="str">
            <v xml:space="preserve">AMBIENTALISTA  HORQUETAS           </v>
          </cell>
          <cell r="C530" t="str">
            <v xml:space="preserve">SARAPIQUI                </v>
          </cell>
          <cell r="D530">
            <v>2</v>
          </cell>
          <cell r="E530" t="str">
            <v xml:space="preserve">HEREDIA   </v>
          </cell>
          <cell r="F530" t="str">
            <v xml:space="preserve">SARAPIQUI           </v>
          </cell>
          <cell r="G530" t="str">
            <v xml:space="preserve">HORQUETAS           </v>
          </cell>
          <cell r="H530" t="str">
            <v xml:space="preserve">LA RAMBLA           </v>
          </cell>
          <cell r="I530" t="str">
            <v xml:space="preserve">GILBERTH GONZÁLEZ GUERRERO    </v>
          </cell>
          <cell r="J530">
            <v>27644515</v>
          </cell>
          <cell r="K530">
            <v>27644515</v>
          </cell>
          <cell r="L530" t="str">
            <v xml:space="preserve">lambientalista@gmail.com      </v>
          </cell>
          <cell r="M530">
            <v>2</v>
          </cell>
          <cell r="N530">
            <v>328</v>
          </cell>
          <cell r="O530">
            <v>13</v>
          </cell>
          <cell r="P530">
            <v>627</v>
          </cell>
          <cell r="Q530">
            <v>283</v>
          </cell>
          <cell r="R530">
            <v>11</v>
          </cell>
          <cell r="S530">
            <v>627</v>
          </cell>
          <cell r="AC530">
            <v>5874</v>
          </cell>
          <cell r="AD530">
            <v>4</v>
          </cell>
          <cell r="AE530">
            <v>3</v>
          </cell>
          <cell r="AF530">
            <v>2</v>
          </cell>
          <cell r="AG530">
            <v>2</v>
          </cell>
          <cell r="AH530">
            <v>2</v>
          </cell>
          <cell r="AI530">
            <v>0</v>
          </cell>
        </row>
        <row r="531">
          <cell r="A531">
            <v>5876</v>
          </cell>
          <cell r="B531" t="str">
            <v xml:space="preserve">LICEO DE COPAL                     </v>
          </cell>
          <cell r="C531" t="str">
            <v xml:space="preserve">NICOYA                   </v>
          </cell>
          <cell r="D531">
            <v>3</v>
          </cell>
          <cell r="E531" t="str">
            <v>GUANACASTE</v>
          </cell>
          <cell r="F531" t="str">
            <v xml:space="preserve">NICOYA              </v>
          </cell>
          <cell r="G531" t="str">
            <v xml:space="preserve">QUEBRADA HONDA      </v>
          </cell>
          <cell r="H531" t="str">
            <v xml:space="preserve">COPAL               </v>
          </cell>
          <cell r="I531" t="str">
            <v xml:space="preserve">WILBERTH UGARTE MEDINA        </v>
          </cell>
          <cell r="J531">
            <v>26870258</v>
          </cell>
          <cell r="K531">
            <v>26870258</v>
          </cell>
          <cell r="L531" t="str">
            <v xml:space="preserve">liceodecopal@hotmail.com      </v>
          </cell>
          <cell r="M531">
            <v>2</v>
          </cell>
          <cell r="N531">
            <v>55</v>
          </cell>
          <cell r="O531">
            <v>5</v>
          </cell>
          <cell r="P531">
            <v>258</v>
          </cell>
          <cell r="Q531">
            <v>44</v>
          </cell>
          <cell r="R531">
            <v>5</v>
          </cell>
          <cell r="S531">
            <v>263</v>
          </cell>
          <cell r="AC531">
            <v>5876</v>
          </cell>
          <cell r="AD531">
            <v>1</v>
          </cell>
          <cell r="AE531">
            <v>1</v>
          </cell>
          <cell r="AF531">
            <v>1</v>
          </cell>
          <cell r="AG531">
            <v>1</v>
          </cell>
          <cell r="AH531">
            <v>1</v>
          </cell>
          <cell r="AI531">
            <v>0</v>
          </cell>
        </row>
        <row r="532">
          <cell r="A532">
            <v>5882</v>
          </cell>
          <cell r="B532" t="str">
            <v xml:space="preserve">EXP.BIL. DE SIQUIRRES              </v>
          </cell>
          <cell r="C532" t="str">
            <v xml:space="preserve">LIMON                    </v>
          </cell>
          <cell r="D532">
            <v>5</v>
          </cell>
          <cell r="E532" t="str">
            <v xml:space="preserve">LIMON     </v>
          </cell>
          <cell r="F532" t="str">
            <v xml:space="preserve">SIQUIRRES           </v>
          </cell>
          <cell r="G532" t="str">
            <v xml:space="preserve">SIQUIRRES           </v>
          </cell>
          <cell r="H532" t="str">
            <v xml:space="preserve">SIQUIRRES CENTRO    </v>
          </cell>
          <cell r="I532" t="str">
            <v xml:space="preserve">ISABEL MCDERMOTT WINT         </v>
          </cell>
          <cell r="J532">
            <v>27681191</v>
          </cell>
          <cell r="K532">
            <v>27681191</v>
          </cell>
          <cell r="L532" t="str">
            <v xml:space="preserve">cebsiquirres@gmail.com        </v>
          </cell>
          <cell r="M532">
            <v>2</v>
          </cell>
          <cell r="N532">
            <v>259</v>
          </cell>
          <cell r="O532">
            <v>13</v>
          </cell>
          <cell r="P532">
            <v>987</v>
          </cell>
          <cell r="Q532">
            <v>271</v>
          </cell>
          <cell r="R532">
            <v>8</v>
          </cell>
          <cell r="S532">
            <v>940</v>
          </cell>
          <cell r="AC532">
            <v>5882</v>
          </cell>
          <cell r="AD532">
            <v>3</v>
          </cell>
          <cell r="AE532">
            <v>3</v>
          </cell>
          <cell r="AF532">
            <v>3</v>
          </cell>
          <cell r="AG532">
            <v>2</v>
          </cell>
          <cell r="AH532">
            <v>2</v>
          </cell>
          <cell r="AI532">
            <v>0</v>
          </cell>
        </row>
        <row r="533">
          <cell r="A533">
            <v>5886</v>
          </cell>
          <cell r="B533" t="str">
            <v xml:space="preserve">EXP.BIL. DE SARCHÍ SUR             </v>
          </cell>
          <cell r="C533" t="str">
            <v xml:space="preserve">OCCIDENTE                </v>
          </cell>
          <cell r="D533">
            <v>4</v>
          </cell>
          <cell r="E533" t="str">
            <v xml:space="preserve">ALAJUELA  </v>
          </cell>
          <cell r="F533" t="str">
            <v xml:space="preserve">VALVERDE VEGA       </v>
          </cell>
          <cell r="G533" t="str">
            <v xml:space="preserve">RODRIGUEZ           </v>
          </cell>
          <cell r="H533" t="str">
            <v xml:space="preserve">SAN JUAN            </v>
          </cell>
          <cell r="I533" t="str">
            <v xml:space="preserve">YERLIN JARA AMORES            </v>
          </cell>
          <cell r="J533">
            <v>24543148</v>
          </cell>
          <cell r="K533">
            <v>24543148</v>
          </cell>
          <cell r="L533" t="str">
            <v xml:space="preserve">cbsarchi@gmail.com            </v>
          </cell>
          <cell r="M533">
            <v>1</v>
          </cell>
          <cell r="N533">
            <v>278</v>
          </cell>
          <cell r="O533">
            <v>12</v>
          </cell>
          <cell r="P533">
            <v>901</v>
          </cell>
          <cell r="Q533">
            <v>283</v>
          </cell>
          <cell r="R533">
            <v>11</v>
          </cell>
          <cell r="S533">
            <v>846</v>
          </cell>
          <cell r="AC533">
            <v>5886</v>
          </cell>
          <cell r="AD533">
            <v>3</v>
          </cell>
          <cell r="AE533">
            <v>3</v>
          </cell>
          <cell r="AF533">
            <v>2</v>
          </cell>
          <cell r="AG533">
            <v>2</v>
          </cell>
          <cell r="AH533">
            <v>2</v>
          </cell>
          <cell r="AI533">
            <v>0</v>
          </cell>
        </row>
        <row r="534">
          <cell r="A534">
            <v>5891</v>
          </cell>
          <cell r="B534" t="str">
            <v xml:space="preserve">LICEO RURAL EL CARMEN PARRITA      </v>
          </cell>
          <cell r="C534" t="str">
            <v xml:space="preserve">AGUIRRE                  </v>
          </cell>
          <cell r="D534">
            <v>3</v>
          </cell>
          <cell r="E534" t="str">
            <v>PUNTARENAS</v>
          </cell>
          <cell r="F534" t="str">
            <v xml:space="preserve">PARRITA             </v>
          </cell>
          <cell r="G534" t="str">
            <v xml:space="preserve">PARRITA             </v>
          </cell>
          <cell r="H534" t="str">
            <v xml:space="preserve">EL CARMEN           </v>
          </cell>
          <cell r="I534" t="str">
            <v xml:space="preserve">EDWARD CERDAS FLORES          </v>
          </cell>
          <cell r="J534">
            <v>0</v>
          </cell>
          <cell r="K534">
            <v>0</v>
          </cell>
          <cell r="L534" t="str">
            <v xml:space="preserve">liceoruralcarmen@gmail.com    </v>
          </cell>
          <cell r="M534">
            <v>2</v>
          </cell>
          <cell r="N534">
            <v>37</v>
          </cell>
          <cell r="O534">
            <v>5</v>
          </cell>
          <cell r="P534">
            <v>200</v>
          </cell>
          <cell r="Q534">
            <v>33</v>
          </cell>
          <cell r="R534">
            <v>5</v>
          </cell>
          <cell r="S534" t="e">
            <v>#N/A</v>
          </cell>
          <cell r="AC534">
            <v>5891</v>
          </cell>
          <cell r="AD534">
            <v>1</v>
          </cell>
          <cell r="AE534">
            <v>1</v>
          </cell>
          <cell r="AF534">
            <v>1</v>
          </cell>
          <cell r="AG534">
            <v>1</v>
          </cell>
          <cell r="AH534">
            <v>1</v>
          </cell>
          <cell r="AI534">
            <v>0</v>
          </cell>
        </row>
        <row r="535">
          <cell r="A535">
            <v>5895</v>
          </cell>
          <cell r="B535" t="str">
            <v xml:space="preserve">LICEO RURAL AGUAS ZARCAS           </v>
          </cell>
          <cell r="C535" t="str">
            <v xml:space="preserve">LIMON                    </v>
          </cell>
          <cell r="D535">
            <v>2</v>
          </cell>
          <cell r="E535" t="str">
            <v xml:space="preserve">LIMON     </v>
          </cell>
          <cell r="F535" t="str">
            <v xml:space="preserve">LIMON               </v>
          </cell>
          <cell r="G535" t="str">
            <v xml:space="preserve">MATAMA              </v>
          </cell>
          <cell r="H535" t="str">
            <v xml:space="preserve">AGUAS ZARCAS        </v>
          </cell>
          <cell r="I535" t="str">
            <v xml:space="preserve">SANTIAGO JIMENEZ MOLINA       </v>
          </cell>
          <cell r="J535">
            <v>22005205</v>
          </cell>
          <cell r="K535">
            <v>27582530</v>
          </cell>
          <cell r="L535" t="str">
            <v xml:space="preserve">yuna_bb@hotmail.com           </v>
          </cell>
          <cell r="M535">
            <v>2</v>
          </cell>
          <cell r="N535">
            <v>51</v>
          </cell>
          <cell r="O535">
            <v>5</v>
          </cell>
          <cell r="P535">
            <v>200</v>
          </cell>
          <cell r="Q535">
            <v>43</v>
          </cell>
          <cell r="R535">
            <v>5</v>
          </cell>
          <cell r="S535" t="e">
            <v>#N/A</v>
          </cell>
          <cell r="AC535">
            <v>5895</v>
          </cell>
          <cell r="AD535">
            <v>1</v>
          </cell>
          <cell r="AE535">
            <v>1</v>
          </cell>
          <cell r="AF535">
            <v>1</v>
          </cell>
          <cell r="AG535">
            <v>1</v>
          </cell>
          <cell r="AH535">
            <v>1</v>
          </cell>
          <cell r="AI535">
            <v>0</v>
          </cell>
        </row>
        <row r="536">
          <cell r="A536">
            <v>5897</v>
          </cell>
          <cell r="B536" t="str">
            <v xml:space="preserve">T.V. BELLA VISTA                   </v>
          </cell>
          <cell r="C536" t="str">
            <v xml:space="preserve">ZONA NORTE-NORTE         </v>
          </cell>
          <cell r="D536">
            <v>7</v>
          </cell>
          <cell r="E536" t="str">
            <v>GUANACASTE</v>
          </cell>
          <cell r="F536" t="str">
            <v xml:space="preserve">LA CRUZ             </v>
          </cell>
          <cell r="G536" t="str">
            <v xml:space="preserve">SANTA CECILIA       </v>
          </cell>
          <cell r="H536" t="str">
            <v xml:space="preserve">BELLA VISTA         </v>
          </cell>
          <cell r="I536" t="str">
            <v xml:space="preserve">LUIS ALBERTO ARIAS GARCIA     </v>
          </cell>
          <cell r="J536">
            <v>0</v>
          </cell>
          <cell r="K536">
            <v>0</v>
          </cell>
          <cell r="L536" t="str">
            <v xml:space="preserve">                              </v>
          </cell>
          <cell r="M536">
            <v>2</v>
          </cell>
          <cell r="N536">
            <v>31</v>
          </cell>
          <cell r="O536">
            <v>3</v>
          </cell>
          <cell r="P536">
            <v>120</v>
          </cell>
          <cell r="Q536">
            <v>26</v>
          </cell>
          <cell r="R536">
            <v>3</v>
          </cell>
          <cell r="S536" t="e">
            <v>#N/A</v>
          </cell>
          <cell r="AC536">
            <v>5897</v>
          </cell>
          <cell r="AD536">
            <v>1</v>
          </cell>
          <cell r="AE536">
            <v>1</v>
          </cell>
          <cell r="AF536">
            <v>1</v>
          </cell>
          <cell r="AG536">
            <v>0</v>
          </cell>
          <cell r="AH536">
            <v>0</v>
          </cell>
          <cell r="AI536">
            <v>0</v>
          </cell>
        </row>
        <row r="537">
          <cell r="A537">
            <v>5919</v>
          </cell>
          <cell r="B537" t="str">
            <v xml:space="preserve">SAN AMBROSIO                       </v>
          </cell>
          <cell r="C537" t="str">
            <v xml:space="preserve">NICOYA                   </v>
          </cell>
          <cell r="D537">
            <v>1</v>
          </cell>
          <cell r="E537" t="str">
            <v>GUANACASTE</v>
          </cell>
          <cell r="F537" t="str">
            <v xml:space="preserve">NICOYA              </v>
          </cell>
          <cell r="G537" t="str">
            <v xml:space="preserve">NICOYA              </v>
          </cell>
          <cell r="H537" t="str">
            <v xml:space="preserve">SAN MARTIN          </v>
          </cell>
          <cell r="I537" t="str">
            <v>Ma CONCEPCION ARAYA VERASTEGUI</v>
          </cell>
          <cell r="J537">
            <v>26855221</v>
          </cell>
          <cell r="K537">
            <v>26855221</v>
          </cell>
          <cell r="L537" t="str">
            <v xml:space="preserve">cecsanicoya@hotmail.com       </v>
          </cell>
          <cell r="M537">
            <v>2</v>
          </cell>
          <cell r="N537">
            <v>154</v>
          </cell>
          <cell r="O537">
            <v>7</v>
          </cell>
          <cell r="P537">
            <v>233</v>
          </cell>
          <cell r="Q537">
            <v>140</v>
          </cell>
          <cell r="R537">
            <v>7</v>
          </cell>
          <cell r="S537">
            <v>233</v>
          </cell>
          <cell r="AC537">
            <v>5919</v>
          </cell>
          <cell r="AD537">
            <v>2</v>
          </cell>
          <cell r="AE537">
            <v>2</v>
          </cell>
          <cell r="AF537">
            <v>1</v>
          </cell>
          <cell r="AG537">
            <v>1</v>
          </cell>
          <cell r="AH537">
            <v>1</v>
          </cell>
          <cell r="AI537">
            <v>0</v>
          </cell>
        </row>
        <row r="538">
          <cell r="A538">
            <v>5929</v>
          </cell>
          <cell r="B538" t="str">
            <v xml:space="preserve">NOCTURNO DE PUERTO VIEJO           </v>
          </cell>
          <cell r="C538" t="str">
            <v xml:space="preserve">SARAPIQUI                </v>
          </cell>
          <cell r="D538">
            <v>3</v>
          </cell>
          <cell r="E538" t="str">
            <v xml:space="preserve">HEREDIA   </v>
          </cell>
          <cell r="F538" t="str">
            <v xml:space="preserve">SARAPIQUI           </v>
          </cell>
          <cell r="G538" t="str">
            <v xml:space="preserve">PUERTO VIEJO        </v>
          </cell>
          <cell r="H538" t="str">
            <v xml:space="preserve">EL COLEGIO          </v>
          </cell>
          <cell r="I538" t="str">
            <v xml:space="preserve">HECTRO BRICEÑO HERNANDEZ      </v>
          </cell>
          <cell r="J538">
            <v>27665421</v>
          </cell>
          <cell r="K538">
            <v>27665397</v>
          </cell>
          <cell r="L538" t="str">
            <v xml:space="preserve">nocturnopto@ice.co.cr         </v>
          </cell>
          <cell r="M538">
            <v>2</v>
          </cell>
          <cell r="N538">
            <v>651</v>
          </cell>
          <cell r="O538">
            <v>20</v>
          </cell>
          <cell r="P538">
            <v>705</v>
          </cell>
          <cell r="Q538">
            <v>688</v>
          </cell>
          <cell r="R538">
            <v>19</v>
          </cell>
          <cell r="S538">
            <v>661</v>
          </cell>
          <cell r="AC538">
            <v>5929</v>
          </cell>
          <cell r="AD538">
            <v>7</v>
          </cell>
          <cell r="AE538">
            <v>4</v>
          </cell>
          <cell r="AF538">
            <v>3</v>
          </cell>
          <cell r="AG538">
            <v>4</v>
          </cell>
          <cell r="AH538">
            <v>2</v>
          </cell>
          <cell r="AI538">
            <v>0</v>
          </cell>
        </row>
        <row r="539">
          <cell r="A539">
            <v>5966</v>
          </cell>
          <cell r="B539" t="str">
            <v xml:space="preserve">SECC.NOCT. C.T.P. MARIO QUIROS     </v>
          </cell>
          <cell r="C539" t="str">
            <v xml:space="preserve">CARTAGO                  </v>
          </cell>
          <cell r="D539">
            <v>9</v>
          </cell>
          <cell r="E539" t="str">
            <v xml:space="preserve">CARTAGO   </v>
          </cell>
          <cell r="F539" t="str">
            <v xml:space="preserve">LA UNION            </v>
          </cell>
          <cell r="G539" t="str">
            <v xml:space="preserve">SAN DIEGO           </v>
          </cell>
          <cell r="H539" t="str">
            <v xml:space="preserve">SAN DIEGO           </v>
          </cell>
          <cell r="I539" t="str">
            <v xml:space="preserve">JUVENAL LEIVA OROZCO          </v>
          </cell>
          <cell r="J539">
            <v>22795239</v>
          </cell>
          <cell r="K539">
            <v>22795206</v>
          </cell>
          <cell r="L539" t="str">
            <v xml:space="preserve">ctpmarioquiros@yahoo.com      </v>
          </cell>
          <cell r="M539">
            <v>2</v>
          </cell>
          <cell r="N539">
            <v>208</v>
          </cell>
          <cell r="O539">
            <v>15</v>
          </cell>
          <cell r="P539">
            <v>392</v>
          </cell>
          <cell r="Q539">
            <v>208</v>
          </cell>
          <cell r="R539">
            <v>15</v>
          </cell>
          <cell r="S539">
            <v>356</v>
          </cell>
          <cell r="AC539">
            <v>5966</v>
          </cell>
          <cell r="AD539">
            <v>0</v>
          </cell>
          <cell r="AE539">
            <v>0</v>
          </cell>
          <cell r="AF539">
            <v>0</v>
          </cell>
          <cell r="AG539">
            <v>5</v>
          </cell>
          <cell r="AH539">
            <v>6</v>
          </cell>
          <cell r="AI539">
            <v>4</v>
          </cell>
        </row>
        <row r="540">
          <cell r="A540">
            <v>5967</v>
          </cell>
          <cell r="B540" t="str">
            <v xml:space="preserve">LICEO RURAL NUEVA GUATEMALA        </v>
          </cell>
          <cell r="C540" t="str">
            <v xml:space="preserve">CAÑAS                    </v>
          </cell>
          <cell r="D540">
            <v>1</v>
          </cell>
          <cell r="E540" t="str">
            <v>GUANACASTE</v>
          </cell>
          <cell r="F540" t="str">
            <v xml:space="preserve">CAÑAS               </v>
          </cell>
          <cell r="G540" t="str">
            <v xml:space="preserve">PALMIRA             </v>
          </cell>
          <cell r="H540" t="str">
            <v xml:space="preserve">NUEVA GUATEMALA     </v>
          </cell>
          <cell r="I540" t="str">
            <v xml:space="preserve">ZEIDY JARQUIN CALVO           </v>
          </cell>
          <cell r="J540">
            <v>26682038</v>
          </cell>
          <cell r="K540">
            <v>26692038</v>
          </cell>
          <cell r="L540" t="str">
            <v>colegionuevaguatemala@gmail.co</v>
          </cell>
          <cell r="M540">
            <v>2</v>
          </cell>
          <cell r="N540">
            <v>54</v>
          </cell>
          <cell r="O540">
            <v>5</v>
          </cell>
          <cell r="P540">
            <v>200</v>
          </cell>
          <cell r="Q540">
            <v>55</v>
          </cell>
          <cell r="R540">
            <v>5</v>
          </cell>
          <cell r="S540" t="e">
            <v>#N/A</v>
          </cell>
          <cell r="AC540">
            <v>5967</v>
          </cell>
          <cell r="AD540">
            <v>1</v>
          </cell>
          <cell r="AE540">
            <v>1</v>
          </cell>
          <cell r="AF540">
            <v>1</v>
          </cell>
          <cell r="AG540">
            <v>1</v>
          </cell>
          <cell r="AH540">
            <v>1</v>
          </cell>
          <cell r="AI540">
            <v>0</v>
          </cell>
        </row>
        <row r="541">
          <cell r="A541">
            <v>5968</v>
          </cell>
          <cell r="B541" t="str">
            <v xml:space="preserve">LICEO RURAL  CAÑON DE EL GUARCO    </v>
          </cell>
          <cell r="C541" t="str">
            <v xml:space="preserve">LOS SANTOS               </v>
          </cell>
          <cell r="D541">
            <v>2</v>
          </cell>
          <cell r="E541" t="str">
            <v xml:space="preserve">CARTAGO   </v>
          </cell>
          <cell r="F541" t="str">
            <v xml:space="preserve">EL GUARCO           </v>
          </cell>
          <cell r="G541" t="str">
            <v xml:space="preserve">SAN ISIDRO          </v>
          </cell>
          <cell r="H541" t="str">
            <v xml:space="preserve">CAÑON GUARCO        </v>
          </cell>
          <cell r="I541" t="str">
            <v xml:space="preserve">MARCO FERNANDEZ HERNANDEZ     </v>
          </cell>
          <cell r="J541">
            <v>88462657</v>
          </cell>
          <cell r="K541">
            <v>0</v>
          </cell>
          <cell r="L541" t="str">
            <v xml:space="preserve">                              </v>
          </cell>
          <cell r="M541">
            <v>2</v>
          </cell>
          <cell r="N541">
            <v>61</v>
          </cell>
          <cell r="O541">
            <v>5</v>
          </cell>
          <cell r="P541">
            <v>200</v>
          </cell>
          <cell r="Q541">
            <v>62</v>
          </cell>
          <cell r="R541">
            <v>5</v>
          </cell>
          <cell r="S541" t="e">
            <v>#N/A</v>
          </cell>
          <cell r="AC541">
            <v>5968</v>
          </cell>
          <cell r="AD541">
            <v>1</v>
          </cell>
          <cell r="AE541">
            <v>1</v>
          </cell>
          <cell r="AF541">
            <v>1</v>
          </cell>
          <cell r="AG541">
            <v>1</v>
          </cell>
          <cell r="AH541">
            <v>1</v>
          </cell>
          <cell r="AI541">
            <v>0</v>
          </cell>
        </row>
        <row r="542">
          <cell r="A542">
            <v>5969</v>
          </cell>
          <cell r="B542" t="str">
            <v xml:space="preserve">LICEO RURAL SANTA ROSA             </v>
          </cell>
          <cell r="C542" t="str">
            <v xml:space="preserve">CARTAGO                  </v>
          </cell>
          <cell r="D542">
            <v>7</v>
          </cell>
          <cell r="E542" t="str">
            <v xml:space="preserve">CARTAGO   </v>
          </cell>
          <cell r="F542" t="str">
            <v xml:space="preserve">OREAMUNO            </v>
          </cell>
          <cell r="G542" t="str">
            <v xml:space="preserve">SANTA ROSA          </v>
          </cell>
          <cell r="H542" t="str">
            <v xml:space="preserve">SANTA ROSA          </v>
          </cell>
          <cell r="I542" t="str">
            <v xml:space="preserve">SANDRA FIGUEROA BARQUERO      </v>
          </cell>
          <cell r="J542">
            <v>25367402</v>
          </cell>
          <cell r="K542">
            <v>0</v>
          </cell>
          <cell r="L542" t="str">
            <v xml:space="preserve">irsr2006@gmail.com            </v>
          </cell>
          <cell r="M542">
            <v>2</v>
          </cell>
          <cell r="N542">
            <v>66</v>
          </cell>
          <cell r="O542">
            <v>5</v>
          </cell>
          <cell r="P542">
            <v>200</v>
          </cell>
          <cell r="Q542">
            <v>75</v>
          </cell>
          <cell r="R542">
            <v>5</v>
          </cell>
          <cell r="S542" t="e">
            <v>#N/A</v>
          </cell>
          <cell r="AC542">
            <v>5969</v>
          </cell>
          <cell r="AD542">
            <v>1</v>
          </cell>
          <cell r="AE542">
            <v>1</v>
          </cell>
          <cell r="AF542">
            <v>1</v>
          </cell>
          <cell r="AG542">
            <v>1</v>
          </cell>
          <cell r="AH542">
            <v>1</v>
          </cell>
          <cell r="AI542">
            <v>0</v>
          </cell>
        </row>
        <row r="543">
          <cell r="A543">
            <v>5970</v>
          </cell>
          <cell r="B543" t="str">
            <v xml:space="preserve">LICEO RURAL ISLAS DEL CHIRRIPO     </v>
          </cell>
          <cell r="C543" t="str">
            <v xml:space="preserve">SARAPIQUI                </v>
          </cell>
          <cell r="D543">
            <v>2</v>
          </cell>
          <cell r="E543" t="str">
            <v xml:space="preserve">HEREDIA   </v>
          </cell>
          <cell r="F543" t="str">
            <v xml:space="preserve">SARAPIQUI           </v>
          </cell>
          <cell r="G543" t="str">
            <v xml:space="preserve">HORQUETAS           </v>
          </cell>
          <cell r="H543" t="str">
            <v xml:space="preserve">FINCA 10 RIO FRIO   </v>
          </cell>
          <cell r="I543" t="str">
            <v xml:space="preserve">VERONICA PERAZA ALVAREZ       </v>
          </cell>
          <cell r="J543">
            <v>27642042</v>
          </cell>
          <cell r="K543">
            <v>0</v>
          </cell>
          <cell r="L543" t="str">
            <v xml:space="preserve">                              </v>
          </cell>
          <cell r="M543">
            <v>2</v>
          </cell>
          <cell r="N543">
            <v>83</v>
          </cell>
          <cell r="O543">
            <v>5</v>
          </cell>
          <cell r="P543">
            <v>200</v>
          </cell>
          <cell r="Q543">
            <v>70</v>
          </cell>
          <cell r="R543">
            <v>4</v>
          </cell>
          <cell r="S543" t="e">
            <v>#N/A</v>
          </cell>
          <cell r="AC543">
            <v>5970</v>
          </cell>
          <cell r="AD543">
            <v>1</v>
          </cell>
          <cell r="AE543">
            <v>1</v>
          </cell>
          <cell r="AF543">
            <v>1</v>
          </cell>
          <cell r="AG543">
            <v>1</v>
          </cell>
          <cell r="AH543">
            <v>1</v>
          </cell>
          <cell r="AI543">
            <v>0</v>
          </cell>
        </row>
        <row r="544">
          <cell r="A544">
            <v>5971</v>
          </cell>
          <cell r="B544" t="str">
            <v xml:space="preserve">LICEO RURAL UNION DEL TORO         </v>
          </cell>
          <cell r="C544" t="str">
            <v xml:space="preserve">SARAPIQUI                </v>
          </cell>
          <cell r="D544">
            <v>3</v>
          </cell>
          <cell r="E544" t="str">
            <v xml:space="preserve">HEREDIA   </v>
          </cell>
          <cell r="F544" t="str">
            <v xml:space="preserve">SARAPIQUI           </v>
          </cell>
          <cell r="G544" t="str">
            <v xml:space="preserve">CUREÑA              </v>
          </cell>
          <cell r="H544" t="str">
            <v xml:space="preserve">LA UNION DEL TORO   </v>
          </cell>
          <cell r="I544" t="str">
            <v xml:space="preserve">MIGUEL MENDEZ ESQUIVEL        </v>
          </cell>
          <cell r="J544">
            <v>0</v>
          </cell>
          <cell r="K544">
            <v>0</v>
          </cell>
          <cell r="L544" t="str">
            <v xml:space="preserve">                              </v>
          </cell>
          <cell r="M544">
            <v>2</v>
          </cell>
          <cell r="N544">
            <v>51</v>
          </cell>
          <cell r="O544">
            <v>5</v>
          </cell>
          <cell r="P544">
            <v>200</v>
          </cell>
          <cell r="Q544">
            <v>55</v>
          </cell>
          <cell r="R544">
            <v>5</v>
          </cell>
          <cell r="S544" t="e">
            <v>#N/A</v>
          </cell>
          <cell r="AC544">
            <v>5971</v>
          </cell>
          <cell r="AD544">
            <v>1</v>
          </cell>
          <cell r="AE544">
            <v>1</v>
          </cell>
          <cell r="AF544">
            <v>1</v>
          </cell>
          <cell r="AG544">
            <v>1</v>
          </cell>
          <cell r="AH544">
            <v>1</v>
          </cell>
          <cell r="AI544">
            <v>0</v>
          </cell>
        </row>
        <row r="545">
          <cell r="A545">
            <v>5972</v>
          </cell>
          <cell r="B545" t="str">
            <v xml:space="preserve">LICEO RURAL SAN CARLOS PACUARITO   </v>
          </cell>
          <cell r="C545" t="str">
            <v xml:space="preserve">LIMON                    </v>
          </cell>
          <cell r="D545">
            <v>4</v>
          </cell>
          <cell r="E545" t="str">
            <v xml:space="preserve">LIMON     </v>
          </cell>
          <cell r="F545" t="str">
            <v xml:space="preserve">SIQUIRRES           </v>
          </cell>
          <cell r="G545" t="str">
            <v xml:space="preserve">PACUARITO           </v>
          </cell>
          <cell r="H545" t="str">
            <v xml:space="preserve">SAN CARLOS          </v>
          </cell>
          <cell r="I545" t="str">
            <v xml:space="preserve">ERICK BERMUDEZ VALERIO        </v>
          </cell>
          <cell r="J545">
            <v>88315392</v>
          </cell>
          <cell r="K545">
            <v>27699900</v>
          </cell>
          <cell r="L545" t="str">
            <v xml:space="preserve">liceoruralsancarlos@gmail.com </v>
          </cell>
          <cell r="M545">
            <v>2</v>
          </cell>
          <cell r="N545">
            <v>85</v>
          </cell>
          <cell r="O545">
            <v>5</v>
          </cell>
          <cell r="P545">
            <v>200</v>
          </cell>
          <cell r="Q545">
            <v>80</v>
          </cell>
          <cell r="R545">
            <v>5</v>
          </cell>
          <cell r="S545" t="e">
            <v>#N/A</v>
          </cell>
          <cell r="AC545">
            <v>5972</v>
          </cell>
          <cell r="AD545">
            <v>1</v>
          </cell>
          <cell r="AE545">
            <v>1</v>
          </cell>
          <cell r="AF545">
            <v>1</v>
          </cell>
          <cell r="AG545">
            <v>1</v>
          </cell>
          <cell r="AH545">
            <v>1</v>
          </cell>
          <cell r="AI545">
            <v>0</v>
          </cell>
        </row>
        <row r="546">
          <cell r="A546">
            <v>5973</v>
          </cell>
          <cell r="B546" t="str">
            <v xml:space="preserve">LICEO EL CARMEN                    </v>
          </cell>
          <cell r="C546" t="str">
            <v xml:space="preserve">NICOYA                   </v>
          </cell>
          <cell r="D546">
            <v>7</v>
          </cell>
          <cell r="E546" t="str">
            <v>GUANACASTE</v>
          </cell>
          <cell r="F546" t="str">
            <v xml:space="preserve">NANDAYURE           </v>
          </cell>
          <cell r="G546" t="str">
            <v xml:space="preserve">ZAPOTAL             </v>
          </cell>
          <cell r="H546" t="str">
            <v xml:space="preserve">EL CARMEN           </v>
          </cell>
          <cell r="I546" t="str">
            <v xml:space="preserve">ARCADIO MORA GUADAMUZ         </v>
          </cell>
          <cell r="J546">
            <v>26560832</v>
          </cell>
          <cell r="K546">
            <v>0</v>
          </cell>
          <cell r="L546" t="str">
            <v xml:space="preserve">                              </v>
          </cell>
          <cell r="M546">
            <v>2</v>
          </cell>
          <cell r="N546">
            <v>142</v>
          </cell>
          <cell r="O546">
            <v>10</v>
          </cell>
          <cell r="P546">
            <v>458</v>
          </cell>
          <cell r="Q546">
            <v>143</v>
          </cell>
          <cell r="R546">
            <v>8</v>
          </cell>
          <cell r="S546">
            <v>388</v>
          </cell>
          <cell r="AC546">
            <v>5973</v>
          </cell>
          <cell r="AD546">
            <v>2</v>
          </cell>
          <cell r="AE546">
            <v>2</v>
          </cell>
          <cell r="AF546">
            <v>2</v>
          </cell>
          <cell r="AG546">
            <v>2</v>
          </cell>
          <cell r="AH546">
            <v>2</v>
          </cell>
          <cell r="AI546">
            <v>0</v>
          </cell>
        </row>
        <row r="547">
          <cell r="A547">
            <v>5974</v>
          </cell>
          <cell r="B547" t="str">
            <v xml:space="preserve">T.V. LA CUREÑA                     </v>
          </cell>
          <cell r="C547" t="str">
            <v xml:space="preserve">SARAPIQUI                </v>
          </cell>
          <cell r="D547">
            <v>3</v>
          </cell>
          <cell r="E547" t="str">
            <v xml:space="preserve">HEREDIA   </v>
          </cell>
          <cell r="F547" t="str">
            <v xml:space="preserve">SARAPIQUI           </v>
          </cell>
          <cell r="G547" t="str">
            <v xml:space="preserve">CUREÑA              </v>
          </cell>
          <cell r="H547" t="str">
            <v xml:space="preserve">GOLFITO LA CUREÑA   </v>
          </cell>
          <cell r="I547" t="str">
            <v xml:space="preserve">JIMMY ZAMORA ACUÑA            </v>
          </cell>
          <cell r="J547">
            <v>87435609</v>
          </cell>
          <cell r="K547">
            <v>24740813</v>
          </cell>
          <cell r="L547" t="str">
            <v xml:space="preserve">jimza7@yahoo.com              </v>
          </cell>
          <cell r="M547">
            <v>2</v>
          </cell>
          <cell r="N547">
            <v>23</v>
          </cell>
          <cell r="O547">
            <v>5</v>
          </cell>
          <cell r="P547">
            <v>120</v>
          </cell>
          <cell r="Q547">
            <v>27</v>
          </cell>
          <cell r="R547">
            <v>5</v>
          </cell>
          <cell r="S547" t="e">
            <v>#N/A</v>
          </cell>
          <cell r="AC547">
            <v>5974</v>
          </cell>
          <cell r="AD547">
            <v>1</v>
          </cell>
          <cell r="AE547">
            <v>1</v>
          </cell>
          <cell r="AF547">
            <v>1</v>
          </cell>
          <cell r="AG547">
            <v>1</v>
          </cell>
          <cell r="AH547">
            <v>1</v>
          </cell>
          <cell r="AI547">
            <v>0</v>
          </cell>
        </row>
        <row r="548">
          <cell r="A548">
            <v>5975</v>
          </cell>
          <cell r="B548" t="str">
            <v xml:space="preserve">LICEO RURAL BANDERAS               </v>
          </cell>
          <cell r="C548" t="str">
            <v xml:space="preserve">SAN CARLOS               </v>
          </cell>
          <cell r="D548">
            <v>8</v>
          </cell>
          <cell r="E548" t="str">
            <v xml:space="preserve">ALAJUELA  </v>
          </cell>
          <cell r="F548" t="str">
            <v xml:space="preserve">SAN CARLOS          </v>
          </cell>
          <cell r="G548" t="str">
            <v xml:space="preserve">POCOSOL             </v>
          </cell>
          <cell r="H548" t="str">
            <v xml:space="preserve">BANDERAS DE POCOSOL </v>
          </cell>
          <cell r="I548" t="str">
            <v xml:space="preserve">SANDY JIMENEZ CASCANTE        </v>
          </cell>
          <cell r="J548">
            <v>24777082</v>
          </cell>
          <cell r="K548">
            <v>24777082</v>
          </cell>
          <cell r="L548" t="str">
            <v xml:space="preserve">sandyjc15@hotmail.com         </v>
          </cell>
          <cell r="M548">
            <v>2</v>
          </cell>
          <cell r="N548">
            <v>74</v>
          </cell>
          <cell r="O548">
            <v>5</v>
          </cell>
          <cell r="P548">
            <v>200</v>
          </cell>
          <cell r="Q548">
            <v>65</v>
          </cell>
          <cell r="R548">
            <v>5</v>
          </cell>
          <cell r="S548" t="e">
            <v>#N/A</v>
          </cell>
          <cell r="AC548">
            <v>5975</v>
          </cell>
          <cell r="AD548">
            <v>1</v>
          </cell>
          <cell r="AE548">
            <v>1</v>
          </cell>
          <cell r="AF548">
            <v>1</v>
          </cell>
          <cell r="AG548">
            <v>1</v>
          </cell>
          <cell r="AH548">
            <v>1</v>
          </cell>
          <cell r="AI548">
            <v>0</v>
          </cell>
        </row>
        <row r="549">
          <cell r="A549">
            <v>5976</v>
          </cell>
          <cell r="B549" t="str">
            <v xml:space="preserve">T.V. SAN JUAN                      </v>
          </cell>
          <cell r="C549" t="str">
            <v xml:space="preserve">OCCIDENTE                </v>
          </cell>
          <cell r="D549">
            <v>9</v>
          </cell>
          <cell r="E549" t="str">
            <v xml:space="preserve">ALAJUELA  </v>
          </cell>
          <cell r="F549" t="str">
            <v xml:space="preserve">SAN RAMON           </v>
          </cell>
          <cell r="G549" t="str">
            <v xml:space="preserve">PEÑAS BLANCAS       </v>
          </cell>
          <cell r="H549" t="str">
            <v>SAN JUAN PEÑAS BLANC</v>
          </cell>
          <cell r="I549" t="str">
            <v xml:space="preserve">CAROLINA ROSALES ROSALES      </v>
          </cell>
          <cell r="J549">
            <v>24799162</v>
          </cell>
          <cell r="K549">
            <v>24799162</v>
          </cell>
          <cell r="L549" t="str">
            <v xml:space="preserve">                              </v>
          </cell>
          <cell r="M549">
            <v>2</v>
          </cell>
          <cell r="N549">
            <v>45</v>
          </cell>
          <cell r="O549">
            <v>5</v>
          </cell>
          <cell r="P549">
            <v>200</v>
          </cell>
          <cell r="Q549">
            <v>50</v>
          </cell>
          <cell r="R549">
            <v>5</v>
          </cell>
          <cell r="S549" t="e">
            <v>#N/A</v>
          </cell>
          <cell r="AC549">
            <v>5976</v>
          </cell>
          <cell r="AD549">
            <v>1</v>
          </cell>
          <cell r="AE549">
            <v>1</v>
          </cell>
          <cell r="AF549">
            <v>1</v>
          </cell>
          <cell r="AG549">
            <v>1</v>
          </cell>
          <cell r="AH549">
            <v>1</v>
          </cell>
          <cell r="AI549">
            <v>0</v>
          </cell>
        </row>
        <row r="550">
          <cell r="A550">
            <v>5979</v>
          </cell>
          <cell r="B550" t="str">
            <v xml:space="preserve">SAN NICOLAS DE TOLENTINO           </v>
          </cell>
          <cell r="C550" t="str">
            <v xml:space="preserve">CARTAGO                  </v>
          </cell>
          <cell r="D550">
            <v>5</v>
          </cell>
          <cell r="E550" t="str">
            <v xml:space="preserve">CARTAGO   </v>
          </cell>
          <cell r="F550" t="str">
            <v xml:space="preserve">CARTAGO             </v>
          </cell>
          <cell r="G550" t="str">
            <v xml:space="preserve">SAN NICOLAS         </v>
          </cell>
          <cell r="H550" t="str">
            <v xml:space="preserve">TARAS SAN NICOLAS   </v>
          </cell>
          <cell r="I550" t="str">
            <v xml:space="preserve">GUIDO ZARATE SANCHEZ          </v>
          </cell>
          <cell r="J550">
            <v>25372576</v>
          </cell>
          <cell r="K550">
            <v>25372676</v>
          </cell>
          <cell r="L550" t="str">
            <v xml:space="preserve">                              </v>
          </cell>
          <cell r="M550">
            <v>2</v>
          </cell>
          <cell r="N550">
            <v>608</v>
          </cell>
          <cell r="O550">
            <v>21</v>
          </cell>
          <cell r="P550">
            <v>1112</v>
          </cell>
          <cell r="Q550">
            <v>605</v>
          </cell>
          <cell r="R550">
            <v>21</v>
          </cell>
          <cell r="S550">
            <v>1089</v>
          </cell>
          <cell r="AC550">
            <v>5979</v>
          </cell>
          <cell r="AD550">
            <v>7</v>
          </cell>
          <cell r="AE550">
            <v>4</v>
          </cell>
          <cell r="AF550">
            <v>3</v>
          </cell>
          <cell r="AG550">
            <v>5</v>
          </cell>
          <cell r="AH550">
            <v>2</v>
          </cell>
          <cell r="AI550">
            <v>0</v>
          </cell>
        </row>
        <row r="551">
          <cell r="A551">
            <v>5981</v>
          </cell>
          <cell r="B551" t="str">
            <v xml:space="preserve">LICEO RURAL PARAISO                </v>
          </cell>
          <cell r="C551" t="str">
            <v xml:space="preserve">COTO                     </v>
          </cell>
          <cell r="D551">
            <v>9</v>
          </cell>
          <cell r="E551" t="str">
            <v>PUNTARENAS</v>
          </cell>
          <cell r="F551" t="str">
            <v xml:space="preserve">BUENOS AIRES        </v>
          </cell>
          <cell r="G551" t="str">
            <v xml:space="preserve">CHANGUENA           </v>
          </cell>
          <cell r="H551" t="str">
            <v xml:space="preserve">PARAISO             </v>
          </cell>
          <cell r="I551" t="str">
            <v xml:space="preserve">GEINER ARAYA VARGAS           </v>
          </cell>
          <cell r="J551">
            <v>27735242</v>
          </cell>
          <cell r="K551">
            <v>27735242</v>
          </cell>
          <cell r="L551" t="str">
            <v xml:space="preserve">ligia0687@hotmail.com         </v>
          </cell>
          <cell r="M551">
            <v>2</v>
          </cell>
          <cell r="N551">
            <v>38</v>
          </cell>
          <cell r="O551">
            <v>5</v>
          </cell>
          <cell r="P551">
            <v>200</v>
          </cell>
          <cell r="Q551">
            <v>40</v>
          </cell>
          <cell r="R551">
            <v>5</v>
          </cell>
          <cell r="S551" t="e">
            <v>#N/A</v>
          </cell>
          <cell r="AC551">
            <v>5981</v>
          </cell>
          <cell r="AD551">
            <v>1</v>
          </cell>
          <cell r="AE551">
            <v>1</v>
          </cell>
          <cell r="AF551">
            <v>1</v>
          </cell>
          <cell r="AG551">
            <v>1</v>
          </cell>
          <cell r="AH551">
            <v>1</v>
          </cell>
          <cell r="AI551">
            <v>0</v>
          </cell>
        </row>
        <row r="552">
          <cell r="A552">
            <v>5984</v>
          </cell>
          <cell r="B552" t="str">
            <v xml:space="preserve">LICEO RURAL LABRADOR               </v>
          </cell>
          <cell r="C552" t="str">
            <v xml:space="preserve">ALAJUELA                 </v>
          </cell>
          <cell r="D552">
            <v>9</v>
          </cell>
          <cell r="E552" t="str">
            <v xml:space="preserve">ALAJUELA  </v>
          </cell>
          <cell r="F552" t="str">
            <v xml:space="preserve">SAN MATEO           </v>
          </cell>
          <cell r="G552" t="str">
            <v xml:space="preserve">JESUS MARIA         </v>
          </cell>
          <cell r="H552" t="str">
            <v xml:space="preserve">LABRADOR            </v>
          </cell>
          <cell r="I552" t="str">
            <v xml:space="preserve">MAUREN CASTRO SALAZAR         </v>
          </cell>
          <cell r="J552">
            <v>88885063</v>
          </cell>
          <cell r="K552">
            <v>0</v>
          </cell>
          <cell r="L552" t="str">
            <v xml:space="preserve">maurenca@yahoo.com            </v>
          </cell>
          <cell r="M552">
            <v>2</v>
          </cell>
          <cell r="N552">
            <v>146</v>
          </cell>
          <cell r="O552">
            <v>7</v>
          </cell>
          <cell r="P552">
            <v>280</v>
          </cell>
          <cell r="Q552">
            <v>148</v>
          </cell>
          <cell r="R552">
            <v>5</v>
          </cell>
          <cell r="S552" t="e">
            <v>#N/A</v>
          </cell>
          <cell r="AC552">
            <v>5984</v>
          </cell>
          <cell r="AD552">
            <v>2</v>
          </cell>
          <cell r="AE552">
            <v>2</v>
          </cell>
          <cell r="AF552">
            <v>1</v>
          </cell>
          <cell r="AG552">
            <v>1</v>
          </cell>
          <cell r="AH552">
            <v>1</v>
          </cell>
          <cell r="AI552">
            <v>0</v>
          </cell>
        </row>
        <row r="553">
          <cell r="A553">
            <v>5985</v>
          </cell>
          <cell r="B553" t="str">
            <v xml:space="preserve">LICEO RURAL ZAPATON                </v>
          </cell>
          <cell r="C553" t="str">
            <v xml:space="preserve">PURISCAL                 </v>
          </cell>
          <cell r="D553">
            <v>3</v>
          </cell>
          <cell r="E553" t="str">
            <v xml:space="preserve">SAN JOSE  </v>
          </cell>
          <cell r="F553" t="str">
            <v xml:space="preserve">PURISCAL            </v>
          </cell>
          <cell r="G553" t="str">
            <v xml:space="preserve">CHIRES              </v>
          </cell>
          <cell r="H553" t="str">
            <v xml:space="preserve">ZAPATON             </v>
          </cell>
          <cell r="I553" t="str">
            <v xml:space="preserve">ROBERTTH JIMENEZ ABARCA       </v>
          </cell>
          <cell r="J553">
            <v>0</v>
          </cell>
          <cell r="K553">
            <v>0</v>
          </cell>
          <cell r="L553" t="str">
            <v xml:space="preserve">                              </v>
          </cell>
          <cell r="M553">
            <v>2</v>
          </cell>
          <cell r="N553">
            <v>59</v>
          </cell>
          <cell r="O553">
            <v>5</v>
          </cell>
          <cell r="P553">
            <v>200</v>
          </cell>
          <cell r="Q553">
            <v>65</v>
          </cell>
          <cell r="R553">
            <v>5</v>
          </cell>
          <cell r="S553" t="e">
            <v>#N/A</v>
          </cell>
          <cell r="AC553">
            <v>5985</v>
          </cell>
          <cell r="AD553">
            <v>1</v>
          </cell>
          <cell r="AE553">
            <v>1</v>
          </cell>
          <cell r="AF553">
            <v>1</v>
          </cell>
          <cell r="AG553">
            <v>1</v>
          </cell>
          <cell r="AH553">
            <v>1</v>
          </cell>
          <cell r="AI553">
            <v>0</v>
          </cell>
        </row>
        <row r="554">
          <cell r="A554">
            <v>5986</v>
          </cell>
          <cell r="B554" t="str">
            <v xml:space="preserve">LICEO RURAL FILA CARBON II         </v>
          </cell>
          <cell r="C554" t="str">
            <v xml:space="preserve">TURRIALBA                </v>
          </cell>
          <cell r="D554">
            <v>7</v>
          </cell>
          <cell r="E554" t="str">
            <v xml:space="preserve">CARTAGO   </v>
          </cell>
          <cell r="F554" t="str">
            <v xml:space="preserve">TURRIALBA           </v>
          </cell>
          <cell r="G554" t="str">
            <v xml:space="preserve">CHIRRIPO            </v>
          </cell>
          <cell r="H554" t="str">
            <v xml:space="preserve">FILA CARBON         </v>
          </cell>
          <cell r="I554" t="str">
            <v xml:space="preserve">CRISTIAN HIDALGO AVILA        </v>
          </cell>
          <cell r="J554">
            <v>22065305</v>
          </cell>
          <cell r="K554">
            <v>0</v>
          </cell>
          <cell r="L554" t="str">
            <v xml:space="preserve">crihid @costarricense.cr      </v>
          </cell>
          <cell r="M554">
            <v>2</v>
          </cell>
          <cell r="N554">
            <v>90</v>
          </cell>
          <cell r="O554">
            <v>5</v>
          </cell>
          <cell r="P554">
            <v>200</v>
          </cell>
          <cell r="Q554">
            <v>84</v>
          </cell>
          <cell r="R554">
            <v>5</v>
          </cell>
          <cell r="S554" t="e">
            <v>#N/A</v>
          </cell>
          <cell r="AC554">
            <v>5986</v>
          </cell>
          <cell r="AD554">
            <v>1</v>
          </cell>
          <cell r="AE554">
            <v>1</v>
          </cell>
          <cell r="AF554">
            <v>1</v>
          </cell>
          <cell r="AG554">
            <v>1</v>
          </cell>
          <cell r="AH554">
            <v>1</v>
          </cell>
          <cell r="AI554">
            <v>0</v>
          </cell>
        </row>
        <row r="555">
          <cell r="A555">
            <v>5988</v>
          </cell>
          <cell r="B555" t="str">
            <v xml:space="preserve">QUEBRADA GANADO                    </v>
          </cell>
          <cell r="C555" t="str">
            <v xml:space="preserve">AGUIRRE                  </v>
          </cell>
          <cell r="D555">
            <v>5</v>
          </cell>
          <cell r="E555" t="str">
            <v>PUNTARENAS</v>
          </cell>
          <cell r="F555" t="str">
            <v xml:space="preserve">GARABITO            </v>
          </cell>
          <cell r="G555" t="str">
            <v xml:space="preserve">TARCOLES            </v>
          </cell>
          <cell r="H555" t="str">
            <v xml:space="preserve">QUEBRADA GANADO     </v>
          </cell>
          <cell r="I555" t="str">
            <v xml:space="preserve">ROLANDO SOLANO MORALES .      </v>
          </cell>
          <cell r="J555">
            <v>26371029</v>
          </cell>
          <cell r="K555">
            <v>26371029</v>
          </cell>
          <cell r="L555" t="str">
            <v xml:space="preserve">lqg_2006@hotmail.com          </v>
          </cell>
          <cell r="M555">
            <v>2</v>
          </cell>
          <cell r="N555">
            <v>183</v>
          </cell>
          <cell r="O555">
            <v>8</v>
          </cell>
          <cell r="P555">
            <v>494</v>
          </cell>
          <cell r="Q555">
            <v>201</v>
          </cell>
          <cell r="R555">
            <v>10</v>
          </cell>
          <cell r="S555">
            <v>488</v>
          </cell>
          <cell r="AC555">
            <v>5988</v>
          </cell>
          <cell r="AD555">
            <v>2</v>
          </cell>
          <cell r="AE555">
            <v>2</v>
          </cell>
          <cell r="AF555">
            <v>2</v>
          </cell>
          <cell r="AG555">
            <v>1</v>
          </cell>
          <cell r="AH555">
            <v>1</v>
          </cell>
          <cell r="AI555">
            <v>0</v>
          </cell>
        </row>
        <row r="556">
          <cell r="A556">
            <v>5990</v>
          </cell>
          <cell r="B556" t="str">
            <v xml:space="preserve">LAS MERCEDES                       </v>
          </cell>
          <cell r="C556" t="str">
            <v xml:space="preserve">PEREZ ZELEDON            </v>
          </cell>
          <cell r="D556">
            <v>6</v>
          </cell>
          <cell r="E556" t="str">
            <v xml:space="preserve">SAN JOSE  </v>
          </cell>
          <cell r="F556" t="str">
            <v xml:space="preserve">PEREZ ZELEDON       </v>
          </cell>
          <cell r="G556" t="str">
            <v xml:space="preserve">CAJON               </v>
          </cell>
          <cell r="H556" t="str">
            <v xml:space="preserve">LAS MERCEDES        </v>
          </cell>
          <cell r="I556" t="str">
            <v xml:space="preserve">ALVARO BARRANTES CESPEDES     </v>
          </cell>
          <cell r="J556">
            <v>27311616</v>
          </cell>
          <cell r="K556">
            <v>27311616</v>
          </cell>
          <cell r="L556" t="str">
            <v xml:space="preserve">liceolasmercedes@hotmail.com  </v>
          </cell>
          <cell r="M556">
            <v>2</v>
          </cell>
          <cell r="N556">
            <v>535</v>
          </cell>
          <cell r="O556">
            <v>17</v>
          </cell>
          <cell r="P556">
            <v>951</v>
          </cell>
          <cell r="Q556">
            <v>438</v>
          </cell>
          <cell r="R556">
            <v>17</v>
          </cell>
          <cell r="S556">
            <v>938</v>
          </cell>
          <cell r="AC556">
            <v>5990</v>
          </cell>
          <cell r="AD556">
            <v>7</v>
          </cell>
          <cell r="AE556">
            <v>5</v>
          </cell>
          <cell r="AF556">
            <v>2</v>
          </cell>
          <cell r="AG556">
            <v>2</v>
          </cell>
          <cell r="AH556">
            <v>1</v>
          </cell>
          <cell r="AI556">
            <v>0</v>
          </cell>
        </row>
        <row r="557">
          <cell r="A557">
            <v>5991</v>
          </cell>
          <cell r="B557" t="str">
            <v xml:space="preserve">SANTA LUCIA                        </v>
          </cell>
          <cell r="C557" t="str">
            <v xml:space="preserve">CARTAGO                  </v>
          </cell>
          <cell r="D557">
            <v>8</v>
          </cell>
          <cell r="E557" t="str">
            <v xml:space="preserve">CARTAGO   </v>
          </cell>
          <cell r="F557" t="str">
            <v xml:space="preserve">PARAISO             </v>
          </cell>
          <cell r="G557" t="str">
            <v xml:space="preserve">LLANOS SANTA LUCIA  </v>
          </cell>
          <cell r="H557" t="str">
            <v xml:space="preserve">SANTA LUCIA         </v>
          </cell>
          <cell r="I557" t="str">
            <v xml:space="preserve">ANABEL VARGAS CALDERON        </v>
          </cell>
          <cell r="J557">
            <v>25745990</v>
          </cell>
          <cell r="K557">
            <v>25745990</v>
          </cell>
          <cell r="L557" t="str">
            <v xml:space="preserve">                              </v>
          </cell>
          <cell r="M557">
            <v>2</v>
          </cell>
          <cell r="N557">
            <v>589</v>
          </cell>
          <cell r="O557">
            <v>21</v>
          </cell>
          <cell r="P557">
            <v>1040</v>
          </cell>
          <cell r="Q557">
            <v>523</v>
          </cell>
          <cell r="R557">
            <v>19</v>
          </cell>
          <cell r="S557">
            <v>913</v>
          </cell>
          <cell r="AC557">
            <v>5991</v>
          </cell>
          <cell r="AD557">
            <v>8</v>
          </cell>
          <cell r="AE557">
            <v>5</v>
          </cell>
          <cell r="AF557">
            <v>3</v>
          </cell>
          <cell r="AG557">
            <v>3</v>
          </cell>
          <cell r="AH557">
            <v>2</v>
          </cell>
          <cell r="AI557">
            <v>0</v>
          </cell>
        </row>
        <row r="558">
          <cell r="A558">
            <v>5992</v>
          </cell>
          <cell r="B558" t="str">
            <v xml:space="preserve">LAGUNA                             </v>
          </cell>
          <cell r="C558" t="str">
            <v xml:space="preserve">OCCIDENTE                </v>
          </cell>
          <cell r="D558">
            <v>7</v>
          </cell>
          <cell r="E558" t="str">
            <v xml:space="preserve">ALAJUELA  </v>
          </cell>
          <cell r="F558" t="str">
            <v xml:space="preserve">ZARCERO             </v>
          </cell>
          <cell r="G558" t="str">
            <v xml:space="preserve">LAGUNA              </v>
          </cell>
          <cell r="H558" t="str">
            <v>Bº MARÍA AUXILIADORA</v>
          </cell>
          <cell r="I558" t="str">
            <v xml:space="preserve">EDWARD SALAZAR CHACÓN         </v>
          </cell>
          <cell r="J558">
            <v>24634353</v>
          </cell>
          <cell r="K558">
            <v>24632193</v>
          </cell>
          <cell r="L558" t="str">
            <v xml:space="preserve">liceolaguna@ice.co.cr         </v>
          </cell>
          <cell r="M558">
            <v>2</v>
          </cell>
          <cell r="N558">
            <v>258</v>
          </cell>
          <cell r="O558">
            <v>10</v>
          </cell>
          <cell r="P558">
            <v>574</v>
          </cell>
          <cell r="Q558">
            <v>264</v>
          </cell>
          <cell r="R558">
            <v>12</v>
          </cell>
          <cell r="S558">
            <v>668</v>
          </cell>
          <cell r="AC558">
            <v>5992</v>
          </cell>
          <cell r="AD558">
            <v>3</v>
          </cell>
          <cell r="AE558">
            <v>2</v>
          </cell>
          <cell r="AF558">
            <v>2</v>
          </cell>
          <cell r="AG558">
            <v>2</v>
          </cell>
          <cell r="AH558">
            <v>1</v>
          </cell>
          <cell r="AI558">
            <v>0</v>
          </cell>
        </row>
        <row r="559">
          <cell r="A559">
            <v>5993</v>
          </cell>
          <cell r="B559" t="str">
            <v xml:space="preserve">UNID. PEDAG. BARRIO NUEVO          </v>
          </cell>
          <cell r="C559" t="str">
            <v xml:space="preserve">CARTAGO                  </v>
          </cell>
          <cell r="D559">
            <v>6</v>
          </cell>
          <cell r="E559" t="str">
            <v xml:space="preserve">CARTAGO   </v>
          </cell>
          <cell r="F559" t="str">
            <v xml:space="preserve">EL GUARCO           </v>
          </cell>
          <cell r="G559" t="str">
            <v xml:space="preserve">TEJAR               </v>
          </cell>
          <cell r="H559" t="str">
            <v xml:space="preserve">BARRIO NUEVO        </v>
          </cell>
          <cell r="I559" t="str">
            <v xml:space="preserve">MARCIA AGUILAR VALVERDE       </v>
          </cell>
          <cell r="J559">
            <v>25734889</v>
          </cell>
          <cell r="K559">
            <v>25734889</v>
          </cell>
          <cell r="L559" t="str">
            <v xml:space="preserve">upbarrionuevo@hotmail.com     </v>
          </cell>
          <cell r="M559">
            <v>2</v>
          </cell>
          <cell r="N559">
            <v>144</v>
          </cell>
          <cell r="O559">
            <v>6</v>
          </cell>
          <cell r="P559">
            <v>294</v>
          </cell>
          <cell r="Q559">
            <v>160</v>
          </cell>
          <cell r="R559">
            <v>6</v>
          </cell>
          <cell r="S559">
            <v>294</v>
          </cell>
          <cell r="AC559">
            <v>5993</v>
          </cell>
          <cell r="AD559">
            <v>3</v>
          </cell>
          <cell r="AE559">
            <v>2</v>
          </cell>
          <cell r="AF559">
            <v>1</v>
          </cell>
          <cell r="AG559">
            <v>0</v>
          </cell>
          <cell r="AH559">
            <v>0</v>
          </cell>
          <cell r="AI559">
            <v>0</v>
          </cell>
        </row>
        <row r="560">
          <cell r="A560">
            <v>5994</v>
          </cell>
          <cell r="B560" t="str">
            <v xml:space="preserve">LA AMISTAD                         </v>
          </cell>
          <cell r="C560" t="str">
            <v xml:space="preserve">SAN CARLOS               </v>
          </cell>
          <cell r="D560">
            <v>1</v>
          </cell>
          <cell r="E560" t="str">
            <v xml:space="preserve">ALAJUELA  </v>
          </cell>
          <cell r="F560" t="str">
            <v xml:space="preserve">GRECIA              </v>
          </cell>
          <cell r="G560" t="str">
            <v xml:space="preserve">RIO CUARTO          </v>
          </cell>
          <cell r="H560" t="str">
            <v xml:space="preserve">RIO CUARTO          </v>
          </cell>
          <cell r="I560" t="str">
            <v>VERNA DEL CARMEN CESPEDES ROJA</v>
          </cell>
          <cell r="J560">
            <v>24655444</v>
          </cell>
          <cell r="K560">
            <v>24655444</v>
          </cell>
          <cell r="L560" t="str">
            <v>liceolaamistad@costarricense.c</v>
          </cell>
          <cell r="M560">
            <v>2</v>
          </cell>
          <cell r="N560">
            <v>276</v>
          </cell>
          <cell r="O560">
            <v>10</v>
          </cell>
          <cell r="P560">
            <v>616</v>
          </cell>
          <cell r="Q560">
            <v>252</v>
          </cell>
          <cell r="R560">
            <v>9</v>
          </cell>
          <cell r="S560">
            <v>507</v>
          </cell>
          <cell r="AC560">
            <v>5994</v>
          </cell>
          <cell r="AD560">
            <v>3</v>
          </cell>
          <cell r="AE560">
            <v>2</v>
          </cell>
          <cell r="AF560">
            <v>2</v>
          </cell>
          <cell r="AG560">
            <v>1</v>
          </cell>
          <cell r="AH560">
            <v>2</v>
          </cell>
          <cell r="AI560">
            <v>0</v>
          </cell>
        </row>
        <row r="561">
          <cell r="A561">
            <v>5995</v>
          </cell>
          <cell r="B561" t="str">
            <v xml:space="preserve">MAGALLANES                         </v>
          </cell>
          <cell r="C561" t="str">
            <v xml:space="preserve">OCCIDENTE                </v>
          </cell>
          <cell r="D561">
            <v>3</v>
          </cell>
          <cell r="E561" t="str">
            <v xml:space="preserve">ALAJUELA  </v>
          </cell>
          <cell r="F561" t="str">
            <v xml:space="preserve">SAN RAMON           </v>
          </cell>
          <cell r="G561" t="str">
            <v xml:space="preserve">SANTIAGO            </v>
          </cell>
          <cell r="H561" t="str">
            <v xml:space="preserve">MAGALLANES          </v>
          </cell>
          <cell r="I561" t="str">
            <v xml:space="preserve">SEYLYN ARAYA MORALES          </v>
          </cell>
          <cell r="J561">
            <v>24471192</v>
          </cell>
          <cell r="K561">
            <v>24471192</v>
          </cell>
          <cell r="L561" t="str">
            <v>liceomagallanes2006@hotmail.co</v>
          </cell>
          <cell r="M561">
            <v>2</v>
          </cell>
          <cell r="N561">
            <v>157</v>
          </cell>
          <cell r="O561">
            <v>9</v>
          </cell>
          <cell r="P561">
            <v>441</v>
          </cell>
          <cell r="Q561">
            <v>147</v>
          </cell>
          <cell r="R561">
            <v>8</v>
          </cell>
          <cell r="S561">
            <v>385</v>
          </cell>
          <cell r="AC561">
            <v>5995</v>
          </cell>
          <cell r="AD561">
            <v>2</v>
          </cell>
          <cell r="AE561">
            <v>2</v>
          </cell>
          <cell r="AF561">
            <v>2</v>
          </cell>
          <cell r="AG561">
            <v>2</v>
          </cell>
          <cell r="AH561">
            <v>1</v>
          </cell>
          <cell r="AI561">
            <v>0</v>
          </cell>
        </row>
        <row r="562">
          <cell r="A562">
            <v>5996</v>
          </cell>
          <cell r="B562" t="str">
            <v xml:space="preserve">EXP. BIL. DE SAN RAMÓN             </v>
          </cell>
          <cell r="C562" t="str">
            <v xml:space="preserve">OCCIDENTE                </v>
          </cell>
          <cell r="D562">
            <v>1</v>
          </cell>
          <cell r="E562" t="str">
            <v xml:space="preserve">ALAJUELA  </v>
          </cell>
          <cell r="F562" t="str">
            <v xml:space="preserve">SAN RAMON           </v>
          </cell>
          <cell r="G562" t="str">
            <v xml:space="preserve">SAN ISIDRO          </v>
          </cell>
          <cell r="H562" t="str">
            <v xml:space="preserve">CALLE VARELA        </v>
          </cell>
          <cell r="I562" t="str">
            <v xml:space="preserve">CARMEN E. CAMPOS BARRANTES    </v>
          </cell>
          <cell r="J562">
            <v>24453417</v>
          </cell>
          <cell r="K562">
            <v>24453417</v>
          </cell>
          <cell r="L562" t="str">
            <v xml:space="preserve">lebsanramon@yahoo.es          </v>
          </cell>
          <cell r="M562">
            <v>1</v>
          </cell>
          <cell r="N562">
            <v>528</v>
          </cell>
          <cell r="O562">
            <v>20</v>
          </cell>
          <cell r="P562">
            <v>1501</v>
          </cell>
          <cell r="Q562">
            <v>502</v>
          </cell>
          <cell r="R562">
            <v>16</v>
          </cell>
          <cell r="S562">
            <v>1303</v>
          </cell>
          <cell r="AC562">
            <v>5996</v>
          </cell>
          <cell r="AD562">
            <v>4</v>
          </cell>
          <cell r="AE562">
            <v>4</v>
          </cell>
          <cell r="AF562">
            <v>4</v>
          </cell>
          <cell r="AG562">
            <v>4</v>
          </cell>
          <cell r="AH562">
            <v>4</v>
          </cell>
          <cell r="AI562">
            <v>0</v>
          </cell>
        </row>
        <row r="563">
          <cell r="A563">
            <v>5997</v>
          </cell>
          <cell r="B563" t="str">
            <v xml:space="preserve">SANTO CRISTO DE ESQUIPULAS         </v>
          </cell>
          <cell r="C563" t="str">
            <v xml:space="preserve">OCCIDENTE                </v>
          </cell>
          <cell r="D563">
            <v>6</v>
          </cell>
          <cell r="E563" t="str">
            <v xml:space="preserve">ALAJUELA  </v>
          </cell>
          <cell r="F563" t="str">
            <v xml:space="preserve">PALMARES            </v>
          </cell>
          <cell r="G563" t="str">
            <v xml:space="preserve">ESQUIPULAS          </v>
          </cell>
          <cell r="H563" t="str">
            <v xml:space="preserve">LA ERMITA           </v>
          </cell>
          <cell r="I563" t="str">
            <v xml:space="preserve">LUIS GMO. SALAS BOGANTES      </v>
          </cell>
          <cell r="J563">
            <v>24533107</v>
          </cell>
          <cell r="K563">
            <v>24533148</v>
          </cell>
          <cell r="L563" t="str">
            <v xml:space="preserve">lisacres@hotmail.com          </v>
          </cell>
          <cell r="M563">
            <v>2</v>
          </cell>
          <cell r="N563">
            <v>154</v>
          </cell>
          <cell r="O563">
            <v>5</v>
          </cell>
          <cell r="P563">
            <v>348</v>
          </cell>
          <cell r="Q563">
            <v>246</v>
          </cell>
          <cell r="R563">
            <v>10</v>
          </cell>
          <cell r="S563">
            <v>751</v>
          </cell>
          <cell r="AC563">
            <v>5997</v>
          </cell>
          <cell r="AD563">
            <v>0</v>
          </cell>
          <cell r="AE563">
            <v>2</v>
          </cell>
          <cell r="AF563">
            <v>2</v>
          </cell>
          <cell r="AG563">
            <v>0</v>
          </cell>
          <cell r="AH563">
            <v>1</v>
          </cell>
          <cell r="AI563">
            <v>0</v>
          </cell>
        </row>
        <row r="564">
          <cell r="A564">
            <v>5998</v>
          </cell>
          <cell r="B564" t="str">
            <v xml:space="preserve">LICEO PACTO DEL JOCOTE             </v>
          </cell>
          <cell r="C564" t="str">
            <v xml:space="preserve">ALAJUELA                 </v>
          </cell>
          <cell r="D564">
            <v>5</v>
          </cell>
          <cell r="E564" t="str">
            <v xml:space="preserve">ALAJUELA  </v>
          </cell>
          <cell r="F564" t="str">
            <v xml:space="preserve">ALAJUELA            </v>
          </cell>
          <cell r="G564" t="str">
            <v xml:space="preserve">SAN JOSE            </v>
          </cell>
          <cell r="H564" t="str">
            <v xml:space="preserve">PACTO DEL JOCOTE    </v>
          </cell>
          <cell r="I564" t="str">
            <v xml:space="preserve">IVETH MARIA ACOSTA GOMEZ      </v>
          </cell>
          <cell r="J564">
            <v>24332726</v>
          </cell>
          <cell r="K564">
            <v>24332726</v>
          </cell>
          <cell r="L564" t="str">
            <v>liceopactojocote2006@hotmail.c</v>
          </cell>
          <cell r="M564">
            <v>2</v>
          </cell>
          <cell r="N564">
            <v>291</v>
          </cell>
          <cell r="O564">
            <v>14</v>
          </cell>
          <cell r="P564">
            <v>661</v>
          </cell>
          <cell r="Q564">
            <v>285</v>
          </cell>
          <cell r="R564">
            <v>12</v>
          </cell>
          <cell r="S564">
            <v>567</v>
          </cell>
          <cell r="AC564">
            <v>5998</v>
          </cell>
          <cell r="AD564">
            <v>5</v>
          </cell>
          <cell r="AE564">
            <v>3</v>
          </cell>
          <cell r="AF564">
            <v>3</v>
          </cell>
          <cell r="AG564">
            <v>2</v>
          </cell>
          <cell r="AH564">
            <v>1</v>
          </cell>
          <cell r="AI564">
            <v>0</v>
          </cell>
        </row>
        <row r="565">
          <cell r="A565">
            <v>5999</v>
          </cell>
          <cell r="B565" t="str">
            <v xml:space="preserve">LICEO RURAL SAN ISIDRO             </v>
          </cell>
          <cell r="C565" t="str">
            <v xml:space="preserve">LOS SANTOS               </v>
          </cell>
          <cell r="D565">
            <v>3</v>
          </cell>
          <cell r="E565" t="str">
            <v xml:space="preserve">SAN JOSE  </v>
          </cell>
          <cell r="F565" t="str">
            <v xml:space="preserve">LEON CORTES         </v>
          </cell>
          <cell r="G565" t="str">
            <v xml:space="preserve">SAN ISIDRO          </v>
          </cell>
          <cell r="H565" t="str">
            <v xml:space="preserve">SAN ISIDRO CENTRO   </v>
          </cell>
          <cell r="I565" t="str">
            <v xml:space="preserve">ARNULFO ALVARADO LOPEZ        </v>
          </cell>
          <cell r="J565">
            <v>25464545</v>
          </cell>
          <cell r="K565">
            <v>25464545</v>
          </cell>
          <cell r="L565" t="str">
            <v xml:space="preserve">sanisidroescuela@ice.co.cr    </v>
          </cell>
          <cell r="M565">
            <v>2</v>
          </cell>
          <cell r="N565">
            <v>102</v>
          </cell>
          <cell r="O565">
            <v>5</v>
          </cell>
          <cell r="P565">
            <v>200</v>
          </cell>
          <cell r="Q565">
            <v>107</v>
          </cell>
          <cell r="R565">
            <v>5</v>
          </cell>
          <cell r="S565" t="e">
            <v>#N/A</v>
          </cell>
          <cell r="AC565">
            <v>5999</v>
          </cell>
          <cell r="AD565">
            <v>1</v>
          </cell>
          <cell r="AE565">
            <v>1</v>
          </cell>
          <cell r="AF565">
            <v>1</v>
          </cell>
          <cell r="AG565">
            <v>1</v>
          </cell>
          <cell r="AH565">
            <v>1</v>
          </cell>
          <cell r="AI565">
            <v>0</v>
          </cell>
        </row>
        <row r="566">
          <cell r="A566">
            <v>6000</v>
          </cell>
          <cell r="B566" t="str">
            <v xml:space="preserve">CUATRO ESQUINAS                    </v>
          </cell>
          <cell r="C566" t="str">
            <v xml:space="preserve">GUAPILES                 </v>
          </cell>
          <cell r="D566">
            <v>3</v>
          </cell>
          <cell r="E566" t="str">
            <v xml:space="preserve">LIMON     </v>
          </cell>
          <cell r="F566" t="str">
            <v xml:space="preserve">POCOCI              </v>
          </cell>
          <cell r="G566" t="str">
            <v xml:space="preserve">CARIARI             </v>
          </cell>
          <cell r="H566" t="str">
            <v xml:space="preserve">CUATRO ESQUINAS     </v>
          </cell>
          <cell r="I566" t="str">
            <v xml:space="preserve">GUSTAVO ACUÑA ROJAS           </v>
          </cell>
          <cell r="J566">
            <v>27673850</v>
          </cell>
          <cell r="K566">
            <v>27673850</v>
          </cell>
          <cell r="L566" t="str">
            <v xml:space="preserve">liceocuatroesquinas@amail.com </v>
          </cell>
          <cell r="M566">
            <v>2</v>
          </cell>
          <cell r="N566">
            <v>322</v>
          </cell>
          <cell r="O566">
            <v>13</v>
          </cell>
          <cell r="P566">
            <v>629</v>
          </cell>
          <cell r="Q566">
            <v>291</v>
          </cell>
          <cell r="R566">
            <v>10</v>
          </cell>
          <cell r="S566">
            <v>534</v>
          </cell>
          <cell r="AC566">
            <v>6000</v>
          </cell>
          <cell r="AD566">
            <v>4</v>
          </cell>
          <cell r="AE566">
            <v>3</v>
          </cell>
          <cell r="AF566">
            <v>2</v>
          </cell>
          <cell r="AG566">
            <v>2</v>
          </cell>
          <cell r="AH566">
            <v>2</v>
          </cell>
          <cell r="AI566">
            <v>0</v>
          </cell>
        </row>
        <row r="567">
          <cell r="A567">
            <v>6016</v>
          </cell>
          <cell r="B567" t="str">
            <v xml:space="preserve">C.T.P. ULADISLAO GAMEZ S.          </v>
          </cell>
          <cell r="C567" t="str">
            <v xml:space="preserve">SAN JOSE CENTRAL         </v>
          </cell>
          <cell r="D567">
            <v>3</v>
          </cell>
          <cell r="E567" t="str">
            <v xml:space="preserve">SAN JOSE  </v>
          </cell>
          <cell r="F567" t="str">
            <v xml:space="preserve">CURRIDABAT          </v>
          </cell>
          <cell r="G567" t="str">
            <v xml:space="preserve">TIRRASES            </v>
          </cell>
          <cell r="H567" t="str">
            <v xml:space="preserve">15 DE AGOSTO        </v>
          </cell>
          <cell r="I567" t="str">
            <v xml:space="preserve">EDUARDO LOBO ZAMORA           </v>
          </cell>
          <cell r="J567">
            <v>22765536</v>
          </cell>
          <cell r="K567">
            <v>22765536</v>
          </cell>
          <cell r="L567" t="str">
            <v xml:space="preserve">                              </v>
          </cell>
          <cell r="M567">
            <v>2</v>
          </cell>
          <cell r="N567">
            <v>343</v>
          </cell>
          <cell r="O567">
            <v>12</v>
          </cell>
          <cell r="P567">
            <v>920</v>
          </cell>
          <cell r="Q567">
            <v>100</v>
          </cell>
          <cell r="R567">
            <v>4</v>
          </cell>
          <cell r="S567">
            <v>418</v>
          </cell>
          <cell r="AC567">
            <v>6016</v>
          </cell>
          <cell r="AD567">
            <v>7</v>
          </cell>
          <cell r="AE567">
            <v>0</v>
          </cell>
          <cell r="AF567">
            <v>0</v>
          </cell>
          <cell r="AG567">
            <v>2</v>
          </cell>
          <cell r="AH567">
            <v>2</v>
          </cell>
          <cell r="AI567">
            <v>1</v>
          </cell>
        </row>
        <row r="568">
          <cell r="A568">
            <v>6016</v>
          </cell>
          <cell r="B568" t="str">
            <v>SECC.NOCT. C.T.P. ULADISLAO GAMEZ S</v>
          </cell>
          <cell r="C568" t="str">
            <v xml:space="preserve">SAN JOSE CENTRAL         </v>
          </cell>
          <cell r="D568">
            <v>3</v>
          </cell>
          <cell r="E568" t="str">
            <v xml:space="preserve">SAN JOSE  </v>
          </cell>
          <cell r="F568" t="str">
            <v xml:space="preserve">CURRIDABAT          </v>
          </cell>
          <cell r="G568" t="str">
            <v xml:space="preserve">TIRRASES            </v>
          </cell>
          <cell r="H568" t="str">
            <v xml:space="preserve">15 DE AGOSTO        </v>
          </cell>
          <cell r="I568" t="str">
            <v xml:space="preserve">EDUARDO LOBO ZAMORA           </v>
          </cell>
          <cell r="J568">
            <v>22765536</v>
          </cell>
          <cell r="K568">
            <v>22765536</v>
          </cell>
          <cell r="L568" t="str">
            <v xml:space="preserve">                              </v>
          </cell>
          <cell r="M568">
            <v>2</v>
          </cell>
          <cell r="N568">
            <v>27</v>
          </cell>
          <cell r="O568">
            <v>2</v>
          </cell>
          <cell r="P568">
            <v>920</v>
          </cell>
          <cell r="S568">
            <v>418</v>
          </cell>
          <cell r="AC568">
            <v>6016</v>
          </cell>
          <cell r="AD568">
            <v>0</v>
          </cell>
          <cell r="AE568">
            <v>0</v>
          </cell>
          <cell r="AF568">
            <v>0</v>
          </cell>
          <cell r="AG568">
            <v>2</v>
          </cell>
          <cell r="AH568">
            <v>0</v>
          </cell>
          <cell r="AI568">
            <v>0</v>
          </cell>
        </row>
        <row r="569">
          <cell r="A569">
            <v>6017</v>
          </cell>
          <cell r="B569" t="str">
            <v xml:space="preserve">LA LUCHA                           </v>
          </cell>
          <cell r="C569" t="str">
            <v xml:space="preserve">GRANDE DE TERRABA        </v>
          </cell>
          <cell r="D569">
            <v>3</v>
          </cell>
          <cell r="E569" t="str">
            <v>PUNTARENAS</v>
          </cell>
          <cell r="F569" t="str">
            <v xml:space="preserve">BUENOS AIRES        </v>
          </cell>
          <cell r="G569" t="str">
            <v xml:space="preserve">POTRERO GRANDE      </v>
          </cell>
          <cell r="H569" t="str">
            <v>LA LUCHA POTRERO GDE</v>
          </cell>
          <cell r="I569" t="str">
            <v xml:space="preserve">ELKE MATA RIVERA              </v>
          </cell>
          <cell r="J569">
            <v>83325009</v>
          </cell>
          <cell r="K569">
            <v>27301367</v>
          </cell>
          <cell r="L569" t="str">
            <v xml:space="preserve">elkemata@hotmail.com          </v>
          </cell>
          <cell r="M569">
            <v>1</v>
          </cell>
          <cell r="N569">
            <v>142</v>
          </cell>
          <cell r="O569">
            <v>9</v>
          </cell>
          <cell r="P569">
            <v>536</v>
          </cell>
          <cell r="Q569">
            <v>144</v>
          </cell>
          <cell r="R569">
            <v>9</v>
          </cell>
          <cell r="S569">
            <v>530</v>
          </cell>
          <cell r="AC569">
            <v>6017</v>
          </cell>
          <cell r="AD569">
            <v>2</v>
          </cell>
          <cell r="AE569">
            <v>2</v>
          </cell>
          <cell r="AF569">
            <v>2</v>
          </cell>
          <cell r="AG569">
            <v>2</v>
          </cell>
          <cell r="AH569">
            <v>1</v>
          </cell>
          <cell r="AI569">
            <v>0</v>
          </cell>
        </row>
        <row r="570">
          <cell r="A570">
            <v>6020</v>
          </cell>
          <cell r="B570" t="str">
            <v xml:space="preserve">DEPORTIVO DE GRECIA                </v>
          </cell>
          <cell r="C570" t="str">
            <v xml:space="preserve">ALAJUELA                 </v>
          </cell>
          <cell r="D570">
            <v>6</v>
          </cell>
          <cell r="E570" t="str">
            <v xml:space="preserve">ALAJUELA  </v>
          </cell>
          <cell r="F570" t="str">
            <v xml:space="preserve">GRECIA              </v>
          </cell>
          <cell r="G570" t="str">
            <v xml:space="preserve">SAN ROQUE           </v>
          </cell>
          <cell r="H570" t="str">
            <v xml:space="preserve">LEON CORTES         </v>
          </cell>
          <cell r="I570" t="str">
            <v xml:space="preserve">LUIS FERNANDO DELGADO ROJAS   </v>
          </cell>
          <cell r="J570">
            <v>24941772</v>
          </cell>
          <cell r="K570">
            <v>24941772</v>
          </cell>
          <cell r="L570" t="str">
            <v xml:space="preserve">ldeportivogrecia@htomail.es   </v>
          </cell>
          <cell r="M570">
            <v>2</v>
          </cell>
          <cell r="N570">
            <v>279</v>
          </cell>
          <cell r="O570">
            <v>11</v>
          </cell>
          <cell r="P570">
            <v>834</v>
          </cell>
          <cell r="Q570">
            <v>304</v>
          </cell>
          <cell r="R570">
            <v>10</v>
          </cell>
          <cell r="S570">
            <v>895</v>
          </cell>
          <cell r="AC570">
            <v>6020</v>
          </cell>
          <cell r="AD570">
            <v>3</v>
          </cell>
          <cell r="AE570">
            <v>3</v>
          </cell>
          <cell r="AF570">
            <v>2</v>
          </cell>
          <cell r="AG570">
            <v>2</v>
          </cell>
          <cell r="AH570">
            <v>1</v>
          </cell>
          <cell r="AI570">
            <v>0</v>
          </cell>
        </row>
        <row r="571">
          <cell r="A571">
            <v>6021</v>
          </cell>
          <cell r="B571" t="str">
            <v xml:space="preserve">SECC.NOCT. C.T.P. PUNTARENAS       </v>
          </cell>
          <cell r="C571" t="str">
            <v xml:space="preserve">PUNTARENAS               </v>
          </cell>
          <cell r="D571">
            <v>1</v>
          </cell>
          <cell r="E571" t="str">
            <v>PUNTARENAS</v>
          </cell>
          <cell r="F571" t="str">
            <v xml:space="preserve">PUNTARENAS          </v>
          </cell>
          <cell r="G571" t="str">
            <v xml:space="preserve">BARRANCA            </v>
          </cell>
          <cell r="H571" t="str">
            <v xml:space="preserve">BARRANCA PROGRESO   </v>
          </cell>
          <cell r="I571" t="str">
            <v xml:space="preserve">CHRISTIAN MONDRAGÓN SOTO      </v>
          </cell>
          <cell r="J571">
            <v>26630274</v>
          </cell>
          <cell r="K571">
            <v>26630274</v>
          </cell>
          <cell r="L571" t="str">
            <v xml:space="preserve">coletecpunts08@yahoo.es       </v>
          </cell>
          <cell r="M571">
            <v>2</v>
          </cell>
          <cell r="N571">
            <v>216</v>
          </cell>
          <cell r="O571">
            <v>21</v>
          </cell>
          <cell r="P571">
            <v>397</v>
          </cell>
          <cell r="Q571">
            <v>241</v>
          </cell>
          <cell r="R571">
            <v>18</v>
          </cell>
          <cell r="S571">
            <v>397</v>
          </cell>
          <cell r="AC571">
            <v>6021</v>
          </cell>
          <cell r="AD571">
            <v>0</v>
          </cell>
          <cell r="AE571">
            <v>0</v>
          </cell>
          <cell r="AF571">
            <v>0</v>
          </cell>
          <cell r="AG571">
            <v>6</v>
          </cell>
          <cell r="AH571">
            <v>7</v>
          </cell>
          <cell r="AI571">
            <v>8</v>
          </cell>
        </row>
        <row r="572">
          <cell r="A572">
            <v>6027</v>
          </cell>
          <cell r="B572" t="str">
            <v xml:space="preserve">HIGUITO                            </v>
          </cell>
          <cell r="C572" t="str">
            <v xml:space="preserve">DESAMPARADOS             </v>
          </cell>
          <cell r="D572">
            <v>2</v>
          </cell>
          <cell r="E572" t="str">
            <v xml:space="preserve">SAN JOSE  </v>
          </cell>
          <cell r="F572" t="str">
            <v xml:space="preserve">DESAMPARADOS        </v>
          </cell>
          <cell r="G572" t="str">
            <v xml:space="preserve">SAN MIGUEL          </v>
          </cell>
          <cell r="H572" t="str">
            <v xml:space="preserve">HIGUITO             </v>
          </cell>
          <cell r="I572" t="str">
            <v xml:space="preserve">TERESITA MONGE BARRANTES      </v>
          </cell>
          <cell r="J572">
            <v>22704409</v>
          </cell>
          <cell r="K572">
            <v>22704409</v>
          </cell>
          <cell r="L572" t="str">
            <v xml:space="preserve">direcciondehiguito@gmail.com  </v>
          </cell>
          <cell r="M572">
            <v>2</v>
          </cell>
          <cell r="N572">
            <v>326</v>
          </cell>
          <cell r="O572">
            <v>12</v>
          </cell>
          <cell r="P572">
            <v>580</v>
          </cell>
          <cell r="Q572">
            <v>292</v>
          </cell>
          <cell r="R572">
            <v>12</v>
          </cell>
          <cell r="S572">
            <v>580</v>
          </cell>
          <cell r="AC572">
            <v>6027</v>
          </cell>
          <cell r="AD572">
            <v>5</v>
          </cell>
          <cell r="AE572">
            <v>3</v>
          </cell>
          <cell r="AF572">
            <v>2</v>
          </cell>
          <cell r="AG572">
            <v>1</v>
          </cell>
          <cell r="AH572">
            <v>1</v>
          </cell>
          <cell r="AI572">
            <v>0</v>
          </cell>
        </row>
        <row r="573">
          <cell r="A573">
            <v>6028</v>
          </cell>
          <cell r="B573" t="str">
            <v xml:space="preserve">AGROPORTICA                        </v>
          </cell>
          <cell r="C573" t="str">
            <v xml:space="preserve">GUAPILES                 </v>
          </cell>
          <cell r="D573">
            <v>2</v>
          </cell>
          <cell r="E573" t="str">
            <v xml:space="preserve">LIMON     </v>
          </cell>
          <cell r="F573" t="str">
            <v xml:space="preserve">POCOCI              </v>
          </cell>
          <cell r="G573" t="str">
            <v xml:space="preserve">RITA                </v>
          </cell>
          <cell r="H573" t="str">
            <v>ASENTAMIENTO AGROPIO</v>
          </cell>
          <cell r="I573" t="str">
            <v xml:space="preserve">FLOR Mª RAMÍREZ NÚÑEZ         </v>
          </cell>
          <cell r="J573">
            <v>83947325</v>
          </cell>
          <cell r="K573">
            <v>27113310</v>
          </cell>
          <cell r="L573" t="str">
            <v xml:space="preserve">laagroportica@gmail.com       </v>
          </cell>
          <cell r="M573">
            <v>1</v>
          </cell>
          <cell r="N573">
            <v>207</v>
          </cell>
          <cell r="O573">
            <v>11</v>
          </cell>
          <cell r="P573">
            <v>522</v>
          </cell>
          <cell r="Q573">
            <v>196</v>
          </cell>
          <cell r="R573">
            <v>10</v>
          </cell>
          <cell r="S573">
            <v>476</v>
          </cell>
          <cell r="AC573">
            <v>6028</v>
          </cell>
          <cell r="AD573">
            <v>4</v>
          </cell>
          <cell r="AE573">
            <v>2</v>
          </cell>
          <cell r="AF573">
            <v>2</v>
          </cell>
          <cell r="AG573">
            <v>2</v>
          </cell>
          <cell r="AH573">
            <v>1</v>
          </cell>
          <cell r="AI573">
            <v>0</v>
          </cell>
        </row>
        <row r="574">
          <cell r="A574">
            <v>6030</v>
          </cell>
          <cell r="B574" t="str">
            <v xml:space="preserve">VIRGEN MEDALLA MILAGROSA           </v>
          </cell>
          <cell r="C574" t="str">
            <v xml:space="preserve">SAN JOSE NORTE           </v>
          </cell>
          <cell r="D574">
            <v>7</v>
          </cell>
          <cell r="E574" t="str">
            <v xml:space="preserve">SAN JOSE  </v>
          </cell>
          <cell r="F574" t="str">
            <v xml:space="preserve">GOICOECHEA          </v>
          </cell>
          <cell r="G574" t="str">
            <v xml:space="preserve">RANCHO REDONDO      </v>
          </cell>
          <cell r="H574" t="str">
            <v xml:space="preserve">VISTA DE MAR        </v>
          </cell>
          <cell r="I574" t="str">
            <v xml:space="preserve">CARMEN MARIA ROJAS AVILA      </v>
          </cell>
          <cell r="J574">
            <v>22923925</v>
          </cell>
          <cell r="K574">
            <v>22923925</v>
          </cell>
          <cell r="L574" t="str">
            <v xml:space="preserve">                              </v>
          </cell>
          <cell r="M574">
            <v>2</v>
          </cell>
          <cell r="N574">
            <v>515</v>
          </cell>
          <cell r="O574">
            <v>15</v>
          </cell>
          <cell r="P574">
            <v>726</v>
          </cell>
          <cell r="Q574">
            <v>422</v>
          </cell>
          <cell r="R574">
            <v>15</v>
          </cell>
          <cell r="S574">
            <v>696</v>
          </cell>
          <cell r="AC574">
            <v>6030</v>
          </cell>
          <cell r="AD574">
            <v>5</v>
          </cell>
          <cell r="AE574">
            <v>3</v>
          </cell>
          <cell r="AF574">
            <v>3</v>
          </cell>
          <cell r="AG574">
            <v>3</v>
          </cell>
          <cell r="AH574">
            <v>1</v>
          </cell>
          <cell r="AI574">
            <v>0</v>
          </cell>
        </row>
        <row r="575">
          <cell r="A575">
            <v>6032</v>
          </cell>
          <cell r="B575" t="str">
            <v xml:space="preserve">C.T.P. FERNANDO VOLIO J.           </v>
          </cell>
          <cell r="C575" t="str">
            <v xml:space="preserve">CARTAGO                  </v>
          </cell>
          <cell r="D575">
            <v>5</v>
          </cell>
          <cell r="E575" t="str">
            <v xml:space="preserve">CARTAGO   </v>
          </cell>
          <cell r="F575" t="str">
            <v xml:space="preserve">CARTAGO             </v>
          </cell>
          <cell r="G575" t="str">
            <v xml:space="preserve">QUEBRADILLA         </v>
          </cell>
          <cell r="H575" t="str">
            <v xml:space="preserve">QUEBRADILLA         </v>
          </cell>
          <cell r="I575" t="str">
            <v xml:space="preserve">MARIO GONZALES MATAMOROS      </v>
          </cell>
          <cell r="J575">
            <v>25376828</v>
          </cell>
          <cell r="K575">
            <v>0</v>
          </cell>
          <cell r="L575" t="str">
            <v xml:space="preserve">ctpfernandovolio@hotmail.com  </v>
          </cell>
          <cell r="M575">
            <v>2</v>
          </cell>
          <cell r="N575">
            <v>609</v>
          </cell>
          <cell r="O575">
            <v>19</v>
          </cell>
          <cell r="P575">
            <v>1432</v>
          </cell>
          <cell r="Q575">
            <v>610</v>
          </cell>
          <cell r="R575">
            <v>19</v>
          </cell>
          <cell r="S575">
            <v>1424</v>
          </cell>
          <cell r="AC575">
            <v>6032</v>
          </cell>
          <cell r="AD575">
            <v>4</v>
          </cell>
          <cell r="AE575">
            <v>4</v>
          </cell>
          <cell r="AF575">
            <v>3</v>
          </cell>
          <cell r="AG575">
            <v>3</v>
          </cell>
          <cell r="AH575">
            <v>3</v>
          </cell>
          <cell r="AI575">
            <v>2</v>
          </cell>
        </row>
        <row r="576">
          <cell r="A576">
            <v>6033</v>
          </cell>
          <cell r="B576" t="str">
            <v xml:space="preserve">C.T.P. INVU LAS CAñAS              </v>
          </cell>
          <cell r="C576" t="str">
            <v xml:space="preserve">ALAJUELA                 </v>
          </cell>
          <cell r="D576">
            <v>2</v>
          </cell>
          <cell r="E576" t="str">
            <v xml:space="preserve">ALAJUELA  </v>
          </cell>
          <cell r="F576" t="str">
            <v xml:space="preserve">ALAJUELA            </v>
          </cell>
          <cell r="G576" t="str">
            <v xml:space="preserve">DESAMPARADOS        </v>
          </cell>
          <cell r="H576" t="str">
            <v xml:space="preserve">EL ERIZO INVU CAÑAS </v>
          </cell>
          <cell r="I576" t="str">
            <v xml:space="preserve">BETTY SUAREZ VILLALTA         </v>
          </cell>
          <cell r="J576">
            <v>24406240</v>
          </cell>
          <cell r="K576">
            <v>24406240</v>
          </cell>
          <cell r="L576" t="str">
            <v xml:space="preserve">ctpinvulascanas@ice.co.cr     </v>
          </cell>
          <cell r="M576">
            <v>2</v>
          </cell>
          <cell r="N576">
            <v>923</v>
          </cell>
          <cell r="O576">
            <v>25</v>
          </cell>
          <cell r="P576">
            <v>1951</v>
          </cell>
          <cell r="Q576">
            <v>770</v>
          </cell>
          <cell r="R576">
            <v>25</v>
          </cell>
          <cell r="S576">
            <v>1877</v>
          </cell>
          <cell r="AC576">
            <v>6033</v>
          </cell>
          <cell r="AD576">
            <v>6</v>
          </cell>
          <cell r="AE576">
            <v>5</v>
          </cell>
          <cell r="AF576">
            <v>3</v>
          </cell>
          <cell r="AG576">
            <v>5</v>
          </cell>
          <cell r="AH576">
            <v>3</v>
          </cell>
          <cell r="AI576">
            <v>3</v>
          </cell>
        </row>
        <row r="577">
          <cell r="A577">
            <v>6033</v>
          </cell>
          <cell r="B577" t="str">
            <v xml:space="preserve">SECC.NOCT. C.T.P. INVU LAS CAÑAS   </v>
          </cell>
          <cell r="C577" t="str">
            <v xml:space="preserve">ALAJUELA                 </v>
          </cell>
          <cell r="D577">
            <v>2</v>
          </cell>
          <cell r="E577" t="str">
            <v xml:space="preserve">ALAJUELA  </v>
          </cell>
          <cell r="F577" t="str">
            <v xml:space="preserve">ALAJUELA            </v>
          </cell>
          <cell r="G577" t="str">
            <v xml:space="preserve">DESAMPARADOS        </v>
          </cell>
          <cell r="H577" t="str">
            <v xml:space="preserve">EL ERIZO INVU CAÑAS </v>
          </cell>
          <cell r="I577" t="str">
            <v xml:space="preserve">BETTY SUAREZ VILLALTA         </v>
          </cell>
          <cell r="J577">
            <v>24406240</v>
          </cell>
          <cell r="K577">
            <v>24406240</v>
          </cell>
          <cell r="L577" t="str">
            <v xml:space="preserve">ctpinvulascanas@ice.co.cr     </v>
          </cell>
          <cell r="M577">
            <v>2</v>
          </cell>
          <cell r="N577">
            <v>51</v>
          </cell>
          <cell r="O577">
            <v>3</v>
          </cell>
          <cell r="P577">
            <v>1951</v>
          </cell>
          <cell r="S577">
            <v>1877</v>
          </cell>
          <cell r="AC577">
            <v>6033</v>
          </cell>
          <cell r="AD577">
            <v>0</v>
          </cell>
          <cell r="AE577">
            <v>0</v>
          </cell>
          <cell r="AF577">
            <v>0</v>
          </cell>
          <cell r="AG577">
            <v>3</v>
          </cell>
          <cell r="AH577">
            <v>0</v>
          </cell>
          <cell r="AI577">
            <v>0</v>
          </cell>
        </row>
        <row r="578">
          <cell r="A578">
            <v>6034</v>
          </cell>
          <cell r="B578" t="str">
            <v xml:space="preserve">C.T.P. TRONADORA                   </v>
          </cell>
          <cell r="C578" t="str">
            <v xml:space="preserve">CAÑAS                    </v>
          </cell>
          <cell r="D578">
            <v>3</v>
          </cell>
          <cell r="E578" t="str">
            <v>GUANACASTE</v>
          </cell>
          <cell r="F578" t="str">
            <v xml:space="preserve">TILARAN             </v>
          </cell>
          <cell r="G578" t="str">
            <v xml:space="preserve">TRONADORA           </v>
          </cell>
          <cell r="H578" t="str">
            <v xml:space="preserve">TRONADORA           </v>
          </cell>
          <cell r="I578" t="str">
            <v xml:space="preserve">ELIETH FERNANDEZ CABEZAS      </v>
          </cell>
          <cell r="J578">
            <v>26931066</v>
          </cell>
          <cell r="K578">
            <v>26931066</v>
          </cell>
          <cell r="L578" t="str">
            <v xml:space="preserve">ctptronadora@hotmail.com      </v>
          </cell>
          <cell r="M578">
            <v>1</v>
          </cell>
          <cell r="N578">
            <v>255</v>
          </cell>
          <cell r="O578">
            <v>9</v>
          </cell>
          <cell r="P578">
            <v>676</v>
          </cell>
          <cell r="Q578">
            <v>268</v>
          </cell>
          <cell r="R578">
            <v>11</v>
          </cell>
          <cell r="S578">
            <v>746</v>
          </cell>
          <cell r="AC578">
            <v>6034</v>
          </cell>
          <cell r="AD578">
            <v>2</v>
          </cell>
          <cell r="AE578">
            <v>2</v>
          </cell>
          <cell r="AF578">
            <v>2</v>
          </cell>
          <cell r="AG578">
            <v>1</v>
          </cell>
          <cell r="AH578">
            <v>1</v>
          </cell>
          <cell r="AI578">
            <v>1</v>
          </cell>
        </row>
        <row r="579">
          <cell r="A579">
            <v>6043</v>
          </cell>
          <cell r="B579" t="str">
            <v xml:space="preserve">T.V. LANAS                         </v>
          </cell>
          <cell r="C579" t="str">
            <v xml:space="preserve">PURISCAL                 </v>
          </cell>
          <cell r="D579">
            <v>2</v>
          </cell>
          <cell r="E579" t="str">
            <v xml:space="preserve">SAN JOSE  </v>
          </cell>
          <cell r="F579" t="str">
            <v xml:space="preserve">PURISCAL            </v>
          </cell>
          <cell r="G579" t="str">
            <v xml:space="preserve">MERCEDES SUR        </v>
          </cell>
          <cell r="H579" t="str">
            <v xml:space="preserve">LANAS               </v>
          </cell>
          <cell r="I579" t="str">
            <v xml:space="preserve">CARLOS JIMENEZ BERMUDEZ       </v>
          </cell>
          <cell r="J579">
            <v>0</v>
          </cell>
          <cell r="K579">
            <v>0</v>
          </cell>
          <cell r="L579" t="str">
            <v xml:space="preserve">telesecundarialanas@gmail.com </v>
          </cell>
          <cell r="M579">
            <v>2</v>
          </cell>
          <cell r="N579">
            <v>23</v>
          </cell>
          <cell r="O579">
            <v>5</v>
          </cell>
          <cell r="P579">
            <v>160</v>
          </cell>
          <cell r="Q579">
            <v>22</v>
          </cell>
          <cell r="R579">
            <v>4</v>
          </cell>
          <cell r="S579" t="e">
            <v>#N/A</v>
          </cell>
          <cell r="AC579">
            <v>6043</v>
          </cell>
          <cell r="AD579">
            <v>1</v>
          </cell>
          <cell r="AE579">
            <v>1</v>
          </cell>
          <cell r="AF579">
            <v>1</v>
          </cell>
          <cell r="AG579">
            <v>1</v>
          </cell>
          <cell r="AH579">
            <v>1</v>
          </cell>
          <cell r="AI579">
            <v>0</v>
          </cell>
        </row>
        <row r="580">
          <cell r="A580">
            <v>6044</v>
          </cell>
          <cell r="B580" t="str">
            <v xml:space="preserve">T.V. EL LLANO                      </v>
          </cell>
          <cell r="C580" t="str">
            <v xml:space="preserve">PURISCAL                 </v>
          </cell>
          <cell r="D580">
            <v>6</v>
          </cell>
          <cell r="E580" t="str">
            <v xml:space="preserve">SAN JOSE  </v>
          </cell>
          <cell r="F580" t="str">
            <v xml:space="preserve">TURRUBARES          </v>
          </cell>
          <cell r="G580" t="str">
            <v xml:space="preserve">SAN JUAN DE MATA    </v>
          </cell>
          <cell r="H580" t="str">
            <v xml:space="preserve">EL LLANO            </v>
          </cell>
          <cell r="I580" t="str">
            <v xml:space="preserve">LAURA VALVERDE ARLEY          </v>
          </cell>
          <cell r="J580">
            <v>24283281</v>
          </cell>
          <cell r="K580">
            <v>24283281</v>
          </cell>
          <cell r="L580" t="str">
            <v xml:space="preserve">tvelllano@hotmail.com         </v>
          </cell>
          <cell r="M580">
            <v>2</v>
          </cell>
          <cell r="N580">
            <v>52</v>
          </cell>
          <cell r="O580">
            <v>5</v>
          </cell>
          <cell r="P580">
            <v>200</v>
          </cell>
          <cell r="Q580">
            <v>35</v>
          </cell>
          <cell r="R580">
            <v>3</v>
          </cell>
          <cell r="S580" t="e">
            <v>#N/A</v>
          </cell>
          <cell r="AC580">
            <v>6044</v>
          </cell>
          <cell r="AD580">
            <v>1</v>
          </cell>
          <cell r="AE580">
            <v>1</v>
          </cell>
          <cell r="AF580">
            <v>1</v>
          </cell>
          <cell r="AG580">
            <v>1</v>
          </cell>
          <cell r="AH580">
            <v>1</v>
          </cell>
          <cell r="AI580">
            <v>0</v>
          </cell>
        </row>
        <row r="581">
          <cell r="A581">
            <v>6045</v>
          </cell>
          <cell r="B581" t="str">
            <v xml:space="preserve">LICEO RURAL YORKIN                 </v>
          </cell>
          <cell r="C581" t="str">
            <v xml:space="preserve">SULA                     </v>
          </cell>
          <cell r="D581">
            <v>2</v>
          </cell>
          <cell r="E581" t="str">
            <v xml:space="preserve">LIMON     </v>
          </cell>
          <cell r="F581" t="str">
            <v xml:space="preserve">TALAMANCA           </v>
          </cell>
          <cell r="G581" t="str">
            <v xml:space="preserve">TELIRE              </v>
          </cell>
          <cell r="H581" t="str">
            <v xml:space="preserve">YORKIN              </v>
          </cell>
          <cell r="I581" t="str">
            <v xml:space="preserve">RAMON BUITRAGO SALAZAR        </v>
          </cell>
          <cell r="J581">
            <v>27510145</v>
          </cell>
          <cell r="K581">
            <v>27510145</v>
          </cell>
          <cell r="L581" t="str">
            <v xml:space="preserve">                              </v>
          </cell>
          <cell r="M581">
            <v>2</v>
          </cell>
          <cell r="N581">
            <v>54</v>
          </cell>
          <cell r="O581">
            <v>5</v>
          </cell>
          <cell r="P581">
            <v>200</v>
          </cell>
          <cell r="Q581">
            <v>57</v>
          </cell>
          <cell r="R581">
            <v>5</v>
          </cell>
          <cell r="S581" t="e">
            <v>#N/A</v>
          </cell>
          <cell r="AC581">
            <v>6045</v>
          </cell>
          <cell r="AD581">
            <v>1</v>
          </cell>
          <cell r="AE581">
            <v>1</v>
          </cell>
          <cell r="AF581">
            <v>1</v>
          </cell>
          <cell r="AG581">
            <v>1</v>
          </cell>
          <cell r="AH581">
            <v>1</v>
          </cell>
          <cell r="AI581">
            <v>0</v>
          </cell>
        </row>
        <row r="582">
          <cell r="A582">
            <v>6046</v>
          </cell>
          <cell r="B582" t="str">
            <v xml:space="preserve">LICEO RURAL LA CASONA              </v>
          </cell>
          <cell r="C582" t="str">
            <v xml:space="preserve">COTO                     </v>
          </cell>
          <cell r="D582">
            <v>9</v>
          </cell>
          <cell r="E582" t="str">
            <v>PUNTARENAS</v>
          </cell>
          <cell r="F582" t="str">
            <v xml:space="preserve">COTO BRUS           </v>
          </cell>
          <cell r="G582" t="str">
            <v xml:space="preserve">LIMONCITO           </v>
          </cell>
          <cell r="H582" t="str">
            <v xml:space="preserve">LA CASONA           </v>
          </cell>
          <cell r="I582" t="str">
            <v xml:space="preserve">KRINA VALVERDE ALPIZAR        </v>
          </cell>
          <cell r="J582">
            <v>27735242</v>
          </cell>
          <cell r="K582">
            <v>0</v>
          </cell>
          <cell r="L582" t="str">
            <v xml:space="preserve">                              </v>
          </cell>
          <cell r="M582">
            <v>2</v>
          </cell>
          <cell r="N582">
            <v>98</v>
          </cell>
          <cell r="O582">
            <v>6</v>
          </cell>
          <cell r="P582">
            <v>200</v>
          </cell>
          <cell r="Q582">
            <v>67</v>
          </cell>
          <cell r="R582">
            <v>3</v>
          </cell>
          <cell r="S582" t="e">
            <v>#N/A</v>
          </cell>
          <cell r="AC582">
            <v>6046</v>
          </cell>
          <cell r="AD582">
            <v>2</v>
          </cell>
          <cell r="AE582">
            <v>1</v>
          </cell>
          <cell r="AF582">
            <v>1</v>
          </cell>
          <cell r="AG582">
            <v>1</v>
          </cell>
          <cell r="AH582">
            <v>1</v>
          </cell>
          <cell r="AI582">
            <v>0</v>
          </cell>
        </row>
        <row r="583">
          <cell r="A583">
            <v>6050</v>
          </cell>
          <cell r="B583" t="str">
            <v xml:space="preserve">T.V. JARIS                         </v>
          </cell>
          <cell r="C583" t="str">
            <v xml:space="preserve">PURISCAL                 </v>
          </cell>
          <cell r="D583">
            <v>5</v>
          </cell>
          <cell r="E583" t="str">
            <v xml:space="preserve">SAN JOSE  </v>
          </cell>
          <cell r="F583" t="str">
            <v xml:space="preserve">MORA                </v>
          </cell>
          <cell r="G583" t="str">
            <v xml:space="preserve">COLON               </v>
          </cell>
          <cell r="H583" t="str">
            <v xml:space="preserve">JARIS               </v>
          </cell>
          <cell r="I583" t="str">
            <v xml:space="preserve">ALEJANDRO VALVERDE ARLEY      </v>
          </cell>
          <cell r="J583">
            <v>0</v>
          </cell>
          <cell r="K583">
            <v>0</v>
          </cell>
          <cell r="L583" t="str">
            <v xml:space="preserve">alevalar@hotmail.com          </v>
          </cell>
          <cell r="M583">
            <v>2</v>
          </cell>
          <cell r="N583">
            <v>28</v>
          </cell>
          <cell r="O583">
            <v>5</v>
          </cell>
          <cell r="P583">
            <v>80</v>
          </cell>
          <cell r="Q583">
            <v>39</v>
          </cell>
          <cell r="R583">
            <v>5</v>
          </cell>
          <cell r="S583" t="e">
            <v>#N/A</v>
          </cell>
          <cell r="AC583">
            <v>6050</v>
          </cell>
          <cell r="AD583">
            <v>1</v>
          </cell>
          <cell r="AE583">
            <v>1</v>
          </cell>
          <cell r="AF583">
            <v>1</v>
          </cell>
          <cell r="AG583">
            <v>1</v>
          </cell>
          <cell r="AH583">
            <v>1</v>
          </cell>
          <cell r="AI583">
            <v>0</v>
          </cell>
        </row>
        <row r="584">
          <cell r="A584">
            <v>6096</v>
          </cell>
          <cell r="B584" t="str">
            <v xml:space="preserve">IEGB JUAN CALDERON VALVERDE        </v>
          </cell>
          <cell r="C584" t="str">
            <v xml:space="preserve">DESAMPARADOS             </v>
          </cell>
          <cell r="D584">
            <v>5</v>
          </cell>
          <cell r="E584" t="str">
            <v xml:space="preserve">SAN JOSE  </v>
          </cell>
          <cell r="F584" t="str">
            <v xml:space="preserve">ACOSTA              </v>
          </cell>
          <cell r="G584" t="str">
            <v xml:space="preserve">PALMICHAL           </v>
          </cell>
          <cell r="H584" t="str">
            <v xml:space="preserve">CHIRRACA            </v>
          </cell>
          <cell r="I584" t="str">
            <v xml:space="preserve">JOSE EVELIO MORALES MORA      </v>
          </cell>
          <cell r="J584">
            <v>24101020</v>
          </cell>
          <cell r="K584">
            <v>24101020</v>
          </cell>
          <cell r="L584" t="str">
            <v xml:space="preserve">iegb.juancalderon@yahoo.es    </v>
          </cell>
          <cell r="M584">
            <v>2</v>
          </cell>
          <cell r="N584">
            <v>68</v>
          </cell>
          <cell r="O584">
            <v>3</v>
          </cell>
          <cell r="P584">
            <v>159</v>
          </cell>
          <cell r="Q584">
            <v>65</v>
          </cell>
          <cell r="R584">
            <v>3</v>
          </cell>
          <cell r="S584">
            <v>159</v>
          </cell>
          <cell r="AC584">
            <v>6096</v>
          </cell>
          <cell r="AD584">
            <v>1</v>
          </cell>
          <cell r="AE584">
            <v>1</v>
          </cell>
          <cell r="AF584">
            <v>1</v>
          </cell>
          <cell r="AG584">
            <v>0</v>
          </cell>
          <cell r="AH584">
            <v>0</v>
          </cell>
          <cell r="AI584">
            <v>0</v>
          </cell>
        </row>
        <row r="585">
          <cell r="A585">
            <v>6097</v>
          </cell>
          <cell r="B585" t="str">
            <v xml:space="preserve">LICEO LA TIGRA                     </v>
          </cell>
          <cell r="C585" t="str">
            <v xml:space="preserve">SAN CARLOS               </v>
          </cell>
          <cell r="D585">
            <v>2</v>
          </cell>
          <cell r="E585" t="str">
            <v xml:space="preserve">ALAJUELA  </v>
          </cell>
          <cell r="F585" t="str">
            <v xml:space="preserve">SAN CARLOS          </v>
          </cell>
          <cell r="G585" t="str">
            <v xml:space="preserve">TIGRA               </v>
          </cell>
          <cell r="H585" t="str">
            <v xml:space="preserve">LA TIGRA            </v>
          </cell>
          <cell r="I585" t="str">
            <v xml:space="preserve">LUIS DIEGO CHACON MARTINEZ    </v>
          </cell>
          <cell r="J585">
            <v>24688031</v>
          </cell>
          <cell r="K585">
            <v>24688031</v>
          </cell>
          <cell r="L585" t="str">
            <v xml:space="preserve">liceolatigra@gmail.com        </v>
          </cell>
          <cell r="M585">
            <v>2</v>
          </cell>
          <cell r="N585">
            <v>387</v>
          </cell>
          <cell r="O585">
            <v>16</v>
          </cell>
          <cell r="P585">
            <v>761</v>
          </cell>
          <cell r="Q585">
            <v>375</v>
          </cell>
          <cell r="R585">
            <v>13</v>
          </cell>
          <cell r="S585">
            <v>674</v>
          </cell>
          <cell r="AC585">
            <v>6097</v>
          </cell>
          <cell r="AD585">
            <v>5</v>
          </cell>
          <cell r="AE585">
            <v>4</v>
          </cell>
          <cell r="AF585">
            <v>2</v>
          </cell>
          <cell r="AG585">
            <v>3</v>
          </cell>
          <cell r="AH585">
            <v>2</v>
          </cell>
          <cell r="AI585">
            <v>0</v>
          </cell>
        </row>
        <row r="586">
          <cell r="A586">
            <v>6101</v>
          </cell>
          <cell r="B586" t="str">
            <v xml:space="preserve">NOCTURNO DE POCORA                 </v>
          </cell>
          <cell r="C586" t="str">
            <v xml:space="preserve">GUAPILES                 </v>
          </cell>
          <cell r="D586">
            <v>4</v>
          </cell>
          <cell r="E586" t="str">
            <v xml:space="preserve">LIMON     </v>
          </cell>
          <cell r="F586" t="str">
            <v xml:space="preserve">GUACIMO             </v>
          </cell>
          <cell r="G586" t="str">
            <v xml:space="preserve">POCORA              </v>
          </cell>
          <cell r="H586" t="str">
            <v xml:space="preserve">POCORA CENTRO       </v>
          </cell>
          <cell r="I586" t="str">
            <v xml:space="preserve">mILENAS SALAS GARITA          </v>
          </cell>
          <cell r="J586">
            <v>27601493</v>
          </cell>
          <cell r="K586">
            <v>27601308</v>
          </cell>
          <cell r="L586" t="str">
            <v xml:space="preserve">                              </v>
          </cell>
          <cell r="M586">
            <v>2</v>
          </cell>
          <cell r="N586">
            <v>290</v>
          </cell>
          <cell r="O586">
            <v>9</v>
          </cell>
          <cell r="P586">
            <v>312</v>
          </cell>
          <cell r="Q586">
            <v>323</v>
          </cell>
          <cell r="R586">
            <v>11</v>
          </cell>
          <cell r="S586">
            <v>381</v>
          </cell>
          <cell r="AC586">
            <v>6101</v>
          </cell>
          <cell r="AD586">
            <v>2</v>
          </cell>
          <cell r="AE586">
            <v>2</v>
          </cell>
          <cell r="AF586">
            <v>2</v>
          </cell>
          <cell r="AG586">
            <v>2</v>
          </cell>
          <cell r="AH586">
            <v>1</v>
          </cell>
          <cell r="AI586">
            <v>0</v>
          </cell>
        </row>
        <row r="587">
          <cell r="A587">
            <v>6103</v>
          </cell>
          <cell r="B587" t="str">
            <v xml:space="preserve">IEGB PARAISO                       </v>
          </cell>
          <cell r="C587" t="str">
            <v xml:space="preserve">LIMON                    </v>
          </cell>
          <cell r="D587">
            <v>8</v>
          </cell>
          <cell r="E587" t="str">
            <v xml:space="preserve">LIMON     </v>
          </cell>
          <cell r="F587" t="str">
            <v xml:space="preserve">TALAMANCA           </v>
          </cell>
          <cell r="G587" t="str">
            <v xml:space="preserve">SIXAOLA             </v>
          </cell>
          <cell r="H587" t="str">
            <v xml:space="preserve">PARAISO             </v>
          </cell>
          <cell r="I587" t="str">
            <v xml:space="preserve">CORELLA ROJAS FRANCISCO       </v>
          </cell>
          <cell r="J587">
            <v>27542180</v>
          </cell>
          <cell r="K587">
            <v>27542180</v>
          </cell>
          <cell r="L587" t="str">
            <v xml:space="preserve">idepacr@gmail.com             </v>
          </cell>
          <cell r="M587">
            <v>2</v>
          </cell>
          <cell r="N587">
            <v>163</v>
          </cell>
          <cell r="O587">
            <v>11</v>
          </cell>
          <cell r="P587">
            <v>586</v>
          </cell>
          <cell r="Q587">
            <v>246</v>
          </cell>
          <cell r="R587">
            <v>6</v>
          </cell>
          <cell r="S587">
            <v>504</v>
          </cell>
          <cell r="AC587">
            <v>6103</v>
          </cell>
          <cell r="AD587">
            <v>6</v>
          </cell>
          <cell r="AE587">
            <v>4</v>
          </cell>
          <cell r="AF587">
            <v>1</v>
          </cell>
          <cell r="AG587">
            <v>0</v>
          </cell>
          <cell r="AH587">
            <v>0</v>
          </cell>
          <cell r="AI587">
            <v>0</v>
          </cell>
        </row>
        <row r="588">
          <cell r="A588">
            <v>6104</v>
          </cell>
          <cell r="B588" t="str">
            <v xml:space="preserve">C.T.P. JOSE ALBERTAZZI             </v>
          </cell>
          <cell r="C588" t="str">
            <v xml:space="preserve">DESAMPARADOS             </v>
          </cell>
          <cell r="D588">
            <v>2</v>
          </cell>
          <cell r="E588" t="str">
            <v xml:space="preserve">SAN JOSE  </v>
          </cell>
          <cell r="F588" t="str">
            <v xml:space="preserve">DESAMPARADOS        </v>
          </cell>
          <cell r="G588" t="str">
            <v xml:space="preserve">LOS GUIDO           </v>
          </cell>
          <cell r="H588" t="str">
            <v xml:space="preserve">SECTOR 5            </v>
          </cell>
          <cell r="I588" t="str">
            <v xml:space="preserve">PABLO MASIS BONICHE           </v>
          </cell>
          <cell r="J588">
            <v>22702273</v>
          </cell>
          <cell r="K588">
            <v>22702273</v>
          </cell>
          <cell r="L588" t="str">
            <v xml:space="preserve">ctpalbertazzi@gmail.com       </v>
          </cell>
          <cell r="M588">
            <v>2</v>
          </cell>
          <cell r="N588">
            <v>1120</v>
          </cell>
          <cell r="O588">
            <v>34</v>
          </cell>
          <cell r="P588">
            <v>2430</v>
          </cell>
          <cell r="Q588">
            <v>1209</v>
          </cell>
          <cell r="R588">
            <v>40</v>
          </cell>
          <cell r="S588">
            <v>2438</v>
          </cell>
          <cell r="AC588">
            <v>6104</v>
          </cell>
          <cell r="AD588">
            <v>10</v>
          </cell>
          <cell r="AE588">
            <v>8</v>
          </cell>
          <cell r="AF588">
            <v>6</v>
          </cell>
          <cell r="AG588">
            <v>4</v>
          </cell>
          <cell r="AH588">
            <v>3</v>
          </cell>
          <cell r="AI588">
            <v>3</v>
          </cell>
        </row>
        <row r="589">
          <cell r="A589">
            <v>6105</v>
          </cell>
          <cell r="B589" t="str">
            <v xml:space="preserve">C.T.P. CARRIZAL                    </v>
          </cell>
          <cell r="C589" t="str">
            <v xml:space="preserve">ALAJUELA                 </v>
          </cell>
          <cell r="D589">
            <v>1</v>
          </cell>
          <cell r="E589" t="str">
            <v xml:space="preserve">ALAJUELA  </v>
          </cell>
          <cell r="F589" t="str">
            <v xml:space="preserve">ALAJUELA            </v>
          </cell>
          <cell r="G589" t="str">
            <v xml:space="preserve">CARRIZAL            </v>
          </cell>
          <cell r="H589" t="str">
            <v xml:space="preserve">QUIZARRASES         </v>
          </cell>
          <cell r="I589" t="str">
            <v xml:space="preserve">RAUL CABEZAS ALVAREZ          </v>
          </cell>
          <cell r="J589">
            <v>24830391</v>
          </cell>
          <cell r="K589">
            <v>24830055</v>
          </cell>
          <cell r="L589" t="str">
            <v xml:space="preserve">ctpcarrizal@gmail.com         </v>
          </cell>
          <cell r="M589">
            <v>2</v>
          </cell>
          <cell r="N589">
            <v>745</v>
          </cell>
          <cell r="O589">
            <v>22</v>
          </cell>
          <cell r="P589">
            <v>1572</v>
          </cell>
          <cell r="Q589">
            <v>769</v>
          </cell>
          <cell r="R589">
            <v>26</v>
          </cell>
          <cell r="S589">
            <v>1688</v>
          </cell>
          <cell r="AC589">
            <v>6105</v>
          </cell>
          <cell r="AD589">
            <v>5</v>
          </cell>
          <cell r="AE589">
            <v>5</v>
          </cell>
          <cell r="AF589">
            <v>4</v>
          </cell>
          <cell r="AG589">
            <v>3</v>
          </cell>
          <cell r="AH589">
            <v>3</v>
          </cell>
          <cell r="AI589">
            <v>2</v>
          </cell>
        </row>
        <row r="590">
          <cell r="A590">
            <v>6106</v>
          </cell>
          <cell r="B590" t="str">
            <v xml:space="preserve">IEGB PBRO YANUARIO QUESADA         </v>
          </cell>
          <cell r="C590" t="str">
            <v xml:space="preserve">SAN JOSE OESTE           </v>
          </cell>
          <cell r="D590">
            <v>8</v>
          </cell>
          <cell r="E590" t="str">
            <v xml:space="preserve">SAN JOSE  </v>
          </cell>
          <cell r="F590" t="str">
            <v xml:space="preserve">ESCAZU              </v>
          </cell>
          <cell r="G590" t="str">
            <v xml:space="preserve">SAN RAFAEL          </v>
          </cell>
          <cell r="H590" t="str">
            <v xml:space="preserve">SAN RAFAEL CENTRO   </v>
          </cell>
          <cell r="I590" t="str">
            <v xml:space="preserve">CARMEN MARIA SALAZAR DELGADO  </v>
          </cell>
          <cell r="J590">
            <v>22897762</v>
          </cell>
          <cell r="K590">
            <v>22897762</v>
          </cell>
          <cell r="L590" t="str">
            <v xml:space="preserve">iegbyanuarioq@gmail.com       </v>
          </cell>
          <cell r="M590">
            <v>2</v>
          </cell>
          <cell r="N590">
            <v>365</v>
          </cell>
          <cell r="O590">
            <v>10</v>
          </cell>
          <cell r="P590">
            <v>474</v>
          </cell>
          <cell r="Q590">
            <v>348</v>
          </cell>
          <cell r="R590">
            <v>10</v>
          </cell>
          <cell r="S590">
            <v>459</v>
          </cell>
          <cell r="AC590">
            <v>6106</v>
          </cell>
          <cell r="AD590">
            <v>5</v>
          </cell>
          <cell r="AE590">
            <v>3</v>
          </cell>
          <cell r="AF590">
            <v>2</v>
          </cell>
          <cell r="AG590">
            <v>0</v>
          </cell>
          <cell r="AH590">
            <v>0</v>
          </cell>
          <cell r="AI590">
            <v>0</v>
          </cell>
        </row>
        <row r="591">
          <cell r="A591">
            <v>6108</v>
          </cell>
          <cell r="B591" t="str">
            <v xml:space="preserve">IEGB REPUBLICA DE PANAMA           </v>
          </cell>
          <cell r="C591" t="str">
            <v xml:space="preserve">DESAMPARADOS             </v>
          </cell>
          <cell r="D591">
            <v>1</v>
          </cell>
          <cell r="E591" t="str">
            <v xml:space="preserve">SAN JOSE  </v>
          </cell>
          <cell r="F591" t="str">
            <v xml:space="preserve">DESAMPARADOS        </v>
          </cell>
          <cell r="G591" t="str">
            <v xml:space="preserve">SAN ANTONIO         </v>
          </cell>
          <cell r="H591" t="str">
            <v xml:space="preserve">SAN ANTONIO         </v>
          </cell>
          <cell r="I591" t="str">
            <v xml:space="preserve">HUGO MORALES CALDERON         </v>
          </cell>
          <cell r="J591">
            <v>22769463</v>
          </cell>
          <cell r="K591">
            <v>22769463</v>
          </cell>
          <cell r="L591" t="str">
            <v>iegbrepublicadepanama@hotmail.</v>
          </cell>
          <cell r="M591">
            <v>1</v>
          </cell>
          <cell r="N591">
            <v>233</v>
          </cell>
          <cell r="O591">
            <v>7</v>
          </cell>
          <cell r="P591">
            <v>310</v>
          </cell>
          <cell r="Q591">
            <v>104</v>
          </cell>
          <cell r="R591">
            <v>4</v>
          </cell>
          <cell r="S591">
            <v>138</v>
          </cell>
          <cell r="AC591">
            <v>6108</v>
          </cell>
          <cell r="AD591">
            <v>5</v>
          </cell>
          <cell r="AE591">
            <v>1</v>
          </cell>
          <cell r="AF591">
            <v>1</v>
          </cell>
          <cell r="AG591">
            <v>0</v>
          </cell>
          <cell r="AH591">
            <v>0</v>
          </cell>
          <cell r="AI591">
            <v>0</v>
          </cell>
        </row>
        <row r="592">
          <cell r="A592">
            <v>6112</v>
          </cell>
          <cell r="B592" t="str">
            <v xml:space="preserve">FINCA NARANJO                      </v>
          </cell>
          <cell r="C592" t="str">
            <v xml:space="preserve">COTO                     </v>
          </cell>
          <cell r="D592">
            <v>12</v>
          </cell>
          <cell r="E592" t="str">
            <v>PUNTARENAS</v>
          </cell>
          <cell r="F592" t="str">
            <v xml:space="preserve">CORREDORES          </v>
          </cell>
          <cell r="G592" t="str">
            <v xml:space="preserve">LAUREL              </v>
          </cell>
          <cell r="H592" t="str">
            <v xml:space="preserve">FINCA NARANJO       </v>
          </cell>
          <cell r="I592" t="str">
            <v xml:space="preserve">YORLEY NOVo SANDI             </v>
          </cell>
          <cell r="J592">
            <v>27801601</v>
          </cell>
          <cell r="K592">
            <v>27801598</v>
          </cell>
          <cell r="L592" t="str">
            <v xml:space="preserve">colegionaranjo@hotmail.com    </v>
          </cell>
          <cell r="M592">
            <v>2</v>
          </cell>
          <cell r="N592">
            <v>523</v>
          </cell>
          <cell r="O592">
            <v>17</v>
          </cell>
          <cell r="P592">
            <v>844</v>
          </cell>
          <cell r="Q592">
            <v>471</v>
          </cell>
          <cell r="R592">
            <v>15</v>
          </cell>
          <cell r="S592">
            <v>747</v>
          </cell>
          <cell r="AC592">
            <v>6112</v>
          </cell>
          <cell r="AD592">
            <v>6</v>
          </cell>
          <cell r="AE592">
            <v>4</v>
          </cell>
          <cell r="AF592">
            <v>3</v>
          </cell>
          <cell r="AG592">
            <v>2</v>
          </cell>
          <cell r="AH592">
            <v>2</v>
          </cell>
          <cell r="AI592">
            <v>0</v>
          </cell>
        </row>
        <row r="593">
          <cell r="A593">
            <v>6113</v>
          </cell>
          <cell r="B593" t="str">
            <v xml:space="preserve">NOCTURNO DE SAN PEDRO              </v>
          </cell>
          <cell r="C593" t="str">
            <v xml:space="preserve">PEREZ ZELEDON            </v>
          </cell>
          <cell r="D593">
            <v>6</v>
          </cell>
          <cell r="E593" t="str">
            <v xml:space="preserve">SAN JOSE  </v>
          </cell>
          <cell r="F593" t="str">
            <v xml:space="preserve">PEREZ ZELEDON       </v>
          </cell>
          <cell r="G593" t="str">
            <v xml:space="preserve">SAN PEDRO           </v>
          </cell>
          <cell r="H593" t="str">
            <v xml:space="preserve">SAN PEDRO           </v>
          </cell>
          <cell r="I593" t="str">
            <v xml:space="preserve">RAMIRO FONSECA FALLAS         </v>
          </cell>
          <cell r="J593">
            <v>27311535</v>
          </cell>
          <cell r="K593">
            <v>0</v>
          </cell>
          <cell r="L593" t="str">
            <v xml:space="preserve">nocturnosanpedro@hotmail.com  </v>
          </cell>
          <cell r="M593">
            <v>2</v>
          </cell>
          <cell r="N593">
            <v>649</v>
          </cell>
          <cell r="O593">
            <v>19</v>
          </cell>
          <cell r="P593">
            <v>616</v>
          </cell>
          <cell r="Q593">
            <v>642</v>
          </cell>
          <cell r="R593">
            <v>19</v>
          </cell>
          <cell r="S593">
            <v>608</v>
          </cell>
          <cell r="AC593">
            <v>6113</v>
          </cell>
          <cell r="AD593">
            <v>4</v>
          </cell>
          <cell r="AE593">
            <v>4</v>
          </cell>
          <cell r="AF593">
            <v>4</v>
          </cell>
          <cell r="AG593">
            <v>4</v>
          </cell>
          <cell r="AH593">
            <v>3</v>
          </cell>
          <cell r="AI593">
            <v>0</v>
          </cell>
        </row>
        <row r="594">
          <cell r="A594">
            <v>6115</v>
          </cell>
          <cell r="B594" t="str">
            <v xml:space="preserve">LICEO SAN RAFAEL                   </v>
          </cell>
          <cell r="C594" t="str">
            <v xml:space="preserve">GUAPILES                 </v>
          </cell>
          <cell r="D594">
            <v>1</v>
          </cell>
          <cell r="E594" t="str">
            <v xml:space="preserve">LIMON     </v>
          </cell>
          <cell r="F594" t="str">
            <v xml:space="preserve">POCOCI              </v>
          </cell>
          <cell r="G594" t="str">
            <v xml:space="preserve">GUAPILES            </v>
          </cell>
          <cell r="H594" t="str">
            <v xml:space="preserve">SAN RAFAEL          </v>
          </cell>
          <cell r="I594" t="str">
            <v xml:space="preserve">WILLIAM VEGA DUARTE           </v>
          </cell>
          <cell r="J594">
            <v>27113482</v>
          </cell>
          <cell r="K594">
            <v>27113482</v>
          </cell>
          <cell r="L594" t="str">
            <v xml:space="preserve">wwwga79@gmail.com             </v>
          </cell>
          <cell r="M594">
            <v>2</v>
          </cell>
          <cell r="N594">
            <v>625</v>
          </cell>
          <cell r="O594">
            <v>19</v>
          </cell>
          <cell r="P594">
            <v>919</v>
          </cell>
          <cell r="Q594">
            <v>478</v>
          </cell>
          <cell r="R594">
            <v>15</v>
          </cell>
          <cell r="S594">
            <v>714</v>
          </cell>
          <cell r="AC594">
            <v>6115</v>
          </cell>
          <cell r="AD594">
            <v>7</v>
          </cell>
          <cell r="AE594">
            <v>4</v>
          </cell>
          <cell r="AF594">
            <v>3</v>
          </cell>
          <cell r="AG594">
            <v>3</v>
          </cell>
          <cell r="AH594">
            <v>2</v>
          </cell>
          <cell r="AI594">
            <v>0</v>
          </cell>
        </row>
        <row r="595">
          <cell r="A595">
            <v>6116</v>
          </cell>
          <cell r="B595" t="str">
            <v xml:space="preserve">LICEO BOLIVAR                      </v>
          </cell>
          <cell r="C595" t="str">
            <v xml:space="preserve">ALAJUELA                 </v>
          </cell>
          <cell r="D595">
            <v>6</v>
          </cell>
          <cell r="E595" t="str">
            <v xml:space="preserve">ALAJUELA  </v>
          </cell>
          <cell r="F595" t="str">
            <v xml:space="preserve">GRECIA              </v>
          </cell>
          <cell r="G595" t="str">
            <v xml:space="preserve">BOLIVAR             </v>
          </cell>
          <cell r="H595" t="str">
            <v xml:space="preserve">LOS ANGELES         </v>
          </cell>
          <cell r="I595" t="str">
            <v xml:space="preserve">KATHIA MADRIGAL BALLESTERO    </v>
          </cell>
          <cell r="J595">
            <v>24941493</v>
          </cell>
          <cell r="K595">
            <v>24941493</v>
          </cell>
          <cell r="L595" t="str">
            <v xml:space="preserve">ctpbolivar@yahoo.es           </v>
          </cell>
          <cell r="M595">
            <v>2</v>
          </cell>
          <cell r="N595">
            <v>149</v>
          </cell>
          <cell r="O595">
            <v>5</v>
          </cell>
          <cell r="P595">
            <v>263</v>
          </cell>
          <cell r="Q595">
            <v>255</v>
          </cell>
          <cell r="R595">
            <v>10</v>
          </cell>
          <cell r="S595">
            <v>500</v>
          </cell>
          <cell r="AC595">
            <v>6116</v>
          </cell>
          <cell r="AD595">
            <v>0</v>
          </cell>
          <cell r="AE595">
            <v>2</v>
          </cell>
          <cell r="AF595">
            <v>2</v>
          </cell>
          <cell r="AG595">
            <v>0</v>
          </cell>
          <cell r="AH595">
            <v>1</v>
          </cell>
          <cell r="AI595">
            <v>0</v>
          </cell>
        </row>
        <row r="596">
          <cell r="A596">
            <v>6117</v>
          </cell>
          <cell r="B596" t="str">
            <v xml:space="preserve">C.T.P. CIUDAD DE NIÑOS             </v>
          </cell>
          <cell r="C596" t="str">
            <v xml:space="preserve">CARTAGO                  </v>
          </cell>
          <cell r="D596">
            <v>5</v>
          </cell>
          <cell r="E596" t="str">
            <v xml:space="preserve">CARTAGO   </v>
          </cell>
          <cell r="F596" t="str">
            <v xml:space="preserve">CARTAGO             </v>
          </cell>
          <cell r="G596" t="str">
            <v xml:space="preserve">AGUA CALIENTE       </v>
          </cell>
          <cell r="H596" t="str">
            <v xml:space="preserve">LOURDES             </v>
          </cell>
          <cell r="I596" t="str">
            <v xml:space="preserve">ALEJANDRA ARAYA CALVO         </v>
          </cell>
          <cell r="J596">
            <v>25919393</v>
          </cell>
          <cell r="K596">
            <v>25512868</v>
          </cell>
          <cell r="L596" t="str">
            <v xml:space="preserve">ctsacdn@hotmail.com           </v>
          </cell>
          <cell r="M596">
            <v>2</v>
          </cell>
          <cell r="N596">
            <v>383</v>
          </cell>
          <cell r="O596">
            <v>21</v>
          </cell>
          <cell r="P596">
            <v>1126</v>
          </cell>
          <cell r="Q596">
            <v>372</v>
          </cell>
          <cell r="R596">
            <v>18</v>
          </cell>
          <cell r="S596">
            <v>1126</v>
          </cell>
          <cell r="AC596">
            <v>6117</v>
          </cell>
          <cell r="AD596">
            <v>4</v>
          </cell>
          <cell r="AE596">
            <v>4</v>
          </cell>
          <cell r="AF596">
            <v>4</v>
          </cell>
          <cell r="AG596">
            <v>4</v>
          </cell>
          <cell r="AH596">
            <v>3</v>
          </cell>
          <cell r="AI596">
            <v>2</v>
          </cell>
        </row>
        <row r="597">
          <cell r="A597">
            <v>6127</v>
          </cell>
          <cell r="B597" t="str">
            <v xml:space="preserve">IEGB ANDRES BELLO LOPEZ            </v>
          </cell>
          <cell r="C597" t="str">
            <v xml:space="preserve">SAN JOSE OESTE           </v>
          </cell>
          <cell r="D597">
            <v>8</v>
          </cell>
          <cell r="E597" t="str">
            <v xml:space="preserve">SAN JOSE  </v>
          </cell>
          <cell r="F597" t="str">
            <v xml:space="preserve">SANTA ANA           </v>
          </cell>
          <cell r="G597" t="str">
            <v xml:space="preserve">SANTA ANA           </v>
          </cell>
          <cell r="H597" t="str">
            <v xml:space="preserve">SANTA ANA CENTRO    </v>
          </cell>
          <cell r="I597" t="str">
            <v xml:space="preserve">MARUJA JIMENEZ VALVERDE       </v>
          </cell>
          <cell r="J597">
            <v>22826018</v>
          </cell>
          <cell r="K597">
            <v>22826018</v>
          </cell>
          <cell r="L597" t="str">
            <v>esc.andresbellolopez@gmail.com</v>
          </cell>
          <cell r="M597">
            <v>2</v>
          </cell>
          <cell r="N597">
            <v>243</v>
          </cell>
          <cell r="O597">
            <v>8</v>
          </cell>
          <cell r="P597">
            <v>432</v>
          </cell>
          <cell r="Q597">
            <v>229</v>
          </cell>
          <cell r="R597">
            <v>8</v>
          </cell>
          <cell r="S597">
            <v>385</v>
          </cell>
          <cell r="AC597">
            <v>6127</v>
          </cell>
          <cell r="AD597">
            <v>3</v>
          </cell>
          <cell r="AE597">
            <v>3</v>
          </cell>
          <cell r="AF597">
            <v>2</v>
          </cell>
          <cell r="AG597">
            <v>0</v>
          </cell>
          <cell r="AH597">
            <v>0</v>
          </cell>
          <cell r="AI597">
            <v>0</v>
          </cell>
        </row>
        <row r="598">
          <cell r="A598">
            <v>6128</v>
          </cell>
          <cell r="B598" t="str">
            <v xml:space="preserve">IEGB AMERICA CENTRAL               </v>
          </cell>
          <cell r="C598" t="str">
            <v xml:space="preserve">SAN JOSE NORTE           </v>
          </cell>
          <cell r="D598">
            <v>7</v>
          </cell>
          <cell r="E598" t="str">
            <v xml:space="preserve">SAN JOSE  </v>
          </cell>
          <cell r="F598" t="str">
            <v xml:space="preserve">GOICOECHEA          </v>
          </cell>
          <cell r="G598" t="str">
            <v xml:space="preserve">GUADALUPE           </v>
          </cell>
          <cell r="H598" t="str">
            <v xml:space="preserve">BARRIO PILAR        </v>
          </cell>
          <cell r="I598" t="str">
            <v xml:space="preserve">MARIO VARGAS PEREZ            </v>
          </cell>
          <cell r="J598">
            <v>22533401</v>
          </cell>
          <cell r="K598">
            <v>22806412</v>
          </cell>
          <cell r="L598" t="str">
            <v xml:space="preserve">0351americacentral@gmail.com  </v>
          </cell>
          <cell r="M598">
            <v>2</v>
          </cell>
          <cell r="N598">
            <v>266</v>
          </cell>
          <cell r="O598">
            <v>10</v>
          </cell>
          <cell r="P598">
            <v>400</v>
          </cell>
          <cell r="Q598">
            <v>277</v>
          </cell>
          <cell r="R598">
            <v>8</v>
          </cell>
          <cell r="S598">
            <v>385</v>
          </cell>
          <cell r="AC598">
            <v>6128</v>
          </cell>
          <cell r="AD598">
            <v>3</v>
          </cell>
          <cell r="AE598">
            <v>4</v>
          </cell>
          <cell r="AF598">
            <v>3</v>
          </cell>
          <cell r="AG598">
            <v>0</v>
          </cell>
          <cell r="AH598">
            <v>0</v>
          </cell>
          <cell r="AI598">
            <v>0</v>
          </cell>
        </row>
        <row r="599">
          <cell r="A599">
            <v>6129</v>
          </cell>
          <cell r="B599" t="str">
            <v xml:space="preserve">LICEO RURAL KATSI                  </v>
          </cell>
          <cell r="C599" t="str">
            <v xml:space="preserve">SULA                     </v>
          </cell>
          <cell r="D599">
            <v>2</v>
          </cell>
          <cell r="E599" t="str">
            <v xml:space="preserve">LIMON     </v>
          </cell>
          <cell r="F599" t="str">
            <v xml:space="preserve">TALAMANCA           </v>
          </cell>
          <cell r="G599" t="str">
            <v xml:space="preserve">TELIRE              </v>
          </cell>
          <cell r="H599" t="str">
            <v xml:space="preserve">KATSI               </v>
          </cell>
          <cell r="I599" t="str">
            <v xml:space="preserve">SHIRLEY MIRANDA PEREIRA       </v>
          </cell>
          <cell r="J599">
            <v>27510145</v>
          </cell>
          <cell r="K599">
            <v>0</v>
          </cell>
          <cell r="L599" t="str">
            <v xml:space="preserve">                              </v>
          </cell>
          <cell r="M599">
            <v>2</v>
          </cell>
          <cell r="N599">
            <v>74</v>
          </cell>
          <cell r="O599">
            <v>5</v>
          </cell>
          <cell r="P599">
            <v>200</v>
          </cell>
          <cell r="Q599">
            <v>126</v>
          </cell>
          <cell r="R599">
            <v>4</v>
          </cell>
          <cell r="S599" t="e">
            <v>#N/A</v>
          </cell>
          <cell r="AC599">
            <v>6129</v>
          </cell>
          <cell r="AD599">
            <v>1</v>
          </cell>
          <cell r="AE599">
            <v>1</v>
          </cell>
          <cell r="AF599">
            <v>1</v>
          </cell>
          <cell r="AG599">
            <v>1</v>
          </cell>
          <cell r="AH599">
            <v>1</v>
          </cell>
          <cell r="AI599">
            <v>0</v>
          </cell>
        </row>
        <row r="600">
          <cell r="A600">
            <v>6130</v>
          </cell>
          <cell r="B600" t="str">
            <v xml:space="preserve">C.T.P. GRANADILLA                  </v>
          </cell>
          <cell r="C600" t="str">
            <v xml:space="preserve">SAN JOSE CENTRAL         </v>
          </cell>
          <cell r="D600">
            <v>3</v>
          </cell>
          <cell r="E600" t="str">
            <v xml:space="preserve">SAN JOSE  </v>
          </cell>
          <cell r="F600" t="str">
            <v xml:space="preserve">CURRIDABAT          </v>
          </cell>
          <cell r="G600" t="str">
            <v xml:space="preserve">GRANADILLA          </v>
          </cell>
          <cell r="H600" t="str">
            <v xml:space="preserve">GRANADILLA SUR      </v>
          </cell>
          <cell r="I600" t="str">
            <v xml:space="preserve">ARMANDO QUESADA SABA          </v>
          </cell>
          <cell r="J600">
            <v>22732009</v>
          </cell>
          <cell r="K600">
            <v>22738916</v>
          </cell>
          <cell r="L600" t="str">
            <v xml:space="preserve">ctpgranadilla@gmail.com       </v>
          </cell>
          <cell r="M600">
            <v>2</v>
          </cell>
          <cell r="N600">
            <v>869</v>
          </cell>
          <cell r="O600">
            <v>29</v>
          </cell>
          <cell r="P600">
            <v>2288</v>
          </cell>
          <cell r="Q600">
            <v>794</v>
          </cell>
          <cell r="R600">
            <v>27</v>
          </cell>
          <cell r="S600">
            <v>2060</v>
          </cell>
          <cell r="AC600">
            <v>6130</v>
          </cell>
          <cell r="AD600">
            <v>6</v>
          </cell>
          <cell r="AE600">
            <v>6</v>
          </cell>
          <cell r="AF600">
            <v>5</v>
          </cell>
          <cell r="AG600">
            <v>6</v>
          </cell>
          <cell r="AH600">
            <v>4</v>
          </cell>
          <cell r="AI600">
            <v>2</v>
          </cell>
        </row>
        <row r="601">
          <cell r="A601">
            <v>6130</v>
          </cell>
          <cell r="B601" t="str">
            <v xml:space="preserve">SECC.NOCT. C.T.P. DE GRANADILLA    </v>
          </cell>
          <cell r="C601" t="str">
            <v xml:space="preserve">SAN JOSE CENTRAL         </v>
          </cell>
          <cell r="D601">
            <v>3</v>
          </cell>
          <cell r="E601" t="str">
            <v xml:space="preserve">SAN JOSE  </v>
          </cell>
          <cell r="F601" t="str">
            <v xml:space="preserve">CURRIDABAT          </v>
          </cell>
          <cell r="G601" t="str">
            <v xml:space="preserve">GRANADILLA          </v>
          </cell>
          <cell r="H601" t="str">
            <v xml:space="preserve">GRANADILLA          </v>
          </cell>
          <cell r="I601" t="str">
            <v xml:space="preserve">ARMANDO QUESADA SABA          </v>
          </cell>
          <cell r="J601">
            <v>22732009</v>
          </cell>
          <cell r="K601">
            <v>22738916</v>
          </cell>
          <cell r="L601" t="str">
            <v xml:space="preserve">ctpgranadilla@gmail.com       </v>
          </cell>
          <cell r="M601">
            <v>2</v>
          </cell>
          <cell r="N601">
            <v>48</v>
          </cell>
          <cell r="O601">
            <v>3</v>
          </cell>
          <cell r="P601">
            <v>2288</v>
          </cell>
          <cell r="Q601">
            <v>82</v>
          </cell>
          <cell r="R601">
            <v>6</v>
          </cell>
          <cell r="S601">
            <v>2060</v>
          </cell>
          <cell r="AC601">
            <v>6130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1</v>
          </cell>
          <cell r="AI601">
            <v>1</v>
          </cell>
        </row>
        <row r="602">
          <cell r="A602">
            <v>6131</v>
          </cell>
          <cell r="B602" t="str">
            <v xml:space="preserve">LICEO SANTA ELENA                  </v>
          </cell>
          <cell r="C602" t="str">
            <v xml:space="preserve">COTO                     </v>
          </cell>
          <cell r="D602">
            <v>6</v>
          </cell>
          <cell r="E602" t="str">
            <v>PUNTARENAS</v>
          </cell>
          <cell r="F602" t="str">
            <v xml:space="preserve">COTO BRUS           </v>
          </cell>
          <cell r="G602" t="str">
            <v xml:space="preserve">PITTIER             </v>
          </cell>
          <cell r="H602" t="str">
            <v xml:space="preserve">SANTA ELENA         </v>
          </cell>
          <cell r="I602" t="str">
            <v xml:space="preserve">MARLER VILLALOBOS MENDEZ      </v>
          </cell>
          <cell r="J602">
            <v>27848114</v>
          </cell>
          <cell r="K602">
            <v>27848114</v>
          </cell>
          <cell r="L602" t="str">
            <v xml:space="preserve">liceosantaelena@gmail.com     </v>
          </cell>
          <cell r="M602">
            <v>2</v>
          </cell>
          <cell r="N602">
            <v>141</v>
          </cell>
          <cell r="O602">
            <v>6</v>
          </cell>
          <cell r="P602">
            <v>304</v>
          </cell>
          <cell r="Q602">
            <v>142</v>
          </cell>
          <cell r="R602">
            <v>7</v>
          </cell>
          <cell r="S602">
            <v>345</v>
          </cell>
          <cell r="AC602">
            <v>6131</v>
          </cell>
          <cell r="AD602">
            <v>1</v>
          </cell>
          <cell r="AE602">
            <v>2</v>
          </cell>
          <cell r="AF602">
            <v>1</v>
          </cell>
          <cell r="AG602">
            <v>1</v>
          </cell>
          <cell r="AH602">
            <v>1</v>
          </cell>
          <cell r="AI602">
            <v>0</v>
          </cell>
        </row>
        <row r="603">
          <cell r="A603">
            <v>6133</v>
          </cell>
          <cell r="B603" t="str">
            <v xml:space="preserve">PUENTE DE PIEDRA                   </v>
          </cell>
          <cell r="C603" t="str">
            <v xml:space="preserve">ALAJUELA                 </v>
          </cell>
          <cell r="D603">
            <v>10</v>
          </cell>
          <cell r="E603" t="str">
            <v xml:space="preserve">ALAJUELA  </v>
          </cell>
          <cell r="F603" t="str">
            <v xml:space="preserve">GRECIA              </v>
          </cell>
          <cell r="G603" t="str">
            <v xml:space="preserve">PUENTE PIEDRA       </v>
          </cell>
          <cell r="H603" t="str">
            <v xml:space="preserve">RINCON DE SALAS     </v>
          </cell>
          <cell r="I603" t="str">
            <v xml:space="preserve">                              </v>
          </cell>
          <cell r="J603">
            <v>24448257</v>
          </cell>
          <cell r="K603">
            <v>24448257</v>
          </cell>
          <cell r="L603" t="str">
            <v xml:space="preserve">liceopuentedepiedra@yahoo.es  </v>
          </cell>
          <cell r="M603">
            <v>2</v>
          </cell>
          <cell r="N603">
            <v>553</v>
          </cell>
          <cell r="O603">
            <v>18</v>
          </cell>
          <cell r="P603">
            <v>855</v>
          </cell>
          <cell r="Q603">
            <v>501</v>
          </cell>
          <cell r="R603">
            <v>18</v>
          </cell>
          <cell r="S603">
            <v>660</v>
          </cell>
          <cell r="AC603">
            <v>6133</v>
          </cell>
          <cell r="AD603">
            <v>6</v>
          </cell>
          <cell r="AE603">
            <v>4</v>
          </cell>
          <cell r="AF603">
            <v>3</v>
          </cell>
          <cell r="AG603">
            <v>3</v>
          </cell>
          <cell r="AH603">
            <v>2</v>
          </cell>
          <cell r="AI603">
            <v>0</v>
          </cell>
        </row>
        <row r="604">
          <cell r="A604">
            <v>6134</v>
          </cell>
          <cell r="B604" t="str">
            <v xml:space="preserve">LICEO BRAULIO ODIO HERRERA         </v>
          </cell>
          <cell r="C604" t="str">
            <v xml:space="preserve">DESAMPARADOS             </v>
          </cell>
          <cell r="D604">
            <v>3</v>
          </cell>
          <cell r="E604" t="str">
            <v xml:space="preserve">SAN JOSE  </v>
          </cell>
          <cell r="F604" t="str">
            <v xml:space="preserve">ASERRI              </v>
          </cell>
          <cell r="G604" t="str">
            <v xml:space="preserve">MONTERREY           </v>
          </cell>
          <cell r="H604" t="str">
            <v xml:space="preserve">MONTERREY CENTRO    </v>
          </cell>
          <cell r="I604" t="str">
            <v xml:space="preserve">JUAN CARLOS QUESADA FONSECA   </v>
          </cell>
          <cell r="J604">
            <v>25402450</v>
          </cell>
          <cell r="K604">
            <v>25402450</v>
          </cell>
          <cell r="L604" t="str">
            <v xml:space="preserve">juancarl66@hotmail.com        </v>
          </cell>
          <cell r="M604">
            <v>2</v>
          </cell>
          <cell r="N604">
            <v>108</v>
          </cell>
          <cell r="O604">
            <v>5</v>
          </cell>
          <cell r="P604">
            <v>251</v>
          </cell>
          <cell r="Q604">
            <v>91</v>
          </cell>
          <cell r="R604">
            <v>4</v>
          </cell>
          <cell r="S604">
            <v>254</v>
          </cell>
          <cell r="AC604">
            <v>6134</v>
          </cell>
          <cell r="AD604">
            <v>1</v>
          </cell>
          <cell r="AE604">
            <v>1</v>
          </cell>
          <cell r="AF604">
            <v>1</v>
          </cell>
          <cell r="AG604">
            <v>1</v>
          </cell>
          <cell r="AH604">
            <v>1</v>
          </cell>
          <cell r="AI604">
            <v>0</v>
          </cell>
        </row>
        <row r="605">
          <cell r="A605">
            <v>6135</v>
          </cell>
          <cell r="B605" t="str">
            <v xml:space="preserve">IEGB LA CRUZ                       </v>
          </cell>
          <cell r="C605" t="str">
            <v xml:space="preserve">DESAMPARADOS             </v>
          </cell>
          <cell r="D605">
            <v>5</v>
          </cell>
          <cell r="E605" t="str">
            <v xml:space="preserve">SAN JOSE  </v>
          </cell>
          <cell r="F605" t="str">
            <v xml:space="preserve">ACOSTA              </v>
          </cell>
          <cell r="G605" t="str">
            <v xml:space="preserve">GUAITIL             </v>
          </cell>
          <cell r="H605" t="str">
            <v xml:space="preserve">LA CRUZ             </v>
          </cell>
          <cell r="I605" t="str">
            <v xml:space="preserve">MARVIN CALDERON HERNANDEZ     </v>
          </cell>
          <cell r="J605">
            <v>24102494</v>
          </cell>
          <cell r="K605">
            <v>24102494</v>
          </cell>
          <cell r="L605" t="str">
            <v xml:space="preserve">iegblacruz@yahoo.com          </v>
          </cell>
          <cell r="M605">
            <v>2</v>
          </cell>
          <cell r="N605">
            <v>101</v>
          </cell>
          <cell r="O605">
            <v>4</v>
          </cell>
          <cell r="P605">
            <v>204</v>
          </cell>
          <cell r="Q605">
            <v>91</v>
          </cell>
          <cell r="R605">
            <v>3</v>
          </cell>
          <cell r="S605">
            <v>159</v>
          </cell>
          <cell r="AC605">
            <v>6135</v>
          </cell>
          <cell r="AD605">
            <v>2</v>
          </cell>
          <cell r="AE605">
            <v>1</v>
          </cell>
          <cell r="AF605">
            <v>1</v>
          </cell>
          <cell r="AG605">
            <v>0</v>
          </cell>
          <cell r="AH605">
            <v>0</v>
          </cell>
          <cell r="AI605">
            <v>0</v>
          </cell>
        </row>
        <row r="606">
          <cell r="A606">
            <v>6136</v>
          </cell>
          <cell r="B606" t="str">
            <v xml:space="preserve">LICEO DE PALMICHAL                 </v>
          </cell>
          <cell r="C606" t="str">
            <v xml:space="preserve">PURISCAL                 </v>
          </cell>
          <cell r="D606">
            <v>5</v>
          </cell>
          <cell r="E606" t="str">
            <v xml:space="preserve">SAN JOSE  </v>
          </cell>
          <cell r="F606" t="str">
            <v xml:space="preserve">ACOSTA              </v>
          </cell>
          <cell r="G606" t="str">
            <v xml:space="preserve">PALMICHAL           </v>
          </cell>
          <cell r="H606" t="str">
            <v xml:space="preserve">PALMICHAL           </v>
          </cell>
          <cell r="I606" t="str">
            <v xml:space="preserve">ROSA IVETTE JIMENEZ           </v>
          </cell>
          <cell r="J606">
            <v>24184050</v>
          </cell>
          <cell r="K606">
            <v>24184050</v>
          </cell>
          <cell r="L606" t="str">
            <v xml:space="preserve">                              </v>
          </cell>
          <cell r="M606">
            <v>2</v>
          </cell>
          <cell r="N606">
            <v>85</v>
          </cell>
          <cell r="O606">
            <v>3</v>
          </cell>
          <cell r="P606">
            <v>160</v>
          </cell>
          <cell r="Q606">
            <v>124</v>
          </cell>
          <cell r="R606">
            <v>4</v>
          </cell>
          <cell r="S606">
            <v>199</v>
          </cell>
          <cell r="AC606">
            <v>6136</v>
          </cell>
          <cell r="AD606">
            <v>0</v>
          </cell>
          <cell r="AE606">
            <v>1</v>
          </cell>
          <cell r="AF606">
            <v>1</v>
          </cell>
          <cell r="AG606">
            <v>0</v>
          </cell>
          <cell r="AH606">
            <v>1</v>
          </cell>
          <cell r="AI606">
            <v>0</v>
          </cell>
        </row>
        <row r="607">
          <cell r="A607">
            <v>6137</v>
          </cell>
          <cell r="B607" t="str">
            <v xml:space="preserve">LICEO OCCIDENTAL                   </v>
          </cell>
          <cell r="C607" t="str">
            <v xml:space="preserve">CARTAGO                  </v>
          </cell>
          <cell r="D607">
            <v>4</v>
          </cell>
          <cell r="E607" t="str">
            <v xml:space="preserve">CARTAGO   </v>
          </cell>
          <cell r="F607" t="str">
            <v xml:space="preserve">CARTAGO             </v>
          </cell>
          <cell r="G607" t="str">
            <v xml:space="preserve">OCCIDENTAL          </v>
          </cell>
          <cell r="H607" t="str">
            <v xml:space="preserve">ANTIGUAS INST. CUC  </v>
          </cell>
          <cell r="I607" t="str">
            <v xml:space="preserve">MANUEL BRENES ZAMORA          </v>
          </cell>
          <cell r="J607">
            <v>25533771</v>
          </cell>
          <cell r="K607">
            <v>25515058</v>
          </cell>
          <cell r="L607" t="str">
            <v>liceooccidentaldecartago@gmail</v>
          </cell>
          <cell r="M607">
            <v>2</v>
          </cell>
          <cell r="N607">
            <v>260</v>
          </cell>
          <cell r="O607">
            <v>15</v>
          </cell>
          <cell r="P607">
            <v>707</v>
          </cell>
          <cell r="Q607">
            <v>436</v>
          </cell>
          <cell r="R607">
            <v>19</v>
          </cell>
          <cell r="S607">
            <v>459</v>
          </cell>
          <cell r="AC607">
            <v>6137</v>
          </cell>
          <cell r="AD607">
            <v>4</v>
          </cell>
          <cell r="AE607">
            <v>5</v>
          </cell>
          <cell r="AF607">
            <v>3</v>
          </cell>
          <cell r="AG607">
            <v>2</v>
          </cell>
          <cell r="AH607">
            <v>1</v>
          </cell>
          <cell r="AI607">
            <v>0</v>
          </cell>
        </row>
        <row r="608">
          <cell r="A608">
            <v>6146</v>
          </cell>
          <cell r="B608" t="str">
            <v xml:space="preserve">IEGB NTRA SEÑORA DE SION           </v>
          </cell>
          <cell r="C608" t="str">
            <v xml:space="preserve">PUNTARENAS               </v>
          </cell>
          <cell r="D608">
            <v>5</v>
          </cell>
          <cell r="E608" t="str">
            <v>PUNTARENAS</v>
          </cell>
          <cell r="F608" t="str">
            <v xml:space="preserve">PUNTARENAS          </v>
          </cell>
          <cell r="G608" t="str">
            <v xml:space="preserve">PUNTARENAS          </v>
          </cell>
          <cell r="H608" t="str">
            <v xml:space="preserve">COCAL PUNTARENAS    </v>
          </cell>
          <cell r="I608" t="str">
            <v xml:space="preserve">ENAR MORA ESPINOZA            </v>
          </cell>
          <cell r="J608">
            <v>26614422</v>
          </cell>
          <cell r="K608">
            <v>26614422</v>
          </cell>
          <cell r="L608" t="str">
            <v xml:space="preserve">nicheaca43@yahoo.com          </v>
          </cell>
          <cell r="M608">
            <v>2</v>
          </cell>
          <cell r="N608">
            <v>229</v>
          </cell>
          <cell r="O608">
            <v>10</v>
          </cell>
          <cell r="P608">
            <v>414</v>
          </cell>
          <cell r="Q608">
            <v>250</v>
          </cell>
          <cell r="R608">
            <v>10</v>
          </cell>
          <cell r="S608">
            <v>414</v>
          </cell>
          <cell r="AC608">
            <v>6146</v>
          </cell>
          <cell r="AD608">
            <v>2</v>
          </cell>
          <cell r="AE608">
            <v>2</v>
          </cell>
          <cell r="AF608">
            <v>2</v>
          </cell>
          <cell r="AG608">
            <v>2</v>
          </cell>
          <cell r="AH608">
            <v>2</v>
          </cell>
          <cell r="AI608">
            <v>0</v>
          </cell>
        </row>
        <row r="609">
          <cell r="A609">
            <v>6147</v>
          </cell>
          <cell r="B609" t="str">
            <v xml:space="preserve">SECC.NOCT. C.T.P. DE BUENOS AIRES  </v>
          </cell>
          <cell r="C609" t="str">
            <v xml:space="preserve">GRANDE DE TERRABA        </v>
          </cell>
          <cell r="D609">
            <v>1</v>
          </cell>
          <cell r="E609" t="str">
            <v>PUNTARENAS</v>
          </cell>
          <cell r="F609" t="str">
            <v xml:space="preserve">BUENOS AIRES        </v>
          </cell>
          <cell r="G609" t="str">
            <v xml:space="preserve">BUENOS AIRES        </v>
          </cell>
          <cell r="H609" t="str">
            <v xml:space="preserve">LAS LOMAS           </v>
          </cell>
          <cell r="I609" t="str">
            <v xml:space="preserve">MARCOS W. NAVARRO CORDERO     </v>
          </cell>
          <cell r="J609">
            <v>27301619</v>
          </cell>
          <cell r="K609">
            <v>27300045</v>
          </cell>
          <cell r="L609" t="str">
            <v xml:space="preserve">wilfrido_nc@hotmail.com       </v>
          </cell>
          <cell r="M609">
            <v>2</v>
          </cell>
          <cell r="P609">
            <v>24</v>
          </cell>
          <cell r="Q609">
            <v>6</v>
          </cell>
          <cell r="R609">
            <v>1</v>
          </cell>
          <cell r="S609">
            <v>24</v>
          </cell>
          <cell r="AC609">
            <v>6147</v>
          </cell>
          <cell r="AD609">
            <v>0</v>
          </cell>
        </row>
        <row r="610">
          <cell r="A610">
            <v>6149</v>
          </cell>
          <cell r="B610" t="str">
            <v xml:space="preserve">LICEO BUENOS AIRES                 </v>
          </cell>
          <cell r="C610" t="str">
            <v xml:space="preserve">GRANDE DE TERRABA        </v>
          </cell>
          <cell r="D610">
            <v>1</v>
          </cell>
          <cell r="E610" t="str">
            <v>PUNTARENAS</v>
          </cell>
          <cell r="F610" t="str">
            <v xml:space="preserve">BUENOS AIRES        </v>
          </cell>
          <cell r="G610" t="str">
            <v xml:space="preserve">BUENOS AIRES        </v>
          </cell>
          <cell r="H610" t="str">
            <v xml:space="preserve">Bº LOS ÁNGELES      </v>
          </cell>
          <cell r="I610" t="str">
            <v xml:space="preserve">MARGOT NORA N.                </v>
          </cell>
          <cell r="J610">
            <v>87302360</v>
          </cell>
          <cell r="K610">
            <v>87302360</v>
          </cell>
          <cell r="L610" t="str">
            <v xml:space="preserve">colegiolaba@hotmail.com       </v>
          </cell>
          <cell r="M610">
            <v>2</v>
          </cell>
          <cell r="N610">
            <v>543</v>
          </cell>
          <cell r="O610">
            <v>18</v>
          </cell>
          <cell r="P610">
            <v>838</v>
          </cell>
          <cell r="Q610">
            <v>423</v>
          </cell>
          <cell r="R610">
            <v>15</v>
          </cell>
          <cell r="S610">
            <v>703</v>
          </cell>
          <cell r="AC610">
            <v>6149</v>
          </cell>
          <cell r="AD610">
            <v>7</v>
          </cell>
          <cell r="AE610">
            <v>4</v>
          </cell>
          <cell r="AF610">
            <v>3</v>
          </cell>
          <cell r="AG610">
            <v>2</v>
          </cell>
          <cell r="AH610">
            <v>2</v>
          </cell>
          <cell r="AI610">
            <v>0</v>
          </cell>
        </row>
        <row r="611">
          <cell r="A611">
            <v>6153</v>
          </cell>
          <cell r="B611" t="str">
            <v xml:space="preserve">IEGB EL PORVENIR                   </v>
          </cell>
          <cell r="C611" t="str">
            <v xml:space="preserve">LIBERIA                  </v>
          </cell>
          <cell r="D611">
            <v>1</v>
          </cell>
          <cell r="E611" t="str">
            <v>GUANACASTE</v>
          </cell>
          <cell r="F611" t="str">
            <v xml:space="preserve">LA CRUZ             </v>
          </cell>
          <cell r="G611" t="str">
            <v xml:space="preserve">GARITA              </v>
          </cell>
          <cell r="H611" t="str">
            <v xml:space="preserve">EL PORVENIR         </v>
          </cell>
          <cell r="I611" t="str">
            <v xml:space="preserve">ANGEL PIZARRO RODRIGUEZ       </v>
          </cell>
          <cell r="J611">
            <v>26799174</v>
          </cell>
          <cell r="K611">
            <v>26799174</v>
          </cell>
          <cell r="L611" t="str">
            <v xml:space="preserve">                              </v>
          </cell>
          <cell r="M611">
            <v>2</v>
          </cell>
          <cell r="N611">
            <v>21</v>
          </cell>
          <cell r="O611">
            <v>3</v>
          </cell>
          <cell r="P611">
            <v>153</v>
          </cell>
          <cell r="Q611">
            <v>24</v>
          </cell>
          <cell r="R611">
            <v>3</v>
          </cell>
          <cell r="S611">
            <v>144</v>
          </cell>
          <cell r="AC611">
            <v>6153</v>
          </cell>
          <cell r="AD611">
            <v>1</v>
          </cell>
          <cell r="AE611">
            <v>1</v>
          </cell>
          <cell r="AF611">
            <v>1</v>
          </cell>
          <cell r="AG611">
            <v>0</v>
          </cell>
          <cell r="AH611">
            <v>0</v>
          </cell>
          <cell r="AI611">
            <v>0</v>
          </cell>
        </row>
        <row r="612">
          <cell r="A612">
            <v>6156</v>
          </cell>
          <cell r="B612" t="str">
            <v xml:space="preserve">LICEO ITALO COSTARRICENSE          </v>
          </cell>
          <cell r="C612" t="str">
            <v xml:space="preserve">COTO                     </v>
          </cell>
          <cell r="D612">
            <v>6</v>
          </cell>
          <cell r="E612" t="str">
            <v>PUNTARENAS</v>
          </cell>
          <cell r="F612" t="str">
            <v xml:space="preserve">COTO BRUS           </v>
          </cell>
          <cell r="G612" t="str">
            <v xml:space="preserve">SAN VITO            </v>
          </cell>
          <cell r="H612" t="str">
            <v xml:space="preserve">SAN VITO            </v>
          </cell>
          <cell r="I612" t="str">
            <v xml:space="preserve">DONALD ARAYA VARGAS           </v>
          </cell>
          <cell r="J612">
            <v>27734715</v>
          </cell>
          <cell r="K612">
            <v>27734715</v>
          </cell>
          <cell r="L612" t="str">
            <v xml:space="preserve">donald.araya.vargas@mep.go.cr </v>
          </cell>
          <cell r="M612">
            <v>2</v>
          </cell>
          <cell r="N612">
            <v>259</v>
          </cell>
          <cell r="O612">
            <v>8</v>
          </cell>
          <cell r="P612">
            <v>464</v>
          </cell>
          <cell r="Q612">
            <v>254</v>
          </cell>
          <cell r="R612">
            <v>8</v>
          </cell>
          <cell r="S612">
            <v>593</v>
          </cell>
          <cell r="AC612">
            <v>6156</v>
          </cell>
          <cell r="AD612">
            <v>2</v>
          </cell>
          <cell r="AE612">
            <v>2</v>
          </cell>
          <cell r="AF612">
            <v>1</v>
          </cell>
          <cell r="AG612">
            <v>1</v>
          </cell>
          <cell r="AH612">
            <v>2</v>
          </cell>
          <cell r="AI612">
            <v>0</v>
          </cell>
        </row>
        <row r="613">
          <cell r="A613">
            <v>6157</v>
          </cell>
          <cell r="B613" t="str">
            <v xml:space="preserve">IEGB LA VICTORIA                   </v>
          </cell>
          <cell r="C613" t="str">
            <v xml:space="preserve">ZONA NORTE-NORTE         </v>
          </cell>
          <cell r="D613">
            <v>3</v>
          </cell>
          <cell r="E613" t="str">
            <v xml:space="preserve">ALAJUELA  </v>
          </cell>
          <cell r="F613" t="str">
            <v xml:space="preserve">UPALA               </v>
          </cell>
          <cell r="G613" t="str">
            <v xml:space="preserve">SAN JOSE            </v>
          </cell>
          <cell r="H613" t="str">
            <v xml:space="preserve">VICTORIA            </v>
          </cell>
          <cell r="I613" t="str">
            <v xml:space="preserve">LARRY JOSE GONZALEZ ORTIZ     </v>
          </cell>
          <cell r="J613">
            <v>24700454</v>
          </cell>
          <cell r="K613">
            <v>0</v>
          </cell>
          <cell r="L613" t="str">
            <v xml:space="preserve">lago2169@hotmail.com          </v>
          </cell>
          <cell r="M613">
            <v>2</v>
          </cell>
          <cell r="N613">
            <v>96</v>
          </cell>
          <cell r="O613">
            <v>4</v>
          </cell>
          <cell r="P613">
            <v>204</v>
          </cell>
          <cell r="Q613">
            <v>71</v>
          </cell>
          <cell r="R613">
            <v>4</v>
          </cell>
          <cell r="S613">
            <v>189</v>
          </cell>
          <cell r="AC613">
            <v>6157</v>
          </cell>
          <cell r="AD613">
            <v>2</v>
          </cell>
          <cell r="AE613">
            <v>1</v>
          </cell>
          <cell r="AF613">
            <v>1</v>
          </cell>
          <cell r="AG613">
            <v>0</v>
          </cell>
          <cell r="AH613">
            <v>0</v>
          </cell>
          <cell r="AI613">
            <v>0</v>
          </cell>
        </row>
        <row r="614">
          <cell r="A614">
            <v>6215</v>
          </cell>
          <cell r="B614" t="str">
            <v xml:space="preserve">IEGB EL TORITO                     </v>
          </cell>
          <cell r="C614" t="str">
            <v xml:space="preserve">TURRIALBA                </v>
          </cell>
          <cell r="D614">
            <v>4</v>
          </cell>
          <cell r="E614" t="str">
            <v xml:space="preserve">CARTAGO   </v>
          </cell>
          <cell r="F614" t="str">
            <v xml:space="preserve">TURRIALBA           </v>
          </cell>
          <cell r="G614" t="str">
            <v xml:space="preserve">SANTA CRUZ          </v>
          </cell>
          <cell r="H614" t="str">
            <v xml:space="preserve">TORITO              </v>
          </cell>
          <cell r="I614" t="str">
            <v xml:space="preserve">OSCAR RODRIGUEZ CAMACHO       </v>
          </cell>
          <cell r="J614">
            <v>87049034</v>
          </cell>
          <cell r="K614">
            <v>0</v>
          </cell>
          <cell r="L614" t="str">
            <v xml:space="preserve">iegbeltorio2009@gmail.com     </v>
          </cell>
          <cell r="M614">
            <v>2</v>
          </cell>
          <cell r="N614">
            <v>29</v>
          </cell>
          <cell r="O614">
            <v>4</v>
          </cell>
          <cell r="P614">
            <v>160</v>
          </cell>
          <cell r="Q614">
            <v>21</v>
          </cell>
          <cell r="R614">
            <v>3</v>
          </cell>
          <cell r="S614" t="e">
            <v>#N/A</v>
          </cell>
          <cell r="AC614">
            <v>6215</v>
          </cell>
          <cell r="AD614">
            <v>1</v>
          </cell>
          <cell r="AE614">
            <v>1</v>
          </cell>
          <cell r="AF614">
            <v>1</v>
          </cell>
          <cell r="AG614">
            <v>1</v>
          </cell>
          <cell r="AH614">
            <v>0</v>
          </cell>
          <cell r="AI614">
            <v>0</v>
          </cell>
        </row>
        <row r="615">
          <cell r="A615">
            <v>6216</v>
          </cell>
          <cell r="B615" t="str">
            <v xml:space="preserve">LICEO FELIX MATA VALLE             </v>
          </cell>
          <cell r="C615" t="str">
            <v xml:space="preserve">CARTAGO                  </v>
          </cell>
          <cell r="D615">
            <v>5</v>
          </cell>
          <cell r="E615" t="str">
            <v xml:space="preserve">CARTAGO   </v>
          </cell>
          <cell r="F615" t="str">
            <v xml:space="preserve">CARTAGO             </v>
          </cell>
          <cell r="G615" t="str">
            <v xml:space="preserve">CORRALILLO          </v>
          </cell>
          <cell r="H615" t="str">
            <v xml:space="preserve">LLANO DE ANGELES    </v>
          </cell>
          <cell r="I615" t="str">
            <v xml:space="preserve">ZEIDY PIEDRA MARTINEZ         </v>
          </cell>
          <cell r="J615">
            <v>25482532</v>
          </cell>
          <cell r="K615">
            <v>25482532</v>
          </cell>
          <cell r="L615" t="str">
            <v xml:space="preserve">liceofelixmata@yahoo.com      </v>
          </cell>
          <cell r="M615">
            <v>2</v>
          </cell>
          <cell r="N615">
            <v>120</v>
          </cell>
          <cell r="O615">
            <v>5</v>
          </cell>
          <cell r="P615">
            <v>260</v>
          </cell>
          <cell r="Q615">
            <v>161</v>
          </cell>
          <cell r="R615">
            <v>7</v>
          </cell>
          <cell r="S615">
            <v>350</v>
          </cell>
          <cell r="AC615">
            <v>6216</v>
          </cell>
          <cell r="AD615">
            <v>1</v>
          </cell>
          <cell r="AE615">
            <v>1</v>
          </cell>
          <cell r="AF615">
            <v>1</v>
          </cell>
          <cell r="AG615">
            <v>1</v>
          </cell>
          <cell r="AH615">
            <v>1</v>
          </cell>
          <cell r="AI615">
            <v>0</v>
          </cell>
        </row>
        <row r="616">
          <cell r="A616">
            <v>6217</v>
          </cell>
          <cell r="B616" t="str">
            <v xml:space="preserve">IEGB PELAYO MARCET CASAJUANA       </v>
          </cell>
          <cell r="C616" t="str">
            <v xml:space="preserve">PUNTARENAS               </v>
          </cell>
          <cell r="D616">
            <v>6</v>
          </cell>
          <cell r="E616" t="str">
            <v>PUNTARENAS</v>
          </cell>
          <cell r="F616" t="str">
            <v xml:space="preserve">PUNTARENAS          </v>
          </cell>
          <cell r="G616" t="str">
            <v xml:space="preserve">GUACIMAL            </v>
          </cell>
          <cell r="H616" t="str">
            <v xml:space="preserve">GUACIMAL            </v>
          </cell>
          <cell r="I616" t="str">
            <v xml:space="preserve">LUDY ULLOA LORIA              </v>
          </cell>
          <cell r="J616">
            <v>26471075</v>
          </cell>
          <cell r="K616">
            <v>26471075</v>
          </cell>
          <cell r="L616" t="str">
            <v>iegb_pelayo_marcet@costarricen</v>
          </cell>
          <cell r="M616">
            <v>2</v>
          </cell>
          <cell r="N616">
            <v>17</v>
          </cell>
          <cell r="O616">
            <v>3</v>
          </cell>
          <cell r="P616">
            <v>80</v>
          </cell>
          <cell r="Q616">
            <v>26</v>
          </cell>
          <cell r="R616">
            <v>3</v>
          </cell>
          <cell r="S616" t="e">
            <v>#N/A</v>
          </cell>
          <cell r="AC616">
            <v>6217</v>
          </cell>
          <cell r="AD616">
            <v>1</v>
          </cell>
          <cell r="AE616">
            <v>1</v>
          </cell>
          <cell r="AF616">
            <v>1</v>
          </cell>
          <cell r="AG616">
            <v>0</v>
          </cell>
          <cell r="AH616">
            <v>0</v>
          </cell>
          <cell r="AI616">
            <v>0</v>
          </cell>
        </row>
        <row r="617">
          <cell r="A617">
            <v>6219</v>
          </cell>
          <cell r="B617" t="str">
            <v xml:space="preserve">IEGB RIO CELESTE                   </v>
          </cell>
          <cell r="C617" t="str">
            <v xml:space="preserve">ZONA NORTE-NORTE         </v>
          </cell>
          <cell r="D617">
            <v>5</v>
          </cell>
          <cell r="E617" t="str">
            <v xml:space="preserve">ALAJUELA  </v>
          </cell>
          <cell r="F617" t="str">
            <v xml:space="preserve">GUATUSO             </v>
          </cell>
          <cell r="G617" t="str">
            <v xml:space="preserve">KATIRA              </v>
          </cell>
          <cell r="H617" t="str">
            <v xml:space="preserve">RIO CELESTE         </v>
          </cell>
          <cell r="I617" t="str">
            <v xml:space="preserve">MARIBEL ROJAS CONEJO          </v>
          </cell>
          <cell r="J617">
            <v>24610908</v>
          </cell>
          <cell r="K617">
            <v>24610908</v>
          </cell>
          <cell r="L617" t="str">
            <v xml:space="preserve">                              </v>
          </cell>
          <cell r="M617">
            <v>2</v>
          </cell>
          <cell r="N617">
            <v>91</v>
          </cell>
          <cell r="O617">
            <v>3</v>
          </cell>
          <cell r="P617">
            <v>160</v>
          </cell>
          <cell r="Q617">
            <v>92</v>
          </cell>
          <cell r="R617">
            <v>4</v>
          </cell>
          <cell r="S617" t="e">
            <v>#N/A</v>
          </cell>
          <cell r="AC617">
            <v>6219</v>
          </cell>
          <cell r="AD617">
            <v>1</v>
          </cell>
          <cell r="AE617">
            <v>1</v>
          </cell>
          <cell r="AF617">
            <v>1</v>
          </cell>
          <cell r="AG617">
            <v>0</v>
          </cell>
          <cell r="AH617">
            <v>0</v>
          </cell>
          <cell r="AI617">
            <v>0</v>
          </cell>
        </row>
        <row r="618">
          <cell r="A618">
            <v>6220</v>
          </cell>
          <cell r="B618" t="str">
            <v xml:space="preserve">IEGB COLONIA DEL VALLE             </v>
          </cell>
          <cell r="C618" t="str">
            <v xml:space="preserve">NICOYA                   </v>
          </cell>
          <cell r="D618">
            <v>8</v>
          </cell>
          <cell r="E618" t="str">
            <v>GUANACASTE</v>
          </cell>
          <cell r="F618" t="str">
            <v xml:space="preserve">NANDAYURE           </v>
          </cell>
          <cell r="G618" t="str">
            <v xml:space="preserve">BEJUCO              </v>
          </cell>
          <cell r="H618" t="str">
            <v xml:space="preserve">COLONIA DEL VALLE   </v>
          </cell>
          <cell r="I618" t="str">
            <v xml:space="preserve">JOSE HENRY BALTODANO DIAZ     </v>
          </cell>
          <cell r="J618">
            <v>26558109</v>
          </cell>
          <cell r="K618">
            <v>26558109</v>
          </cell>
          <cell r="L618" t="str">
            <v xml:space="preserve">                              </v>
          </cell>
          <cell r="M618">
            <v>2</v>
          </cell>
          <cell r="N618">
            <v>47</v>
          </cell>
          <cell r="O618">
            <v>3</v>
          </cell>
          <cell r="P618">
            <v>120</v>
          </cell>
          <cell r="Q618">
            <v>48</v>
          </cell>
          <cell r="R618">
            <v>3</v>
          </cell>
          <cell r="S618" t="e">
            <v>#N/A</v>
          </cell>
          <cell r="AC618">
            <v>6220</v>
          </cell>
          <cell r="AD618">
            <v>1</v>
          </cell>
          <cell r="AE618">
            <v>1</v>
          </cell>
          <cell r="AF618">
            <v>1</v>
          </cell>
          <cell r="AG618">
            <v>0</v>
          </cell>
          <cell r="AH618">
            <v>0</v>
          </cell>
          <cell r="AI618">
            <v>0</v>
          </cell>
        </row>
        <row r="619">
          <cell r="A619">
            <v>6222</v>
          </cell>
          <cell r="B619" t="str">
            <v xml:space="preserve">COLEGIO QUEBRADA GRANDE            </v>
          </cell>
          <cell r="C619" t="str">
            <v xml:space="preserve">LIBERIA                  </v>
          </cell>
          <cell r="D619">
            <v>4</v>
          </cell>
          <cell r="E619" t="str">
            <v>GUANACASTE</v>
          </cell>
          <cell r="F619" t="str">
            <v xml:space="preserve">LIBERIA             </v>
          </cell>
          <cell r="G619" t="str">
            <v xml:space="preserve">LIBERIA             </v>
          </cell>
          <cell r="H619" t="str">
            <v xml:space="preserve">QUEBRADA GRANDE     </v>
          </cell>
          <cell r="I619" t="str">
            <v xml:space="preserve">WALTER NOGUERA CASTILLO       </v>
          </cell>
          <cell r="J619">
            <v>26918204</v>
          </cell>
          <cell r="K619">
            <v>0</v>
          </cell>
          <cell r="L619" t="str">
            <v xml:space="preserve">liceoquebradagrande@gmail.com </v>
          </cell>
          <cell r="M619">
            <v>2</v>
          </cell>
          <cell r="N619">
            <v>108</v>
          </cell>
          <cell r="O619">
            <v>6</v>
          </cell>
          <cell r="P619">
            <v>306</v>
          </cell>
          <cell r="Q619">
            <v>119</v>
          </cell>
          <cell r="R619">
            <v>6</v>
          </cell>
          <cell r="S619">
            <v>301</v>
          </cell>
          <cell r="AC619">
            <v>6222</v>
          </cell>
          <cell r="AD619">
            <v>2</v>
          </cell>
          <cell r="AE619">
            <v>1</v>
          </cell>
          <cell r="AF619">
            <v>1</v>
          </cell>
          <cell r="AG619">
            <v>1</v>
          </cell>
          <cell r="AH619">
            <v>1</v>
          </cell>
          <cell r="AI619">
            <v>0</v>
          </cell>
        </row>
        <row r="620">
          <cell r="A620">
            <v>6224</v>
          </cell>
          <cell r="B620" t="str">
            <v xml:space="preserve">IEGB COROMA                        </v>
          </cell>
          <cell r="C620" t="str">
            <v xml:space="preserve">SULA                     </v>
          </cell>
          <cell r="D620">
            <v>3</v>
          </cell>
          <cell r="E620" t="str">
            <v xml:space="preserve">LIMON     </v>
          </cell>
          <cell r="F620" t="str">
            <v xml:space="preserve">TALAMANCA           </v>
          </cell>
          <cell r="G620" t="str">
            <v xml:space="preserve">TELIRE              </v>
          </cell>
          <cell r="H620" t="str">
            <v xml:space="preserve">COROMA              </v>
          </cell>
          <cell r="I620" t="str">
            <v xml:space="preserve">BETTY HERNANDEZ TORRES        </v>
          </cell>
          <cell r="J620">
            <v>0</v>
          </cell>
          <cell r="K620">
            <v>0</v>
          </cell>
          <cell r="L620" t="str">
            <v xml:space="preserve">                              </v>
          </cell>
          <cell r="M620">
            <v>2</v>
          </cell>
          <cell r="N620">
            <v>35</v>
          </cell>
          <cell r="O620">
            <v>3</v>
          </cell>
          <cell r="P620">
            <v>160</v>
          </cell>
          <cell r="Q620">
            <v>48</v>
          </cell>
          <cell r="R620">
            <v>4</v>
          </cell>
          <cell r="S620" t="e">
            <v>#N/A</v>
          </cell>
          <cell r="AC620">
            <v>6224</v>
          </cell>
          <cell r="AD620">
            <v>1</v>
          </cell>
          <cell r="AE620">
            <v>1</v>
          </cell>
          <cell r="AF620">
            <v>1</v>
          </cell>
          <cell r="AG620">
            <v>0</v>
          </cell>
          <cell r="AH620">
            <v>0</v>
          </cell>
          <cell r="AI620">
            <v>0</v>
          </cell>
        </row>
        <row r="621">
          <cell r="A621">
            <v>6235</v>
          </cell>
          <cell r="B621" t="str">
            <v xml:space="preserve">IEGB NAMALDI                       </v>
          </cell>
          <cell r="C621" t="str">
            <v xml:space="preserve">SULA                     </v>
          </cell>
          <cell r="D621">
            <v>6</v>
          </cell>
          <cell r="E621" t="str">
            <v xml:space="preserve">LIMON     </v>
          </cell>
          <cell r="F621" t="str">
            <v xml:space="preserve">MATINA              </v>
          </cell>
          <cell r="G621" t="str">
            <v xml:space="preserve">MATINA              </v>
          </cell>
          <cell r="H621" t="str">
            <v xml:space="preserve">NAMALDI             </v>
          </cell>
          <cell r="I621" t="str">
            <v xml:space="preserve">DÓNIFAN CARPIO ZÚÑIGA         </v>
          </cell>
          <cell r="J621">
            <v>0</v>
          </cell>
          <cell r="K621">
            <v>0</v>
          </cell>
          <cell r="L621" t="str">
            <v xml:space="preserve">namaldi2008@hotmail.com       </v>
          </cell>
          <cell r="M621">
            <v>2</v>
          </cell>
          <cell r="N621">
            <v>80</v>
          </cell>
          <cell r="O621">
            <v>5</v>
          </cell>
          <cell r="P621">
            <v>200</v>
          </cell>
          <cell r="Q621">
            <v>65</v>
          </cell>
          <cell r="R621">
            <v>4</v>
          </cell>
          <cell r="S621" t="e">
            <v>#N/A</v>
          </cell>
          <cell r="AC621">
            <v>6235</v>
          </cell>
          <cell r="AD621">
            <v>1</v>
          </cell>
          <cell r="AE621">
            <v>1</v>
          </cell>
          <cell r="AF621">
            <v>1</v>
          </cell>
          <cell r="AG621">
            <v>1</v>
          </cell>
          <cell r="AH621">
            <v>1</v>
          </cell>
          <cell r="AI621">
            <v>0</v>
          </cell>
        </row>
        <row r="622">
          <cell r="A622">
            <v>6236</v>
          </cell>
          <cell r="B622" t="str">
            <v xml:space="preserve">IEGB PALMERA                       </v>
          </cell>
          <cell r="C622" t="str">
            <v xml:space="preserve">SULA                     </v>
          </cell>
          <cell r="D622">
            <v>6</v>
          </cell>
          <cell r="E622" t="str">
            <v xml:space="preserve">LIMON     </v>
          </cell>
          <cell r="F622" t="str">
            <v xml:space="preserve">MATINA              </v>
          </cell>
          <cell r="G622" t="str">
            <v xml:space="preserve">CARRANDI            </v>
          </cell>
          <cell r="H622" t="str">
            <v xml:space="preserve">ZENT                </v>
          </cell>
          <cell r="I622" t="str">
            <v xml:space="preserve">CATALINO ROJAS MORALES        </v>
          </cell>
          <cell r="J622">
            <v>88930254</v>
          </cell>
          <cell r="K622">
            <v>0</v>
          </cell>
          <cell r="L622" t="str">
            <v xml:space="preserve">cortes@yahoo.es               </v>
          </cell>
          <cell r="M622">
            <v>2</v>
          </cell>
          <cell r="N622">
            <v>70</v>
          </cell>
          <cell r="O622">
            <v>4</v>
          </cell>
          <cell r="P622">
            <v>160</v>
          </cell>
          <cell r="Q622">
            <v>61</v>
          </cell>
          <cell r="R622">
            <v>3</v>
          </cell>
          <cell r="S622" t="e">
            <v>#N/A</v>
          </cell>
          <cell r="AC622">
            <v>6236</v>
          </cell>
          <cell r="AD622">
            <v>1</v>
          </cell>
          <cell r="AE622">
            <v>1</v>
          </cell>
          <cell r="AF622">
            <v>1</v>
          </cell>
          <cell r="AG622">
            <v>1</v>
          </cell>
          <cell r="AH622">
            <v>0</v>
          </cell>
          <cell r="AI622">
            <v>0</v>
          </cell>
        </row>
        <row r="623">
          <cell r="A623">
            <v>6244</v>
          </cell>
          <cell r="B623" t="str">
            <v xml:space="preserve">LICEO RURAL SONAFLUCA              </v>
          </cell>
          <cell r="C623" t="str">
            <v xml:space="preserve">SAN CARLOS               </v>
          </cell>
          <cell r="D623">
            <v>6</v>
          </cell>
          <cell r="E623" t="str">
            <v xml:space="preserve">ALAJUELA  </v>
          </cell>
          <cell r="F623" t="str">
            <v xml:space="preserve">SAN CARLOS          </v>
          </cell>
          <cell r="G623" t="str">
            <v xml:space="preserve">FORTUNA             </v>
          </cell>
          <cell r="H623" t="str">
            <v xml:space="preserve">SONAFLUCA           </v>
          </cell>
          <cell r="I623" t="str">
            <v xml:space="preserve">KENDALL RODRIGUEZ RODRIGUEZ   </v>
          </cell>
          <cell r="J623">
            <v>24692617</v>
          </cell>
          <cell r="K623">
            <v>24692617</v>
          </cell>
          <cell r="L623" t="str">
            <v xml:space="preserve">liceosonafluca@gmail.com      </v>
          </cell>
          <cell r="M623">
            <v>2</v>
          </cell>
          <cell r="N623">
            <v>137</v>
          </cell>
          <cell r="O623">
            <v>5</v>
          </cell>
          <cell r="P623">
            <v>200</v>
          </cell>
          <cell r="Q623">
            <v>105</v>
          </cell>
          <cell r="R623">
            <v>5</v>
          </cell>
          <cell r="S623" t="e">
            <v>#N/A</v>
          </cell>
          <cell r="AC623">
            <v>6244</v>
          </cell>
          <cell r="AD623">
            <v>1</v>
          </cell>
          <cell r="AE623">
            <v>1</v>
          </cell>
          <cell r="AF623">
            <v>1</v>
          </cell>
          <cell r="AG623">
            <v>1</v>
          </cell>
          <cell r="AH623">
            <v>1</v>
          </cell>
          <cell r="AI623">
            <v>0</v>
          </cell>
        </row>
        <row r="624">
          <cell r="A624">
            <v>6267</v>
          </cell>
          <cell r="B624" t="str">
            <v xml:space="preserve">LICEO RURAL  LOS ALMENDROS         </v>
          </cell>
          <cell r="C624" t="str">
            <v xml:space="preserve">SAN CARLOS               </v>
          </cell>
          <cell r="D624">
            <v>7</v>
          </cell>
          <cell r="E624" t="str">
            <v xml:space="preserve">ALAJUELA  </v>
          </cell>
          <cell r="F624" t="str">
            <v xml:space="preserve">SAN CARLOS          </v>
          </cell>
          <cell r="G624" t="str">
            <v xml:space="preserve">CUTRIS              </v>
          </cell>
          <cell r="H624" t="str">
            <v xml:space="preserve">ALMENDROS           </v>
          </cell>
          <cell r="I624" t="str">
            <v xml:space="preserve">ANDRES PEREZ PEREZ            </v>
          </cell>
          <cell r="J624">
            <v>0</v>
          </cell>
          <cell r="K624">
            <v>0</v>
          </cell>
          <cell r="L624" t="str">
            <v xml:space="preserve">                              </v>
          </cell>
          <cell r="M624">
            <v>2</v>
          </cell>
          <cell r="N624">
            <v>34</v>
          </cell>
          <cell r="O624">
            <v>5</v>
          </cell>
          <cell r="P624">
            <v>200</v>
          </cell>
          <cell r="Q624">
            <v>37</v>
          </cell>
          <cell r="R624">
            <v>5</v>
          </cell>
          <cell r="S624" t="e">
            <v>#N/A</v>
          </cell>
          <cell r="AC624">
            <v>6267</v>
          </cell>
          <cell r="AD624">
            <v>1</v>
          </cell>
          <cell r="AE624">
            <v>1</v>
          </cell>
          <cell r="AF624">
            <v>1</v>
          </cell>
          <cell r="AG624">
            <v>1</v>
          </cell>
          <cell r="AH624">
            <v>1</v>
          </cell>
          <cell r="AI624">
            <v>0</v>
          </cell>
        </row>
        <row r="625">
          <cell r="A625">
            <v>6269</v>
          </cell>
          <cell r="B625" t="str">
            <v xml:space="preserve">COLEGIO MATA DE PLATANO            </v>
          </cell>
          <cell r="C625" t="str">
            <v xml:space="preserve">SAN JOSE NORTE           </v>
          </cell>
          <cell r="D625">
            <v>7</v>
          </cell>
          <cell r="E625" t="str">
            <v xml:space="preserve">SAN JOSE  </v>
          </cell>
          <cell r="F625" t="str">
            <v xml:space="preserve">GOICOECHEA          </v>
          </cell>
          <cell r="G625" t="str">
            <v xml:space="preserve">MATA DE PLATANO     </v>
          </cell>
          <cell r="H625" t="str">
            <v xml:space="preserve">EL CARMEN           </v>
          </cell>
          <cell r="I625" t="str">
            <v xml:space="preserve">DENNIS GOMEZ DUARTE           </v>
          </cell>
          <cell r="J625">
            <v>22453134</v>
          </cell>
          <cell r="K625">
            <v>0</v>
          </cell>
          <cell r="L625" t="str">
            <v xml:space="preserve">lmataplatano@gmail.com        </v>
          </cell>
          <cell r="M625">
            <v>2</v>
          </cell>
          <cell r="N625">
            <v>363</v>
          </cell>
          <cell r="O625">
            <v>11</v>
          </cell>
          <cell r="P625">
            <v>534</v>
          </cell>
          <cell r="Q625">
            <v>336</v>
          </cell>
          <cell r="R625">
            <v>12</v>
          </cell>
          <cell r="S625">
            <v>464</v>
          </cell>
          <cell r="AC625">
            <v>6269</v>
          </cell>
          <cell r="AD625">
            <v>3</v>
          </cell>
          <cell r="AE625">
            <v>3</v>
          </cell>
          <cell r="AF625">
            <v>2</v>
          </cell>
          <cell r="AG625">
            <v>2</v>
          </cell>
          <cell r="AH625">
            <v>1</v>
          </cell>
          <cell r="AI625">
            <v>0</v>
          </cell>
        </row>
        <row r="626">
          <cell r="A626">
            <v>6270</v>
          </cell>
          <cell r="B626" t="str">
            <v xml:space="preserve">COLEGIO SAN RAFAEL DE POAS         </v>
          </cell>
          <cell r="C626" t="str">
            <v xml:space="preserve">ALAJUELA                 </v>
          </cell>
          <cell r="D626">
            <v>7</v>
          </cell>
          <cell r="E626" t="str">
            <v xml:space="preserve">ALAJUELA  </v>
          </cell>
          <cell r="F626" t="str">
            <v xml:space="preserve">POAS                </v>
          </cell>
          <cell r="G626" t="str">
            <v xml:space="preserve">SAN RAFAEL          </v>
          </cell>
          <cell r="H626" t="str">
            <v xml:space="preserve">SAN RAFAEL          </v>
          </cell>
          <cell r="I626" t="str">
            <v xml:space="preserve">GRACE ZAMORA SANCHEZ          </v>
          </cell>
          <cell r="J626">
            <v>24487216</v>
          </cell>
          <cell r="K626">
            <v>24487216</v>
          </cell>
          <cell r="L626" t="str">
            <v xml:space="preserve">liceosanrapoas@hotmail.com    </v>
          </cell>
          <cell r="M626">
            <v>2</v>
          </cell>
          <cell r="N626">
            <v>163</v>
          </cell>
          <cell r="O626">
            <v>6</v>
          </cell>
          <cell r="P626">
            <v>295</v>
          </cell>
          <cell r="Q626">
            <v>260</v>
          </cell>
          <cell r="R626">
            <v>9</v>
          </cell>
          <cell r="S626">
            <v>430</v>
          </cell>
          <cell r="AC626">
            <v>6270</v>
          </cell>
          <cell r="AD626">
            <v>0</v>
          </cell>
          <cell r="AE626">
            <v>3</v>
          </cell>
          <cell r="AF626">
            <v>2</v>
          </cell>
          <cell r="AG626">
            <v>0</v>
          </cell>
          <cell r="AH626">
            <v>1</v>
          </cell>
          <cell r="AI626">
            <v>0</v>
          </cell>
        </row>
        <row r="627">
          <cell r="A627">
            <v>6273</v>
          </cell>
          <cell r="B627" t="str">
            <v xml:space="preserve">LICEO RURAL CERROS                 </v>
          </cell>
          <cell r="C627" t="str">
            <v xml:space="preserve">AGUIRRE                  </v>
          </cell>
          <cell r="D627">
            <v>1</v>
          </cell>
          <cell r="E627" t="str">
            <v>PUNTARENAS</v>
          </cell>
          <cell r="F627" t="str">
            <v xml:space="preserve">AGUIRRE             </v>
          </cell>
          <cell r="G627" t="str">
            <v xml:space="preserve">QUEPOS              </v>
          </cell>
          <cell r="H627" t="str">
            <v>SAN RAFAEL DE CERROS</v>
          </cell>
          <cell r="I627" t="str">
            <v xml:space="preserve">XINIA ISABEL PIEDRA VALVERDE  </v>
          </cell>
          <cell r="J627">
            <v>27776113</v>
          </cell>
          <cell r="K627">
            <v>27776113</v>
          </cell>
          <cell r="L627" t="str">
            <v xml:space="preserve">xinia_ipv@yahoo.com           </v>
          </cell>
          <cell r="M627">
            <v>2</v>
          </cell>
          <cell r="N627">
            <v>120</v>
          </cell>
          <cell r="O627">
            <v>5</v>
          </cell>
          <cell r="P627">
            <v>240</v>
          </cell>
          <cell r="Q627">
            <v>78</v>
          </cell>
          <cell r="R627">
            <v>3</v>
          </cell>
          <cell r="S627" t="e">
            <v>#N/A</v>
          </cell>
          <cell r="AC627">
            <v>6273</v>
          </cell>
          <cell r="AD627">
            <v>1</v>
          </cell>
          <cell r="AE627">
            <v>1</v>
          </cell>
          <cell r="AF627">
            <v>1</v>
          </cell>
          <cell r="AG627">
            <v>1</v>
          </cell>
          <cell r="AH627">
            <v>1</v>
          </cell>
          <cell r="AI627">
            <v>0</v>
          </cell>
        </row>
        <row r="628">
          <cell r="A628">
            <v>6276</v>
          </cell>
          <cell r="B628" t="str">
            <v xml:space="preserve">SANTA BARBARA                      </v>
          </cell>
          <cell r="C628" t="str">
            <v xml:space="preserve">SANTA CRUZ               </v>
          </cell>
          <cell r="D628">
            <v>1</v>
          </cell>
          <cell r="E628" t="str">
            <v>GUANACASTE</v>
          </cell>
          <cell r="F628" t="str">
            <v xml:space="preserve">SANTA CRUZ          </v>
          </cell>
          <cell r="G628" t="str">
            <v xml:space="preserve">DIRIA               </v>
          </cell>
          <cell r="H628" t="str">
            <v xml:space="preserve">SANTA BARBARA       </v>
          </cell>
          <cell r="I628" t="str">
            <v xml:space="preserve">MARIA ELENA RAMIREZ RAMIREZ   </v>
          </cell>
          <cell r="J628">
            <v>26811346</v>
          </cell>
          <cell r="K628">
            <v>26811346</v>
          </cell>
          <cell r="L628" t="str">
            <v xml:space="preserve">                              </v>
          </cell>
          <cell r="M628">
            <v>2</v>
          </cell>
          <cell r="N628">
            <v>344</v>
          </cell>
          <cell r="O628">
            <v>5</v>
          </cell>
          <cell r="P628">
            <v>800</v>
          </cell>
          <cell r="Q628">
            <v>370</v>
          </cell>
          <cell r="R628">
            <v>14</v>
          </cell>
          <cell r="S628">
            <v>806</v>
          </cell>
          <cell r="AC628">
            <v>6276</v>
          </cell>
          <cell r="AD628">
            <v>1</v>
          </cell>
          <cell r="AE628">
            <v>1</v>
          </cell>
          <cell r="AF628">
            <v>1</v>
          </cell>
          <cell r="AG628">
            <v>1</v>
          </cell>
          <cell r="AH628">
            <v>1</v>
          </cell>
          <cell r="AI628">
            <v>0</v>
          </cell>
        </row>
        <row r="629">
          <cell r="A629">
            <v>6313</v>
          </cell>
          <cell r="B629" t="str">
            <v>T.V. ASOC.HOGAR CREA NIÑOS ADOLESC.</v>
          </cell>
          <cell r="C629" t="str">
            <v xml:space="preserve">HEREDIA                  </v>
          </cell>
          <cell r="D629">
            <v>4</v>
          </cell>
          <cell r="E629" t="str">
            <v xml:space="preserve">HEREDIA   </v>
          </cell>
          <cell r="F629" t="str">
            <v xml:space="preserve">BARVA               </v>
          </cell>
          <cell r="G629" t="str">
            <v xml:space="preserve">SANTA LUCIA         </v>
          </cell>
          <cell r="H629" t="str">
            <v xml:space="preserve">SANTA LUCíA         </v>
          </cell>
          <cell r="I629" t="str">
            <v xml:space="preserve">FRANCISCO LÓPEZ JIMÉNEZ       </v>
          </cell>
          <cell r="J629">
            <v>22609441</v>
          </cell>
          <cell r="K629">
            <v>22609441</v>
          </cell>
          <cell r="L629" t="str">
            <v xml:space="preserve">andreyv7@hotmail.com          </v>
          </cell>
          <cell r="M629">
            <v>2</v>
          </cell>
          <cell r="N629">
            <v>19</v>
          </cell>
          <cell r="O629">
            <v>2</v>
          </cell>
          <cell r="P629">
            <v>80</v>
          </cell>
          <cell r="Q629">
            <v>22</v>
          </cell>
          <cell r="R629">
            <v>2</v>
          </cell>
          <cell r="S629" t="e">
            <v>#N/A</v>
          </cell>
          <cell r="AC629">
            <v>6313</v>
          </cell>
          <cell r="AD629">
            <v>1</v>
          </cell>
          <cell r="AE629">
            <v>1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</row>
        <row r="630">
          <cell r="A630">
            <v>6349</v>
          </cell>
          <cell r="B630" t="str">
            <v xml:space="preserve">COLEGIO DE PLATANAR                </v>
          </cell>
          <cell r="C630" t="str">
            <v xml:space="preserve">SAN CARLOS               </v>
          </cell>
          <cell r="D630">
            <v>2</v>
          </cell>
          <cell r="E630" t="str">
            <v xml:space="preserve">ALAJUELA  </v>
          </cell>
          <cell r="F630" t="str">
            <v xml:space="preserve">SAN CARLOS          </v>
          </cell>
          <cell r="G630" t="str">
            <v xml:space="preserve">FLORENCIA           </v>
          </cell>
          <cell r="H630" t="str">
            <v xml:space="preserve">PLATANAR            </v>
          </cell>
          <cell r="I630" t="str">
            <v xml:space="preserve">MIGUEL CARVAJAL JIMENEZ       </v>
          </cell>
          <cell r="J630">
            <v>24757121</v>
          </cell>
          <cell r="K630">
            <v>24757121</v>
          </cell>
          <cell r="L630" t="str">
            <v xml:space="preserve">macarvajalj@yahoo.es          </v>
          </cell>
          <cell r="M630">
            <v>2</v>
          </cell>
          <cell r="N630">
            <v>159</v>
          </cell>
          <cell r="O630">
            <v>6</v>
          </cell>
          <cell r="P630">
            <v>389</v>
          </cell>
          <cell r="Q630">
            <v>111</v>
          </cell>
          <cell r="R630">
            <v>5</v>
          </cell>
          <cell r="S630">
            <v>234</v>
          </cell>
          <cell r="AC630">
            <v>6349</v>
          </cell>
          <cell r="AD630">
            <v>2</v>
          </cell>
          <cell r="AE630">
            <v>2</v>
          </cell>
          <cell r="AF630">
            <v>1</v>
          </cell>
          <cell r="AG630">
            <v>1</v>
          </cell>
          <cell r="AH630">
            <v>0</v>
          </cell>
          <cell r="AI630">
            <v>0</v>
          </cell>
        </row>
        <row r="631">
          <cell r="A631">
            <v>6350</v>
          </cell>
          <cell r="B631" t="str">
            <v xml:space="preserve">IEBG LIMON 2000                    </v>
          </cell>
          <cell r="C631" t="str">
            <v xml:space="preserve">LIMON                    </v>
          </cell>
          <cell r="D631">
            <v>1</v>
          </cell>
          <cell r="E631" t="str">
            <v xml:space="preserve">LIMON     </v>
          </cell>
          <cell r="F631" t="str">
            <v xml:space="preserve">LIMON               </v>
          </cell>
          <cell r="G631" t="str">
            <v xml:space="preserve">RIO BLANCO          </v>
          </cell>
          <cell r="H631" t="str">
            <v xml:space="preserve">RIO BLANCO          </v>
          </cell>
          <cell r="I631" t="str">
            <v xml:space="preserve">IVONE WRIGH RUSSELL           </v>
          </cell>
          <cell r="J631">
            <v>27972815</v>
          </cell>
          <cell r="K631">
            <v>27972815</v>
          </cell>
          <cell r="L631" t="str">
            <v xml:space="preserve">escuelalimon2000@yahoo.com    </v>
          </cell>
          <cell r="M631">
            <v>2</v>
          </cell>
          <cell r="N631">
            <v>160</v>
          </cell>
          <cell r="O631">
            <v>6</v>
          </cell>
          <cell r="P631">
            <v>279</v>
          </cell>
          <cell r="Q631">
            <v>163</v>
          </cell>
          <cell r="R631">
            <v>6</v>
          </cell>
          <cell r="S631">
            <v>267</v>
          </cell>
          <cell r="AC631">
            <v>6350</v>
          </cell>
          <cell r="AD631">
            <v>2</v>
          </cell>
          <cell r="AE631">
            <v>2</v>
          </cell>
          <cell r="AF631">
            <v>2</v>
          </cell>
          <cell r="AG631">
            <v>0</v>
          </cell>
          <cell r="AH631">
            <v>0</v>
          </cell>
          <cell r="AI631">
            <v>0</v>
          </cell>
        </row>
        <row r="632">
          <cell r="A632">
            <v>6358</v>
          </cell>
          <cell r="B632" t="str">
            <v xml:space="preserve">C.T.P. VASQUEZ DE CORONADO         </v>
          </cell>
          <cell r="C632" t="str">
            <v xml:space="preserve">SAN JOSE NORTE           </v>
          </cell>
          <cell r="D632">
            <v>11</v>
          </cell>
          <cell r="E632" t="str">
            <v xml:space="preserve">SAN JOSE  </v>
          </cell>
          <cell r="F632" t="str">
            <v xml:space="preserve">VASQUEZ DE CORONADO </v>
          </cell>
          <cell r="G632" t="str">
            <v xml:space="preserve">PATALILLO           </v>
          </cell>
          <cell r="H632" t="str">
            <v xml:space="preserve">SAN ANTONIO         </v>
          </cell>
          <cell r="I632" t="str">
            <v xml:space="preserve">KATIA AMADOR PEREZ            </v>
          </cell>
          <cell r="J632">
            <v>22293801</v>
          </cell>
          <cell r="K632">
            <v>22293801</v>
          </cell>
          <cell r="L632" t="str">
            <v>ctpvazquezdecoronado@gmail.com</v>
          </cell>
          <cell r="M632">
            <v>2</v>
          </cell>
          <cell r="N632">
            <v>311</v>
          </cell>
          <cell r="O632">
            <v>10</v>
          </cell>
          <cell r="P632">
            <v>888</v>
          </cell>
          <cell r="Q632">
            <v>235</v>
          </cell>
          <cell r="R632">
            <v>7</v>
          </cell>
          <cell r="S632">
            <v>638</v>
          </cell>
          <cell r="AC632">
            <v>6358</v>
          </cell>
          <cell r="AD632">
            <v>0</v>
          </cell>
          <cell r="AE632">
            <v>0</v>
          </cell>
          <cell r="AF632">
            <v>0</v>
          </cell>
          <cell r="AG632">
            <v>4</v>
          </cell>
          <cell r="AH632">
            <v>3</v>
          </cell>
          <cell r="AI632">
            <v>3</v>
          </cell>
        </row>
        <row r="633">
          <cell r="A633">
            <v>6363</v>
          </cell>
          <cell r="B633" t="str">
            <v xml:space="preserve">T.V. HOGAR CREA BIRRISITO          </v>
          </cell>
          <cell r="C633" t="str">
            <v xml:space="preserve">CARTAGO                  </v>
          </cell>
          <cell r="D633">
            <v>8</v>
          </cell>
          <cell r="E633" t="str">
            <v xml:space="preserve">CARTAGO   </v>
          </cell>
          <cell r="F633" t="str">
            <v xml:space="preserve">PARAISO             </v>
          </cell>
          <cell r="G633" t="str">
            <v xml:space="preserve">PARAISO             </v>
          </cell>
          <cell r="H633" t="str">
            <v xml:space="preserve">BIRRISITO           </v>
          </cell>
          <cell r="I633" t="str">
            <v xml:space="preserve">LISSTH ANGULO JOHNSON         </v>
          </cell>
          <cell r="J633">
            <v>25742752</v>
          </cell>
          <cell r="K633">
            <v>25742752</v>
          </cell>
          <cell r="L633" t="str">
            <v>liseth.angulo.johnson@mep.go.c</v>
          </cell>
          <cell r="M633">
            <v>2</v>
          </cell>
          <cell r="N633">
            <v>16</v>
          </cell>
          <cell r="O633">
            <v>2</v>
          </cell>
          <cell r="P633">
            <v>80</v>
          </cell>
          <cell r="Q633">
            <v>20</v>
          </cell>
          <cell r="R633">
            <v>2</v>
          </cell>
          <cell r="S633" t="e">
            <v>#N/A</v>
          </cell>
          <cell r="AC633">
            <v>6363</v>
          </cell>
          <cell r="AD633">
            <v>1</v>
          </cell>
          <cell r="AE633">
            <v>1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</row>
        <row r="634">
          <cell r="A634">
            <v>6372</v>
          </cell>
          <cell r="B634" t="str">
            <v xml:space="preserve">LICEO TIERRA BLANCA                </v>
          </cell>
          <cell r="C634" t="str">
            <v xml:space="preserve">CARTAGO                  </v>
          </cell>
          <cell r="D634">
            <v>7</v>
          </cell>
          <cell r="E634" t="str">
            <v xml:space="preserve">CARTAGO   </v>
          </cell>
          <cell r="F634" t="str">
            <v xml:space="preserve">CARTAGO             </v>
          </cell>
          <cell r="G634" t="str">
            <v xml:space="preserve">TIERRA BLANCA       </v>
          </cell>
          <cell r="H634" t="str">
            <v xml:space="preserve">TIERRA BLANCA       </v>
          </cell>
          <cell r="I634" t="str">
            <v xml:space="preserve">LENNY ALBERT GOMEZ RODRIGUEZ  </v>
          </cell>
          <cell r="J634">
            <v>25300134</v>
          </cell>
          <cell r="K634">
            <v>25300134</v>
          </cell>
          <cell r="L634" t="str">
            <v xml:space="preserve">liceotierrablanca@ice.co.cr   </v>
          </cell>
          <cell r="M634">
            <v>2</v>
          </cell>
          <cell r="N634">
            <v>284</v>
          </cell>
          <cell r="O634">
            <v>11</v>
          </cell>
          <cell r="P634">
            <v>519</v>
          </cell>
          <cell r="Q634">
            <v>191</v>
          </cell>
          <cell r="R634">
            <v>8</v>
          </cell>
          <cell r="S634">
            <v>384</v>
          </cell>
          <cell r="AC634">
            <v>6372</v>
          </cell>
          <cell r="AD634">
            <v>5</v>
          </cell>
          <cell r="AE634">
            <v>4</v>
          </cell>
          <cell r="AF634">
            <v>2</v>
          </cell>
          <cell r="AG634">
            <v>0</v>
          </cell>
          <cell r="AH634">
            <v>0</v>
          </cell>
          <cell r="AI634">
            <v>0</v>
          </cell>
        </row>
        <row r="635">
          <cell r="A635">
            <v>6375</v>
          </cell>
          <cell r="B635" t="str">
            <v xml:space="preserve">LICEO LOS ANGELES                  </v>
          </cell>
          <cell r="C635" t="str">
            <v xml:space="preserve">NICOYA                   </v>
          </cell>
          <cell r="D635">
            <v>8</v>
          </cell>
          <cell r="E635" t="str">
            <v>GUANACASTE</v>
          </cell>
          <cell r="F635" t="str">
            <v xml:space="preserve">NANDAYURE           </v>
          </cell>
          <cell r="G635" t="str">
            <v xml:space="preserve">PORVENIR            </v>
          </cell>
          <cell r="H635" t="str">
            <v xml:space="preserve">LOS ANGELES         </v>
          </cell>
          <cell r="I635" t="str">
            <v xml:space="preserve">JOSE EDUARDO QUIROS GOMEZ     </v>
          </cell>
          <cell r="J635">
            <v>83773610</v>
          </cell>
          <cell r="K635">
            <v>26574101</v>
          </cell>
          <cell r="L635" t="str">
            <v xml:space="preserve">liceolosangeles2009@gmail.com </v>
          </cell>
          <cell r="M635">
            <v>2</v>
          </cell>
          <cell r="N635">
            <v>96</v>
          </cell>
          <cell r="O635">
            <v>6</v>
          </cell>
          <cell r="P635">
            <v>309</v>
          </cell>
          <cell r="Q635">
            <v>123</v>
          </cell>
          <cell r="R635">
            <v>6</v>
          </cell>
          <cell r="S635">
            <v>304</v>
          </cell>
          <cell r="AC635">
            <v>6375</v>
          </cell>
          <cell r="AD635">
            <v>1</v>
          </cell>
          <cell r="AE635">
            <v>1</v>
          </cell>
          <cell r="AF635">
            <v>1</v>
          </cell>
          <cell r="AG635">
            <v>2</v>
          </cell>
          <cell r="AH635">
            <v>1</v>
          </cell>
          <cell r="AI635">
            <v>0</v>
          </cell>
        </row>
        <row r="636">
          <cell r="A636">
            <v>6376</v>
          </cell>
          <cell r="B636" t="str">
            <v xml:space="preserve">LICEO SAN JOSE DEL RIO             </v>
          </cell>
          <cell r="C636" t="str">
            <v xml:space="preserve">SARAPIQUI                </v>
          </cell>
          <cell r="D636">
            <v>3</v>
          </cell>
          <cell r="E636" t="str">
            <v xml:space="preserve">HEREDIA   </v>
          </cell>
          <cell r="F636" t="str">
            <v xml:space="preserve">SARAPIQUI           </v>
          </cell>
          <cell r="G636" t="str">
            <v xml:space="preserve">PUERTO VIEJO        </v>
          </cell>
          <cell r="H636" t="str">
            <v xml:space="preserve">SAN JOSE DE RIO     </v>
          </cell>
          <cell r="I636" t="str">
            <v xml:space="preserve">RODOLFO EZQUIVEL HERNANDEZ    </v>
          </cell>
          <cell r="J636">
            <v>0</v>
          </cell>
          <cell r="K636">
            <v>0</v>
          </cell>
          <cell r="L636" t="str">
            <v xml:space="preserve">                              </v>
          </cell>
          <cell r="M636">
            <v>2</v>
          </cell>
          <cell r="N636">
            <v>246</v>
          </cell>
          <cell r="O636">
            <v>9</v>
          </cell>
          <cell r="P636">
            <v>431</v>
          </cell>
          <cell r="Q636">
            <v>218</v>
          </cell>
          <cell r="R636">
            <v>8</v>
          </cell>
          <cell r="S636">
            <v>385</v>
          </cell>
          <cell r="AC636">
            <v>6376</v>
          </cell>
          <cell r="AD636">
            <v>4</v>
          </cell>
          <cell r="AE636">
            <v>2</v>
          </cell>
          <cell r="AF636">
            <v>1</v>
          </cell>
          <cell r="AG636">
            <v>1</v>
          </cell>
          <cell r="AH636">
            <v>1</v>
          </cell>
          <cell r="AI636">
            <v>0</v>
          </cell>
        </row>
        <row r="637">
          <cell r="A637">
            <v>6384</v>
          </cell>
          <cell r="B637" t="str">
            <v xml:space="preserve">LICEO DE TOBOSI                    </v>
          </cell>
          <cell r="C637" t="str">
            <v xml:space="preserve">CARTAGO                  </v>
          </cell>
          <cell r="D637">
            <v>6</v>
          </cell>
          <cell r="E637" t="str">
            <v xml:space="preserve">CARTAGO   </v>
          </cell>
          <cell r="F637" t="str">
            <v xml:space="preserve">EL GUARCO           </v>
          </cell>
          <cell r="G637" t="str">
            <v xml:space="preserve">TOBOSI              </v>
          </cell>
          <cell r="H637" t="str">
            <v xml:space="preserve">TOBOSI              </v>
          </cell>
          <cell r="I637" t="str">
            <v xml:space="preserve">ALEXIS CAMACHO NAVARRO        </v>
          </cell>
          <cell r="J637">
            <v>25720868</v>
          </cell>
          <cell r="K637">
            <v>0</v>
          </cell>
          <cell r="L637" t="str">
            <v xml:space="preserve">liceotobosi09@gmail.com       </v>
          </cell>
          <cell r="M637">
            <v>2</v>
          </cell>
          <cell r="N637">
            <v>210</v>
          </cell>
          <cell r="O637">
            <v>10</v>
          </cell>
          <cell r="P637">
            <v>40</v>
          </cell>
          <cell r="Q637">
            <v>164</v>
          </cell>
          <cell r="R637">
            <v>6</v>
          </cell>
          <cell r="S637">
            <v>294</v>
          </cell>
          <cell r="AC637">
            <v>6384</v>
          </cell>
          <cell r="AD637">
            <v>5</v>
          </cell>
          <cell r="AE637">
            <v>3</v>
          </cell>
          <cell r="AF637">
            <v>2</v>
          </cell>
          <cell r="AG637">
            <v>0</v>
          </cell>
          <cell r="AH637">
            <v>0</v>
          </cell>
          <cell r="AI637">
            <v>0</v>
          </cell>
        </row>
        <row r="638">
          <cell r="A638">
            <v>6385</v>
          </cell>
          <cell r="B638" t="str">
            <v xml:space="preserve">LICEO SAN ANTONIO                  </v>
          </cell>
          <cell r="C638" t="str">
            <v xml:space="preserve">GUAPILES                 </v>
          </cell>
          <cell r="D638">
            <v>5</v>
          </cell>
          <cell r="E638" t="str">
            <v xml:space="preserve">LIMON     </v>
          </cell>
          <cell r="F638" t="str">
            <v xml:space="preserve">POCOCI              </v>
          </cell>
          <cell r="G638" t="str">
            <v xml:space="preserve">ROXANA              </v>
          </cell>
          <cell r="H638" t="str">
            <v xml:space="preserve">SAN ANTONIO         </v>
          </cell>
          <cell r="I638" t="str">
            <v xml:space="preserve">ALVARO ROMAN GONZALEZ         </v>
          </cell>
          <cell r="J638">
            <v>27632610</v>
          </cell>
          <cell r="K638">
            <v>27632610</v>
          </cell>
          <cell r="L638" t="str">
            <v xml:space="preserve">liceossanantonio@yahoo.es     </v>
          </cell>
          <cell r="M638">
            <v>2</v>
          </cell>
          <cell r="N638">
            <v>289</v>
          </cell>
          <cell r="O638">
            <v>12</v>
          </cell>
          <cell r="P638">
            <v>570</v>
          </cell>
          <cell r="Q638">
            <v>203</v>
          </cell>
          <cell r="R638">
            <v>7</v>
          </cell>
          <cell r="S638">
            <v>521</v>
          </cell>
          <cell r="AC638">
            <v>6385</v>
          </cell>
          <cell r="AD638">
            <v>5</v>
          </cell>
          <cell r="AE638">
            <v>3</v>
          </cell>
          <cell r="AF638">
            <v>2</v>
          </cell>
          <cell r="AG638">
            <v>1</v>
          </cell>
          <cell r="AH638">
            <v>1</v>
          </cell>
          <cell r="AI638">
            <v>0</v>
          </cell>
        </row>
        <row r="639">
          <cell r="A639">
            <v>6406</v>
          </cell>
          <cell r="B639" t="str">
            <v xml:space="preserve">LICEO RURAL SHIKABALI              </v>
          </cell>
          <cell r="C639" t="str">
            <v xml:space="preserve">TURRIALBA                </v>
          </cell>
          <cell r="D639">
            <v>6</v>
          </cell>
          <cell r="E639" t="str">
            <v xml:space="preserve">LIMON     </v>
          </cell>
          <cell r="F639" t="str">
            <v xml:space="preserve">LIMON               </v>
          </cell>
          <cell r="G639" t="str">
            <v xml:space="preserve">VALLE LA ESTRELLA   </v>
          </cell>
          <cell r="H639" t="str">
            <v xml:space="preserve">SHIKABALI           </v>
          </cell>
          <cell r="I639" t="str">
            <v xml:space="preserve">RANDALL LEON CHAVARRIA        </v>
          </cell>
          <cell r="J639">
            <v>0</v>
          </cell>
          <cell r="K639">
            <v>0</v>
          </cell>
          <cell r="L639" t="str">
            <v xml:space="preserve">                              </v>
          </cell>
          <cell r="M639">
            <v>2</v>
          </cell>
          <cell r="N639">
            <v>117</v>
          </cell>
          <cell r="O639">
            <v>6</v>
          </cell>
          <cell r="P639">
            <v>200</v>
          </cell>
          <cell r="Q639">
            <v>78</v>
          </cell>
          <cell r="R639">
            <v>5</v>
          </cell>
          <cell r="S639" t="e">
            <v>#N/A</v>
          </cell>
          <cell r="AC639">
            <v>6406</v>
          </cell>
          <cell r="AD639">
            <v>2</v>
          </cell>
          <cell r="AE639">
            <v>1</v>
          </cell>
          <cell r="AF639">
            <v>1</v>
          </cell>
          <cell r="AG639">
            <v>1</v>
          </cell>
          <cell r="AH639">
            <v>1</v>
          </cell>
          <cell r="AI639">
            <v>0</v>
          </cell>
        </row>
        <row r="640">
          <cell r="A640">
            <v>6407</v>
          </cell>
          <cell r="B640" t="str">
            <v xml:space="preserve">LICEO RURAL KJAKUO SULO            </v>
          </cell>
          <cell r="C640" t="str">
            <v xml:space="preserve">TURRIALBA                </v>
          </cell>
          <cell r="D640">
            <v>7</v>
          </cell>
          <cell r="E640" t="str">
            <v xml:space="preserve">CARTAGO   </v>
          </cell>
          <cell r="F640" t="str">
            <v xml:space="preserve">TURRIALBA           </v>
          </cell>
          <cell r="G640" t="str">
            <v xml:space="preserve">CHIRRIPO            </v>
          </cell>
          <cell r="H640" t="str">
            <v xml:space="preserve">YOLDI               </v>
          </cell>
          <cell r="I640" t="str">
            <v xml:space="preserve">ALDO UGALDE CASTRO            </v>
          </cell>
          <cell r="J640">
            <v>0</v>
          </cell>
          <cell r="K640">
            <v>0</v>
          </cell>
          <cell r="L640" t="str">
            <v xml:space="preserve">alder@costarricense.cr        </v>
          </cell>
          <cell r="M640">
            <v>2</v>
          </cell>
          <cell r="N640">
            <v>58</v>
          </cell>
          <cell r="O640">
            <v>4</v>
          </cell>
          <cell r="P640">
            <v>120</v>
          </cell>
          <cell r="Q640">
            <v>34</v>
          </cell>
          <cell r="R640">
            <v>2</v>
          </cell>
          <cell r="S640" t="e">
            <v>#N/A</v>
          </cell>
          <cell r="AC640">
            <v>6407</v>
          </cell>
          <cell r="AD640">
            <v>1</v>
          </cell>
          <cell r="AE640">
            <v>1</v>
          </cell>
          <cell r="AF640">
            <v>1</v>
          </cell>
          <cell r="AG640">
            <v>0</v>
          </cell>
          <cell r="AH640">
            <v>1</v>
          </cell>
          <cell r="AI640">
            <v>0</v>
          </cell>
        </row>
        <row r="641">
          <cell r="A641">
            <v>6408</v>
          </cell>
          <cell r="B641" t="str">
            <v xml:space="preserve">LICEO RURAL SHIROLES               </v>
          </cell>
          <cell r="C641" t="str">
            <v xml:space="preserve">SULA                     </v>
          </cell>
          <cell r="D641">
            <v>1</v>
          </cell>
          <cell r="E641" t="str">
            <v xml:space="preserve">LIMON     </v>
          </cell>
          <cell r="F641" t="str">
            <v xml:space="preserve">TALAMANCA           </v>
          </cell>
          <cell r="G641" t="str">
            <v xml:space="preserve">BRATSI              </v>
          </cell>
          <cell r="H641" t="str">
            <v xml:space="preserve">SHIROLES            </v>
          </cell>
          <cell r="I641" t="str">
            <v xml:space="preserve">                              </v>
          </cell>
          <cell r="J641">
            <v>27510145</v>
          </cell>
          <cell r="K641">
            <v>0</v>
          </cell>
          <cell r="L641" t="str">
            <v xml:space="preserve">                              </v>
          </cell>
          <cell r="M641">
            <v>2</v>
          </cell>
          <cell r="N641">
            <v>141</v>
          </cell>
          <cell r="O641">
            <v>6</v>
          </cell>
          <cell r="P641">
            <v>160</v>
          </cell>
          <cell r="Q641">
            <v>102</v>
          </cell>
          <cell r="R641">
            <v>3</v>
          </cell>
          <cell r="S641" t="e">
            <v>#N/A</v>
          </cell>
          <cell r="AC641">
            <v>6408</v>
          </cell>
          <cell r="AD641">
            <v>2</v>
          </cell>
          <cell r="AE641">
            <v>2</v>
          </cell>
          <cell r="AF641">
            <v>1</v>
          </cell>
          <cell r="AG641">
            <v>1</v>
          </cell>
          <cell r="AH641">
            <v>0</v>
          </cell>
          <cell r="AI641">
            <v>0</v>
          </cell>
        </row>
        <row r="642">
          <cell r="A642">
            <v>6409</v>
          </cell>
          <cell r="B642" t="str">
            <v xml:space="preserve">LICEO RURAL SALITRE                </v>
          </cell>
          <cell r="C642" t="str">
            <v xml:space="preserve">GRANDE DE TERRABA        </v>
          </cell>
          <cell r="D642">
            <v>1</v>
          </cell>
          <cell r="E642" t="str">
            <v>PUNTARENAS</v>
          </cell>
          <cell r="F642" t="str">
            <v xml:space="preserve">BUENOS AIRES        </v>
          </cell>
          <cell r="G642" t="str">
            <v xml:space="preserve">BUENOS AIRES        </v>
          </cell>
          <cell r="H642" t="str">
            <v xml:space="preserve">SALITRE             </v>
          </cell>
          <cell r="I642" t="str">
            <v xml:space="preserve">LIDIA SUÁREZ CALDERÓN         </v>
          </cell>
          <cell r="J642">
            <v>88970449</v>
          </cell>
          <cell r="K642">
            <v>0</v>
          </cell>
          <cell r="L642" t="str">
            <v xml:space="preserve">liceoruralsalitre@hotmail.es  </v>
          </cell>
          <cell r="M642">
            <v>2</v>
          </cell>
          <cell r="N642">
            <v>67</v>
          </cell>
          <cell r="O642">
            <v>5</v>
          </cell>
          <cell r="P642">
            <v>200</v>
          </cell>
          <cell r="Q642">
            <v>58</v>
          </cell>
          <cell r="R642">
            <v>5</v>
          </cell>
          <cell r="S642" t="e">
            <v>#N/A</v>
          </cell>
          <cell r="AC642">
            <v>6409</v>
          </cell>
          <cell r="AD642">
            <v>1</v>
          </cell>
          <cell r="AE642">
            <v>1</v>
          </cell>
          <cell r="AF642">
            <v>1</v>
          </cell>
          <cell r="AG642">
            <v>1</v>
          </cell>
          <cell r="AH642">
            <v>1</v>
          </cell>
          <cell r="AI642">
            <v>0</v>
          </cell>
        </row>
        <row r="643">
          <cell r="A643">
            <v>6412</v>
          </cell>
          <cell r="B643" t="str">
            <v xml:space="preserve">IEGB SAN FRANCISCO DE ASÍS         </v>
          </cell>
          <cell r="C643" t="str">
            <v xml:space="preserve">HEREDIA                  </v>
          </cell>
          <cell r="D643">
            <v>2</v>
          </cell>
          <cell r="E643" t="str">
            <v xml:space="preserve">HEREDIA   </v>
          </cell>
          <cell r="F643" t="str">
            <v xml:space="preserve">HEREDIA             </v>
          </cell>
          <cell r="G643" t="str">
            <v xml:space="preserve">SAN FRANCISCO       </v>
          </cell>
          <cell r="H643" t="str">
            <v xml:space="preserve">SAN FRANCISCO       </v>
          </cell>
          <cell r="I643" t="str">
            <v xml:space="preserve">WILSON BARRANTES GONZÁLEZ     </v>
          </cell>
          <cell r="J643">
            <v>22377496</v>
          </cell>
          <cell r="K643">
            <v>22377496</v>
          </cell>
          <cell r="L643" t="str">
            <v xml:space="preserve">wibago@yahoo.com              </v>
          </cell>
          <cell r="M643">
            <v>2</v>
          </cell>
          <cell r="N643">
            <v>165</v>
          </cell>
          <cell r="O643">
            <v>6</v>
          </cell>
          <cell r="P643">
            <v>239</v>
          </cell>
          <cell r="Q643">
            <v>147</v>
          </cell>
          <cell r="R643">
            <v>4</v>
          </cell>
          <cell r="S643">
            <v>196</v>
          </cell>
          <cell r="AC643">
            <v>6412</v>
          </cell>
          <cell r="AD643">
            <v>3</v>
          </cell>
          <cell r="AE643">
            <v>2</v>
          </cell>
          <cell r="AF643">
            <v>1</v>
          </cell>
          <cell r="AG643">
            <v>0</v>
          </cell>
          <cell r="AH643">
            <v>0</v>
          </cell>
          <cell r="AI643">
            <v>0</v>
          </cell>
        </row>
        <row r="644">
          <cell r="A644">
            <v>6429</v>
          </cell>
          <cell r="B644" t="str">
            <v xml:space="preserve">IEBG ANSELMO GUTIERREZ BRICEÑO     </v>
          </cell>
          <cell r="C644" t="str">
            <v xml:space="preserve">NICOYA                   </v>
          </cell>
          <cell r="D644">
            <v>1</v>
          </cell>
          <cell r="E644" t="str">
            <v>GUANACASTE</v>
          </cell>
          <cell r="F644" t="str">
            <v xml:space="preserve">NICOYA              </v>
          </cell>
          <cell r="G644" t="str">
            <v xml:space="preserve">NICOYA              </v>
          </cell>
          <cell r="H644" t="str">
            <v xml:space="preserve">QUIRIMAN            </v>
          </cell>
          <cell r="I644" t="str">
            <v xml:space="preserve">JOSE ANTONIO OBANDO ACOSTA    </v>
          </cell>
          <cell r="J644">
            <v>0</v>
          </cell>
          <cell r="K644">
            <v>0</v>
          </cell>
          <cell r="L644" t="str">
            <v xml:space="preserve">antonioobando60@gmail.com     </v>
          </cell>
          <cell r="M644">
            <v>2</v>
          </cell>
          <cell r="N644">
            <v>23</v>
          </cell>
          <cell r="O644">
            <v>3</v>
          </cell>
          <cell r="P644">
            <v>153</v>
          </cell>
          <cell r="Q644">
            <v>33</v>
          </cell>
          <cell r="R644">
            <v>3</v>
          </cell>
          <cell r="S644">
            <v>159</v>
          </cell>
          <cell r="AC644">
            <v>6429</v>
          </cell>
          <cell r="AD644">
            <v>1</v>
          </cell>
          <cell r="AE644">
            <v>1</v>
          </cell>
          <cell r="AF644">
            <v>1</v>
          </cell>
          <cell r="AG644">
            <v>0</v>
          </cell>
          <cell r="AH644">
            <v>0</v>
          </cell>
          <cell r="AI644">
            <v>0</v>
          </cell>
        </row>
        <row r="645">
          <cell r="A645">
            <v>6456</v>
          </cell>
          <cell r="B645" t="str">
            <v xml:space="preserve">COLEGIO OMAR SALAZAR OBANDO        </v>
          </cell>
          <cell r="C645" t="str">
            <v xml:space="preserve">TURRIALBA                </v>
          </cell>
          <cell r="D645">
            <v>2</v>
          </cell>
          <cell r="E645" t="str">
            <v xml:space="preserve">CARTAGO   </v>
          </cell>
          <cell r="F645" t="str">
            <v xml:space="preserve">TURRIALBA           </v>
          </cell>
          <cell r="G645" t="str">
            <v xml:space="preserve">TURRIALBA           </v>
          </cell>
          <cell r="H645" t="str">
            <v xml:space="preserve">TURRIALBA           </v>
          </cell>
          <cell r="I645" t="str">
            <v xml:space="preserve">LUIS GUILLERMO BADILLA SOJO   </v>
          </cell>
          <cell r="J645">
            <v>25564992</v>
          </cell>
          <cell r="K645">
            <v>25564993</v>
          </cell>
          <cell r="L645" t="str">
            <v xml:space="preserve">coleomarsalazaro@hotmail.com  </v>
          </cell>
          <cell r="M645">
            <v>2</v>
          </cell>
          <cell r="N645">
            <v>419</v>
          </cell>
          <cell r="O645">
            <v>13</v>
          </cell>
          <cell r="P645">
            <v>700</v>
          </cell>
          <cell r="Q645">
            <v>228</v>
          </cell>
          <cell r="R645">
            <v>7</v>
          </cell>
          <cell r="S645">
            <v>444</v>
          </cell>
          <cell r="AC645">
            <v>6456</v>
          </cell>
          <cell r="AD645">
            <v>7</v>
          </cell>
          <cell r="AE645">
            <v>6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</row>
        <row r="646">
          <cell r="A646">
            <v>6465</v>
          </cell>
          <cell r="B646" t="str">
            <v xml:space="preserve">T.V. VILLA HERMOSA                 </v>
          </cell>
          <cell r="C646" t="str">
            <v xml:space="preserve">GRANDE DE TERRABA        </v>
          </cell>
          <cell r="D646">
            <v>1</v>
          </cell>
          <cell r="E646" t="str">
            <v>PUNTARENAS</v>
          </cell>
          <cell r="F646" t="str">
            <v xml:space="preserve">BUENOS AIRES        </v>
          </cell>
          <cell r="G646" t="str">
            <v xml:space="preserve">BUENOS AIRES        </v>
          </cell>
          <cell r="H646" t="str">
            <v xml:space="preserve">VILLA HERMOSA       </v>
          </cell>
          <cell r="I646" t="str">
            <v xml:space="preserve">ADRIANA MABEL TORRES ORTIZ    </v>
          </cell>
          <cell r="J646">
            <v>89180937</v>
          </cell>
          <cell r="K646">
            <v>27300578</v>
          </cell>
          <cell r="L646" t="str">
            <v xml:space="preserve">                              </v>
          </cell>
          <cell r="M646">
            <v>2</v>
          </cell>
          <cell r="N646">
            <v>14</v>
          </cell>
          <cell r="O646">
            <v>3</v>
          </cell>
          <cell r="P646">
            <v>80</v>
          </cell>
          <cell r="Q646">
            <v>24</v>
          </cell>
          <cell r="R646">
            <v>3</v>
          </cell>
          <cell r="S646" t="e">
            <v>#N/A</v>
          </cell>
          <cell r="AC646">
            <v>6465</v>
          </cell>
          <cell r="AD646">
            <v>1</v>
          </cell>
          <cell r="AE646">
            <v>1</v>
          </cell>
          <cell r="AF646">
            <v>1</v>
          </cell>
          <cell r="AG646">
            <v>0</v>
          </cell>
          <cell r="AH646">
            <v>0</v>
          </cell>
          <cell r="AI646">
            <v>0</v>
          </cell>
        </row>
        <row r="647">
          <cell r="A647">
            <v>6475</v>
          </cell>
          <cell r="B647" t="str">
            <v xml:space="preserve">NOCTURNO DE BAGACES                </v>
          </cell>
          <cell r="C647" t="str">
            <v xml:space="preserve">LIBERIA                  </v>
          </cell>
          <cell r="D647">
            <v>3</v>
          </cell>
          <cell r="E647" t="str">
            <v>GUANACASTE</v>
          </cell>
          <cell r="F647" t="str">
            <v xml:space="preserve">BAGACES             </v>
          </cell>
          <cell r="G647" t="str">
            <v xml:space="preserve">BAGACES             </v>
          </cell>
          <cell r="H647" t="str">
            <v xml:space="preserve">BAGACES             </v>
          </cell>
          <cell r="I647" t="str">
            <v xml:space="preserve">JOSE ANGEL ROVIRA UGARTE      </v>
          </cell>
          <cell r="J647">
            <v>26711049</v>
          </cell>
          <cell r="K647">
            <v>0</v>
          </cell>
          <cell r="L647" t="str">
            <v xml:space="preserve">                              </v>
          </cell>
          <cell r="M647">
            <v>2</v>
          </cell>
          <cell r="N647">
            <v>374</v>
          </cell>
          <cell r="O647">
            <v>13</v>
          </cell>
          <cell r="P647">
            <v>431</v>
          </cell>
          <cell r="Q647">
            <v>256</v>
          </cell>
          <cell r="R647">
            <v>9</v>
          </cell>
          <cell r="S647">
            <v>287</v>
          </cell>
          <cell r="AC647">
            <v>6475</v>
          </cell>
          <cell r="AD647">
            <v>3</v>
          </cell>
          <cell r="AE647">
            <v>4</v>
          </cell>
          <cell r="AF647">
            <v>2</v>
          </cell>
          <cell r="AG647">
            <v>3</v>
          </cell>
          <cell r="AH647">
            <v>1</v>
          </cell>
          <cell r="AI647">
            <v>0</v>
          </cell>
        </row>
        <row r="648">
          <cell r="A648">
            <v>6479</v>
          </cell>
          <cell r="B648" t="str">
            <v xml:space="preserve">COLEGIO DE GUACIMO                 </v>
          </cell>
          <cell r="C648" t="str">
            <v xml:space="preserve">GUAPILES                 </v>
          </cell>
          <cell r="D648">
            <v>4</v>
          </cell>
          <cell r="E648" t="str">
            <v xml:space="preserve">LIMON     </v>
          </cell>
          <cell r="F648" t="str">
            <v xml:space="preserve">GUACIMO             </v>
          </cell>
          <cell r="G648" t="str">
            <v xml:space="preserve">GUACIMO             </v>
          </cell>
          <cell r="H648" t="str">
            <v xml:space="preserve">LOS COLEGIOS        </v>
          </cell>
          <cell r="I648" t="str">
            <v>LENIN FERNANDO ALVARADO PORRAS</v>
          </cell>
          <cell r="J648">
            <v>27165352</v>
          </cell>
          <cell r="K648">
            <v>27165352</v>
          </cell>
          <cell r="L648" t="str">
            <v xml:space="preserve">fenin1@hotmail.com            </v>
          </cell>
          <cell r="M648">
            <v>2</v>
          </cell>
          <cell r="N648">
            <v>346</v>
          </cell>
          <cell r="O648">
            <v>13</v>
          </cell>
          <cell r="P648">
            <v>620</v>
          </cell>
          <cell r="Q648">
            <v>0</v>
          </cell>
          <cell r="S648">
            <v>390</v>
          </cell>
          <cell r="AC648">
            <v>6479</v>
          </cell>
          <cell r="AD648">
            <v>6</v>
          </cell>
          <cell r="AE648">
            <v>3</v>
          </cell>
          <cell r="AF648">
            <v>2</v>
          </cell>
          <cell r="AG648">
            <v>1</v>
          </cell>
          <cell r="AH648">
            <v>1</v>
          </cell>
          <cell r="AI648">
            <v>0</v>
          </cell>
        </row>
        <row r="649">
          <cell r="A649">
            <v>6480</v>
          </cell>
          <cell r="B649" t="str">
            <v xml:space="preserve">LICEO RURAL ALTO COHEN             </v>
          </cell>
          <cell r="C649" t="str">
            <v xml:space="preserve">SULA                     </v>
          </cell>
          <cell r="D649">
            <v>5</v>
          </cell>
          <cell r="E649" t="str">
            <v xml:space="preserve">LIMON     </v>
          </cell>
          <cell r="F649" t="str">
            <v xml:space="preserve">LIMON               </v>
          </cell>
          <cell r="G649" t="str">
            <v xml:space="preserve">VALLE LA ESTRELLA   </v>
          </cell>
          <cell r="H649" t="str">
            <v xml:space="preserve">ALTO COHEN          </v>
          </cell>
          <cell r="I649" t="str">
            <v xml:space="preserve">ANDRÉS ARAYA LEIVA            </v>
          </cell>
          <cell r="J649">
            <v>0</v>
          </cell>
          <cell r="K649">
            <v>0</v>
          </cell>
          <cell r="L649" t="str">
            <v xml:space="preserve">                              </v>
          </cell>
          <cell r="M649">
            <v>2</v>
          </cell>
          <cell r="N649">
            <v>40</v>
          </cell>
          <cell r="O649">
            <v>5</v>
          </cell>
          <cell r="P649">
            <v>160</v>
          </cell>
          <cell r="Q649">
            <v>16</v>
          </cell>
          <cell r="R649">
            <v>3</v>
          </cell>
          <cell r="S649" t="e">
            <v>#N/A</v>
          </cell>
          <cell r="AC649">
            <v>6480</v>
          </cell>
          <cell r="AD649">
            <v>1</v>
          </cell>
          <cell r="AE649">
            <v>1</v>
          </cell>
          <cell r="AF649">
            <v>1</v>
          </cell>
          <cell r="AG649">
            <v>1</v>
          </cell>
          <cell r="AH649">
            <v>1</v>
          </cell>
          <cell r="AI649">
            <v>0</v>
          </cell>
        </row>
        <row r="650">
          <cell r="A650">
            <v>6498</v>
          </cell>
          <cell r="B650" t="str">
            <v xml:space="preserve">LICEO RURAL YIMBA CAJ              </v>
          </cell>
          <cell r="C650" t="str">
            <v xml:space="preserve">GRANDE DE TERRABA        </v>
          </cell>
          <cell r="D650">
            <v>3</v>
          </cell>
          <cell r="E650" t="str">
            <v>PUNTARENAS</v>
          </cell>
          <cell r="F650" t="str">
            <v xml:space="preserve">BUENOS AIRES        </v>
          </cell>
          <cell r="G650" t="str">
            <v xml:space="preserve">BORUCA              </v>
          </cell>
          <cell r="H650" t="str">
            <v xml:space="preserve">CURRE               </v>
          </cell>
          <cell r="I650" t="str">
            <v xml:space="preserve">DAMARIS FUENTES ABARCA        </v>
          </cell>
          <cell r="J650">
            <v>88870711</v>
          </cell>
          <cell r="K650">
            <v>0</v>
          </cell>
          <cell r="L650" t="str">
            <v xml:space="preserve">yimbacaj2011@hotmail.com      </v>
          </cell>
          <cell r="M650">
            <v>2</v>
          </cell>
          <cell r="N650">
            <v>86</v>
          </cell>
          <cell r="O650">
            <v>5</v>
          </cell>
          <cell r="P650">
            <v>200</v>
          </cell>
          <cell r="S650" t="e">
            <v>#N/A</v>
          </cell>
          <cell r="AC650">
            <v>6498</v>
          </cell>
          <cell r="AD650">
            <v>1</v>
          </cell>
          <cell r="AE650">
            <v>1</v>
          </cell>
          <cell r="AF650">
            <v>1</v>
          </cell>
          <cell r="AG650">
            <v>1</v>
          </cell>
          <cell r="AH650">
            <v>1</v>
          </cell>
          <cell r="AI650">
            <v>0</v>
          </cell>
        </row>
        <row r="651">
          <cell r="A651">
            <v>6500</v>
          </cell>
          <cell r="B651" t="str">
            <v xml:space="preserve">COLEGIO DE PACUARE                 </v>
          </cell>
          <cell r="C651" t="str">
            <v xml:space="preserve">LIMON                    </v>
          </cell>
          <cell r="D651">
            <v>1</v>
          </cell>
          <cell r="E651" t="str">
            <v xml:space="preserve">LIMON     </v>
          </cell>
          <cell r="F651" t="str">
            <v xml:space="preserve">LIMON               </v>
          </cell>
          <cell r="G651" t="str">
            <v xml:space="preserve">LIMON               </v>
          </cell>
          <cell r="H651" t="str">
            <v xml:space="preserve">OJO DE AGUA         </v>
          </cell>
          <cell r="I651" t="str">
            <v xml:space="preserve">EUGENIA PATRICIA PINOCK ALLEN </v>
          </cell>
          <cell r="J651">
            <v>0</v>
          </cell>
          <cell r="K651">
            <v>0</v>
          </cell>
          <cell r="L651" t="str">
            <v xml:space="preserve">ColegioPacuare@gmail.com      </v>
          </cell>
          <cell r="M651">
            <v>2</v>
          </cell>
          <cell r="N651">
            <v>274</v>
          </cell>
          <cell r="O651">
            <v>10</v>
          </cell>
          <cell r="P651">
            <v>619</v>
          </cell>
          <cell r="S651">
            <v>654</v>
          </cell>
          <cell r="AC651">
            <v>6500</v>
          </cell>
          <cell r="AD651">
            <v>5</v>
          </cell>
          <cell r="AE651">
            <v>2</v>
          </cell>
          <cell r="AF651">
            <v>1</v>
          </cell>
          <cell r="AG651">
            <v>1</v>
          </cell>
          <cell r="AH651">
            <v>1</v>
          </cell>
          <cell r="AI651">
            <v>0</v>
          </cell>
        </row>
        <row r="652">
          <cell r="A652">
            <v>6501</v>
          </cell>
          <cell r="B652" t="str">
            <v xml:space="preserve">COLEGIO FLORIDA                    </v>
          </cell>
          <cell r="C652" t="str">
            <v xml:space="preserve">LIMON                    </v>
          </cell>
          <cell r="D652">
            <v>6</v>
          </cell>
          <cell r="E652" t="str">
            <v xml:space="preserve">LIMON     </v>
          </cell>
          <cell r="F652" t="str">
            <v xml:space="preserve">SIQUIRRES           </v>
          </cell>
          <cell r="G652" t="str">
            <v xml:space="preserve">FLORIDA             </v>
          </cell>
          <cell r="H652" t="str">
            <v xml:space="preserve">FLORIDA             </v>
          </cell>
          <cell r="I652" t="str">
            <v xml:space="preserve">ANDY FLORES CASTRO            </v>
          </cell>
          <cell r="J652">
            <v>0</v>
          </cell>
          <cell r="K652">
            <v>0</v>
          </cell>
          <cell r="L652" t="str">
            <v xml:space="preserve">                              </v>
          </cell>
          <cell r="M652">
            <v>2</v>
          </cell>
          <cell r="N652">
            <v>94</v>
          </cell>
          <cell r="O652">
            <v>4</v>
          </cell>
          <cell r="P652">
            <v>295</v>
          </cell>
          <cell r="S652">
            <v>249</v>
          </cell>
          <cell r="AC652">
            <v>6501</v>
          </cell>
          <cell r="AD652">
            <v>1</v>
          </cell>
          <cell r="AE652">
            <v>1</v>
          </cell>
          <cell r="AF652">
            <v>1</v>
          </cell>
          <cell r="AG652">
            <v>1</v>
          </cell>
          <cell r="AH652">
            <v>0</v>
          </cell>
          <cell r="AI652">
            <v>0</v>
          </cell>
        </row>
        <row r="653">
          <cell r="A653">
            <v>6502</v>
          </cell>
          <cell r="B653" t="str">
            <v xml:space="preserve">C.T.P. SANTO CRISTO DE ESQUIPULAS  </v>
          </cell>
          <cell r="C653" t="str">
            <v xml:space="preserve">OCCIDENTE                </v>
          </cell>
          <cell r="D653">
            <v>6</v>
          </cell>
          <cell r="E653" t="str">
            <v xml:space="preserve">ALAJUELA  </v>
          </cell>
          <cell r="F653" t="str">
            <v xml:space="preserve">PALMARES            </v>
          </cell>
          <cell r="G653" t="str">
            <v xml:space="preserve">ESQUIPULAS          </v>
          </cell>
          <cell r="H653" t="str">
            <v xml:space="preserve">LA ERMITA           </v>
          </cell>
          <cell r="I653" t="str">
            <v xml:space="preserve">LUIS GMO. SALAS BOGANTES      </v>
          </cell>
          <cell r="J653">
            <v>24533107</v>
          </cell>
          <cell r="K653">
            <v>24533148</v>
          </cell>
          <cell r="L653" t="str">
            <v xml:space="preserve">lisacres@hotmail.com          </v>
          </cell>
          <cell r="M653">
            <v>2</v>
          </cell>
          <cell r="N653">
            <v>135</v>
          </cell>
          <cell r="O653">
            <v>4</v>
          </cell>
          <cell r="P653">
            <v>387</v>
          </cell>
          <cell r="S653">
            <v>325</v>
          </cell>
          <cell r="AC653">
            <v>6502</v>
          </cell>
          <cell r="AD653">
            <v>3</v>
          </cell>
          <cell r="AE653">
            <v>0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</row>
        <row r="654">
          <cell r="A654">
            <v>6503</v>
          </cell>
          <cell r="B654" t="str">
            <v xml:space="preserve">C.T.P. DE DULCE NOMBRE             </v>
          </cell>
          <cell r="C654" t="str">
            <v xml:space="preserve">CARTAGO                  </v>
          </cell>
          <cell r="D654">
            <v>5</v>
          </cell>
          <cell r="E654" t="str">
            <v xml:space="preserve">CARTAGO   </v>
          </cell>
          <cell r="F654" t="str">
            <v xml:space="preserve">CARTAGO             </v>
          </cell>
          <cell r="G654" t="str">
            <v xml:space="preserve">DULCE NOMBRE        </v>
          </cell>
          <cell r="H654" t="str">
            <v xml:space="preserve">A                   </v>
          </cell>
          <cell r="I654" t="str">
            <v xml:space="preserve">EDGAR EVANS MEZA              </v>
          </cell>
          <cell r="J654">
            <v>25536190</v>
          </cell>
          <cell r="K654">
            <v>0</v>
          </cell>
          <cell r="L654" t="str">
            <v xml:space="preserve">liceodulcenombre@gmail.com    </v>
          </cell>
          <cell r="M654">
            <v>2</v>
          </cell>
          <cell r="N654">
            <v>171</v>
          </cell>
          <cell r="O654">
            <v>5</v>
          </cell>
          <cell r="P654">
            <v>353</v>
          </cell>
          <cell r="S654">
            <v>325</v>
          </cell>
          <cell r="AC654">
            <v>6503</v>
          </cell>
          <cell r="AD654">
            <v>3</v>
          </cell>
          <cell r="AE654">
            <v>0</v>
          </cell>
          <cell r="AF654">
            <v>0</v>
          </cell>
          <cell r="AG654">
            <v>2</v>
          </cell>
          <cell r="AH654">
            <v>0</v>
          </cell>
          <cell r="AI654">
            <v>0</v>
          </cell>
        </row>
        <row r="655">
          <cell r="A655">
            <v>6504</v>
          </cell>
          <cell r="B655" t="str">
            <v xml:space="preserve">C.T.P. SAN PEDRO DE BARVA          </v>
          </cell>
          <cell r="C655" t="str">
            <v xml:space="preserve">HEREDIA                  </v>
          </cell>
          <cell r="D655">
            <v>4</v>
          </cell>
          <cell r="E655" t="str">
            <v xml:space="preserve">HEREDIA   </v>
          </cell>
          <cell r="F655" t="str">
            <v xml:space="preserve">BARVA               </v>
          </cell>
          <cell r="G655" t="str">
            <v xml:space="preserve">SAN PEDRO           </v>
          </cell>
          <cell r="H655" t="str">
            <v xml:space="preserve">SAN PEDRO           </v>
          </cell>
          <cell r="I655" t="str">
            <v xml:space="preserve">MARGARITA RAMIREZ BONILLA     </v>
          </cell>
          <cell r="J655">
            <v>22385053</v>
          </cell>
          <cell r="K655">
            <v>22625724</v>
          </cell>
          <cell r="L655" t="str">
            <v>margarita.ramirez.bonilla@mep.</v>
          </cell>
          <cell r="M655">
            <v>2</v>
          </cell>
          <cell r="N655">
            <v>80</v>
          </cell>
          <cell r="O655">
            <v>2</v>
          </cell>
          <cell r="P655">
            <v>218</v>
          </cell>
          <cell r="S655">
            <v>177</v>
          </cell>
          <cell r="AC655">
            <v>6504</v>
          </cell>
          <cell r="AD655">
            <v>0</v>
          </cell>
          <cell r="AE655">
            <v>0</v>
          </cell>
          <cell r="AF655">
            <v>0</v>
          </cell>
          <cell r="AG655">
            <v>2</v>
          </cell>
          <cell r="AH655">
            <v>0</v>
          </cell>
          <cell r="AI655">
            <v>0</v>
          </cell>
        </row>
        <row r="656">
          <cell r="A656">
            <v>6505</v>
          </cell>
          <cell r="B656" t="str">
            <v xml:space="preserve">C.T.P. DE PALMICHAL                </v>
          </cell>
          <cell r="C656" t="str">
            <v xml:space="preserve">PURISCAL                 </v>
          </cell>
          <cell r="D656">
            <v>5</v>
          </cell>
          <cell r="E656" t="str">
            <v xml:space="preserve">SAN JOSE  </v>
          </cell>
          <cell r="F656" t="str">
            <v xml:space="preserve">ACOSTA              </v>
          </cell>
          <cell r="G656" t="str">
            <v xml:space="preserve">PALMICHAL           </v>
          </cell>
          <cell r="H656" t="str">
            <v xml:space="preserve">A                   </v>
          </cell>
          <cell r="I656" t="str">
            <v xml:space="preserve">                              </v>
          </cell>
          <cell r="J656">
            <v>0</v>
          </cell>
          <cell r="K656">
            <v>0</v>
          </cell>
          <cell r="L656" t="str">
            <v xml:space="preserve">                              </v>
          </cell>
          <cell r="M656">
            <v>2</v>
          </cell>
          <cell r="N656">
            <v>91</v>
          </cell>
          <cell r="O656">
            <v>4</v>
          </cell>
          <cell r="P656">
            <v>294</v>
          </cell>
          <cell r="S656">
            <v>199</v>
          </cell>
          <cell r="AC656">
            <v>6505</v>
          </cell>
          <cell r="AD656">
            <v>3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</row>
        <row r="657">
          <cell r="A657">
            <v>6506</v>
          </cell>
          <cell r="B657" t="str">
            <v xml:space="preserve">C.T.P. DE BOLIVAR                  </v>
          </cell>
          <cell r="C657" t="str">
            <v xml:space="preserve">ALAJUELA                 </v>
          </cell>
          <cell r="D657">
            <v>6</v>
          </cell>
          <cell r="E657" t="str">
            <v xml:space="preserve">ALAJUELA  </v>
          </cell>
          <cell r="F657" t="str">
            <v xml:space="preserve">GRECIA              </v>
          </cell>
          <cell r="G657" t="str">
            <v xml:space="preserve">BOLIVAR             </v>
          </cell>
          <cell r="H657" t="str">
            <v xml:space="preserve">LOS ANGELES         </v>
          </cell>
          <cell r="I657" t="str">
            <v xml:space="preserve">KATTIA MADRIGAL BALLESTERO    </v>
          </cell>
          <cell r="J657">
            <v>24941493</v>
          </cell>
          <cell r="K657">
            <v>24941493</v>
          </cell>
          <cell r="L657" t="str">
            <v xml:space="preserve">ctpbolivar@yahoo.es           </v>
          </cell>
          <cell r="M657">
            <v>2</v>
          </cell>
          <cell r="N657">
            <v>148</v>
          </cell>
          <cell r="O657">
            <v>5</v>
          </cell>
          <cell r="P657">
            <v>368</v>
          </cell>
          <cell r="S657">
            <v>281</v>
          </cell>
          <cell r="AC657">
            <v>6506</v>
          </cell>
          <cell r="AD657">
            <v>3</v>
          </cell>
          <cell r="AE657">
            <v>0</v>
          </cell>
          <cell r="AF657">
            <v>0</v>
          </cell>
          <cell r="AG657">
            <v>2</v>
          </cell>
          <cell r="AH657">
            <v>0</v>
          </cell>
          <cell r="AI657">
            <v>0</v>
          </cell>
        </row>
        <row r="658">
          <cell r="A658">
            <v>6507</v>
          </cell>
          <cell r="B658" t="str">
            <v xml:space="preserve">C.T.P. DE SABANILLA                </v>
          </cell>
          <cell r="C658" t="str">
            <v xml:space="preserve">ALAJUELA                 </v>
          </cell>
          <cell r="D658">
            <v>3</v>
          </cell>
          <cell r="E658" t="str">
            <v xml:space="preserve">ALAJUELA  </v>
          </cell>
          <cell r="F658" t="str">
            <v xml:space="preserve">ALAJUELA            </v>
          </cell>
          <cell r="G658" t="str">
            <v xml:space="preserve">SABANILLA           </v>
          </cell>
          <cell r="H658" t="str">
            <v xml:space="preserve">A                   </v>
          </cell>
          <cell r="I658" t="str">
            <v xml:space="preserve">ROXANA VARGAS ALFARO          </v>
          </cell>
          <cell r="J658">
            <v>24495632</v>
          </cell>
          <cell r="K658">
            <v>0</v>
          </cell>
          <cell r="L658" t="str">
            <v xml:space="preserve">liceosabanilla@gmail.com      </v>
          </cell>
          <cell r="M658">
            <v>2</v>
          </cell>
          <cell r="N658">
            <v>126</v>
          </cell>
          <cell r="O658">
            <v>4</v>
          </cell>
          <cell r="P658">
            <v>303</v>
          </cell>
          <cell r="S658">
            <v>361</v>
          </cell>
          <cell r="AC658">
            <v>6507</v>
          </cell>
          <cell r="AD658">
            <v>3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</row>
        <row r="659">
          <cell r="A659">
            <v>6508</v>
          </cell>
          <cell r="B659" t="str">
            <v xml:space="preserve">C.T.P. SAN RAFAEL DE POAS          </v>
          </cell>
          <cell r="C659" t="str">
            <v xml:space="preserve">ALAJUELA                 </v>
          </cell>
          <cell r="D659">
            <v>7</v>
          </cell>
          <cell r="E659" t="str">
            <v xml:space="preserve">ALAJUELA  </v>
          </cell>
          <cell r="F659" t="str">
            <v xml:space="preserve">POAS                </v>
          </cell>
          <cell r="G659" t="str">
            <v xml:space="preserve">SAN RAFAEL          </v>
          </cell>
          <cell r="H659" t="str">
            <v xml:space="preserve">SAN RAFAEL          </v>
          </cell>
          <cell r="I659" t="str">
            <v xml:space="preserve">GRACE ZAMORA SANCHEZ          </v>
          </cell>
          <cell r="J659">
            <v>24487216</v>
          </cell>
          <cell r="K659">
            <v>24487216</v>
          </cell>
          <cell r="L659" t="str">
            <v xml:space="preserve">liceosanrapoas@hotmail.com    </v>
          </cell>
          <cell r="M659">
            <v>2</v>
          </cell>
          <cell r="N659">
            <v>128</v>
          </cell>
          <cell r="O659">
            <v>4</v>
          </cell>
          <cell r="P659">
            <v>317</v>
          </cell>
          <cell r="S659">
            <v>325</v>
          </cell>
          <cell r="AC659">
            <v>6508</v>
          </cell>
          <cell r="AD659">
            <v>2</v>
          </cell>
          <cell r="AE659">
            <v>0</v>
          </cell>
          <cell r="AF659">
            <v>0</v>
          </cell>
          <cell r="AG659">
            <v>2</v>
          </cell>
          <cell r="AH659">
            <v>0</v>
          </cell>
          <cell r="AI659">
            <v>0</v>
          </cell>
        </row>
        <row r="660">
          <cell r="A660">
            <v>6512</v>
          </cell>
          <cell r="B660" t="str">
            <v xml:space="preserve">LICEO SANTISIMA TRINIDAD           </v>
          </cell>
          <cell r="C660" t="str">
            <v xml:space="preserve">GUAPILES                 </v>
          </cell>
          <cell r="D660">
            <v>1</v>
          </cell>
          <cell r="E660" t="str">
            <v xml:space="preserve">LIMON     </v>
          </cell>
          <cell r="F660" t="str">
            <v xml:space="preserve">POCOCI              </v>
          </cell>
          <cell r="G660" t="str">
            <v xml:space="preserve">GUAPILES            </v>
          </cell>
          <cell r="H660" t="str">
            <v xml:space="preserve">TORO AMARILLO       </v>
          </cell>
          <cell r="I660" t="str">
            <v xml:space="preserve">                              </v>
          </cell>
          <cell r="J660">
            <v>0</v>
          </cell>
          <cell r="K660">
            <v>0</v>
          </cell>
          <cell r="L660" t="str">
            <v xml:space="preserve">                              </v>
          </cell>
          <cell r="M660">
            <v>2</v>
          </cell>
          <cell r="P660">
            <v>295</v>
          </cell>
          <cell r="S660" t="e">
            <v>#N/A</v>
          </cell>
          <cell r="AC660">
            <v>6512</v>
          </cell>
          <cell r="AD660">
            <v>0</v>
          </cell>
        </row>
      </sheetData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C1" t="str">
            <v>NIVEL2</v>
          </cell>
        </row>
      </sheetData>
      <sheetData sheetId="1">
        <row r="1">
          <cell r="C1" t="str">
            <v>NIVEL2</v>
          </cell>
          <cell r="D1" t="str">
            <v>NOMBRE DE LA INSTITUCION</v>
          </cell>
          <cell r="E1" t="str">
            <v>CLASE</v>
          </cell>
          <cell r="F1" t="str">
            <v>NOMBRE DE LA CLASE</v>
          </cell>
          <cell r="G1" t="str">
            <v>CANTIDAD</v>
          </cell>
        </row>
        <row r="2">
          <cell r="C2">
            <v>3938</v>
          </cell>
          <cell r="D2" t="str">
            <v>LICEO SUPERIOR DE SEÑORITAS</v>
          </cell>
          <cell r="E2">
            <v>3</v>
          </cell>
          <cell r="F2" t="str">
            <v>LECCIONES ENSEÑANZA MEDIA ACADEMICA</v>
          </cell>
          <cell r="G2">
            <v>1814</v>
          </cell>
        </row>
        <row r="3">
          <cell r="C3">
            <v>3939</v>
          </cell>
          <cell r="D3" t="str">
            <v>LICEO ANASTACIO ALFARO G.</v>
          </cell>
          <cell r="E3">
            <v>3</v>
          </cell>
          <cell r="F3" t="str">
            <v>LECCIONES ENSEÑANZA MEDIA ACADEMICA</v>
          </cell>
          <cell r="G3">
            <v>1659</v>
          </cell>
        </row>
        <row r="4">
          <cell r="C4">
            <v>3940</v>
          </cell>
          <cell r="D4" t="str">
            <v>LICEO DE COSTA RICA (DIURNO)</v>
          </cell>
          <cell r="E4">
            <v>3</v>
          </cell>
          <cell r="F4" t="str">
            <v>LECCIONES ENSEÑANZA MEDIA ACADEMICA</v>
          </cell>
          <cell r="G4">
            <v>2505</v>
          </cell>
        </row>
        <row r="5">
          <cell r="C5">
            <v>3941</v>
          </cell>
          <cell r="D5" t="str">
            <v>LICEO SAN JOSE</v>
          </cell>
          <cell r="E5">
            <v>3</v>
          </cell>
          <cell r="F5" t="str">
            <v>LECCIONES ENSEÑANZA MEDIA ACADEMICA</v>
          </cell>
          <cell r="G5">
            <v>2043</v>
          </cell>
        </row>
        <row r="6">
          <cell r="C6">
            <v>3942</v>
          </cell>
          <cell r="D6" t="str">
            <v>LICEO DEL SUR</v>
          </cell>
          <cell r="E6">
            <v>3</v>
          </cell>
          <cell r="F6" t="str">
            <v>LECCIONES ENSEÑANZA MEDIA ACADEMICA</v>
          </cell>
          <cell r="G6">
            <v>2014</v>
          </cell>
        </row>
        <row r="7">
          <cell r="C7">
            <v>3943</v>
          </cell>
          <cell r="D7" t="str">
            <v>LICEO LUIS DOBLES SEGREDA</v>
          </cell>
          <cell r="E7">
            <v>3</v>
          </cell>
          <cell r="F7" t="str">
            <v>LECCIONES ENSEÑANZA MEDIA ACADEMICA</v>
          </cell>
          <cell r="G7">
            <v>2687</v>
          </cell>
        </row>
        <row r="8">
          <cell r="C8">
            <v>3944</v>
          </cell>
          <cell r="D8" t="str">
            <v>LICEO JOSE J. VARGAS CALVO</v>
          </cell>
          <cell r="E8">
            <v>3</v>
          </cell>
          <cell r="F8" t="str">
            <v>LECCIONES ENSEÑANZA MEDIA ACADEMICA</v>
          </cell>
          <cell r="G8">
            <v>2147</v>
          </cell>
        </row>
        <row r="9">
          <cell r="C9">
            <v>3945</v>
          </cell>
          <cell r="D9" t="str">
            <v>LICEO NAPOLEON QUESADA SALAZAR</v>
          </cell>
          <cell r="E9">
            <v>3</v>
          </cell>
          <cell r="F9" t="str">
            <v>LECCIONES ENSEÑANZA MEDIA ACADEMICA</v>
          </cell>
          <cell r="G9">
            <v>2870</v>
          </cell>
        </row>
        <row r="10">
          <cell r="C10">
            <v>3946</v>
          </cell>
          <cell r="D10" t="str">
            <v>LICEO MAURO FERNANDEZ ACUÑA</v>
          </cell>
          <cell r="E10">
            <v>3</v>
          </cell>
          <cell r="F10" t="str">
            <v>LECCIONES ENSEÑANZA MEDIA ACADEMICA</v>
          </cell>
          <cell r="G10">
            <v>1953</v>
          </cell>
        </row>
        <row r="11">
          <cell r="C11">
            <v>3947</v>
          </cell>
          <cell r="D11" t="str">
            <v>LICEO RODRIGO FACIO BRENES</v>
          </cell>
          <cell r="E11">
            <v>3</v>
          </cell>
          <cell r="F11" t="str">
            <v>LECCIONES ENSEÑANZA MEDIA ACADEMICA</v>
          </cell>
          <cell r="G11">
            <v>1737</v>
          </cell>
        </row>
        <row r="12">
          <cell r="C12">
            <v>3948</v>
          </cell>
          <cell r="D12" t="str">
            <v>LICEO ROBERTO BRENES MESEN</v>
          </cell>
          <cell r="E12">
            <v>3</v>
          </cell>
          <cell r="F12" t="str">
            <v>LECCIONES ENSEÑANZA MEDIA ACADEMICA</v>
          </cell>
          <cell r="G12">
            <v>1688</v>
          </cell>
        </row>
        <row r="13">
          <cell r="C13">
            <v>3949</v>
          </cell>
          <cell r="D13" t="str">
            <v>LICEO DE MORAVIA</v>
          </cell>
          <cell r="E13">
            <v>3</v>
          </cell>
          <cell r="F13" t="str">
            <v>LECCIONES ENSEÑANZA MEDIA ACADEMICA</v>
          </cell>
          <cell r="G13">
            <v>1682</v>
          </cell>
        </row>
        <row r="14">
          <cell r="C14">
            <v>3950</v>
          </cell>
          <cell r="D14" t="str">
            <v>LICEO DR. JOSE MARIA CASTRO</v>
          </cell>
          <cell r="E14">
            <v>3</v>
          </cell>
          <cell r="F14" t="str">
            <v>LECCIONES ENSEÑANZA MEDIA ACADEMICA</v>
          </cell>
          <cell r="G14">
            <v>2145</v>
          </cell>
        </row>
        <row r="15">
          <cell r="C15">
            <v>3951</v>
          </cell>
          <cell r="D15" t="str">
            <v>LICEO FRANCO COSTARRICENSE</v>
          </cell>
          <cell r="E15">
            <v>3</v>
          </cell>
          <cell r="F15" t="str">
            <v>LECCIONES ENSEÑANZA MEDIA ACADEMICA</v>
          </cell>
          <cell r="G15">
            <v>271</v>
          </cell>
        </row>
        <row r="16">
          <cell r="C16">
            <v>3952</v>
          </cell>
          <cell r="D16" t="str">
            <v>LICEO DE ESCAZU</v>
          </cell>
          <cell r="E16">
            <v>3</v>
          </cell>
          <cell r="F16" t="str">
            <v>LECCIONES ENSEÑANZA MEDIA ACADEMICA</v>
          </cell>
          <cell r="G16">
            <v>2752</v>
          </cell>
        </row>
        <row r="17">
          <cell r="C17">
            <v>3953</v>
          </cell>
          <cell r="D17" t="str">
            <v>LICEO DE CORONADO</v>
          </cell>
          <cell r="E17">
            <v>3</v>
          </cell>
          <cell r="F17" t="str">
            <v>LECCIONES ENSEÑANZA MEDIA ACADEMICA</v>
          </cell>
          <cell r="G17">
            <v>1732</v>
          </cell>
        </row>
        <row r="18">
          <cell r="C18">
            <v>3954</v>
          </cell>
          <cell r="D18" t="str">
            <v>INST. DE EDUCACION INTEGRAL</v>
          </cell>
          <cell r="E18">
            <v>3</v>
          </cell>
          <cell r="F18" t="str">
            <v>LECCIONES ENSEÑANZA MEDIA ACADEMICA</v>
          </cell>
          <cell r="G18">
            <v>340</v>
          </cell>
        </row>
        <row r="19">
          <cell r="C19">
            <v>3955</v>
          </cell>
          <cell r="D19" t="str">
            <v>LICEO SALVADOR UMAÑA CASTRO</v>
          </cell>
          <cell r="E19">
            <v>3</v>
          </cell>
          <cell r="F19" t="str">
            <v>LECCIONES ENSEÑANZA MEDIA ACADEMICA</v>
          </cell>
          <cell r="G19">
            <v>1577</v>
          </cell>
        </row>
        <row r="20">
          <cell r="C20">
            <v>3956</v>
          </cell>
          <cell r="D20" t="str">
            <v>LICEO EDGAR CERVANTES VILLALTA</v>
          </cell>
          <cell r="E20">
            <v>3</v>
          </cell>
          <cell r="F20" t="str">
            <v>LECCIONES ENSEÑANZA MEDIA ACADEMICA</v>
          </cell>
          <cell r="G20">
            <v>2211</v>
          </cell>
        </row>
        <row r="21">
          <cell r="C21">
            <v>3957</v>
          </cell>
          <cell r="D21" t="str">
            <v>LICEO REPUBLICA DE MEXICO</v>
          </cell>
          <cell r="E21">
            <v>3</v>
          </cell>
          <cell r="F21" t="str">
            <v>LECCIONES ENSEÑANZA MEDIA ACADEMICA</v>
          </cell>
          <cell r="G21">
            <v>1543</v>
          </cell>
        </row>
        <row r="22">
          <cell r="C22">
            <v>3958</v>
          </cell>
          <cell r="D22" t="str">
            <v>LICEO LAB. DE LA UNIVERSIDAD</v>
          </cell>
          <cell r="E22">
            <v>3</v>
          </cell>
          <cell r="F22" t="str">
            <v>LECCIONES ENSEÑANZA MEDIA ACADEMICA</v>
          </cell>
          <cell r="G22">
            <v>1090</v>
          </cell>
        </row>
        <row r="23">
          <cell r="C23">
            <v>3959</v>
          </cell>
          <cell r="D23" t="str">
            <v>LICEO DE SANTA ANA</v>
          </cell>
          <cell r="E23">
            <v>3</v>
          </cell>
          <cell r="F23" t="str">
            <v>LECCIONES ENSEÑANZA MEDIA ACADEMICA</v>
          </cell>
          <cell r="G23">
            <v>3066</v>
          </cell>
        </row>
        <row r="24">
          <cell r="C24">
            <v>3960</v>
          </cell>
          <cell r="D24" t="str">
            <v>LICEO DE CURRIDABAD</v>
          </cell>
          <cell r="E24">
            <v>3</v>
          </cell>
          <cell r="F24" t="str">
            <v>LECCIONES ENSEÑANZA MEDIA ACADEMICA</v>
          </cell>
          <cell r="G24">
            <v>1680</v>
          </cell>
        </row>
        <row r="25">
          <cell r="C25">
            <v>3961</v>
          </cell>
          <cell r="D25" t="str">
            <v>LICEO DE ALAJUELITA</v>
          </cell>
          <cell r="E25">
            <v>3</v>
          </cell>
          <cell r="F25" t="str">
            <v>LECCIONES ENSEÑANZA MEDIA ACADEMICA</v>
          </cell>
          <cell r="G25">
            <v>2566</v>
          </cell>
        </row>
        <row r="26">
          <cell r="C26">
            <v>3962</v>
          </cell>
          <cell r="D26" t="str">
            <v>LICEO DE CEDROS</v>
          </cell>
          <cell r="E26">
            <v>3</v>
          </cell>
          <cell r="F26" t="str">
            <v>LECCIONES ENSEÑANZA MEDIA ACADEMICA</v>
          </cell>
          <cell r="G26">
            <v>1090</v>
          </cell>
        </row>
        <row r="27">
          <cell r="C27">
            <v>3963</v>
          </cell>
          <cell r="D27" t="str">
            <v>LICEO JOSE FIDEL TRISTAN</v>
          </cell>
          <cell r="E27">
            <v>3</v>
          </cell>
          <cell r="F27" t="str">
            <v>LECCIONES ENSEÑANZA MEDIA ACADEMICA</v>
          </cell>
          <cell r="G27">
            <v>1035</v>
          </cell>
        </row>
        <row r="28">
          <cell r="C28">
            <v>3964</v>
          </cell>
          <cell r="D28" t="str">
            <v>LICEO JULIO FONSECA G.</v>
          </cell>
          <cell r="E28">
            <v>3</v>
          </cell>
          <cell r="F28" t="str">
            <v>LECCIONES ENSEÑANZA MEDIA ACADEMICA</v>
          </cell>
          <cell r="G28">
            <v>1338</v>
          </cell>
        </row>
        <row r="29">
          <cell r="C29">
            <v>3965</v>
          </cell>
          <cell r="D29" t="str">
            <v>LICEO MARIA INMACULADA</v>
          </cell>
          <cell r="E29">
            <v>3</v>
          </cell>
          <cell r="F29" t="str">
            <v>LECCIONES ENSEÑANZA MEDIA ACADEMICA</v>
          </cell>
          <cell r="G29">
            <v>823</v>
          </cell>
        </row>
        <row r="30">
          <cell r="C30">
            <v>3966</v>
          </cell>
          <cell r="D30" t="str">
            <v>LICEO MADRE DEL DIVINO PASTOR</v>
          </cell>
          <cell r="E30">
            <v>3</v>
          </cell>
          <cell r="F30" t="str">
            <v>LECCIONES ENSEÑANZA MEDIA ACADEMICA</v>
          </cell>
          <cell r="G30">
            <v>1122</v>
          </cell>
        </row>
        <row r="31">
          <cell r="C31">
            <v>3967</v>
          </cell>
          <cell r="D31" t="str">
            <v>LICEO METODISTA</v>
          </cell>
          <cell r="E31">
            <v>3</v>
          </cell>
          <cell r="F31" t="str">
            <v>LECCIONES ENSEÑANZA MEDIA ACADEMICA</v>
          </cell>
          <cell r="G31">
            <v>273</v>
          </cell>
        </row>
        <row r="32">
          <cell r="C32">
            <v>3968</v>
          </cell>
          <cell r="D32" t="str">
            <v>LICEO DE PAVAS</v>
          </cell>
          <cell r="E32">
            <v>3</v>
          </cell>
          <cell r="F32" t="str">
            <v>LECCIONES ENSEÑANZA MEDIA ACADEMICA</v>
          </cell>
          <cell r="G32">
            <v>1968</v>
          </cell>
        </row>
        <row r="33">
          <cell r="C33">
            <v>3969</v>
          </cell>
          <cell r="D33" t="str">
            <v>LICEO MONTERREY</v>
          </cell>
          <cell r="E33">
            <v>3</v>
          </cell>
          <cell r="F33" t="str">
            <v>LECCIONES ENSEÑANZA MEDIA ACADEMICA</v>
          </cell>
          <cell r="G33">
            <v>694</v>
          </cell>
        </row>
        <row r="34">
          <cell r="C34">
            <v>3970</v>
          </cell>
          <cell r="D34" t="str">
            <v>LICEO EL ROSARIO</v>
          </cell>
          <cell r="E34">
            <v>3</v>
          </cell>
          <cell r="F34" t="str">
            <v>LECCIONES ENSEÑANZA MEDIA ACADEMICA</v>
          </cell>
          <cell r="G34">
            <v>624</v>
          </cell>
        </row>
        <row r="35">
          <cell r="C35">
            <v>3971</v>
          </cell>
          <cell r="D35" t="str">
            <v>LICEO DE CUATRO REINAS</v>
          </cell>
          <cell r="E35">
            <v>3</v>
          </cell>
          <cell r="F35" t="str">
            <v>LECCIONES ENSEÑANZA MEDIA ACADEMICA</v>
          </cell>
          <cell r="G35">
            <v>557</v>
          </cell>
        </row>
        <row r="36">
          <cell r="C36">
            <v>3972</v>
          </cell>
          <cell r="D36" t="str">
            <v>LICEO MARIA AUXILIADORA</v>
          </cell>
          <cell r="E36">
            <v>3</v>
          </cell>
          <cell r="F36" t="str">
            <v>LECCIONES ENSEÑANZA MEDIA ACADEMICA</v>
          </cell>
          <cell r="G36">
            <v>561</v>
          </cell>
        </row>
        <row r="37">
          <cell r="C37">
            <v>3973</v>
          </cell>
          <cell r="D37" t="str">
            <v>LICEO EXP. BIL. LA TRINIDAD</v>
          </cell>
          <cell r="E37">
            <v>3</v>
          </cell>
          <cell r="F37" t="str">
            <v>LECCIONES ENSEÑANZA MEDIA ACADEMICA</v>
          </cell>
          <cell r="G37">
            <v>1768</v>
          </cell>
        </row>
        <row r="38">
          <cell r="C38">
            <v>3975</v>
          </cell>
          <cell r="D38" t="str">
            <v>UNIDAD PED. RAFAEL ARAYA ROJAS</v>
          </cell>
          <cell r="E38">
            <v>3</v>
          </cell>
          <cell r="F38" t="str">
            <v>LECCIONES ENSEÑANZA MEDIA ACADEMICA</v>
          </cell>
          <cell r="G38">
            <v>1026</v>
          </cell>
        </row>
        <row r="39">
          <cell r="C39">
            <v>3977</v>
          </cell>
          <cell r="D39" t="str">
            <v>LICEO DE SAN ANTONIO</v>
          </cell>
          <cell r="E39">
            <v>3</v>
          </cell>
          <cell r="F39" t="str">
            <v>LECCIONES ENSEÑANZA MEDIA ACADEMICA</v>
          </cell>
          <cell r="G39">
            <v>1146</v>
          </cell>
        </row>
        <row r="40">
          <cell r="C40">
            <v>3978</v>
          </cell>
          <cell r="D40" t="str">
            <v>COLEGIO DE RINCON GRANDE</v>
          </cell>
          <cell r="E40">
            <v>3</v>
          </cell>
          <cell r="F40" t="str">
            <v>LECCIONES ENSEÑANZA MEDIA ACADEMICA</v>
          </cell>
          <cell r="G40">
            <v>1724</v>
          </cell>
        </row>
        <row r="41">
          <cell r="C41">
            <v>3979</v>
          </cell>
          <cell r="D41" t="str">
            <v>LICEO TEODORO PICADO</v>
          </cell>
          <cell r="E41">
            <v>3</v>
          </cell>
          <cell r="F41" t="str">
            <v>LECCIONES ENSEÑANZA MEDIA ACADEMICA</v>
          </cell>
          <cell r="G41">
            <v>1278</v>
          </cell>
        </row>
        <row r="42">
          <cell r="C42">
            <v>3980</v>
          </cell>
          <cell r="D42" t="str">
            <v>LICEO HERNAN ZAMORA ELIZONDO</v>
          </cell>
          <cell r="E42">
            <v>3</v>
          </cell>
          <cell r="F42" t="str">
            <v>LECCIONES ENSEÑANZA MEDIA ACADEMICA</v>
          </cell>
          <cell r="G42">
            <v>1270</v>
          </cell>
        </row>
        <row r="43">
          <cell r="C43">
            <v>3981</v>
          </cell>
          <cell r="D43" t="str">
            <v>LICEO ABELARDO BONILLA B.</v>
          </cell>
          <cell r="E43">
            <v>3</v>
          </cell>
          <cell r="F43" t="str">
            <v>LECCIONES ENSEÑANZA MEDIA ACADEMICA</v>
          </cell>
          <cell r="G43">
            <v>1080</v>
          </cell>
        </row>
        <row r="44">
          <cell r="C44">
            <v>5069</v>
          </cell>
          <cell r="D44" t="str">
            <v>LICEO DE PURRAL</v>
          </cell>
          <cell r="E44">
            <v>3</v>
          </cell>
          <cell r="F44" t="str">
            <v>LECCIONES ENSEÑANZA MEDIA ACADEMICA</v>
          </cell>
          <cell r="G44">
            <v>756</v>
          </cell>
        </row>
        <row r="45">
          <cell r="C45">
            <v>5070</v>
          </cell>
          <cell r="D45" t="str">
            <v>PREV. PARA INCAP. TOT. Y TEM.</v>
          </cell>
          <cell r="E45">
            <v>3</v>
          </cell>
          <cell r="F45" t="str">
            <v>LECCIONES ENSEÑANZA MEDIA ACADEMICA</v>
          </cell>
          <cell r="G45">
            <v>370</v>
          </cell>
        </row>
        <row r="46">
          <cell r="C46">
            <v>5111</v>
          </cell>
          <cell r="D46" t="str">
            <v>PROG. LENGUAS EXTRANJERAS</v>
          </cell>
          <cell r="E46">
            <v>3</v>
          </cell>
          <cell r="F46" t="str">
            <v>LECCIONES ENSEÑANZA MEDIA ACADEMICA</v>
          </cell>
          <cell r="G46">
            <v>72</v>
          </cell>
        </row>
        <row r="47">
          <cell r="C47">
            <v>5114</v>
          </cell>
          <cell r="D47" t="str">
            <v>PREV.INC.MAT.III Y IV CICLOS</v>
          </cell>
          <cell r="E47">
            <v>3</v>
          </cell>
          <cell r="F47" t="str">
            <v>LECCIONES ENSEÑANZA MEDIA ACADEMICA</v>
          </cell>
          <cell r="G47">
            <v>1520</v>
          </cell>
        </row>
        <row r="48">
          <cell r="C48">
            <v>5287</v>
          </cell>
          <cell r="D48" t="str">
            <v>SECUNDARIA INST. HELLEN KELLER</v>
          </cell>
          <cell r="E48">
            <v>3</v>
          </cell>
          <cell r="F48" t="str">
            <v>LECCIONES ENSEÑANZA MEDIA ACADEMICA</v>
          </cell>
          <cell r="G48">
            <v>236</v>
          </cell>
        </row>
        <row r="49">
          <cell r="C49">
            <v>5290</v>
          </cell>
          <cell r="D49" t="str">
            <v>LICEO ACADEMICO DE CASCAJAL</v>
          </cell>
          <cell r="E49">
            <v>3</v>
          </cell>
          <cell r="F49" t="str">
            <v>LECCIONES ENSEÑANZA MEDIA ACADEMICA</v>
          </cell>
          <cell r="G49">
            <v>390</v>
          </cell>
        </row>
        <row r="50">
          <cell r="C50">
            <v>5460</v>
          </cell>
          <cell r="D50" t="str">
            <v>PREV. LECCIONES PLANEAMIENTO</v>
          </cell>
          <cell r="E50">
            <v>3</v>
          </cell>
          <cell r="F50" t="str">
            <v>LECCIONES ENSEÑANZA MEDIA ACADEMICA</v>
          </cell>
          <cell r="G50">
            <v>17110</v>
          </cell>
        </row>
        <row r="51">
          <cell r="C51">
            <v>5600</v>
          </cell>
          <cell r="D51" t="str">
            <v>CONTINGENCIAS</v>
          </cell>
          <cell r="E51">
            <v>3</v>
          </cell>
          <cell r="F51" t="str">
            <v>LECCIONES ENSEÑANZA MEDIA ACADEMICA</v>
          </cell>
          <cell r="G51">
            <v>8532</v>
          </cell>
        </row>
        <row r="52">
          <cell r="C52">
            <v>5600</v>
          </cell>
          <cell r="D52" t="str">
            <v>CONTINGENCIAS</v>
          </cell>
          <cell r="E52">
            <v>5</v>
          </cell>
          <cell r="F52" t="str">
            <v>LECCIONES ENSEÑANZA DE ADULTOS</v>
          </cell>
          <cell r="G52">
            <v>5020</v>
          </cell>
        </row>
        <row r="53">
          <cell r="C53">
            <v>6030</v>
          </cell>
          <cell r="D53" t="str">
            <v>LICEO VIRGEN DE LA MEDALLA MILAGROSA</v>
          </cell>
          <cell r="E53">
            <v>3</v>
          </cell>
          <cell r="F53" t="str">
            <v>LECCIONES ENSEÑANZA MEDIA ACADEMICA</v>
          </cell>
          <cell r="G53">
            <v>726</v>
          </cell>
        </row>
        <row r="54">
          <cell r="C54">
            <v>6106</v>
          </cell>
          <cell r="D54" t="str">
            <v>I.E.G.B. YANUARIO QUESADA</v>
          </cell>
          <cell r="E54">
            <v>3</v>
          </cell>
          <cell r="F54" t="str">
            <v>LECCIONES ENSEÑANZA MEDIA ACADEMICA</v>
          </cell>
          <cell r="G54">
            <v>474</v>
          </cell>
        </row>
        <row r="55">
          <cell r="C55">
            <v>6127</v>
          </cell>
          <cell r="D55" t="str">
            <v>I.E.G.B  ANDRES BELLO</v>
          </cell>
          <cell r="E55">
            <v>3</v>
          </cell>
          <cell r="F55" t="str">
            <v>LECCIONES ENSEÑANZA MEDIA ACADEMICA</v>
          </cell>
          <cell r="G55">
            <v>432</v>
          </cell>
        </row>
        <row r="56">
          <cell r="C56">
            <v>6128</v>
          </cell>
          <cell r="D56" t="str">
            <v>I.E.G.B. AMERICA CENTRAL</v>
          </cell>
          <cell r="E56">
            <v>3</v>
          </cell>
          <cell r="F56" t="str">
            <v>LECCIONES ENSEÑANZA MEDIA ACADEMICA</v>
          </cell>
          <cell r="G56">
            <v>400</v>
          </cell>
        </row>
        <row r="57">
          <cell r="C57">
            <v>6245</v>
          </cell>
          <cell r="D57" t="str">
            <v>PNOEJ SAN JOSE</v>
          </cell>
          <cell r="E57">
            <v>3</v>
          </cell>
          <cell r="F57" t="str">
            <v>LECCIONES ENSEÑANZA MEDIA ACADEMICA</v>
          </cell>
          <cell r="G57">
            <v>1502</v>
          </cell>
        </row>
        <row r="58">
          <cell r="C58">
            <v>6269</v>
          </cell>
          <cell r="D58" t="str">
            <v>LICEO MATA DE PLATANO</v>
          </cell>
          <cell r="E58">
            <v>3</v>
          </cell>
          <cell r="F58" t="str">
            <v>LECCIONES ENSEÑANZA MEDIA ACADEMICA</v>
          </cell>
          <cell r="G58">
            <v>534</v>
          </cell>
        </row>
        <row r="59">
          <cell r="C59">
            <v>3982</v>
          </cell>
          <cell r="D59" t="str">
            <v>LICEO MONSEÑOR RUBEN ODIO</v>
          </cell>
          <cell r="E59">
            <v>3</v>
          </cell>
          <cell r="F59" t="str">
            <v>LECCIONES ENSEÑANZA MEDIA ACADEMICA</v>
          </cell>
          <cell r="G59">
            <v>2597</v>
          </cell>
        </row>
        <row r="60">
          <cell r="C60">
            <v>3983</v>
          </cell>
          <cell r="D60" t="str">
            <v>LICEO DE CALLE FALLAS</v>
          </cell>
          <cell r="E60">
            <v>3</v>
          </cell>
          <cell r="F60" t="str">
            <v>LECCIONES ENSEÑANZA MEDIA ACADEMICA</v>
          </cell>
          <cell r="G60">
            <v>1549</v>
          </cell>
        </row>
        <row r="61">
          <cell r="C61">
            <v>3984</v>
          </cell>
          <cell r="D61" t="str">
            <v>LICEO NUESTRA SEÑORA DESAMPA.</v>
          </cell>
          <cell r="E61">
            <v>3</v>
          </cell>
          <cell r="F61" t="str">
            <v>LECCIONES ENSEÑANZA MEDIA ACADEMICA</v>
          </cell>
          <cell r="G61">
            <v>812</v>
          </cell>
        </row>
        <row r="62">
          <cell r="C62">
            <v>3985</v>
          </cell>
          <cell r="D62" t="str">
            <v>LICEO SAN MIGUEL</v>
          </cell>
          <cell r="E62">
            <v>3</v>
          </cell>
          <cell r="F62" t="str">
            <v>LECCIONES ENSEÑANZA MEDIA ACADEMICA</v>
          </cell>
          <cell r="G62">
            <v>2335</v>
          </cell>
        </row>
        <row r="63">
          <cell r="C63">
            <v>3986</v>
          </cell>
          <cell r="D63" t="str">
            <v>LICEO RICARDO FERNANDEZ G.</v>
          </cell>
          <cell r="E63">
            <v>3</v>
          </cell>
          <cell r="F63" t="str">
            <v>LECCIONES ENSEÑANZA MEDIA ACADEMICA</v>
          </cell>
          <cell r="G63">
            <v>1919</v>
          </cell>
        </row>
        <row r="64">
          <cell r="C64">
            <v>3987</v>
          </cell>
          <cell r="D64" t="str">
            <v>LICEO ROBERTO GAMBOA VALVERDE</v>
          </cell>
          <cell r="E64">
            <v>3</v>
          </cell>
          <cell r="F64" t="str">
            <v>LECCIONES ENSEÑANZA MEDIA ACADEMICA</v>
          </cell>
          <cell r="G64">
            <v>1951</v>
          </cell>
        </row>
        <row r="65">
          <cell r="C65">
            <v>3988</v>
          </cell>
          <cell r="D65" t="str">
            <v>LICEO DE SAN ANTONIO</v>
          </cell>
          <cell r="E65">
            <v>3</v>
          </cell>
          <cell r="F65" t="str">
            <v>LECCIONES ENSEÑANZA MEDIA ACADEMICA</v>
          </cell>
          <cell r="G65">
            <v>2002</v>
          </cell>
        </row>
        <row r="66">
          <cell r="C66">
            <v>3989</v>
          </cell>
          <cell r="D66" t="str">
            <v>LICEO DE ASERRI</v>
          </cell>
          <cell r="E66">
            <v>3</v>
          </cell>
          <cell r="F66" t="str">
            <v>LECCIONES ENSEÑANZA MEDIA ACADEMICA</v>
          </cell>
          <cell r="G66">
            <v>2298</v>
          </cell>
        </row>
        <row r="67">
          <cell r="C67">
            <v>3990</v>
          </cell>
          <cell r="D67" t="str">
            <v>LICEO DE FRAILES</v>
          </cell>
          <cell r="E67">
            <v>3</v>
          </cell>
          <cell r="F67" t="str">
            <v>LECCIONES ENSEÑANZA MEDIA ACADEMICA</v>
          </cell>
          <cell r="G67">
            <v>689</v>
          </cell>
        </row>
        <row r="68">
          <cell r="C68">
            <v>3991</v>
          </cell>
          <cell r="D68" t="str">
            <v>LICEO DE SAN GABRIEL</v>
          </cell>
          <cell r="E68">
            <v>3</v>
          </cell>
          <cell r="F68" t="str">
            <v>LECCIONES ENSEÑANZA MEDIA ACADEMICA</v>
          </cell>
          <cell r="G68">
            <v>1223</v>
          </cell>
        </row>
        <row r="69">
          <cell r="C69">
            <v>3993</v>
          </cell>
          <cell r="D69" t="str">
            <v>LICEO DE SABANILLAS</v>
          </cell>
          <cell r="E69">
            <v>3</v>
          </cell>
          <cell r="F69" t="str">
            <v>LECCIONES ENSEÑANZA MEDIA ACADEMICA</v>
          </cell>
          <cell r="G69">
            <v>519</v>
          </cell>
        </row>
        <row r="70">
          <cell r="C70">
            <v>3994</v>
          </cell>
          <cell r="D70" t="str">
            <v>LICEO MAXIMO QUESADA</v>
          </cell>
          <cell r="E70">
            <v>3</v>
          </cell>
          <cell r="F70" t="str">
            <v>LECCIONES ENSEÑANZA MEDIA ACADEMICA</v>
          </cell>
          <cell r="G70">
            <v>698</v>
          </cell>
        </row>
        <row r="71">
          <cell r="C71">
            <v>3995</v>
          </cell>
          <cell r="D71" t="str">
            <v>LICEO JOAQUIN GUTIERREZ MANGEL</v>
          </cell>
          <cell r="E71">
            <v>3</v>
          </cell>
          <cell r="F71" t="str">
            <v>LECCIONES ENSEÑANZA MEDIA ACADEMICA</v>
          </cell>
          <cell r="G71">
            <v>1070</v>
          </cell>
        </row>
        <row r="72">
          <cell r="C72">
            <v>5072</v>
          </cell>
          <cell r="D72" t="str">
            <v>LICEO DE GRAVILIAS</v>
          </cell>
          <cell r="E72">
            <v>3</v>
          </cell>
          <cell r="F72" t="str">
            <v>LECCIONES ENSEÑANZA MEDIA ACADEMICA</v>
          </cell>
          <cell r="G72">
            <v>1192</v>
          </cell>
        </row>
        <row r="73">
          <cell r="C73">
            <v>5121</v>
          </cell>
          <cell r="D73" t="str">
            <v>LICEO RURAL LAS CEIBAS</v>
          </cell>
          <cell r="E73">
            <v>3</v>
          </cell>
          <cell r="F73" t="str">
            <v>LECCIONES ENSEÑANZA MEDIA ACADEMICA</v>
          </cell>
          <cell r="G73">
            <v>240</v>
          </cell>
        </row>
        <row r="74">
          <cell r="C74">
            <v>5291</v>
          </cell>
          <cell r="D74" t="str">
            <v>LICEO RURAL BIJAGUAL</v>
          </cell>
          <cell r="E74">
            <v>3</v>
          </cell>
          <cell r="F74" t="str">
            <v>LECCIONES ENSEÑANZA MEDIA ACADEMICA</v>
          </cell>
          <cell r="G74">
            <v>200</v>
          </cell>
        </row>
        <row r="75">
          <cell r="C75">
            <v>5735</v>
          </cell>
          <cell r="D75" t="str">
            <v>UNIDAD PEDAGOGICA LA VALENCIA</v>
          </cell>
          <cell r="E75">
            <v>3</v>
          </cell>
          <cell r="F75" t="str">
            <v>LECCIONES ENSEÑANZA MEDIA ACADEMICA</v>
          </cell>
          <cell r="G75">
            <v>888</v>
          </cell>
        </row>
        <row r="76">
          <cell r="C76">
            <v>5814</v>
          </cell>
          <cell r="D76" t="str">
            <v>LICEO VUELTA DE JORCO</v>
          </cell>
          <cell r="E76">
            <v>3</v>
          </cell>
          <cell r="F76" t="str">
            <v>LECCIONES ENSEÑANZA MEDIA ACADEMICA</v>
          </cell>
          <cell r="G76">
            <v>454</v>
          </cell>
        </row>
        <row r="77">
          <cell r="C77">
            <v>5819</v>
          </cell>
          <cell r="D77" t="str">
            <v>UNIDAD PED. JOSE MA. ZELEDON</v>
          </cell>
          <cell r="E77">
            <v>3</v>
          </cell>
          <cell r="F77" t="str">
            <v>LECCIONES ENSEÑANZA MEDIA ACADEMICA</v>
          </cell>
          <cell r="G77">
            <v>653</v>
          </cell>
        </row>
        <row r="78">
          <cell r="C78">
            <v>5870</v>
          </cell>
          <cell r="D78" t="str">
            <v>UNIDAD PEDAG. SOTERO GONZALEZ</v>
          </cell>
          <cell r="E78">
            <v>3</v>
          </cell>
          <cell r="F78" t="str">
            <v>LECCIONES ENSEÑANZA MEDIA ACADEMICA</v>
          </cell>
          <cell r="G78">
            <v>353</v>
          </cell>
        </row>
        <row r="79">
          <cell r="C79">
            <v>6027</v>
          </cell>
          <cell r="D79" t="str">
            <v>LICEO DE HIGUITO</v>
          </cell>
          <cell r="E79">
            <v>3</v>
          </cell>
          <cell r="F79" t="str">
            <v>LECCIONES ENSEÑANZA MEDIA ACADEMICA</v>
          </cell>
          <cell r="G79">
            <v>580</v>
          </cell>
        </row>
        <row r="80">
          <cell r="C80">
            <v>6096</v>
          </cell>
          <cell r="D80" t="str">
            <v>I.E.G.B. JUAN CALDERON VALVERDE</v>
          </cell>
          <cell r="E80">
            <v>3</v>
          </cell>
          <cell r="F80" t="str">
            <v>LECCIONES ENSEÑANZA MEDIA ACADEMICA</v>
          </cell>
          <cell r="G80">
            <v>159</v>
          </cell>
        </row>
        <row r="81">
          <cell r="C81">
            <v>6108</v>
          </cell>
          <cell r="D81" t="str">
            <v>I.E.G.B. REPUBLICA DE PANAMA</v>
          </cell>
          <cell r="E81">
            <v>3</v>
          </cell>
          <cell r="F81" t="str">
            <v>LECCIONES ENSEÑANZA MEDIA ACADEMICA</v>
          </cell>
          <cell r="G81">
            <v>310</v>
          </cell>
        </row>
        <row r="82">
          <cell r="C82">
            <v>6134</v>
          </cell>
          <cell r="D82" t="str">
            <v>LICEO BRAULIO ODIO</v>
          </cell>
          <cell r="E82">
            <v>3</v>
          </cell>
          <cell r="F82" t="str">
            <v>LECCIONES ENSEÑANZA MEDIA ACADEMICA</v>
          </cell>
          <cell r="G82">
            <v>251</v>
          </cell>
        </row>
        <row r="83">
          <cell r="C83">
            <v>6135</v>
          </cell>
          <cell r="D83" t="str">
            <v>I.E.G.B. LA CRUZ</v>
          </cell>
          <cell r="E83">
            <v>3</v>
          </cell>
          <cell r="F83" t="str">
            <v>LECCIONES ENSEÑANZA MEDIA ACADEMICA</v>
          </cell>
          <cell r="G83">
            <v>204</v>
          </cell>
        </row>
        <row r="84">
          <cell r="C84">
            <v>6246</v>
          </cell>
          <cell r="D84" t="str">
            <v>PNOEJ DESAMPARADOS</v>
          </cell>
          <cell r="E84">
            <v>3</v>
          </cell>
          <cell r="F84" t="str">
            <v>LECCIONES ENSEÑANZA MEDIA ACADEMICA</v>
          </cell>
          <cell r="G84">
            <v>1011</v>
          </cell>
        </row>
        <row r="85">
          <cell r="C85">
            <v>3996</v>
          </cell>
          <cell r="D85" t="str">
            <v>LICEO DIURNO DE CIUDAD COLON</v>
          </cell>
          <cell r="E85">
            <v>3</v>
          </cell>
          <cell r="F85" t="str">
            <v>LECCIONES ENSEÑANZA MEDIA ACADEMICA</v>
          </cell>
          <cell r="G85">
            <v>1299</v>
          </cell>
        </row>
        <row r="86">
          <cell r="C86">
            <v>3997</v>
          </cell>
          <cell r="D86" t="str">
            <v>LICEO DE PURISCAL SANTIAGO</v>
          </cell>
          <cell r="E86">
            <v>3</v>
          </cell>
          <cell r="F86" t="str">
            <v>LECCIONES ENSEÑANZA MEDIA ACADEMICA</v>
          </cell>
          <cell r="G86">
            <v>2468</v>
          </cell>
        </row>
        <row r="87">
          <cell r="C87">
            <v>3998</v>
          </cell>
          <cell r="D87" t="str">
            <v>LICEO DE TABARCIA</v>
          </cell>
          <cell r="E87">
            <v>3</v>
          </cell>
          <cell r="F87" t="str">
            <v>LECCIONES ENSEÑANZA MEDIA ACADEMICA</v>
          </cell>
          <cell r="G87">
            <v>807</v>
          </cell>
        </row>
        <row r="88">
          <cell r="C88">
            <v>5318</v>
          </cell>
          <cell r="D88" t="str">
            <v>LICEO CORONEL MANUEL ARGÜELLO</v>
          </cell>
          <cell r="E88">
            <v>3</v>
          </cell>
          <cell r="F88" t="str">
            <v>LECCIONES ENSEÑANZA MEDIA ACADEMICA</v>
          </cell>
          <cell r="G88">
            <v>261</v>
          </cell>
        </row>
        <row r="89">
          <cell r="C89">
            <v>5582</v>
          </cell>
          <cell r="D89" t="str">
            <v>TELESEC. MASTATAL</v>
          </cell>
          <cell r="E89">
            <v>3</v>
          </cell>
          <cell r="F89" t="str">
            <v>LECCIONES ENSEÑANZA MEDIA ACADEMICA</v>
          </cell>
          <cell r="G89">
            <v>200</v>
          </cell>
        </row>
        <row r="90">
          <cell r="C90">
            <v>5663</v>
          </cell>
          <cell r="D90" t="str">
            <v>TELESEC. LA PALMA</v>
          </cell>
          <cell r="E90">
            <v>3</v>
          </cell>
          <cell r="F90" t="str">
            <v>LECCIONES ENSEÑANZA MEDIA ACADEMICA</v>
          </cell>
          <cell r="G90">
            <v>200</v>
          </cell>
        </row>
        <row r="91">
          <cell r="C91">
            <v>5664</v>
          </cell>
          <cell r="D91" t="str">
            <v>LICEO RURAL SAN ANTONIO</v>
          </cell>
          <cell r="E91">
            <v>3</v>
          </cell>
          <cell r="F91" t="str">
            <v>LECCIONES ENSEÑANZA MEDIA ACADEMICA</v>
          </cell>
          <cell r="G91">
            <v>200</v>
          </cell>
        </row>
        <row r="92">
          <cell r="C92">
            <v>5852</v>
          </cell>
          <cell r="D92" t="str">
            <v>TELESEC. DE PICAGRES</v>
          </cell>
          <cell r="E92">
            <v>3</v>
          </cell>
          <cell r="F92" t="str">
            <v>LECCIONES ENSEÑANZA MEDIA ACADEMICA</v>
          </cell>
          <cell r="G92">
            <v>200</v>
          </cell>
        </row>
        <row r="93">
          <cell r="C93">
            <v>5873</v>
          </cell>
          <cell r="D93" t="str">
            <v>LICEO DE BARBACOAS</v>
          </cell>
          <cell r="E93">
            <v>3</v>
          </cell>
          <cell r="F93" t="str">
            <v>LECCIONES ENSEÑANZA MEDIA ACADEMICA</v>
          </cell>
          <cell r="G93">
            <v>624</v>
          </cell>
        </row>
        <row r="94">
          <cell r="C94">
            <v>5985</v>
          </cell>
          <cell r="D94" t="str">
            <v>TELESEC. ZAPATON</v>
          </cell>
          <cell r="E94">
            <v>3</v>
          </cell>
          <cell r="F94" t="str">
            <v>LECCIONES ENSEÑANZA MEDIA ACADEMICA</v>
          </cell>
          <cell r="G94">
            <v>200</v>
          </cell>
        </row>
        <row r="95">
          <cell r="C95">
            <v>6043</v>
          </cell>
          <cell r="D95" t="str">
            <v>TELESEC. LANAS DE MERCEDES SUR</v>
          </cell>
          <cell r="E95">
            <v>3</v>
          </cell>
          <cell r="F95" t="str">
            <v>LECCIONES ENSEÑANZA MEDIA ACADEMICA</v>
          </cell>
          <cell r="G95">
            <v>160</v>
          </cell>
        </row>
        <row r="96">
          <cell r="C96">
            <v>6044</v>
          </cell>
          <cell r="D96" t="str">
            <v>TELESEC. EL LLANO DE SAN JUAN DE MATA</v>
          </cell>
          <cell r="E96">
            <v>3</v>
          </cell>
          <cell r="F96" t="str">
            <v>LECCIONES ENSEÑANZA MEDIA ACADEMICA</v>
          </cell>
          <cell r="G96">
            <v>200</v>
          </cell>
        </row>
        <row r="97">
          <cell r="C97">
            <v>6050</v>
          </cell>
          <cell r="D97" t="str">
            <v>TELESEC. JARIS</v>
          </cell>
          <cell r="E97">
            <v>3</v>
          </cell>
          <cell r="F97" t="str">
            <v>LECCIONES ENSEÑANZA MEDIA ACADEMICA</v>
          </cell>
          <cell r="G97">
            <v>80</v>
          </cell>
        </row>
        <row r="98">
          <cell r="C98">
            <v>6136</v>
          </cell>
          <cell r="D98" t="str">
            <v>LICEO DE PALMICHAL</v>
          </cell>
          <cell r="E98">
            <v>3</v>
          </cell>
          <cell r="F98" t="str">
            <v>LECCIONES ENSEÑANZA MEDIA ACADEMICA</v>
          </cell>
          <cell r="G98">
            <v>160</v>
          </cell>
        </row>
        <row r="99">
          <cell r="C99">
            <v>6247</v>
          </cell>
          <cell r="D99" t="str">
            <v>PNOEJ PURISCAL</v>
          </cell>
          <cell r="E99">
            <v>3</v>
          </cell>
          <cell r="F99" t="str">
            <v>LECCIONES ENSEÑANZA MEDIA ACADEMICA</v>
          </cell>
          <cell r="G99">
            <v>126</v>
          </cell>
        </row>
        <row r="100">
          <cell r="C100">
            <v>3999</v>
          </cell>
          <cell r="D100" t="str">
            <v>LICEO DE SINAI</v>
          </cell>
          <cell r="E100">
            <v>3</v>
          </cell>
          <cell r="F100" t="str">
            <v>LECCIONES ENSEÑANZA MEDIA ACADEMICA</v>
          </cell>
          <cell r="G100">
            <v>1813</v>
          </cell>
        </row>
        <row r="101">
          <cell r="C101">
            <v>4000</v>
          </cell>
          <cell r="D101" t="str">
            <v>III CICLO DR.RAFAEL A.CALDERON</v>
          </cell>
          <cell r="E101">
            <v>3</v>
          </cell>
          <cell r="F101" t="str">
            <v>LECCIONES ENSEÑANZA MEDIA ACADEMICA</v>
          </cell>
          <cell r="G101">
            <v>729</v>
          </cell>
        </row>
        <row r="102">
          <cell r="C102">
            <v>4001</v>
          </cell>
          <cell r="D102" t="str">
            <v>III CICLO JOSE BREINDERHOFF</v>
          </cell>
          <cell r="E102">
            <v>3</v>
          </cell>
          <cell r="F102" t="str">
            <v>LECCIONES ENSEÑANZA MEDIA ACADEMICA</v>
          </cell>
          <cell r="G102">
            <v>353</v>
          </cell>
        </row>
        <row r="103">
          <cell r="C103">
            <v>4002</v>
          </cell>
          <cell r="D103" t="str">
            <v>LICEO DE POTRERO GRANDE</v>
          </cell>
          <cell r="E103">
            <v>3</v>
          </cell>
          <cell r="F103" t="str">
            <v>LECCIONES ENSEÑANZA MEDIA ACADEMICA</v>
          </cell>
          <cell r="G103">
            <v>623</v>
          </cell>
        </row>
        <row r="104">
          <cell r="C104">
            <v>4003</v>
          </cell>
          <cell r="D104" t="str">
            <v>LICEO DE EL CARMEN (P.G.)</v>
          </cell>
          <cell r="E104">
            <v>3</v>
          </cell>
          <cell r="F104" t="str">
            <v>LECCIONES ENSEÑANZA MEDIA ACADEMICA</v>
          </cell>
          <cell r="G104">
            <v>647</v>
          </cell>
        </row>
        <row r="105">
          <cell r="C105">
            <v>4004</v>
          </cell>
          <cell r="D105" t="str">
            <v>LICEO DE BORUCA</v>
          </cell>
          <cell r="E105">
            <v>3</v>
          </cell>
          <cell r="F105" t="str">
            <v>LECCIONES ENSEÑANZA MEDIA ACADEMICA</v>
          </cell>
          <cell r="G105">
            <v>675</v>
          </cell>
        </row>
        <row r="106">
          <cell r="C106">
            <v>4005</v>
          </cell>
          <cell r="D106" t="str">
            <v>COL AMBIENTALISTA ISAIAS RETAN</v>
          </cell>
          <cell r="E106">
            <v>3</v>
          </cell>
          <cell r="F106" t="str">
            <v>LECCIONES ENSEÑANZA MEDIA ACADEMICA</v>
          </cell>
          <cell r="G106">
            <v>1168</v>
          </cell>
        </row>
        <row r="107">
          <cell r="C107">
            <v>4006</v>
          </cell>
          <cell r="D107" t="str">
            <v>LICEO YOLANDA OREAMUNO</v>
          </cell>
          <cell r="E107">
            <v>3</v>
          </cell>
          <cell r="F107" t="str">
            <v>LECCIONES ENSEÑANZA MEDIA ACADEMICA</v>
          </cell>
          <cell r="G107">
            <v>652</v>
          </cell>
        </row>
        <row r="108">
          <cell r="C108">
            <v>4007</v>
          </cell>
          <cell r="D108" t="str">
            <v>LICEO DE LA ASUNCION</v>
          </cell>
          <cell r="E108">
            <v>3</v>
          </cell>
          <cell r="F108" t="str">
            <v>LECCIONES ENSEÑANZA MEDIA ACADEMICA</v>
          </cell>
          <cell r="G108">
            <v>662</v>
          </cell>
        </row>
        <row r="109">
          <cell r="C109">
            <v>4008</v>
          </cell>
          <cell r="D109" t="str">
            <v>LICEO FERNANDO VOLIO JIMENEZ</v>
          </cell>
          <cell r="E109">
            <v>3</v>
          </cell>
          <cell r="F109" t="str">
            <v>LECCIONES ENSEÑANZA MEDIA ACADEMICA</v>
          </cell>
          <cell r="G109">
            <v>1491</v>
          </cell>
        </row>
        <row r="110">
          <cell r="C110">
            <v>4009</v>
          </cell>
          <cell r="D110" t="str">
            <v>LICEO UNESCO</v>
          </cell>
          <cell r="E110">
            <v>3</v>
          </cell>
          <cell r="F110" t="str">
            <v>LECCIONES ENSEÑANZA MEDIA ACADEMICA</v>
          </cell>
          <cell r="G110">
            <v>2892</v>
          </cell>
        </row>
        <row r="111">
          <cell r="C111">
            <v>4010</v>
          </cell>
          <cell r="D111" t="str">
            <v>LICEO DE SAN PEDRO</v>
          </cell>
          <cell r="E111">
            <v>3</v>
          </cell>
          <cell r="F111" t="str">
            <v>LECCIONES ENSEÑANZA MEDIA ACADEMICA</v>
          </cell>
          <cell r="G111">
            <v>993</v>
          </cell>
        </row>
        <row r="112">
          <cell r="C112">
            <v>5073</v>
          </cell>
          <cell r="D112" t="str">
            <v>LICEO LA UVITA</v>
          </cell>
          <cell r="E112">
            <v>3</v>
          </cell>
          <cell r="F112" t="str">
            <v>LECCIONES ENSEÑANZA MEDIA ACADEMICA</v>
          </cell>
          <cell r="G112">
            <v>520</v>
          </cell>
        </row>
        <row r="113">
          <cell r="C113">
            <v>5124</v>
          </cell>
          <cell r="D113" t="str">
            <v>PREV. PARA INCAP. TOT. Y TEM.</v>
          </cell>
          <cell r="E113">
            <v>3</v>
          </cell>
          <cell r="F113" t="str">
            <v>LECCIONES ENSEÑANZA MEDIA ACADEMICA</v>
          </cell>
          <cell r="G113">
            <v>32</v>
          </cell>
        </row>
        <row r="114">
          <cell r="C114">
            <v>5125</v>
          </cell>
          <cell r="D114" t="str">
            <v>LICEO RURAL CHANGUENA</v>
          </cell>
          <cell r="E114">
            <v>3</v>
          </cell>
          <cell r="F114" t="str">
            <v>LECCIONES ENSEÑANZA MEDIA ACADEMICA</v>
          </cell>
          <cell r="G114">
            <v>200</v>
          </cell>
        </row>
        <row r="115">
          <cell r="C115">
            <v>5128</v>
          </cell>
          <cell r="D115" t="str">
            <v>TELESEC. RIO NUEVO</v>
          </cell>
          <cell r="E115">
            <v>3</v>
          </cell>
          <cell r="F115" t="str">
            <v>LECCIONES ENSEÑANZA MEDIA ACADEMICA</v>
          </cell>
          <cell r="G115">
            <v>200</v>
          </cell>
        </row>
        <row r="116">
          <cell r="C116">
            <v>5129</v>
          </cell>
          <cell r="D116" t="str">
            <v>LICEO RURAL JARDIN DE PARAMO</v>
          </cell>
          <cell r="E116">
            <v>3</v>
          </cell>
          <cell r="F116" t="str">
            <v>LECCIONES ENSEÑANZA MEDIA ACADEMICA</v>
          </cell>
          <cell r="G116">
            <v>200</v>
          </cell>
        </row>
        <row r="117">
          <cell r="C117">
            <v>5131</v>
          </cell>
          <cell r="D117" t="str">
            <v>COL. CONCEPCION DANIEL FLORES</v>
          </cell>
          <cell r="E117">
            <v>3</v>
          </cell>
          <cell r="F117" t="str">
            <v>LECCIONES ENSEÑANZA MEDIA ACADEMICA</v>
          </cell>
          <cell r="G117">
            <v>568</v>
          </cell>
        </row>
        <row r="118">
          <cell r="C118">
            <v>5132</v>
          </cell>
          <cell r="D118" t="str">
            <v>LICEO RURAL MAIZ DE LOS UVA</v>
          </cell>
          <cell r="E118">
            <v>3</v>
          </cell>
          <cell r="F118" t="str">
            <v>LECCIONES ENSEÑANZA MEDIA ACADEMICA</v>
          </cell>
          <cell r="G118">
            <v>200</v>
          </cell>
        </row>
        <row r="119">
          <cell r="C119">
            <v>5133</v>
          </cell>
          <cell r="D119" t="str">
            <v>LICEO RURAL LOS ANGELES DE PAR</v>
          </cell>
          <cell r="E119">
            <v>3</v>
          </cell>
          <cell r="F119" t="str">
            <v>LECCIONES ENSEÑANZA MEDIA ACADEMICA</v>
          </cell>
          <cell r="G119">
            <v>200</v>
          </cell>
        </row>
        <row r="120">
          <cell r="C120">
            <v>5134</v>
          </cell>
          <cell r="D120" t="str">
            <v>LICEO RURAL SANTA EDUVIGES</v>
          </cell>
          <cell r="E120">
            <v>3</v>
          </cell>
          <cell r="F120" t="str">
            <v>LECCIONES ENSEÑANZA MEDIA ACADEMICA</v>
          </cell>
          <cell r="G120">
            <v>200</v>
          </cell>
        </row>
        <row r="121">
          <cell r="C121">
            <v>5135</v>
          </cell>
          <cell r="D121" t="str">
            <v>TELESEC. SAN FRANCISCO</v>
          </cell>
          <cell r="E121">
            <v>3</v>
          </cell>
          <cell r="F121" t="str">
            <v>LECCIONES ENSEÑANZA MEDIA ACADEMICA</v>
          </cell>
          <cell r="G121">
            <v>120</v>
          </cell>
        </row>
        <row r="122">
          <cell r="C122">
            <v>5136</v>
          </cell>
          <cell r="D122" t="str">
            <v>LICEO RURAL UJARRAZ</v>
          </cell>
          <cell r="E122">
            <v>3</v>
          </cell>
          <cell r="F122" t="str">
            <v>LECCIONES ENSEÑANZA MEDIA ACADEMICA</v>
          </cell>
          <cell r="G122">
            <v>200</v>
          </cell>
        </row>
        <row r="123">
          <cell r="C123">
            <v>5299</v>
          </cell>
          <cell r="D123" t="str">
            <v>LICEO CANAAN</v>
          </cell>
          <cell r="E123">
            <v>3</v>
          </cell>
          <cell r="F123" t="str">
            <v>LECCIONES ENSEÑANZA MEDIA ACADEMICA</v>
          </cell>
          <cell r="G123">
            <v>493</v>
          </cell>
        </row>
        <row r="124">
          <cell r="C124">
            <v>5300</v>
          </cell>
          <cell r="D124" t="str">
            <v>LICEO LAS ESPERANZAS</v>
          </cell>
          <cell r="E124">
            <v>3</v>
          </cell>
          <cell r="F124" t="str">
            <v>LECCIONES ENSEÑANZA MEDIA ACADEMICA</v>
          </cell>
          <cell r="G124">
            <v>624</v>
          </cell>
        </row>
        <row r="125">
          <cell r="C125">
            <v>5301</v>
          </cell>
          <cell r="D125" t="str">
            <v>LICEO PLATANILLO DE BARU</v>
          </cell>
          <cell r="E125">
            <v>3</v>
          </cell>
          <cell r="F125" t="str">
            <v>LECCIONES ENSEÑANZA MEDIA ACADEMICA</v>
          </cell>
          <cell r="G125">
            <v>458</v>
          </cell>
        </row>
        <row r="126">
          <cell r="C126">
            <v>5347</v>
          </cell>
          <cell r="D126" t="str">
            <v>LICEO RURAL BUENA VISTA</v>
          </cell>
          <cell r="E126">
            <v>3</v>
          </cell>
          <cell r="F126" t="str">
            <v>LECCIONES ENSEÑANZA MEDIA ACADEMICA</v>
          </cell>
          <cell r="G126">
            <v>240</v>
          </cell>
        </row>
        <row r="127">
          <cell r="C127">
            <v>5458</v>
          </cell>
          <cell r="D127" t="str">
            <v>TELESEC. CONCEPCION D.F.</v>
          </cell>
          <cell r="E127">
            <v>3</v>
          </cell>
          <cell r="F127" t="str">
            <v>LECCIONES ENSEÑANZA MEDIA ACADEMICA</v>
          </cell>
          <cell r="G127">
            <v>160</v>
          </cell>
        </row>
        <row r="128">
          <cell r="C128">
            <v>5530</v>
          </cell>
          <cell r="D128" t="str">
            <v>LICEO SAN FRANCISCO</v>
          </cell>
          <cell r="E128">
            <v>3</v>
          </cell>
          <cell r="F128" t="str">
            <v>LECCIONES ENSEÑANZA MEDIA ACADEMICA</v>
          </cell>
          <cell r="G128">
            <v>576</v>
          </cell>
        </row>
        <row r="129">
          <cell r="C129">
            <v>5531</v>
          </cell>
          <cell r="D129" t="str">
            <v>LICEO DE CONCEPCION</v>
          </cell>
          <cell r="E129">
            <v>3</v>
          </cell>
          <cell r="F129" t="str">
            <v>LECCIONES ENSEÑANZA MEDIA ACADEMICA</v>
          </cell>
          <cell r="G129">
            <v>361</v>
          </cell>
        </row>
        <row r="130">
          <cell r="C130">
            <v>5579</v>
          </cell>
          <cell r="D130" t="str">
            <v>LICEO ACADEMICO SAN ANTONIO PE</v>
          </cell>
          <cell r="E130">
            <v>3</v>
          </cell>
          <cell r="F130" t="str">
            <v>LECCIONES ENSEÑANZA MEDIA ACADEMICA</v>
          </cell>
          <cell r="G130">
            <v>453</v>
          </cell>
        </row>
        <row r="131">
          <cell r="C131">
            <v>5580</v>
          </cell>
          <cell r="D131" t="str">
            <v>LICEO RURAL SANTIAGO DE SAN PE</v>
          </cell>
          <cell r="E131">
            <v>3</v>
          </cell>
          <cell r="F131" t="str">
            <v>LECCIONES ENSEÑANZA MEDIA ACADEMICA</v>
          </cell>
          <cell r="G131">
            <v>200</v>
          </cell>
        </row>
        <row r="132">
          <cell r="C132">
            <v>5581</v>
          </cell>
          <cell r="D132" t="str">
            <v>LICEO RURAL CABAGRA</v>
          </cell>
          <cell r="E132">
            <v>3</v>
          </cell>
          <cell r="F132" t="str">
            <v>LECCIONES ENSEÑANZA MEDIA ACADEMICA</v>
          </cell>
          <cell r="G132">
            <v>200</v>
          </cell>
        </row>
        <row r="133">
          <cell r="C133">
            <v>5658</v>
          </cell>
          <cell r="D133" t="str">
            <v>TELESEC. YERI</v>
          </cell>
          <cell r="E133">
            <v>3</v>
          </cell>
          <cell r="F133" t="str">
            <v>LECCIONES ENSEÑANZA MEDIA ACADEMICA</v>
          </cell>
          <cell r="G133">
            <v>200</v>
          </cell>
        </row>
        <row r="134">
          <cell r="C134">
            <v>5728</v>
          </cell>
          <cell r="D134" t="str">
            <v>COLEGIO SANTA MARTA</v>
          </cell>
          <cell r="E134">
            <v>3</v>
          </cell>
          <cell r="F134" t="str">
            <v>LECCIONES ENSEÑANZA MEDIA ACADEMICA</v>
          </cell>
          <cell r="G134">
            <v>571</v>
          </cell>
        </row>
        <row r="135">
          <cell r="C135">
            <v>5820</v>
          </cell>
          <cell r="D135" t="str">
            <v>LICEO DE TERRABA</v>
          </cell>
          <cell r="E135">
            <v>3</v>
          </cell>
          <cell r="F135" t="str">
            <v>LECCIONES ENSEÑANZA MEDIA ACADEMICA</v>
          </cell>
          <cell r="G135">
            <v>676</v>
          </cell>
        </row>
        <row r="136">
          <cell r="C136">
            <v>5869</v>
          </cell>
          <cell r="D136" t="str">
            <v>LICEO AEROPUERTO</v>
          </cell>
          <cell r="E136">
            <v>3</v>
          </cell>
          <cell r="F136" t="str">
            <v>LECCIONES ENSEÑANZA MEDIA ACADEMICA</v>
          </cell>
          <cell r="G136">
            <v>674</v>
          </cell>
        </row>
        <row r="137">
          <cell r="C137">
            <v>5990</v>
          </cell>
          <cell r="D137" t="str">
            <v>LICEO LAS MERCEDES</v>
          </cell>
          <cell r="E137">
            <v>3</v>
          </cell>
          <cell r="F137" t="str">
            <v>LECCIONES ENSEÑANZA MEDIA ACADEMICA</v>
          </cell>
          <cell r="G137">
            <v>951</v>
          </cell>
        </row>
        <row r="138">
          <cell r="C138">
            <v>6017</v>
          </cell>
          <cell r="D138" t="str">
            <v>LICEO LA LUCHA DE POTRERO GRANDE</v>
          </cell>
          <cell r="E138">
            <v>3</v>
          </cell>
          <cell r="F138" t="str">
            <v>LECCIONES ENSEÑANZA MEDIA ACADEMICA</v>
          </cell>
          <cell r="G138">
            <v>536</v>
          </cell>
        </row>
        <row r="139">
          <cell r="C139">
            <v>6149</v>
          </cell>
          <cell r="D139" t="str">
            <v>LICEO ACADEMICO DE BUENOS AIRES</v>
          </cell>
          <cell r="E139">
            <v>3</v>
          </cell>
          <cell r="F139" t="str">
            <v>LECCIONES ENSEÑANZA MEDIA ACADEMICA</v>
          </cell>
          <cell r="G139">
            <v>838</v>
          </cell>
        </row>
        <row r="140">
          <cell r="C140">
            <v>6248</v>
          </cell>
          <cell r="D140" t="str">
            <v>PNOEJ PEREZ ZELEDON</v>
          </cell>
          <cell r="E140">
            <v>3</v>
          </cell>
          <cell r="F140" t="str">
            <v>LECCIONES ENSEÑANZA MEDIA ACADEMICA</v>
          </cell>
          <cell r="G140">
            <v>435</v>
          </cell>
        </row>
        <row r="141">
          <cell r="C141">
            <v>6409</v>
          </cell>
          <cell r="D141" t="str">
            <v>LICEO RURAL SALITRE</v>
          </cell>
          <cell r="E141">
            <v>3</v>
          </cell>
          <cell r="F141" t="str">
            <v>LECCIONES ENSEÑANZA MEDIA ACADEMICA</v>
          </cell>
          <cell r="G141">
            <v>200</v>
          </cell>
        </row>
        <row r="142">
          <cell r="C142">
            <v>6465</v>
          </cell>
          <cell r="D142" t="str">
            <v>TELESECUNDARIA VILLA HERMOSA</v>
          </cell>
          <cell r="E142">
            <v>3</v>
          </cell>
          <cell r="F142" t="str">
            <v>LECCIONES ENSEÑANZA MEDIA ACADEMICA</v>
          </cell>
          <cell r="G142">
            <v>80</v>
          </cell>
        </row>
        <row r="143">
          <cell r="C143">
            <v>6498</v>
          </cell>
          <cell r="D143" t="str">
            <v>LICEO RURAL YIMBA CAJ</v>
          </cell>
          <cell r="E143">
            <v>3</v>
          </cell>
          <cell r="F143" t="str">
            <v>LECCIONES ENSEÑANZA MEDIA ACADEMICA</v>
          </cell>
          <cell r="G143">
            <v>200</v>
          </cell>
        </row>
        <row r="144">
          <cell r="C144">
            <v>4011</v>
          </cell>
          <cell r="D144" t="str">
            <v>LICEO DE SANTA GERTRUDIS</v>
          </cell>
          <cell r="E144">
            <v>3</v>
          </cell>
          <cell r="F144" t="str">
            <v>LECCIONES ENSEÑANZA MEDIA ACADEMICA</v>
          </cell>
          <cell r="G144">
            <v>1566</v>
          </cell>
        </row>
        <row r="145">
          <cell r="C145">
            <v>4012</v>
          </cell>
          <cell r="D145" t="str">
            <v>LICEO DE CARRILLOS</v>
          </cell>
          <cell r="E145">
            <v>3</v>
          </cell>
          <cell r="F145" t="str">
            <v>LECCIONES ENSEÑANZA MEDIA ACADEMICA</v>
          </cell>
          <cell r="G145">
            <v>1648</v>
          </cell>
        </row>
        <row r="146">
          <cell r="C146">
            <v>4013</v>
          </cell>
          <cell r="D146" t="str">
            <v>LICEO TUETAL NORTE</v>
          </cell>
          <cell r="E146">
            <v>3</v>
          </cell>
          <cell r="F146" t="str">
            <v>LECCIONES ENSEÑANZA MEDIA ACADEMICA</v>
          </cell>
          <cell r="G146">
            <v>980</v>
          </cell>
        </row>
        <row r="147">
          <cell r="C147">
            <v>4014</v>
          </cell>
          <cell r="D147" t="str">
            <v>LICEO SAN ROQUE</v>
          </cell>
          <cell r="E147">
            <v>3</v>
          </cell>
          <cell r="F147" t="str">
            <v>LECCIONES ENSEÑANZA MEDIA ACADEMICA</v>
          </cell>
          <cell r="G147">
            <v>1010</v>
          </cell>
        </row>
        <row r="148">
          <cell r="C148">
            <v>4015</v>
          </cell>
          <cell r="D148" t="str">
            <v>LICEO AMBIENTALISTA EL ROBLE</v>
          </cell>
          <cell r="E148">
            <v>3</v>
          </cell>
          <cell r="F148" t="str">
            <v>LECCIONES ENSEÑANZA MEDIA ACADEMICA</v>
          </cell>
          <cell r="G148">
            <v>1670</v>
          </cell>
        </row>
        <row r="149">
          <cell r="C149">
            <v>4018</v>
          </cell>
          <cell r="D149" t="str">
            <v>INST. DE ALAJUELA</v>
          </cell>
          <cell r="E149">
            <v>3</v>
          </cell>
          <cell r="F149" t="str">
            <v>LECCIONES ENSEÑANZA MEDIA ACADEMICA</v>
          </cell>
          <cell r="G149">
            <v>3065</v>
          </cell>
        </row>
        <row r="150">
          <cell r="C150">
            <v>4019</v>
          </cell>
          <cell r="D150" t="str">
            <v>LICEO MARTHA MIRAMBELL UMAÑA</v>
          </cell>
          <cell r="E150">
            <v>3</v>
          </cell>
          <cell r="F150" t="str">
            <v>LECCIONES ENSEÑANZA MEDIA ACADEMICA</v>
          </cell>
          <cell r="G150">
            <v>2661</v>
          </cell>
        </row>
        <row r="151">
          <cell r="C151">
            <v>4020</v>
          </cell>
          <cell r="D151" t="str">
            <v>LICEO LEON CORTES CASTRO</v>
          </cell>
          <cell r="E151">
            <v>3</v>
          </cell>
          <cell r="F151" t="str">
            <v>LECCIONES ENSEÑANZA MEDIA ACADEMICA</v>
          </cell>
          <cell r="G151">
            <v>2312</v>
          </cell>
        </row>
        <row r="152">
          <cell r="C152">
            <v>4021</v>
          </cell>
          <cell r="D152" t="str">
            <v>LICEO DE POAS</v>
          </cell>
          <cell r="E152">
            <v>3</v>
          </cell>
          <cell r="F152" t="str">
            <v>LECCIONES ENSEÑANZA MEDIA ACADEMICA</v>
          </cell>
          <cell r="G152">
            <v>2251</v>
          </cell>
        </row>
        <row r="153">
          <cell r="C153">
            <v>4022</v>
          </cell>
          <cell r="D153" t="str">
            <v>LICEO GREGORIO JOSE RAMIREZ</v>
          </cell>
          <cell r="E153">
            <v>3</v>
          </cell>
          <cell r="F153" t="str">
            <v>LECCIONES ENSEÑANZA MEDIA ACADEMICA</v>
          </cell>
          <cell r="G153">
            <v>2242</v>
          </cell>
        </row>
        <row r="154">
          <cell r="C154">
            <v>4023</v>
          </cell>
          <cell r="D154" t="str">
            <v>LICEO EL CARMEN</v>
          </cell>
          <cell r="E154">
            <v>3</v>
          </cell>
          <cell r="F154" t="str">
            <v>LECCIONES ENSEÑANZA MEDIA ACADEMICA</v>
          </cell>
          <cell r="G154">
            <v>1239</v>
          </cell>
        </row>
        <row r="155">
          <cell r="C155">
            <v>4024</v>
          </cell>
          <cell r="D155" t="str">
            <v>LICEO SAN JOSE DE ALAJUELA</v>
          </cell>
          <cell r="E155">
            <v>3</v>
          </cell>
          <cell r="F155" t="str">
            <v>LECCIONES ENSEÑANZA MEDIA ACADEMICA</v>
          </cell>
          <cell r="G155">
            <v>1675</v>
          </cell>
        </row>
        <row r="156">
          <cell r="C156">
            <v>4025</v>
          </cell>
          <cell r="D156" t="str">
            <v>LICEO OTILIO ULATE BLANCO</v>
          </cell>
          <cell r="E156">
            <v>3</v>
          </cell>
          <cell r="F156" t="str">
            <v>LECCIONES ENSEÑANZA MEDIA ACADEMICA</v>
          </cell>
          <cell r="G156">
            <v>1381</v>
          </cell>
        </row>
        <row r="157">
          <cell r="C157">
            <v>4026</v>
          </cell>
          <cell r="D157" t="str">
            <v>LICEO MARIA INMACULADA</v>
          </cell>
          <cell r="E157">
            <v>3</v>
          </cell>
          <cell r="F157" t="str">
            <v>LECCIONES ENSEÑANZA MEDIA ACADEMICA</v>
          </cell>
          <cell r="G157">
            <v>583</v>
          </cell>
        </row>
        <row r="158">
          <cell r="C158">
            <v>4027</v>
          </cell>
          <cell r="D158" t="str">
            <v>LICEO SAN RAFAEL</v>
          </cell>
          <cell r="E158">
            <v>3</v>
          </cell>
          <cell r="F158" t="str">
            <v>LECCIONES ENSEÑANZA MEDIA ACADEMICA</v>
          </cell>
          <cell r="G158">
            <v>1756</v>
          </cell>
        </row>
        <row r="159">
          <cell r="C159">
            <v>4028</v>
          </cell>
          <cell r="D159" t="str">
            <v>LICEO REDENTORISTA SAN ALFONSO</v>
          </cell>
          <cell r="E159">
            <v>3</v>
          </cell>
          <cell r="F159" t="str">
            <v>LECCIONES ENSEÑANZA MEDIA ACADEMICA</v>
          </cell>
          <cell r="G159">
            <v>1363</v>
          </cell>
        </row>
        <row r="160">
          <cell r="C160">
            <v>4029</v>
          </cell>
          <cell r="D160" t="str">
            <v>LICEO DE TURRUCARES</v>
          </cell>
          <cell r="E160">
            <v>3</v>
          </cell>
          <cell r="F160" t="str">
            <v>LECCIONES ENSEÑANZA MEDIA ACADEMICA</v>
          </cell>
          <cell r="G160">
            <v>1188</v>
          </cell>
        </row>
        <row r="161">
          <cell r="C161">
            <v>4030</v>
          </cell>
          <cell r="D161" t="str">
            <v>LICEO EXP. BILINGUE DE GRECIA</v>
          </cell>
          <cell r="E161">
            <v>3</v>
          </cell>
          <cell r="F161" t="str">
            <v>LECCIONES ENSEÑANZA MEDIA ACADEMICA</v>
          </cell>
          <cell r="G161">
            <v>1198</v>
          </cell>
        </row>
        <row r="162">
          <cell r="C162">
            <v>4031</v>
          </cell>
          <cell r="D162" t="str">
            <v>LICEO DE TAMBOR</v>
          </cell>
          <cell r="E162">
            <v>3</v>
          </cell>
          <cell r="F162" t="str">
            <v>LECCIONES ENSEÑANZA MEDIA ACADEMICA</v>
          </cell>
          <cell r="G162">
            <v>633</v>
          </cell>
        </row>
        <row r="163">
          <cell r="C163">
            <v>5074</v>
          </cell>
          <cell r="D163" t="str">
            <v>PREV. PARA INCAP. TOT. Y TEM.</v>
          </cell>
          <cell r="E163">
            <v>3</v>
          </cell>
          <cell r="F163" t="str">
            <v>LECCIONES ENSEÑANZA MEDIA ACADEMICA</v>
          </cell>
          <cell r="G163">
            <v>354</v>
          </cell>
        </row>
        <row r="164">
          <cell r="C164">
            <v>5137</v>
          </cell>
          <cell r="D164" t="str">
            <v>LICEO LA GUACIMA</v>
          </cell>
          <cell r="E164">
            <v>3</v>
          </cell>
          <cell r="F164" t="str">
            <v>LECCIONES ENSEÑANZA MEDIA ACADEMICA</v>
          </cell>
          <cell r="G164">
            <v>1086</v>
          </cell>
        </row>
        <row r="165">
          <cell r="C165">
            <v>5138</v>
          </cell>
          <cell r="D165" t="str">
            <v>TELESEC. LA REFORMA</v>
          </cell>
          <cell r="E165">
            <v>3</v>
          </cell>
          <cell r="F165" t="str">
            <v>LECCIONES ENSEÑANZA MEDIA ACADEMICA</v>
          </cell>
          <cell r="G165">
            <v>160</v>
          </cell>
        </row>
        <row r="166">
          <cell r="C166">
            <v>5139</v>
          </cell>
          <cell r="D166" t="str">
            <v>LICEO POASITO</v>
          </cell>
          <cell r="E166">
            <v>3</v>
          </cell>
          <cell r="F166" t="str">
            <v>LECCIONES ENSEÑANZA MEDIA ACADEMICA</v>
          </cell>
          <cell r="G166">
            <v>398</v>
          </cell>
        </row>
        <row r="167">
          <cell r="C167">
            <v>5292</v>
          </cell>
          <cell r="D167" t="str">
            <v>TELESEC. DR. GERARDO RODRIGUEZ</v>
          </cell>
          <cell r="E167">
            <v>3</v>
          </cell>
          <cell r="F167" t="str">
            <v>LECCIONES ENSEÑANZA MEDIA ACADEMICA</v>
          </cell>
          <cell r="G167">
            <v>120</v>
          </cell>
        </row>
        <row r="168">
          <cell r="C168">
            <v>5589</v>
          </cell>
          <cell r="D168" t="str">
            <v>LICEO RURAL SANTA EULALIA</v>
          </cell>
          <cell r="E168">
            <v>3</v>
          </cell>
          <cell r="F168" t="str">
            <v>LECCIONES ENSEÑANZA MEDIA ACADEMICA</v>
          </cell>
          <cell r="G168">
            <v>200</v>
          </cell>
        </row>
        <row r="169">
          <cell r="C169">
            <v>5747</v>
          </cell>
          <cell r="D169" t="str">
            <v>TELESECUNDARIA DULCE NOMBRE</v>
          </cell>
          <cell r="E169">
            <v>3</v>
          </cell>
          <cell r="F169" t="str">
            <v>LECCIONES ENSEÑANZA MEDIA ACADEMICA</v>
          </cell>
          <cell r="G169">
            <v>120</v>
          </cell>
        </row>
        <row r="170">
          <cell r="C170">
            <v>5821</v>
          </cell>
          <cell r="D170" t="str">
            <v>LICEO DE SABANILLAS</v>
          </cell>
          <cell r="E170">
            <v>3</v>
          </cell>
          <cell r="F170" t="str">
            <v>LECCIONES ENSEÑANZA MEDIA ACADEMICA</v>
          </cell>
          <cell r="G170">
            <v>263</v>
          </cell>
        </row>
        <row r="171">
          <cell r="C171">
            <v>5839</v>
          </cell>
          <cell r="D171" t="str">
            <v>TELESEC. DE LA CEIBA</v>
          </cell>
          <cell r="E171">
            <v>3</v>
          </cell>
          <cell r="F171" t="str">
            <v>LECCIONES ENSEÑANZA MEDIA ACADEMICA</v>
          </cell>
          <cell r="G171">
            <v>120</v>
          </cell>
        </row>
        <row r="172">
          <cell r="C172">
            <v>5984</v>
          </cell>
          <cell r="D172" t="str">
            <v>LICEO RURAL LABRADOR</v>
          </cell>
          <cell r="E172">
            <v>3</v>
          </cell>
          <cell r="F172" t="str">
            <v>LECCIONES ENSEÑANZA MEDIA ACADEMICA</v>
          </cell>
          <cell r="G172">
            <v>280</v>
          </cell>
        </row>
        <row r="173">
          <cell r="C173">
            <v>5998</v>
          </cell>
          <cell r="D173" t="str">
            <v>LICEO PACTO DEL JOCOTE</v>
          </cell>
          <cell r="E173">
            <v>3</v>
          </cell>
          <cell r="F173" t="str">
            <v>LECCIONES ENSEÑANZA MEDIA ACADEMICA</v>
          </cell>
          <cell r="G173">
            <v>661</v>
          </cell>
        </row>
        <row r="174">
          <cell r="C174">
            <v>6020</v>
          </cell>
          <cell r="D174" t="str">
            <v>LICEO DEPORTIVO DE GRECIA</v>
          </cell>
          <cell r="E174">
            <v>3</v>
          </cell>
          <cell r="F174" t="str">
            <v>LECCIONES ENSEÑANZA MEDIA ACADEMICA</v>
          </cell>
          <cell r="G174">
            <v>834</v>
          </cell>
        </row>
        <row r="175">
          <cell r="C175">
            <v>6116</v>
          </cell>
          <cell r="D175" t="str">
            <v>LICEO BOLIVAR</v>
          </cell>
          <cell r="E175">
            <v>3</v>
          </cell>
          <cell r="F175" t="str">
            <v>LECCIONES ENSEÑANZA MEDIA ACADEMICA</v>
          </cell>
          <cell r="G175">
            <v>263</v>
          </cell>
        </row>
        <row r="176">
          <cell r="C176">
            <v>6133</v>
          </cell>
          <cell r="D176" t="str">
            <v>LICEO PUENTE DE PIEDRA</v>
          </cell>
          <cell r="E176">
            <v>3</v>
          </cell>
          <cell r="F176" t="str">
            <v>LECCIONES ENSEÑANZA MEDIA ACADEMICA</v>
          </cell>
          <cell r="G176">
            <v>855</v>
          </cell>
        </row>
        <row r="177">
          <cell r="C177">
            <v>6249</v>
          </cell>
          <cell r="D177" t="str">
            <v>PNOEJ ALAJUELA</v>
          </cell>
          <cell r="E177">
            <v>3</v>
          </cell>
          <cell r="F177" t="str">
            <v>LECCIONES ENSEÑANZA MEDIA ACADEMICA</v>
          </cell>
          <cell r="G177">
            <v>1008</v>
          </cell>
        </row>
        <row r="178">
          <cell r="C178">
            <v>6270</v>
          </cell>
          <cell r="D178" t="str">
            <v>LICEO SAN RAFAEL DE POAS</v>
          </cell>
          <cell r="E178">
            <v>3</v>
          </cell>
          <cell r="F178" t="str">
            <v>LECCIONES ENSEÑANZA MEDIA ACADEMICA</v>
          </cell>
          <cell r="G178">
            <v>295</v>
          </cell>
        </row>
        <row r="179">
          <cell r="C179">
            <v>4032</v>
          </cell>
          <cell r="D179" t="str">
            <v>LICEO NTRA.SRA DE LOS ANGELES</v>
          </cell>
          <cell r="E179">
            <v>3</v>
          </cell>
          <cell r="F179" t="str">
            <v>LECCIONES ENSEÑANZA MEDIA ACADEMICA</v>
          </cell>
          <cell r="G179">
            <v>1541</v>
          </cell>
        </row>
        <row r="180">
          <cell r="C180">
            <v>4033</v>
          </cell>
          <cell r="D180" t="str">
            <v>INST. SUP. JULIO ACOSTA G.</v>
          </cell>
          <cell r="E180">
            <v>3</v>
          </cell>
          <cell r="F180" t="str">
            <v>LECCIONES ENSEÑANZA MEDIA ACADEMICA</v>
          </cell>
          <cell r="G180">
            <v>3270</v>
          </cell>
        </row>
        <row r="181">
          <cell r="C181">
            <v>4034</v>
          </cell>
          <cell r="D181" t="str">
            <v>LICEO DE PALMARES</v>
          </cell>
          <cell r="E181">
            <v>3</v>
          </cell>
          <cell r="F181" t="str">
            <v>LECCIONES ENSEÑANZA MEDIA ACADEMICA</v>
          </cell>
          <cell r="G181">
            <v>4799</v>
          </cell>
        </row>
        <row r="182">
          <cell r="C182">
            <v>4035</v>
          </cell>
          <cell r="D182" t="str">
            <v>LICEO DE NARANJO</v>
          </cell>
          <cell r="E182">
            <v>3</v>
          </cell>
          <cell r="F182" t="str">
            <v>LECCIONES ENSEÑANZA MEDIA ACADEMICA</v>
          </cell>
          <cell r="G182">
            <v>2747</v>
          </cell>
        </row>
        <row r="183">
          <cell r="C183">
            <v>4036</v>
          </cell>
          <cell r="D183" t="str">
            <v>LICEO DE VALLE AZUL</v>
          </cell>
          <cell r="E183">
            <v>3</v>
          </cell>
          <cell r="F183" t="str">
            <v>LECCIONES ENSEÑANZA MEDIA ACADEMICA</v>
          </cell>
          <cell r="G183">
            <v>1072</v>
          </cell>
        </row>
        <row r="184">
          <cell r="C184">
            <v>4037</v>
          </cell>
          <cell r="D184" t="str">
            <v>LICEO PATRIARCA SAN JOSE</v>
          </cell>
          <cell r="E184">
            <v>3</v>
          </cell>
          <cell r="F184" t="str">
            <v>LECCIONES ENSEÑANZA MEDIA ACADEMICA</v>
          </cell>
          <cell r="G184">
            <v>869</v>
          </cell>
        </row>
        <row r="185">
          <cell r="C185">
            <v>4038</v>
          </cell>
          <cell r="D185" t="str">
            <v>LICEO EXP.BILINGUE DE NARANJO</v>
          </cell>
          <cell r="E185">
            <v>3</v>
          </cell>
          <cell r="F185" t="str">
            <v>LECCIONES ENSEÑANZA MEDIA ACADEMICA</v>
          </cell>
          <cell r="G185">
            <v>1613</v>
          </cell>
        </row>
        <row r="186">
          <cell r="C186">
            <v>4039</v>
          </cell>
          <cell r="D186" t="str">
            <v>LICEO DR. RICARDO MORENO CAÑAS</v>
          </cell>
          <cell r="E186">
            <v>3</v>
          </cell>
          <cell r="F186" t="str">
            <v>LECCIONES ENSEÑANZA MEDIA ACADEMICA</v>
          </cell>
          <cell r="G186">
            <v>1183</v>
          </cell>
        </row>
        <row r="187">
          <cell r="C187">
            <v>4040</v>
          </cell>
          <cell r="D187" t="str">
            <v>LICEO DE ALFARO RUIZ</v>
          </cell>
          <cell r="E187">
            <v>3</v>
          </cell>
          <cell r="F187" t="str">
            <v>LECCIONES ENSEÑANZA MEDIA ACADEMICA</v>
          </cell>
          <cell r="G187">
            <v>1881</v>
          </cell>
        </row>
        <row r="188">
          <cell r="C188">
            <v>5140</v>
          </cell>
          <cell r="D188" t="str">
            <v>PREV. PARA INCAP. TOT. Y TEM.</v>
          </cell>
          <cell r="E188">
            <v>3</v>
          </cell>
          <cell r="F188" t="str">
            <v>LECCIONES ENSEÑANZA MEDIA ACADEMICA</v>
          </cell>
          <cell r="G188">
            <v>64</v>
          </cell>
        </row>
        <row r="189">
          <cell r="C189">
            <v>5679</v>
          </cell>
          <cell r="D189" t="str">
            <v>COLEGIO CANDELARIA DE NARANJO</v>
          </cell>
          <cell r="E189">
            <v>3</v>
          </cell>
          <cell r="F189" t="str">
            <v>LECCIONES ENSEÑANZA MEDIA ACADEMICA</v>
          </cell>
          <cell r="G189">
            <v>644</v>
          </cell>
        </row>
        <row r="190">
          <cell r="C190">
            <v>5855</v>
          </cell>
          <cell r="D190" t="str">
            <v>TELESEC. SAN ANTONIO ZAPOTAL</v>
          </cell>
          <cell r="E190">
            <v>3</v>
          </cell>
          <cell r="F190" t="str">
            <v>LECCIONES ENSEÑANZA MEDIA ACADEMICA</v>
          </cell>
          <cell r="G190">
            <v>160</v>
          </cell>
        </row>
        <row r="191">
          <cell r="C191">
            <v>5856</v>
          </cell>
          <cell r="D191" t="str">
            <v>TELESEC. DE COLONIA ANATERI</v>
          </cell>
          <cell r="E191">
            <v>3</v>
          </cell>
          <cell r="F191" t="str">
            <v>LECCIONES ENSEÑANZA MEDIA ACADEMICA</v>
          </cell>
          <cell r="G191">
            <v>120</v>
          </cell>
        </row>
        <row r="192">
          <cell r="C192">
            <v>5857</v>
          </cell>
          <cell r="D192" t="str">
            <v>TELESEC. DE BAJOS DEL TORO</v>
          </cell>
          <cell r="E192">
            <v>3</v>
          </cell>
          <cell r="F192" t="str">
            <v>LECCIONES ENSEÑANZA MEDIA ACADEMICA</v>
          </cell>
          <cell r="G192">
            <v>200</v>
          </cell>
        </row>
        <row r="193">
          <cell r="C193">
            <v>5886</v>
          </cell>
          <cell r="D193" t="str">
            <v>COL.EXP.BILINGUE SARCHI SUR</v>
          </cell>
          <cell r="E193">
            <v>3</v>
          </cell>
          <cell r="F193" t="str">
            <v>LECCIONES ENSEÑANZA MEDIA ACADEMICA</v>
          </cell>
          <cell r="G193">
            <v>901</v>
          </cell>
        </row>
        <row r="194">
          <cell r="C194">
            <v>5992</v>
          </cell>
          <cell r="D194" t="str">
            <v>LICEO LAGUNA</v>
          </cell>
          <cell r="E194">
            <v>3</v>
          </cell>
          <cell r="F194" t="str">
            <v>LECCIONES ENSEÑANZA MEDIA ACADEMICA</v>
          </cell>
          <cell r="G194">
            <v>574</v>
          </cell>
        </row>
        <row r="195">
          <cell r="C195">
            <v>5995</v>
          </cell>
          <cell r="D195" t="str">
            <v>LICEO DE MAGALLANES</v>
          </cell>
          <cell r="E195">
            <v>3</v>
          </cell>
          <cell r="F195" t="str">
            <v>LECCIONES ENSEÑANZA MEDIA ACADEMICA</v>
          </cell>
          <cell r="G195">
            <v>441</v>
          </cell>
        </row>
        <row r="196">
          <cell r="C196">
            <v>5996</v>
          </cell>
          <cell r="D196" t="str">
            <v>LICEO EXPERIMENTAL BILINGUE SA</v>
          </cell>
          <cell r="E196">
            <v>3</v>
          </cell>
          <cell r="F196" t="str">
            <v>LECCIONES ENSEÑANZA MEDIA ACADEMICA</v>
          </cell>
          <cell r="G196">
            <v>1501</v>
          </cell>
        </row>
        <row r="197">
          <cell r="C197">
            <v>5997</v>
          </cell>
          <cell r="D197" t="str">
            <v>LICEO SANTO CRISTO DE ESQUIPULAS</v>
          </cell>
          <cell r="E197">
            <v>3</v>
          </cell>
          <cell r="F197" t="str">
            <v>LECCIONES ENSEÑANZA MEDIA ACADEMICA</v>
          </cell>
          <cell r="G197">
            <v>348</v>
          </cell>
        </row>
        <row r="198">
          <cell r="C198">
            <v>6250</v>
          </cell>
          <cell r="D198" t="str">
            <v>PNOEJ SAN RAMON</v>
          </cell>
          <cell r="E198">
            <v>3</v>
          </cell>
          <cell r="F198" t="str">
            <v>LECCIONES ENSEÑANZA MEDIA ACADEMICA</v>
          </cell>
          <cell r="G198">
            <v>504</v>
          </cell>
        </row>
        <row r="199">
          <cell r="C199">
            <v>4041</v>
          </cell>
          <cell r="D199" t="str">
            <v>LICEO DE SUCRE</v>
          </cell>
          <cell r="E199">
            <v>3</v>
          </cell>
          <cell r="F199" t="str">
            <v>LECCIONES ENSEÑANZA MEDIA ACADEMICA</v>
          </cell>
          <cell r="G199">
            <v>605</v>
          </cell>
        </row>
        <row r="200">
          <cell r="C200">
            <v>4042</v>
          </cell>
          <cell r="D200" t="str">
            <v>LICEO DE FLORENCIA</v>
          </cell>
          <cell r="E200">
            <v>3</v>
          </cell>
          <cell r="F200" t="str">
            <v>LECCIONES ENSEÑANZA MEDIA ACADEMICA</v>
          </cell>
          <cell r="G200">
            <v>1377</v>
          </cell>
        </row>
        <row r="201">
          <cell r="C201">
            <v>4043</v>
          </cell>
          <cell r="D201" t="str">
            <v>LICEO DE PAVON</v>
          </cell>
          <cell r="E201">
            <v>3</v>
          </cell>
          <cell r="F201" t="str">
            <v>LECCIONES ENSEÑANZA MEDIA ACADEMICA</v>
          </cell>
          <cell r="G201">
            <v>1035</v>
          </cell>
        </row>
        <row r="202">
          <cell r="C202">
            <v>4044</v>
          </cell>
          <cell r="D202" t="str">
            <v>LICEO DE RIO CUARTO</v>
          </cell>
          <cell r="E202">
            <v>3</v>
          </cell>
          <cell r="F202" t="str">
            <v>LECCIONES ENSEÑANZA MEDIA ACADEMICA</v>
          </cell>
          <cell r="G202">
            <v>979</v>
          </cell>
        </row>
        <row r="203">
          <cell r="C203">
            <v>4045</v>
          </cell>
          <cell r="D203" t="str">
            <v>LICEO DE SAN CARLOS</v>
          </cell>
          <cell r="E203">
            <v>3</v>
          </cell>
          <cell r="F203" t="str">
            <v>LECCIONES ENSEÑANZA MEDIA ACADEMICA</v>
          </cell>
          <cell r="G203">
            <v>2122</v>
          </cell>
        </row>
        <row r="204">
          <cell r="C204">
            <v>4046</v>
          </cell>
          <cell r="D204" t="str">
            <v>LICEO MARIA INMACULADA</v>
          </cell>
          <cell r="E204">
            <v>3</v>
          </cell>
          <cell r="F204" t="str">
            <v>LECCIONES ENSEÑANZA MEDIA ACADEMICA</v>
          </cell>
          <cell r="G204">
            <v>812</v>
          </cell>
        </row>
        <row r="205">
          <cell r="C205">
            <v>4047</v>
          </cell>
          <cell r="D205" t="str">
            <v>LICEO DE CHACHAGUA</v>
          </cell>
          <cell r="E205">
            <v>3</v>
          </cell>
          <cell r="F205" t="str">
            <v>LECCIONES ENSEÑANZA MEDIA ACADEMICA</v>
          </cell>
          <cell r="G205">
            <v>962</v>
          </cell>
        </row>
        <row r="206">
          <cell r="C206">
            <v>5075</v>
          </cell>
          <cell r="D206" t="str">
            <v>LICEO FRANCISCO AMIGHETTI H.</v>
          </cell>
          <cell r="E206">
            <v>3</v>
          </cell>
          <cell r="F206" t="str">
            <v>LECCIONES ENSEÑANZA MEDIA ACADEMICA</v>
          </cell>
          <cell r="G206">
            <v>710</v>
          </cell>
        </row>
        <row r="207">
          <cell r="C207">
            <v>5076</v>
          </cell>
          <cell r="D207" t="str">
            <v>LICEO GASTON PERALTA CARRANZA</v>
          </cell>
          <cell r="E207">
            <v>3</v>
          </cell>
          <cell r="F207" t="str">
            <v>LECCIONES ENSEÑANZA MEDIA ACADEMICA</v>
          </cell>
          <cell r="G207">
            <v>656</v>
          </cell>
        </row>
        <row r="208">
          <cell r="C208">
            <v>5142</v>
          </cell>
          <cell r="D208" t="str">
            <v>LICEO RURAL SAN JORGE</v>
          </cell>
          <cell r="E208">
            <v>3</v>
          </cell>
          <cell r="F208" t="str">
            <v>LECCIONES ENSEÑANZA MEDIA ACADEMICA</v>
          </cell>
          <cell r="G208">
            <v>200</v>
          </cell>
        </row>
        <row r="209">
          <cell r="C209">
            <v>5144</v>
          </cell>
          <cell r="D209" t="str">
            <v>TELESEC. SAN JUAN PANGOLA</v>
          </cell>
          <cell r="E209">
            <v>3</v>
          </cell>
          <cell r="F209" t="str">
            <v>LECCIONES ENSEÑANZA MEDIA ACADEMICA</v>
          </cell>
          <cell r="G209">
            <v>200</v>
          </cell>
        </row>
        <row r="210">
          <cell r="C210">
            <v>5145</v>
          </cell>
          <cell r="D210" t="str">
            <v>LICEO RURAL SAN JOAQUIN DE CUT</v>
          </cell>
          <cell r="E210">
            <v>3</v>
          </cell>
          <cell r="F210" t="str">
            <v>LECCIONES ENSEÑANZA MEDIA ACADEMICA</v>
          </cell>
          <cell r="G210">
            <v>200</v>
          </cell>
        </row>
        <row r="211">
          <cell r="C211">
            <v>5146</v>
          </cell>
          <cell r="D211" t="str">
            <v>TELESEC. EL CONCHO</v>
          </cell>
          <cell r="E211">
            <v>3</v>
          </cell>
          <cell r="F211" t="str">
            <v>LECCIONES ENSEÑANZA MEDIA ACADEMICA</v>
          </cell>
          <cell r="G211">
            <v>240</v>
          </cell>
        </row>
        <row r="212">
          <cell r="C212">
            <v>5148</v>
          </cell>
          <cell r="D212" t="str">
            <v>LICEO RURAL SAN RAFAEL</v>
          </cell>
          <cell r="E212">
            <v>3</v>
          </cell>
          <cell r="F212" t="str">
            <v>LECCIONES ENSEÑANZA MEDIA ACADEMICA</v>
          </cell>
          <cell r="G212">
            <v>200</v>
          </cell>
        </row>
        <row r="213">
          <cell r="C213">
            <v>5149</v>
          </cell>
          <cell r="D213" t="str">
            <v>LICEO RURAL MEDIO QUESO</v>
          </cell>
          <cell r="E213">
            <v>3</v>
          </cell>
          <cell r="F213" t="str">
            <v>LECCIONES ENSEÑANZA MEDIA ACADEMICA</v>
          </cell>
          <cell r="G213">
            <v>200</v>
          </cell>
        </row>
        <row r="214">
          <cell r="C214">
            <v>5150</v>
          </cell>
          <cell r="D214" t="str">
            <v>LICEO RURAL SAN MARCOS</v>
          </cell>
          <cell r="E214">
            <v>3</v>
          </cell>
          <cell r="F214" t="str">
            <v>LECCIONES ENSEÑANZA MEDIA ACADEMICA</v>
          </cell>
          <cell r="G214">
            <v>200</v>
          </cell>
        </row>
        <row r="215">
          <cell r="C215">
            <v>5151</v>
          </cell>
          <cell r="D215" t="str">
            <v>LICEO BUENOS AIRES DE POCOSOL</v>
          </cell>
          <cell r="E215">
            <v>3</v>
          </cell>
          <cell r="F215" t="str">
            <v>LECCIONES ENSEÑANZA MEDIA ACADEMICA</v>
          </cell>
          <cell r="G215">
            <v>312</v>
          </cell>
        </row>
        <row r="216">
          <cell r="C216">
            <v>5152</v>
          </cell>
          <cell r="D216" t="str">
            <v>LICEO RURAL VERACRUZ CAÑO NEGR</v>
          </cell>
          <cell r="E216">
            <v>3</v>
          </cell>
          <cell r="F216" t="str">
            <v>LECCIONES ENSEÑANZA MEDIA ACADEMICA</v>
          </cell>
          <cell r="G216">
            <v>200</v>
          </cell>
        </row>
        <row r="217">
          <cell r="C217">
            <v>5293</v>
          </cell>
          <cell r="D217" t="str">
            <v>TELESEC. BOCA TAPADA</v>
          </cell>
          <cell r="E217">
            <v>3</v>
          </cell>
          <cell r="F217" t="str">
            <v>LECCIONES ENSEÑANZA MEDIA ACADEMICA</v>
          </cell>
          <cell r="G217">
            <v>160</v>
          </cell>
        </row>
        <row r="218">
          <cell r="C218">
            <v>5302</v>
          </cell>
          <cell r="D218" t="str">
            <v>LICEO LOS ANGELES</v>
          </cell>
          <cell r="E218">
            <v>3</v>
          </cell>
          <cell r="F218" t="str">
            <v>LECCIONES ENSEÑANZA MEDIA ACADEMICA</v>
          </cell>
          <cell r="G218">
            <v>633</v>
          </cell>
        </row>
        <row r="219">
          <cell r="C219">
            <v>5303</v>
          </cell>
          <cell r="D219" t="str">
            <v>LICEO CAPITAN MANUEL QUIROS</v>
          </cell>
          <cell r="E219">
            <v>3</v>
          </cell>
          <cell r="F219" t="str">
            <v>LECCIONES ENSEÑANZA MEDIA ACADEMICA</v>
          </cell>
          <cell r="G219">
            <v>313</v>
          </cell>
        </row>
        <row r="220">
          <cell r="C220">
            <v>5304</v>
          </cell>
          <cell r="D220" t="str">
            <v>LICEO NICOLAS AGUILAR</v>
          </cell>
          <cell r="E220">
            <v>3</v>
          </cell>
          <cell r="F220" t="str">
            <v>LECCIONES ENSEÑANZA MEDIA ACADEMICA</v>
          </cell>
          <cell r="G220">
            <v>588</v>
          </cell>
        </row>
        <row r="221">
          <cell r="C221">
            <v>5532</v>
          </cell>
          <cell r="D221" t="str">
            <v>LICEO BOCA DE ARENAL</v>
          </cell>
          <cell r="E221">
            <v>3</v>
          </cell>
          <cell r="F221" t="str">
            <v>LECCIONES ENSEÑANZA MEDIA ACADEMICA</v>
          </cell>
          <cell r="G221">
            <v>742</v>
          </cell>
        </row>
        <row r="222">
          <cell r="C222">
            <v>5533</v>
          </cell>
          <cell r="D222" t="str">
            <v>LICEO EXP. BILING. LOS ANGELES</v>
          </cell>
          <cell r="E222">
            <v>3</v>
          </cell>
          <cell r="F222" t="str">
            <v>LECCIONES ENSEÑANZA MEDIA ACADEMICA</v>
          </cell>
          <cell r="G222">
            <v>1005</v>
          </cell>
        </row>
        <row r="223">
          <cell r="C223">
            <v>5577</v>
          </cell>
          <cell r="D223" t="str">
            <v>LICEO SAHINO</v>
          </cell>
          <cell r="E223">
            <v>3</v>
          </cell>
          <cell r="F223" t="str">
            <v>LECCIONES ENSEÑANZA MEDIA ACADEMICA</v>
          </cell>
          <cell r="G223">
            <v>405</v>
          </cell>
        </row>
        <row r="224">
          <cell r="C224">
            <v>5578</v>
          </cell>
          <cell r="D224" t="str">
            <v>LICEO RURAL LA GUARIA DE POCOS</v>
          </cell>
          <cell r="E224">
            <v>3</v>
          </cell>
          <cell r="F224" t="str">
            <v>LECCIONES ENSEÑANZA MEDIA ACADEMICA</v>
          </cell>
          <cell r="G224">
            <v>200</v>
          </cell>
        </row>
        <row r="225">
          <cell r="C225">
            <v>5598</v>
          </cell>
          <cell r="D225" t="str">
            <v>LICEO RURAL COQUITAL (LOS CHIL</v>
          </cell>
          <cell r="E225">
            <v>3</v>
          </cell>
          <cell r="F225" t="str">
            <v>LECCIONES ENSEÑANZA MEDIA ACADEMICA</v>
          </cell>
          <cell r="G225">
            <v>200</v>
          </cell>
        </row>
        <row r="226">
          <cell r="C226">
            <v>5665</v>
          </cell>
          <cell r="D226" t="str">
            <v>TELESEC. BOCA RIO</v>
          </cell>
          <cell r="E226">
            <v>3</v>
          </cell>
          <cell r="F226" t="str">
            <v>LECCIONES ENSEÑANZA MEDIA ACADEMICA</v>
          </cell>
          <cell r="G226">
            <v>160</v>
          </cell>
        </row>
        <row r="227">
          <cell r="C227">
            <v>5666</v>
          </cell>
          <cell r="D227" t="str">
            <v>TELESEC. COOPE SAN JUAN</v>
          </cell>
          <cell r="E227">
            <v>3</v>
          </cell>
          <cell r="F227" t="str">
            <v>LECCIONES ENSEÑANZA MEDIA ACADEMICA</v>
          </cell>
          <cell r="G227">
            <v>120</v>
          </cell>
        </row>
        <row r="228">
          <cell r="C228">
            <v>5667</v>
          </cell>
          <cell r="D228" t="str">
            <v>LICEO RURAL JUANILAMA</v>
          </cell>
          <cell r="E228">
            <v>3</v>
          </cell>
          <cell r="F228" t="str">
            <v>LECCIONES ENSEÑANZA MEDIA ACADEMICA</v>
          </cell>
          <cell r="G228">
            <v>200</v>
          </cell>
        </row>
        <row r="229">
          <cell r="C229">
            <v>5668</v>
          </cell>
          <cell r="D229" t="str">
            <v>TELESEC. LA URRACA</v>
          </cell>
          <cell r="E229">
            <v>3</v>
          </cell>
          <cell r="F229" t="str">
            <v>LECCIONES ENSEÑANZA MEDIA ACADEMICA</v>
          </cell>
          <cell r="G229">
            <v>120</v>
          </cell>
        </row>
        <row r="230">
          <cell r="C230">
            <v>5677</v>
          </cell>
          <cell r="D230" t="str">
            <v>COLEGIO SAN MARTIN</v>
          </cell>
          <cell r="E230">
            <v>3</v>
          </cell>
          <cell r="F230" t="str">
            <v>LECCIONES ENSEÑANZA MEDIA ACADEMICA</v>
          </cell>
          <cell r="G230">
            <v>800</v>
          </cell>
        </row>
        <row r="231">
          <cell r="C231">
            <v>5817</v>
          </cell>
          <cell r="D231" t="str">
            <v>LICEO LA PALMERA</v>
          </cell>
          <cell r="E231">
            <v>3</v>
          </cell>
          <cell r="F231" t="str">
            <v>LECCIONES ENSEÑANZA MEDIA ACADEMICA</v>
          </cell>
          <cell r="G231">
            <v>486</v>
          </cell>
        </row>
        <row r="232">
          <cell r="C232">
            <v>5853</v>
          </cell>
          <cell r="D232" t="str">
            <v>TELESEC. EL CASTILLO FORTUNA</v>
          </cell>
          <cell r="E232">
            <v>3</v>
          </cell>
          <cell r="F232" t="str">
            <v>LECCIONES ENSEÑANZA MEDIA ACADEMICA</v>
          </cell>
          <cell r="G232">
            <v>160</v>
          </cell>
        </row>
        <row r="233">
          <cell r="C233">
            <v>5854</v>
          </cell>
          <cell r="D233" t="str">
            <v>LICEO RURAL EL VENADO \MONTERR</v>
          </cell>
          <cell r="E233">
            <v>3</v>
          </cell>
          <cell r="F233" t="str">
            <v>LECCIONES ENSEÑANZA MEDIA ACADEMICA</v>
          </cell>
          <cell r="G233">
            <v>200</v>
          </cell>
        </row>
        <row r="234">
          <cell r="C234">
            <v>5860</v>
          </cell>
          <cell r="D234" t="str">
            <v>LICEO RURAL LAS NUBES CRISTO R</v>
          </cell>
          <cell r="E234">
            <v>3</v>
          </cell>
          <cell r="F234" t="str">
            <v>LECCIONES ENSEÑANZA MEDIA ACADEMICA</v>
          </cell>
          <cell r="G234">
            <v>200</v>
          </cell>
        </row>
        <row r="235">
          <cell r="C235">
            <v>5974</v>
          </cell>
          <cell r="D235" t="str">
            <v>TELESEC. LA CUREÑA</v>
          </cell>
          <cell r="E235">
            <v>3</v>
          </cell>
          <cell r="F235" t="str">
            <v>LECCIONES ENSEÑANZA MEDIA ACADEMICA</v>
          </cell>
          <cell r="G235">
            <v>120</v>
          </cell>
        </row>
        <row r="236">
          <cell r="C236">
            <v>5975</v>
          </cell>
          <cell r="D236" t="str">
            <v>LICEO RURAL BANDERAS DE POCOSO</v>
          </cell>
          <cell r="E236">
            <v>3</v>
          </cell>
          <cell r="F236" t="str">
            <v>LECCIONES ENSEÑANZA MEDIA ACADEMICA</v>
          </cell>
          <cell r="G236">
            <v>200</v>
          </cell>
        </row>
        <row r="237">
          <cell r="C237">
            <v>5976</v>
          </cell>
          <cell r="D237" t="str">
            <v>TELESEC. SAN JUAN DE PEÑAS BLANCAS</v>
          </cell>
          <cell r="E237">
            <v>3</v>
          </cell>
          <cell r="F237" t="str">
            <v>LECCIONES ENSEÑANZA MEDIA ACADEMICA</v>
          </cell>
          <cell r="G237">
            <v>200</v>
          </cell>
        </row>
        <row r="238">
          <cell r="C238">
            <v>5994</v>
          </cell>
          <cell r="D238" t="str">
            <v>LICEO DE ORIENT TECNOL LA AMIS</v>
          </cell>
          <cell r="E238">
            <v>3</v>
          </cell>
          <cell r="F238" t="str">
            <v>LECCIONES ENSEÑANZA MEDIA ACADEMICA</v>
          </cell>
          <cell r="G238">
            <v>616</v>
          </cell>
        </row>
        <row r="239">
          <cell r="C239">
            <v>6097</v>
          </cell>
          <cell r="D239" t="str">
            <v>LICEO LA TIGRA</v>
          </cell>
          <cell r="E239">
            <v>3</v>
          </cell>
          <cell r="F239" t="str">
            <v>LECCIONES ENSEÑANZA MEDIA ACADEMICA</v>
          </cell>
          <cell r="G239">
            <v>761</v>
          </cell>
        </row>
        <row r="240">
          <cell r="C240">
            <v>6219</v>
          </cell>
          <cell r="D240" t="str">
            <v>I.E.G.B. RIO CELESTE</v>
          </cell>
          <cell r="E240">
            <v>3</v>
          </cell>
          <cell r="F240" t="str">
            <v>LECCIONES ENSEÑANZA MEDIA ACADEMICA</v>
          </cell>
          <cell r="G240">
            <v>160</v>
          </cell>
        </row>
        <row r="241">
          <cell r="C241">
            <v>6244</v>
          </cell>
          <cell r="D241" t="str">
            <v>LICEO RURAL SONAFLUCA</v>
          </cell>
          <cell r="E241">
            <v>3</v>
          </cell>
          <cell r="F241" t="str">
            <v>LECCIONES ENSEÑANZA MEDIA ACADEMICA</v>
          </cell>
          <cell r="G241">
            <v>200</v>
          </cell>
        </row>
        <row r="242">
          <cell r="C242">
            <v>6251</v>
          </cell>
          <cell r="D242" t="str">
            <v>PNOEJ SAN CARLOS</v>
          </cell>
          <cell r="E242">
            <v>3</v>
          </cell>
          <cell r="F242" t="str">
            <v>LECCIONES ENSEÑANZA MEDIA ACADEMICA</v>
          </cell>
          <cell r="G242">
            <v>306</v>
          </cell>
        </row>
        <row r="243">
          <cell r="C243">
            <v>6267</v>
          </cell>
          <cell r="D243" t="str">
            <v>LICEO RURAL LOS ALMENDROS</v>
          </cell>
          <cell r="E243">
            <v>3</v>
          </cell>
          <cell r="F243" t="str">
            <v>LECCIONES ENSEÑANZA MEDIA ACADEMICA</v>
          </cell>
          <cell r="G243">
            <v>200</v>
          </cell>
        </row>
        <row r="244">
          <cell r="C244">
            <v>6349</v>
          </cell>
          <cell r="D244" t="str">
            <v>COLEGIO DE PLATANAR</v>
          </cell>
          <cell r="E244">
            <v>3</v>
          </cell>
          <cell r="F244" t="str">
            <v>LECCIONES ENSEÑANZA MEDIA ACADEMICA</v>
          </cell>
          <cell r="G244">
            <v>389</v>
          </cell>
        </row>
        <row r="245">
          <cell r="C245">
            <v>4048</v>
          </cell>
          <cell r="D245" t="str">
            <v>LICEO ENRIQUE GUIER SAENZ</v>
          </cell>
          <cell r="E245">
            <v>3</v>
          </cell>
          <cell r="F245" t="str">
            <v>LECCIONES ENSEÑANZA MEDIA ACADEMICA</v>
          </cell>
          <cell r="G245">
            <v>878</v>
          </cell>
        </row>
        <row r="246">
          <cell r="C246">
            <v>4049</v>
          </cell>
          <cell r="D246" t="str">
            <v>LICEO DE CERVANTES</v>
          </cell>
          <cell r="E246">
            <v>3</v>
          </cell>
          <cell r="F246" t="str">
            <v>LECCIONES ENSEÑANZA MEDIA ACADEMICA</v>
          </cell>
          <cell r="G246">
            <v>1080</v>
          </cell>
        </row>
        <row r="247">
          <cell r="C247">
            <v>4050</v>
          </cell>
          <cell r="D247" t="str">
            <v>LICEO VICENTE LACHNER SANDOVAL</v>
          </cell>
          <cell r="E247">
            <v>3</v>
          </cell>
          <cell r="F247" t="str">
            <v>LECCIONES ENSEÑANZA MEDIA ACADEMICA</v>
          </cell>
          <cell r="G247">
            <v>2853</v>
          </cell>
        </row>
        <row r="248">
          <cell r="C248">
            <v>4051</v>
          </cell>
          <cell r="D248" t="str">
            <v>COLEGIO SAN LUIS GONZAGA</v>
          </cell>
          <cell r="E248">
            <v>3</v>
          </cell>
          <cell r="F248" t="str">
            <v>LECCIONES ENSEÑANZA MEDIA ACADEMICA</v>
          </cell>
          <cell r="G248">
            <v>3773</v>
          </cell>
        </row>
        <row r="249">
          <cell r="C249">
            <v>4052</v>
          </cell>
          <cell r="D249" t="str">
            <v>LICEO DE PARAISO</v>
          </cell>
          <cell r="E249">
            <v>3</v>
          </cell>
          <cell r="F249" t="str">
            <v>LECCIONES ENSEÑANZA MEDIA ACADEMICA</v>
          </cell>
          <cell r="G249">
            <v>2944</v>
          </cell>
        </row>
        <row r="250">
          <cell r="C250">
            <v>4053</v>
          </cell>
          <cell r="D250" t="str">
            <v>LICEO ELIAS LEIVA QUIROS</v>
          </cell>
          <cell r="E250">
            <v>3</v>
          </cell>
          <cell r="F250" t="str">
            <v>LECCIONES ENSEÑANZA MEDIA ACADEMICA</v>
          </cell>
          <cell r="G250">
            <v>2912</v>
          </cell>
        </row>
        <row r="251">
          <cell r="C251">
            <v>4054</v>
          </cell>
          <cell r="D251" t="str">
            <v>LICEO SERAFICO SAN FRANCISCO</v>
          </cell>
          <cell r="E251">
            <v>3</v>
          </cell>
          <cell r="F251" t="str">
            <v>LECCIONES ENSEÑANZA MEDIA ACADEMICA</v>
          </cell>
          <cell r="G251">
            <v>1146</v>
          </cell>
        </row>
        <row r="252">
          <cell r="C252">
            <v>4055</v>
          </cell>
          <cell r="D252" t="str">
            <v>LICEO SAGRADO CORAZON DE JESUS</v>
          </cell>
          <cell r="E252">
            <v>3</v>
          </cell>
          <cell r="F252" t="str">
            <v>LECCIONES ENSEÑANZA MEDIA ACADEMICA</v>
          </cell>
          <cell r="G252">
            <v>1149</v>
          </cell>
        </row>
        <row r="253">
          <cell r="C253">
            <v>4056</v>
          </cell>
          <cell r="D253" t="str">
            <v>LICEO EL MOLINO</v>
          </cell>
          <cell r="E253">
            <v>3</v>
          </cell>
          <cell r="F253" t="str">
            <v>LECCIONES ENSEÑANZA MEDIA ACADEMICA</v>
          </cell>
          <cell r="G253">
            <v>902</v>
          </cell>
        </row>
        <row r="254">
          <cell r="C254">
            <v>4057</v>
          </cell>
          <cell r="D254" t="str">
            <v>LICEO DE TARRAZU</v>
          </cell>
          <cell r="E254">
            <v>3</v>
          </cell>
          <cell r="F254" t="str">
            <v>LECCIONES ENSEÑANZA MEDIA ACADEMICA</v>
          </cell>
          <cell r="G254">
            <v>1753</v>
          </cell>
        </row>
        <row r="255">
          <cell r="C255">
            <v>4058</v>
          </cell>
          <cell r="D255" t="str">
            <v>LICEO DE COT</v>
          </cell>
          <cell r="E255">
            <v>3</v>
          </cell>
          <cell r="F255" t="str">
            <v>LECCIONES ENSEÑANZA MEDIA ACADEMICA</v>
          </cell>
          <cell r="G255">
            <v>1349</v>
          </cell>
        </row>
        <row r="256">
          <cell r="C256">
            <v>4059</v>
          </cell>
          <cell r="D256" t="str">
            <v>LICEO DE SAN DIEGO</v>
          </cell>
          <cell r="E256">
            <v>3</v>
          </cell>
          <cell r="F256" t="str">
            <v>LECCIONES ENSEÑANZA MEDIA ACADEMICA</v>
          </cell>
          <cell r="G256">
            <v>937</v>
          </cell>
        </row>
        <row r="257">
          <cell r="C257">
            <v>4060</v>
          </cell>
          <cell r="D257" t="str">
            <v>LICEO SAN FRANCISCO AGUA CAL.</v>
          </cell>
          <cell r="E257">
            <v>3</v>
          </cell>
          <cell r="F257" t="str">
            <v>LECCIONES ENSEÑANZA MEDIA ACADEMICA</v>
          </cell>
          <cell r="G257">
            <v>1883</v>
          </cell>
        </row>
        <row r="258">
          <cell r="C258">
            <v>4061</v>
          </cell>
          <cell r="D258" t="str">
            <v>LICEO DE CORRALILLO</v>
          </cell>
          <cell r="E258">
            <v>3</v>
          </cell>
          <cell r="F258" t="str">
            <v>LECCIONES ENSEÑANZA MEDIA ACADEMICA</v>
          </cell>
          <cell r="G258">
            <v>889</v>
          </cell>
        </row>
        <row r="259">
          <cell r="C259">
            <v>4062</v>
          </cell>
          <cell r="D259" t="str">
            <v>LICEO DE OROSI</v>
          </cell>
          <cell r="E259">
            <v>3</v>
          </cell>
          <cell r="F259" t="str">
            <v>LECCIONES ENSEÑANZA MEDIA ACADEMICA</v>
          </cell>
          <cell r="G259">
            <v>1182</v>
          </cell>
        </row>
        <row r="260">
          <cell r="C260">
            <v>4064</v>
          </cell>
          <cell r="D260" t="str">
            <v>LICEO FRANCISCA CARRASCO</v>
          </cell>
          <cell r="E260">
            <v>3</v>
          </cell>
          <cell r="F260" t="str">
            <v>LECCIONES ENSEÑANZA MEDIA ACADEMICA</v>
          </cell>
          <cell r="G260">
            <v>1489</v>
          </cell>
        </row>
        <row r="261">
          <cell r="C261">
            <v>4065</v>
          </cell>
          <cell r="D261" t="str">
            <v>LICEO ING ALEJANDRO QUESADA R.</v>
          </cell>
          <cell r="E261">
            <v>3</v>
          </cell>
          <cell r="F261" t="str">
            <v>LECCIONES ENSEÑANZA MEDIA ACADEMICA</v>
          </cell>
          <cell r="G261">
            <v>1415</v>
          </cell>
        </row>
        <row r="262">
          <cell r="C262">
            <v>4066</v>
          </cell>
          <cell r="D262" t="str">
            <v>LICEO EXP.BILINGÜE DE CARTAGO</v>
          </cell>
          <cell r="E262">
            <v>3</v>
          </cell>
          <cell r="F262" t="str">
            <v>LECCIONES ENSEÑANZA MEDIA ACADEMICA</v>
          </cell>
          <cell r="G262">
            <v>1831</v>
          </cell>
        </row>
        <row r="263">
          <cell r="C263">
            <v>4067</v>
          </cell>
          <cell r="D263" t="str">
            <v>LICEO BRAULIO CARRILLO COLINA</v>
          </cell>
          <cell r="E263">
            <v>3</v>
          </cell>
          <cell r="F263" t="str">
            <v>LECCIONES ENSEÑANZA MEDIA ACADEMICA</v>
          </cell>
          <cell r="G263">
            <v>2358</v>
          </cell>
        </row>
        <row r="264">
          <cell r="C264">
            <v>4068</v>
          </cell>
          <cell r="D264" t="str">
            <v>LICEO LLANO BONITO</v>
          </cell>
          <cell r="E264">
            <v>3</v>
          </cell>
          <cell r="F264" t="str">
            <v>LECCIONES ENSEÑANZA MEDIA ACADEMICA</v>
          </cell>
          <cell r="G264">
            <v>402</v>
          </cell>
        </row>
        <row r="265">
          <cell r="C265">
            <v>5153</v>
          </cell>
          <cell r="D265" t="str">
            <v>PREV. PARA INCAP. TOT. Y TEM.</v>
          </cell>
          <cell r="E265">
            <v>3</v>
          </cell>
          <cell r="F265" t="str">
            <v>LECCIONES ENSEÑANZA MEDIA ACADEMICA</v>
          </cell>
          <cell r="G265">
            <v>126</v>
          </cell>
        </row>
        <row r="266">
          <cell r="C266">
            <v>5655</v>
          </cell>
          <cell r="D266" t="str">
            <v>LICEO RURAL SAN ANDRES</v>
          </cell>
          <cell r="E266">
            <v>3</v>
          </cell>
          <cell r="F266" t="str">
            <v>LECCIONES ENSEÑANZA MEDIA ACADEMICA</v>
          </cell>
          <cell r="G266">
            <v>200</v>
          </cell>
        </row>
        <row r="267">
          <cell r="C267">
            <v>5656</v>
          </cell>
          <cell r="D267" t="str">
            <v>LICEO RURAL SANTA CRUZ</v>
          </cell>
          <cell r="E267">
            <v>3</v>
          </cell>
          <cell r="F267" t="str">
            <v>LECCIONES ENSEÑANZA MEDIA ACADEMICA</v>
          </cell>
          <cell r="G267">
            <v>200</v>
          </cell>
        </row>
        <row r="268">
          <cell r="C268">
            <v>5833</v>
          </cell>
          <cell r="D268" t="str">
            <v>LICEO DULCE NOMBRE</v>
          </cell>
          <cell r="E268">
            <v>3</v>
          </cell>
          <cell r="F268" t="str">
            <v>LECCIONES ENSEÑANZA MEDIA ACADEMICA</v>
          </cell>
          <cell r="G268">
            <v>341</v>
          </cell>
        </row>
        <row r="269">
          <cell r="C269">
            <v>5834</v>
          </cell>
          <cell r="D269" t="str">
            <v>UNIDAD PEDAGOGICA SAN DIEGO</v>
          </cell>
          <cell r="E269">
            <v>3</v>
          </cell>
          <cell r="F269" t="str">
            <v>LECCIONES ENSEÑANZA MEDIA ACADEMICA</v>
          </cell>
          <cell r="G269">
            <v>699</v>
          </cell>
        </row>
        <row r="270">
          <cell r="C270">
            <v>5840</v>
          </cell>
          <cell r="D270" t="str">
            <v>LICEO RURAL LA LUCHITA</v>
          </cell>
          <cell r="E270">
            <v>3</v>
          </cell>
          <cell r="F270" t="str">
            <v>LECCIONES ENSEÑANZA MEDIA ACADEMICA</v>
          </cell>
          <cell r="G270">
            <v>200</v>
          </cell>
        </row>
        <row r="271">
          <cell r="C271">
            <v>5841</v>
          </cell>
          <cell r="D271" t="str">
            <v>LICEO RURAL SAN CARLOS</v>
          </cell>
          <cell r="E271">
            <v>3</v>
          </cell>
          <cell r="F271" t="str">
            <v>LECCIONES ENSEÑANZA MEDIA ACADEMICA</v>
          </cell>
          <cell r="G271">
            <v>240</v>
          </cell>
        </row>
        <row r="272">
          <cell r="C272">
            <v>5968</v>
          </cell>
          <cell r="D272" t="str">
            <v>LICEO RURAL CAÑON DEL GUARCO</v>
          </cell>
          <cell r="E272">
            <v>3</v>
          </cell>
          <cell r="F272" t="str">
            <v>LECCIONES ENSEÑANZA MEDIA ACADEMICA</v>
          </cell>
          <cell r="G272">
            <v>200</v>
          </cell>
        </row>
        <row r="273">
          <cell r="C273">
            <v>5969</v>
          </cell>
          <cell r="D273" t="str">
            <v>LICEO RURAL SANTA ROSA DE OREA</v>
          </cell>
          <cell r="E273">
            <v>3</v>
          </cell>
          <cell r="F273" t="str">
            <v>LECCIONES ENSEÑANZA MEDIA ACADEMICA</v>
          </cell>
          <cell r="G273">
            <v>200</v>
          </cell>
        </row>
        <row r="274">
          <cell r="C274">
            <v>5979</v>
          </cell>
          <cell r="D274" t="str">
            <v>LICEO DE SAN NICOLAS</v>
          </cell>
          <cell r="E274">
            <v>3</v>
          </cell>
          <cell r="F274" t="str">
            <v>LECCIONES ENSEÑANZA MEDIA ACADEMICA</v>
          </cell>
          <cell r="G274">
            <v>1112</v>
          </cell>
        </row>
        <row r="275">
          <cell r="C275">
            <v>5991</v>
          </cell>
          <cell r="D275" t="str">
            <v>LICEO DE SANTA LUCIA</v>
          </cell>
          <cell r="E275">
            <v>3</v>
          </cell>
          <cell r="F275" t="str">
            <v>LECCIONES ENSEÑANZA MEDIA ACADEMICA</v>
          </cell>
          <cell r="G275">
            <v>1040</v>
          </cell>
        </row>
        <row r="276">
          <cell r="C276">
            <v>5993</v>
          </cell>
          <cell r="D276" t="str">
            <v>UNIDAD PED. BARRIO NUEVO DEL TEJAR DEL GUARCO</v>
          </cell>
          <cell r="E276">
            <v>3</v>
          </cell>
          <cell r="F276" t="str">
            <v>LECCIONES ENSEÑANZA MEDIA ACADEMICA</v>
          </cell>
          <cell r="G276">
            <v>294</v>
          </cell>
        </row>
        <row r="277">
          <cell r="C277">
            <v>5999</v>
          </cell>
          <cell r="D277" t="str">
            <v>LICEO RURAL SAN ISIDRO</v>
          </cell>
          <cell r="E277">
            <v>3</v>
          </cell>
          <cell r="F277" t="str">
            <v>LECCIONES ENSEÑANZA MEDIA ACADEMICA</v>
          </cell>
          <cell r="G277">
            <v>200</v>
          </cell>
        </row>
        <row r="278">
          <cell r="C278">
            <v>6137</v>
          </cell>
          <cell r="D278" t="str">
            <v>LICEO OCCIDENTAL DE CARTAGO</v>
          </cell>
          <cell r="E278">
            <v>3</v>
          </cell>
          <cell r="F278" t="str">
            <v>LECCIONES ENSEÑANZA MEDIA ACADEMICA</v>
          </cell>
          <cell r="G278">
            <v>707</v>
          </cell>
        </row>
        <row r="279">
          <cell r="C279">
            <v>6216</v>
          </cell>
          <cell r="D279" t="str">
            <v>LICEO FELIX MATA VALLE</v>
          </cell>
          <cell r="E279">
            <v>3</v>
          </cell>
          <cell r="F279" t="str">
            <v>LECCIONES ENSEÑANZA MEDIA ACADEMICA</v>
          </cell>
          <cell r="G279">
            <v>260</v>
          </cell>
        </row>
        <row r="280">
          <cell r="C280">
            <v>6252</v>
          </cell>
          <cell r="D280" t="str">
            <v>PNOEJ CARTAGO</v>
          </cell>
          <cell r="E280">
            <v>3</v>
          </cell>
          <cell r="F280" t="str">
            <v>LECCIONES ENSEÑANZA MEDIA ACADEMICA</v>
          </cell>
          <cell r="G280">
            <v>576</v>
          </cell>
        </row>
        <row r="281">
          <cell r="C281">
            <v>6372</v>
          </cell>
          <cell r="D281" t="str">
            <v>LICEO DE TIERRA BLANCA</v>
          </cell>
          <cell r="E281">
            <v>3</v>
          </cell>
          <cell r="F281" t="str">
            <v>LECCIONES ENSEÑANZA MEDIA ACADEMICA</v>
          </cell>
          <cell r="G281">
            <v>519</v>
          </cell>
        </row>
        <row r="282">
          <cell r="C282">
            <v>6384</v>
          </cell>
          <cell r="D282" t="str">
            <v>LICEO DE TOBOSI-EL GUARCO</v>
          </cell>
          <cell r="E282">
            <v>1</v>
          </cell>
          <cell r="F282" t="str">
            <v>LECCIONES LECCIONES ENSEÑANZA TECNICO PROFESIONAL</v>
          </cell>
          <cell r="G282">
            <v>40</v>
          </cell>
        </row>
        <row r="283">
          <cell r="C283">
            <v>6384</v>
          </cell>
          <cell r="D283" t="str">
            <v>LICEO DE TOBOSI-EL GUARCO</v>
          </cell>
          <cell r="E283">
            <v>3</v>
          </cell>
          <cell r="F283" t="str">
            <v>LECCIONES ENSEÑANZA MEDIA ACADEMICA</v>
          </cell>
          <cell r="G283">
            <v>474</v>
          </cell>
        </row>
        <row r="284">
          <cell r="C284">
            <v>4069</v>
          </cell>
          <cell r="D284" t="str">
            <v>INST. CLODOMIRO PICADO T.</v>
          </cell>
          <cell r="E284">
            <v>3</v>
          </cell>
          <cell r="F284" t="str">
            <v>LECCIONES ENSEÑANZA MEDIA ACADEMICA</v>
          </cell>
          <cell r="G284">
            <v>2373</v>
          </cell>
        </row>
        <row r="285">
          <cell r="C285">
            <v>4070</v>
          </cell>
          <cell r="D285" t="str">
            <v>LICEO HERNAN VARGAS RAMIREZ</v>
          </cell>
          <cell r="E285">
            <v>3</v>
          </cell>
          <cell r="F285" t="str">
            <v>LECCIONES ENSEÑANZA MEDIA ACADEMICA</v>
          </cell>
          <cell r="G285">
            <v>1040</v>
          </cell>
        </row>
        <row r="286">
          <cell r="C286">
            <v>4071</v>
          </cell>
          <cell r="D286" t="str">
            <v>LICEO DE TUCURRIQUE</v>
          </cell>
          <cell r="E286">
            <v>3</v>
          </cell>
          <cell r="F286" t="str">
            <v>LECCIONES ENSEÑANZA MEDIA ACADEMICA</v>
          </cell>
          <cell r="G286">
            <v>761</v>
          </cell>
        </row>
        <row r="287">
          <cell r="C287">
            <v>4072</v>
          </cell>
          <cell r="D287" t="str">
            <v>LICEO DE SANTA TERESITA</v>
          </cell>
          <cell r="E287">
            <v>3</v>
          </cell>
          <cell r="F287" t="str">
            <v>LECCIONES ENSEÑANZA MEDIA ACADEMICA</v>
          </cell>
          <cell r="G287">
            <v>826</v>
          </cell>
        </row>
        <row r="288">
          <cell r="C288">
            <v>4073</v>
          </cell>
          <cell r="D288" t="str">
            <v>LICEO EXP.BILINGÜE DE TURRIALB</v>
          </cell>
          <cell r="E288">
            <v>3</v>
          </cell>
          <cell r="F288" t="str">
            <v>LECCIONES ENSEÑANZA MEDIA ACADEMICA</v>
          </cell>
          <cell r="G288">
            <v>764</v>
          </cell>
        </row>
        <row r="289">
          <cell r="C289">
            <v>4074</v>
          </cell>
          <cell r="D289" t="str">
            <v>LICEO DE TRES EQUIS</v>
          </cell>
          <cell r="E289">
            <v>3</v>
          </cell>
          <cell r="F289" t="str">
            <v>LECCIONES ENSEÑANZA MEDIA ACADEMICA</v>
          </cell>
          <cell r="G289">
            <v>720</v>
          </cell>
        </row>
        <row r="290">
          <cell r="C290">
            <v>4075</v>
          </cell>
          <cell r="D290" t="str">
            <v>LICEO DE PEJIBAYE</v>
          </cell>
          <cell r="E290">
            <v>3</v>
          </cell>
          <cell r="F290" t="str">
            <v>LECCIONES ENSEÑANZA MEDIA ACADEMICA</v>
          </cell>
          <cell r="G290">
            <v>665</v>
          </cell>
        </row>
        <row r="291">
          <cell r="C291">
            <v>5154</v>
          </cell>
          <cell r="D291" t="str">
            <v>LICEO RURAL TUIS SAN JOAQUIN</v>
          </cell>
          <cell r="E291">
            <v>3</v>
          </cell>
          <cell r="F291" t="str">
            <v>LECCIONES ENSEÑANZA MEDIA ACADEMICA</v>
          </cell>
          <cell r="G291">
            <v>200</v>
          </cell>
        </row>
        <row r="292">
          <cell r="C292">
            <v>5154</v>
          </cell>
          <cell r="D292" t="str">
            <v>LICEO RURAL TUIS SAN JOAQUIN</v>
          </cell>
          <cell r="E292">
            <v>1</v>
          </cell>
          <cell r="F292" t="str">
            <v>LECCIONES LECCIONES ENSEÑANZA TECNICO PROFESIONAL</v>
          </cell>
          <cell r="G292">
            <v>40</v>
          </cell>
        </row>
        <row r="293">
          <cell r="C293">
            <v>5155</v>
          </cell>
          <cell r="D293" t="str">
            <v>LICEO RURAL PACAYITAS</v>
          </cell>
          <cell r="E293">
            <v>3</v>
          </cell>
          <cell r="F293" t="str">
            <v>LECCIONES ENSEÑANZA MEDIA ACADEMICA</v>
          </cell>
          <cell r="G293">
            <v>200</v>
          </cell>
        </row>
        <row r="294">
          <cell r="C294">
            <v>5156</v>
          </cell>
          <cell r="D294" t="str">
            <v>LICEO RURAL GRANO DE ORO</v>
          </cell>
          <cell r="E294">
            <v>3</v>
          </cell>
          <cell r="F294" t="str">
            <v>LECCIONES ENSEÑANZA MEDIA ACADEMICA</v>
          </cell>
          <cell r="G294">
            <v>200</v>
          </cell>
        </row>
        <row r="295">
          <cell r="C295">
            <v>5986</v>
          </cell>
          <cell r="D295" t="str">
            <v>LICEO RURAL FILA DE CARBON II</v>
          </cell>
          <cell r="E295">
            <v>3</v>
          </cell>
          <cell r="F295" t="str">
            <v>LECCIONES ENSEÑANZA MEDIA ACADEMICA</v>
          </cell>
          <cell r="G295">
            <v>200</v>
          </cell>
        </row>
        <row r="296">
          <cell r="C296">
            <v>6215</v>
          </cell>
          <cell r="D296" t="str">
            <v>I.E.G.B. EL TORITO</v>
          </cell>
          <cell r="E296">
            <v>3</v>
          </cell>
          <cell r="F296" t="str">
            <v>LECCIONES ENSEÑANZA MEDIA ACADEMICA</v>
          </cell>
          <cell r="G296">
            <v>160</v>
          </cell>
        </row>
        <row r="297">
          <cell r="C297">
            <v>6253</v>
          </cell>
          <cell r="D297" t="str">
            <v>PNOEJ TURRIALBA</v>
          </cell>
          <cell r="E297">
            <v>3</v>
          </cell>
          <cell r="F297" t="str">
            <v>LECCIONES ENSEÑANZA MEDIA ACADEMICA</v>
          </cell>
          <cell r="G297">
            <v>258</v>
          </cell>
        </row>
        <row r="298">
          <cell r="C298">
            <v>6406</v>
          </cell>
          <cell r="D298" t="str">
            <v>LICEO RURAL SHIKABALI</v>
          </cell>
          <cell r="E298">
            <v>3</v>
          </cell>
          <cell r="F298" t="str">
            <v>LECCIONES ENSEÑANZA MEDIA ACADEMICA</v>
          </cell>
          <cell r="G298">
            <v>200</v>
          </cell>
        </row>
        <row r="299">
          <cell r="C299">
            <v>6407</v>
          </cell>
          <cell r="D299" t="str">
            <v>LICEO RURAL K JAKUO SULO</v>
          </cell>
          <cell r="E299">
            <v>3</v>
          </cell>
          <cell r="F299" t="str">
            <v>LECCIONES ENSEÑANZA MEDIA ACADEMICA</v>
          </cell>
          <cell r="G299">
            <v>120</v>
          </cell>
        </row>
        <row r="300">
          <cell r="C300">
            <v>6456</v>
          </cell>
          <cell r="D300" t="str">
            <v>COL ACAD DE ORIENT TEC OMAR SALAZAR OBANDO</v>
          </cell>
          <cell r="E300">
            <v>3</v>
          </cell>
          <cell r="F300" t="str">
            <v>LECCIONES ENSEÑANZA MEDIA ACADEMICA</v>
          </cell>
          <cell r="G300">
            <v>700</v>
          </cell>
        </row>
        <row r="301">
          <cell r="C301">
            <v>4076</v>
          </cell>
          <cell r="D301" t="str">
            <v>LICEO SAN JOSE DE LA MONTAÑA</v>
          </cell>
          <cell r="E301">
            <v>3</v>
          </cell>
          <cell r="F301" t="str">
            <v>LECCIONES ENSEÑANZA MEDIA ACADEMICA</v>
          </cell>
          <cell r="G301">
            <v>738</v>
          </cell>
        </row>
        <row r="302">
          <cell r="C302">
            <v>4077</v>
          </cell>
          <cell r="D302" t="str">
            <v>LICEO SAMUEL SAENZ FLORES</v>
          </cell>
          <cell r="E302">
            <v>3</v>
          </cell>
          <cell r="F302" t="str">
            <v>LECCIONES ENSEÑANZA MEDIA ACADEMICA</v>
          </cell>
          <cell r="G302">
            <v>2089</v>
          </cell>
        </row>
        <row r="303">
          <cell r="C303">
            <v>4078</v>
          </cell>
          <cell r="D303" t="str">
            <v>LICEO DE HEREDIA</v>
          </cell>
          <cell r="E303">
            <v>3</v>
          </cell>
          <cell r="F303" t="str">
            <v>LECCIONES ENSEÑANZA MEDIA ACADEMICA</v>
          </cell>
          <cell r="G303">
            <v>2517</v>
          </cell>
        </row>
        <row r="304">
          <cell r="C304">
            <v>4079</v>
          </cell>
          <cell r="D304" t="str">
            <v>LICEO REGIONAL DE FLORES</v>
          </cell>
          <cell r="E304">
            <v>3</v>
          </cell>
          <cell r="F304" t="str">
            <v>LECCIONES ENSEÑANZA MEDIA ACADEMICA</v>
          </cell>
          <cell r="G304">
            <v>2247</v>
          </cell>
        </row>
        <row r="305">
          <cell r="C305">
            <v>4080</v>
          </cell>
          <cell r="D305" t="str">
            <v>LICEO ING CARLOS A PASCUA Z.</v>
          </cell>
          <cell r="E305">
            <v>3</v>
          </cell>
          <cell r="F305" t="str">
            <v>LECCIONES ENSEÑANZA MEDIA ACADEMICA</v>
          </cell>
          <cell r="G305">
            <v>2103</v>
          </cell>
        </row>
        <row r="306">
          <cell r="C306">
            <v>4081</v>
          </cell>
          <cell r="D306" t="str">
            <v>LICEO SANTA MARIA DE GUADALUPE</v>
          </cell>
          <cell r="E306">
            <v>3</v>
          </cell>
          <cell r="F306" t="str">
            <v>LECCIONES ENSEÑANZA MEDIA ACADEMICA</v>
          </cell>
          <cell r="G306">
            <v>1883</v>
          </cell>
        </row>
        <row r="307">
          <cell r="C307">
            <v>4082</v>
          </cell>
          <cell r="D307" t="str">
            <v>LICEO MARIO VINDAS S.</v>
          </cell>
          <cell r="E307">
            <v>3</v>
          </cell>
          <cell r="F307" t="str">
            <v>LECCIONES ENSEÑANZA MEDIA ACADEMICA</v>
          </cell>
          <cell r="G307">
            <v>1677</v>
          </cell>
        </row>
        <row r="308">
          <cell r="C308">
            <v>4083</v>
          </cell>
          <cell r="D308" t="str">
            <v>LICEO CONSERVATORIO CASTELLA</v>
          </cell>
          <cell r="E308">
            <v>3</v>
          </cell>
          <cell r="F308" t="str">
            <v>LECCIONES ENSEÑANZA MEDIA ACADEMICA</v>
          </cell>
          <cell r="G308">
            <v>4261</v>
          </cell>
        </row>
        <row r="309">
          <cell r="C309">
            <v>4084</v>
          </cell>
          <cell r="D309" t="str">
            <v>LICEO SANTA BARBARA</v>
          </cell>
          <cell r="E309">
            <v>3</v>
          </cell>
          <cell r="F309" t="str">
            <v>LECCIONES ENSEÑANZA MEDIA ACADEMICA</v>
          </cell>
          <cell r="G309">
            <v>1727</v>
          </cell>
        </row>
        <row r="310">
          <cell r="C310">
            <v>4085</v>
          </cell>
          <cell r="D310" t="str">
            <v>LICEO ING MANUEL BENAVIDES R.</v>
          </cell>
          <cell r="E310">
            <v>3</v>
          </cell>
          <cell r="F310" t="str">
            <v>LECCIONES ENSEÑANZA MEDIA ACADEMICA</v>
          </cell>
          <cell r="G310">
            <v>2117</v>
          </cell>
        </row>
        <row r="311">
          <cell r="C311">
            <v>4086</v>
          </cell>
          <cell r="D311" t="str">
            <v>LICEO DE SAN ISIDRO</v>
          </cell>
          <cell r="E311">
            <v>3</v>
          </cell>
          <cell r="F311" t="str">
            <v>LECCIONES ENSEÑANZA MEDIA ACADEMICA</v>
          </cell>
          <cell r="G311">
            <v>1915</v>
          </cell>
        </row>
        <row r="312">
          <cell r="C312">
            <v>4087</v>
          </cell>
          <cell r="D312" t="str">
            <v>LICEO EXP.BILINGÜE DE BELEN</v>
          </cell>
          <cell r="E312">
            <v>3</v>
          </cell>
          <cell r="F312" t="str">
            <v>LECCIONES ENSEÑANZA MEDIA ACADEMICA</v>
          </cell>
          <cell r="G312">
            <v>2678</v>
          </cell>
        </row>
        <row r="313">
          <cell r="C313">
            <v>4088</v>
          </cell>
          <cell r="D313" t="str">
            <v>LICEO DE EL ROBLE</v>
          </cell>
          <cell r="E313">
            <v>3</v>
          </cell>
          <cell r="F313" t="str">
            <v>LECCIONES ENSEÑANZA MEDIA ACADEMICA</v>
          </cell>
          <cell r="G313">
            <v>1192</v>
          </cell>
        </row>
        <row r="314">
          <cell r="C314">
            <v>4089</v>
          </cell>
          <cell r="D314" t="str">
            <v>LICEO CLARETIANO</v>
          </cell>
          <cell r="E314">
            <v>3</v>
          </cell>
          <cell r="F314" t="str">
            <v>LECCIONES ENSEÑANZA MEDIA ACADEMICA</v>
          </cell>
          <cell r="G314">
            <v>1452</v>
          </cell>
        </row>
        <row r="315">
          <cell r="C315">
            <v>4090</v>
          </cell>
          <cell r="D315" t="str">
            <v>LICEO NUEVO DE SANTO DOMINGO</v>
          </cell>
          <cell r="E315">
            <v>3</v>
          </cell>
          <cell r="F315" t="str">
            <v>LECCIONES ENSEÑANZA MEDIA ACADEMICA</v>
          </cell>
          <cell r="G315">
            <v>1592</v>
          </cell>
        </row>
        <row r="316">
          <cell r="C316">
            <v>4091</v>
          </cell>
          <cell r="D316" t="str">
            <v>LICEO DIURNO DE RIO FRIO</v>
          </cell>
          <cell r="E316">
            <v>3</v>
          </cell>
          <cell r="F316" t="str">
            <v>LECCIONES ENSEÑANZA MEDIA ACADEMICA</v>
          </cell>
          <cell r="G316">
            <v>1429</v>
          </cell>
        </row>
        <row r="317">
          <cell r="C317">
            <v>4092</v>
          </cell>
          <cell r="D317" t="str">
            <v>LICEO LOS LAGOS</v>
          </cell>
          <cell r="E317">
            <v>3</v>
          </cell>
          <cell r="F317" t="str">
            <v>LECCIONES ENSEÑANZA MEDIA ACADEMICA</v>
          </cell>
          <cell r="G317">
            <v>1251</v>
          </cell>
        </row>
        <row r="318">
          <cell r="C318">
            <v>4093</v>
          </cell>
          <cell r="D318" t="str">
            <v>LICEO LA AURORA</v>
          </cell>
          <cell r="E318">
            <v>3</v>
          </cell>
          <cell r="F318" t="str">
            <v>LECCIONES ENSEÑANZA MEDIA ACADEMICA</v>
          </cell>
          <cell r="G318">
            <v>1237</v>
          </cell>
        </row>
        <row r="319">
          <cell r="C319">
            <v>4094</v>
          </cell>
          <cell r="D319" t="str">
            <v>LICEO DEL ESTE</v>
          </cell>
          <cell r="E319">
            <v>3</v>
          </cell>
          <cell r="F319" t="str">
            <v>LECCIONES ENSEÑANZA MEDIA ACADEMICA</v>
          </cell>
          <cell r="G319">
            <v>983</v>
          </cell>
        </row>
        <row r="320">
          <cell r="C320">
            <v>4095</v>
          </cell>
          <cell r="D320" t="str">
            <v>LICEO LA VIRGEN</v>
          </cell>
          <cell r="E320">
            <v>3</v>
          </cell>
          <cell r="F320" t="str">
            <v>LECCIONES ENSEÑANZA MEDIA ACADEMICA</v>
          </cell>
          <cell r="G320">
            <v>1055</v>
          </cell>
        </row>
        <row r="321">
          <cell r="C321">
            <v>5077</v>
          </cell>
          <cell r="D321" t="str">
            <v>LICEO RODRIGO HERNANDEZ V.</v>
          </cell>
          <cell r="E321">
            <v>3</v>
          </cell>
          <cell r="F321" t="str">
            <v>LECCIONES ENSEÑANZA MEDIA ACADEMICA</v>
          </cell>
          <cell r="G321">
            <v>2181</v>
          </cell>
        </row>
        <row r="322">
          <cell r="C322">
            <v>5078</v>
          </cell>
          <cell r="D322" t="str">
            <v>PREV. PARA INCAP. TOT. Y TEM.</v>
          </cell>
          <cell r="E322">
            <v>3</v>
          </cell>
          <cell r="F322" t="str">
            <v>LECCIONES ENSEÑANZA MEDIA ACADEMICA</v>
          </cell>
          <cell r="G322">
            <v>283</v>
          </cell>
        </row>
        <row r="323">
          <cell r="C323">
            <v>5296</v>
          </cell>
          <cell r="D323" t="str">
            <v>LICEO RURAL EL ALAMO</v>
          </cell>
          <cell r="E323">
            <v>3</v>
          </cell>
          <cell r="F323" t="str">
            <v>LECCIONES ENSEÑANZA MEDIA ACADEMICA</v>
          </cell>
          <cell r="G323">
            <v>200</v>
          </cell>
        </row>
        <row r="324">
          <cell r="C324">
            <v>5356</v>
          </cell>
          <cell r="D324" t="str">
            <v>TELESEC. LOS ARBOLITOS</v>
          </cell>
          <cell r="E324">
            <v>3</v>
          </cell>
          <cell r="F324" t="str">
            <v>LECCIONES ENSEÑANZA MEDIA ACADEMICA</v>
          </cell>
          <cell r="G324">
            <v>200</v>
          </cell>
        </row>
        <row r="325">
          <cell r="C325">
            <v>5584</v>
          </cell>
          <cell r="D325" t="str">
            <v>LICEO RURAL LA CONQUISTA</v>
          </cell>
          <cell r="E325">
            <v>3</v>
          </cell>
          <cell r="F325" t="str">
            <v>LECCIONES ENSEÑANZA MEDIA ACADEMICA</v>
          </cell>
          <cell r="G325">
            <v>200</v>
          </cell>
        </row>
        <row r="326">
          <cell r="C326">
            <v>5585</v>
          </cell>
          <cell r="D326" t="str">
            <v>LICEO RURAL LA ALDEA</v>
          </cell>
          <cell r="E326">
            <v>3</v>
          </cell>
          <cell r="F326" t="str">
            <v>LECCIONES ENSEÑANZA MEDIA ACADEMICA</v>
          </cell>
          <cell r="G326">
            <v>200</v>
          </cell>
        </row>
        <row r="327">
          <cell r="C327">
            <v>5586</v>
          </cell>
          <cell r="D327" t="str">
            <v>LICEO EL PARAISO</v>
          </cell>
          <cell r="E327">
            <v>3</v>
          </cell>
          <cell r="F327" t="str">
            <v>LECCIONES ENSEÑANZA MEDIA ACADEMICA</v>
          </cell>
          <cell r="G327">
            <v>311</v>
          </cell>
        </row>
        <row r="328">
          <cell r="C328">
            <v>5661</v>
          </cell>
          <cell r="D328" t="str">
            <v>LICEO RURAL LAS MARIAS</v>
          </cell>
          <cell r="E328">
            <v>3</v>
          </cell>
          <cell r="F328" t="str">
            <v>LECCIONES ENSEÑANZA MEDIA ACADEMICA</v>
          </cell>
          <cell r="G328">
            <v>200</v>
          </cell>
        </row>
        <row r="329">
          <cell r="C329">
            <v>5734</v>
          </cell>
          <cell r="D329" t="str">
            <v>TELESECUNDARIA LAS COLONIAS</v>
          </cell>
          <cell r="E329">
            <v>3</v>
          </cell>
          <cell r="F329" t="str">
            <v>LECCIONES ENSEÑANZA MEDIA ACADEMICA</v>
          </cell>
          <cell r="G329">
            <v>200</v>
          </cell>
        </row>
        <row r="330">
          <cell r="C330">
            <v>5858</v>
          </cell>
          <cell r="D330" t="str">
            <v>LICEO RURAL LA GATA</v>
          </cell>
          <cell r="E330">
            <v>3</v>
          </cell>
          <cell r="F330" t="str">
            <v>LECCIONES ENSEÑANZA MEDIA ACADEMICA</v>
          </cell>
          <cell r="G330">
            <v>200</v>
          </cell>
        </row>
        <row r="331">
          <cell r="C331">
            <v>5874</v>
          </cell>
          <cell r="D331" t="str">
            <v>LICEO AMB. DE HORQUETAS</v>
          </cell>
          <cell r="E331">
            <v>3</v>
          </cell>
          <cell r="F331" t="str">
            <v>LECCIONES ENSEÑANZA MEDIA ACADEMICA</v>
          </cell>
          <cell r="G331">
            <v>627</v>
          </cell>
        </row>
        <row r="332">
          <cell r="C332">
            <v>5970</v>
          </cell>
          <cell r="D332" t="str">
            <v>LICEO RURAL ISLAS DEL CHIRRIPO</v>
          </cell>
          <cell r="E332">
            <v>3</v>
          </cell>
          <cell r="F332" t="str">
            <v>LECCIONES ENSEÑANZA MEDIA ACADEMICA</v>
          </cell>
          <cell r="G332">
            <v>200</v>
          </cell>
        </row>
        <row r="333">
          <cell r="C333">
            <v>5971</v>
          </cell>
          <cell r="D333" t="str">
            <v>LICEO RURAL UNION DEL TORO</v>
          </cell>
          <cell r="E333">
            <v>3</v>
          </cell>
          <cell r="F333" t="str">
            <v>LECCIONES ENSEÑANZA MEDIA ACADEMICA</v>
          </cell>
          <cell r="G333">
            <v>200</v>
          </cell>
        </row>
        <row r="334">
          <cell r="C334">
            <v>6254</v>
          </cell>
          <cell r="D334" t="str">
            <v>PNOEJ HEREDIA</v>
          </cell>
          <cell r="E334">
            <v>3</v>
          </cell>
          <cell r="F334" t="str">
            <v>LECCIONES ENSEÑANZA MEDIA ACADEMICA</v>
          </cell>
          <cell r="G334">
            <v>594</v>
          </cell>
        </row>
        <row r="335">
          <cell r="C335">
            <v>6376</v>
          </cell>
          <cell r="D335" t="str">
            <v>LICEO SAN JOSE DEL RIO</v>
          </cell>
          <cell r="E335">
            <v>3</v>
          </cell>
          <cell r="F335" t="str">
            <v>LECCIONES ENSEÑANZA MEDIA ACADEMICA</v>
          </cell>
          <cell r="G335">
            <v>431</v>
          </cell>
        </row>
        <row r="336">
          <cell r="C336">
            <v>6412</v>
          </cell>
          <cell r="D336" t="str">
            <v>I.E.G.B. SAN FRANCISCO DE ASIS</v>
          </cell>
          <cell r="E336">
            <v>3</v>
          </cell>
          <cell r="F336" t="str">
            <v>LECCIONES ENSEÑANZA MEDIA ACADEMICA</v>
          </cell>
          <cell r="G336">
            <v>239</v>
          </cell>
        </row>
        <row r="337">
          <cell r="C337">
            <v>4096</v>
          </cell>
          <cell r="D337" t="str">
            <v>LICEO ART. FELIPE PEREZ P.</v>
          </cell>
          <cell r="E337">
            <v>3</v>
          </cell>
          <cell r="F337" t="str">
            <v>LECCIONES ENSEÑANZA MEDIA ACADEMICA</v>
          </cell>
          <cell r="G337">
            <v>1768</v>
          </cell>
        </row>
        <row r="338">
          <cell r="C338">
            <v>4097</v>
          </cell>
          <cell r="D338" t="str">
            <v>LICEO JOSE MARIA GUTIERREZ</v>
          </cell>
          <cell r="E338">
            <v>3</v>
          </cell>
          <cell r="F338" t="str">
            <v>LECCIONES ENSEÑANZA MEDIA ACADEMICA</v>
          </cell>
          <cell r="G338">
            <v>806</v>
          </cell>
        </row>
        <row r="339">
          <cell r="C339">
            <v>4098</v>
          </cell>
          <cell r="D339" t="str">
            <v>LICEO DE CAÑAS DULCES</v>
          </cell>
          <cell r="E339">
            <v>3</v>
          </cell>
          <cell r="F339" t="str">
            <v>LECCIONES ENSEÑANZA MEDIA ACADEMICA</v>
          </cell>
          <cell r="G339">
            <v>597</v>
          </cell>
        </row>
        <row r="340">
          <cell r="C340">
            <v>4099</v>
          </cell>
          <cell r="D340" t="str">
            <v>LICEO DE SANTA CECILIA</v>
          </cell>
          <cell r="E340">
            <v>3</v>
          </cell>
          <cell r="F340" t="str">
            <v>LECCIONES ENSEÑANZA MEDIA ACADEMICA</v>
          </cell>
          <cell r="G340">
            <v>788</v>
          </cell>
        </row>
        <row r="341">
          <cell r="C341">
            <v>4100</v>
          </cell>
          <cell r="D341" t="str">
            <v>LICEO EXP. BIL. LA CRUZ</v>
          </cell>
          <cell r="E341">
            <v>3</v>
          </cell>
          <cell r="F341" t="str">
            <v>LECCIONES ENSEÑANZA MEDIA ACADEMICA</v>
          </cell>
          <cell r="G341">
            <v>1021</v>
          </cell>
        </row>
        <row r="342">
          <cell r="C342">
            <v>4101</v>
          </cell>
          <cell r="D342" t="str">
            <v>LICEO DE BAGACES</v>
          </cell>
          <cell r="E342">
            <v>3</v>
          </cell>
          <cell r="F342" t="str">
            <v>LECCIONES ENSEÑANZA MEDIA ACADEMICA</v>
          </cell>
          <cell r="G342">
            <v>1255</v>
          </cell>
        </row>
        <row r="343">
          <cell r="C343">
            <v>4102</v>
          </cell>
          <cell r="D343" t="str">
            <v>INST. DE GUANACASTE</v>
          </cell>
          <cell r="E343">
            <v>3</v>
          </cell>
          <cell r="F343" t="str">
            <v>LECCIONES ENSEÑANZA MEDIA ACADEMICA</v>
          </cell>
          <cell r="G343">
            <v>2477</v>
          </cell>
        </row>
        <row r="344">
          <cell r="C344">
            <v>4103</v>
          </cell>
          <cell r="D344" t="str">
            <v>LICEO LABORATORIO</v>
          </cell>
          <cell r="E344">
            <v>3</v>
          </cell>
          <cell r="F344" t="str">
            <v>LECCIONES ENSEÑANZA MEDIA ACADEMICA</v>
          </cell>
          <cell r="G344">
            <v>1251</v>
          </cell>
        </row>
        <row r="345">
          <cell r="C345">
            <v>5158</v>
          </cell>
          <cell r="D345" t="str">
            <v>PREV. PARA INCAP. TOT. Y TEM.</v>
          </cell>
          <cell r="E345">
            <v>3</v>
          </cell>
          <cell r="F345" t="str">
            <v>LECCIONES ENSEÑANZA MEDIA ACADEMICA</v>
          </cell>
          <cell r="G345">
            <v>32</v>
          </cell>
        </row>
        <row r="346">
          <cell r="C346">
            <v>5535</v>
          </cell>
          <cell r="D346" t="str">
            <v>LICEO DE GUARDIA</v>
          </cell>
          <cell r="E346">
            <v>3</v>
          </cell>
          <cell r="F346" t="str">
            <v>LECCIONES ENSEÑANZA MEDIA ACADEMICA</v>
          </cell>
          <cell r="G346">
            <v>943</v>
          </cell>
        </row>
        <row r="347">
          <cell r="C347">
            <v>5572</v>
          </cell>
          <cell r="D347" t="str">
            <v>LICEO BARRIO IRVIN</v>
          </cell>
          <cell r="E347">
            <v>3</v>
          </cell>
          <cell r="F347" t="str">
            <v>LECCIONES ENSEÑANZA MEDIA ACADEMICA</v>
          </cell>
          <cell r="G347">
            <v>548</v>
          </cell>
        </row>
        <row r="348">
          <cell r="C348">
            <v>5588</v>
          </cell>
          <cell r="D348" t="str">
            <v>TELESEC. LAS BRISAS DE GARITA</v>
          </cell>
          <cell r="E348">
            <v>3</v>
          </cell>
          <cell r="F348" t="str">
            <v>LECCIONES ENSEÑANZA MEDIA ACADEMICA</v>
          </cell>
          <cell r="G348">
            <v>120</v>
          </cell>
        </row>
        <row r="349">
          <cell r="C349">
            <v>5708</v>
          </cell>
          <cell r="D349" t="str">
            <v>LICEO RURAL LA GARITA</v>
          </cell>
          <cell r="E349">
            <v>3</v>
          </cell>
          <cell r="F349" t="str">
            <v>LECCIONES ENSEÑANZA MEDIA ACADEMICA</v>
          </cell>
          <cell r="G349">
            <v>240</v>
          </cell>
        </row>
        <row r="350">
          <cell r="C350">
            <v>5844</v>
          </cell>
          <cell r="D350" t="str">
            <v>LICEO DE CUAJINIQUIL</v>
          </cell>
          <cell r="E350">
            <v>3</v>
          </cell>
          <cell r="F350" t="str">
            <v>LECCIONES ENSEÑANZA MEDIA ACADEMICA</v>
          </cell>
          <cell r="G350">
            <v>568</v>
          </cell>
        </row>
        <row r="351">
          <cell r="C351">
            <v>5845</v>
          </cell>
          <cell r="D351" t="str">
            <v>LICEO CONSUELO QUEBRADA GDE</v>
          </cell>
          <cell r="E351">
            <v>3</v>
          </cell>
          <cell r="F351" t="str">
            <v>LECCIONES ENSEÑANZA MEDIA ACADEMICA</v>
          </cell>
          <cell r="G351">
            <v>256</v>
          </cell>
        </row>
        <row r="352">
          <cell r="C352">
            <v>6153</v>
          </cell>
          <cell r="D352" t="str">
            <v>I.E.G.B. EL PORVENIR</v>
          </cell>
          <cell r="E352">
            <v>3</v>
          </cell>
          <cell r="F352" t="str">
            <v>LECCIONES ENSEÑANZA MEDIA ACADEMICA</v>
          </cell>
          <cell r="G352">
            <v>153</v>
          </cell>
        </row>
        <row r="353">
          <cell r="C353">
            <v>6222</v>
          </cell>
          <cell r="D353" t="str">
            <v>LICEO QUEBRADA GRANDE</v>
          </cell>
          <cell r="E353">
            <v>3</v>
          </cell>
          <cell r="F353" t="str">
            <v>LECCIONES ENSEÑANZA MEDIA ACADEMICA</v>
          </cell>
          <cell r="G353">
            <v>306</v>
          </cell>
        </row>
        <row r="354">
          <cell r="C354">
            <v>6255</v>
          </cell>
          <cell r="D354" t="str">
            <v>PNOEJ LIBERIA</v>
          </cell>
          <cell r="E354">
            <v>3</v>
          </cell>
          <cell r="F354" t="str">
            <v>LECCIONES ENSEÑANZA MEDIA ACADEMICA</v>
          </cell>
          <cell r="G354">
            <v>144</v>
          </cell>
        </row>
        <row r="355">
          <cell r="C355">
            <v>4104</v>
          </cell>
          <cell r="D355" t="str">
            <v>LICEO DE BOCAS DE NOSARA</v>
          </cell>
          <cell r="E355">
            <v>3</v>
          </cell>
          <cell r="F355" t="str">
            <v>LECCIONES ENSEÑANZA MEDIA ACADEMICA</v>
          </cell>
          <cell r="G355">
            <v>760</v>
          </cell>
        </row>
        <row r="356">
          <cell r="C356">
            <v>4105</v>
          </cell>
          <cell r="D356" t="str">
            <v>LICEO DE NICOYA</v>
          </cell>
          <cell r="E356">
            <v>3</v>
          </cell>
          <cell r="F356" t="str">
            <v>LECCIONES ENSEÑANZA MEDIA ACADEMICA</v>
          </cell>
          <cell r="G356">
            <v>2036</v>
          </cell>
        </row>
        <row r="357">
          <cell r="C357">
            <v>4106</v>
          </cell>
          <cell r="D357" t="str">
            <v>LICEO SAN FCO. DE COYOTE</v>
          </cell>
          <cell r="E357">
            <v>3</v>
          </cell>
          <cell r="F357" t="str">
            <v>LECCIONES ENSEÑANZA MEDIA ACADEMICA</v>
          </cell>
          <cell r="G357">
            <v>746</v>
          </cell>
        </row>
        <row r="358">
          <cell r="C358">
            <v>5159</v>
          </cell>
          <cell r="D358" t="str">
            <v>LICEO RURAL SAMARA</v>
          </cell>
          <cell r="E358">
            <v>3</v>
          </cell>
          <cell r="F358" t="str">
            <v>LECCIONES ENSEÑANZA MEDIA ACADEMICA</v>
          </cell>
          <cell r="G358">
            <v>320</v>
          </cell>
        </row>
        <row r="359">
          <cell r="C359">
            <v>5850</v>
          </cell>
          <cell r="D359" t="str">
            <v>LICEO RURAL BELEN</v>
          </cell>
          <cell r="E359">
            <v>3</v>
          </cell>
          <cell r="F359" t="str">
            <v>LECCIONES ENSEÑANZA MEDIA ACADEMICA</v>
          </cell>
          <cell r="G359">
            <v>240</v>
          </cell>
        </row>
        <row r="360">
          <cell r="C360">
            <v>5876</v>
          </cell>
          <cell r="D360" t="str">
            <v>LICEO DE COPAL</v>
          </cell>
          <cell r="E360">
            <v>3</v>
          </cell>
          <cell r="F360" t="str">
            <v>LECCIONES ENSEÑANZA MEDIA ACADEMICA</v>
          </cell>
          <cell r="G360">
            <v>258</v>
          </cell>
        </row>
        <row r="361">
          <cell r="C361">
            <v>5919</v>
          </cell>
          <cell r="D361" t="str">
            <v>CENTRO EDUCATIVO CATOLICO SAN AMBROSIO</v>
          </cell>
          <cell r="E361">
            <v>3</v>
          </cell>
          <cell r="F361" t="str">
            <v>LECCIONES ENSEÑANZA MEDIA ACADEMICA</v>
          </cell>
          <cell r="G361">
            <v>233</v>
          </cell>
        </row>
        <row r="362">
          <cell r="C362">
            <v>5973</v>
          </cell>
          <cell r="D362" t="str">
            <v>LICEO EL CARMEN (NANDAYURE)</v>
          </cell>
          <cell r="E362">
            <v>3</v>
          </cell>
          <cell r="F362" t="str">
            <v>LECCIONES ENSEÑANZA MEDIA ACADEMICA</v>
          </cell>
          <cell r="G362">
            <v>458</v>
          </cell>
        </row>
        <row r="363">
          <cell r="C363">
            <v>6220</v>
          </cell>
          <cell r="D363" t="str">
            <v>I.E.G.B.COLONIA DEL VALLE</v>
          </cell>
          <cell r="E363">
            <v>3</v>
          </cell>
          <cell r="F363" t="str">
            <v>LECCIONES ENSEÑANZA MEDIA ACADEMICA</v>
          </cell>
          <cell r="G363">
            <v>120</v>
          </cell>
        </row>
        <row r="364">
          <cell r="C364">
            <v>6256</v>
          </cell>
          <cell r="D364" t="str">
            <v>PNOEJ NICOYA</v>
          </cell>
          <cell r="E364">
            <v>3</v>
          </cell>
          <cell r="F364" t="str">
            <v>LECCIONES ENSEÑANZA MEDIA ACADEMICA</v>
          </cell>
          <cell r="G364">
            <v>159</v>
          </cell>
        </row>
        <row r="365">
          <cell r="C365">
            <v>6375</v>
          </cell>
          <cell r="D365" t="str">
            <v>LOS ANGELES DE EL PORVENIR</v>
          </cell>
          <cell r="E365">
            <v>3</v>
          </cell>
          <cell r="F365" t="str">
            <v>LECCIONES ENSEÑANZA MEDIA ACADEMICA</v>
          </cell>
          <cell r="G365">
            <v>309</v>
          </cell>
        </row>
        <row r="366">
          <cell r="C366">
            <v>6429</v>
          </cell>
          <cell r="D366" t="str">
            <v>I.E.G.B.ANSELMO GUTIERREZ BRICEÑO</v>
          </cell>
          <cell r="E366">
            <v>3</v>
          </cell>
          <cell r="F366" t="str">
            <v>LECCIONES ENSEÑANZA MEDIA ACADEMICA</v>
          </cell>
          <cell r="G366">
            <v>153</v>
          </cell>
        </row>
        <row r="367">
          <cell r="C367">
            <v>4107</v>
          </cell>
          <cell r="D367" t="str">
            <v>LICEO EXP.BILINGUE DE STA CRUZ</v>
          </cell>
          <cell r="E367">
            <v>3</v>
          </cell>
          <cell r="F367" t="str">
            <v>LECCIONES ENSEÑANZA MEDIA ACADEMICA</v>
          </cell>
          <cell r="G367">
            <v>1128</v>
          </cell>
        </row>
        <row r="368">
          <cell r="C368">
            <v>4108</v>
          </cell>
          <cell r="D368" t="str">
            <v>LICEO DE SANTA CRUZ</v>
          </cell>
          <cell r="E368">
            <v>3</v>
          </cell>
          <cell r="F368" t="str">
            <v>LECCIONES ENSEÑANZA MEDIA ACADEMICA</v>
          </cell>
          <cell r="G368">
            <v>2374</v>
          </cell>
        </row>
        <row r="369">
          <cell r="C369">
            <v>4109</v>
          </cell>
          <cell r="D369" t="str">
            <v>LICEO DE BELEN</v>
          </cell>
          <cell r="E369">
            <v>3</v>
          </cell>
          <cell r="F369" t="str">
            <v>LECCIONES ENSEÑANZA MEDIA ACADEMICA</v>
          </cell>
          <cell r="G369">
            <v>1264</v>
          </cell>
        </row>
        <row r="370">
          <cell r="C370">
            <v>5079</v>
          </cell>
          <cell r="D370" t="str">
            <v>LICEO DE VILLARREAL</v>
          </cell>
          <cell r="E370">
            <v>3</v>
          </cell>
          <cell r="F370" t="str">
            <v>LECCIONES ENSEÑANZA MEDIA ACADEMICA</v>
          </cell>
          <cell r="G370">
            <v>1199</v>
          </cell>
        </row>
        <row r="371">
          <cell r="C371">
            <v>5161</v>
          </cell>
          <cell r="D371" t="str">
            <v>LICEO RURAL LA ESPERANZA</v>
          </cell>
          <cell r="E371">
            <v>3</v>
          </cell>
          <cell r="F371" t="str">
            <v>LECCIONES ENSEÑANZA MEDIA ACADEMICA</v>
          </cell>
          <cell r="G371">
            <v>200</v>
          </cell>
        </row>
        <row r="372">
          <cell r="C372">
            <v>5162</v>
          </cell>
          <cell r="D372" t="str">
            <v>TELESEC. OSTIONAL</v>
          </cell>
          <cell r="E372">
            <v>3</v>
          </cell>
          <cell r="F372" t="str">
            <v>LECCIONES ENSEÑANZA MEDIA ACADEMICA</v>
          </cell>
          <cell r="G372">
            <v>200</v>
          </cell>
        </row>
        <row r="373">
          <cell r="C373">
            <v>5163</v>
          </cell>
          <cell r="D373" t="str">
            <v>LICEO RURAL MARBELLA</v>
          </cell>
          <cell r="E373">
            <v>3</v>
          </cell>
          <cell r="F373" t="str">
            <v>LECCIONES ENSEÑANZA MEDIA ACADEMICA</v>
          </cell>
          <cell r="G373">
            <v>200</v>
          </cell>
        </row>
        <row r="374">
          <cell r="C374">
            <v>5729</v>
          </cell>
          <cell r="D374" t="str">
            <v>LICEO PLAYA DEL COCO</v>
          </cell>
          <cell r="E374">
            <v>3</v>
          </cell>
          <cell r="F374" t="str">
            <v>LECCIONES ENSEÑANZA MEDIA ACADEMICA</v>
          </cell>
          <cell r="G374">
            <v>585</v>
          </cell>
        </row>
        <row r="375">
          <cell r="C375">
            <v>6257</v>
          </cell>
          <cell r="D375" t="str">
            <v>PNOEJ SANTA CRUZ</v>
          </cell>
          <cell r="E375">
            <v>3</v>
          </cell>
          <cell r="F375" t="str">
            <v>LECCIONES ENSEÑANZA MEDIA ACADEMICA</v>
          </cell>
          <cell r="G375">
            <v>90</v>
          </cell>
        </row>
        <row r="376">
          <cell r="C376">
            <v>6276</v>
          </cell>
          <cell r="D376" t="str">
            <v>LICEO DE SANTA BARBARA</v>
          </cell>
          <cell r="E376">
            <v>3</v>
          </cell>
          <cell r="F376" t="str">
            <v>LECCIONES ENSEÑANZA MEDIA ACADEMICA</v>
          </cell>
          <cell r="G376">
            <v>800</v>
          </cell>
        </row>
        <row r="377">
          <cell r="C377">
            <v>4110</v>
          </cell>
          <cell r="D377" t="str">
            <v>LICEO MAURILIO ALVARADO V.</v>
          </cell>
          <cell r="E377">
            <v>3</v>
          </cell>
          <cell r="F377" t="str">
            <v>LECCIONES ENSEÑANZA MEDIA ACADEMICA</v>
          </cell>
          <cell r="G377">
            <v>1968</v>
          </cell>
        </row>
        <row r="378">
          <cell r="C378">
            <v>4111</v>
          </cell>
          <cell r="D378" t="str">
            <v>LICEO MIGUEL ARAYA VENEGAS</v>
          </cell>
          <cell r="E378">
            <v>3</v>
          </cell>
          <cell r="F378" t="str">
            <v>LECCIONES ENSEÑANZA MEDIA ACADEMICA</v>
          </cell>
          <cell r="G378">
            <v>2032</v>
          </cell>
        </row>
        <row r="379">
          <cell r="C379">
            <v>4112</v>
          </cell>
          <cell r="D379" t="str">
            <v>LICEO SAN RAFAEL</v>
          </cell>
          <cell r="E379">
            <v>3</v>
          </cell>
          <cell r="F379" t="str">
            <v>LECCIONES ENSEÑANZA MEDIA ACADEMICA</v>
          </cell>
          <cell r="G379">
            <v>461</v>
          </cell>
        </row>
        <row r="380">
          <cell r="C380">
            <v>4113</v>
          </cell>
          <cell r="D380" t="str">
            <v>LICEO DE COLORADO</v>
          </cell>
          <cell r="E380">
            <v>3</v>
          </cell>
          <cell r="F380" t="str">
            <v>LECCIONES ENSEÑANZA MEDIA ACADEMICA</v>
          </cell>
          <cell r="G380">
            <v>925</v>
          </cell>
        </row>
        <row r="381">
          <cell r="C381">
            <v>4114</v>
          </cell>
          <cell r="D381" t="str">
            <v>LICEO EXP.BILINGÜE NUEVO ARENA</v>
          </cell>
          <cell r="E381">
            <v>3</v>
          </cell>
          <cell r="F381" t="str">
            <v>LECCIONES ENSEÑANZA MEDIA ACADEMICA</v>
          </cell>
          <cell r="G381">
            <v>765</v>
          </cell>
        </row>
        <row r="382">
          <cell r="C382">
            <v>4915</v>
          </cell>
          <cell r="D382" t="str">
            <v>LICEO RURAL CABECERAS DE TILAR</v>
          </cell>
          <cell r="E382">
            <v>3</v>
          </cell>
          <cell r="F382" t="str">
            <v>LECCIONES ENSEÑANZA MEDIA ACADEMICA</v>
          </cell>
          <cell r="G382">
            <v>200</v>
          </cell>
        </row>
        <row r="383">
          <cell r="C383">
            <v>5645</v>
          </cell>
          <cell r="D383" t="str">
            <v>LICEO RURAL BEBEDERO</v>
          </cell>
          <cell r="E383">
            <v>3</v>
          </cell>
          <cell r="F383" t="str">
            <v>LECCIONES ENSEÑANZA MEDIA ACADEMICA</v>
          </cell>
          <cell r="G383">
            <v>240</v>
          </cell>
        </row>
        <row r="384">
          <cell r="C384">
            <v>5675</v>
          </cell>
          <cell r="D384" t="str">
            <v>LICEO DE ABANGARES</v>
          </cell>
          <cell r="E384">
            <v>3</v>
          </cell>
          <cell r="F384" t="str">
            <v>LECCIONES ENSEÑANZA MEDIA ACADEMICA</v>
          </cell>
          <cell r="G384">
            <v>1262</v>
          </cell>
        </row>
        <row r="385">
          <cell r="C385">
            <v>5681</v>
          </cell>
          <cell r="D385" t="str">
            <v>LICEO TRONADORA</v>
          </cell>
          <cell r="E385">
            <v>3</v>
          </cell>
          <cell r="F385" t="str">
            <v>LECCIONES ENSEÑANZA MEDIA ACADEMICA</v>
          </cell>
          <cell r="G385">
            <v>73</v>
          </cell>
        </row>
        <row r="386">
          <cell r="C386">
            <v>5967</v>
          </cell>
          <cell r="D386" t="str">
            <v>LICEO RURAL NUEVA GUATEMALA</v>
          </cell>
          <cell r="E386">
            <v>3</v>
          </cell>
          <cell r="F386" t="str">
            <v>LECCIONES ENSEÑANZA MEDIA ACADEMICA</v>
          </cell>
          <cell r="G386">
            <v>200</v>
          </cell>
        </row>
        <row r="387">
          <cell r="C387">
            <v>6258</v>
          </cell>
          <cell r="D387" t="str">
            <v>PNOEJ CAÑAS</v>
          </cell>
          <cell r="E387">
            <v>3</v>
          </cell>
          <cell r="F387" t="str">
            <v>LECCIONES ENSEÑANZA MEDIA ACADEMICA</v>
          </cell>
          <cell r="G387">
            <v>126</v>
          </cell>
        </row>
        <row r="388">
          <cell r="C388">
            <v>4115</v>
          </cell>
          <cell r="D388" t="str">
            <v>LICEO EMILIANO ODIO MADRIGAL</v>
          </cell>
          <cell r="E388">
            <v>3</v>
          </cell>
          <cell r="F388" t="str">
            <v>LECCIONES ENSEÑANZA MEDIA ACADEMICA</v>
          </cell>
          <cell r="G388">
            <v>1459</v>
          </cell>
        </row>
        <row r="389">
          <cell r="C389">
            <v>4116</v>
          </cell>
          <cell r="D389" t="str">
            <v>LICEO JOSE MARTI</v>
          </cell>
          <cell r="E389">
            <v>3</v>
          </cell>
          <cell r="F389" t="str">
            <v>LECCIONES ENSEÑANZA MEDIA ACADEMICA</v>
          </cell>
          <cell r="G389">
            <v>1541</v>
          </cell>
        </row>
        <row r="390">
          <cell r="C390">
            <v>4117</v>
          </cell>
          <cell r="D390" t="str">
            <v>LICEO DE ESPARZA</v>
          </cell>
          <cell r="E390">
            <v>3</v>
          </cell>
          <cell r="F390" t="str">
            <v>LECCIONES ENSEÑANZA MEDIA ACADEMICA</v>
          </cell>
          <cell r="G390">
            <v>2161</v>
          </cell>
        </row>
        <row r="391">
          <cell r="C391">
            <v>4118</v>
          </cell>
          <cell r="D391" t="str">
            <v>LICEO DE MIRAMAR</v>
          </cell>
          <cell r="E391">
            <v>3</v>
          </cell>
          <cell r="F391" t="str">
            <v>LECCIONES ENSEÑANZA MEDIA ACADEMICA</v>
          </cell>
          <cell r="G391">
            <v>1694</v>
          </cell>
        </row>
        <row r="392">
          <cell r="C392">
            <v>4119</v>
          </cell>
          <cell r="D392" t="str">
            <v>LICEO DE CHACARITA</v>
          </cell>
          <cell r="E392">
            <v>3</v>
          </cell>
          <cell r="F392" t="str">
            <v>LECCIONES ENSEÑANZA MEDIA ACADEMICA</v>
          </cell>
          <cell r="G392">
            <v>1816</v>
          </cell>
        </row>
        <row r="393">
          <cell r="C393">
            <v>4120</v>
          </cell>
          <cell r="D393" t="str">
            <v>LIC. ANTONIO OBANDO CH.</v>
          </cell>
          <cell r="E393">
            <v>3</v>
          </cell>
          <cell r="F393" t="str">
            <v>LECCIONES ENSEÑANZA MEDIA ACADEMICA</v>
          </cell>
          <cell r="G393">
            <v>2414</v>
          </cell>
        </row>
        <row r="394">
          <cell r="C394">
            <v>4121</v>
          </cell>
          <cell r="D394" t="str">
            <v>LICEO DE CHOMES</v>
          </cell>
          <cell r="E394">
            <v>3</v>
          </cell>
          <cell r="F394" t="str">
            <v>LECCIONES ENSEÑANZA MEDIA ACADEMICA</v>
          </cell>
          <cell r="G394">
            <v>1046</v>
          </cell>
        </row>
        <row r="395">
          <cell r="C395">
            <v>4122</v>
          </cell>
          <cell r="D395" t="str">
            <v>LICEO ISLA DE CHIRA</v>
          </cell>
          <cell r="E395">
            <v>3</v>
          </cell>
          <cell r="F395" t="str">
            <v>LECCIONES ENSEÑANZA MEDIA ACADEMICA</v>
          </cell>
          <cell r="G395">
            <v>419</v>
          </cell>
        </row>
        <row r="396">
          <cell r="C396">
            <v>5164</v>
          </cell>
          <cell r="D396" t="str">
            <v>TELESEC. COSTA DE PAJAROS</v>
          </cell>
          <cell r="E396">
            <v>3</v>
          </cell>
          <cell r="F396" t="str">
            <v>LECCIONES ENSEÑANZA MEDIA ACADEMICA</v>
          </cell>
          <cell r="G396">
            <v>160</v>
          </cell>
        </row>
        <row r="397">
          <cell r="C397">
            <v>5165</v>
          </cell>
          <cell r="D397" t="str">
            <v>LICEO RURAL ISLA VENADO</v>
          </cell>
          <cell r="E397">
            <v>3</v>
          </cell>
          <cell r="F397" t="str">
            <v>LECCIONES ENSEÑANZA MEDIA ACADEMICA</v>
          </cell>
          <cell r="G397">
            <v>200</v>
          </cell>
        </row>
        <row r="398">
          <cell r="C398">
            <v>5288</v>
          </cell>
          <cell r="D398" t="str">
            <v>LICEO RURAL MANZANILLO</v>
          </cell>
          <cell r="E398">
            <v>3</v>
          </cell>
          <cell r="F398" t="str">
            <v>LECCIONES ENSEÑANZA MEDIA ACADEMICA</v>
          </cell>
          <cell r="G398">
            <v>200</v>
          </cell>
        </row>
        <row r="399">
          <cell r="C399">
            <v>5289</v>
          </cell>
          <cell r="D399" t="str">
            <v>LICEO RURAL CEDRAL</v>
          </cell>
          <cell r="E399">
            <v>3</v>
          </cell>
          <cell r="F399" t="str">
            <v>LECCIONES ENSEÑANZA MEDIA ACADEMICA</v>
          </cell>
          <cell r="G399">
            <v>200</v>
          </cell>
        </row>
        <row r="400">
          <cell r="C400">
            <v>5707</v>
          </cell>
          <cell r="D400" t="str">
            <v>COLEGIO COSTA DE PAJAROS</v>
          </cell>
          <cell r="E400">
            <v>3</v>
          </cell>
          <cell r="F400" t="str">
            <v>LECCIONES ENSEÑANZA MEDIA ACADEMICA</v>
          </cell>
          <cell r="G400">
            <v>418</v>
          </cell>
        </row>
        <row r="401">
          <cell r="C401">
            <v>5851</v>
          </cell>
          <cell r="D401" t="str">
            <v>LICEO RURAL SANTA TERESA COBAN</v>
          </cell>
          <cell r="E401">
            <v>3</v>
          </cell>
          <cell r="F401" t="str">
            <v>LECCIONES ENSEÑANZA MEDIA ACADEMICA</v>
          </cell>
          <cell r="G401">
            <v>240</v>
          </cell>
        </row>
        <row r="402">
          <cell r="C402">
            <v>6146</v>
          </cell>
          <cell r="D402" t="str">
            <v>I.E.G.B. NUESTRA SEÑORA DE SION</v>
          </cell>
          <cell r="E402">
            <v>3</v>
          </cell>
          <cell r="F402" t="str">
            <v>LECCIONES ENSEÑANZA MEDIA ACADEMICA</v>
          </cell>
          <cell r="G402">
            <v>414</v>
          </cell>
        </row>
        <row r="403">
          <cell r="C403">
            <v>6217</v>
          </cell>
          <cell r="D403" t="str">
            <v>I.E.G.B. PELAYO MERCETH</v>
          </cell>
          <cell r="E403">
            <v>3</v>
          </cell>
          <cell r="F403" t="str">
            <v>LECCIONES ENSEÑANZA MEDIA ACADEMICA</v>
          </cell>
          <cell r="G403">
            <v>80</v>
          </cell>
        </row>
        <row r="404">
          <cell r="C404">
            <v>6259</v>
          </cell>
          <cell r="D404" t="str">
            <v>PNOEJ PUNTARENAS</v>
          </cell>
          <cell r="E404">
            <v>3</v>
          </cell>
          <cell r="F404" t="str">
            <v>LECCIONES ENSEÑANZA MEDIA ACADEMICA</v>
          </cell>
          <cell r="G404">
            <v>234</v>
          </cell>
        </row>
        <row r="405">
          <cell r="C405">
            <v>4123</v>
          </cell>
          <cell r="D405" t="str">
            <v>LICEO DE COMTE</v>
          </cell>
          <cell r="E405">
            <v>3</v>
          </cell>
          <cell r="F405" t="str">
            <v>LECCIONES ENSEÑANZA MEDIA ACADEMICA</v>
          </cell>
          <cell r="G405">
            <v>928</v>
          </cell>
        </row>
        <row r="406">
          <cell r="C406">
            <v>4124</v>
          </cell>
          <cell r="D406" t="str">
            <v>LICEO PACIFICO SUR</v>
          </cell>
          <cell r="E406">
            <v>3</v>
          </cell>
          <cell r="F406" t="str">
            <v>LECCIONES ENSEÑANZA MEDIA ACADEMICA</v>
          </cell>
          <cell r="G406">
            <v>1060</v>
          </cell>
        </row>
        <row r="407">
          <cell r="C407">
            <v>4125</v>
          </cell>
          <cell r="D407" t="str">
            <v>LICEO DE CIUDAD NEILLY</v>
          </cell>
          <cell r="E407">
            <v>3</v>
          </cell>
          <cell r="F407" t="str">
            <v>LECCIONES ENSEÑANZA MEDIA ACADEMICA</v>
          </cell>
          <cell r="G407">
            <v>1874</v>
          </cell>
        </row>
        <row r="408">
          <cell r="C408">
            <v>4126</v>
          </cell>
          <cell r="D408" t="str">
            <v>COL. REPUBLICA DE ITALIA</v>
          </cell>
          <cell r="E408">
            <v>3</v>
          </cell>
          <cell r="F408" t="str">
            <v>LECCIONES ENSEÑANZA MEDIA ACADEMICA</v>
          </cell>
          <cell r="G408">
            <v>571</v>
          </cell>
        </row>
        <row r="409">
          <cell r="C409">
            <v>4127</v>
          </cell>
          <cell r="D409" t="str">
            <v>LICEO DE AGUA BUENA</v>
          </cell>
          <cell r="E409">
            <v>3</v>
          </cell>
          <cell r="F409" t="str">
            <v>LECCIONES ENSEÑANZA MEDIA ACADEMICA</v>
          </cell>
          <cell r="G409">
            <v>1455</v>
          </cell>
        </row>
        <row r="410">
          <cell r="C410">
            <v>5080</v>
          </cell>
          <cell r="D410" t="str">
            <v>LICEO JORGE VOLIO JIMENEZ</v>
          </cell>
          <cell r="E410">
            <v>3</v>
          </cell>
          <cell r="F410" t="str">
            <v>LECCIONES ENSEÑANZA MEDIA ACADEMICA</v>
          </cell>
          <cell r="G410">
            <v>535</v>
          </cell>
        </row>
        <row r="411">
          <cell r="C411">
            <v>5166</v>
          </cell>
          <cell r="D411" t="str">
            <v>LICEO FINCA ALAJUELA</v>
          </cell>
          <cell r="E411">
            <v>3</v>
          </cell>
          <cell r="F411" t="str">
            <v>LECCIONES ENSEÑANZA MEDIA ACADEMICA</v>
          </cell>
          <cell r="G411">
            <v>587</v>
          </cell>
        </row>
        <row r="412">
          <cell r="C412">
            <v>5167</v>
          </cell>
          <cell r="D412" t="str">
            <v>TELESEC. BAHIA DRAKE</v>
          </cell>
          <cell r="E412">
            <v>3</v>
          </cell>
          <cell r="F412" t="str">
            <v>LECCIONES ENSEÑANZA MEDIA ACADEMICA</v>
          </cell>
          <cell r="G412">
            <v>200</v>
          </cell>
        </row>
        <row r="413">
          <cell r="C413">
            <v>5168</v>
          </cell>
          <cell r="D413" t="str">
            <v>LICEO RURAL BOCA DE SIERPE</v>
          </cell>
          <cell r="E413">
            <v>3</v>
          </cell>
          <cell r="F413" t="str">
            <v>LECCIONES ENSEÑANZA MEDIA ACADEMICA</v>
          </cell>
          <cell r="G413">
            <v>240</v>
          </cell>
        </row>
        <row r="414">
          <cell r="C414">
            <v>5297</v>
          </cell>
          <cell r="D414" t="str">
            <v>COLEGIO ACADEMICO LA PALMA</v>
          </cell>
          <cell r="E414">
            <v>3</v>
          </cell>
          <cell r="F414" t="str">
            <v>LECCIONES ENSEÑANZA MEDIA ACADEMICA</v>
          </cell>
          <cell r="G414">
            <v>590</v>
          </cell>
        </row>
        <row r="415">
          <cell r="C415">
            <v>5350</v>
          </cell>
          <cell r="D415" t="str">
            <v>LICEO DE SABANILLAS</v>
          </cell>
          <cell r="E415">
            <v>3</v>
          </cell>
          <cell r="F415" t="str">
            <v>LECCIONES ENSEÑANZA MEDIA ACADEMICA</v>
          </cell>
          <cell r="G415">
            <v>816</v>
          </cell>
        </row>
        <row r="416">
          <cell r="C416">
            <v>5575</v>
          </cell>
          <cell r="D416" t="str">
            <v>LICEO RURAL ABROJO-MOCTEZUMA</v>
          </cell>
          <cell r="E416">
            <v>3</v>
          </cell>
          <cell r="F416" t="str">
            <v>LECCIONES ENSEÑANZA MEDIA ACADEMICA</v>
          </cell>
          <cell r="G416">
            <v>200</v>
          </cell>
        </row>
        <row r="417">
          <cell r="C417">
            <v>5576</v>
          </cell>
          <cell r="D417" t="str">
            <v>TELESEC. SANTA ROSA DE LAUREL</v>
          </cell>
          <cell r="E417">
            <v>3</v>
          </cell>
          <cell r="F417" t="str">
            <v>LECCIONES ENSEÑANZA MEDIA ACADEMICA</v>
          </cell>
          <cell r="G417">
            <v>120</v>
          </cell>
        </row>
        <row r="418">
          <cell r="C418">
            <v>5657</v>
          </cell>
          <cell r="D418" t="str">
            <v>LICEO RURAL SAN RAFAEL</v>
          </cell>
          <cell r="E418">
            <v>3</v>
          </cell>
          <cell r="F418" t="str">
            <v>LECCIONES ENSEÑANZA MEDIA ACADEMICA</v>
          </cell>
          <cell r="G418">
            <v>200</v>
          </cell>
        </row>
        <row r="419">
          <cell r="C419">
            <v>5842</v>
          </cell>
          <cell r="D419" t="str">
            <v>LICEO RURAL GUAYMI</v>
          </cell>
          <cell r="E419">
            <v>3</v>
          </cell>
          <cell r="F419" t="str">
            <v>LECCIONES ENSEÑANZA MEDIA ACADEMICA</v>
          </cell>
          <cell r="G419">
            <v>200</v>
          </cell>
        </row>
        <row r="420">
          <cell r="C420">
            <v>5843</v>
          </cell>
          <cell r="D420" t="str">
            <v>LICEO RURAL ALTO COMTE</v>
          </cell>
          <cell r="E420">
            <v>3</v>
          </cell>
          <cell r="F420" t="str">
            <v>LECCIONES ENSEÑANZA MEDIA ACADEMICA</v>
          </cell>
          <cell r="G420">
            <v>200</v>
          </cell>
        </row>
        <row r="421">
          <cell r="C421">
            <v>5981</v>
          </cell>
          <cell r="D421" t="str">
            <v>LICEO RURAL PARAISO DE CHANGUE</v>
          </cell>
          <cell r="E421">
            <v>3</v>
          </cell>
          <cell r="F421" t="str">
            <v>LECCIONES ENSEÑANZA MEDIA ACADEMICA</v>
          </cell>
          <cell r="G421">
            <v>200</v>
          </cell>
        </row>
        <row r="422">
          <cell r="C422">
            <v>6046</v>
          </cell>
          <cell r="D422" t="str">
            <v>LICEO RURAL LA CASONA</v>
          </cell>
          <cell r="E422">
            <v>3</v>
          </cell>
          <cell r="F422" t="str">
            <v>LECCIONES ENSEÑANZA MEDIA ACADEMICA</v>
          </cell>
          <cell r="G422">
            <v>200</v>
          </cell>
        </row>
        <row r="423">
          <cell r="C423">
            <v>6112</v>
          </cell>
          <cell r="D423" t="str">
            <v>LICEO FINCA NARANJO</v>
          </cell>
          <cell r="E423">
            <v>3</v>
          </cell>
          <cell r="F423" t="str">
            <v>LECCIONES ENSEÑANZA MEDIA ACADEMICA</v>
          </cell>
          <cell r="G423">
            <v>844</v>
          </cell>
        </row>
        <row r="424">
          <cell r="C424">
            <v>6131</v>
          </cell>
          <cell r="D424" t="str">
            <v>LICEO SANTA ELENA DE PITTIER</v>
          </cell>
          <cell r="E424">
            <v>3</v>
          </cell>
          <cell r="F424" t="str">
            <v>LECCIONES ENSEÑANZA MEDIA ACADEMICA</v>
          </cell>
          <cell r="G424">
            <v>304</v>
          </cell>
        </row>
        <row r="425">
          <cell r="C425">
            <v>6156</v>
          </cell>
          <cell r="D425" t="str">
            <v>LICEO BILINGUE ITALO-COSTARRICENSE</v>
          </cell>
          <cell r="E425">
            <v>3</v>
          </cell>
          <cell r="F425" t="str">
            <v>LECCIONES ENSEÑANZA MEDIA ACADEMICA</v>
          </cell>
          <cell r="G425">
            <v>464</v>
          </cell>
        </row>
        <row r="426">
          <cell r="C426">
            <v>6260</v>
          </cell>
          <cell r="D426" t="str">
            <v>PNOEJ COTO</v>
          </cell>
          <cell r="E426">
            <v>3</v>
          </cell>
          <cell r="F426" t="str">
            <v>LECCIONES ENSEÑANZA MEDIA ACADEMICA</v>
          </cell>
          <cell r="G426">
            <v>216</v>
          </cell>
        </row>
        <row r="427">
          <cell r="C427">
            <v>4128</v>
          </cell>
          <cell r="D427" t="str">
            <v>LICEO RIO BANANO.</v>
          </cell>
          <cell r="E427">
            <v>3</v>
          </cell>
          <cell r="F427" t="str">
            <v>LECCIONES ENSEÑANZA MEDIA ACADEMICA</v>
          </cell>
          <cell r="G427">
            <v>505</v>
          </cell>
        </row>
        <row r="428">
          <cell r="C428">
            <v>4129</v>
          </cell>
          <cell r="D428" t="str">
            <v>LICEO DE SIXAOLA</v>
          </cell>
          <cell r="E428">
            <v>3</v>
          </cell>
          <cell r="F428" t="str">
            <v>LECCIONES ENSEÑANZA MEDIA ACADEMICA</v>
          </cell>
          <cell r="G428">
            <v>556</v>
          </cell>
        </row>
        <row r="429">
          <cell r="C429">
            <v>4130</v>
          </cell>
          <cell r="D429" t="str">
            <v>LICEO ACADEMICO RODRIGO SOLANO</v>
          </cell>
          <cell r="E429">
            <v>3</v>
          </cell>
          <cell r="F429" t="str">
            <v>LECCIONES ENSEÑANZA MEDIA ACADEMICA</v>
          </cell>
          <cell r="G429">
            <v>853</v>
          </cell>
        </row>
        <row r="430">
          <cell r="C430">
            <v>4131</v>
          </cell>
          <cell r="D430" t="str">
            <v>LICEO DE MATINA</v>
          </cell>
          <cell r="E430">
            <v>3</v>
          </cell>
          <cell r="F430" t="str">
            <v>LECCIONES ENSEÑANZA MEDIA ACADEMICA</v>
          </cell>
          <cell r="G430">
            <v>1428</v>
          </cell>
        </row>
        <row r="431">
          <cell r="C431">
            <v>4132</v>
          </cell>
          <cell r="D431" t="str">
            <v>LICEO DE MARYLAND</v>
          </cell>
          <cell r="E431">
            <v>3</v>
          </cell>
          <cell r="F431" t="str">
            <v>LECCIONES ENSEÑANZA MEDIA ACADEMICA</v>
          </cell>
          <cell r="G431">
            <v>757</v>
          </cell>
        </row>
        <row r="432">
          <cell r="C432">
            <v>4133</v>
          </cell>
          <cell r="D432" t="str">
            <v>COLEGIO DE LIMON DIURNO</v>
          </cell>
          <cell r="E432">
            <v>3</v>
          </cell>
          <cell r="F432" t="str">
            <v>LECCIONES ENSEÑANZA MEDIA ACADEMICA</v>
          </cell>
          <cell r="G432">
            <v>2867</v>
          </cell>
        </row>
        <row r="433">
          <cell r="C433">
            <v>4134</v>
          </cell>
          <cell r="D433" t="str">
            <v>LICEO NUEVO DE LIMON</v>
          </cell>
          <cell r="E433">
            <v>3</v>
          </cell>
          <cell r="F433" t="str">
            <v>LECCIONES ENSEÑANZA MEDIA ACADEMICA</v>
          </cell>
          <cell r="G433">
            <v>1906</v>
          </cell>
        </row>
        <row r="434">
          <cell r="C434">
            <v>4135</v>
          </cell>
          <cell r="D434" t="str">
            <v>LICEO DE SULAYÖM</v>
          </cell>
          <cell r="E434">
            <v>3</v>
          </cell>
          <cell r="F434" t="str">
            <v>LECCIONES ENSEÑANZA MEDIA ACADEMICA</v>
          </cell>
          <cell r="G434">
            <v>497</v>
          </cell>
        </row>
        <row r="435">
          <cell r="C435">
            <v>4136</v>
          </cell>
          <cell r="D435" t="str">
            <v>LICEO DE LIVERPOOL</v>
          </cell>
          <cell r="E435">
            <v>3</v>
          </cell>
          <cell r="F435" t="str">
            <v>LECCIONES ENSEÑANZA MEDIA ACADEMICA</v>
          </cell>
          <cell r="G435">
            <v>567</v>
          </cell>
        </row>
        <row r="436">
          <cell r="C436">
            <v>4137</v>
          </cell>
          <cell r="D436" t="str">
            <v>LICEO DE LA ALEGRIA</v>
          </cell>
          <cell r="E436">
            <v>3</v>
          </cell>
          <cell r="F436" t="str">
            <v>LECCIONES ENSEÑANZA MEDIA ACADEMICA</v>
          </cell>
          <cell r="G436">
            <v>1002</v>
          </cell>
        </row>
        <row r="437">
          <cell r="C437">
            <v>5169</v>
          </cell>
          <cell r="D437" t="str">
            <v>PREV. PARA INCAP. TOT. Y TEM.</v>
          </cell>
          <cell r="E437">
            <v>3</v>
          </cell>
          <cell r="F437" t="str">
            <v>LECCIONES ENSEÑANZA MEDIA ACADEMICA</v>
          </cell>
          <cell r="G437">
            <v>20</v>
          </cell>
        </row>
        <row r="438">
          <cell r="C438">
            <v>5170</v>
          </cell>
          <cell r="D438" t="str">
            <v>TELESEC. BARRA DE PARISMINA</v>
          </cell>
          <cell r="E438">
            <v>3</v>
          </cell>
          <cell r="F438" t="str">
            <v>LECCIONES ENSEÑANZA MEDIA ACADEMICA</v>
          </cell>
          <cell r="G438">
            <v>200</v>
          </cell>
        </row>
        <row r="439">
          <cell r="C439">
            <v>5171</v>
          </cell>
          <cell r="D439" t="str">
            <v>LICEO RURAL GAVILAN</v>
          </cell>
          <cell r="E439">
            <v>3</v>
          </cell>
          <cell r="F439" t="str">
            <v>LECCIONES ENSEÑANZA MEDIA ACADEMICA</v>
          </cell>
          <cell r="G439">
            <v>200</v>
          </cell>
        </row>
        <row r="440">
          <cell r="C440">
            <v>5173</v>
          </cell>
          <cell r="D440" t="str">
            <v>LICEO RURAL CAHUITA</v>
          </cell>
          <cell r="E440">
            <v>3</v>
          </cell>
          <cell r="F440" t="str">
            <v>LECCIONES ENSEÑANZA MEDIA ACADEMICA</v>
          </cell>
          <cell r="G440">
            <v>280</v>
          </cell>
        </row>
        <row r="441">
          <cell r="C441">
            <v>5294</v>
          </cell>
          <cell r="D441" t="str">
            <v>LICEO RURAL SAN VICENTE</v>
          </cell>
          <cell r="E441">
            <v>3</v>
          </cell>
          <cell r="F441" t="str">
            <v>LECCIONES ENSEÑANZA MEDIA ACADEMICA</v>
          </cell>
          <cell r="G441">
            <v>200</v>
          </cell>
        </row>
        <row r="442">
          <cell r="C442">
            <v>5295</v>
          </cell>
          <cell r="D442" t="str">
            <v>LICEO RURAL LA PERLA</v>
          </cell>
          <cell r="E442">
            <v>3</v>
          </cell>
          <cell r="F442" t="str">
            <v>LECCIONES ENSEÑANZA MEDIA ACADEMICA</v>
          </cell>
          <cell r="G442">
            <v>240</v>
          </cell>
        </row>
        <row r="443">
          <cell r="C443">
            <v>5316</v>
          </cell>
          <cell r="D443" t="str">
            <v>LICEO CAPITAN RAMON RIVAS</v>
          </cell>
          <cell r="E443">
            <v>3</v>
          </cell>
          <cell r="F443" t="str">
            <v>LECCIONES ENSEÑANZA MEDIA ACADEMICA</v>
          </cell>
          <cell r="G443">
            <v>644</v>
          </cell>
        </row>
        <row r="444">
          <cell r="C444">
            <v>5567</v>
          </cell>
          <cell r="D444" t="str">
            <v>LICEO DE VENECIA</v>
          </cell>
          <cell r="E444">
            <v>3</v>
          </cell>
          <cell r="F444" t="str">
            <v>LECCIONES ENSEÑANZA MEDIA ACADEMICA</v>
          </cell>
          <cell r="G444">
            <v>1063</v>
          </cell>
        </row>
        <row r="445">
          <cell r="C445">
            <v>5568</v>
          </cell>
          <cell r="D445" t="str">
            <v>LICEO DE SEPECUE Nº 2</v>
          </cell>
          <cell r="E445">
            <v>3</v>
          </cell>
          <cell r="F445" t="str">
            <v>LECCIONES ENSEÑANZA MEDIA ACADEMICA</v>
          </cell>
          <cell r="G445">
            <v>426</v>
          </cell>
        </row>
        <row r="446">
          <cell r="C446">
            <v>5662</v>
          </cell>
          <cell r="D446" t="str">
            <v>LICEO RURAL PUERTO VIEJO</v>
          </cell>
          <cell r="E446">
            <v>3</v>
          </cell>
          <cell r="F446" t="str">
            <v>LECCIONES ENSEÑANZA MEDIA ACADEMICA</v>
          </cell>
          <cell r="G446">
            <v>320</v>
          </cell>
        </row>
        <row r="447">
          <cell r="C447">
            <v>5683</v>
          </cell>
          <cell r="D447" t="str">
            <v>UNIDAD PEDAGOGICA RIO CUBA</v>
          </cell>
          <cell r="E447">
            <v>3</v>
          </cell>
          <cell r="F447" t="str">
            <v>LECCIONES ENSEÑANZA MEDIA ACADEMICA</v>
          </cell>
          <cell r="G447">
            <v>412</v>
          </cell>
        </row>
        <row r="448">
          <cell r="C448">
            <v>5846</v>
          </cell>
          <cell r="D448" t="str">
            <v>LICEO RURAL GANDOCA</v>
          </cell>
          <cell r="E448">
            <v>3</v>
          </cell>
          <cell r="F448" t="str">
            <v>LECCIONES ENSEÑANZA MEDIA ACADEMICA</v>
          </cell>
          <cell r="G448">
            <v>200</v>
          </cell>
        </row>
        <row r="449">
          <cell r="C449">
            <v>5847</v>
          </cell>
          <cell r="D449" t="str">
            <v>LICEO RURAL LA CELINA</v>
          </cell>
          <cell r="E449">
            <v>3</v>
          </cell>
          <cell r="F449" t="str">
            <v>LECCIONES ENSEÑANZA MEDIA ACADEMICA</v>
          </cell>
          <cell r="G449">
            <v>200</v>
          </cell>
        </row>
        <row r="450">
          <cell r="C450">
            <v>5848</v>
          </cell>
          <cell r="D450" t="str">
            <v>LICEO RURAL BOCA COEN</v>
          </cell>
          <cell r="E450">
            <v>3</v>
          </cell>
          <cell r="F450" t="str">
            <v>LECCIONES ENSEÑANZA MEDIA ACADEMICA</v>
          </cell>
          <cell r="G450">
            <v>240</v>
          </cell>
        </row>
        <row r="451">
          <cell r="C451">
            <v>5849</v>
          </cell>
          <cell r="D451" t="str">
            <v>LICEO RURAL ROCA QUEMADA</v>
          </cell>
          <cell r="E451">
            <v>3</v>
          </cell>
          <cell r="F451" t="str">
            <v>LECCIONES ENSEÑANZA MEDIA ACADEMICA</v>
          </cell>
          <cell r="G451">
            <v>200</v>
          </cell>
        </row>
        <row r="452">
          <cell r="C452">
            <v>5882</v>
          </cell>
          <cell r="D452" t="str">
            <v>COL. EXP. BILINGUE SIQUIRRES</v>
          </cell>
          <cell r="E452">
            <v>3</v>
          </cell>
          <cell r="F452" t="str">
            <v>LECCIONES ENSEÑANZA MEDIA ACADEMICA</v>
          </cell>
          <cell r="G452">
            <v>987</v>
          </cell>
        </row>
        <row r="453">
          <cell r="C453">
            <v>5895</v>
          </cell>
          <cell r="D453" t="str">
            <v>LICEO RURAL DE AGUAS ZARCAS</v>
          </cell>
          <cell r="E453">
            <v>3</v>
          </cell>
          <cell r="F453" t="str">
            <v>LECCIONES ENSEÑANZA MEDIA ACADEMICA</v>
          </cell>
          <cell r="G453">
            <v>200</v>
          </cell>
        </row>
        <row r="454">
          <cell r="C454">
            <v>5972</v>
          </cell>
          <cell r="D454" t="str">
            <v>LICEO RURAL SAN CARLOS DE PACU</v>
          </cell>
          <cell r="E454">
            <v>3</v>
          </cell>
          <cell r="F454" t="str">
            <v>LECCIONES ENSEÑANZA MEDIA ACADEMICA</v>
          </cell>
          <cell r="G454">
            <v>200</v>
          </cell>
        </row>
        <row r="455">
          <cell r="C455">
            <v>6045</v>
          </cell>
          <cell r="D455" t="str">
            <v>LICEO RURAL YORKIN</v>
          </cell>
          <cell r="E455">
            <v>3</v>
          </cell>
          <cell r="F455" t="str">
            <v>LECCIONES ENSEÑANZA MEDIA ACADEMICA</v>
          </cell>
          <cell r="G455">
            <v>200</v>
          </cell>
        </row>
        <row r="456">
          <cell r="C456">
            <v>6103</v>
          </cell>
          <cell r="D456" t="str">
            <v>I.E.G.B. PARAISO</v>
          </cell>
          <cell r="E456">
            <v>3</v>
          </cell>
          <cell r="F456" t="str">
            <v>LECCIONES ENSEÑANZA MEDIA ACADEMICA</v>
          </cell>
          <cell r="G456">
            <v>586</v>
          </cell>
        </row>
        <row r="457">
          <cell r="C457">
            <v>6129</v>
          </cell>
          <cell r="D457" t="str">
            <v>LICEO RURAL KATSI</v>
          </cell>
          <cell r="E457">
            <v>3</v>
          </cell>
          <cell r="F457" t="str">
            <v>LECCIONES ENSEÑANZA MEDIA ACADEMICA</v>
          </cell>
          <cell r="G457">
            <v>200</v>
          </cell>
        </row>
        <row r="458">
          <cell r="C458">
            <v>6224</v>
          </cell>
          <cell r="D458" t="str">
            <v>I.E.G.B.COROMA</v>
          </cell>
          <cell r="E458">
            <v>3</v>
          </cell>
          <cell r="F458" t="str">
            <v>LECCIONES ENSEÑANZA MEDIA ACADEMICA</v>
          </cell>
          <cell r="G458">
            <v>160</v>
          </cell>
        </row>
        <row r="459">
          <cell r="C459">
            <v>6235</v>
          </cell>
          <cell r="D459" t="str">
            <v>I.E.G.B. NAMALDI</v>
          </cell>
          <cell r="E459">
            <v>3</v>
          </cell>
          <cell r="F459" t="str">
            <v>LECCIONES ENSEÑANZA MEDIA ACADEMICA</v>
          </cell>
          <cell r="G459">
            <v>200</v>
          </cell>
        </row>
        <row r="460">
          <cell r="C460">
            <v>6236</v>
          </cell>
          <cell r="D460" t="str">
            <v>I.E.G.B. PALMERA</v>
          </cell>
          <cell r="E460">
            <v>3</v>
          </cell>
          <cell r="F460" t="str">
            <v>LECCIONES ENSEÑANZA MEDIA ACADEMICA</v>
          </cell>
          <cell r="G460">
            <v>160</v>
          </cell>
        </row>
        <row r="461">
          <cell r="C461">
            <v>6261</v>
          </cell>
          <cell r="D461" t="str">
            <v>PNOEJ LIMON</v>
          </cell>
          <cell r="E461">
            <v>3</v>
          </cell>
          <cell r="F461" t="str">
            <v>LECCIONES ENSEÑANZA MEDIA ACADEMICA</v>
          </cell>
          <cell r="G461">
            <v>396</v>
          </cell>
        </row>
        <row r="462">
          <cell r="C462">
            <v>6350</v>
          </cell>
          <cell r="D462" t="str">
            <v>I.E.G.B. LIMON 2000</v>
          </cell>
          <cell r="E462">
            <v>3</v>
          </cell>
          <cell r="F462" t="str">
            <v>LECCIONES ENSEÑANZA MEDIA ACADEMICA</v>
          </cell>
          <cell r="G462">
            <v>279</v>
          </cell>
        </row>
        <row r="463">
          <cell r="C463">
            <v>6408</v>
          </cell>
          <cell r="D463" t="str">
            <v>LICEO RURAL SHIROLES</v>
          </cell>
          <cell r="E463">
            <v>3</v>
          </cell>
          <cell r="F463" t="str">
            <v>LECCIONES ENSEÑANZA MEDIA ACADEMICA</v>
          </cell>
          <cell r="G463">
            <v>160</v>
          </cell>
        </row>
        <row r="464">
          <cell r="C464">
            <v>6480</v>
          </cell>
          <cell r="D464" t="str">
            <v>LIC RURAL ALTO COHEN</v>
          </cell>
          <cell r="E464">
            <v>3</v>
          </cell>
          <cell r="F464" t="str">
            <v>LECCIONES ENSEÑANZA MEDIA ACADEMICA</v>
          </cell>
          <cell r="G464">
            <v>160</v>
          </cell>
        </row>
        <row r="465">
          <cell r="C465">
            <v>6500</v>
          </cell>
          <cell r="D465" t="str">
            <v>COLEGIO PACUARE</v>
          </cell>
          <cell r="E465">
            <v>3</v>
          </cell>
          <cell r="F465" t="str">
            <v>LECCIONES ENSEÑANZA MEDIA ACADEMICA</v>
          </cell>
          <cell r="G465">
            <v>619</v>
          </cell>
        </row>
        <row r="466">
          <cell r="C466">
            <v>6501</v>
          </cell>
          <cell r="D466" t="str">
            <v>COLEGIO LA FLORIDA</v>
          </cell>
          <cell r="E466">
            <v>3</v>
          </cell>
          <cell r="F466" t="str">
            <v>LECCIONES ENSEÑANZA MEDIA ACADEMICA</v>
          </cell>
          <cell r="G466">
            <v>295</v>
          </cell>
        </row>
        <row r="467">
          <cell r="C467">
            <v>4138</v>
          </cell>
          <cell r="D467" t="str">
            <v>LICEO DE TICABAN</v>
          </cell>
          <cell r="E467">
            <v>3</v>
          </cell>
          <cell r="F467" t="str">
            <v>LECCIONES ENSEÑANZA MEDIA ACADEMICA</v>
          </cell>
          <cell r="G467">
            <v>945</v>
          </cell>
        </row>
        <row r="468">
          <cell r="C468">
            <v>4139</v>
          </cell>
          <cell r="D468" t="str">
            <v>LICEO DE POCORA</v>
          </cell>
          <cell r="E468">
            <v>3</v>
          </cell>
          <cell r="F468" t="str">
            <v>LECCIONES ENSEÑANZA MEDIA ACADEMICA</v>
          </cell>
          <cell r="G468">
            <v>1168</v>
          </cell>
        </row>
        <row r="469">
          <cell r="C469">
            <v>4140</v>
          </cell>
          <cell r="D469" t="str">
            <v>LICEO DE LLANO BONITO</v>
          </cell>
          <cell r="E469">
            <v>3</v>
          </cell>
          <cell r="F469" t="str">
            <v>LECCIONES ENSEÑANZA MEDIA ACADEMICA</v>
          </cell>
          <cell r="G469">
            <v>772</v>
          </cell>
        </row>
        <row r="470">
          <cell r="C470">
            <v>4141</v>
          </cell>
          <cell r="D470" t="str">
            <v>LICEO DE CARIARI</v>
          </cell>
          <cell r="E470">
            <v>3</v>
          </cell>
          <cell r="F470" t="str">
            <v>LECCIONES ENSEÑANZA MEDIA ACADEMICA</v>
          </cell>
          <cell r="G470">
            <v>2708</v>
          </cell>
        </row>
        <row r="471">
          <cell r="C471">
            <v>4142</v>
          </cell>
          <cell r="D471" t="str">
            <v>LICEO DE POCOCI</v>
          </cell>
          <cell r="E471">
            <v>3</v>
          </cell>
          <cell r="F471" t="str">
            <v>LECCIONES ENSEÑANZA MEDIA ACADEMICA</v>
          </cell>
          <cell r="G471">
            <v>1999</v>
          </cell>
        </row>
        <row r="472">
          <cell r="C472">
            <v>4143</v>
          </cell>
          <cell r="D472" t="str">
            <v>LICEO DE DUACARI</v>
          </cell>
          <cell r="E472">
            <v>3</v>
          </cell>
          <cell r="F472" t="str">
            <v>LECCIONES ENSEÑANZA MEDIA ACADEMICA</v>
          </cell>
          <cell r="G472">
            <v>586</v>
          </cell>
        </row>
        <row r="473">
          <cell r="C473">
            <v>4144</v>
          </cell>
          <cell r="D473" t="str">
            <v>LICEO DE JIMENEZ</v>
          </cell>
          <cell r="E473">
            <v>3</v>
          </cell>
          <cell r="F473" t="str">
            <v>LECCIONES ENSEÑANZA MEDIA ACADEMICA</v>
          </cell>
          <cell r="G473">
            <v>1338</v>
          </cell>
        </row>
        <row r="474">
          <cell r="C474">
            <v>4145</v>
          </cell>
          <cell r="D474" t="str">
            <v>LICEO LA RITA</v>
          </cell>
          <cell r="E474">
            <v>3</v>
          </cell>
          <cell r="F474" t="str">
            <v>LECCIONES ENSEÑANZA MEDIA ACADEMICA</v>
          </cell>
          <cell r="G474">
            <v>992</v>
          </cell>
        </row>
        <row r="475">
          <cell r="C475">
            <v>5174</v>
          </cell>
          <cell r="D475" t="str">
            <v>PREV. PARA INCAP. TOT. Y TEM.</v>
          </cell>
          <cell r="E475">
            <v>3</v>
          </cell>
          <cell r="F475" t="str">
            <v>LECCIONES ENSEÑANZA MEDIA ACADEMICA</v>
          </cell>
          <cell r="G475">
            <v>64</v>
          </cell>
        </row>
        <row r="476">
          <cell r="C476">
            <v>5176</v>
          </cell>
          <cell r="D476" t="str">
            <v>LICEO RURAL BARRA DEL TORTUGUE</v>
          </cell>
          <cell r="E476">
            <v>3</v>
          </cell>
          <cell r="F476" t="str">
            <v>LECCIONES ENSEÑANZA MEDIA ACADEMICA</v>
          </cell>
          <cell r="G476">
            <v>200</v>
          </cell>
        </row>
        <row r="477">
          <cell r="C477">
            <v>5536</v>
          </cell>
          <cell r="D477" t="str">
            <v>LICEO COLORADO</v>
          </cell>
          <cell r="E477">
            <v>3</v>
          </cell>
          <cell r="F477" t="str">
            <v>LECCIONES ENSEÑANZA MEDIA ACADEMICA</v>
          </cell>
          <cell r="G477">
            <v>251</v>
          </cell>
        </row>
        <row r="478">
          <cell r="C478">
            <v>5587</v>
          </cell>
          <cell r="D478" t="str">
            <v>LICEO RURAL SAN JULIAN</v>
          </cell>
          <cell r="E478">
            <v>3</v>
          </cell>
          <cell r="F478" t="str">
            <v>LECCIONES ENSEÑANZA MEDIA ACADEMICA</v>
          </cell>
          <cell r="G478">
            <v>200</v>
          </cell>
        </row>
        <row r="479">
          <cell r="C479">
            <v>5659</v>
          </cell>
          <cell r="D479" t="str">
            <v>LICEO RURAL CARTAGENA</v>
          </cell>
          <cell r="E479">
            <v>3</v>
          </cell>
          <cell r="F479" t="str">
            <v>LECCIONES ENSEÑANZA MEDIA ACADEMICA</v>
          </cell>
          <cell r="G479">
            <v>200</v>
          </cell>
        </row>
        <row r="480">
          <cell r="C480">
            <v>5660</v>
          </cell>
          <cell r="D480" t="str">
            <v>TELESEC. LINEA VIEJA</v>
          </cell>
          <cell r="E480">
            <v>3</v>
          </cell>
          <cell r="F480" t="str">
            <v>LECCIONES ENSEÑANZA MEDIA ACADEMICA</v>
          </cell>
          <cell r="G480">
            <v>200</v>
          </cell>
        </row>
        <row r="481">
          <cell r="C481">
            <v>5717</v>
          </cell>
          <cell r="D481" t="str">
            <v>LICEO LAS PALMITAS</v>
          </cell>
          <cell r="E481">
            <v>3</v>
          </cell>
          <cell r="F481" t="str">
            <v>LECCIONES ENSEÑANZA MEDIA ACADEMICA</v>
          </cell>
          <cell r="G481">
            <v>491</v>
          </cell>
        </row>
        <row r="482">
          <cell r="C482">
            <v>5718</v>
          </cell>
          <cell r="D482" t="str">
            <v>LIC.EXP. BIL. RIO JIMENEZ</v>
          </cell>
          <cell r="E482">
            <v>1</v>
          </cell>
          <cell r="F482" t="str">
            <v>LECCIONES LECCIONES ENSEÑANZA TECNICO PROFESIONAL</v>
          </cell>
          <cell r="G482">
            <v>16</v>
          </cell>
        </row>
        <row r="483">
          <cell r="C483">
            <v>5718</v>
          </cell>
          <cell r="D483" t="str">
            <v>LIC.EXP. BIL. RIO JIMENEZ</v>
          </cell>
          <cell r="E483">
            <v>3</v>
          </cell>
          <cell r="F483" t="str">
            <v>LECCIONES ENSEÑANZA MEDIA ACADEMICA</v>
          </cell>
          <cell r="G483">
            <v>1179</v>
          </cell>
        </row>
        <row r="484">
          <cell r="C484">
            <v>6000</v>
          </cell>
          <cell r="D484" t="str">
            <v>LICEO CUATRO ESQUINAS</v>
          </cell>
          <cell r="E484">
            <v>3</v>
          </cell>
          <cell r="F484" t="str">
            <v>LECCIONES ENSEÑANZA MEDIA ACADEMICA</v>
          </cell>
          <cell r="G484">
            <v>629</v>
          </cell>
        </row>
        <row r="485">
          <cell r="C485">
            <v>6028</v>
          </cell>
          <cell r="D485" t="str">
            <v>LICEO DE AGROPORTICA</v>
          </cell>
          <cell r="E485">
            <v>3</v>
          </cell>
          <cell r="F485" t="str">
            <v>LECCIONES ENSEÑANZA MEDIA ACADEMICA</v>
          </cell>
          <cell r="G485">
            <v>522</v>
          </cell>
        </row>
        <row r="486">
          <cell r="C486">
            <v>6115</v>
          </cell>
          <cell r="D486" t="str">
            <v>LICEO SAN RAFAEL</v>
          </cell>
          <cell r="E486">
            <v>3</v>
          </cell>
          <cell r="F486" t="str">
            <v>LECCIONES ENSEÑANZA MEDIA ACADEMICA</v>
          </cell>
          <cell r="G486">
            <v>919</v>
          </cell>
        </row>
        <row r="487">
          <cell r="C487">
            <v>6262</v>
          </cell>
          <cell r="D487" t="str">
            <v>PNOEJ GUAPILES</v>
          </cell>
          <cell r="E487">
            <v>3</v>
          </cell>
          <cell r="F487" t="str">
            <v>LECCIONES ENSEÑANZA MEDIA ACADEMICA</v>
          </cell>
          <cell r="G487">
            <v>360</v>
          </cell>
        </row>
        <row r="488">
          <cell r="C488">
            <v>6385</v>
          </cell>
          <cell r="D488" t="str">
            <v>SAN ANTONIO DEL HUMO</v>
          </cell>
          <cell r="E488">
            <v>3</v>
          </cell>
          <cell r="F488" t="str">
            <v>LECCIONES ENSEÑANZA MEDIA ACADEMICA</v>
          </cell>
          <cell r="G488">
            <v>570</v>
          </cell>
        </row>
        <row r="489">
          <cell r="C489">
            <v>6479</v>
          </cell>
          <cell r="D489" t="str">
            <v>COLEGIO ACADEMICO DE GUACIMO</v>
          </cell>
          <cell r="E489">
            <v>3</v>
          </cell>
          <cell r="F489" t="str">
            <v>LECCIONES ENSEÑANZA MEDIA ACADEMICA</v>
          </cell>
          <cell r="G489">
            <v>620</v>
          </cell>
        </row>
        <row r="490">
          <cell r="C490">
            <v>6512</v>
          </cell>
          <cell r="D490" t="str">
            <v>LICEO SANTISIMA TRINIDAD</v>
          </cell>
          <cell r="E490">
            <v>3</v>
          </cell>
          <cell r="F490" t="str">
            <v>LECCIONES ENSEÑANZA MEDIA ACADEMICA</v>
          </cell>
          <cell r="G490">
            <v>295</v>
          </cell>
        </row>
        <row r="491">
          <cell r="C491">
            <v>5709</v>
          </cell>
          <cell r="D491" t="str">
            <v>LICEO RURAL TARCOLES</v>
          </cell>
          <cell r="E491">
            <v>3</v>
          </cell>
          <cell r="F491" t="str">
            <v>LECCIONES ENSEÑANZA MEDIA ACADEMICA</v>
          </cell>
          <cell r="G491">
            <v>240</v>
          </cell>
        </row>
        <row r="492">
          <cell r="C492">
            <v>5836</v>
          </cell>
          <cell r="D492" t="str">
            <v>LICEO RURAL SANTO DOMINGO</v>
          </cell>
          <cell r="E492">
            <v>3</v>
          </cell>
          <cell r="F492" t="str">
            <v>LECCIONES ENSEÑANZA MEDIA ACADEMICA</v>
          </cell>
          <cell r="G492">
            <v>200</v>
          </cell>
        </row>
        <row r="493">
          <cell r="C493">
            <v>5837</v>
          </cell>
          <cell r="D493" t="str">
            <v>LICEO RURAL CERRITOS</v>
          </cell>
          <cell r="E493">
            <v>3</v>
          </cell>
          <cell r="F493" t="str">
            <v>LECCIONES ENSEÑANZA MEDIA ACADEMICA</v>
          </cell>
          <cell r="G493">
            <v>200</v>
          </cell>
        </row>
        <row r="494">
          <cell r="C494">
            <v>5838</v>
          </cell>
          <cell r="D494" t="str">
            <v>LICEO RURAL COOPE SILENCIO</v>
          </cell>
          <cell r="E494">
            <v>3</v>
          </cell>
          <cell r="F494" t="str">
            <v>LECCIONES ENSEÑANZA MEDIA ACADEMICA</v>
          </cell>
          <cell r="G494">
            <v>200</v>
          </cell>
        </row>
        <row r="495">
          <cell r="C495">
            <v>5871</v>
          </cell>
          <cell r="D495" t="str">
            <v>LICEO RURAL LONDRES DE AGUIRRE</v>
          </cell>
          <cell r="E495">
            <v>3</v>
          </cell>
          <cell r="F495" t="str">
            <v>LECCIONES ENSEÑANZA MEDIA ACADEMICA</v>
          </cell>
          <cell r="G495">
            <v>240</v>
          </cell>
        </row>
        <row r="496">
          <cell r="C496">
            <v>5891</v>
          </cell>
          <cell r="D496" t="str">
            <v>LICEO RURAL EL CARMEN</v>
          </cell>
          <cell r="E496">
            <v>3</v>
          </cell>
          <cell r="F496" t="str">
            <v>LECCIONES ENSEÑANZA MEDIA ACADEMICA</v>
          </cell>
          <cell r="G496">
            <v>200</v>
          </cell>
        </row>
        <row r="497">
          <cell r="C497">
            <v>5988</v>
          </cell>
          <cell r="D497" t="str">
            <v>LICEO DE QUEBRADA GANADO</v>
          </cell>
          <cell r="E497">
            <v>3</v>
          </cell>
          <cell r="F497" t="str">
            <v>LECCIONES ENSEÑANZA MEDIA ACADEMICA</v>
          </cell>
          <cell r="G497">
            <v>494</v>
          </cell>
        </row>
        <row r="498">
          <cell r="C498">
            <v>6263</v>
          </cell>
          <cell r="D498" t="str">
            <v>PNOEJ AGUIRRE</v>
          </cell>
          <cell r="E498">
            <v>3</v>
          </cell>
          <cell r="F498" t="str">
            <v>LECCIONES ENSEÑANZA MEDIA ACADEMICA</v>
          </cell>
          <cell r="G498">
            <v>180</v>
          </cell>
        </row>
        <row r="499">
          <cell r="C499">
            <v>6273</v>
          </cell>
          <cell r="D499" t="str">
            <v>LICEO RURAL CERROS</v>
          </cell>
          <cell r="E499">
            <v>3</v>
          </cell>
          <cell r="F499" t="str">
            <v>LECCIONES ENSEÑANZA MEDIA ACADEMICA</v>
          </cell>
          <cell r="G499">
            <v>240</v>
          </cell>
        </row>
        <row r="500">
          <cell r="C500">
            <v>4147</v>
          </cell>
          <cell r="D500" t="str">
            <v>LICEO DE BRASILIA</v>
          </cell>
          <cell r="E500">
            <v>3</v>
          </cell>
          <cell r="F500" t="str">
            <v>LECCIONES ENSEÑANZA MEDIA ACADEMICA</v>
          </cell>
          <cell r="G500">
            <v>546</v>
          </cell>
        </row>
        <row r="501">
          <cell r="C501">
            <v>4148</v>
          </cell>
          <cell r="D501" t="str">
            <v>LICEO DE AGUAS CLARAS</v>
          </cell>
          <cell r="E501">
            <v>3</v>
          </cell>
          <cell r="F501" t="str">
            <v>LECCIONES ENSEÑANZA MEDIA ACADEMICA</v>
          </cell>
          <cell r="G501">
            <v>654</v>
          </cell>
        </row>
        <row r="502">
          <cell r="C502">
            <v>4149</v>
          </cell>
          <cell r="D502" t="str">
            <v>LICEO DE KATIRA</v>
          </cell>
          <cell r="E502">
            <v>3</v>
          </cell>
          <cell r="F502" t="str">
            <v>LECCIONES ENSEÑANZA MEDIA ACADEMICA</v>
          </cell>
          <cell r="G502">
            <v>664</v>
          </cell>
        </row>
        <row r="503">
          <cell r="C503">
            <v>4150</v>
          </cell>
          <cell r="D503" t="str">
            <v>LICEO DE BIJAGUA</v>
          </cell>
          <cell r="E503">
            <v>3</v>
          </cell>
          <cell r="F503" t="str">
            <v>LECCIONES ENSEÑANZA MEDIA ACADEMICA</v>
          </cell>
          <cell r="G503">
            <v>790</v>
          </cell>
        </row>
        <row r="504">
          <cell r="C504">
            <v>4151</v>
          </cell>
          <cell r="D504" t="str">
            <v>LICEO SAN JOSE DE UPALA</v>
          </cell>
          <cell r="E504">
            <v>3</v>
          </cell>
          <cell r="F504" t="str">
            <v>LECCIONES ENSEÑANZA MEDIA ACADEMICA</v>
          </cell>
          <cell r="G504">
            <v>1002</v>
          </cell>
        </row>
        <row r="505">
          <cell r="C505">
            <v>4913</v>
          </cell>
          <cell r="D505" t="str">
            <v>LICEO DOS RIOS</v>
          </cell>
          <cell r="E505">
            <v>3</v>
          </cell>
          <cell r="F505" t="str">
            <v>LECCIONES ENSEÑANZA MEDIA ACADEMICA</v>
          </cell>
          <cell r="G505">
            <v>411</v>
          </cell>
        </row>
        <row r="506">
          <cell r="C506">
            <v>5177</v>
          </cell>
          <cell r="D506" t="str">
            <v>LICEO RURAL EL PORVENIR</v>
          </cell>
          <cell r="E506">
            <v>3</v>
          </cell>
          <cell r="F506" t="str">
            <v>LECCIONES ENSEÑANZA MEDIA ACADEMICA</v>
          </cell>
          <cell r="G506">
            <v>200</v>
          </cell>
        </row>
        <row r="507">
          <cell r="C507">
            <v>5178</v>
          </cell>
          <cell r="D507" t="str">
            <v>LICEO LAS DELICIAS</v>
          </cell>
          <cell r="E507">
            <v>3</v>
          </cell>
          <cell r="F507" t="str">
            <v>LECCIONES ENSEÑANZA MEDIA ACADEMICA</v>
          </cell>
          <cell r="G507">
            <v>394</v>
          </cell>
        </row>
        <row r="508">
          <cell r="C508">
            <v>5317</v>
          </cell>
          <cell r="D508" t="str">
            <v>LICEO CANALETE</v>
          </cell>
          <cell r="E508">
            <v>3</v>
          </cell>
          <cell r="F508" t="str">
            <v>LECCIONES ENSEÑANZA MEDIA ACADEMICA</v>
          </cell>
          <cell r="G508">
            <v>860</v>
          </cell>
        </row>
        <row r="509">
          <cell r="C509">
            <v>5583</v>
          </cell>
          <cell r="D509" t="str">
            <v>LICEO CUATRO BOCAS</v>
          </cell>
          <cell r="E509">
            <v>3</v>
          </cell>
          <cell r="F509" t="str">
            <v>LECCIONES ENSEÑANZA MEDIA ACADEMICA</v>
          </cell>
          <cell r="G509">
            <v>406</v>
          </cell>
        </row>
        <row r="510">
          <cell r="C510">
            <v>5590</v>
          </cell>
          <cell r="D510" t="str">
            <v>LICEO LAS JUNTAS DE CAOBA</v>
          </cell>
          <cell r="E510">
            <v>3</v>
          </cell>
          <cell r="F510" t="str">
            <v>LECCIONES ENSEÑANZA MEDIA ACADEMICA</v>
          </cell>
          <cell r="G510">
            <v>433</v>
          </cell>
        </row>
        <row r="511">
          <cell r="C511">
            <v>5591</v>
          </cell>
          <cell r="D511" t="str">
            <v>LICEO SAN JORGE</v>
          </cell>
          <cell r="E511">
            <v>3</v>
          </cell>
          <cell r="F511" t="str">
            <v>LECCIONES ENSEÑANZA MEDIA ACADEMICA</v>
          </cell>
          <cell r="G511">
            <v>437</v>
          </cell>
        </row>
        <row r="512">
          <cell r="C512">
            <v>5596</v>
          </cell>
          <cell r="D512" t="str">
            <v>TELESEC. JAZMINES B</v>
          </cell>
          <cell r="E512">
            <v>3</v>
          </cell>
          <cell r="F512" t="str">
            <v>LECCIONES ENSEÑANZA MEDIA ACADEMICA</v>
          </cell>
          <cell r="G512">
            <v>120</v>
          </cell>
        </row>
        <row r="513">
          <cell r="C513">
            <v>5669</v>
          </cell>
          <cell r="D513" t="str">
            <v>TELESEC. MEXICO</v>
          </cell>
          <cell r="E513">
            <v>3</v>
          </cell>
          <cell r="F513" t="str">
            <v>LECCIONES ENSEÑANZA MEDIA ACADEMICA</v>
          </cell>
          <cell r="G513">
            <v>160</v>
          </cell>
        </row>
        <row r="514">
          <cell r="C514">
            <v>5670</v>
          </cell>
          <cell r="D514" t="str">
            <v>LICEO RURAL COLONIA PUNTARENAS</v>
          </cell>
          <cell r="E514">
            <v>3</v>
          </cell>
          <cell r="F514" t="str">
            <v>LECCIONES ENSEÑANZA MEDIA ACADEMICA</v>
          </cell>
          <cell r="G514">
            <v>240</v>
          </cell>
        </row>
        <row r="515">
          <cell r="C515">
            <v>5671</v>
          </cell>
          <cell r="D515" t="str">
            <v>LICEO COLONIA VILLA NUEVA</v>
          </cell>
          <cell r="E515">
            <v>3</v>
          </cell>
          <cell r="F515" t="str">
            <v>LECCIONES ENSEÑANZA MEDIA ACADEMICA</v>
          </cell>
          <cell r="G515">
            <v>396</v>
          </cell>
        </row>
        <row r="516">
          <cell r="C516">
            <v>5672</v>
          </cell>
          <cell r="D516" t="str">
            <v>TELESEC. VALLE VERDE</v>
          </cell>
          <cell r="E516">
            <v>3</v>
          </cell>
          <cell r="F516" t="str">
            <v>LECCIONES ENSEÑANZA MEDIA ACADEMICA</v>
          </cell>
          <cell r="G516">
            <v>200</v>
          </cell>
        </row>
        <row r="517">
          <cell r="C517">
            <v>5673</v>
          </cell>
          <cell r="D517" t="str">
            <v>LICEO RURAL IDA SAN LUIS</v>
          </cell>
          <cell r="E517">
            <v>3</v>
          </cell>
          <cell r="F517" t="str">
            <v>LECCIONES ENSEÑANZA MEDIA ACADEMICA</v>
          </cell>
          <cell r="G517">
            <v>200</v>
          </cell>
        </row>
        <row r="518">
          <cell r="C518">
            <v>5674</v>
          </cell>
          <cell r="D518" t="str">
            <v>TELESEC. PIEDRAS AZULES</v>
          </cell>
          <cell r="E518">
            <v>3</v>
          </cell>
          <cell r="F518" t="str">
            <v>LECCIONES ENSEÑANZA MEDIA ACADEMICA</v>
          </cell>
          <cell r="G518">
            <v>120</v>
          </cell>
        </row>
        <row r="519">
          <cell r="C519">
            <v>5859</v>
          </cell>
          <cell r="D519" t="str">
            <v>TELESEC. SAN GABRIEL DE UPALA</v>
          </cell>
          <cell r="E519">
            <v>3</v>
          </cell>
          <cell r="F519" t="str">
            <v>LECCIONES ENSEÑANZA MEDIA ACADEMICA</v>
          </cell>
          <cell r="G519">
            <v>120</v>
          </cell>
        </row>
        <row r="520">
          <cell r="C520">
            <v>5897</v>
          </cell>
          <cell r="D520" t="str">
            <v>TELESEC. BELLA VISTA</v>
          </cell>
          <cell r="E520">
            <v>3</v>
          </cell>
          <cell r="F520" t="str">
            <v>LECCIONES ENSEÑANZA MEDIA ACADEMICA</v>
          </cell>
          <cell r="G520">
            <v>120</v>
          </cell>
        </row>
        <row r="521">
          <cell r="C521">
            <v>6157</v>
          </cell>
          <cell r="D521" t="str">
            <v>I.E.G.B. LA VICTORIA</v>
          </cell>
          <cell r="E521">
            <v>3</v>
          </cell>
          <cell r="F521" t="str">
            <v>LECCIONES ENSEÑANZA MEDIA ACADEMICA</v>
          </cell>
          <cell r="G521">
            <v>204</v>
          </cell>
        </row>
        <row r="522">
          <cell r="C522">
            <v>6264</v>
          </cell>
          <cell r="D522" t="str">
            <v>PNOEJ UPALA</v>
          </cell>
          <cell r="E522">
            <v>3</v>
          </cell>
          <cell r="F522" t="str">
            <v>LECCIONES ENSEÑANZA MEDIA ACADEMICA</v>
          </cell>
          <cell r="G522">
            <v>54</v>
          </cell>
        </row>
        <row r="523">
          <cell r="C523">
            <v>4152</v>
          </cell>
          <cell r="D523" t="str">
            <v>ESC. MUSICA DE STO. DOMINGO 59</v>
          </cell>
          <cell r="E523">
            <v>3</v>
          </cell>
          <cell r="F523" t="str">
            <v>LECCIONES ENSEÑANZA MEDIA ACADEMICA</v>
          </cell>
          <cell r="G523">
            <v>120</v>
          </cell>
        </row>
        <row r="524">
          <cell r="C524">
            <v>4153</v>
          </cell>
          <cell r="D524" t="str">
            <v>ESC.MUN.MUS. MERCEDES NORTE 59</v>
          </cell>
          <cell r="E524">
            <v>3</v>
          </cell>
          <cell r="F524" t="str">
            <v>LECCIONES ENSEÑANZA MEDIA ACADEMICA</v>
          </cell>
          <cell r="G524">
            <v>350</v>
          </cell>
        </row>
        <row r="525">
          <cell r="C525">
            <v>5179</v>
          </cell>
          <cell r="D525" t="str">
            <v>ASOC. PRO-PAB.ENF.ALCOH.    57</v>
          </cell>
          <cell r="E525">
            <v>3</v>
          </cell>
          <cell r="F525" t="str">
            <v>LECCIONES ENSEÑANZA MEDIA ACADEMICA</v>
          </cell>
          <cell r="G525">
            <v>120</v>
          </cell>
        </row>
        <row r="526">
          <cell r="C526">
            <v>5180</v>
          </cell>
          <cell r="D526" t="str">
            <v>ESC.MUN.MUS. PARAISO        57</v>
          </cell>
          <cell r="E526">
            <v>3</v>
          </cell>
          <cell r="F526" t="str">
            <v>LECCIONES ENSEÑANZA MEDIA ACADEMICA</v>
          </cell>
          <cell r="G526">
            <v>394</v>
          </cell>
        </row>
        <row r="527">
          <cell r="C527">
            <v>5181</v>
          </cell>
          <cell r="D527" t="str">
            <v>ESC.MUN.MUS. ALVARADO       57</v>
          </cell>
          <cell r="E527">
            <v>3</v>
          </cell>
          <cell r="F527" t="str">
            <v>LECCIONES ENSEÑANZA MEDIA ACADEMICA</v>
          </cell>
          <cell r="G527">
            <v>141</v>
          </cell>
        </row>
        <row r="528">
          <cell r="C528">
            <v>5182</v>
          </cell>
          <cell r="D528" t="str">
            <v>ESC.MUN.MUS. SAN ISIDRO     59</v>
          </cell>
          <cell r="E528">
            <v>3</v>
          </cell>
          <cell r="F528" t="str">
            <v>LECCIONES ENSEÑANZA MEDIA ACADEMICA</v>
          </cell>
          <cell r="G528">
            <v>237</v>
          </cell>
        </row>
        <row r="529">
          <cell r="C529">
            <v>5183</v>
          </cell>
          <cell r="D529" t="str">
            <v>ESC.MUN.MUS. TEJAR          57</v>
          </cell>
          <cell r="E529">
            <v>3</v>
          </cell>
          <cell r="F529" t="str">
            <v>LECCIONES ENSEÑANZA MEDIA ACADEMICA</v>
          </cell>
          <cell r="G529">
            <v>43</v>
          </cell>
        </row>
        <row r="530">
          <cell r="C530">
            <v>5184</v>
          </cell>
          <cell r="D530" t="str">
            <v>ESC.MUN.MUS. SANTA BARBARA  59</v>
          </cell>
          <cell r="E530">
            <v>3</v>
          </cell>
          <cell r="F530" t="str">
            <v>LECCIONES ENSEÑANZA MEDIA ACADEMICA</v>
          </cell>
          <cell r="G530">
            <v>443</v>
          </cell>
        </row>
        <row r="531">
          <cell r="C531">
            <v>5185</v>
          </cell>
          <cell r="D531" t="str">
            <v>ESC.MUN.MUS. PALMARES       55</v>
          </cell>
          <cell r="E531">
            <v>3</v>
          </cell>
          <cell r="F531" t="str">
            <v>LECCIONES ENSEÑANZA MEDIA ACADEMICA</v>
          </cell>
          <cell r="G531">
            <v>225</v>
          </cell>
        </row>
        <row r="532">
          <cell r="C532">
            <v>5186</v>
          </cell>
          <cell r="D532" t="str">
            <v>ESC.MUN.MUS. JIMENEZ        58</v>
          </cell>
          <cell r="E532">
            <v>3</v>
          </cell>
          <cell r="F532" t="str">
            <v>LECCIONES ENSEÑANZA MEDIA ACADEMICA</v>
          </cell>
          <cell r="G532">
            <v>120</v>
          </cell>
        </row>
        <row r="533">
          <cell r="C533">
            <v>5187</v>
          </cell>
          <cell r="D533" t="str">
            <v>ESC.MUN.MUS. ESPARZA        64</v>
          </cell>
          <cell r="E533">
            <v>3</v>
          </cell>
          <cell r="F533" t="str">
            <v>LECCIONES ENSEÑANZA MEDIA ACADEMICA</v>
          </cell>
          <cell r="G533">
            <v>135</v>
          </cell>
        </row>
        <row r="534">
          <cell r="C534">
            <v>5188</v>
          </cell>
          <cell r="D534" t="str">
            <v>ESC.MUN.MUS. AGUA CALIENTE  57</v>
          </cell>
          <cell r="E534">
            <v>3</v>
          </cell>
          <cell r="F534" t="str">
            <v>LECCIONES ENSEÑANZA MEDIA ACADEMICA</v>
          </cell>
          <cell r="G534">
            <v>161</v>
          </cell>
        </row>
        <row r="535">
          <cell r="C535">
            <v>5189</v>
          </cell>
          <cell r="D535" t="str">
            <v>ESC.MUN.MUS. CARTAGO        57</v>
          </cell>
          <cell r="E535">
            <v>3</v>
          </cell>
          <cell r="F535" t="str">
            <v>LECCIONES ENSEÑANZA MEDIA ACADEMICA</v>
          </cell>
          <cell r="G535">
            <v>120</v>
          </cell>
        </row>
        <row r="536">
          <cell r="C536">
            <v>5190</v>
          </cell>
          <cell r="D536" t="str">
            <v>INF.EDUC.CIUDAD DE LOS NIÑOS57</v>
          </cell>
          <cell r="E536">
            <v>3</v>
          </cell>
          <cell r="F536" t="str">
            <v>LECCIONES ENSEÑANZA MEDIA ACADEMICA</v>
          </cell>
          <cell r="G536">
            <v>26</v>
          </cell>
        </row>
        <row r="537">
          <cell r="C537">
            <v>5195</v>
          </cell>
          <cell r="D537" t="str">
            <v>ESC. MUN.MUS.TRES RIOS      57</v>
          </cell>
          <cell r="E537">
            <v>3</v>
          </cell>
          <cell r="F537" t="str">
            <v>LECCIONES ENSEÑANZA MEDIA ACADEMICA</v>
          </cell>
          <cell r="G537">
            <v>317</v>
          </cell>
        </row>
        <row r="538">
          <cell r="C538">
            <v>5196</v>
          </cell>
          <cell r="D538" t="str">
            <v>INS.COST.DE ENS.RADIOFONICA 50</v>
          </cell>
          <cell r="E538">
            <v>3</v>
          </cell>
          <cell r="F538" t="str">
            <v>LECCIONES ENSEÑANZA MEDIA ACADEMICA</v>
          </cell>
          <cell r="G538">
            <v>200</v>
          </cell>
        </row>
        <row r="539">
          <cell r="C539">
            <v>5197</v>
          </cell>
          <cell r="D539" t="str">
            <v>CASA HOGAR TIA TERE 67</v>
          </cell>
          <cell r="E539">
            <v>3</v>
          </cell>
          <cell r="F539" t="str">
            <v>LECCIONES ENSEÑANZA MEDIA ACADEMICA</v>
          </cell>
          <cell r="G539">
            <v>204</v>
          </cell>
        </row>
        <row r="540">
          <cell r="C540">
            <v>5452</v>
          </cell>
          <cell r="D540" t="str">
            <v>ESC. MUSICA SANTA ANA</v>
          </cell>
          <cell r="E540">
            <v>3</v>
          </cell>
          <cell r="F540" t="str">
            <v>LECCIONES ENSEÑANZA MEDIA ACADEMICA</v>
          </cell>
          <cell r="G540">
            <v>120</v>
          </cell>
        </row>
        <row r="541">
          <cell r="C541">
            <v>5453</v>
          </cell>
          <cell r="D541" t="str">
            <v>ESC. MUSICA PEREZ ZELEDON</v>
          </cell>
          <cell r="E541">
            <v>3</v>
          </cell>
          <cell r="F541" t="str">
            <v>LECCIONES ENSEÑANZA MEDIA ACADEMICA</v>
          </cell>
          <cell r="G541">
            <v>120</v>
          </cell>
        </row>
        <row r="542">
          <cell r="C542">
            <v>5454</v>
          </cell>
          <cell r="D542" t="str">
            <v>ESC. MUSICA ABANGARES</v>
          </cell>
          <cell r="E542">
            <v>3</v>
          </cell>
          <cell r="F542" t="str">
            <v>LECCIONES ENSEÑANZA MEDIA ACADEMICA</v>
          </cell>
          <cell r="G542">
            <v>120</v>
          </cell>
        </row>
        <row r="543">
          <cell r="C543">
            <v>5595</v>
          </cell>
          <cell r="D543" t="str">
            <v>ESC.MUN.MUS DE POAS</v>
          </cell>
          <cell r="E543">
            <v>3</v>
          </cell>
          <cell r="F543" t="str">
            <v>LECCIONES ENSEÑANZA MEDIA ACADEMICA</v>
          </cell>
          <cell r="G543">
            <v>30</v>
          </cell>
        </row>
        <row r="544">
          <cell r="C544">
            <v>5685</v>
          </cell>
          <cell r="D544" t="str">
            <v>CONVENIO MEP - CNFL</v>
          </cell>
          <cell r="E544">
            <v>3</v>
          </cell>
          <cell r="F544" t="str">
            <v>LECCIONES ENSEÑANZA MEDIA ACADEMICA</v>
          </cell>
          <cell r="G544">
            <v>40</v>
          </cell>
        </row>
        <row r="545">
          <cell r="C545">
            <v>6313</v>
          </cell>
          <cell r="D545" t="str">
            <v>ASOC HOGAR CREA NIÑOS Y ADOLESC HEREDIA</v>
          </cell>
          <cell r="E545">
            <v>3</v>
          </cell>
          <cell r="F545" t="str">
            <v>LECCIONES ENSEÑANZA MEDIA ACADEMICA</v>
          </cell>
          <cell r="G545">
            <v>80</v>
          </cell>
        </row>
        <row r="546">
          <cell r="C546">
            <v>6361</v>
          </cell>
          <cell r="D546" t="str">
            <v>ESC.MUN.MUS.CERVANTES</v>
          </cell>
          <cell r="E546">
            <v>3</v>
          </cell>
          <cell r="F546" t="str">
            <v>LECCIONES ENSEÑANZA MEDIA ACADEMICA</v>
          </cell>
          <cell r="G546">
            <v>115</v>
          </cell>
        </row>
        <row r="547">
          <cell r="C547">
            <v>6362</v>
          </cell>
          <cell r="D547" t="str">
            <v>ASOC HOGAR CREA NIÑAS-CARTAGO</v>
          </cell>
          <cell r="E547">
            <v>3</v>
          </cell>
          <cell r="F547" t="str">
            <v>LECCIONES ENSEÑANZA MEDIA ACADEMICA</v>
          </cell>
          <cell r="G547">
            <v>80</v>
          </cell>
        </row>
        <row r="548">
          <cell r="C548">
            <v>6363</v>
          </cell>
          <cell r="D548" t="str">
            <v>ASOC HOGAR CREA DE BIRRISITO</v>
          </cell>
          <cell r="E548">
            <v>3</v>
          </cell>
          <cell r="F548" t="str">
            <v>LECCIONES ENSEÑANZA MEDIA ACADEMICA</v>
          </cell>
          <cell r="G548">
            <v>80</v>
          </cell>
        </row>
        <row r="549">
          <cell r="C549">
            <v>6364</v>
          </cell>
          <cell r="D549" t="str">
            <v>ESC.MUN.MUS. DE MORA</v>
          </cell>
          <cell r="E549">
            <v>3</v>
          </cell>
          <cell r="F549" t="str">
            <v>LECCIONES ENSEÑANZA MEDIA ACADEMICA</v>
          </cell>
          <cell r="G549">
            <v>50</v>
          </cell>
        </row>
        <row r="550">
          <cell r="C550">
            <v>6377</v>
          </cell>
          <cell r="D550" t="str">
            <v>IAFA CENTRO NAC DE ATENC INT / PERSONAS MENORES</v>
          </cell>
          <cell r="E550">
            <v>1</v>
          </cell>
          <cell r="F550" t="str">
            <v>LECCIONES LECCIONES ENSEÑANZA TECNICO PROFESIONAL</v>
          </cell>
          <cell r="G550">
            <v>40</v>
          </cell>
        </row>
        <row r="551">
          <cell r="C551">
            <v>6481</v>
          </cell>
          <cell r="D551" t="str">
            <v>PROG REDES DE PREV MENOR EN RIESGO PSIC PAVAS</v>
          </cell>
          <cell r="E551">
            <v>3</v>
          </cell>
          <cell r="F551" t="str">
            <v>LECCIONES ENSEÑANZA MEDIA ACADEMICA</v>
          </cell>
          <cell r="G551">
            <v>10</v>
          </cell>
        </row>
        <row r="552">
          <cell r="C552">
            <v>5905</v>
          </cell>
          <cell r="D552" t="str">
            <v>PREVISION COLEGIOS NUEVOS</v>
          </cell>
          <cell r="E552">
            <v>3</v>
          </cell>
          <cell r="F552" t="str">
            <v>LECCIONES ENSEÑANZA MEDIA ACADEMICA</v>
          </cell>
          <cell r="G552">
            <v>1240</v>
          </cell>
        </row>
        <row r="553">
          <cell r="C553">
            <v>4154</v>
          </cell>
          <cell r="D553" t="str">
            <v>C.T.P. DON BOSCO</v>
          </cell>
          <cell r="E553">
            <v>4</v>
          </cell>
          <cell r="F553" t="str">
            <v>LECCIONES ENSEÑANZA MEDIA TECNICA</v>
          </cell>
          <cell r="G553">
            <v>2744</v>
          </cell>
        </row>
        <row r="554">
          <cell r="C554">
            <v>4155</v>
          </cell>
          <cell r="D554" t="str">
            <v>C.T.P. DE CALLE BLANCOS</v>
          </cell>
          <cell r="E554">
            <v>4</v>
          </cell>
          <cell r="F554" t="str">
            <v>LECCIONES ENSEÑANZA MEDIA TECNICA</v>
          </cell>
          <cell r="G554">
            <v>1879</v>
          </cell>
        </row>
        <row r="555">
          <cell r="C555">
            <v>4156</v>
          </cell>
          <cell r="D555" t="str">
            <v>C.T.P. EDUC. COM. Y SERVICIOS</v>
          </cell>
          <cell r="E555">
            <v>4</v>
          </cell>
          <cell r="F555" t="str">
            <v>LECCIONES ENSEÑANZA MEDIA TECNICA</v>
          </cell>
          <cell r="G555">
            <v>1357</v>
          </cell>
        </row>
        <row r="556">
          <cell r="C556">
            <v>4157</v>
          </cell>
          <cell r="D556" t="str">
            <v>C.T.P. SAN SEBASTIAN</v>
          </cell>
          <cell r="E556">
            <v>4</v>
          </cell>
          <cell r="F556" t="str">
            <v>LECCIONES ENSEÑANZA MEDIA TECNICA</v>
          </cell>
          <cell r="G556">
            <v>1808</v>
          </cell>
        </row>
        <row r="557">
          <cell r="C557">
            <v>5199</v>
          </cell>
          <cell r="D557" t="str">
            <v>PREV. PARA INCAP. TOT. Y TEM.</v>
          </cell>
          <cell r="E557">
            <v>4</v>
          </cell>
          <cell r="F557" t="str">
            <v>LECCIONES ENSEÑANZA MEDIA TECNICA</v>
          </cell>
          <cell r="G557">
            <v>31</v>
          </cell>
        </row>
        <row r="558">
          <cell r="C558">
            <v>5200</v>
          </cell>
          <cell r="D558" t="str">
            <v>COOPERATIVAS ESTUDIANTILES</v>
          </cell>
          <cell r="E558">
            <v>4</v>
          </cell>
          <cell r="F558" t="str">
            <v>LECCIONES ENSEÑANZA MEDIA TECNICA</v>
          </cell>
          <cell r="G558">
            <v>590</v>
          </cell>
        </row>
        <row r="559">
          <cell r="C559">
            <v>5202</v>
          </cell>
          <cell r="D559" t="str">
            <v>PREV INC MAT III Y IV C. TEC.</v>
          </cell>
          <cell r="E559">
            <v>4</v>
          </cell>
          <cell r="F559" t="str">
            <v>LECCIONES ENSEÑANZA MEDIA TECNICA</v>
          </cell>
          <cell r="G559">
            <v>929</v>
          </cell>
        </row>
        <row r="560">
          <cell r="C560">
            <v>5680</v>
          </cell>
          <cell r="D560" t="str">
            <v>C.T.P. DE SANTA ANA</v>
          </cell>
          <cell r="E560">
            <v>4</v>
          </cell>
          <cell r="F560" t="str">
            <v>LECCIONES ENSEÑANZA MEDIA TECNICA</v>
          </cell>
          <cell r="G560">
            <v>660</v>
          </cell>
        </row>
        <row r="561">
          <cell r="C561">
            <v>5818</v>
          </cell>
          <cell r="D561" t="str">
            <v>C.T.P. DE ESCAZU</v>
          </cell>
          <cell r="E561">
            <v>4</v>
          </cell>
          <cell r="F561" t="str">
            <v>LECCIONES ENSEÑANZA MEDIA TECNICA</v>
          </cell>
          <cell r="G561">
            <v>522</v>
          </cell>
        </row>
        <row r="562">
          <cell r="C562">
            <v>6016</v>
          </cell>
          <cell r="D562" t="str">
            <v>COLEGIO TECNICO ULADISLAO GAMEZ SOLANO</v>
          </cell>
          <cell r="E562">
            <v>4</v>
          </cell>
          <cell r="F562" t="str">
            <v>LECCIONES ENSEÑANZA MEDIA TECNICA</v>
          </cell>
          <cell r="G562">
            <v>920</v>
          </cell>
        </row>
        <row r="563">
          <cell r="C563">
            <v>6130</v>
          </cell>
          <cell r="D563" t="str">
            <v>C.T.P. DE GRANADILLA</v>
          </cell>
          <cell r="E563">
            <v>4</v>
          </cell>
          <cell r="F563" t="str">
            <v>LECCIONES ENSEÑANZA MEDIA TECNICA</v>
          </cell>
          <cell r="G563">
            <v>2288</v>
          </cell>
        </row>
        <row r="564">
          <cell r="C564">
            <v>6358</v>
          </cell>
          <cell r="D564" t="str">
            <v>C.T.P. VASQUEZ DE CORONADO</v>
          </cell>
          <cell r="E564">
            <v>4</v>
          </cell>
          <cell r="F564" t="str">
            <v>LECCIONES ENSEÑANZA MEDIA TECNICA</v>
          </cell>
          <cell r="G564">
            <v>888</v>
          </cell>
        </row>
        <row r="565">
          <cell r="C565">
            <v>4158</v>
          </cell>
          <cell r="D565" t="str">
            <v>C.T.P. DOS CERCAS</v>
          </cell>
          <cell r="E565">
            <v>4</v>
          </cell>
          <cell r="F565" t="str">
            <v>LECCIONES ENSEÑANZA MEDIA TECNICA</v>
          </cell>
          <cell r="G565">
            <v>2229</v>
          </cell>
        </row>
        <row r="566">
          <cell r="C566">
            <v>4159</v>
          </cell>
          <cell r="D566" t="str">
            <v>C.T.P. MONS.VICTOR ML.SANABRIA</v>
          </cell>
          <cell r="E566">
            <v>4</v>
          </cell>
          <cell r="F566" t="str">
            <v>LECCIONES ENSEÑANZA MEDIA TECNICA</v>
          </cell>
          <cell r="G566">
            <v>3014</v>
          </cell>
        </row>
        <row r="567">
          <cell r="C567">
            <v>4160</v>
          </cell>
          <cell r="D567" t="str">
            <v>C.T.P. JOSE FIGUERES FERRER</v>
          </cell>
          <cell r="E567">
            <v>4</v>
          </cell>
          <cell r="F567" t="str">
            <v>LECCIONES ENSEÑANZA MEDIA TECNICA</v>
          </cell>
          <cell r="G567">
            <v>1983</v>
          </cell>
        </row>
        <row r="568">
          <cell r="C568">
            <v>4161</v>
          </cell>
          <cell r="D568" t="str">
            <v>C.T.P. DE SAN JUAN SUR</v>
          </cell>
          <cell r="E568">
            <v>4</v>
          </cell>
          <cell r="F568" t="str">
            <v>LECCIONES ENSEÑANZA MEDIA TECNICA</v>
          </cell>
          <cell r="G568">
            <v>1849</v>
          </cell>
        </row>
        <row r="569">
          <cell r="C569">
            <v>4162</v>
          </cell>
          <cell r="D569" t="str">
            <v>C.T.P. DE ACOSTA</v>
          </cell>
          <cell r="E569">
            <v>4</v>
          </cell>
          <cell r="F569" t="str">
            <v>LECCIONES ENSEÑANZA MEDIA TECNICA</v>
          </cell>
          <cell r="G569">
            <v>3577</v>
          </cell>
        </row>
        <row r="570">
          <cell r="C570">
            <v>6104</v>
          </cell>
          <cell r="D570" t="str">
            <v>C.T.P. JOSE ALBERTAZZI</v>
          </cell>
          <cell r="E570">
            <v>4</v>
          </cell>
          <cell r="F570" t="str">
            <v>LECCIONES ENSEÑANZA MEDIA TECNICA</v>
          </cell>
          <cell r="G570">
            <v>2430</v>
          </cell>
        </row>
        <row r="571">
          <cell r="C571">
            <v>4163</v>
          </cell>
          <cell r="D571" t="str">
            <v>C.T.P. DE PURISCAL</v>
          </cell>
          <cell r="E571">
            <v>4</v>
          </cell>
          <cell r="F571" t="str">
            <v>LECCIONES ENSEÑANZA MEDIA TECNICA</v>
          </cell>
          <cell r="G571">
            <v>3272</v>
          </cell>
        </row>
        <row r="572">
          <cell r="C572">
            <v>4164</v>
          </cell>
          <cell r="D572" t="str">
            <v>C.T.P. DE TURRUBARES</v>
          </cell>
          <cell r="E572">
            <v>4</v>
          </cell>
          <cell r="F572" t="str">
            <v>LECCIONES ENSEÑANZA MEDIA TECNICA</v>
          </cell>
          <cell r="G572">
            <v>901</v>
          </cell>
        </row>
        <row r="573">
          <cell r="C573">
            <v>4165</v>
          </cell>
          <cell r="D573" t="str">
            <v>C.T.P. LA GLORIA</v>
          </cell>
          <cell r="E573">
            <v>4</v>
          </cell>
          <cell r="F573" t="str">
            <v>LECCIONES ENSEÑANZA MEDIA TECNICA</v>
          </cell>
          <cell r="G573">
            <v>864</v>
          </cell>
        </row>
        <row r="574">
          <cell r="C574">
            <v>6505</v>
          </cell>
          <cell r="D574" t="str">
            <v>C.T.P DE PALMICHAL</v>
          </cell>
          <cell r="E574">
            <v>4</v>
          </cell>
          <cell r="F574" t="str">
            <v>LECCIONES ENSEÑANZA MEDIA TECNICA</v>
          </cell>
          <cell r="G574">
            <v>294</v>
          </cell>
        </row>
        <row r="575">
          <cell r="C575">
            <v>4166</v>
          </cell>
          <cell r="D575" t="str">
            <v>C.T.P. DE SAN ISIDRO DE EL GEN</v>
          </cell>
          <cell r="E575">
            <v>4</v>
          </cell>
          <cell r="F575" t="str">
            <v>LECCIONES ENSEÑANZA MEDIA TECNICA</v>
          </cell>
          <cell r="G575">
            <v>2200</v>
          </cell>
        </row>
        <row r="576">
          <cell r="C576">
            <v>4167</v>
          </cell>
          <cell r="D576" t="str">
            <v>C.T.P. DE PLATANARES</v>
          </cell>
          <cell r="E576">
            <v>4</v>
          </cell>
          <cell r="F576" t="str">
            <v>LECCIONES ENSEÑANZA MEDIA TECNICA</v>
          </cell>
          <cell r="G576">
            <v>1697</v>
          </cell>
        </row>
        <row r="577">
          <cell r="C577">
            <v>4168</v>
          </cell>
          <cell r="D577" t="str">
            <v>C.T.P. DE PEJIBAYE</v>
          </cell>
          <cell r="E577">
            <v>4</v>
          </cell>
          <cell r="F577" t="str">
            <v>LECCIONES ENSEÑANZA MEDIA TECNICA</v>
          </cell>
          <cell r="G577">
            <v>1279</v>
          </cell>
        </row>
        <row r="578">
          <cell r="C578">
            <v>4169</v>
          </cell>
          <cell r="D578" t="str">
            <v>C.T.P. GENERAL VIEJO</v>
          </cell>
          <cell r="E578">
            <v>4</v>
          </cell>
          <cell r="F578" t="str">
            <v>LECCIONES ENSEÑANZA MEDIA TECNICA</v>
          </cell>
          <cell r="G578">
            <v>1645</v>
          </cell>
        </row>
        <row r="579">
          <cell r="C579">
            <v>4170</v>
          </cell>
          <cell r="D579" t="str">
            <v>C.T.P. DE BUENOS AIRES</v>
          </cell>
          <cell r="E579">
            <v>4</v>
          </cell>
          <cell r="F579" t="str">
            <v>LECCIONES ENSEÑANZA MEDIA TECNICA</v>
          </cell>
          <cell r="G579">
            <v>1936</v>
          </cell>
        </row>
        <row r="580">
          <cell r="C580">
            <v>5205</v>
          </cell>
          <cell r="D580" t="str">
            <v>PREV. PARA INCAP. TOT. Y TEM.</v>
          </cell>
          <cell r="E580">
            <v>4</v>
          </cell>
          <cell r="F580" t="str">
            <v>LECCIONES ENSEÑANZA MEDIA TECNICA</v>
          </cell>
          <cell r="G580">
            <v>64</v>
          </cell>
        </row>
        <row r="581">
          <cell r="C581">
            <v>4171</v>
          </cell>
          <cell r="D581" t="str">
            <v>C.T.P. JESUS OCAÑA ROJAS</v>
          </cell>
          <cell r="E581">
            <v>4</v>
          </cell>
          <cell r="F581" t="str">
            <v>LECCIONES ENSEÑANZA MEDIA TECNICA</v>
          </cell>
          <cell r="G581">
            <v>2108</v>
          </cell>
        </row>
        <row r="582">
          <cell r="C582">
            <v>4172</v>
          </cell>
          <cell r="D582" t="str">
            <v>C.T.P. RICARDO CASTRO BEER</v>
          </cell>
          <cell r="E582">
            <v>4</v>
          </cell>
          <cell r="F582" t="str">
            <v>LECCIONES ENSEÑANZA MEDIA TECNICA</v>
          </cell>
          <cell r="G582">
            <v>2841</v>
          </cell>
        </row>
        <row r="583">
          <cell r="C583">
            <v>4173</v>
          </cell>
          <cell r="D583" t="str">
            <v>C.T.P. DE SAN MATEO</v>
          </cell>
          <cell r="E583">
            <v>4</v>
          </cell>
          <cell r="F583" t="str">
            <v>LECCIONES ENSEÑANZA MEDIA TECNICA</v>
          </cell>
          <cell r="G583">
            <v>1181</v>
          </cell>
        </row>
        <row r="584">
          <cell r="C584">
            <v>5206</v>
          </cell>
          <cell r="D584" t="str">
            <v>PREV. PARA INCAP. TOT. Y TEM.</v>
          </cell>
          <cell r="E584">
            <v>4</v>
          </cell>
          <cell r="F584" t="str">
            <v>LECCIONES ENSEÑANZA MEDIA TECNICA</v>
          </cell>
          <cell r="G584">
            <v>94</v>
          </cell>
        </row>
        <row r="585">
          <cell r="C585">
            <v>6033</v>
          </cell>
          <cell r="D585" t="str">
            <v>C.T.P. INVU LAS CAÑAS</v>
          </cell>
          <cell r="E585">
            <v>4</v>
          </cell>
          <cell r="F585" t="str">
            <v>LECCIONES ENSEÑANZA MEDIA TECNICA</v>
          </cell>
          <cell r="G585">
            <v>1951</v>
          </cell>
        </row>
        <row r="586">
          <cell r="C586">
            <v>6105</v>
          </cell>
          <cell r="D586" t="str">
            <v>C.T.P. CARRIZAL</v>
          </cell>
          <cell r="E586">
            <v>4</v>
          </cell>
          <cell r="F586" t="str">
            <v>LECCIONES ENSEÑANZA MEDIA TECNICA</v>
          </cell>
          <cell r="G586">
            <v>1572</v>
          </cell>
        </row>
        <row r="587">
          <cell r="C587">
            <v>6506</v>
          </cell>
          <cell r="D587" t="str">
            <v>C.T.P DE BOLIVAR</v>
          </cell>
          <cell r="E587">
            <v>4</v>
          </cell>
          <cell r="F587" t="str">
            <v>LECCIONES ENSEÑANZA MEDIA TECNICA</v>
          </cell>
          <cell r="G587">
            <v>368</v>
          </cell>
        </row>
        <row r="588">
          <cell r="C588">
            <v>6507</v>
          </cell>
          <cell r="D588" t="str">
            <v>C.T.P SABANILLA</v>
          </cell>
          <cell r="E588">
            <v>4</v>
          </cell>
          <cell r="F588" t="str">
            <v>LECCIONES ENSEÑANZA MEDIA TECNICA</v>
          </cell>
          <cell r="G588">
            <v>303</v>
          </cell>
        </row>
        <row r="589">
          <cell r="C589">
            <v>6508</v>
          </cell>
          <cell r="D589" t="str">
            <v>C.T.P SAN RAFAEL DE POAS</v>
          </cell>
          <cell r="E589">
            <v>4</v>
          </cell>
          <cell r="F589" t="str">
            <v>LECCIONES ENSEÑANZA MEDIA TECNICA</v>
          </cell>
          <cell r="G589">
            <v>317</v>
          </cell>
        </row>
        <row r="590">
          <cell r="C590">
            <v>4174</v>
          </cell>
          <cell r="D590" t="str">
            <v>C.T.P. DE PIEDADES SUR</v>
          </cell>
          <cell r="E590">
            <v>4</v>
          </cell>
          <cell r="F590" t="str">
            <v>LECCIONES ENSEÑANZA MEDIA TECNICA</v>
          </cell>
          <cell r="G590">
            <v>2105</v>
          </cell>
        </row>
        <row r="591">
          <cell r="C591">
            <v>4175</v>
          </cell>
          <cell r="D591" t="str">
            <v>C.T.P. FRANCISCO J ORLICH</v>
          </cell>
          <cell r="E591">
            <v>4</v>
          </cell>
          <cell r="F591" t="str">
            <v>LECCIONES ENSEÑANZA MEDIA TECNICA</v>
          </cell>
          <cell r="G591">
            <v>2472</v>
          </cell>
        </row>
        <row r="592">
          <cell r="C592">
            <v>6502</v>
          </cell>
          <cell r="D592" t="str">
            <v>C.T.P SANTO CRISTO DE ESQUIPULAS</v>
          </cell>
          <cell r="E592">
            <v>4</v>
          </cell>
          <cell r="F592" t="str">
            <v>LECCIONES ENSEÑANZA MEDIA TECNICA</v>
          </cell>
          <cell r="G592">
            <v>387</v>
          </cell>
        </row>
        <row r="593">
          <cell r="C593">
            <v>4176</v>
          </cell>
          <cell r="D593" t="str">
            <v>C.T.P. NATANIEL ARIAS MURILLO</v>
          </cell>
          <cell r="E593">
            <v>4</v>
          </cell>
          <cell r="F593" t="str">
            <v>LECCIONES ENSEÑANZA MEDIA TECNICA</v>
          </cell>
          <cell r="G593">
            <v>2774</v>
          </cell>
        </row>
        <row r="594">
          <cell r="C594">
            <v>4177</v>
          </cell>
          <cell r="D594" t="str">
            <v>C.T.P. LOS CHILES</v>
          </cell>
          <cell r="E594">
            <v>4</v>
          </cell>
          <cell r="F594" t="str">
            <v>LECCIONES ENSEÑANZA MEDIA TECNICA</v>
          </cell>
          <cell r="G594">
            <v>1543</v>
          </cell>
        </row>
        <row r="595">
          <cell r="C595">
            <v>4178</v>
          </cell>
          <cell r="D595" t="str">
            <v>C.T.P. DE VENECIA</v>
          </cell>
          <cell r="E595">
            <v>4</v>
          </cell>
          <cell r="F595" t="str">
            <v>LECCIONES ENSEÑANZA MEDIA TECNICA</v>
          </cell>
          <cell r="G595">
            <v>2266</v>
          </cell>
        </row>
        <row r="596">
          <cell r="C596">
            <v>4179</v>
          </cell>
          <cell r="D596" t="str">
            <v>C.T.P. DE LA FORTUNA</v>
          </cell>
          <cell r="E596">
            <v>4</v>
          </cell>
          <cell r="F596" t="str">
            <v>LECCIONES ENSEÑANZA MEDIA TECNICA</v>
          </cell>
          <cell r="G596">
            <v>2052</v>
          </cell>
        </row>
        <row r="597">
          <cell r="C597">
            <v>4180</v>
          </cell>
          <cell r="D597" t="str">
            <v>C.T.P. DE PITAL</v>
          </cell>
          <cell r="E597">
            <v>4</v>
          </cell>
          <cell r="F597" t="str">
            <v>LECCIONES ENSEÑANZA MEDIA TECNICA</v>
          </cell>
          <cell r="G597">
            <v>1957</v>
          </cell>
        </row>
        <row r="598">
          <cell r="C598">
            <v>4181</v>
          </cell>
          <cell r="D598" t="str">
            <v>C.T.P. DE GUATUSO</v>
          </cell>
          <cell r="E598">
            <v>4</v>
          </cell>
          <cell r="F598" t="str">
            <v>LECCIONES ENSEÑANZA MEDIA TECNICA</v>
          </cell>
          <cell r="G598">
            <v>1601</v>
          </cell>
        </row>
        <row r="599">
          <cell r="C599">
            <v>4182</v>
          </cell>
          <cell r="D599" t="str">
            <v>C.T.P. DE SANTA ROSA</v>
          </cell>
          <cell r="E599">
            <v>4</v>
          </cell>
          <cell r="F599" t="str">
            <v>LECCIONES ENSEÑANZA MEDIA TECNICA</v>
          </cell>
          <cell r="G599">
            <v>1777</v>
          </cell>
        </row>
        <row r="600">
          <cell r="C600">
            <v>4183</v>
          </cell>
          <cell r="D600" t="str">
            <v>C.T.P. REG. DE SAN CARLOS</v>
          </cell>
          <cell r="E600">
            <v>4</v>
          </cell>
          <cell r="F600" t="str">
            <v>LECCIONES ENSEÑANZA MEDIA TECNICA</v>
          </cell>
          <cell r="G600">
            <v>1608</v>
          </cell>
        </row>
        <row r="601">
          <cell r="C601">
            <v>5208</v>
          </cell>
          <cell r="D601" t="str">
            <v>PREV. PARA INCAP. TOT. Y TEM.</v>
          </cell>
          <cell r="E601">
            <v>4</v>
          </cell>
          <cell r="F601" t="str">
            <v>LECCIONES ENSEÑANZA MEDIA TECNICA</v>
          </cell>
          <cell r="G601">
            <v>32</v>
          </cell>
        </row>
        <row r="602">
          <cell r="C602">
            <v>4184</v>
          </cell>
          <cell r="D602" t="str">
            <v>C.T.P. COVAO</v>
          </cell>
          <cell r="E602">
            <v>4</v>
          </cell>
          <cell r="F602" t="str">
            <v>LECCIONES ENSEÑANZA MEDIA TECNICA</v>
          </cell>
          <cell r="G602">
            <v>1795</v>
          </cell>
        </row>
        <row r="603">
          <cell r="C603">
            <v>4185</v>
          </cell>
          <cell r="D603" t="str">
            <v>C.T.P. DE PACAYAS</v>
          </cell>
          <cell r="E603">
            <v>4</v>
          </cell>
          <cell r="F603" t="str">
            <v>LECCIONES ENSEÑANZA MEDIA TECNICA</v>
          </cell>
          <cell r="G603">
            <v>2015</v>
          </cell>
        </row>
        <row r="604">
          <cell r="C604">
            <v>4186</v>
          </cell>
          <cell r="D604" t="str">
            <v>C.T.P. DANIEL FLORES ZAVALETA</v>
          </cell>
          <cell r="E604">
            <v>4</v>
          </cell>
          <cell r="F604" t="str">
            <v>LECCIONES ENSEÑANZA MEDIA TECNICA</v>
          </cell>
          <cell r="G604">
            <v>1488</v>
          </cell>
        </row>
        <row r="605">
          <cell r="C605">
            <v>4188</v>
          </cell>
          <cell r="D605" t="str">
            <v>C.T.P. DE SAN PABLO DE LEON C.</v>
          </cell>
          <cell r="E605">
            <v>4</v>
          </cell>
          <cell r="F605" t="str">
            <v>LECCIONES ENSEÑANZA MEDIA TECNICA</v>
          </cell>
          <cell r="G605">
            <v>1869</v>
          </cell>
        </row>
        <row r="606">
          <cell r="C606">
            <v>5082</v>
          </cell>
          <cell r="D606" t="str">
            <v>C.T.P. ING MARIO QUIROS SASSO</v>
          </cell>
          <cell r="E606">
            <v>4</v>
          </cell>
          <cell r="F606" t="str">
            <v>LECCIONES ENSEÑANZA MEDIA TECNICA</v>
          </cell>
          <cell r="G606">
            <v>3245</v>
          </cell>
        </row>
        <row r="607">
          <cell r="C607">
            <v>5209</v>
          </cell>
          <cell r="D607" t="str">
            <v>PREV. PARA INCAP. TOT. Y TEM.</v>
          </cell>
          <cell r="E607">
            <v>4</v>
          </cell>
          <cell r="F607" t="str">
            <v>LECCIONES ENSEÑANZA MEDIA TECNICA</v>
          </cell>
          <cell r="G607">
            <v>32</v>
          </cell>
        </row>
        <row r="608">
          <cell r="C608">
            <v>5966</v>
          </cell>
          <cell r="D608" t="str">
            <v>COL. NOCT. TEC. MARIO QUIROS SASSO</v>
          </cell>
          <cell r="E608">
            <v>4</v>
          </cell>
          <cell r="F608" t="str">
            <v>LECCIONES ENSEÑANZA MEDIA TECNICA</v>
          </cell>
          <cell r="G608">
            <v>392</v>
          </cell>
        </row>
        <row r="609">
          <cell r="C609">
            <v>6032</v>
          </cell>
          <cell r="D609" t="str">
            <v>C.T.P. FERNANDO VOLIO JIMENEZ</v>
          </cell>
          <cell r="E609">
            <v>4</v>
          </cell>
          <cell r="F609" t="str">
            <v>LECCIONES ENSEÑANZA MEDIA TECNICA</v>
          </cell>
          <cell r="G609">
            <v>1432</v>
          </cell>
        </row>
        <row r="610">
          <cell r="C610">
            <v>6117</v>
          </cell>
          <cell r="D610" t="str">
            <v>C.T.P. CIUDAD DE LOS NIÑOS</v>
          </cell>
          <cell r="E610">
            <v>4</v>
          </cell>
          <cell r="F610" t="str">
            <v>LECCIONES ENSEÑANZA MEDIA TECNICA</v>
          </cell>
          <cell r="G610">
            <v>1126</v>
          </cell>
        </row>
        <row r="611">
          <cell r="C611">
            <v>6503</v>
          </cell>
          <cell r="D611" t="str">
            <v>C.T.P DULCE NOMBRE</v>
          </cell>
          <cell r="E611">
            <v>4</v>
          </cell>
          <cell r="F611" t="str">
            <v>LECCIONES ENSEÑANZA MEDIA TECNICA</v>
          </cell>
          <cell r="G611">
            <v>353</v>
          </cell>
        </row>
        <row r="612">
          <cell r="C612">
            <v>4189</v>
          </cell>
          <cell r="D612" t="str">
            <v>C.T.P. DE LA SUIZA</v>
          </cell>
          <cell r="E612">
            <v>4</v>
          </cell>
          <cell r="F612" t="str">
            <v>LECCIONES ENSEÑANZA MEDIA TECNICA</v>
          </cell>
          <cell r="G612">
            <v>1750</v>
          </cell>
        </row>
        <row r="613">
          <cell r="C613">
            <v>4190</v>
          </cell>
          <cell r="D613" t="str">
            <v>C.T.P. DE FLORES</v>
          </cell>
          <cell r="E613">
            <v>4</v>
          </cell>
          <cell r="F613" t="str">
            <v>LECCIONES ENSEÑANZA MEDIA TECNICA</v>
          </cell>
          <cell r="G613">
            <v>1092</v>
          </cell>
        </row>
        <row r="614">
          <cell r="C614">
            <v>4191</v>
          </cell>
          <cell r="D614" t="str">
            <v>C.T.P. DE HEREDIA</v>
          </cell>
          <cell r="E614">
            <v>4</v>
          </cell>
          <cell r="F614" t="str">
            <v>LECCIONES ENSEÑANZA MEDIA TECNICA</v>
          </cell>
          <cell r="G614">
            <v>1889</v>
          </cell>
        </row>
        <row r="615">
          <cell r="C615">
            <v>4192</v>
          </cell>
          <cell r="D615" t="str">
            <v>C.T.P. DE ULLOA</v>
          </cell>
          <cell r="E615">
            <v>4</v>
          </cell>
          <cell r="F615" t="str">
            <v>LECCIONES ENSEÑANZA MEDIA TECNICA</v>
          </cell>
          <cell r="G615">
            <v>2317</v>
          </cell>
        </row>
        <row r="616">
          <cell r="C616">
            <v>4193</v>
          </cell>
          <cell r="D616" t="str">
            <v>C.T.P. PUERTO VIEJO</v>
          </cell>
          <cell r="E616">
            <v>4</v>
          </cell>
          <cell r="F616" t="str">
            <v>LECCIONES ENSEÑANZA MEDIA TECNICA</v>
          </cell>
          <cell r="G616">
            <v>2151</v>
          </cell>
        </row>
        <row r="617">
          <cell r="C617">
            <v>5210</v>
          </cell>
          <cell r="D617" t="str">
            <v>PREV. PARA INCAP. TOT. Y TEM.</v>
          </cell>
          <cell r="E617">
            <v>4</v>
          </cell>
          <cell r="F617" t="str">
            <v>LECCIONES ENSEÑANZA MEDIA TECNICA</v>
          </cell>
          <cell r="G617">
            <v>160</v>
          </cell>
        </row>
        <row r="618">
          <cell r="C618">
            <v>6504</v>
          </cell>
          <cell r="D618" t="str">
            <v>C.T.P SAN PEDRO DE BARVA</v>
          </cell>
          <cell r="E618">
            <v>4</v>
          </cell>
          <cell r="F618" t="str">
            <v>LECCIONES ENSEÑANZA MEDIA TECNICA</v>
          </cell>
          <cell r="G618">
            <v>218</v>
          </cell>
        </row>
        <row r="619">
          <cell r="C619">
            <v>4194</v>
          </cell>
          <cell r="D619" t="str">
            <v>C.T.P. DE LIBERIA</v>
          </cell>
          <cell r="E619">
            <v>4</v>
          </cell>
          <cell r="F619" t="str">
            <v>LECCIONES ENSEÑANZA MEDIA TECNICA</v>
          </cell>
          <cell r="G619">
            <v>2802</v>
          </cell>
        </row>
        <row r="620">
          <cell r="C620">
            <v>4195</v>
          </cell>
          <cell r="D620" t="str">
            <v>C.T.P. DE LA FORTUNA</v>
          </cell>
          <cell r="E620">
            <v>4</v>
          </cell>
          <cell r="F620" t="str">
            <v>LECCIONES ENSEÑANZA MEDIA TECNICA</v>
          </cell>
          <cell r="G620">
            <v>1102</v>
          </cell>
        </row>
        <row r="621">
          <cell r="C621">
            <v>4196</v>
          </cell>
          <cell r="D621" t="str">
            <v>C.T.P. DE NANDAYURE</v>
          </cell>
          <cell r="E621">
            <v>4</v>
          </cell>
          <cell r="F621" t="str">
            <v>LECCIONES ENSEÑANZA MEDIA TECNICA</v>
          </cell>
          <cell r="G621">
            <v>1403</v>
          </cell>
        </row>
        <row r="622">
          <cell r="C622">
            <v>4197</v>
          </cell>
          <cell r="D622" t="str">
            <v>C.T.P. DE HOJANCHA</v>
          </cell>
          <cell r="E622">
            <v>4</v>
          </cell>
          <cell r="F622" t="str">
            <v>LECCIONES ENSEÑANZA MEDIA TECNICA</v>
          </cell>
          <cell r="G622">
            <v>1658</v>
          </cell>
        </row>
        <row r="623">
          <cell r="C623">
            <v>4198</v>
          </cell>
          <cell r="D623" t="str">
            <v>C.T.P. DE NICOYA</v>
          </cell>
          <cell r="E623">
            <v>4</v>
          </cell>
          <cell r="F623" t="str">
            <v>LECCIONES ENSEÑANZA MEDIA TECNICA</v>
          </cell>
          <cell r="G623">
            <v>1740</v>
          </cell>
        </row>
        <row r="624">
          <cell r="C624">
            <v>4199</v>
          </cell>
          <cell r="D624" t="str">
            <v>C.T.P. DE MANSION</v>
          </cell>
          <cell r="E624">
            <v>4</v>
          </cell>
          <cell r="F624" t="str">
            <v>LECCIONES ENSEÑANZA MEDIA TECNICA</v>
          </cell>
          <cell r="G624">
            <v>1847</v>
          </cell>
        </row>
        <row r="625">
          <cell r="C625">
            <v>4200</v>
          </cell>
          <cell r="D625" t="str">
            <v>C.T.P. DE CORRALILLO</v>
          </cell>
          <cell r="E625">
            <v>4</v>
          </cell>
          <cell r="F625" t="str">
            <v>LECCIONES ENSEÑANZA MEDIA TECNICA</v>
          </cell>
          <cell r="G625">
            <v>1020</v>
          </cell>
        </row>
        <row r="626">
          <cell r="C626">
            <v>5212</v>
          </cell>
          <cell r="D626" t="str">
            <v>PREV. PARA INCAP. TOT. Y TEM.</v>
          </cell>
          <cell r="E626">
            <v>4</v>
          </cell>
          <cell r="F626" t="str">
            <v>LECCIONES ENSEÑANZA MEDIA TECNICA</v>
          </cell>
          <cell r="G626">
            <v>32</v>
          </cell>
        </row>
        <row r="627">
          <cell r="C627">
            <v>4201</v>
          </cell>
          <cell r="D627" t="str">
            <v>C.T.P. DE CARRILLO</v>
          </cell>
          <cell r="E627">
            <v>4</v>
          </cell>
          <cell r="F627" t="str">
            <v>LECCIONES ENSEÑANZA MEDIA TECNICA</v>
          </cell>
          <cell r="G627">
            <v>1947</v>
          </cell>
        </row>
        <row r="628">
          <cell r="C628">
            <v>4202</v>
          </cell>
          <cell r="D628" t="str">
            <v>C.T.P. 27 DE ABRIL</v>
          </cell>
          <cell r="E628">
            <v>4</v>
          </cell>
          <cell r="F628" t="str">
            <v>LECCIONES ENSEÑANZA MEDIA TECNICA</v>
          </cell>
          <cell r="G628">
            <v>1348</v>
          </cell>
        </row>
        <row r="629">
          <cell r="C629">
            <v>4203</v>
          </cell>
          <cell r="D629" t="str">
            <v>C.T.P. DE SANTA CRUZ</v>
          </cell>
          <cell r="E629">
            <v>4</v>
          </cell>
          <cell r="F629" t="str">
            <v>LECCIONES ENSEÑANZA MEDIA TECNICA</v>
          </cell>
          <cell r="G629">
            <v>1160</v>
          </cell>
        </row>
        <row r="630">
          <cell r="C630">
            <v>4204</v>
          </cell>
          <cell r="D630" t="str">
            <v>C.T.P. DE SANTA BARBARA</v>
          </cell>
          <cell r="E630">
            <v>4</v>
          </cell>
          <cell r="F630" t="str">
            <v>LECCIONES ENSEÑANZA MEDIA TECNICA</v>
          </cell>
          <cell r="G630">
            <v>247</v>
          </cell>
        </row>
        <row r="631">
          <cell r="C631">
            <v>4205</v>
          </cell>
          <cell r="D631" t="str">
            <v>C.T.P. DE CARTAGENA</v>
          </cell>
          <cell r="E631">
            <v>4</v>
          </cell>
          <cell r="F631" t="str">
            <v>LECCIONES ENSEÑANZA MEDIA TECNICA</v>
          </cell>
          <cell r="G631">
            <v>1523</v>
          </cell>
        </row>
        <row r="632">
          <cell r="C632">
            <v>4206</v>
          </cell>
          <cell r="D632" t="str">
            <v>C.T.P. DE SARDINAL</v>
          </cell>
          <cell r="E632">
            <v>4</v>
          </cell>
          <cell r="F632" t="str">
            <v>LECCIONES ENSEÑANZA MEDIA TECNICA</v>
          </cell>
          <cell r="G632">
            <v>1474</v>
          </cell>
        </row>
        <row r="633">
          <cell r="C633">
            <v>5213</v>
          </cell>
          <cell r="D633" t="str">
            <v>PREV. PARA INCAP. TOT. Y TEM.</v>
          </cell>
          <cell r="E633">
            <v>4</v>
          </cell>
          <cell r="F633" t="str">
            <v>LECCIONES ENSEÑANZA MEDIA TECNICA</v>
          </cell>
          <cell r="G633">
            <v>32</v>
          </cell>
        </row>
        <row r="634">
          <cell r="C634">
            <v>6034</v>
          </cell>
          <cell r="D634" t="str">
            <v>C.T.P. DE TRONADORA</v>
          </cell>
          <cell r="E634">
            <v>4</v>
          </cell>
          <cell r="F634" t="str">
            <v>LECCIONES ENSEÑANZA MEDIA TECNICA</v>
          </cell>
          <cell r="G634">
            <v>676</v>
          </cell>
        </row>
        <row r="635">
          <cell r="C635">
            <v>4208</v>
          </cell>
          <cell r="D635" t="str">
            <v>C.T.P. DE JICARAL</v>
          </cell>
          <cell r="E635">
            <v>4</v>
          </cell>
          <cell r="F635" t="str">
            <v>LECCIONES ENSEÑANZA MEDIA TECNICA</v>
          </cell>
          <cell r="G635">
            <v>2008</v>
          </cell>
        </row>
        <row r="636">
          <cell r="C636">
            <v>4209</v>
          </cell>
          <cell r="D636" t="str">
            <v>C.T.P. DE PUNTARENAS</v>
          </cell>
          <cell r="E636">
            <v>4</v>
          </cell>
          <cell r="F636" t="str">
            <v>LECCIONES ENSEÑANZA MEDIA TECNICA</v>
          </cell>
          <cell r="G636">
            <v>2645</v>
          </cell>
        </row>
        <row r="637">
          <cell r="C637">
            <v>4210</v>
          </cell>
          <cell r="D637" t="str">
            <v>C.T.P. DE PAQUERA</v>
          </cell>
          <cell r="E637">
            <v>4</v>
          </cell>
          <cell r="F637" t="str">
            <v>LECCIONES ENSEÑANZA MEDIA TECNICA</v>
          </cell>
          <cell r="G637">
            <v>1264</v>
          </cell>
        </row>
        <row r="638">
          <cell r="C638">
            <v>4211</v>
          </cell>
          <cell r="D638" t="str">
            <v>C.T.P. DE COBANO</v>
          </cell>
          <cell r="E638">
            <v>4</v>
          </cell>
          <cell r="F638" t="str">
            <v>LECCIONES ENSEÑANZA MEDIA TECNICA</v>
          </cell>
          <cell r="G638">
            <v>1326</v>
          </cell>
        </row>
        <row r="639">
          <cell r="C639">
            <v>4212</v>
          </cell>
          <cell r="D639" t="str">
            <v>C.T.P. DE SANTA ELENA</v>
          </cell>
          <cell r="E639">
            <v>4</v>
          </cell>
          <cell r="F639" t="str">
            <v>LECCIONES ENSEÑANZA MEDIA TECNICA</v>
          </cell>
          <cell r="G639">
            <v>933</v>
          </cell>
        </row>
        <row r="640">
          <cell r="C640">
            <v>6021</v>
          </cell>
          <cell r="D640" t="str">
            <v>SEC. NOCT. C.T.P. PUNTARENAS</v>
          </cell>
          <cell r="E640">
            <v>4</v>
          </cell>
          <cell r="F640" t="str">
            <v>LECCIONES ENSEÑANZA MEDIA TECNICA</v>
          </cell>
          <cell r="G640">
            <v>397</v>
          </cell>
        </row>
        <row r="641">
          <cell r="C641">
            <v>4213</v>
          </cell>
          <cell r="D641" t="str">
            <v>C.T.P. DE OSA</v>
          </cell>
          <cell r="E641">
            <v>4</v>
          </cell>
          <cell r="F641" t="str">
            <v>LECCIONES ENSEÑANZA MEDIA TECNICA</v>
          </cell>
          <cell r="G641">
            <v>1179</v>
          </cell>
        </row>
        <row r="642">
          <cell r="C642">
            <v>4214</v>
          </cell>
          <cell r="D642" t="str">
            <v>C.T.P. CARLOS ML. VICENTE C.</v>
          </cell>
          <cell r="E642">
            <v>4</v>
          </cell>
          <cell r="F642" t="str">
            <v>LECCIONES ENSEÑANZA MEDIA TECNICA</v>
          </cell>
          <cell r="G642">
            <v>1824</v>
          </cell>
        </row>
        <row r="643">
          <cell r="C643">
            <v>4215</v>
          </cell>
          <cell r="D643" t="str">
            <v>C.T.P. HUMBERTO MELLONI CAMPAN</v>
          </cell>
          <cell r="E643">
            <v>4</v>
          </cell>
          <cell r="F643" t="str">
            <v>LECCIONES ENSEÑANZA MEDIA TECNICA</v>
          </cell>
          <cell r="G643">
            <v>2069</v>
          </cell>
        </row>
        <row r="644">
          <cell r="C644">
            <v>4216</v>
          </cell>
          <cell r="D644" t="str">
            <v>C.T.P. DE SABALITO</v>
          </cell>
          <cell r="E644">
            <v>4</v>
          </cell>
          <cell r="F644" t="str">
            <v>LECCIONES ENSEÑANZA MEDIA TECNICA</v>
          </cell>
          <cell r="G644">
            <v>2079</v>
          </cell>
        </row>
        <row r="645">
          <cell r="C645">
            <v>4217</v>
          </cell>
          <cell r="D645" t="str">
            <v>C.T.P. DE GUAYCARA</v>
          </cell>
          <cell r="E645">
            <v>4</v>
          </cell>
          <cell r="F645" t="str">
            <v>LECCIONES ENSEÑANZA MEDIA TECNICA</v>
          </cell>
          <cell r="G645">
            <v>1782</v>
          </cell>
        </row>
        <row r="646">
          <cell r="C646">
            <v>4218</v>
          </cell>
          <cell r="D646" t="str">
            <v>C.T.P. DE CORREDORES</v>
          </cell>
          <cell r="E646">
            <v>4</v>
          </cell>
          <cell r="F646" t="str">
            <v>LECCIONES ENSEÑANZA MEDIA TECNICA</v>
          </cell>
          <cell r="G646">
            <v>1303</v>
          </cell>
        </row>
        <row r="647">
          <cell r="C647">
            <v>4219</v>
          </cell>
          <cell r="D647" t="str">
            <v>PREV. PARA INCAP. TOT. Y TEM.</v>
          </cell>
          <cell r="E647">
            <v>4</v>
          </cell>
          <cell r="F647" t="str">
            <v>LECCIONES ENSEÑANZA MEDIA TECNICA</v>
          </cell>
          <cell r="G647">
            <v>64</v>
          </cell>
        </row>
        <row r="648">
          <cell r="C648">
            <v>4220</v>
          </cell>
          <cell r="D648" t="str">
            <v>C.T.P. DE PUERTO JIMENEZ</v>
          </cell>
          <cell r="E648">
            <v>4</v>
          </cell>
          <cell r="F648" t="str">
            <v>LECCIONES ENSEÑANZA MEDIA TECNICA</v>
          </cell>
          <cell r="G648">
            <v>1327</v>
          </cell>
        </row>
        <row r="649">
          <cell r="C649">
            <v>4221</v>
          </cell>
          <cell r="D649" t="str">
            <v>C.T.P. DE LIMON</v>
          </cell>
          <cell r="E649">
            <v>4</v>
          </cell>
          <cell r="F649" t="str">
            <v>LECCIONES ENSEÑANZA MEDIA TECNICA</v>
          </cell>
          <cell r="G649">
            <v>3220</v>
          </cell>
        </row>
        <row r="650">
          <cell r="C650">
            <v>4222</v>
          </cell>
          <cell r="D650" t="str">
            <v>C.T.P. DE BATAAM</v>
          </cell>
          <cell r="E650">
            <v>4</v>
          </cell>
          <cell r="F650" t="str">
            <v>LECCIONES ENSEÑANZA MEDIA TECNICA</v>
          </cell>
          <cell r="G650">
            <v>2101</v>
          </cell>
        </row>
        <row r="651">
          <cell r="C651">
            <v>4223</v>
          </cell>
          <cell r="D651" t="str">
            <v>C.T.P. DE TALAMANCA</v>
          </cell>
          <cell r="E651">
            <v>4</v>
          </cell>
          <cell r="F651" t="str">
            <v>LECCIONES ENSEÑANZA MEDIA TECNICA</v>
          </cell>
          <cell r="G651">
            <v>2030</v>
          </cell>
        </row>
        <row r="652">
          <cell r="C652">
            <v>4224</v>
          </cell>
          <cell r="D652" t="str">
            <v>C.T.P. VALLE ESTRELLA</v>
          </cell>
          <cell r="E652">
            <v>4</v>
          </cell>
          <cell r="F652" t="str">
            <v>LECCIONES ENSEÑANZA MEDIA TECNICA</v>
          </cell>
          <cell r="G652">
            <v>1911</v>
          </cell>
        </row>
        <row r="653">
          <cell r="C653">
            <v>4225</v>
          </cell>
          <cell r="D653" t="str">
            <v>COLEGIO DEPORTIVO DE LIMON</v>
          </cell>
          <cell r="E653">
            <v>4</v>
          </cell>
          <cell r="F653" t="str">
            <v>LECCIONES ENSEÑANZA MEDIA TECNICA</v>
          </cell>
          <cell r="G653">
            <v>1027</v>
          </cell>
        </row>
        <row r="654">
          <cell r="C654">
            <v>4226</v>
          </cell>
          <cell r="D654" t="str">
            <v>C.T.P. DE SIQUIRRES</v>
          </cell>
          <cell r="E654">
            <v>4</v>
          </cell>
          <cell r="F654" t="str">
            <v>LECCIONES ENSEÑANZA MEDIA TECNICA</v>
          </cell>
          <cell r="G654">
            <v>3629</v>
          </cell>
        </row>
        <row r="655">
          <cell r="C655">
            <v>5215</v>
          </cell>
          <cell r="D655" t="str">
            <v>PREV. PARA INCAP. TOT. Y TEM.</v>
          </cell>
          <cell r="E655">
            <v>4</v>
          </cell>
          <cell r="F655" t="str">
            <v>LECCIONES ENSEÑANZA MEDIA TECNICA</v>
          </cell>
          <cell r="G655">
            <v>32</v>
          </cell>
        </row>
        <row r="656">
          <cell r="C656">
            <v>4227</v>
          </cell>
          <cell r="D656" t="str">
            <v>C.T.P. DE POCOCI</v>
          </cell>
          <cell r="E656">
            <v>4</v>
          </cell>
          <cell r="F656" t="str">
            <v>LECCIONES ENSEÑANZA MEDIA TECNICA</v>
          </cell>
          <cell r="G656">
            <v>4200</v>
          </cell>
        </row>
        <row r="657">
          <cell r="C657">
            <v>4228</v>
          </cell>
          <cell r="D657" t="str">
            <v>C.T.P. DE GUACIMO</v>
          </cell>
          <cell r="E657">
            <v>4</v>
          </cell>
          <cell r="F657" t="str">
            <v>LECCIONES ENSEÑANZA MEDIA TECNICA</v>
          </cell>
          <cell r="G657">
            <v>1558</v>
          </cell>
        </row>
        <row r="658">
          <cell r="C658">
            <v>4229</v>
          </cell>
          <cell r="D658" t="str">
            <v>C.T.P. DE JACO</v>
          </cell>
          <cell r="E658">
            <v>4</v>
          </cell>
          <cell r="F658" t="str">
            <v>LECCIONES ENSEÑANZA MEDIA TECNICA</v>
          </cell>
          <cell r="G658">
            <v>1425</v>
          </cell>
        </row>
        <row r="659">
          <cell r="C659">
            <v>4230</v>
          </cell>
          <cell r="D659" t="str">
            <v>C.T.P. DE PARRITA</v>
          </cell>
          <cell r="E659">
            <v>4</v>
          </cell>
          <cell r="F659" t="str">
            <v>LECCIONES ENSEÑANZA MEDIA TECNICA</v>
          </cell>
          <cell r="G659">
            <v>2551</v>
          </cell>
        </row>
        <row r="660">
          <cell r="C660">
            <v>4231</v>
          </cell>
          <cell r="D660" t="str">
            <v>C.T.P. DE MATAPALO</v>
          </cell>
          <cell r="E660">
            <v>4</v>
          </cell>
          <cell r="F660" t="str">
            <v>LECCIONES ENSEÑANZA MEDIA TECNICA</v>
          </cell>
          <cell r="G660">
            <v>1061</v>
          </cell>
        </row>
        <row r="661">
          <cell r="C661">
            <v>5748</v>
          </cell>
          <cell r="D661" t="str">
            <v>C.T.P. DE QUEPOS</v>
          </cell>
          <cell r="E661">
            <v>4</v>
          </cell>
          <cell r="F661" t="str">
            <v>LECCIONES ENSEÑANZA MEDIA TECNICA</v>
          </cell>
          <cell r="G661">
            <v>1851</v>
          </cell>
        </row>
        <row r="662">
          <cell r="C662">
            <v>4232</v>
          </cell>
          <cell r="D662" t="str">
            <v>C.T.P. DE UPALA</v>
          </cell>
          <cell r="E662">
            <v>4</v>
          </cell>
          <cell r="F662" t="str">
            <v>LECCIONES ENSEÑANZA MEDIA TECNICA</v>
          </cell>
          <cell r="G662">
            <v>2501</v>
          </cell>
        </row>
        <row r="663">
          <cell r="C663">
            <v>5217</v>
          </cell>
          <cell r="D663" t="str">
            <v>PROY.EDUC.AMB.(F.N.C.-MEP)  57</v>
          </cell>
          <cell r="E663">
            <v>4</v>
          </cell>
          <cell r="F663" t="str">
            <v>LECCIONES ENSEÑANZA MEDIA TECNICA</v>
          </cell>
          <cell r="G663">
            <v>18</v>
          </cell>
        </row>
        <row r="664">
          <cell r="C664">
            <v>5218</v>
          </cell>
          <cell r="D664" t="str">
            <v>FUNDACION CLUBES 4-S</v>
          </cell>
          <cell r="E664">
            <v>4</v>
          </cell>
          <cell r="F664" t="str">
            <v>LECCIONES ENSEÑANZA MEDIA TECNICA</v>
          </cell>
          <cell r="G664">
            <v>120</v>
          </cell>
        </row>
        <row r="665">
          <cell r="C665">
            <v>5910</v>
          </cell>
          <cell r="D665" t="str">
            <v>PREVISION INCREM. MATRIC. SECUND. TEC.</v>
          </cell>
          <cell r="E665">
            <v>4</v>
          </cell>
          <cell r="F665" t="str">
            <v>LECCIONES ENSEÑANZA MEDIA TECNICA</v>
          </cell>
          <cell r="G665">
            <v>9536</v>
          </cell>
        </row>
        <row r="666">
          <cell r="C666">
            <v>4233</v>
          </cell>
          <cell r="D666" t="str">
            <v>FDO.CENTENO OFICINAS CENTRALES</v>
          </cell>
          <cell r="E666">
            <v>2</v>
          </cell>
          <cell r="F666" t="str">
            <v>LECCIONES ENSEÑANZA ESPECIAL</v>
          </cell>
          <cell r="G666">
            <v>360</v>
          </cell>
        </row>
        <row r="667">
          <cell r="C667">
            <v>4234</v>
          </cell>
          <cell r="D667" t="str">
            <v>FDO.CENTENO RETARDO MENTAL</v>
          </cell>
          <cell r="E667">
            <v>2</v>
          </cell>
          <cell r="F667" t="str">
            <v>LECCIONES ENSEÑANZA ESPECIAL</v>
          </cell>
          <cell r="G667">
            <v>1484</v>
          </cell>
        </row>
        <row r="668">
          <cell r="C668">
            <v>4234</v>
          </cell>
          <cell r="D668" t="str">
            <v>FDO.CENTENO RETARDO MENTAL</v>
          </cell>
          <cell r="E668">
            <v>1</v>
          </cell>
          <cell r="F668" t="str">
            <v>LECCIONES LECCIONES ENSEÑANZA TECNICO PROFESIONAL</v>
          </cell>
          <cell r="G668">
            <v>420</v>
          </cell>
        </row>
        <row r="669">
          <cell r="C669">
            <v>4235</v>
          </cell>
          <cell r="D669" t="str">
            <v>FDO.CENTENO DEFECTIVOS VISUA</v>
          </cell>
          <cell r="E669">
            <v>1</v>
          </cell>
          <cell r="F669" t="str">
            <v>LECCIONES LECCIONES ENSEÑANZA TECNICO PROFESIONAL</v>
          </cell>
          <cell r="G669">
            <v>104</v>
          </cell>
        </row>
        <row r="670">
          <cell r="C670">
            <v>4235</v>
          </cell>
          <cell r="D670" t="str">
            <v>FDO.CENTENO DEFECTIVOS VISUA</v>
          </cell>
          <cell r="E670">
            <v>2</v>
          </cell>
          <cell r="F670" t="str">
            <v>LECCIONES ENSEÑANZA ESPECIAL</v>
          </cell>
          <cell r="G670">
            <v>664</v>
          </cell>
        </row>
        <row r="671">
          <cell r="C671">
            <v>4236</v>
          </cell>
          <cell r="D671" t="str">
            <v>FDO.CENTENO AUDICION Y LENGUAJ</v>
          </cell>
          <cell r="E671">
            <v>2</v>
          </cell>
          <cell r="F671" t="str">
            <v>LECCIONES ENSEÑANZA ESPECIAL</v>
          </cell>
          <cell r="G671">
            <v>1011</v>
          </cell>
        </row>
        <row r="672">
          <cell r="C672">
            <v>4236</v>
          </cell>
          <cell r="D672" t="str">
            <v>FDO.CENTENO AUDICION Y LENGUAJ</v>
          </cell>
          <cell r="E672">
            <v>1</v>
          </cell>
          <cell r="F672" t="str">
            <v>LECCIONES LECCIONES ENSEÑANZA TECNICO PROFESIONAL</v>
          </cell>
          <cell r="G672">
            <v>132</v>
          </cell>
        </row>
        <row r="673">
          <cell r="C673">
            <v>4237</v>
          </cell>
          <cell r="D673" t="str">
            <v>CENTRO EDUC. ESP. SANTA ANA</v>
          </cell>
          <cell r="E673">
            <v>2</v>
          </cell>
          <cell r="F673" t="str">
            <v>LECCIONES ENSEÑANZA ESPECIAL</v>
          </cell>
          <cell r="G673">
            <v>752</v>
          </cell>
        </row>
        <row r="674">
          <cell r="C674">
            <v>4237</v>
          </cell>
          <cell r="D674" t="str">
            <v>CENTRO EDUC. ESP. SANTA ANA</v>
          </cell>
          <cell r="E674">
            <v>1</v>
          </cell>
          <cell r="F674" t="str">
            <v>LECCIONES LECCIONES ENSEÑANZA TECNICO PROFESIONAL</v>
          </cell>
          <cell r="G674">
            <v>199</v>
          </cell>
        </row>
        <row r="675">
          <cell r="C675">
            <v>4238</v>
          </cell>
          <cell r="D675" t="str">
            <v>HOSPITAL NACIONAL DE NIÑOS</v>
          </cell>
          <cell r="E675">
            <v>2</v>
          </cell>
          <cell r="F675" t="str">
            <v>LECCIONES ENSEÑANZA ESPECIAL</v>
          </cell>
          <cell r="G675">
            <v>716</v>
          </cell>
        </row>
        <row r="676">
          <cell r="C676">
            <v>4238</v>
          </cell>
          <cell r="D676" t="str">
            <v>HOSPITAL NACIONAL DE NIÑOS</v>
          </cell>
          <cell r="E676">
            <v>1</v>
          </cell>
          <cell r="F676" t="str">
            <v>LECCIONES LECCIONES ENSEÑANZA TECNICO PROFESIONAL</v>
          </cell>
          <cell r="G676">
            <v>90</v>
          </cell>
        </row>
        <row r="677">
          <cell r="C677">
            <v>4239</v>
          </cell>
          <cell r="D677" t="str">
            <v>NEURO PSQUIATRICO INFANTIL</v>
          </cell>
          <cell r="E677">
            <v>2</v>
          </cell>
          <cell r="F677" t="str">
            <v>LECCIONES ENSEÑANZA ESPECIAL</v>
          </cell>
          <cell r="G677">
            <v>1816</v>
          </cell>
        </row>
        <row r="678">
          <cell r="C678">
            <v>4239</v>
          </cell>
          <cell r="D678" t="str">
            <v>NEURO PSQUIATRICO INFANTIL</v>
          </cell>
          <cell r="E678">
            <v>1</v>
          </cell>
          <cell r="F678" t="str">
            <v>LECCIONES LECCIONES ENSEÑANZA TECNICO PROFESIONAL</v>
          </cell>
          <cell r="G678">
            <v>480</v>
          </cell>
        </row>
        <row r="679">
          <cell r="C679">
            <v>4240</v>
          </cell>
          <cell r="D679" t="str">
            <v>REHABILITACION LA PITAHAYA</v>
          </cell>
          <cell r="E679">
            <v>2</v>
          </cell>
          <cell r="F679" t="str">
            <v>LECCIONES ENSEÑANZA ESPECIAL</v>
          </cell>
          <cell r="G679">
            <v>1144</v>
          </cell>
        </row>
        <row r="680">
          <cell r="C680">
            <v>4240</v>
          </cell>
          <cell r="D680" t="str">
            <v>REHABILITACION LA PITAHAYA</v>
          </cell>
          <cell r="E680">
            <v>1</v>
          </cell>
          <cell r="F680" t="str">
            <v>LECCIONES LECCIONES ENSEÑANZA TECNICO PROFESIONAL</v>
          </cell>
          <cell r="G680">
            <v>160</v>
          </cell>
        </row>
        <row r="681">
          <cell r="C681">
            <v>4241</v>
          </cell>
          <cell r="D681" t="str">
            <v>ENS. ESP. ANDREA JIMENEZ</v>
          </cell>
          <cell r="E681">
            <v>1</v>
          </cell>
          <cell r="F681" t="str">
            <v>LECCIONES LECCIONES ENSEÑANZA TECNICO PROFESIONAL</v>
          </cell>
          <cell r="G681">
            <v>187</v>
          </cell>
        </row>
        <row r="682">
          <cell r="C682">
            <v>4241</v>
          </cell>
          <cell r="D682" t="str">
            <v>ENS. ESP. ANDREA JIMENEZ</v>
          </cell>
          <cell r="E682">
            <v>2</v>
          </cell>
          <cell r="F682" t="str">
            <v>LECCIONES ENSEÑANZA ESPECIAL</v>
          </cell>
          <cell r="G682">
            <v>528</v>
          </cell>
        </row>
        <row r="683">
          <cell r="C683">
            <v>4242</v>
          </cell>
          <cell r="D683" t="str">
            <v>INS. REH. CIEGOS HELLEN KELLER</v>
          </cell>
          <cell r="E683">
            <v>1</v>
          </cell>
          <cell r="F683" t="str">
            <v>LECCIONES LECCIONES ENSEÑANZA TECNICO PROFESIONAL</v>
          </cell>
          <cell r="G683">
            <v>480</v>
          </cell>
        </row>
        <row r="684">
          <cell r="C684">
            <v>4242</v>
          </cell>
          <cell r="D684" t="str">
            <v>INS. REH. CIEGOS HELLEN KELLER</v>
          </cell>
          <cell r="E684">
            <v>2</v>
          </cell>
          <cell r="F684" t="str">
            <v>LECCIONES ENSEÑANZA ESPECIAL</v>
          </cell>
          <cell r="G684">
            <v>920</v>
          </cell>
        </row>
        <row r="685">
          <cell r="C685">
            <v>4243</v>
          </cell>
          <cell r="D685" t="str">
            <v>ESC. REP. NICARAGUA</v>
          </cell>
          <cell r="E685">
            <v>2</v>
          </cell>
          <cell r="F685" t="str">
            <v>LECCIONES ENSEÑANZA ESPECIAL</v>
          </cell>
          <cell r="G685">
            <v>80</v>
          </cell>
        </row>
        <row r="686">
          <cell r="C686">
            <v>4244</v>
          </cell>
          <cell r="D686" t="str">
            <v>ESC. DR. FERRAZ</v>
          </cell>
          <cell r="E686">
            <v>2</v>
          </cell>
          <cell r="F686" t="str">
            <v>LECCIONES ENSEÑANZA ESPECIAL</v>
          </cell>
          <cell r="G686">
            <v>120</v>
          </cell>
        </row>
        <row r="687">
          <cell r="C687">
            <v>4245</v>
          </cell>
          <cell r="D687" t="str">
            <v>ESC. RAFAEL FCO OSEJO</v>
          </cell>
          <cell r="E687">
            <v>2</v>
          </cell>
          <cell r="F687" t="str">
            <v>LECCIONES ENSEÑANZA ESPECIAL</v>
          </cell>
          <cell r="G687">
            <v>152</v>
          </cell>
        </row>
        <row r="688">
          <cell r="C688">
            <v>4246</v>
          </cell>
          <cell r="D688" t="str">
            <v>C.T.P. CALLE BLANCOS</v>
          </cell>
          <cell r="E688">
            <v>2</v>
          </cell>
          <cell r="F688" t="str">
            <v>LECCIONES ENSEÑANZA ESPECIAL</v>
          </cell>
          <cell r="G688">
            <v>319</v>
          </cell>
        </row>
        <row r="689">
          <cell r="C689">
            <v>4246</v>
          </cell>
          <cell r="D689" t="str">
            <v>C.T.P. CALLE BLANCOS</v>
          </cell>
          <cell r="E689">
            <v>1</v>
          </cell>
          <cell r="F689" t="str">
            <v>LECCIONES LECCIONES ENSEÑANZA TECNICO PROFESIONAL</v>
          </cell>
          <cell r="G689">
            <v>196</v>
          </cell>
        </row>
        <row r="690">
          <cell r="C690">
            <v>4247</v>
          </cell>
          <cell r="D690" t="str">
            <v>ESC. ROBERTO CANTILLANO</v>
          </cell>
          <cell r="E690">
            <v>2</v>
          </cell>
          <cell r="F690" t="str">
            <v>LECCIONES ENSEÑANZA ESPECIAL</v>
          </cell>
          <cell r="G690">
            <v>280</v>
          </cell>
        </row>
        <row r="691">
          <cell r="C691">
            <v>4248</v>
          </cell>
          <cell r="D691" t="str">
            <v>ESC. BETANIA</v>
          </cell>
          <cell r="E691">
            <v>2</v>
          </cell>
          <cell r="F691" t="str">
            <v>LECCIONES ENSEÑANZA ESPECIAL</v>
          </cell>
          <cell r="G691">
            <v>80</v>
          </cell>
        </row>
        <row r="692">
          <cell r="C692">
            <v>4249</v>
          </cell>
          <cell r="D692" t="str">
            <v>ESC. JUAN SANTAMARIA</v>
          </cell>
          <cell r="E692">
            <v>2</v>
          </cell>
          <cell r="F692" t="str">
            <v>LECCIONES ENSEÑANZA ESPECIAL</v>
          </cell>
          <cell r="G692">
            <v>192</v>
          </cell>
        </row>
        <row r="693">
          <cell r="C693">
            <v>4250</v>
          </cell>
          <cell r="D693" t="str">
            <v>ESC. PACIFICA FERNANDEZ</v>
          </cell>
          <cell r="E693">
            <v>2</v>
          </cell>
          <cell r="F693" t="str">
            <v>LECCIONES ENSEÑANZA ESPECIAL</v>
          </cell>
          <cell r="G693">
            <v>160</v>
          </cell>
        </row>
        <row r="694">
          <cell r="C694">
            <v>4251</v>
          </cell>
          <cell r="D694" t="str">
            <v>ESC. RICARDO JIMENEZ</v>
          </cell>
          <cell r="E694">
            <v>2</v>
          </cell>
          <cell r="F694" t="str">
            <v>LECCIONES ENSEÑANZA ESPECIAL</v>
          </cell>
          <cell r="G694">
            <v>200</v>
          </cell>
        </row>
        <row r="695">
          <cell r="C695">
            <v>4252</v>
          </cell>
          <cell r="D695" t="str">
            <v>ESC. COSTA RICA</v>
          </cell>
          <cell r="E695">
            <v>2</v>
          </cell>
          <cell r="F695" t="str">
            <v>LECCIONES ENSEÑANZA ESPECIAL</v>
          </cell>
          <cell r="G695">
            <v>72</v>
          </cell>
        </row>
        <row r="696">
          <cell r="C696">
            <v>4253</v>
          </cell>
          <cell r="D696" t="str">
            <v>ESC. REP. DE MEXICO</v>
          </cell>
          <cell r="E696">
            <v>2</v>
          </cell>
          <cell r="F696" t="str">
            <v>LECCIONES ENSEÑANZA ESPECIAL</v>
          </cell>
          <cell r="G696">
            <v>120</v>
          </cell>
        </row>
        <row r="697">
          <cell r="C697">
            <v>4254</v>
          </cell>
          <cell r="D697" t="str">
            <v>ESC. BUENAV. CORRALES</v>
          </cell>
          <cell r="E697">
            <v>2</v>
          </cell>
          <cell r="F697" t="str">
            <v>LECCIONES ENSEÑANZA ESPECIAL</v>
          </cell>
          <cell r="G697">
            <v>112</v>
          </cell>
        </row>
        <row r="698">
          <cell r="C698">
            <v>4255</v>
          </cell>
          <cell r="D698" t="str">
            <v>J.N. SARITA MONTEALEGRE</v>
          </cell>
          <cell r="E698">
            <v>2</v>
          </cell>
          <cell r="F698" t="str">
            <v>LECCIONES ENSEÑANZA ESPECIAL</v>
          </cell>
          <cell r="G698">
            <v>40</v>
          </cell>
        </row>
        <row r="699">
          <cell r="C699">
            <v>4256</v>
          </cell>
          <cell r="D699" t="str">
            <v>ESC. DR JOSE MA. CASTRO</v>
          </cell>
          <cell r="E699">
            <v>2</v>
          </cell>
          <cell r="F699" t="str">
            <v>LECCIONES ENSEÑANZA ESPECIAL</v>
          </cell>
          <cell r="G699">
            <v>80</v>
          </cell>
        </row>
        <row r="700">
          <cell r="C700">
            <v>4257</v>
          </cell>
          <cell r="D700" t="str">
            <v>ESC. MANUEL BELGRANO</v>
          </cell>
          <cell r="E700">
            <v>2</v>
          </cell>
          <cell r="F700" t="str">
            <v>LECCIONES ENSEÑANZA ESPECIAL</v>
          </cell>
          <cell r="G700">
            <v>112</v>
          </cell>
        </row>
        <row r="701">
          <cell r="C701">
            <v>4258</v>
          </cell>
          <cell r="D701" t="str">
            <v>ESC. MIGUEL OBREGON L.</v>
          </cell>
          <cell r="E701">
            <v>2</v>
          </cell>
          <cell r="F701" t="str">
            <v>LECCIONES ENSEÑANZA ESPECIAL</v>
          </cell>
          <cell r="G701">
            <v>280</v>
          </cell>
        </row>
        <row r="702">
          <cell r="C702">
            <v>4259</v>
          </cell>
          <cell r="D702" t="str">
            <v>ESC. FRANKLIN ROOSEVELT</v>
          </cell>
          <cell r="E702">
            <v>2</v>
          </cell>
          <cell r="F702" t="str">
            <v>LECCIONES ENSEÑANZA ESPECIAL</v>
          </cell>
          <cell r="G702">
            <v>192</v>
          </cell>
        </row>
        <row r="703">
          <cell r="C703">
            <v>4260</v>
          </cell>
          <cell r="D703" t="str">
            <v>ESC. JUAN FLORES UMAÑA</v>
          </cell>
          <cell r="E703">
            <v>2</v>
          </cell>
          <cell r="F703" t="str">
            <v>LECCIONES ENSEÑANZA ESPECIAL</v>
          </cell>
          <cell r="G703">
            <v>120</v>
          </cell>
        </row>
        <row r="704">
          <cell r="C704">
            <v>4261</v>
          </cell>
          <cell r="D704" t="str">
            <v>ESC. CLAUDIO CORTES C.</v>
          </cell>
          <cell r="E704">
            <v>2</v>
          </cell>
          <cell r="F704" t="str">
            <v>LECCIONES ENSEÑANZA ESPECIAL</v>
          </cell>
          <cell r="G704">
            <v>72</v>
          </cell>
        </row>
        <row r="705">
          <cell r="C705">
            <v>4262</v>
          </cell>
          <cell r="D705" t="str">
            <v>ESC. ISABEL LA CATOLICA</v>
          </cell>
          <cell r="E705">
            <v>2</v>
          </cell>
          <cell r="F705" t="str">
            <v>LECCIONES ENSEÑANZA ESPECIAL</v>
          </cell>
          <cell r="G705">
            <v>200</v>
          </cell>
        </row>
        <row r="706">
          <cell r="C706">
            <v>4263</v>
          </cell>
          <cell r="D706" t="str">
            <v>ESC. ANDRES BELLO C.</v>
          </cell>
          <cell r="E706">
            <v>2</v>
          </cell>
          <cell r="F706" t="str">
            <v>LECCIONES ENSEÑANZA ESPECIAL</v>
          </cell>
          <cell r="G706">
            <v>312</v>
          </cell>
        </row>
        <row r="707">
          <cell r="C707">
            <v>4264</v>
          </cell>
          <cell r="D707" t="str">
            <v>ESC. DANIEL ODUBER</v>
          </cell>
          <cell r="E707">
            <v>2</v>
          </cell>
          <cell r="F707" t="str">
            <v>LECCIONES ENSEÑANZA ESPECIAL</v>
          </cell>
          <cell r="G707">
            <v>200</v>
          </cell>
        </row>
        <row r="708">
          <cell r="C708">
            <v>4265</v>
          </cell>
          <cell r="D708" t="str">
            <v>ESC. AMERICA CENTRAL</v>
          </cell>
          <cell r="E708">
            <v>2</v>
          </cell>
          <cell r="F708" t="str">
            <v>LECCIONES ENSEÑANZA ESPECIAL</v>
          </cell>
          <cell r="G708">
            <v>152</v>
          </cell>
        </row>
        <row r="709">
          <cell r="C709">
            <v>4266</v>
          </cell>
          <cell r="D709" t="str">
            <v>J.N. OMAR DENGO GUERRERO</v>
          </cell>
          <cell r="E709">
            <v>2</v>
          </cell>
          <cell r="F709" t="str">
            <v>LECCIONES ENSEÑANZA ESPECIAL</v>
          </cell>
          <cell r="G709">
            <v>40</v>
          </cell>
        </row>
        <row r="710">
          <cell r="C710">
            <v>4267</v>
          </cell>
          <cell r="D710" t="str">
            <v>ESC. REP. DOMINICANA</v>
          </cell>
          <cell r="E710">
            <v>2</v>
          </cell>
          <cell r="F710" t="str">
            <v>LECCIONES ENSEÑANZA ESPECIAL</v>
          </cell>
          <cell r="G710">
            <v>200</v>
          </cell>
        </row>
        <row r="711">
          <cell r="C711">
            <v>4268</v>
          </cell>
          <cell r="D711" t="str">
            <v>J.N. ARTURO URIEN</v>
          </cell>
          <cell r="E711">
            <v>2</v>
          </cell>
          <cell r="F711" t="str">
            <v>LECCIONES ENSEÑANZA ESPECIAL</v>
          </cell>
          <cell r="G711">
            <v>48</v>
          </cell>
        </row>
        <row r="712">
          <cell r="C712">
            <v>4269</v>
          </cell>
          <cell r="D712" t="str">
            <v>ESC. ABRAHAM LINCOLN</v>
          </cell>
          <cell r="E712">
            <v>2</v>
          </cell>
          <cell r="F712" t="str">
            <v>LECCIONES ENSEÑANZA ESPECIAL</v>
          </cell>
          <cell r="G712">
            <v>240</v>
          </cell>
        </row>
        <row r="713">
          <cell r="C713">
            <v>4270</v>
          </cell>
          <cell r="D713" t="str">
            <v>ESC. FIDEL TRISTAN</v>
          </cell>
          <cell r="E713">
            <v>2</v>
          </cell>
          <cell r="F713" t="str">
            <v>LECCIONES ENSEÑANZA ESPECIAL</v>
          </cell>
          <cell r="G713">
            <v>112</v>
          </cell>
        </row>
        <row r="714">
          <cell r="C714">
            <v>4271</v>
          </cell>
          <cell r="D714" t="str">
            <v>ESC. PORFIRIO BRENES</v>
          </cell>
          <cell r="E714">
            <v>2</v>
          </cell>
          <cell r="F714" t="str">
            <v>LECCIONES ENSEÑANZA ESPECIAL</v>
          </cell>
          <cell r="G714">
            <v>232</v>
          </cell>
        </row>
        <row r="715">
          <cell r="C715">
            <v>4272</v>
          </cell>
          <cell r="D715" t="str">
            <v>J.N. MATERNAL MONTESORIANO</v>
          </cell>
          <cell r="E715">
            <v>2</v>
          </cell>
          <cell r="F715" t="str">
            <v>LECCIONES ENSEÑANZA ESPECIAL</v>
          </cell>
          <cell r="G715">
            <v>48</v>
          </cell>
        </row>
        <row r="716">
          <cell r="C716">
            <v>4273</v>
          </cell>
          <cell r="D716" t="str">
            <v>ESC. HOSPITAL CALDERON GUARDIA</v>
          </cell>
          <cell r="E716">
            <v>2</v>
          </cell>
          <cell r="F716" t="str">
            <v>LECCIONES ENSEÑANZA ESPECIAL</v>
          </cell>
          <cell r="G716">
            <v>288</v>
          </cell>
        </row>
        <row r="717">
          <cell r="C717">
            <v>4274</v>
          </cell>
          <cell r="D717" t="str">
            <v>LICEO RICARDO FERNANDEZ</v>
          </cell>
          <cell r="E717">
            <v>1</v>
          </cell>
          <cell r="F717" t="str">
            <v>LECCIONES LECCIONES ENSEÑANZA TECNICO PROFESIONAL</v>
          </cell>
          <cell r="G717">
            <v>216</v>
          </cell>
        </row>
        <row r="718">
          <cell r="C718">
            <v>4274</v>
          </cell>
          <cell r="D718" t="str">
            <v>LICEO RICARDO FERNANDEZ</v>
          </cell>
          <cell r="E718">
            <v>2</v>
          </cell>
          <cell r="F718" t="str">
            <v>LECCIONES ENSEÑANZA ESPECIAL</v>
          </cell>
          <cell r="G718">
            <v>283</v>
          </cell>
        </row>
        <row r="719">
          <cell r="C719">
            <v>4275</v>
          </cell>
          <cell r="D719" t="str">
            <v>ESC. CARLOS SANABRIA M.</v>
          </cell>
          <cell r="E719">
            <v>2</v>
          </cell>
          <cell r="F719" t="str">
            <v>LECCIONES ENSEÑANZA ESPECIAL</v>
          </cell>
          <cell r="G719">
            <v>240</v>
          </cell>
        </row>
        <row r="720">
          <cell r="C720">
            <v>4276</v>
          </cell>
          <cell r="D720" t="str">
            <v>LICEO SANTA ANA</v>
          </cell>
          <cell r="E720">
            <v>1</v>
          </cell>
          <cell r="F720" t="str">
            <v>LECCIONES LECCIONES ENSEÑANZA TECNICO PROFESIONAL</v>
          </cell>
          <cell r="G720">
            <v>96</v>
          </cell>
        </row>
        <row r="721">
          <cell r="C721">
            <v>4276</v>
          </cell>
          <cell r="D721" t="str">
            <v>LICEO SANTA ANA</v>
          </cell>
          <cell r="E721">
            <v>2</v>
          </cell>
          <cell r="F721" t="str">
            <v>LECCIONES ENSEÑANZA ESPECIAL</v>
          </cell>
          <cell r="G721">
            <v>159</v>
          </cell>
        </row>
        <row r="722">
          <cell r="C722">
            <v>4278</v>
          </cell>
          <cell r="D722" t="str">
            <v>ESC. OMAR DENGO GUERRERO</v>
          </cell>
          <cell r="E722">
            <v>2</v>
          </cell>
          <cell r="F722" t="str">
            <v>LECCIONES ENSEÑANZA ESPECIAL</v>
          </cell>
          <cell r="G722">
            <v>192</v>
          </cell>
        </row>
        <row r="723">
          <cell r="C723">
            <v>4279</v>
          </cell>
          <cell r="D723" t="str">
            <v>ESC. BENJAMIN HERRERA</v>
          </cell>
          <cell r="E723">
            <v>2</v>
          </cell>
          <cell r="F723" t="str">
            <v>LECCIONES ENSEÑANZA ESPECIAL</v>
          </cell>
          <cell r="G723">
            <v>232</v>
          </cell>
        </row>
        <row r="724">
          <cell r="C724">
            <v>4280</v>
          </cell>
          <cell r="D724" t="str">
            <v>ESC. YANUARIO QUESADA</v>
          </cell>
          <cell r="E724">
            <v>2</v>
          </cell>
          <cell r="F724" t="str">
            <v>LECCIONES ENSEÑANZA ESPECIAL</v>
          </cell>
          <cell r="G724">
            <v>120</v>
          </cell>
        </row>
        <row r="725">
          <cell r="C725">
            <v>4281</v>
          </cell>
          <cell r="D725" t="str">
            <v>ESC. LA PEREGRINA</v>
          </cell>
          <cell r="E725">
            <v>2</v>
          </cell>
          <cell r="F725" t="str">
            <v>LECCIONES ENSEÑANZA ESPECIAL</v>
          </cell>
          <cell r="G725">
            <v>160</v>
          </cell>
        </row>
        <row r="726">
          <cell r="C726">
            <v>4282</v>
          </cell>
          <cell r="D726" t="str">
            <v>ESC. ESMERALDA OREAMUNO</v>
          </cell>
          <cell r="E726">
            <v>2</v>
          </cell>
          <cell r="F726" t="str">
            <v>LECCIONES ENSEÑANZA ESPECIAL</v>
          </cell>
          <cell r="G726">
            <v>152</v>
          </cell>
        </row>
        <row r="727">
          <cell r="C727">
            <v>4283</v>
          </cell>
          <cell r="D727" t="str">
            <v>ESC. REP. DE PARAGUAY</v>
          </cell>
          <cell r="E727">
            <v>2</v>
          </cell>
          <cell r="F727" t="str">
            <v>LECCIONES ENSEÑANZA ESPECIAL</v>
          </cell>
          <cell r="G727">
            <v>272</v>
          </cell>
        </row>
        <row r="728">
          <cell r="C728">
            <v>4284</v>
          </cell>
          <cell r="D728" t="str">
            <v>ESC. CONCEPCION</v>
          </cell>
          <cell r="E728">
            <v>2</v>
          </cell>
          <cell r="F728" t="str">
            <v>LECCIONES ENSEÑANZA ESPECIAL</v>
          </cell>
          <cell r="G728">
            <v>232</v>
          </cell>
        </row>
        <row r="729">
          <cell r="C729">
            <v>4285</v>
          </cell>
          <cell r="D729" t="str">
            <v>ESC. PILAR JIMENEZ</v>
          </cell>
          <cell r="E729">
            <v>2</v>
          </cell>
          <cell r="F729" t="str">
            <v>LECCIONES ENSEÑANZA ESPECIAL</v>
          </cell>
          <cell r="G729">
            <v>200</v>
          </cell>
        </row>
        <row r="730">
          <cell r="C730">
            <v>4286</v>
          </cell>
          <cell r="D730" t="str">
            <v>ESC. SAN BLAS</v>
          </cell>
          <cell r="E730">
            <v>2</v>
          </cell>
          <cell r="F730" t="str">
            <v>LECCIONES ENSEÑANZA ESPECIAL</v>
          </cell>
          <cell r="G730">
            <v>80</v>
          </cell>
        </row>
        <row r="731">
          <cell r="C731">
            <v>4287</v>
          </cell>
          <cell r="D731" t="str">
            <v>ESC. NACIONES UNIDAS</v>
          </cell>
          <cell r="E731">
            <v>2</v>
          </cell>
          <cell r="F731" t="str">
            <v>LECCIONES ENSEÑANZA ESPECIAL</v>
          </cell>
          <cell r="G731">
            <v>160</v>
          </cell>
        </row>
        <row r="732">
          <cell r="C732">
            <v>4288</v>
          </cell>
          <cell r="D732" t="str">
            <v>ESC. JUAN XXIII</v>
          </cell>
          <cell r="E732">
            <v>2</v>
          </cell>
          <cell r="F732" t="str">
            <v>LECCIONES ENSEÑANZA ESPECIAL</v>
          </cell>
          <cell r="G732">
            <v>328</v>
          </cell>
        </row>
        <row r="733">
          <cell r="C733">
            <v>4289</v>
          </cell>
          <cell r="D733" t="str">
            <v>ESC. SANTA MARTA</v>
          </cell>
          <cell r="E733">
            <v>2</v>
          </cell>
          <cell r="F733" t="str">
            <v>LECCIONES ENSEÑANZA ESPECIAL</v>
          </cell>
          <cell r="G733">
            <v>160</v>
          </cell>
        </row>
        <row r="734">
          <cell r="C734">
            <v>4290</v>
          </cell>
          <cell r="D734" t="str">
            <v>ESC. ESTADO DE ISRAEL</v>
          </cell>
          <cell r="E734">
            <v>2</v>
          </cell>
          <cell r="F734" t="str">
            <v>LECCIONES ENSEÑANZA ESPECIAL</v>
          </cell>
          <cell r="G734">
            <v>200</v>
          </cell>
        </row>
        <row r="735">
          <cell r="C735">
            <v>4291</v>
          </cell>
          <cell r="D735" t="str">
            <v>ESC. JOSE ANA MARIN</v>
          </cell>
          <cell r="E735">
            <v>2</v>
          </cell>
          <cell r="F735" t="str">
            <v>LECCIONES ENSEÑANZA ESPECIAL</v>
          </cell>
          <cell r="G735">
            <v>280</v>
          </cell>
        </row>
        <row r="736">
          <cell r="C736">
            <v>4292</v>
          </cell>
          <cell r="D736" t="str">
            <v>ESC. JUAN RAFAEL MORA</v>
          </cell>
          <cell r="E736">
            <v>2</v>
          </cell>
          <cell r="F736" t="str">
            <v>LECCIONES ENSEÑANZA ESPECIAL</v>
          </cell>
          <cell r="G736">
            <v>200</v>
          </cell>
        </row>
        <row r="737">
          <cell r="C737">
            <v>4293</v>
          </cell>
          <cell r="D737" t="str">
            <v>ESC. SAN RAFAEL</v>
          </cell>
          <cell r="E737">
            <v>2</v>
          </cell>
          <cell r="F737" t="str">
            <v>LECCIONES ENSEÑANZA ESPECIAL</v>
          </cell>
          <cell r="G737">
            <v>114</v>
          </cell>
        </row>
        <row r="738">
          <cell r="C738">
            <v>4294</v>
          </cell>
          <cell r="D738" t="str">
            <v>ESC. CAROLINA DENT</v>
          </cell>
          <cell r="E738">
            <v>2</v>
          </cell>
          <cell r="F738" t="str">
            <v>LECCIONES ENSEÑANZA ESPECIAL</v>
          </cell>
          <cell r="G738">
            <v>120</v>
          </cell>
        </row>
        <row r="739">
          <cell r="C739">
            <v>4295</v>
          </cell>
          <cell r="D739" t="str">
            <v>ESC. Mª AUXILIADORA</v>
          </cell>
          <cell r="E739">
            <v>2</v>
          </cell>
          <cell r="F739" t="str">
            <v>LECCIONES ENSEÑANZA ESPECIAL</v>
          </cell>
          <cell r="G739">
            <v>30</v>
          </cell>
        </row>
        <row r="740">
          <cell r="C740">
            <v>4296</v>
          </cell>
          <cell r="D740" t="str">
            <v>ESC. ML. Mª GUTIERREZ</v>
          </cell>
          <cell r="E740">
            <v>2</v>
          </cell>
          <cell r="F740" t="str">
            <v>LECCIONES ENSEÑANZA ESPECIAL</v>
          </cell>
          <cell r="G740">
            <v>152</v>
          </cell>
        </row>
        <row r="741">
          <cell r="C741">
            <v>4297</v>
          </cell>
          <cell r="D741" t="str">
            <v>ESC. REP. DE CHILE</v>
          </cell>
          <cell r="E741">
            <v>2</v>
          </cell>
          <cell r="F741" t="str">
            <v>LECCIONES ENSEÑANZA ESPECIAL</v>
          </cell>
          <cell r="G741">
            <v>120</v>
          </cell>
        </row>
        <row r="742">
          <cell r="C742">
            <v>4298</v>
          </cell>
          <cell r="D742" t="str">
            <v>C.A.I. GUADALUPE</v>
          </cell>
          <cell r="E742">
            <v>1</v>
          </cell>
          <cell r="F742" t="str">
            <v>LECCIONES LECCIONES ENSEÑANZA TECNICO PROFESIONAL</v>
          </cell>
          <cell r="G742">
            <v>140</v>
          </cell>
        </row>
        <row r="743">
          <cell r="C743">
            <v>4298</v>
          </cell>
          <cell r="D743" t="str">
            <v>C.A.I. GUADALUPE</v>
          </cell>
          <cell r="E743">
            <v>2</v>
          </cell>
          <cell r="F743" t="str">
            <v>LECCIONES ENSEÑANZA ESPECIAL</v>
          </cell>
          <cell r="G743">
            <v>760</v>
          </cell>
        </row>
        <row r="744">
          <cell r="C744">
            <v>4299</v>
          </cell>
          <cell r="D744" t="str">
            <v>ESC. INGLATERRA</v>
          </cell>
          <cell r="E744">
            <v>2</v>
          </cell>
          <cell r="F744" t="str">
            <v>LECCIONES ENSEÑANZA ESPECIAL</v>
          </cell>
          <cell r="G744">
            <v>200</v>
          </cell>
        </row>
        <row r="745">
          <cell r="C745">
            <v>4300</v>
          </cell>
          <cell r="D745" t="str">
            <v>ESC. 15 DE AGOSTO</v>
          </cell>
          <cell r="E745">
            <v>2</v>
          </cell>
          <cell r="F745" t="str">
            <v>LECCIONES ENSEÑANZA ESPECIAL</v>
          </cell>
          <cell r="G745">
            <v>280</v>
          </cell>
        </row>
        <row r="746">
          <cell r="C746">
            <v>4301</v>
          </cell>
          <cell r="D746" t="str">
            <v>ESC. CENTROAMERICA</v>
          </cell>
          <cell r="E746">
            <v>2</v>
          </cell>
          <cell r="F746" t="str">
            <v>LECCIONES ENSEÑANZA ESPECIAL</v>
          </cell>
          <cell r="G746">
            <v>120</v>
          </cell>
        </row>
        <row r="747">
          <cell r="C747">
            <v>4302</v>
          </cell>
          <cell r="D747" t="str">
            <v>ESC. JESUS JIMENEZ Z.</v>
          </cell>
          <cell r="E747">
            <v>2</v>
          </cell>
          <cell r="F747" t="str">
            <v>LECCIONES ENSEÑANZA ESPECIAL</v>
          </cell>
          <cell r="G747">
            <v>232</v>
          </cell>
        </row>
        <row r="748">
          <cell r="C748">
            <v>4303</v>
          </cell>
          <cell r="D748" t="str">
            <v>ESC. LOMAS DEL RIO</v>
          </cell>
          <cell r="E748">
            <v>2</v>
          </cell>
          <cell r="F748" t="str">
            <v>LECCIONES ENSEÑANZA ESPECIAL</v>
          </cell>
          <cell r="G748">
            <v>240</v>
          </cell>
        </row>
        <row r="749">
          <cell r="C749">
            <v>4304</v>
          </cell>
          <cell r="D749" t="str">
            <v>LICEO DE CEDROS</v>
          </cell>
          <cell r="E749">
            <v>2</v>
          </cell>
          <cell r="F749" t="str">
            <v>LECCIONES ENSEÑANZA ESPECIAL</v>
          </cell>
          <cell r="G749">
            <v>40</v>
          </cell>
        </row>
        <row r="750">
          <cell r="C750">
            <v>4304</v>
          </cell>
          <cell r="D750" t="str">
            <v>LICEO DE CEDROS</v>
          </cell>
          <cell r="E750">
            <v>1</v>
          </cell>
          <cell r="F750" t="str">
            <v>LECCIONES LECCIONES ENSEÑANZA TECNICO PROFESIONAL</v>
          </cell>
          <cell r="G750">
            <v>120</v>
          </cell>
        </row>
        <row r="751">
          <cell r="C751">
            <v>4305</v>
          </cell>
          <cell r="D751" t="str">
            <v>ESC. LOS PINOS</v>
          </cell>
          <cell r="E751">
            <v>2</v>
          </cell>
          <cell r="F751" t="str">
            <v>LECCIONES ENSEÑANZA ESPECIAL</v>
          </cell>
          <cell r="G751">
            <v>224</v>
          </cell>
        </row>
        <row r="752">
          <cell r="C752">
            <v>4306</v>
          </cell>
          <cell r="D752" t="str">
            <v>QUINCE DE SETIEMBRE (HATILLO)</v>
          </cell>
          <cell r="E752">
            <v>2</v>
          </cell>
          <cell r="F752" t="str">
            <v>LECCIONES ENSEÑANZA ESPECIAL</v>
          </cell>
          <cell r="G752">
            <v>192</v>
          </cell>
        </row>
        <row r="753">
          <cell r="C753">
            <v>4307</v>
          </cell>
          <cell r="D753" t="str">
            <v>ESC. ANSELMO LLORENTE</v>
          </cell>
          <cell r="E753">
            <v>2</v>
          </cell>
          <cell r="F753" t="str">
            <v>LECCIONES ENSEÑANZA ESPECIAL</v>
          </cell>
          <cell r="G753">
            <v>80</v>
          </cell>
        </row>
        <row r="754">
          <cell r="C754">
            <v>4308</v>
          </cell>
          <cell r="D754" t="str">
            <v>ESC. RAMIRO AGUILAR</v>
          </cell>
          <cell r="E754">
            <v>2</v>
          </cell>
          <cell r="F754" t="str">
            <v>LECCIONES ENSEÑANZA ESPECIAL</v>
          </cell>
          <cell r="G754">
            <v>40</v>
          </cell>
        </row>
        <row r="755">
          <cell r="C755">
            <v>4309</v>
          </cell>
          <cell r="D755" t="str">
            <v>ESC. FINCA LA CAJA</v>
          </cell>
          <cell r="E755">
            <v>2</v>
          </cell>
          <cell r="F755" t="str">
            <v>LECCIONES ENSEÑANZA ESPECIAL</v>
          </cell>
          <cell r="G755">
            <v>400</v>
          </cell>
        </row>
        <row r="756">
          <cell r="C756">
            <v>4310</v>
          </cell>
          <cell r="D756" t="str">
            <v>ESC. JOSE FIGUERES</v>
          </cell>
          <cell r="E756">
            <v>2</v>
          </cell>
          <cell r="F756" t="str">
            <v>LECCIONES ENSEÑANZA ESPECIAL</v>
          </cell>
          <cell r="G756">
            <v>200</v>
          </cell>
        </row>
        <row r="757">
          <cell r="C757">
            <v>4311</v>
          </cell>
          <cell r="D757" t="str">
            <v>LICEO ALAJUELITA</v>
          </cell>
          <cell r="E757">
            <v>2</v>
          </cell>
          <cell r="F757" t="str">
            <v>LECCIONES ENSEÑANZA ESPECIAL</v>
          </cell>
          <cell r="G757">
            <v>260</v>
          </cell>
        </row>
        <row r="758">
          <cell r="C758">
            <v>4311</v>
          </cell>
          <cell r="D758" t="str">
            <v>LICEO ALAJUELITA</v>
          </cell>
          <cell r="E758">
            <v>1</v>
          </cell>
          <cell r="F758" t="str">
            <v>LECCIONES LECCIONES ENSEÑANZA TECNICO PROFESIONAL</v>
          </cell>
          <cell r="G758">
            <v>176</v>
          </cell>
        </row>
        <row r="759">
          <cell r="C759">
            <v>4312</v>
          </cell>
          <cell r="D759" t="str">
            <v>ESC. RINCON GRANDE</v>
          </cell>
          <cell r="E759">
            <v>2</v>
          </cell>
          <cell r="F759" t="str">
            <v>LECCIONES ENSEÑANZA ESPECIAL</v>
          </cell>
          <cell r="G759">
            <v>352</v>
          </cell>
        </row>
        <row r="760">
          <cell r="C760">
            <v>4313</v>
          </cell>
          <cell r="D760" t="str">
            <v>IPEC SAN JOSE</v>
          </cell>
          <cell r="E760">
            <v>2</v>
          </cell>
          <cell r="F760" t="str">
            <v>LECCIONES ENSEÑANZA ESPECIAL</v>
          </cell>
          <cell r="G760">
            <v>60</v>
          </cell>
        </row>
        <row r="761">
          <cell r="C761">
            <v>4313</v>
          </cell>
          <cell r="D761" t="str">
            <v>IPEC SAN JOSE</v>
          </cell>
          <cell r="E761">
            <v>1</v>
          </cell>
          <cell r="F761" t="str">
            <v>LECCIONES LECCIONES ENSEÑANZA TECNICO PROFESIONAL</v>
          </cell>
          <cell r="G761">
            <v>60</v>
          </cell>
        </row>
        <row r="762">
          <cell r="C762">
            <v>4314</v>
          </cell>
          <cell r="D762" t="str">
            <v>ESC. Bº CORAZON JESUS</v>
          </cell>
          <cell r="E762">
            <v>2</v>
          </cell>
          <cell r="F762" t="str">
            <v>LECCIONES ENSEÑANZA ESPECIAL</v>
          </cell>
          <cell r="G762">
            <v>80</v>
          </cell>
        </row>
        <row r="763">
          <cell r="C763">
            <v>4315</v>
          </cell>
          <cell r="D763" t="str">
            <v>ESC. CIUDADELA PAVAS</v>
          </cell>
          <cell r="E763">
            <v>2</v>
          </cell>
          <cell r="F763" t="str">
            <v>LECCIONES ENSEÑANZA ESPECIAL</v>
          </cell>
          <cell r="G763">
            <v>152</v>
          </cell>
        </row>
        <row r="764">
          <cell r="C764">
            <v>4316</v>
          </cell>
          <cell r="D764" t="str">
            <v>ESC. FILOMENA BLANCO</v>
          </cell>
          <cell r="E764">
            <v>2</v>
          </cell>
          <cell r="F764" t="str">
            <v>LECCIONES ENSEÑANZA ESPECIAL</v>
          </cell>
          <cell r="G764">
            <v>74</v>
          </cell>
        </row>
        <row r="765">
          <cell r="C765">
            <v>4317</v>
          </cell>
          <cell r="D765" t="str">
            <v>ESC. ISMAEL COTO FERNANDEZ</v>
          </cell>
          <cell r="E765">
            <v>2</v>
          </cell>
          <cell r="F765" t="str">
            <v>LECCIONES ENSEÑANZA ESPECIAL</v>
          </cell>
          <cell r="G765">
            <v>120</v>
          </cell>
        </row>
        <row r="766">
          <cell r="C766">
            <v>4318</v>
          </cell>
          <cell r="D766" t="str">
            <v>ESC. GRANADILLA NORTE</v>
          </cell>
          <cell r="E766">
            <v>2</v>
          </cell>
          <cell r="F766" t="str">
            <v>LECCIONES ENSEÑANZA ESPECIAL</v>
          </cell>
          <cell r="G766">
            <v>112</v>
          </cell>
        </row>
        <row r="767">
          <cell r="C767">
            <v>4319</v>
          </cell>
          <cell r="D767" t="str">
            <v>ESC. SAN FELIPE</v>
          </cell>
          <cell r="E767">
            <v>2</v>
          </cell>
          <cell r="F767" t="str">
            <v>LECCIONES ENSEÑANZA ESPECIAL</v>
          </cell>
          <cell r="G767">
            <v>120</v>
          </cell>
        </row>
        <row r="768">
          <cell r="C768">
            <v>4320</v>
          </cell>
          <cell r="D768" t="str">
            <v>ESC. TEJARCILLOS</v>
          </cell>
          <cell r="E768">
            <v>2</v>
          </cell>
          <cell r="F768" t="str">
            <v>LECCIONES ENSEÑANZA ESPECIAL</v>
          </cell>
          <cell r="G768">
            <v>152</v>
          </cell>
        </row>
        <row r="769">
          <cell r="C769">
            <v>4322</v>
          </cell>
          <cell r="D769" t="str">
            <v>ESC. FINCA SAN JUAN</v>
          </cell>
          <cell r="E769">
            <v>2</v>
          </cell>
          <cell r="F769" t="str">
            <v>LECCIONES ENSEÑANZA ESPECIAL</v>
          </cell>
          <cell r="G769">
            <v>120</v>
          </cell>
        </row>
        <row r="770">
          <cell r="C770">
            <v>4323</v>
          </cell>
          <cell r="D770" t="str">
            <v>ESC. DULCE NOMBRE</v>
          </cell>
          <cell r="E770">
            <v>2</v>
          </cell>
          <cell r="F770" t="str">
            <v>LECCIONES ENSEÑANZA ESPECIAL</v>
          </cell>
          <cell r="G770">
            <v>152</v>
          </cell>
        </row>
        <row r="771">
          <cell r="C771">
            <v>4324</v>
          </cell>
          <cell r="D771" t="str">
            <v>ESC. REP. DE FRANCIA</v>
          </cell>
          <cell r="E771">
            <v>2</v>
          </cell>
          <cell r="F771" t="str">
            <v>LECCIONES ENSEÑANZA ESPECIAL</v>
          </cell>
          <cell r="G771">
            <v>232</v>
          </cell>
        </row>
        <row r="772">
          <cell r="C772">
            <v>4325</v>
          </cell>
          <cell r="D772" t="str">
            <v>LICEO DE PAVAS</v>
          </cell>
          <cell r="E772">
            <v>1</v>
          </cell>
          <cell r="F772" t="str">
            <v>LECCIONES LECCIONES ENSEÑANZA TECNICO PROFESIONAL</v>
          </cell>
          <cell r="G772">
            <v>160</v>
          </cell>
        </row>
        <row r="773">
          <cell r="C773">
            <v>4325</v>
          </cell>
          <cell r="D773" t="str">
            <v>LICEO DE PAVAS</v>
          </cell>
          <cell r="E773">
            <v>2</v>
          </cell>
          <cell r="F773" t="str">
            <v>LECCIONES ENSEÑANZA ESPECIAL</v>
          </cell>
          <cell r="G773">
            <v>260</v>
          </cell>
        </row>
        <row r="774">
          <cell r="C774">
            <v>4326</v>
          </cell>
          <cell r="D774" t="str">
            <v>ENS. ESP. AUTISTAS</v>
          </cell>
          <cell r="E774">
            <v>1</v>
          </cell>
          <cell r="F774" t="str">
            <v>LECCIONES LECCIONES ENSEÑANZA TECNICO PROFESIONAL</v>
          </cell>
          <cell r="G774">
            <v>60</v>
          </cell>
        </row>
        <row r="775">
          <cell r="C775">
            <v>4327</v>
          </cell>
          <cell r="D775" t="str">
            <v>ESC. LAS BRISAS</v>
          </cell>
          <cell r="E775">
            <v>2</v>
          </cell>
          <cell r="F775" t="str">
            <v>LECCIONES ENSEÑANZA ESPECIAL</v>
          </cell>
          <cell r="G775">
            <v>88</v>
          </cell>
        </row>
        <row r="776">
          <cell r="C776">
            <v>4328</v>
          </cell>
          <cell r="D776" t="str">
            <v>ESC. CEDROS</v>
          </cell>
          <cell r="E776">
            <v>2</v>
          </cell>
          <cell r="F776" t="str">
            <v>LECCIONES ENSEÑANZA ESPECIAL</v>
          </cell>
          <cell r="G776">
            <v>168</v>
          </cell>
        </row>
        <row r="777">
          <cell r="C777">
            <v>4329</v>
          </cell>
          <cell r="D777" t="str">
            <v>LICEO PURRAL</v>
          </cell>
          <cell r="E777">
            <v>2</v>
          </cell>
          <cell r="F777" t="str">
            <v>LECCIONES ENSEÑANZA ESPECIAL</v>
          </cell>
          <cell r="G777">
            <v>123</v>
          </cell>
        </row>
        <row r="778">
          <cell r="C778">
            <v>4329</v>
          </cell>
          <cell r="D778" t="str">
            <v>LICEO PURRAL</v>
          </cell>
          <cell r="E778">
            <v>1</v>
          </cell>
          <cell r="F778" t="str">
            <v>LECCIONES LECCIONES ENSEÑANZA TECNICO PROFESIONAL</v>
          </cell>
          <cell r="G778">
            <v>78</v>
          </cell>
        </row>
        <row r="779">
          <cell r="C779">
            <v>4330</v>
          </cell>
          <cell r="D779" t="str">
            <v>ESC. MONTERREY</v>
          </cell>
          <cell r="E779">
            <v>2</v>
          </cell>
          <cell r="F779" t="str">
            <v>LECCIONES ENSEÑANZA ESPECIAL</v>
          </cell>
          <cell r="G779">
            <v>80</v>
          </cell>
        </row>
        <row r="780">
          <cell r="C780">
            <v>4331</v>
          </cell>
          <cell r="D780" t="str">
            <v>LICEO DE CORONADO</v>
          </cell>
          <cell r="E780">
            <v>2</v>
          </cell>
          <cell r="F780" t="str">
            <v>LECCIONES ENSEÑANZA ESPECIAL</v>
          </cell>
          <cell r="G780">
            <v>289</v>
          </cell>
        </row>
        <row r="781">
          <cell r="C781">
            <v>4331</v>
          </cell>
          <cell r="D781" t="str">
            <v>LICEO DE CORONADO</v>
          </cell>
          <cell r="E781">
            <v>1</v>
          </cell>
          <cell r="F781" t="str">
            <v>LECCIONES LECCIONES ENSEÑANZA TECNICO PROFESIONAL</v>
          </cell>
          <cell r="G781">
            <v>180</v>
          </cell>
        </row>
        <row r="782">
          <cell r="C782">
            <v>4332</v>
          </cell>
          <cell r="D782" t="str">
            <v>LICEO DEL SUR</v>
          </cell>
          <cell r="E782">
            <v>1</v>
          </cell>
          <cell r="F782" t="str">
            <v>LECCIONES LECCIONES ENSEÑANZA TECNICO PROFESIONAL</v>
          </cell>
          <cell r="G782">
            <v>258</v>
          </cell>
        </row>
        <row r="783">
          <cell r="C783">
            <v>4332</v>
          </cell>
          <cell r="D783" t="str">
            <v>LICEO DEL SUR</v>
          </cell>
          <cell r="E783">
            <v>2</v>
          </cell>
          <cell r="F783" t="str">
            <v>LECCIONES ENSEÑANZA ESPECIAL</v>
          </cell>
          <cell r="G783">
            <v>426</v>
          </cell>
        </row>
        <row r="784">
          <cell r="C784">
            <v>4333</v>
          </cell>
          <cell r="D784" t="str">
            <v>LICEO CUATRO REINAS</v>
          </cell>
          <cell r="E784">
            <v>2</v>
          </cell>
          <cell r="F784" t="str">
            <v>LECCIONES ENSEÑANZA ESPECIAL</v>
          </cell>
          <cell r="G784">
            <v>80</v>
          </cell>
        </row>
        <row r="785">
          <cell r="C785">
            <v>4333</v>
          </cell>
          <cell r="D785" t="str">
            <v>LICEO CUATRO REINAS</v>
          </cell>
          <cell r="E785">
            <v>1</v>
          </cell>
          <cell r="F785" t="str">
            <v>LECCIONES LECCIONES ENSEÑANZA TECNICO PROFESIONAL</v>
          </cell>
          <cell r="G785">
            <v>160</v>
          </cell>
        </row>
        <row r="786">
          <cell r="C786">
            <v>4334</v>
          </cell>
          <cell r="D786" t="str">
            <v>ESC. JOSE CUBERO MUÑOZ</v>
          </cell>
          <cell r="E786">
            <v>2</v>
          </cell>
          <cell r="F786" t="str">
            <v>LECCIONES ENSEÑANZA ESPECIAL</v>
          </cell>
          <cell r="G786">
            <v>160</v>
          </cell>
        </row>
        <row r="787">
          <cell r="C787">
            <v>4335</v>
          </cell>
          <cell r="D787" t="str">
            <v>ESC. EL CARMEN</v>
          </cell>
          <cell r="E787">
            <v>2</v>
          </cell>
          <cell r="F787" t="str">
            <v>LECCIONES ENSEÑANZA ESPECIAL</v>
          </cell>
          <cell r="G787">
            <v>160</v>
          </cell>
        </row>
        <row r="788">
          <cell r="C788">
            <v>4336</v>
          </cell>
          <cell r="D788" t="str">
            <v>LICEO EDGAR CERVANTES VILLALTA</v>
          </cell>
          <cell r="E788">
            <v>2</v>
          </cell>
          <cell r="F788" t="str">
            <v>LECCIONES ENSEÑANZA ESPECIAL</v>
          </cell>
          <cell r="G788">
            <v>120</v>
          </cell>
        </row>
        <row r="789">
          <cell r="C789">
            <v>4336</v>
          </cell>
          <cell r="D789" t="str">
            <v>LICEO EDGAR CERVANTES VILLALTA</v>
          </cell>
          <cell r="E789">
            <v>1</v>
          </cell>
          <cell r="F789" t="str">
            <v>LECCIONES LECCIONES ENSEÑANZA TECNICO PROFESIONAL</v>
          </cell>
          <cell r="G789">
            <v>80</v>
          </cell>
        </row>
        <row r="790">
          <cell r="C790">
            <v>4337</v>
          </cell>
          <cell r="D790" t="str">
            <v>ESC. MIGUEL DE CERVANTES</v>
          </cell>
          <cell r="E790">
            <v>2</v>
          </cell>
          <cell r="F790" t="str">
            <v>LECCIONES ENSEÑANZA ESPECIAL</v>
          </cell>
          <cell r="G790">
            <v>160</v>
          </cell>
        </row>
        <row r="791">
          <cell r="C791">
            <v>4338</v>
          </cell>
          <cell r="D791" t="str">
            <v>ESC. HATILLO 2</v>
          </cell>
          <cell r="E791">
            <v>2</v>
          </cell>
          <cell r="F791" t="str">
            <v>LECCIONES ENSEÑANZA ESPECIAL</v>
          </cell>
          <cell r="G791">
            <v>160</v>
          </cell>
        </row>
        <row r="792">
          <cell r="C792">
            <v>4340</v>
          </cell>
          <cell r="D792" t="str">
            <v>ESC. DANTE ALIGHIERI</v>
          </cell>
          <cell r="E792">
            <v>2</v>
          </cell>
          <cell r="F792" t="str">
            <v>LECCIONES ENSEÑANZA ESPECIAL</v>
          </cell>
          <cell r="G792">
            <v>120</v>
          </cell>
        </row>
        <row r="793">
          <cell r="C793">
            <v>4341</v>
          </cell>
          <cell r="D793" t="str">
            <v>ESC. GUACHIPELIN</v>
          </cell>
          <cell r="E793">
            <v>2</v>
          </cell>
          <cell r="F793" t="str">
            <v>LECCIONES ENSEÑANZA ESPECIAL</v>
          </cell>
          <cell r="G793">
            <v>80</v>
          </cell>
        </row>
        <row r="794">
          <cell r="C794">
            <v>4342</v>
          </cell>
          <cell r="D794" t="str">
            <v>ESC. LOS ANGELES DE IPIS</v>
          </cell>
          <cell r="E794">
            <v>2</v>
          </cell>
          <cell r="F794" t="str">
            <v>LECCIONES ENSEÑANZA ESPECIAL</v>
          </cell>
          <cell r="G794">
            <v>160</v>
          </cell>
        </row>
        <row r="795">
          <cell r="C795">
            <v>4343</v>
          </cell>
          <cell r="D795" t="str">
            <v>ESC. BELLO HORIZONTE</v>
          </cell>
          <cell r="E795">
            <v>2</v>
          </cell>
          <cell r="F795" t="str">
            <v>LECCIONES ENSEÑANZA ESPECIAL</v>
          </cell>
          <cell r="G795">
            <v>80</v>
          </cell>
        </row>
        <row r="796">
          <cell r="C796">
            <v>4344</v>
          </cell>
          <cell r="D796" t="str">
            <v>ESC. SAN FRANCISCO DE CORONADO</v>
          </cell>
          <cell r="E796">
            <v>2</v>
          </cell>
          <cell r="F796" t="str">
            <v>LECCIONES ENSEÑANZA ESPECIAL</v>
          </cell>
          <cell r="G796">
            <v>120</v>
          </cell>
        </row>
        <row r="797">
          <cell r="C797">
            <v>4345</v>
          </cell>
          <cell r="D797" t="str">
            <v>ESC. LA ISLA SAN VICENTE</v>
          </cell>
          <cell r="E797">
            <v>2</v>
          </cell>
          <cell r="F797" t="str">
            <v>LECCIONES ENSEÑANZA ESPECIAL</v>
          </cell>
          <cell r="G797">
            <v>80</v>
          </cell>
        </row>
        <row r="798">
          <cell r="C798">
            <v>4347</v>
          </cell>
          <cell r="D798" t="str">
            <v>LAGOS DE LINDORA</v>
          </cell>
          <cell r="E798">
            <v>2</v>
          </cell>
          <cell r="F798" t="str">
            <v>LECCIONES ENSEÑANZA ESPECIAL</v>
          </cell>
          <cell r="G798">
            <v>120</v>
          </cell>
        </row>
        <row r="799">
          <cell r="C799">
            <v>4348</v>
          </cell>
          <cell r="D799" t="str">
            <v>ANTONIO JOSE DE SUCRE</v>
          </cell>
          <cell r="E799">
            <v>2</v>
          </cell>
          <cell r="F799" t="str">
            <v>LECCIONES ENSEÑANZA ESPECIAL</v>
          </cell>
          <cell r="G799">
            <v>160</v>
          </cell>
        </row>
        <row r="800">
          <cell r="C800">
            <v>4349</v>
          </cell>
          <cell r="D800" t="str">
            <v>EZEQUIEL MORALES AGUILAR</v>
          </cell>
          <cell r="E800">
            <v>2</v>
          </cell>
          <cell r="F800" t="str">
            <v>LECCIONES ENSEÑANZA ESPECIAL</v>
          </cell>
          <cell r="G800">
            <v>120</v>
          </cell>
        </row>
        <row r="801">
          <cell r="C801">
            <v>4350</v>
          </cell>
          <cell r="D801" t="str">
            <v>ESC. CARMEN LYRA</v>
          </cell>
          <cell r="E801">
            <v>2</v>
          </cell>
          <cell r="F801" t="str">
            <v>LECCIONES ENSEÑANZA ESPECIAL</v>
          </cell>
          <cell r="G801">
            <v>200</v>
          </cell>
        </row>
        <row r="802">
          <cell r="C802">
            <v>4351</v>
          </cell>
          <cell r="D802" t="str">
            <v>U.P.JOSE RAFAEL ARAYA ROJAS</v>
          </cell>
          <cell r="E802">
            <v>2</v>
          </cell>
          <cell r="F802" t="str">
            <v>LECCIONES ENSEÑANZA ESPECIAL</v>
          </cell>
          <cell r="G802">
            <v>200</v>
          </cell>
        </row>
        <row r="803">
          <cell r="C803">
            <v>4903</v>
          </cell>
          <cell r="D803" t="str">
            <v>APOLINAR LOBO UMAÑA</v>
          </cell>
          <cell r="E803">
            <v>2</v>
          </cell>
          <cell r="F803" t="str">
            <v>LECCIONES ENSEÑANZA ESPECIAL</v>
          </cell>
          <cell r="G803">
            <v>120</v>
          </cell>
        </row>
        <row r="804">
          <cell r="C804">
            <v>4909</v>
          </cell>
          <cell r="D804" t="str">
            <v>SAN RAFAEL (CINCO ESQUINAS)</v>
          </cell>
          <cell r="E804">
            <v>2</v>
          </cell>
          <cell r="F804" t="str">
            <v>LECCIONES ENSEÑANZA ESPECIAL</v>
          </cell>
          <cell r="G804">
            <v>120</v>
          </cell>
        </row>
        <row r="805">
          <cell r="C805">
            <v>5083</v>
          </cell>
          <cell r="D805" t="str">
            <v>SERVICIO ITINERANTE ENS. ESP.</v>
          </cell>
          <cell r="E805">
            <v>2</v>
          </cell>
          <cell r="F805" t="str">
            <v>LECCIONES ENSEÑANZA ESPECIAL</v>
          </cell>
          <cell r="G805">
            <v>1496</v>
          </cell>
        </row>
        <row r="806">
          <cell r="C806">
            <v>5219</v>
          </cell>
          <cell r="D806" t="str">
            <v>ESC. LEON XIII</v>
          </cell>
          <cell r="E806">
            <v>2</v>
          </cell>
          <cell r="F806" t="str">
            <v>LECCIONES ENSEÑANZA ESPECIAL</v>
          </cell>
          <cell r="G806">
            <v>240</v>
          </cell>
        </row>
        <row r="807">
          <cell r="C807">
            <v>5220</v>
          </cell>
          <cell r="D807" t="str">
            <v>ESC. JUAN E. PESTALOZI</v>
          </cell>
          <cell r="E807">
            <v>2</v>
          </cell>
          <cell r="F807" t="str">
            <v>LECCIONES ENSEÑANZA ESPECIAL</v>
          </cell>
          <cell r="G807">
            <v>272</v>
          </cell>
        </row>
        <row r="808">
          <cell r="C808">
            <v>5222</v>
          </cell>
          <cell r="D808" t="str">
            <v>ESC. RAFAEL VARGAS QUIROS</v>
          </cell>
          <cell r="E808">
            <v>2</v>
          </cell>
          <cell r="F808" t="str">
            <v>LECCIONES ENSEÑANZA ESPECIAL</v>
          </cell>
          <cell r="G808">
            <v>120</v>
          </cell>
        </row>
        <row r="809">
          <cell r="C809">
            <v>5224</v>
          </cell>
          <cell r="D809" t="str">
            <v>ESC. LUIS D. TINOCO</v>
          </cell>
          <cell r="E809">
            <v>2</v>
          </cell>
          <cell r="F809" t="str">
            <v>LECCIONES ENSEÑANZA ESPECIAL</v>
          </cell>
          <cell r="G809">
            <v>240</v>
          </cell>
        </row>
        <row r="810">
          <cell r="C810">
            <v>5225</v>
          </cell>
          <cell r="D810" t="str">
            <v>ESC. REP. DE ARGENTINA</v>
          </cell>
          <cell r="E810">
            <v>2</v>
          </cell>
          <cell r="F810" t="str">
            <v>LECCIONES ENSEÑANZA ESPECIAL</v>
          </cell>
          <cell r="G810">
            <v>160</v>
          </cell>
        </row>
        <row r="811">
          <cell r="C811">
            <v>5226</v>
          </cell>
          <cell r="D811" t="str">
            <v>ESC. JORGE DEBRAVO</v>
          </cell>
          <cell r="E811">
            <v>2</v>
          </cell>
          <cell r="F811" t="str">
            <v>LECCIONES ENSEÑANZA ESPECIAL</v>
          </cell>
          <cell r="G811">
            <v>192</v>
          </cell>
        </row>
        <row r="812">
          <cell r="C812">
            <v>5227</v>
          </cell>
          <cell r="D812" t="str">
            <v>J.N. JUAN RAFAEL MORA</v>
          </cell>
          <cell r="E812">
            <v>2</v>
          </cell>
          <cell r="F812" t="str">
            <v>LECCIONES ENSEÑANZA ESPECIAL</v>
          </cell>
          <cell r="G812">
            <v>40</v>
          </cell>
        </row>
        <row r="813">
          <cell r="C813">
            <v>5229</v>
          </cell>
          <cell r="D813" t="str">
            <v>PREV. EXCESO 30 LECC(EDUC ESP)</v>
          </cell>
          <cell r="E813">
            <v>2</v>
          </cell>
          <cell r="F813" t="str">
            <v>LECCIONES ENSEÑANZA ESPECIAL</v>
          </cell>
          <cell r="G813">
            <v>4263</v>
          </cell>
        </row>
        <row r="814">
          <cell r="C814">
            <v>5337</v>
          </cell>
          <cell r="D814" t="str">
            <v>ESC. REP. DE VENEZUELA</v>
          </cell>
          <cell r="E814">
            <v>2</v>
          </cell>
          <cell r="F814" t="str">
            <v>LECCIONES ENSEÑANZA ESPECIAL</v>
          </cell>
          <cell r="G814">
            <v>200</v>
          </cell>
        </row>
        <row r="815">
          <cell r="C815">
            <v>5353</v>
          </cell>
          <cell r="D815" t="str">
            <v>LICEO REPUBLICA DE MEXICO</v>
          </cell>
          <cell r="E815">
            <v>2</v>
          </cell>
          <cell r="F815" t="str">
            <v>LECCIONES ENSEÑANZA ESPECIAL</v>
          </cell>
          <cell r="G815">
            <v>124</v>
          </cell>
        </row>
        <row r="816">
          <cell r="C816">
            <v>5363</v>
          </cell>
          <cell r="D816" t="str">
            <v>LOS SITIOS</v>
          </cell>
          <cell r="E816">
            <v>2</v>
          </cell>
          <cell r="F816" t="str">
            <v>LECCIONES ENSEÑANZA ESPECIAL</v>
          </cell>
          <cell r="G816">
            <v>80</v>
          </cell>
        </row>
        <row r="817">
          <cell r="C817">
            <v>5365</v>
          </cell>
          <cell r="D817" t="str">
            <v>LICEO DE ESCAZU</v>
          </cell>
          <cell r="E817">
            <v>2</v>
          </cell>
          <cell r="F817" t="str">
            <v>LECCIONES ENSEÑANZA ESPECIAL</v>
          </cell>
          <cell r="G817">
            <v>207</v>
          </cell>
        </row>
        <row r="818">
          <cell r="C818">
            <v>5365</v>
          </cell>
          <cell r="D818" t="str">
            <v>LICEO DE ESCAZU</v>
          </cell>
          <cell r="E818">
            <v>1</v>
          </cell>
          <cell r="F818" t="str">
            <v>LECCIONES LECCIONES ENSEÑANZA TECNICO PROFESIONAL</v>
          </cell>
          <cell r="G818">
            <v>118</v>
          </cell>
        </row>
        <row r="819">
          <cell r="C819">
            <v>5467</v>
          </cell>
          <cell r="D819" t="str">
            <v>LICEO DE MORAVIA</v>
          </cell>
          <cell r="E819">
            <v>1</v>
          </cell>
          <cell r="F819" t="str">
            <v>LECCIONES LECCIONES ENSEÑANZA TECNICO PROFESIONAL</v>
          </cell>
          <cell r="G819">
            <v>120</v>
          </cell>
        </row>
        <row r="820">
          <cell r="C820">
            <v>5467</v>
          </cell>
          <cell r="D820" t="str">
            <v>LICEO DE MORAVIA</v>
          </cell>
          <cell r="E820">
            <v>2</v>
          </cell>
          <cell r="F820" t="str">
            <v>LECCIONES ENSEÑANZA ESPECIAL</v>
          </cell>
          <cell r="G820">
            <v>188</v>
          </cell>
        </row>
        <row r="821">
          <cell r="C821">
            <v>5468</v>
          </cell>
          <cell r="D821" t="str">
            <v>SAN RAFAEL (CORONADO)</v>
          </cell>
          <cell r="E821">
            <v>2</v>
          </cell>
          <cell r="F821" t="str">
            <v>LECCIONES ENSEÑANZA ESPECIAL</v>
          </cell>
          <cell r="G821">
            <v>200</v>
          </cell>
        </row>
        <row r="822">
          <cell r="C822">
            <v>5469</v>
          </cell>
          <cell r="D822" t="str">
            <v>ESC. GARCIA FLAMENCO</v>
          </cell>
          <cell r="E822">
            <v>2</v>
          </cell>
          <cell r="F822" t="str">
            <v>LECCIONES ENSEÑANZA ESPECIAL</v>
          </cell>
          <cell r="G822">
            <v>120</v>
          </cell>
        </row>
        <row r="823">
          <cell r="C823">
            <v>5470</v>
          </cell>
          <cell r="D823" t="str">
            <v>ESC. NAPOLEON QUESADA</v>
          </cell>
          <cell r="E823">
            <v>2</v>
          </cell>
          <cell r="F823" t="str">
            <v>LECCIONES ENSEÑANZA ESPECIAL</v>
          </cell>
          <cell r="G823">
            <v>120</v>
          </cell>
        </row>
        <row r="824">
          <cell r="C824">
            <v>5471</v>
          </cell>
          <cell r="D824" t="str">
            <v>LA TRINIDAD(TRINIDAD-MORAVIA)</v>
          </cell>
          <cell r="E824">
            <v>2</v>
          </cell>
          <cell r="F824" t="str">
            <v>LECCIONES ENSEÑANZA ESPECIAL</v>
          </cell>
          <cell r="G824">
            <v>152</v>
          </cell>
        </row>
        <row r="825">
          <cell r="C825">
            <v>5513</v>
          </cell>
          <cell r="D825" t="str">
            <v>SANTA MARTA (SAN PEDRO)</v>
          </cell>
          <cell r="E825">
            <v>2</v>
          </cell>
          <cell r="F825" t="str">
            <v>LECCIONES ENSEÑANZA ESPECIAL</v>
          </cell>
          <cell r="G825">
            <v>40</v>
          </cell>
        </row>
        <row r="826">
          <cell r="C826">
            <v>5609</v>
          </cell>
          <cell r="D826" t="str">
            <v>UNIFICADA REP. PERU-VIT.MADR.</v>
          </cell>
          <cell r="E826">
            <v>2</v>
          </cell>
          <cell r="F826" t="str">
            <v>LECCIONES ENSEÑANZA ESPECIAL</v>
          </cell>
          <cell r="G826">
            <v>40</v>
          </cell>
        </row>
        <row r="827">
          <cell r="C827">
            <v>5610</v>
          </cell>
          <cell r="D827" t="str">
            <v>ESC. CALLE EL ALTO</v>
          </cell>
          <cell r="E827">
            <v>2</v>
          </cell>
          <cell r="F827" t="str">
            <v>LECCIONES ENSEÑANZA ESPECIAL</v>
          </cell>
          <cell r="G827">
            <v>40</v>
          </cell>
        </row>
        <row r="828">
          <cell r="C828">
            <v>5633</v>
          </cell>
          <cell r="D828" t="str">
            <v>LICEO HERNAN ZAMORA ELIZONDO</v>
          </cell>
          <cell r="E828">
            <v>2</v>
          </cell>
          <cell r="F828" t="str">
            <v>LECCIONES ENSEÑANZA ESPECIAL</v>
          </cell>
          <cell r="G828">
            <v>40</v>
          </cell>
        </row>
        <row r="829">
          <cell r="C829">
            <v>5633</v>
          </cell>
          <cell r="D829" t="str">
            <v>LICEO HERNAN ZAMORA ELIZONDO</v>
          </cell>
          <cell r="E829">
            <v>1</v>
          </cell>
          <cell r="F829" t="str">
            <v>LECCIONES LECCIONES ENSEÑANZA TECNICO PROFESIONAL</v>
          </cell>
          <cell r="G829">
            <v>40</v>
          </cell>
        </row>
        <row r="830">
          <cell r="C830">
            <v>5711</v>
          </cell>
          <cell r="D830" t="str">
            <v>PLAN PILOTO DOCENTE APOYO SEC.</v>
          </cell>
          <cell r="E830">
            <v>2</v>
          </cell>
          <cell r="F830" t="str">
            <v>LECCIONES ENSEÑANZA ESPECIAL</v>
          </cell>
          <cell r="G830">
            <v>1568</v>
          </cell>
        </row>
        <row r="831">
          <cell r="C831">
            <v>5713</v>
          </cell>
          <cell r="D831" t="str">
            <v>LICEO NAPOLEON QUESADA</v>
          </cell>
          <cell r="E831">
            <v>2</v>
          </cell>
          <cell r="F831" t="str">
            <v>LECCIONES ENSEÑANZA ESPECIAL</v>
          </cell>
          <cell r="G831">
            <v>40</v>
          </cell>
        </row>
        <row r="832">
          <cell r="C832">
            <v>5749</v>
          </cell>
          <cell r="D832" t="str">
            <v>PLAN PIL.INC.ENS.ESP EN ED.TEC</v>
          </cell>
          <cell r="E832">
            <v>2</v>
          </cell>
          <cell r="F832" t="str">
            <v>LECCIONES ENSEÑANZA ESPECIAL</v>
          </cell>
          <cell r="G832">
            <v>240</v>
          </cell>
        </row>
        <row r="833">
          <cell r="C833">
            <v>5749</v>
          </cell>
          <cell r="D833" t="str">
            <v>PLAN PIL.INC.ENS.ESP EN ED.TEC</v>
          </cell>
          <cell r="E833">
            <v>3</v>
          </cell>
          <cell r="F833" t="str">
            <v>LECCIONES ENSEÑANZA MEDIA ACADEMICA</v>
          </cell>
          <cell r="G833">
            <v>98</v>
          </cell>
        </row>
        <row r="834">
          <cell r="C834">
            <v>5901</v>
          </cell>
          <cell r="D834" t="str">
            <v>PREV.PARA CONTINGENCIAS</v>
          </cell>
          <cell r="E834">
            <v>2</v>
          </cell>
          <cell r="F834" t="str">
            <v>LECCIONES ENSEÑANZA ESPECIAL</v>
          </cell>
          <cell r="G834">
            <v>160</v>
          </cell>
        </row>
        <row r="835">
          <cell r="C835">
            <v>5964</v>
          </cell>
          <cell r="D835" t="str">
            <v>PLATANARES</v>
          </cell>
          <cell r="E835">
            <v>2</v>
          </cell>
          <cell r="F835" t="str">
            <v>LECCIONES ENSEÑANZA ESPECIAL</v>
          </cell>
          <cell r="G835">
            <v>160</v>
          </cell>
        </row>
        <row r="836">
          <cell r="C836">
            <v>6003</v>
          </cell>
          <cell r="D836" t="str">
            <v>BRASIL</v>
          </cell>
          <cell r="E836">
            <v>2</v>
          </cell>
          <cell r="F836" t="str">
            <v>LECCIONES ENSEÑANZA ESPECIAL</v>
          </cell>
          <cell r="G836">
            <v>80</v>
          </cell>
        </row>
        <row r="837">
          <cell r="C837">
            <v>6029</v>
          </cell>
          <cell r="D837" t="str">
            <v>BARRIO PINTO</v>
          </cell>
          <cell r="E837">
            <v>2</v>
          </cell>
          <cell r="F837" t="str">
            <v>LECCIONES ENSEÑANZA ESPECIAL</v>
          </cell>
          <cell r="G837">
            <v>80</v>
          </cell>
        </row>
        <row r="838">
          <cell r="C838">
            <v>6061</v>
          </cell>
          <cell r="D838" t="str">
            <v>DON BOSCO</v>
          </cell>
          <cell r="E838">
            <v>2</v>
          </cell>
          <cell r="F838" t="str">
            <v>LECCIONES ENSEÑANZA ESPECIAL</v>
          </cell>
          <cell r="G838">
            <v>40</v>
          </cell>
        </row>
        <row r="839">
          <cell r="C839">
            <v>6150</v>
          </cell>
          <cell r="D839" t="str">
            <v>C.T.P. ULADISLAO GAMEZ</v>
          </cell>
          <cell r="E839">
            <v>2</v>
          </cell>
          <cell r="F839" t="str">
            <v>LECCIONES ENSEÑANZA ESPECIAL</v>
          </cell>
          <cell r="G839">
            <v>40</v>
          </cell>
        </row>
        <row r="840">
          <cell r="C840">
            <v>6150</v>
          </cell>
          <cell r="D840" t="str">
            <v>C.T.P. ULADISLAO GAMEZ</v>
          </cell>
          <cell r="E840">
            <v>1</v>
          </cell>
          <cell r="F840" t="str">
            <v>LECCIONES LECCIONES ENSEÑANZA TECNICO PROFESIONAL</v>
          </cell>
          <cell r="G840">
            <v>80</v>
          </cell>
        </row>
        <row r="841">
          <cell r="C841">
            <v>6175</v>
          </cell>
          <cell r="D841" t="str">
            <v>ESPAÑA</v>
          </cell>
          <cell r="E841">
            <v>2</v>
          </cell>
          <cell r="F841" t="str">
            <v>LECCIONES ENSEÑANZA ESPECIAL</v>
          </cell>
          <cell r="G841">
            <v>80</v>
          </cell>
        </row>
        <row r="842">
          <cell r="C842">
            <v>6181</v>
          </cell>
          <cell r="D842" t="str">
            <v>EL LLANO (SAN ANTONIO)</v>
          </cell>
          <cell r="E842">
            <v>2</v>
          </cell>
          <cell r="F842" t="str">
            <v>LECCIONES ENSEÑANZA ESPECIAL</v>
          </cell>
          <cell r="G842">
            <v>40</v>
          </cell>
        </row>
        <row r="843">
          <cell r="C843">
            <v>6195</v>
          </cell>
          <cell r="D843" t="str">
            <v>CIUDADELAS UNIDAS</v>
          </cell>
          <cell r="E843">
            <v>2</v>
          </cell>
          <cell r="F843" t="str">
            <v>LECCIONES ENSEÑANZA ESPECIAL</v>
          </cell>
          <cell r="G843">
            <v>40</v>
          </cell>
        </row>
        <row r="844">
          <cell r="C844">
            <v>6202</v>
          </cell>
          <cell r="D844" t="str">
            <v>BARRIO LAMPARAS</v>
          </cell>
          <cell r="E844">
            <v>2</v>
          </cell>
          <cell r="F844" t="str">
            <v>LECCIONES ENSEÑANZA ESPECIAL</v>
          </cell>
          <cell r="G844">
            <v>40</v>
          </cell>
        </row>
        <row r="845">
          <cell r="C845">
            <v>6304</v>
          </cell>
          <cell r="D845" t="str">
            <v>PROY.EQUIP.OPORT.ED.IIIC.DIV.</v>
          </cell>
          <cell r="E845">
            <v>3</v>
          </cell>
          <cell r="F845" t="str">
            <v>LECCIONES ENSEÑANZA MEDIA ACADEMICA</v>
          </cell>
          <cell r="G845">
            <v>2048</v>
          </cell>
        </row>
        <row r="846">
          <cell r="C846">
            <v>6304</v>
          </cell>
          <cell r="D846" t="str">
            <v>PROY.EQUIP.OPORT.ED.IIIC.DIV.</v>
          </cell>
          <cell r="E846">
            <v>4</v>
          </cell>
          <cell r="F846" t="str">
            <v>LECCIONES ENSEÑANZA MEDIA TECNICA</v>
          </cell>
          <cell r="G846">
            <v>684</v>
          </cell>
        </row>
        <row r="847">
          <cell r="C847">
            <v>6304</v>
          </cell>
          <cell r="D847" t="str">
            <v>PROY.EQUIP.OPORT.ED.IIIC.DIV.</v>
          </cell>
          <cell r="E847">
            <v>2</v>
          </cell>
          <cell r="F847" t="str">
            <v>LECCIONES ENSEÑANZA ESPECIAL</v>
          </cell>
          <cell r="G847">
            <v>672</v>
          </cell>
        </row>
        <row r="848">
          <cell r="C848">
            <v>6345</v>
          </cell>
          <cell r="D848" t="str">
            <v>JORGE VOLIO JIMENEZ</v>
          </cell>
          <cell r="E848">
            <v>2</v>
          </cell>
          <cell r="F848" t="str">
            <v>LECCIONES ENSEÑANZA ESPECIAL</v>
          </cell>
          <cell r="G848">
            <v>80</v>
          </cell>
        </row>
        <row r="849">
          <cell r="C849">
            <v>6379</v>
          </cell>
          <cell r="D849" t="str">
            <v/>
          </cell>
          <cell r="E849">
            <v>2</v>
          </cell>
          <cell r="F849" t="str">
            <v>LECCIONES ENSEÑANZA ESPECIAL</v>
          </cell>
          <cell r="G849">
            <v>40</v>
          </cell>
        </row>
        <row r="850">
          <cell r="C850">
            <v>6413</v>
          </cell>
          <cell r="D850" t="str">
            <v>ESCUELA SAN JERONIMO</v>
          </cell>
          <cell r="E850">
            <v>2</v>
          </cell>
          <cell r="F850" t="str">
            <v>LECCIONES ENSEÑANZA ESPECIAL</v>
          </cell>
          <cell r="G850">
            <v>120</v>
          </cell>
        </row>
        <row r="851">
          <cell r="C851">
            <v>6426</v>
          </cell>
          <cell r="D851" t="str">
            <v>CUATRO REINAS (SAN JUAN)</v>
          </cell>
          <cell r="E851">
            <v>2</v>
          </cell>
          <cell r="F851" t="str">
            <v>LECCIONES ENSEÑANZA ESPECIAL</v>
          </cell>
          <cell r="G851">
            <v>80</v>
          </cell>
        </row>
        <row r="852">
          <cell r="C852">
            <v>6458</v>
          </cell>
          <cell r="D852" t="str">
            <v>ESCUELA HONDURAS</v>
          </cell>
          <cell r="E852">
            <v>2</v>
          </cell>
          <cell r="F852" t="str">
            <v>LECCIONES ENSEÑANZA ESPECIAL</v>
          </cell>
          <cell r="G852">
            <v>40</v>
          </cell>
        </row>
        <row r="853">
          <cell r="C853">
            <v>4352</v>
          </cell>
          <cell r="D853" t="str">
            <v>CENTRO INT. SAN FELIPE NERY</v>
          </cell>
          <cell r="E853">
            <v>2</v>
          </cell>
          <cell r="F853" t="str">
            <v>LECCIONES ENSEÑANZA ESPECIAL</v>
          </cell>
          <cell r="G853">
            <v>688</v>
          </cell>
        </row>
        <row r="854">
          <cell r="C854">
            <v>4352</v>
          </cell>
          <cell r="D854" t="str">
            <v>CENTRO INT. SAN FELIPE NERY</v>
          </cell>
          <cell r="E854">
            <v>1</v>
          </cell>
          <cell r="F854" t="str">
            <v>LECCIONES LECCIONES ENSEÑANZA TECNICO PROFESIONAL</v>
          </cell>
          <cell r="G854">
            <v>158</v>
          </cell>
        </row>
        <row r="855">
          <cell r="C855">
            <v>4353</v>
          </cell>
          <cell r="D855" t="str">
            <v>ESC. REP. PANAMA</v>
          </cell>
          <cell r="E855">
            <v>2</v>
          </cell>
          <cell r="F855" t="str">
            <v>LECCIONES ENSEÑANZA ESPECIAL</v>
          </cell>
          <cell r="G855">
            <v>152</v>
          </cell>
        </row>
        <row r="856">
          <cell r="C856">
            <v>4354</v>
          </cell>
          <cell r="D856" t="str">
            <v>ESC. LOS GUIDO</v>
          </cell>
          <cell r="E856">
            <v>2</v>
          </cell>
          <cell r="F856" t="str">
            <v>LECCIONES ENSEÑANZA ESPECIAL</v>
          </cell>
          <cell r="G856">
            <v>152</v>
          </cell>
        </row>
        <row r="857">
          <cell r="C857">
            <v>4355</v>
          </cell>
          <cell r="D857" t="str">
            <v>ESC. JOAQUIN GARCIA MONGE</v>
          </cell>
          <cell r="E857">
            <v>2</v>
          </cell>
          <cell r="F857" t="str">
            <v>LECCIONES ENSEÑANZA ESPECIAL</v>
          </cell>
          <cell r="G857">
            <v>152</v>
          </cell>
        </row>
        <row r="858">
          <cell r="C858">
            <v>4356</v>
          </cell>
          <cell r="D858" t="str">
            <v>ESC. REP. DE HAITI</v>
          </cell>
          <cell r="E858">
            <v>2</v>
          </cell>
          <cell r="F858" t="str">
            <v>LECCIONES ENSEÑANZA ESPECIAL</v>
          </cell>
          <cell r="G858">
            <v>232</v>
          </cell>
        </row>
        <row r="859">
          <cell r="C859">
            <v>4357</v>
          </cell>
          <cell r="D859" t="str">
            <v>ESC. CTRAL SAN SEBASTIAN</v>
          </cell>
          <cell r="E859">
            <v>2</v>
          </cell>
          <cell r="F859" t="str">
            <v>LECCIONES ENSEÑANZA ESPECIAL</v>
          </cell>
          <cell r="G859">
            <v>200</v>
          </cell>
        </row>
        <row r="860">
          <cell r="C860">
            <v>4358</v>
          </cell>
          <cell r="D860" t="str">
            <v>ESC. SAN JERONIMO</v>
          </cell>
          <cell r="E860">
            <v>2</v>
          </cell>
          <cell r="F860" t="str">
            <v>LECCIONES ENSEÑANZA ESPECIAL</v>
          </cell>
          <cell r="G860">
            <v>200</v>
          </cell>
        </row>
        <row r="861">
          <cell r="C861">
            <v>4359</v>
          </cell>
          <cell r="D861" t="str">
            <v>ESC. CALDERON MUÑOZ</v>
          </cell>
          <cell r="E861">
            <v>2</v>
          </cell>
          <cell r="F861" t="str">
            <v>LECCIONES ENSEÑANZA ESPECIAL</v>
          </cell>
          <cell r="G861">
            <v>304</v>
          </cell>
        </row>
        <row r="862">
          <cell r="C862">
            <v>4360</v>
          </cell>
          <cell r="D862" t="str">
            <v>ESC. CRISTOBAL COLON</v>
          </cell>
          <cell r="E862">
            <v>2</v>
          </cell>
          <cell r="F862" t="str">
            <v>LECCIONES ENSEÑANZA ESPECIAL</v>
          </cell>
          <cell r="G862">
            <v>152</v>
          </cell>
        </row>
        <row r="863">
          <cell r="C863">
            <v>4361</v>
          </cell>
          <cell r="D863" t="str">
            <v>ESC. FCO.GAMBOA</v>
          </cell>
          <cell r="E863">
            <v>2</v>
          </cell>
          <cell r="F863" t="str">
            <v>LECCIONES ENSEÑANZA ESPECIAL</v>
          </cell>
          <cell r="G863">
            <v>232</v>
          </cell>
        </row>
        <row r="864">
          <cell r="C864">
            <v>4362</v>
          </cell>
          <cell r="D864" t="str">
            <v>ESC. SOTERO GONZALEZ B.</v>
          </cell>
          <cell r="E864">
            <v>2</v>
          </cell>
          <cell r="F864" t="str">
            <v>LECCIONES ENSEÑANZA ESPECIAL</v>
          </cell>
          <cell r="G864">
            <v>192</v>
          </cell>
        </row>
        <row r="865">
          <cell r="C865">
            <v>4363</v>
          </cell>
          <cell r="D865" t="str">
            <v>ESC. JUSTO Mª PADILLA</v>
          </cell>
          <cell r="E865">
            <v>2</v>
          </cell>
          <cell r="F865" t="str">
            <v>LECCIONES ENSEÑANZA ESPECIAL</v>
          </cell>
          <cell r="G865">
            <v>104</v>
          </cell>
        </row>
        <row r="866">
          <cell r="C866">
            <v>4364</v>
          </cell>
          <cell r="D866" t="str">
            <v>ESC. SAN RAFAEL</v>
          </cell>
          <cell r="E866">
            <v>2</v>
          </cell>
          <cell r="F866" t="str">
            <v>LECCIONES ENSEÑANZA ESPECIAL</v>
          </cell>
          <cell r="G866">
            <v>192</v>
          </cell>
        </row>
        <row r="867">
          <cell r="C867">
            <v>4365</v>
          </cell>
          <cell r="D867" t="str">
            <v>ESC. ALEJANDRO RODRIGUEZ</v>
          </cell>
          <cell r="E867">
            <v>2</v>
          </cell>
          <cell r="F867" t="str">
            <v>LECCIONES ENSEÑANZA ESPECIAL</v>
          </cell>
          <cell r="G867">
            <v>112</v>
          </cell>
        </row>
        <row r="868">
          <cell r="C868">
            <v>4366</v>
          </cell>
          <cell r="D868" t="str">
            <v>ESC. ELIAS JIMENEZ</v>
          </cell>
          <cell r="E868">
            <v>2</v>
          </cell>
          <cell r="F868" t="str">
            <v>LECCIONES ENSEÑANZA ESPECIAL</v>
          </cell>
          <cell r="G868">
            <v>192</v>
          </cell>
        </row>
        <row r="869">
          <cell r="C869">
            <v>4367</v>
          </cell>
          <cell r="D869" t="str">
            <v>ESC. SANTA TERESITA</v>
          </cell>
          <cell r="E869">
            <v>2</v>
          </cell>
          <cell r="F869" t="str">
            <v>LECCIONES ENSEÑANZA ESPECIAL</v>
          </cell>
          <cell r="G869">
            <v>80</v>
          </cell>
        </row>
        <row r="870">
          <cell r="C870">
            <v>4368</v>
          </cell>
          <cell r="D870" t="str">
            <v>C.T.P. DE ACOSTA</v>
          </cell>
          <cell r="E870">
            <v>2</v>
          </cell>
          <cell r="F870" t="str">
            <v>LECCIONES ENSEÑANZA ESPECIAL</v>
          </cell>
          <cell r="G870">
            <v>92</v>
          </cell>
        </row>
        <row r="871">
          <cell r="C871">
            <v>4368</v>
          </cell>
          <cell r="D871" t="str">
            <v>C.T.P. DE ACOSTA</v>
          </cell>
          <cell r="E871">
            <v>1</v>
          </cell>
          <cell r="F871" t="str">
            <v>LECCIONES LECCIONES ENSEÑANZA TECNICO PROFESIONAL</v>
          </cell>
          <cell r="G871">
            <v>96</v>
          </cell>
        </row>
        <row r="872">
          <cell r="C872">
            <v>4369</v>
          </cell>
          <cell r="D872" t="str">
            <v>ESC. DEL SECTOR 7</v>
          </cell>
          <cell r="E872">
            <v>2</v>
          </cell>
          <cell r="F872" t="str">
            <v>LECCIONES ENSEÑANZA ESPECIAL</v>
          </cell>
          <cell r="G872">
            <v>120</v>
          </cell>
        </row>
        <row r="873">
          <cell r="C873">
            <v>4370</v>
          </cell>
          <cell r="D873" t="str">
            <v>ESC. MANUEL HIDALGO</v>
          </cell>
          <cell r="E873">
            <v>2</v>
          </cell>
          <cell r="F873" t="str">
            <v>LECCIONES ENSEÑANZA ESPECIAL</v>
          </cell>
          <cell r="G873">
            <v>276</v>
          </cell>
        </row>
        <row r="874">
          <cell r="C874">
            <v>4371</v>
          </cell>
          <cell r="D874" t="str">
            <v>ESC. LAS LETRAS</v>
          </cell>
          <cell r="E874">
            <v>2</v>
          </cell>
          <cell r="F874" t="str">
            <v>LECCIONES ENSEÑANZA ESPECIAL</v>
          </cell>
          <cell r="G874">
            <v>200</v>
          </cell>
        </row>
        <row r="875">
          <cell r="C875">
            <v>4372</v>
          </cell>
          <cell r="D875" t="str">
            <v>ESC. FINCA CAPRI</v>
          </cell>
          <cell r="E875">
            <v>2</v>
          </cell>
          <cell r="F875" t="str">
            <v>LECCIONES ENSEÑANZA ESPECIAL</v>
          </cell>
          <cell r="G875">
            <v>112</v>
          </cell>
        </row>
        <row r="876">
          <cell r="C876">
            <v>4373</v>
          </cell>
          <cell r="D876" t="str">
            <v>ESC. DOS CERCAS</v>
          </cell>
          <cell r="E876">
            <v>2</v>
          </cell>
          <cell r="F876" t="str">
            <v>LECCIONES ENSEÑANZA ESPECIAL</v>
          </cell>
          <cell r="G876">
            <v>112</v>
          </cell>
        </row>
        <row r="877">
          <cell r="C877">
            <v>4374</v>
          </cell>
          <cell r="D877" t="str">
            <v>ESC. GABRIEL BRENES R.</v>
          </cell>
          <cell r="E877">
            <v>2</v>
          </cell>
          <cell r="F877" t="str">
            <v>LECCIONES ENSEÑANZA ESPECIAL</v>
          </cell>
          <cell r="G877">
            <v>160</v>
          </cell>
        </row>
        <row r="878">
          <cell r="C878">
            <v>4375</v>
          </cell>
          <cell r="D878" t="str">
            <v>ESC. CECILIA ORLICH</v>
          </cell>
          <cell r="E878">
            <v>2</v>
          </cell>
          <cell r="F878" t="str">
            <v>LECCIONES ENSEÑANZA ESPECIAL</v>
          </cell>
          <cell r="G878">
            <v>40</v>
          </cell>
        </row>
        <row r="879">
          <cell r="C879">
            <v>4376</v>
          </cell>
          <cell r="D879" t="str">
            <v>ESC. JOSE TRINIDAD MORA</v>
          </cell>
          <cell r="E879">
            <v>2</v>
          </cell>
          <cell r="F879" t="str">
            <v>LECCIONES ENSEÑANZA ESPECIAL</v>
          </cell>
          <cell r="G879">
            <v>200</v>
          </cell>
        </row>
        <row r="880">
          <cell r="C880">
            <v>4377</v>
          </cell>
          <cell r="D880" t="str">
            <v>ESC. MANUEL ORTUÑO BOUTIN</v>
          </cell>
          <cell r="E880">
            <v>2</v>
          </cell>
          <cell r="F880" t="str">
            <v>LECCIONES ENSEÑANZA ESPECIAL</v>
          </cell>
          <cell r="G880">
            <v>152</v>
          </cell>
        </row>
        <row r="881">
          <cell r="C881">
            <v>4378</v>
          </cell>
          <cell r="D881" t="str">
            <v>C.T.P. DOS CERCAS</v>
          </cell>
          <cell r="E881">
            <v>2</v>
          </cell>
          <cell r="F881" t="str">
            <v>LECCIONES ENSEÑANZA ESPECIAL</v>
          </cell>
          <cell r="G881">
            <v>40</v>
          </cell>
        </row>
        <row r="882">
          <cell r="C882">
            <v>4378</v>
          </cell>
          <cell r="D882" t="str">
            <v>C.T.P. DOS CERCAS</v>
          </cell>
          <cell r="E882">
            <v>1</v>
          </cell>
          <cell r="F882" t="str">
            <v>LECCIONES LECCIONES ENSEÑANZA TECNICO PROFESIONAL</v>
          </cell>
          <cell r="G882">
            <v>160</v>
          </cell>
        </row>
        <row r="883">
          <cell r="C883">
            <v>4379</v>
          </cell>
          <cell r="D883" t="str">
            <v>LICEO DE ASERRI</v>
          </cell>
          <cell r="E883">
            <v>1</v>
          </cell>
          <cell r="F883" t="str">
            <v>LECCIONES LECCIONES ENSEÑANZA TECNICO PROFESIONAL</v>
          </cell>
          <cell r="G883">
            <v>120</v>
          </cell>
        </row>
        <row r="884">
          <cell r="C884">
            <v>4379</v>
          </cell>
          <cell r="D884" t="str">
            <v>LICEO DE ASERRI</v>
          </cell>
          <cell r="E884">
            <v>2</v>
          </cell>
          <cell r="F884" t="str">
            <v>LECCIONES ENSEÑANZA ESPECIAL</v>
          </cell>
          <cell r="G884">
            <v>40</v>
          </cell>
        </row>
        <row r="885">
          <cell r="C885">
            <v>4380</v>
          </cell>
          <cell r="D885" t="str">
            <v>ESC. LA VALENCIA</v>
          </cell>
          <cell r="E885">
            <v>2</v>
          </cell>
          <cell r="F885" t="str">
            <v>LECCIONES ENSEÑANZA ESPECIAL</v>
          </cell>
          <cell r="G885">
            <v>160</v>
          </cell>
        </row>
        <row r="886">
          <cell r="C886">
            <v>4381</v>
          </cell>
          <cell r="D886" t="str">
            <v>ESC. REP. DE HONDURAS</v>
          </cell>
          <cell r="E886">
            <v>2</v>
          </cell>
          <cell r="F886" t="str">
            <v>LECCIONES ENSEÑANZA ESPECIAL</v>
          </cell>
          <cell r="G886">
            <v>200</v>
          </cell>
        </row>
        <row r="887">
          <cell r="C887">
            <v>4382</v>
          </cell>
          <cell r="D887" t="str">
            <v>ESC. CORAZON DE JESUS</v>
          </cell>
          <cell r="E887">
            <v>2</v>
          </cell>
          <cell r="F887" t="str">
            <v>LECCIONES ENSEÑANZA ESPECIAL</v>
          </cell>
          <cell r="G887">
            <v>112</v>
          </cell>
        </row>
        <row r="888">
          <cell r="C888">
            <v>4383</v>
          </cell>
          <cell r="D888" t="str">
            <v>ESC. LINDA VISTA</v>
          </cell>
          <cell r="E888">
            <v>2</v>
          </cell>
          <cell r="F888" t="str">
            <v>LECCIONES ENSEÑANZA ESPECIAL</v>
          </cell>
          <cell r="G888">
            <v>72</v>
          </cell>
        </row>
        <row r="889">
          <cell r="C889">
            <v>4384</v>
          </cell>
          <cell r="D889" t="str">
            <v>ANDRES CORRALES MORA</v>
          </cell>
          <cell r="E889">
            <v>2</v>
          </cell>
          <cell r="F889" t="str">
            <v>LECCIONES ENSEÑANZA ESPECIAL</v>
          </cell>
          <cell r="G889">
            <v>200</v>
          </cell>
        </row>
        <row r="890">
          <cell r="C890">
            <v>4900</v>
          </cell>
          <cell r="D890" t="str">
            <v>J.N. SOTERO GONZALEZ B.</v>
          </cell>
          <cell r="E890">
            <v>2</v>
          </cell>
          <cell r="F890" t="str">
            <v>LECCIONES ENSEÑANZA ESPECIAL</v>
          </cell>
          <cell r="G890">
            <v>48</v>
          </cell>
        </row>
        <row r="891">
          <cell r="C891">
            <v>5231</v>
          </cell>
          <cell r="D891" t="str">
            <v>ESC. PBRO FCO SCHMITZ</v>
          </cell>
          <cell r="E891">
            <v>2</v>
          </cell>
          <cell r="F891" t="str">
            <v>LECCIONES ENSEÑANZA ESPECIAL</v>
          </cell>
          <cell r="G891">
            <v>192</v>
          </cell>
        </row>
        <row r="892">
          <cell r="C892">
            <v>5232</v>
          </cell>
          <cell r="D892" t="str">
            <v>ESC. GRAVILIAS</v>
          </cell>
          <cell r="E892">
            <v>2</v>
          </cell>
          <cell r="F892" t="str">
            <v>LECCIONES ENSEÑANZA ESPECIAL</v>
          </cell>
          <cell r="G892">
            <v>232</v>
          </cell>
        </row>
        <row r="893">
          <cell r="C893">
            <v>5233</v>
          </cell>
          <cell r="D893" t="str">
            <v>ESC. DOMINGO F.SARMIENTO</v>
          </cell>
          <cell r="E893">
            <v>2</v>
          </cell>
          <cell r="F893" t="str">
            <v>LECCIONES ENSEÑANZA ESPECIAL</v>
          </cell>
          <cell r="G893">
            <v>152</v>
          </cell>
        </row>
        <row r="894">
          <cell r="C894">
            <v>5234</v>
          </cell>
          <cell r="D894" t="str">
            <v>LICEO DE GRAVILIAS</v>
          </cell>
          <cell r="E894">
            <v>2</v>
          </cell>
          <cell r="F894" t="str">
            <v>LECCIONES ENSEÑANZA ESPECIAL</v>
          </cell>
          <cell r="G894">
            <v>253</v>
          </cell>
        </row>
        <row r="895">
          <cell r="C895">
            <v>5234</v>
          </cell>
          <cell r="D895" t="str">
            <v>LICEO DE GRAVILIAS</v>
          </cell>
          <cell r="E895">
            <v>1</v>
          </cell>
          <cell r="F895" t="str">
            <v>LECCIONES LECCIONES ENSEÑANZA TECNICO PROFESIONAL</v>
          </cell>
          <cell r="G895">
            <v>158</v>
          </cell>
        </row>
        <row r="896">
          <cell r="C896">
            <v>5235</v>
          </cell>
          <cell r="D896" t="str">
            <v>SERVICIO ITINERANTE ENS. ESP.</v>
          </cell>
          <cell r="E896">
            <v>2</v>
          </cell>
          <cell r="F896" t="str">
            <v>LECCIONES ENSEÑANZA ESPECIAL</v>
          </cell>
          <cell r="G896">
            <v>1232</v>
          </cell>
        </row>
        <row r="897">
          <cell r="C897">
            <v>5366</v>
          </cell>
          <cell r="D897" t="str">
            <v>LICEO MAXIMO QUESADA</v>
          </cell>
          <cell r="E897">
            <v>1</v>
          </cell>
          <cell r="F897" t="str">
            <v>LECCIONES LECCIONES ENSEÑANZA TECNICO PROFESIONAL</v>
          </cell>
          <cell r="G897">
            <v>120</v>
          </cell>
        </row>
        <row r="898">
          <cell r="C898">
            <v>5366</v>
          </cell>
          <cell r="D898" t="str">
            <v>LICEO MAXIMO QUESADA</v>
          </cell>
          <cell r="E898">
            <v>2</v>
          </cell>
          <cell r="F898" t="str">
            <v>LECCIONES ENSEÑANZA ESPECIAL</v>
          </cell>
          <cell r="G898">
            <v>80</v>
          </cell>
        </row>
        <row r="899">
          <cell r="C899">
            <v>5367</v>
          </cell>
          <cell r="D899" t="str">
            <v>ESC. JOSE MARIA ZELEDON BRENES</v>
          </cell>
          <cell r="E899">
            <v>2</v>
          </cell>
          <cell r="F899" t="str">
            <v>LECCIONES ENSEÑANZA ESPECIAL</v>
          </cell>
          <cell r="G899">
            <v>120</v>
          </cell>
        </row>
        <row r="900">
          <cell r="C900">
            <v>5368</v>
          </cell>
          <cell r="D900" t="str">
            <v>ESC. GUATUSO</v>
          </cell>
          <cell r="E900">
            <v>2</v>
          </cell>
          <cell r="F900" t="str">
            <v>LECCIONES ENSEÑANZA ESPECIAL</v>
          </cell>
          <cell r="G900">
            <v>80</v>
          </cell>
        </row>
        <row r="901">
          <cell r="C901">
            <v>5369</v>
          </cell>
          <cell r="D901" t="str">
            <v>ESC. CECILIO PIEDRA G.</v>
          </cell>
          <cell r="E901">
            <v>2</v>
          </cell>
          <cell r="F901" t="str">
            <v>LECCIONES ENSEÑANZA ESPECIAL</v>
          </cell>
          <cell r="G901">
            <v>120</v>
          </cell>
        </row>
        <row r="902">
          <cell r="C902">
            <v>5370</v>
          </cell>
          <cell r="D902" t="str">
            <v>ESC. LAS MERCEDES</v>
          </cell>
          <cell r="E902">
            <v>2</v>
          </cell>
          <cell r="F902" t="str">
            <v>LECCIONES ENSEÑANZA ESPECIAL</v>
          </cell>
          <cell r="G902">
            <v>80</v>
          </cell>
        </row>
        <row r="903">
          <cell r="C903">
            <v>5371</v>
          </cell>
          <cell r="D903" t="str">
            <v>ESC. HIGUITO</v>
          </cell>
          <cell r="E903">
            <v>2</v>
          </cell>
          <cell r="F903" t="str">
            <v>LECCIONES ENSEÑANZA ESPECIAL</v>
          </cell>
          <cell r="G903">
            <v>120</v>
          </cell>
        </row>
        <row r="904">
          <cell r="C904">
            <v>5544</v>
          </cell>
          <cell r="D904" t="str">
            <v>ESC. JUAN MONGE GUILLEN</v>
          </cell>
          <cell r="E904">
            <v>2</v>
          </cell>
          <cell r="F904" t="str">
            <v>LECCIONES ENSEÑANZA ESPECIAL</v>
          </cell>
          <cell r="G904">
            <v>120</v>
          </cell>
        </row>
        <row r="905">
          <cell r="C905">
            <v>5557</v>
          </cell>
          <cell r="D905" t="str">
            <v>CENTRO ENS.ESP.LENIN SALAZAR Q</v>
          </cell>
          <cell r="E905">
            <v>2</v>
          </cell>
          <cell r="F905" t="str">
            <v>LECCIONES ENSEÑANZA ESPECIAL</v>
          </cell>
          <cell r="G905">
            <v>264</v>
          </cell>
        </row>
        <row r="906">
          <cell r="C906">
            <v>5557</v>
          </cell>
          <cell r="D906" t="str">
            <v>CENTRO ENS.ESP.LENIN SALAZAR Q</v>
          </cell>
          <cell r="E906">
            <v>1</v>
          </cell>
          <cell r="F906" t="str">
            <v>LECCIONES LECCIONES ENSEÑANZA TECNICO PROFESIONAL</v>
          </cell>
          <cell r="G906">
            <v>87</v>
          </cell>
        </row>
        <row r="907">
          <cell r="C907">
            <v>5603</v>
          </cell>
          <cell r="D907" t="str">
            <v>SAN LUIS</v>
          </cell>
          <cell r="E907">
            <v>2</v>
          </cell>
          <cell r="F907" t="str">
            <v>LECCIONES ENSEÑANZA ESPECIAL</v>
          </cell>
          <cell r="G907">
            <v>80</v>
          </cell>
        </row>
        <row r="908">
          <cell r="C908">
            <v>5604</v>
          </cell>
          <cell r="D908" t="str">
            <v>MARTIN MORA ROJAS</v>
          </cell>
          <cell r="E908">
            <v>2</v>
          </cell>
          <cell r="F908" t="str">
            <v>LECCIONES ENSEÑANZA ESPECIAL</v>
          </cell>
          <cell r="G908">
            <v>40</v>
          </cell>
        </row>
        <row r="909">
          <cell r="C909">
            <v>5605</v>
          </cell>
          <cell r="D909" t="str">
            <v>LICEO SAN MIGUEL</v>
          </cell>
          <cell r="E909">
            <v>1</v>
          </cell>
          <cell r="F909" t="str">
            <v>LECCIONES LECCIONES ENSEÑANZA TECNICO PROFESIONAL</v>
          </cell>
          <cell r="G909">
            <v>160</v>
          </cell>
        </row>
        <row r="910">
          <cell r="C910">
            <v>5605</v>
          </cell>
          <cell r="D910" t="str">
            <v>LICEO SAN MIGUEL</v>
          </cell>
          <cell r="E910">
            <v>2</v>
          </cell>
          <cell r="F910" t="str">
            <v>LECCIONES ENSEÑANZA ESPECIAL</v>
          </cell>
          <cell r="G910">
            <v>80</v>
          </cell>
        </row>
        <row r="911">
          <cell r="C911">
            <v>5765</v>
          </cell>
          <cell r="D911" t="str">
            <v>CIUDADELA FATIMA</v>
          </cell>
          <cell r="E911">
            <v>2</v>
          </cell>
          <cell r="F911" t="str">
            <v>LECCIONES ENSEÑANZA ESPECIAL</v>
          </cell>
          <cell r="G911">
            <v>80</v>
          </cell>
        </row>
        <row r="912">
          <cell r="C912">
            <v>5770</v>
          </cell>
          <cell r="D912" t="str">
            <v>AGUA BLANCA</v>
          </cell>
          <cell r="E912">
            <v>2</v>
          </cell>
          <cell r="F912" t="str">
            <v>LECCIONES ENSEÑANZA ESPECIAL</v>
          </cell>
          <cell r="G912">
            <v>80</v>
          </cell>
        </row>
        <row r="913">
          <cell r="C913">
            <v>5924</v>
          </cell>
          <cell r="D913" t="str">
            <v>ARUBA</v>
          </cell>
          <cell r="E913">
            <v>2</v>
          </cell>
          <cell r="F913" t="str">
            <v>LECCIONES ENSEÑANZA ESPECIAL</v>
          </cell>
          <cell r="G913">
            <v>40</v>
          </cell>
        </row>
        <row r="914">
          <cell r="C914">
            <v>6070</v>
          </cell>
          <cell r="D914" t="str">
            <v>EDWIN PORRAS ULLOAS</v>
          </cell>
          <cell r="E914">
            <v>2</v>
          </cell>
          <cell r="F914" t="str">
            <v>LECCIONES ENSEÑANZA ESPECIAL</v>
          </cell>
          <cell r="G914">
            <v>40</v>
          </cell>
        </row>
        <row r="915">
          <cell r="C915">
            <v>6081</v>
          </cell>
          <cell r="D915" t="str">
            <v>FILA DEL ROSARIO</v>
          </cell>
          <cell r="E915">
            <v>2</v>
          </cell>
          <cell r="F915" t="str">
            <v>LECCIONES ENSEÑANZA ESPECIAL</v>
          </cell>
          <cell r="G915">
            <v>80</v>
          </cell>
        </row>
        <row r="916">
          <cell r="C916">
            <v>6109</v>
          </cell>
          <cell r="D916" t="str">
            <v>LICEO DE SABANILLAS</v>
          </cell>
          <cell r="E916">
            <v>2</v>
          </cell>
          <cell r="F916" t="str">
            <v>LECCIONES ENSEÑANZA ESPECIAL</v>
          </cell>
          <cell r="G916">
            <v>40</v>
          </cell>
        </row>
        <row r="917">
          <cell r="C917">
            <v>6110</v>
          </cell>
          <cell r="D917" t="str">
            <v>LICEO DE FRAILES</v>
          </cell>
          <cell r="E917">
            <v>1</v>
          </cell>
          <cell r="F917" t="str">
            <v>LECCIONES LECCIONES ENSEÑANZA TECNICO PROFESIONAL</v>
          </cell>
          <cell r="G917">
            <v>38</v>
          </cell>
        </row>
        <row r="918">
          <cell r="C918">
            <v>6110</v>
          </cell>
          <cell r="D918" t="str">
            <v>LICEO DE FRAILES</v>
          </cell>
          <cell r="E918">
            <v>2</v>
          </cell>
          <cell r="F918" t="str">
            <v>LECCIONES ENSEÑANZA ESPECIAL</v>
          </cell>
          <cell r="G918">
            <v>77</v>
          </cell>
        </row>
        <row r="919">
          <cell r="C919">
            <v>6118</v>
          </cell>
          <cell r="D919" t="str">
            <v>SAUREZ</v>
          </cell>
          <cell r="E919">
            <v>2</v>
          </cell>
          <cell r="F919" t="str">
            <v>LECCIONES ENSEÑANZA ESPECIAL</v>
          </cell>
          <cell r="G919">
            <v>40</v>
          </cell>
        </row>
        <row r="920">
          <cell r="C920">
            <v>6119</v>
          </cell>
          <cell r="D920" t="str">
            <v>MANUEL PADILLA UREÑA</v>
          </cell>
          <cell r="E920">
            <v>2</v>
          </cell>
          <cell r="F920" t="str">
            <v>LECCIONES ENSEÑANZA ESPECIAL</v>
          </cell>
          <cell r="G920">
            <v>80</v>
          </cell>
        </row>
        <row r="921">
          <cell r="C921">
            <v>6170</v>
          </cell>
          <cell r="D921" t="str">
            <v>JOSE NAVARRO ARAYA</v>
          </cell>
          <cell r="E921">
            <v>2</v>
          </cell>
          <cell r="F921" t="str">
            <v>LECCIONES ENSEÑANZA ESPECIAL</v>
          </cell>
          <cell r="G921">
            <v>40</v>
          </cell>
        </row>
        <row r="922">
          <cell r="C922">
            <v>6320</v>
          </cell>
          <cell r="D922" t="str">
            <v>AGUSTIN SEGURA</v>
          </cell>
          <cell r="E922">
            <v>2</v>
          </cell>
          <cell r="F922" t="str">
            <v>LECCIONES ENSEÑANZA ESPECIAL</v>
          </cell>
          <cell r="G922">
            <v>40</v>
          </cell>
        </row>
        <row r="923">
          <cell r="C923">
            <v>6461</v>
          </cell>
          <cell r="D923" t="str">
            <v>FERNANDO DE ARAGON</v>
          </cell>
          <cell r="E923">
            <v>2</v>
          </cell>
          <cell r="F923" t="str">
            <v>LECCIONES ENSEÑANZA ESPECIAL</v>
          </cell>
          <cell r="G923">
            <v>40</v>
          </cell>
        </row>
        <row r="924">
          <cell r="C924">
            <v>4385</v>
          </cell>
          <cell r="D924" t="str">
            <v>ESC. DARIO FLORES H.</v>
          </cell>
          <cell r="E924">
            <v>2</v>
          </cell>
          <cell r="F924" t="str">
            <v>LECCIONES ENSEÑANZA ESPECIAL</v>
          </cell>
          <cell r="G924">
            <v>352</v>
          </cell>
        </row>
        <row r="925">
          <cell r="C925">
            <v>4386</v>
          </cell>
          <cell r="D925" t="str">
            <v>ESC. ROGELIO FERNANDEZ</v>
          </cell>
          <cell r="E925">
            <v>2</v>
          </cell>
          <cell r="F925" t="str">
            <v>LECCIONES ENSEÑANZA ESPECIAL</v>
          </cell>
          <cell r="G925">
            <v>352</v>
          </cell>
        </row>
        <row r="926">
          <cell r="C926">
            <v>4387</v>
          </cell>
          <cell r="D926" t="str">
            <v>ESC. LISIMACO CHAVARRIA</v>
          </cell>
          <cell r="E926">
            <v>2</v>
          </cell>
          <cell r="F926" t="str">
            <v>LECCIONES ENSEÑANZA ESPECIAL</v>
          </cell>
          <cell r="G926">
            <v>152</v>
          </cell>
        </row>
        <row r="927">
          <cell r="C927">
            <v>4388</v>
          </cell>
          <cell r="D927" t="str">
            <v>ESC. RAMON BEDOYA</v>
          </cell>
          <cell r="E927">
            <v>2</v>
          </cell>
          <cell r="F927" t="str">
            <v>LECCIONES ENSEÑANZA ESPECIAL</v>
          </cell>
          <cell r="G927">
            <v>280</v>
          </cell>
        </row>
        <row r="928">
          <cell r="C928">
            <v>4389</v>
          </cell>
          <cell r="D928" t="str">
            <v>CTP PURISCAL</v>
          </cell>
          <cell r="E928">
            <v>2</v>
          </cell>
          <cell r="F928" t="str">
            <v>LECCIONES ENSEÑANZA ESPECIAL</v>
          </cell>
          <cell r="G928">
            <v>231</v>
          </cell>
        </row>
        <row r="929">
          <cell r="C929">
            <v>4389</v>
          </cell>
          <cell r="D929" t="str">
            <v>CTP PURISCAL</v>
          </cell>
          <cell r="E929">
            <v>1</v>
          </cell>
          <cell r="F929" t="str">
            <v>LECCIONES LECCIONES ENSEÑANZA TECNICO PROFESIONAL</v>
          </cell>
          <cell r="G929">
            <v>136</v>
          </cell>
        </row>
        <row r="930">
          <cell r="C930">
            <v>4390</v>
          </cell>
          <cell r="D930" t="str">
            <v>ESC. SAN PABLO</v>
          </cell>
          <cell r="E930">
            <v>2</v>
          </cell>
          <cell r="F930" t="str">
            <v>LECCIONES ENSEÑANZA ESPECIAL</v>
          </cell>
          <cell r="G930">
            <v>152</v>
          </cell>
        </row>
        <row r="931">
          <cell r="C931">
            <v>4393</v>
          </cell>
          <cell r="D931" t="str">
            <v>ESC. CERBATANA</v>
          </cell>
          <cell r="E931">
            <v>2</v>
          </cell>
          <cell r="F931" t="str">
            <v>LECCIONES ENSEÑANZA ESPECIAL</v>
          </cell>
          <cell r="G931">
            <v>152</v>
          </cell>
        </row>
        <row r="932">
          <cell r="C932">
            <v>4394</v>
          </cell>
          <cell r="D932" t="str">
            <v>ESC. SAN JUAN</v>
          </cell>
          <cell r="E932">
            <v>2</v>
          </cell>
          <cell r="F932" t="str">
            <v>LECCIONES ENSEÑANZA ESPECIAL</v>
          </cell>
          <cell r="G932">
            <v>112</v>
          </cell>
        </row>
        <row r="933">
          <cell r="C933">
            <v>4395</v>
          </cell>
          <cell r="D933" t="str">
            <v>ESC. ELOY MORUA</v>
          </cell>
          <cell r="E933">
            <v>2</v>
          </cell>
          <cell r="F933" t="str">
            <v>LECCIONES ENSEÑANZA ESPECIAL</v>
          </cell>
          <cell r="G933">
            <v>40</v>
          </cell>
        </row>
        <row r="934">
          <cell r="C934">
            <v>4396</v>
          </cell>
          <cell r="D934" t="str">
            <v>ESC. JUNQUILLO ABAJO</v>
          </cell>
          <cell r="E934">
            <v>2</v>
          </cell>
          <cell r="F934" t="str">
            <v>LECCIONES ENSEÑANZA ESPECIAL</v>
          </cell>
          <cell r="G934">
            <v>80</v>
          </cell>
        </row>
        <row r="935">
          <cell r="C935">
            <v>4397</v>
          </cell>
          <cell r="D935" t="str">
            <v>ESC. LLANO GRANDE</v>
          </cell>
          <cell r="E935">
            <v>2</v>
          </cell>
          <cell r="F935" t="str">
            <v>LECCIONES ENSEÑANZA ESPECIAL</v>
          </cell>
          <cell r="G935">
            <v>32</v>
          </cell>
        </row>
        <row r="936">
          <cell r="C936">
            <v>4398</v>
          </cell>
          <cell r="D936" t="str">
            <v>ESC. PALMICHAL</v>
          </cell>
          <cell r="E936">
            <v>2</v>
          </cell>
          <cell r="F936" t="str">
            <v>LECCIONES ENSEÑANZA ESPECIAL</v>
          </cell>
          <cell r="G936">
            <v>80</v>
          </cell>
        </row>
        <row r="937">
          <cell r="C937">
            <v>4399</v>
          </cell>
          <cell r="D937" t="str">
            <v>ESC. JACINTO MORA</v>
          </cell>
          <cell r="E937">
            <v>2</v>
          </cell>
          <cell r="F937" t="str">
            <v>LECCIONES ENSEÑANZA ESPECIAL</v>
          </cell>
          <cell r="G937">
            <v>200</v>
          </cell>
        </row>
        <row r="938">
          <cell r="C938">
            <v>4400</v>
          </cell>
          <cell r="D938" t="str">
            <v>ESC. NAZARIO VALVERDE JIMENEZ</v>
          </cell>
          <cell r="E938">
            <v>2</v>
          </cell>
          <cell r="F938" t="str">
            <v>LECCIONES ENSEÑANZA ESPECIAL</v>
          </cell>
          <cell r="G938">
            <v>128</v>
          </cell>
        </row>
        <row r="939">
          <cell r="C939">
            <v>4401</v>
          </cell>
          <cell r="D939" t="str">
            <v>SERVICIO ITINERANTE ENS. ESP.</v>
          </cell>
          <cell r="E939">
            <v>2</v>
          </cell>
          <cell r="F939" t="str">
            <v>LECCIONES ENSEÑANZA ESPECIAL</v>
          </cell>
          <cell r="G939">
            <v>2552</v>
          </cell>
        </row>
        <row r="940">
          <cell r="C940">
            <v>5372</v>
          </cell>
          <cell r="D940" t="str">
            <v>LICEO DE CIUDAD COLON</v>
          </cell>
          <cell r="E940">
            <v>1</v>
          </cell>
          <cell r="F940" t="str">
            <v>LECCIONES LECCIONES ENSEÑANZA TECNICO PROFESIONAL</v>
          </cell>
          <cell r="G940">
            <v>40</v>
          </cell>
        </row>
        <row r="941">
          <cell r="C941">
            <v>5372</v>
          </cell>
          <cell r="D941" t="str">
            <v>LICEO DE CIUDAD COLON</v>
          </cell>
          <cell r="E941">
            <v>2</v>
          </cell>
          <cell r="F941" t="str">
            <v>LECCIONES ENSEÑANZA ESPECIAL</v>
          </cell>
          <cell r="G941">
            <v>40</v>
          </cell>
        </row>
        <row r="942">
          <cell r="C942">
            <v>5373</v>
          </cell>
          <cell r="D942" t="str">
            <v>C.T.P. TURRUBARES</v>
          </cell>
          <cell r="E942">
            <v>1</v>
          </cell>
          <cell r="F942" t="str">
            <v>LECCIONES LECCIONES ENSEÑANZA TECNICO PROFESIONAL</v>
          </cell>
          <cell r="G942">
            <v>40</v>
          </cell>
        </row>
        <row r="943">
          <cell r="C943">
            <v>5373</v>
          </cell>
          <cell r="D943" t="str">
            <v>C.T.P. TURRUBARES</v>
          </cell>
          <cell r="E943">
            <v>2</v>
          </cell>
          <cell r="F943" t="str">
            <v>LECCIONES ENSEÑANZA ESPECIAL</v>
          </cell>
          <cell r="G943">
            <v>40</v>
          </cell>
        </row>
        <row r="944">
          <cell r="C944">
            <v>5374</v>
          </cell>
          <cell r="D944" t="str">
            <v>C.T.P. LA GLORIA</v>
          </cell>
          <cell r="E944">
            <v>1</v>
          </cell>
          <cell r="F944" t="str">
            <v>LECCIONES LECCIONES ENSEÑANZA TECNICO PROFESIONAL</v>
          </cell>
          <cell r="G944">
            <v>40</v>
          </cell>
        </row>
        <row r="945">
          <cell r="C945">
            <v>5374</v>
          </cell>
          <cell r="D945" t="str">
            <v>C.T.P. LA GLORIA</v>
          </cell>
          <cell r="E945">
            <v>2</v>
          </cell>
          <cell r="F945" t="str">
            <v>LECCIONES ENSEÑANZA ESPECIAL</v>
          </cell>
          <cell r="G945">
            <v>40</v>
          </cell>
        </row>
        <row r="946">
          <cell r="C946">
            <v>5441</v>
          </cell>
          <cell r="D946" t="str">
            <v>ZAPATON</v>
          </cell>
          <cell r="E946">
            <v>2</v>
          </cell>
          <cell r="F946" t="str">
            <v>LECCIONES ENSEÑANZA ESPECIAL</v>
          </cell>
          <cell r="G946">
            <v>40</v>
          </cell>
        </row>
        <row r="947">
          <cell r="C947">
            <v>5480</v>
          </cell>
          <cell r="D947" t="str">
            <v>ESC. SANTIAGO ALPIZAR</v>
          </cell>
          <cell r="E947">
            <v>2</v>
          </cell>
          <cell r="F947" t="str">
            <v>LECCIONES ENSEÑANZA ESPECIAL</v>
          </cell>
          <cell r="G947">
            <v>80</v>
          </cell>
        </row>
        <row r="948">
          <cell r="C948">
            <v>5482</v>
          </cell>
          <cell r="D948" t="str">
            <v>ESC. NINFA CABEZAS</v>
          </cell>
          <cell r="E948">
            <v>2</v>
          </cell>
          <cell r="F948" t="str">
            <v>LECCIONES ENSEÑANZA ESPECIAL</v>
          </cell>
          <cell r="G948">
            <v>120</v>
          </cell>
        </row>
        <row r="949">
          <cell r="C949">
            <v>5538</v>
          </cell>
          <cell r="D949" t="str">
            <v>COLEGIO DE TABARCIA</v>
          </cell>
          <cell r="E949">
            <v>1</v>
          </cell>
          <cell r="F949" t="str">
            <v>LECCIONES LECCIONES ENSEÑANZA TECNICO PROFESIONAL</v>
          </cell>
          <cell r="G949">
            <v>40</v>
          </cell>
        </row>
        <row r="950">
          <cell r="C950">
            <v>5538</v>
          </cell>
          <cell r="D950" t="str">
            <v>COLEGIO DE TABARCIA</v>
          </cell>
          <cell r="E950">
            <v>2</v>
          </cell>
          <cell r="F950" t="str">
            <v>LECCIONES ENSEÑANZA ESPECIAL</v>
          </cell>
          <cell r="G950">
            <v>40</v>
          </cell>
        </row>
        <row r="951">
          <cell r="C951">
            <v>5773</v>
          </cell>
          <cell r="D951" t="str">
            <v>ROBERTO LOPEZ VARELA</v>
          </cell>
          <cell r="E951">
            <v>2</v>
          </cell>
          <cell r="F951" t="str">
            <v>LECCIONES ENSEÑANZA ESPECIAL</v>
          </cell>
          <cell r="G951">
            <v>80</v>
          </cell>
        </row>
        <row r="952">
          <cell r="C952">
            <v>5894</v>
          </cell>
          <cell r="D952" t="str">
            <v>SANTA CECILIA</v>
          </cell>
          <cell r="E952">
            <v>2</v>
          </cell>
          <cell r="F952" t="str">
            <v>LECCIONES ENSEÑANZA ESPECIAL</v>
          </cell>
          <cell r="G952">
            <v>80</v>
          </cell>
        </row>
        <row r="953">
          <cell r="C953">
            <v>6011</v>
          </cell>
          <cell r="D953" t="str">
            <v>ADELA RODRIGUEZ VENEGAS</v>
          </cell>
          <cell r="E953">
            <v>2</v>
          </cell>
          <cell r="F953" t="str">
            <v>LECCIONES ENSEÑANZA ESPECIAL</v>
          </cell>
          <cell r="G953">
            <v>80</v>
          </cell>
        </row>
        <row r="954">
          <cell r="C954">
            <v>6069</v>
          </cell>
          <cell r="D954" t="str">
            <v>LICEO DE BARBACOAS</v>
          </cell>
          <cell r="E954">
            <v>2</v>
          </cell>
          <cell r="F954" t="str">
            <v>LECCIONES ENSEÑANZA ESPECIAL</v>
          </cell>
          <cell r="G954">
            <v>40</v>
          </cell>
        </row>
        <row r="955">
          <cell r="C955">
            <v>6069</v>
          </cell>
          <cell r="D955" t="str">
            <v>LICEO DE BARBACOAS</v>
          </cell>
          <cell r="E955">
            <v>1</v>
          </cell>
          <cell r="F955" t="str">
            <v>LECCIONES LECCIONES ENSEÑANZA TECNICO PROFESIONAL</v>
          </cell>
          <cell r="G955">
            <v>40</v>
          </cell>
        </row>
        <row r="956">
          <cell r="C956">
            <v>6197</v>
          </cell>
          <cell r="D956" t="str">
            <v>MERCEDES NORTE</v>
          </cell>
          <cell r="E956">
            <v>2</v>
          </cell>
          <cell r="F956" t="str">
            <v>LECCIONES ENSEÑANZA ESPECIAL</v>
          </cell>
          <cell r="G956">
            <v>80</v>
          </cell>
        </row>
        <row r="957">
          <cell r="C957">
            <v>6201</v>
          </cell>
          <cell r="D957" t="str">
            <v>BRASIL</v>
          </cell>
          <cell r="E957">
            <v>2</v>
          </cell>
          <cell r="F957" t="str">
            <v>LECCIONES ENSEÑANZA ESPECIAL</v>
          </cell>
          <cell r="G957">
            <v>80</v>
          </cell>
        </row>
        <row r="958">
          <cell r="C958">
            <v>6327</v>
          </cell>
          <cell r="D958" t="str">
            <v>JOSE SALAZAR ZUÑIGA</v>
          </cell>
          <cell r="E958">
            <v>2</v>
          </cell>
          <cell r="F958" t="str">
            <v>LECCIONES ENSEÑANZA ESPECIAL</v>
          </cell>
          <cell r="G958">
            <v>40</v>
          </cell>
        </row>
        <row r="959">
          <cell r="C959">
            <v>6328</v>
          </cell>
          <cell r="D959" t="str">
            <v>SAN BOSCO</v>
          </cell>
          <cell r="E959">
            <v>2</v>
          </cell>
          <cell r="F959" t="str">
            <v>LECCIONES ENSEÑANZA ESPECIAL</v>
          </cell>
          <cell r="G959">
            <v>80</v>
          </cell>
        </row>
        <row r="960">
          <cell r="C960">
            <v>4402</v>
          </cell>
          <cell r="D960" t="str">
            <v>ENS. ESP. SAN ISIDRO DEL G</v>
          </cell>
          <cell r="E960">
            <v>2</v>
          </cell>
          <cell r="F960" t="str">
            <v>LECCIONES ENSEÑANZA ESPECIAL</v>
          </cell>
          <cell r="G960">
            <v>840</v>
          </cell>
        </row>
        <row r="961">
          <cell r="C961">
            <v>4402</v>
          </cell>
          <cell r="D961" t="str">
            <v>ENS. ESP. SAN ISIDRO DEL G</v>
          </cell>
          <cell r="E961">
            <v>1</v>
          </cell>
          <cell r="F961" t="str">
            <v>LECCIONES LECCIONES ENSEÑANZA TECNICO PROFESIONAL</v>
          </cell>
          <cell r="G961">
            <v>128</v>
          </cell>
        </row>
        <row r="962">
          <cell r="C962">
            <v>4403</v>
          </cell>
          <cell r="D962" t="str">
            <v>ESC. 12 DE MARZO 1948</v>
          </cell>
          <cell r="E962">
            <v>2</v>
          </cell>
          <cell r="F962" t="str">
            <v>LECCIONES ENSEÑANZA ESPECIAL</v>
          </cell>
          <cell r="G962">
            <v>200</v>
          </cell>
        </row>
        <row r="963">
          <cell r="C963">
            <v>4404</v>
          </cell>
          <cell r="D963" t="str">
            <v>ESC. PAVONES</v>
          </cell>
          <cell r="E963">
            <v>2</v>
          </cell>
          <cell r="F963" t="str">
            <v>LECCIONES ENSEÑANZA ESPECIAL</v>
          </cell>
          <cell r="G963">
            <v>80</v>
          </cell>
        </row>
        <row r="964">
          <cell r="C964">
            <v>4405</v>
          </cell>
          <cell r="D964" t="str">
            <v>ESC. SINAI</v>
          </cell>
          <cell r="E964">
            <v>2</v>
          </cell>
          <cell r="F964" t="str">
            <v>LECCIONES ENSEÑANZA ESPECIAL</v>
          </cell>
          <cell r="G964">
            <v>160</v>
          </cell>
        </row>
        <row r="965">
          <cell r="C965">
            <v>4406</v>
          </cell>
          <cell r="D965" t="str">
            <v>ESC. ROGELIO FERNANDEZ</v>
          </cell>
          <cell r="E965">
            <v>2</v>
          </cell>
          <cell r="F965" t="str">
            <v>LECCIONES ENSEÑANZA ESPECIAL</v>
          </cell>
          <cell r="G965">
            <v>120</v>
          </cell>
        </row>
        <row r="966">
          <cell r="C966">
            <v>4407</v>
          </cell>
          <cell r="D966" t="str">
            <v>ESC. COCORI</v>
          </cell>
          <cell r="E966">
            <v>2</v>
          </cell>
          <cell r="F966" t="str">
            <v>LECCIONES ENSEÑANZA ESPECIAL</v>
          </cell>
          <cell r="G966">
            <v>32</v>
          </cell>
        </row>
        <row r="967">
          <cell r="C967">
            <v>4408</v>
          </cell>
          <cell r="D967" t="str">
            <v>ESC. VALLE DE LA CRUZ</v>
          </cell>
          <cell r="E967">
            <v>2</v>
          </cell>
          <cell r="F967" t="str">
            <v>LECCIONES ENSEÑANZA ESPECIAL</v>
          </cell>
          <cell r="G967">
            <v>120</v>
          </cell>
        </row>
        <row r="968">
          <cell r="C968">
            <v>4409</v>
          </cell>
          <cell r="D968" t="str">
            <v>C.T.P. SAN ISIDRO</v>
          </cell>
          <cell r="E968">
            <v>2</v>
          </cell>
          <cell r="F968" t="str">
            <v>LECCIONES ENSEÑANZA ESPECIAL</v>
          </cell>
          <cell r="G968">
            <v>265</v>
          </cell>
        </row>
        <row r="969">
          <cell r="C969">
            <v>4409</v>
          </cell>
          <cell r="D969" t="str">
            <v>C.T.P. SAN ISIDRO</v>
          </cell>
          <cell r="E969">
            <v>1</v>
          </cell>
          <cell r="F969" t="str">
            <v>LECCIONES LECCIONES ENSEÑANZA TECNICO PROFESIONAL</v>
          </cell>
          <cell r="G969">
            <v>200</v>
          </cell>
        </row>
        <row r="970">
          <cell r="C970">
            <v>4410</v>
          </cell>
          <cell r="D970" t="str">
            <v>ESC. SAN PEDRO</v>
          </cell>
          <cell r="E970">
            <v>2</v>
          </cell>
          <cell r="F970" t="str">
            <v>LECCIONES ENSEÑANZA ESPECIAL</v>
          </cell>
          <cell r="G970">
            <v>40</v>
          </cell>
        </row>
        <row r="971">
          <cell r="C971">
            <v>4411</v>
          </cell>
          <cell r="D971" t="str">
            <v>ESC. GUSTAVO AGUERO BARRANTES</v>
          </cell>
          <cell r="E971">
            <v>2</v>
          </cell>
          <cell r="F971" t="str">
            <v>LECCIONES ENSEÑANZA ESPECIAL</v>
          </cell>
          <cell r="G971">
            <v>40</v>
          </cell>
        </row>
        <row r="972">
          <cell r="C972">
            <v>4412</v>
          </cell>
          <cell r="D972" t="str">
            <v>ESC. JUAN VALVERDE MORA</v>
          </cell>
          <cell r="E972">
            <v>2</v>
          </cell>
          <cell r="F972" t="str">
            <v>LECCIONES ENSEÑANZA ESPECIAL</v>
          </cell>
          <cell r="G972">
            <v>40</v>
          </cell>
        </row>
        <row r="973">
          <cell r="C973">
            <v>4413</v>
          </cell>
          <cell r="D973" t="str">
            <v>ESC. LA AURORA</v>
          </cell>
          <cell r="E973">
            <v>2</v>
          </cell>
          <cell r="F973" t="str">
            <v>LECCIONES ENSEÑANZA ESPECIAL</v>
          </cell>
          <cell r="G973">
            <v>112</v>
          </cell>
        </row>
        <row r="974">
          <cell r="C974">
            <v>4414</v>
          </cell>
          <cell r="D974" t="str">
            <v>ESC. VOLCAN</v>
          </cell>
          <cell r="E974">
            <v>2</v>
          </cell>
          <cell r="F974" t="str">
            <v>LECCIONES ENSEÑANZA ESPECIAL</v>
          </cell>
          <cell r="G974">
            <v>80</v>
          </cell>
        </row>
        <row r="975">
          <cell r="C975">
            <v>4415</v>
          </cell>
          <cell r="D975" t="str">
            <v>ESC. POTRERO GRANDE</v>
          </cell>
          <cell r="E975">
            <v>2</v>
          </cell>
          <cell r="F975" t="str">
            <v>LECCIONES ENSEÑANZA ESPECIAL</v>
          </cell>
          <cell r="G975">
            <v>72</v>
          </cell>
        </row>
        <row r="976">
          <cell r="C976">
            <v>4416</v>
          </cell>
          <cell r="D976" t="str">
            <v>ESC. BARRIO LOURDES</v>
          </cell>
          <cell r="E976">
            <v>2</v>
          </cell>
          <cell r="F976" t="str">
            <v>LECCIONES ENSEÑANZA ESPECIAL</v>
          </cell>
          <cell r="G976">
            <v>80</v>
          </cell>
        </row>
        <row r="977">
          <cell r="C977">
            <v>4417</v>
          </cell>
          <cell r="D977" t="str">
            <v>ESC. JOSE REINDERHOFF</v>
          </cell>
          <cell r="E977">
            <v>2</v>
          </cell>
          <cell r="F977" t="str">
            <v>LECCIONES ENSEÑANZA ESPECIAL</v>
          </cell>
          <cell r="G977">
            <v>120</v>
          </cell>
        </row>
        <row r="978">
          <cell r="C978">
            <v>4418</v>
          </cell>
          <cell r="D978" t="str">
            <v>ESC. HERNAN RODRIGUEZ R.</v>
          </cell>
          <cell r="E978">
            <v>2</v>
          </cell>
          <cell r="F978" t="str">
            <v>LECCIONES ENSEÑANZA ESPECIAL</v>
          </cell>
          <cell r="G978">
            <v>120</v>
          </cell>
        </row>
        <row r="979">
          <cell r="C979">
            <v>4419</v>
          </cell>
          <cell r="D979" t="str">
            <v>ESC. SANTA CRUZ</v>
          </cell>
          <cell r="E979">
            <v>2</v>
          </cell>
          <cell r="F979" t="str">
            <v>LECCIONES ENSEÑANZA ESPECIAL</v>
          </cell>
          <cell r="G979">
            <v>160</v>
          </cell>
        </row>
        <row r="980">
          <cell r="C980">
            <v>4420</v>
          </cell>
          <cell r="D980" t="str">
            <v>ESC. SAN RAFAEL</v>
          </cell>
          <cell r="E980">
            <v>2</v>
          </cell>
          <cell r="F980" t="str">
            <v>LECCIONES ENSEÑANZA ESPECIAL</v>
          </cell>
          <cell r="G980">
            <v>120</v>
          </cell>
        </row>
        <row r="981">
          <cell r="C981">
            <v>4421</v>
          </cell>
          <cell r="D981" t="str">
            <v>ESC. SAGRADA FAMILIA</v>
          </cell>
          <cell r="E981">
            <v>2</v>
          </cell>
          <cell r="F981" t="str">
            <v>LECCIONES ENSEÑANZA ESPECIAL</v>
          </cell>
          <cell r="G981">
            <v>80</v>
          </cell>
        </row>
        <row r="982">
          <cell r="C982">
            <v>4422</v>
          </cell>
          <cell r="D982" t="str">
            <v>ESC. CARLOS L. VALVERDE</v>
          </cell>
          <cell r="E982">
            <v>2</v>
          </cell>
          <cell r="F982" t="str">
            <v>LECCIONES ENSEÑANZA ESPECIAL</v>
          </cell>
          <cell r="G982">
            <v>40</v>
          </cell>
        </row>
        <row r="983">
          <cell r="C983">
            <v>4423</v>
          </cell>
          <cell r="D983" t="str">
            <v>ESC. REP. DE MEXICO</v>
          </cell>
          <cell r="E983">
            <v>2</v>
          </cell>
          <cell r="F983" t="str">
            <v>LECCIONES ENSEÑANZA ESPECIAL</v>
          </cell>
          <cell r="G983">
            <v>120</v>
          </cell>
        </row>
        <row r="984">
          <cell r="C984">
            <v>4424</v>
          </cell>
          <cell r="D984" t="str">
            <v>ESC. TIERRA PROMETIDA</v>
          </cell>
          <cell r="E984">
            <v>2</v>
          </cell>
          <cell r="F984" t="str">
            <v>LECCIONES ENSEÑANZA ESPECIAL</v>
          </cell>
          <cell r="G984">
            <v>40</v>
          </cell>
        </row>
        <row r="985">
          <cell r="C985">
            <v>4425</v>
          </cell>
          <cell r="D985" t="str">
            <v>C.T.P. DE BUENOS AIRES</v>
          </cell>
          <cell r="E985">
            <v>1</v>
          </cell>
          <cell r="F985" t="str">
            <v>LECCIONES LECCIONES ENSEÑANZA TECNICO PROFESIONAL</v>
          </cell>
          <cell r="G985">
            <v>98</v>
          </cell>
        </row>
        <row r="986">
          <cell r="C986">
            <v>4425</v>
          </cell>
          <cell r="D986" t="str">
            <v>C.T.P. DE BUENOS AIRES</v>
          </cell>
          <cell r="E986">
            <v>2</v>
          </cell>
          <cell r="F986" t="str">
            <v>LECCIONES ENSEÑANZA ESPECIAL</v>
          </cell>
          <cell r="G986">
            <v>98</v>
          </cell>
        </row>
        <row r="987">
          <cell r="C987">
            <v>4426</v>
          </cell>
          <cell r="D987" t="str">
            <v>ESC. PEÑAS BLANCAS</v>
          </cell>
          <cell r="E987">
            <v>2</v>
          </cell>
          <cell r="F987" t="str">
            <v>LECCIONES ENSEÑANZA ESPECIAL</v>
          </cell>
          <cell r="G987">
            <v>80</v>
          </cell>
        </row>
        <row r="988">
          <cell r="C988">
            <v>4427</v>
          </cell>
          <cell r="D988" t="str">
            <v>ESC. FERNANDO VALVERDE</v>
          </cell>
          <cell r="E988">
            <v>2</v>
          </cell>
          <cell r="F988" t="str">
            <v>LECCIONES ENSEÑANZA ESPECIAL</v>
          </cell>
          <cell r="G988">
            <v>80</v>
          </cell>
        </row>
        <row r="989">
          <cell r="C989">
            <v>4428</v>
          </cell>
          <cell r="D989" t="str">
            <v>ESC. RAFAEL A. CALDERON</v>
          </cell>
          <cell r="E989">
            <v>2</v>
          </cell>
          <cell r="F989" t="str">
            <v>LECCIONES ENSEÑANZA ESPECIAL</v>
          </cell>
          <cell r="G989">
            <v>40</v>
          </cell>
        </row>
        <row r="990">
          <cell r="C990">
            <v>4429</v>
          </cell>
          <cell r="D990" t="str">
            <v>SAN ANDRES</v>
          </cell>
          <cell r="E990">
            <v>2</v>
          </cell>
          <cell r="F990" t="str">
            <v>LECCIONES ENSEÑANZA ESPECIAL</v>
          </cell>
          <cell r="G990">
            <v>120</v>
          </cell>
        </row>
        <row r="991">
          <cell r="C991">
            <v>4430</v>
          </cell>
          <cell r="D991" t="str">
            <v>FRANCISCO MORAZAN</v>
          </cell>
          <cell r="E991">
            <v>2</v>
          </cell>
          <cell r="F991" t="str">
            <v>LECCIONES ENSEÑANZA ESPECIAL</v>
          </cell>
          <cell r="G991">
            <v>160</v>
          </cell>
        </row>
        <row r="992">
          <cell r="C992">
            <v>4431</v>
          </cell>
          <cell r="D992" t="str">
            <v>VILLA LIGIA</v>
          </cell>
          <cell r="E992">
            <v>2</v>
          </cell>
          <cell r="F992" t="str">
            <v>LECCIONES ENSEÑANZA ESPECIAL</v>
          </cell>
          <cell r="G992">
            <v>160</v>
          </cell>
        </row>
        <row r="993">
          <cell r="C993">
            <v>4432</v>
          </cell>
          <cell r="D993" t="str">
            <v>EL CARMEN</v>
          </cell>
          <cell r="E993">
            <v>2</v>
          </cell>
          <cell r="F993" t="str">
            <v>LECCIONES ENSEÑANZA ESPECIAL</v>
          </cell>
          <cell r="G993">
            <v>120</v>
          </cell>
        </row>
        <row r="994">
          <cell r="C994">
            <v>4433</v>
          </cell>
          <cell r="D994" t="str">
            <v>EL PEJE</v>
          </cell>
          <cell r="E994">
            <v>2</v>
          </cell>
          <cell r="F994" t="str">
            <v>LECCIONES ENSEÑANZA ESPECIAL</v>
          </cell>
          <cell r="G994">
            <v>40</v>
          </cell>
        </row>
        <row r="995">
          <cell r="C995">
            <v>4434</v>
          </cell>
          <cell r="D995" t="str">
            <v>SANTA MARTA</v>
          </cell>
          <cell r="E995">
            <v>2</v>
          </cell>
          <cell r="F995" t="str">
            <v>LECCIONES ENSEÑANZA ESPECIAL</v>
          </cell>
          <cell r="G995">
            <v>40</v>
          </cell>
        </row>
        <row r="996">
          <cell r="C996">
            <v>4435</v>
          </cell>
          <cell r="D996" t="str">
            <v>CONCEPCION</v>
          </cell>
          <cell r="E996">
            <v>2</v>
          </cell>
          <cell r="F996" t="str">
            <v>LECCIONES ENSEÑANZA ESPECIAL</v>
          </cell>
          <cell r="G996">
            <v>40</v>
          </cell>
        </row>
        <row r="997">
          <cell r="C997">
            <v>4436</v>
          </cell>
          <cell r="D997" t="str">
            <v>SERVICIO ITINERANTE ENS. ESP.</v>
          </cell>
          <cell r="E997">
            <v>2</v>
          </cell>
          <cell r="F997" t="str">
            <v>LECCIONES ENSEÑANZA ESPECIAL</v>
          </cell>
          <cell r="G997">
            <v>2200</v>
          </cell>
        </row>
        <row r="998">
          <cell r="C998">
            <v>4437</v>
          </cell>
          <cell r="D998" t="str">
            <v>IDA JORON</v>
          </cell>
          <cell r="E998">
            <v>2</v>
          </cell>
          <cell r="F998" t="str">
            <v>LECCIONES ENSEÑANZA ESPECIAL</v>
          </cell>
          <cell r="G998">
            <v>160</v>
          </cell>
        </row>
        <row r="999">
          <cell r="C999">
            <v>4438</v>
          </cell>
          <cell r="D999" t="str">
            <v>LOS ANGELES</v>
          </cell>
          <cell r="E999">
            <v>2</v>
          </cell>
          <cell r="F999" t="str">
            <v>LECCIONES ENSEÑANZA ESPECIAL</v>
          </cell>
          <cell r="G999">
            <v>160</v>
          </cell>
        </row>
        <row r="1000">
          <cell r="C1000">
            <v>5376</v>
          </cell>
          <cell r="D1000" t="str">
            <v>ESC. JUNTAS DE PACUAR</v>
          </cell>
          <cell r="E1000">
            <v>2</v>
          </cell>
          <cell r="F1000" t="str">
            <v>LECCIONES ENSEÑANZA ESPECIAL</v>
          </cell>
          <cell r="G1000">
            <v>40</v>
          </cell>
        </row>
        <row r="1001">
          <cell r="C1001">
            <v>5377</v>
          </cell>
          <cell r="D1001" t="str">
            <v>ESC. SAN PABLO</v>
          </cell>
          <cell r="E1001">
            <v>2</v>
          </cell>
          <cell r="F1001" t="str">
            <v>LECCIONES ENSEÑANZA ESPECIAL</v>
          </cell>
          <cell r="G1001">
            <v>40</v>
          </cell>
        </row>
        <row r="1002">
          <cell r="C1002">
            <v>5378</v>
          </cell>
          <cell r="D1002" t="str">
            <v>ESC. LA PIÑERA</v>
          </cell>
          <cell r="E1002">
            <v>2</v>
          </cell>
          <cell r="F1002" t="str">
            <v>LECCIONES ENSEÑANZA ESPECIAL</v>
          </cell>
          <cell r="G1002">
            <v>80</v>
          </cell>
        </row>
        <row r="1003">
          <cell r="C1003">
            <v>5379</v>
          </cell>
          <cell r="D1003" t="str">
            <v>ESC. PUEBLO NUEVO</v>
          </cell>
          <cell r="E1003">
            <v>2</v>
          </cell>
          <cell r="F1003" t="str">
            <v>LECCIONES ENSEÑANZA ESPECIAL</v>
          </cell>
          <cell r="G1003">
            <v>40</v>
          </cell>
        </row>
        <row r="1004">
          <cell r="C1004">
            <v>5380</v>
          </cell>
          <cell r="D1004" t="str">
            <v>ESC. SANTA ROSA</v>
          </cell>
          <cell r="E1004">
            <v>2</v>
          </cell>
          <cell r="F1004" t="str">
            <v>LECCIONES ENSEÑANZA ESPECIAL</v>
          </cell>
          <cell r="G1004">
            <v>40</v>
          </cell>
        </row>
        <row r="1005">
          <cell r="C1005">
            <v>5381</v>
          </cell>
          <cell r="D1005" t="str">
            <v>C.T.P. PLATANARES</v>
          </cell>
          <cell r="E1005">
            <v>2</v>
          </cell>
          <cell r="F1005" t="str">
            <v>LECCIONES ENSEÑANZA ESPECIAL</v>
          </cell>
          <cell r="G1005">
            <v>40</v>
          </cell>
        </row>
        <row r="1006">
          <cell r="C1006">
            <v>5381</v>
          </cell>
          <cell r="D1006" t="str">
            <v>C.T.P. PLATANARES</v>
          </cell>
          <cell r="E1006">
            <v>1</v>
          </cell>
          <cell r="F1006" t="str">
            <v>LECCIONES LECCIONES ENSEÑANZA TECNICO PROFESIONAL</v>
          </cell>
          <cell r="G1006">
            <v>40</v>
          </cell>
        </row>
        <row r="1007">
          <cell r="C1007">
            <v>5442</v>
          </cell>
          <cell r="D1007" t="str">
            <v>TINAMASTES</v>
          </cell>
          <cell r="E1007">
            <v>2</v>
          </cell>
          <cell r="F1007" t="str">
            <v>LECCIONES ENSEÑANZA ESPECIAL</v>
          </cell>
          <cell r="G1007">
            <v>40</v>
          </cell>
        </row>
        <row r="1008">
          <cell r="C1008">
            <v>5443</v>
          </cell>
          <cell r="D1008" t="str">
            <v>LAS LOMAS</v>
          </cell>
          <cell r="E1008">
            <v>2</v>
          </cell>
          <cell r="F1008" t="str">
            <v>LECCIONES ENSEÑANZA ESPECIAL</v>
          </cell>
          <cell r="G1008">
            <v>40</v>
          </cell>
        </row>
        <row r="1009">
          <cell r="C1009">
            <v>5444</v>
          </cell>
          <cell r="D1009" t="str">
            <v>ESC. LA REPUNTA</v>
          </cell>
          <cell r="E1009">
            <v>2</v>
          </cell>
          <cell r="F1009" t="str">
            <v>LECCIONES ENSEÑANZA ESPECIAL</v>
          </cell>
          <cell r="G1009">
            <v>40</v>
          </cell>
        </row>
        <row r="1010">
          <cell r="C1010">
            <v>5496</v>
          </cell>
          <cell r="D1010" t="str">
            <v>EL HOYON</v>
          </cell>
          <cell r="E1010">
            <v>2</v>
          </cell>
          <cell r="F1010" t="str">
            <v>LECCIONES ENSEÑANZA ESPECIAL</v>
          </cell>
          <cell r="G1010">
            <v>40</v>
          </cell>
        </row>
        <row r="1011">
          <cell r="C1011">
            <v>5539</v>
          </cell>
          <cell r="D1011" t="str">
            <v>PEDRO PEREZ ZELEDON</v>
          </cell>
          <cell r="E1011">
            <v>2</v>
          </cell>
          <cell r="F1011" t="str">
            <v>LECCIONES ENSEÑANZA ESPECIAL</v>
          </cell>
          <cell r="G1011">
            <v>160</v>
          </cell>
        </row>
        <row r="1012">
          <cell r="C1012">
            <v>5606</v>
          </cell>
          <cell r="D1012" t="str">
            <v>SAN FRANCISCO DE ASIS</v>
          </cell>
          <cell r="E1012">
            <v>2</v>
          </cell>
          <cell r="F1012" t="str">
            <v>LECCIONES ENSEÑANZA ESPECIAL</v>
          </cell>
          <cell r="G1012">
            <v>80</v>
          </cell>
        </row>
        <row r="1013">
          <cell r="C1013">
            <v>5607</v>
          </cell>
          <cell r="D1013" t="str">
            <v>VILLA NUEVA</v>
          </cell>
          <cell r="E1013">
            <v>2</v>
          </cell>
          <cell r="F1013" t="str">
            <v>LECCIONES ENSEÑANZA ESPECIAL</v>
          </cell>
          <cell r="G1013">
            <v>80</v>
          </cell>
        </row>
        <row r="1014">
          <cell r="C1014">
            <v>5779</v>
          </cell>
          <cell r="D1014" t="str">
            <v>SAN CARLOS</v>
          </cell>
          <cell r="E1014">
            <v>2</v>
          </cell>
          <cell r="F1014" t="str">
            <v>LECCIONES ENSEÑANZA ESPECIAL</v>
          </cell>
          <cell r="G1014">
            <v>80</v>
          </cell>
        </row>
        <row r="1015">
          <cell r="C1015">
            <v>5828</v>
          </cell>
          <cell r="D1015" t="str">
            <v>ESCUELA HOLANDA</v>
          </cell>
          <cell r="E1015">
            <v>2</v>
          </cell>
          <cell r="F1015" t="str">
            <v>LECCIONES ENSEÑANZA ESPECIAL</v>
          </cell>
          <cell r="G1015">
            <v>40</v>
          </cell>
        </row>
        <row r="1016">
          <cell r="C1016">
            <v>5933</v>
          </cell>
          <cell r="D1016" t="str">
            <v>DANIEL FLORES ZAVALETA</v>
          </cell>
          <cell r="E1016">
            <v>2</v>
          </cell>
          <cell r="F1016" t="str">
            <v>LECCIONES ENSEÑANZA ESPECIAL</v>
          </cell>
          <cell r="G1016">
            <v>80</v>
          </cell>
        </row>
        <row r="1017">
          <cell r="C1017">
            <v>5934</v>
          </cell>
          <cell r="D1017" t="str">
            <v>PEDREGOSO</v>
          </cell>
          <cell r="E1017">
            <v>2</v>
          </cell>
          <cell r="F1017" t="str">
            <v>LECCIONES ENSEÑANZA ESPECIAL</v>
          </cell>
          <cell r="G1017">
            <v>80</v>
          </cell>
        </row>
        <row r="1018">
          <cell r="C1018">
            <v>6004</v>
          </cell>
          <cell r="D1018" t="str">
            <v>DORIS STONE</v>
          </cell>
          <cell r="E1018">
            <v>2</v>
          </cell>
          <cell r="F1018" t="str">
            <v>LECCIONES ENSEÑANZA ESPECIAL</v>
          </cell>
          <cell r="G1018">
            <v>40</v>
          </cell>
        </row>
        <row r="1019">
          <cell r="C1019">
            <v>6078</v>
          </cell>
          <cell r="D1019" t="str">
            <v>LABORATORIO</v>
          </cell>
          <cell r="E1019">
            <v>2</v>
          </cell>
          <cell r="F1019" t="str">
            <v>LECCIONES ENSEÑANZA ESPECIAL</v>
          </cell>
          <cell r="G1019">
            <v>80</v>
          </cell>
        </row>
        <row r="1020">
          <cell r="C1020">
            <v>6079</v>
          </cell>
          <cell r="D1020" t="str">
            <v>QUEBRADAS</v>
          </cell>
          <cell r="E1020">
            <v>2</v>
          </cell>
          <cell r="F1020" t="str">
            <v>LECCIONES ENSEÑANZA ESPECIAL</v>
          </cell>
          <cell r="G1020">
            <v>120</v>
          </cell>
        </row>
        <row r="1021">
          <cell r="C1021">
            <v>6211</v>
          </cell>
          <cell r="D1021" t="str">
            <v>FLOR DE BAHIA</v>
          </cell>
          <cell r="E1021">
            <v>2</v>
          </cell>
          <cell r="F1021" t="str">
            <v>LECCIONES ENSEÑANZA ESPECIAL</v>
          </cell>
          <cell r="G1021">
            <v>80</v>
          </cell>
        </row>
        <row r="1022">
          <cell r="C1022">
            <v>6214</v>
          </cell>
          <cell r="D1022" t="str">
            <v>LAS MESAS</v>
          </cell>
          <cell r="E1022">
            <v>2</v>
          </cell>
          <cell r="F1022" t="str">
            <v>LECCIONES ENSEÑANZA ESPECIAL</v>
          </cell>
          <cell r="G1022">
            <v>40</v>
          </cell>
        </row>
        <row r="1023">
          <cell r="C1023">
            <v>6382</v>
          </cell>
          <cell r="D1023" t="str">
            <v>COLEGIO AMB. ISAIAS RETANA</v>
          </cell>
          <cell r="E1023">
            <v>2</v>
          </cell>
          <cell r="F1023" t="str">
            <v>LECCIONES ENSEÑANZA ESPECIAL</v>
          </cell>
          <cell r="G1023">
            <v>40</v>
          </cell>
        </row>
        <row r="1024">
          <cell r="C1024">
            <v>6433</v>
          </cell>
          <cell r="D1024" t="str">
            <v>ESCUELA EL QUEMADO</v>
          </cell>
          <cell r="E1024">
            <v>2</v>
          </cell>
          <cell r="F1024" t="str">
            <v>LECCIONES ENSEÑANZA ESPECIAL</v>
          </cell>
          <cell r="G1024">
            <v>40</v>
          </cell>
        </row>
        <row r="1025">
          <cell r="C1025">
            <v>6490</v>
          </cell>
          <cell r="D1025" t="str">
            <v>SAN PEDRITO (CAJON)</v>
          </cell>
          <cell r="E1025">
            <v>2</v>
          </cell>
          <cell r="F1025" t="str">
            <v>LECCIONES ENSEÑANZA ESPECIAL</v>
          </cell>
          <cell r="G1025">
            <v>40</v>
          </cell>
        </row>
        <row r="1026">
          <cell r="C1026">
            <v>4439</v>
          </cell>
          <cell r="D1026" t="str">
            <v>ENS. ESP. REH. ALAJUELA</v>
          </cell>
          <cell r="E1026">
            <v>2</v>
          </cell>
          <cell r="F1026" t="str">
            <v>LECCIONES ENSEÑANZA ESPECIAL</v>
          </cell>
          <cell r="G1026">
            <v>1232</v>
          </cell>
        </row>
        <row r="1027">
          <cell r="C1027">
            <v>4439</v>
          </cell>
          <cell r="D1027" t="str">
            <v>ENS. ESP. REH. ALAJUELA</v>
          </cell>
          <cell r="E1027">
            <v>1</v>
          </cell>
          <cell r="F1027" t="str">
            <v>LECCIONES LECCIONES ENSEÑANZA TECNICO PROFESIONAL</v>
          </cell>
          <cell r="G1027">
            <v>216</v>
          </cell>
        </row>
        <row r="1028">
          <cell r="C1028">
            <v>4440</v>
          </cell>
          <cell r="D1028" t="str">
            <v>ENS. ESP. DE GRECIA</v>
          </cell>
          <cell r="E1028">
            <v>2</v>
          </cell>
          <cell r="F1028" t="str">
            <v>LECCIONES ENSEÑANZA ESPECIAL</v>
          </cell>
          <cell r="G1028">
            <v>272</v>
          </cell>
        </row>
        <row r="1029">
          <cell r="C1029">
            <v>4441</v>
          </cell>
          <cell r="D1029" t="str">
            <v>ESC. MIGUEL OBREGON</v>
          </cell>
          <cell r="E1029">
            <v>2</v>
          </cell>
          <cell r="F1029" t="str">
            <v>LECCIONES ENSEÑANZA ESPECIAL</v>
          </cell>
          <cell r="G1029">
            <v>224</v>
          </cell>
        </row>
        <row r="1030">
          <cell r="C1030">
            <v>4442</v>
          </cell>
          <cell r="D1030" t="str">
            <v>ESC. EULOGIA RUIZ</v>
          </cell>
          <cell r="E1030">
            <v>2</v>
          </cell>
          <cell r="F1030" t="str">
            <v>LECCIONES ENSEÑANZA ESPECIAL</v>
          </cell>
          <cell r="G1030">
            <v>114</v>
          </cell>
        </row>
        <row r="1031">
          <cell r="C1031">
            <v>4443</v>
          </cell>
          <cell r="D1031" t="str">
            <v>ESC. CTRAL DE ATENAS</v>
          </cell>
          <cell r="E1031">
            <v>2</v>
          </cell>
          <cell r="F1031" t="str">
            <v>LECCIONES ENSEÑANZA ESPECIAL</v>
          </cell>
          <cell r="G1031">
            <v>392</v>
          </cell>
        </row>
        <row r="1032">
          <cell r="C1032">
            <v>4444</v>
          </cell>
          <cell r="D1032" t="str">
            <v>ESC. PRIMO VARGAS</v>
          </cell>
          <cell r="E1032">
            <v>2</v>
          </cell>
          <cell r="F1032" t="str">
            <v>LECCIONES ENSEÑANZA ESPECIAL</v>
          </cell>
          <cell r="G1032">
            <v>360</v>
          </cell>
        </row>
        <row r="1033">
          <cell r="C1033">
            <v>4445</v>
          </cell>
          <cell r="D1033" t="str">
            <v>ESC. BERNARDO SOTO</v>
          </cell>
          <cell r="E1033">
            <v>2</v>
          </cell>
          <cell r="F1033" t="str">
            <v>LECCIONES ENSEÑANZA ESPECIAL</v>
          </cell>
          <cell r="G1033">
            <v>160</v>
          </cell>
        </row>
        <row r="1034">
          <cell r="C1034">
            <v>4446</v>
          </cell>
          <cell r="D1034" t="str">
            <v>ESC. PEDRO AGUIRRE C.</v>
          </cell>
          <cell r="E1034">
            <v>2</v>
          </cell>
          <cell r="F1034" t="str">
            <v>LECCIONES ENSEÑANZA ESPECIAL</v>
          </cell>
          <cell r="G1034">
            <v>192</v>
          </cell>
        </row>
        <row r="1035">
          <cell r="C1035">
            <v>4447</v>
          </cell>
          <cell r="D1035" t="str">
            <v>ESC. JULIA FERNANDEZ</v>
          </cell>
          <cell r="E1035">
            <v>2</v>
          </cell>
          <cell r="F1035" t="str">
            <v>LECCIONES ENSEÑANZA ESPECIAL</v>
          </cell>
          <cell r="G1035">
            <v>152</v>
          </cell>
        </row>
        <row r="1036">
          <cell r="C1036">
            <v>4448</v>
          </cell>
          <cell r="D1036" t="str">
            <v>ESC. ENRIQUE PINTO</v>
          </cell>
          <cell r="E1036">
            <v>2</v>
          </cell>
          <cell r="F1036" t="str">
            <v>LECCIONES ENSEÑANZA ESPECIAL</v>
          </cell>
          <cell r="G1036">
            <v>240</v>
          </cell>
        </row>
        <row r="1037">
          <cell r="C1037">
            <v>4450</v>
          </cell>
          <cell r="D1037" t="str">
            <v>ESC. SIMON BOLIVAR</v>
          </cell>
          <cell r="E1037">
            <v>2</v>
          </cell>
          <cell r="F1037" t="str">
            <v>LECCIONES ENSEÑANZA ESPECIAL</v>
          </cell>
          <cell r="G1037">
            <v>192</v>
          </cell>
        </row>
        <row r="1038">
          <cell r="C1038">
            <v>4451</v>
          </cell>
          <cell r="D1038" t="str">
            <v>ESC. ALICE MOYA R.</v>
          </cell>
          <cell r="E1038">
            <v>2</v>
          </cell>
          <cell r="F1038" t="str">
            <v>LECCIONES ENSEÑANZA ESPECIAL</v>
          </cell>
          <cell r="G1038">
            <v>200</v>
          </cell>
        </row>
        <row r="1039">
          <cell r="C1039">
            <v>4452</v>
          </cell>
          <cell r="D1039" t="str">
            <v>ESC. ASCENCION ESQUIVEL I.</v>
          </cell>
          <cell r="E1039">
            <v>2</v>
          </cell>
          <cell r="F1039" t="str">
            <v>LECCIONES ENSEÑANZA ESPECIAL</v>
          </cell>
          <cell r="G1039">
            <v>152</v>
          </cell>
        </row>
        <row r="1040">
          <cell r="C1040">
            <v>4453</v>
          </cell>
          <cell r="D1040" t="str">
            <v>ESC. JUAN RAFAEL MEOÑO</v>
          </cell>
          <cell r="E1040">
            <v>2</v>
          </cell>
          <cell r="F1040" t="str">
            <v>LECCIONES ENSEÑANZA ESPECIAL</v>
          </cell>
          <cell r="G1040">
            <v>352</v>
          </cell>
        </row>
        <row r="1041">
          <cell r="C1041">
            <v>4454</v>
          </cell>
          <cell r="D1041" t="str">
            <v>ESC. JOSE DE SAN MARTIN</v>
          </cell>
          <cell r="E1041">
            <v>2</v>
          </cell>
          <cell r="F1041" t="str">
            <v>LECCIONES ENSEÑANZA ESPECIAL</v>
          </cell>
          <cell r="G1041">
            <v>240</v>
          </cell>
        </row>
        <row r="1042">
          <cell r="C1042">
            <v>4455</v>
          </cell>
          <cell r="D1042" t="str">
            <v>ESC. JESUS OCAÑA</v>
          </cell>
          <cell r="E1042">
            <v>2</v>
          </cell>
          <cell r="F1042" t="str">
            <v>LECCIONES ENSEÑANZA ESPECIAL</v>
          </cell>
          <cell r="G1042">
            <v>112</v>
          </cell>
        </row>
        <row r="1043">
          <cell r="C1043">
            <v>4456</v>
          </cell>
          <cell r="D1043" t="str">
            <v>LICEO GREGORIO J. RAMIREZ</v>
          </cell>
          <cell r="E1043">
            <v>1</v>
          </cell>
          <cell r="F1043" t="str">
            <v>LECCIONES LECCIONES ENSEÑANZA TECNICO PROFESIONAL</v>
          </cell>
          <cell r="G1043">
            <v>120</v>
          </cell>
        </row>
        <row r="1044">
          <cell r="C1044">
            <v>4456</v>
          </cell>
          <cell r="D1044" t="str">
            <v>LICEO GREGORIO J. RAMIREZ</v>
          </cell>
          <cell r="E1044">
            <v>2</v>
          </cell>
          <cell r="F1044" t="str">
            <v>LECCIONES ENSEÑANZA ESPECIAL</v>
          </cell>
          <cell r="G1044">
            <v>166</v>
          </cell>
        </row>
        <row r="1045">
          <cell r="C1045">
            <v>4457</v>
          </cell>
          <cell r="D1045" t="str">
            <v>ESC. TURRUCARES</v>
          </cell>
          <cell r="E1045">
            <v>2</v>
          </cell>
          <cell r="F1045" t="str">
            <v>LECCIONES ENSEÑANZA ESPECIAL</v>
          </cell>
          <cell r="G1045">
            <v>160</v>
          </cell>
        </row>
        <row r="1046">
          <cell r="C1046">
            <v>4458</v>
          </cell>
          <cell r="D1046" t="str">
            <v>ESC. ALFREDO GOMEZ Z.</v>
          </cell>
          <cell r="E1046">
            <v>2</v>
          </cell>
          <cell r="F1046" t="str">
            <v>LECCIONES ENSEÑANZA ESPECIAL</v>
          </cell>
          <cell r="G1046">
            <v>160</v>
          </cell>
        </row>
        <row r="1047">
          <cell r="C1047">
            <v>4459</v>
          </cell>
          <cell r="D1047" t="str">
            <v>ESC. SANTA RITA</v>
          </cell>
          <cell r="E1047">
            <v>2</v>
          </cell>
          <cell r="F1047" t="str">
            <v>LECCIONES ENSEÑANZA ESPECIAL</v>
          </cell>
          <cell r="G1047">
            <v>80</v>
          </cell>
        </row>
        <row r="1048">
          <cell r="C1048">
            <v>4460</v>
          </cell>
          <cell r="D1048" t="str">
            <v>LICEO DE POAS</v>
          </cell>
          <cell r="E1048">
            <v>1</v>
          </cell>
          <cell r="F1048" t="str">
            <v>LECCIONES LECCIONES ENSEÑANZA TECNICO PROFESIONAL</v>
          </cell>
          <cell r="G1048">
            <v>108</v>
          </cell>
        </row>
        <row r="1049">
          <cell r="C1049">
            <v>4460</v>
          </cell>
          <cell r="D1049" t="str">
            <v>LICEO DE POAS</v>
          </cell>
          <cell r="E1049">
            <v>2</v>
          </cell>
          <cell r="F1049" t="str">
            <v>LECCIONES ENSEÑANZA ESPECIAL</v>
          </cell>
          <cell r="G1049">
            <v>159</v>
          </cell>
        </row>
        <row r="1050">
          <cell r="C1050">
            <v>4461</v>
          </cell>
          <cell r="D1050" t="str">
            <v>CTP RICARDO CASTRO</v>
          </cell>
          <cell r="E1050">
            <v>2</v>
          </cell>
          <cell r="F1050" t="str">
            <v>LECCIONES ENSEÑANZA ESPECIAL</v>
          </cell>
          <cell r="G1050">
            <v>80</v>
          </cell>
        </row>
        <row r="1051">
          <cell r="C1051">
            <v>4461</v>
          </cell>
          <cell r="D1051" t="str">
            <v>CTP RICARDO CASTRO</v>
          </cell>
          <cell r="E1051">
            <v>1</v>
          </cell>
          <cell r="F1051" t="str">
            <v>LECCIONES LECCIONES ENSEÑANZA TECNICO PROFESIONAL</v>
          </cell>
          <cell r="G1051">
            <v>50</v>
          </cell>
        </row>
        <row r="1052">
          <cell r="C1052">
            <v>4462</v>
          </cell>
          <cell r="D1052" t="str">
            <v>ESC. MANUEL FCO. CARRILLO</v>
          </cell>
          <cell r="E1052">
            <v>2</v>
          </cell>
          <cell r="F1052" t="str">
            <v>LECCIONES ENSEÑANZA ESPECIAL</v>
          </cell>
          <cell r="G1052">
            <v>192</v>
          </cell>
        </row>
        <row r="1053">
          <cell r="C1053">
            <v>4463</v>
          </cell>
          <cell r="D1053" t="str">
            <v>ESC. HOLANDA</v>
          </cell>
          <cell r="E1053">
            <v>2</v>
          </cell>
          <cell r="F1053" t="str">
            <v>LECCIONES ENSEÑANZA ESPECIAL</v>
          </cell>
          <cell r="G1053">
            <v>152</v>
          </cell>
        </row>
        <row r="1054">
          <cell r="C1054">
            <v>4464</v>
          </cell>
          <cell r="D1054" t="str">
            <v>ESC. INVU LAS CAÑAS</v>
          </cell>
          <cell r="E1054">
            <v>2</v>
          </cell>
          <cell r="F1054" t="str">
            <v>LECCIONES ENSEÑANZA ESPECIAL</v>
          </cell>
          <cell r="G1054">
            <v>200</v>
          </cell>
        </row>
        <row r="1055">
          <cell r="C1055">
            <v>4465</v>
          </cell>
          <cell r="D1055" t="str">
            <v>ESC. DAVID GONZALEZ</v>
          </cell>
          <cell r="E1055">
            <v>2</v>
          </cell>
          <cell r="F1055" t="str">
            <v>LECCIONES ENSEÑANZA ESPECIAL</v>
          </cell>
          <cell r="G1055">
            <v>240</v>
          </cell>
        </row>
        <row r="1056">
          <cell r="C1056">
            <v>4466</v>
          </cell>
          <cell r="D1056" t="str">
            <v>ESC. PACTO DEL JOCOTE</v>
          </cell>
          <cell r="E1056">
            <v>2</v>
          </cell>
          <cell r="F1056" t="str">
            <v>LECCIONES ENSEÑANZA ESPECIAL</v>
          </cell>
          <cell r="G1056">
            <v>160</v>
          </cell>
        </row>
        <row r="1057">
          <cell r="C1057">
            <v>4467</v>
          </cell>
          <cell r="D1057" t="str">
            <v>ESC. ALBERTO ECHANDI M.</v>
          </cell>
          <cell r="E1057">
            <v>2</v>
          </cell>
          <cell r="F1057" t="str">
            <v>LECCIONES ENSEÑANZA ESPECIAL</v>
          </cell>
          <cell r="G1057">
            <v>120</v>
          </cell>
        </row>
        <row r="1058">
          <cell r="C1058">
            <v>4468</v>
          </cell>
          <cell r="D1058" t="str">
            <v>ESC. GABRIELA MISTRAL</v>
          </cell>
          <cell r="E1058">
            <v>2</v>
          </cell>
          <cell r="F1058" t="str">
            <v>LECCIONES ENSEÑANZA ESPECIAL</v>
          </cell>
          <cell r="G1058">
            <v>184</v>
          </cell>
        </row>
        <row r="1059">
          <cell r="C1059">
            <v>4469</v>
          </cell>
          <cell r="D1059" t="str">
            <v>ESC. JESUS M. VARGAS</v>
          </cell>
          <cell r="E1059">
            <v>2</v>
          </cell>
          <cell r="F1059" t="str">
            <v>LECCIONES ENSEÑANZA ESPECIAL</v>
          </cell>
          <cell r="G1059">
            <v>40</v>
          </cell>
        </row>
        <row r="1060">
          <cell r="C1060">
            <v>4470</v>
          </cell>
          <cell r="D1060" t="str">
            <v>ESC. MARIANA MADRIGAL</v>
          </cell>
          <cell r="E1060">
            <v>2</v>
          </cell>
          <cell r="F1060" t="str">
            <v>LECCIONES ENSEÑANZA ESPECIAL</v>
          </cell>
          <cell r="G1060">
            <v>120</v>
          </cell>
        </row>
        <row r="1061">
          <cell r="C1061">
            <v>4471</v>
          </cell>
          <cell r="D1061" t="str">
            <v>ESC. SAN LUIS</v>
          </cell>
          <cell r="E1061">
            <v>2</v>
          </cell>
          <cell r="F1061" t="str">
            <v>LECCIONES ENSEÑANZA ESPECIAL</v>
          </cell>
          <cell r="G1061">
            <v>160</v>
          </cell>
        </row>
        <row r="1062">
          <cell r="C1062">
            <v>4472</v>
          </cell>
          <cell r="D1062" t="str">
            <v>I.P.E.C. MARIA PACHECO</v>
          </cell>
          <cell r="E1062">
            <v>2</v>
          </cell>
          <cell r="F1062" t="str">
            <v>LECCIONES ENSEÑANZA ESPECIAL</v>
          </cell>
          <cell r="G1062">
            <v>200</v>
          </cell>
        </row>
        <row r="1063">
          <cell r="C1063">
            <v>4472</v>
          </cell>
          <cell r="D1063" t="str">
            <v>I.P.E.C. MARIA PACHECO</v>
          </cell>
          <cell r="E1063">
            <v>1</v>
          </cell>
          <cell r="F1063" t="str">
            <v>LECCIONES LECCIONES ENSEÑANZA TECNICO PROFESIONAL</v>
          </cell>
          <cell r="G1063">
            <v>160</v>
          </cell>
        </row>
        <row r="1064">
          <cell r="C1064">
            <v>4473</v>
          </cell>
          <cell r="D1064" t="str">
            <v>LICEO LEON CORTES CASTRO</v>
          </cell>
          <cell r="E1064">
            <v>2</v>
          </cell>
          <cell r="F1064" t="str">
            <v>LECCIONES ENSEÑANZA ESPECIAL</v>
          </cell>
          <cell r="G1064">
            <v>217</v>
          </cell>
        </row>
        <row r="1065">
          <cell r="C1065">
            <v>4473</v>
          </cell>
          <cell r="D1065" t="str">
            <v>LICEO LEON CORTES CASTRO</v>
          </cell>
          <cell r="E1065">
            <v>1</v>
          </cell>
          <cell r="F1065" t="str">
            <v>LECCIONES LECCIONES ENSEÑANZA TECNICO PROFESIONAL</v>
          </cell>
          <cell r="G1065">
            <v>160</v>
          </cell>
        </row>
        <row r="1066">
          <cell r="C1066">
            <v>4474</v>
          </cell>
          <cell r="D1066" t="str">
            <v>ESC. MAURILIO SOTO ALFARO</v>
          </cell>
          <cell r="E1066">
            <v>2</v>
          </cell>
          <cell r="F1066" t="str">
            <v>LECCIONES ENSEÑANZA ESPECIAL</v>
          </cell>
          <cell r="G1066">
            <v>80</v>
          </cell>
        </row>
        <row r="1067">
          <cell r="C1067">
            <v>4475</v>
          </cell>
          <cell r="D1067" t="str">
            <v>COL. MARISTA</v>
          </cell>
          <cell r="E1067">
            <v>1</v>
          </cell>
          <cell r="F1067" t="str">
            <v>LECCIONES LECCIONES ENSEÑANZA TECNICO PROFESIONAL</v>
          </cell>
          <cell r="G1067">
            <v>120</v>
          </cell>
        </row>
        <row r="1068">
          <cell r="C1068">
            <v>4475</v>
          </cell>
          <cell r="D1068" t="str">
            <v>COL. MARISTA</v>
          </cell>
          <cell r="E1068">
            <v>2</v>
          </cell>
          <cell r="F1068" t="str">
            <v>LECCIONES ENSEÑANZA ESPECIAL</v>
          </cell>
          <cell r="G1068">
            <v>80</v>
          </cell>
        </row>
        <row r="1069">
          <cell r="C1069">
            <v>4476</v>
          </cell>
          <cell r="D1069" t="str">
            <v>ESC. VILLA BONITA</v>
          </cell>
          <cell r="E1069">
            <v>2</v>
          </cell>
          <cell r="F1069" t="str">
            <v>LECCIONES ENSEÑANZA ESPECIAL</v>
          </cell>
          <cell r="G1069">
            <v>192</v>
          </cell>
        </row>
        <row r="1070">
          <cell r="C1070">
            <v>4478</v>
          </cell>
          <cell r="D1070" t="str">
            <v>ESC. LUIS F. GONZALEZ F.</v>
          </cell>
          <cell r="E1070">
            <v>2</v>
          </cell>
          <cell r="F1070" t="str">
            <v>LECCIONES ENSEÑANZA ESPECIAL</v>
          </cell>
          <cell r="G1070">
            <v>80</v>
          </cell>
        </row>
        <row r="1071">
          <cell r="C1071">
            <v>4479</v>
          </cell>
          <cell r="D1071" t="str">
            <v>ESC. EL ROBLE</v>
          </cell>
          <cell r="E1071">
            <v>2</v>
          </cell>
          <cell r="F1071" t="str">
            <v>LECCIONES ENSEÑANZA ESPECIAL</v>
          </cell>
          <cell r="G1071">
            <v>200</v>
          </cell>
        </row>
        <row r="1072">
          <cell r="C1072">
            <v>4480</v>
          </cell>
          <cell r="D1072" t="str">
            <v>ESC. REP. DE GUATEMALA</v>
          </cell>
          <cell r="E1072">
            <v>2</v>
          </cell>
          <cell r="F1072" t="str">
            <v>LECCIONES ENSEÑANZA ESPECIAL</v>
          </cell>
          <cell r="G1072">
            <v>152</v>
          </cell>
        </row>
        <row r="1073">
          <cell r="C1073">
            <v>4481</v>
          </cell>
          <cell r="D1073" t="str">
            <v>LICEO DE ATENAS</v>
          </cell>
          <cell r="E1073">
            <v>2</v>
          </cell>
          <cell r="F1073" t="str">
            <v>LECCIONES ENSEÑANZA ESPECIAL</v>
          </cell>
          <cell r="G1073">
            <v>130</v>
          </cell>
        </row>
        <row r="1074">
          <cell r="C1074">
            <v>4481</v>
          </cell>
          <cell r="D1074" t="str">
            <v>LICEO DE ATENAS</v>
          </cell>
          <cell r="E1074">
            <v>1</v>
          </cell>
          <cell r="F1074" t="str">
            <v>LECCIONES LECCIONES ENSEÑANZA TECNICO PROFESIONAL</v>
          </cell>
          <cell r="G1074">
            <v>76</v>
          </cell>
        </row>
        <row r="1075">
          <cell r="C1075">
            <v>4482</v>
          </cell>
          <cell r="D1075" t="str">
            <v>ESC. LEON CORTES CASTRO</v>
          </cell>
          <cell r="E1075">
            <v>2</v>
          </cell>
          <cell r="F1075" t="str">
            <v>LECCIONES ENSEÑANZA ESPECIAL</v>
          </cell>
          <cell r="G1075">
            <v>160</v>
          </cell>
        </row>
        <row r="1076">
          <cell r="C1076">
            <v>4483</v>
          </cell>
          <cell r="D1076" t="str">
            <v>ESC. RICARDO FERNANDEZ</v>
          </cell>
          <cell r="E1076">
            <v>2</v>
          </cell>
          <cell r="F1076" t="str">
            <v>LECCIONES ENSEÑANZA ESPECIAL</v>
          </cell>
          <cell r="G1076">
            <v>160</v>
          </cell>
        </row>
        <row r="1077">
          <cell r="C1077">
            <v>4484</v>
          </cell>
          <cell r="D1077" t="str">
            <v>ESC. ITIQUIS</v>
          </cell>
          <cell r="E1077">
            <v>2</v>
          </cell>
          <cell r="F1077" t="str">
            <v>LECCIONES ENSEÑANZA ESPECIAL</v>
          </cell>
          <cell r="G1077">
            <v>80</v>
          </cell>
        </row>
        <row r="1078">
          <cell r="C1078">
            <v>4485</v>
          </cell>
          <cell r="D1078" t="str">
            <v>ESC. JUAN ARRIETA</v>
          </cell>
          <cell r="E1078">
            <v>2</v>
          </cell>
          <cell r="F1078" t="str">
            <v>LECCIONES ENSEÑANZA ESPECIAL</v>
          </cell>
          <cell r="G1078">
            <v>160</v>
          </cell>
        </row>
        <row r="1079">
          <cell r="C1079">
            <v>4486</v>
          </cell>
          <cell r="D1079" t="str">
            <v>ESC. LOS ANGELES</v>
          </cell>
          <cell r="E1079">
            <v>2</v>
          </cell>
          <cell r="F1079" t="str">
            <v>LECCIONES ENSEÑANZA ESPECIAL</v>
          </cell>
          <cell r="G1079">
            <v>40</v>
          </cell>
        </row>
        <row r="1080">
          <cell r="C1080">
            <v>4487</v>
          </cell>
          <cell r="D1080" t="str">
            <v>ESC. MARIA VARGAS RODRIGUEZ</v>
          </cell>
          <cell r="E1080">
            <v>2</v>
          </cell>
          <cell r="F1080" t="str">
            <v>LECCIONES ENSEÑANZA ESPECIAL</v>
          </cell>
          <cell r="G1080">
            <v>120</v>
          </cell>
        </row>
        <row r="1081">
          <cell r="C1081">
            <v>4488</v>
          </cell>
          <cell r="D1081" t="str">
            <v>ESC. JULIO PEÑA MORUA</v>
          </cell>
          <cell r="E1081">
            <v>2</v>
          </cell>
          <cell r="F1081" t="str">
            <v>LECCIONES ENSEÑANZA ESPECIAL</v>
          </cell>
          <cell r="G1081">
            <v>80</v>
          </cell>
        </row>
        <row r="1082">
          <cell r="C1082">
            <v>4489</v>
          </cell>
          <cell r="D1082" t="str">
            <v>EDUARDO PINTO HERNANDEZ</v>
          </cell>
          <cell r="E1082">
            <v>2</v>
          </cell>
          <cell r="F1082" t="str">
            <v>LECCIONES ENSEÑANZA ESPECIAL</v>
          </cell>
          <cell r="G1082">
            <v>142</v>
          </cell>
        </row>
        <row r="1083">
          <cell r="C1083">
            <v>4491</v>
          </cell>
          <cell r="D1083" t="str">
            <v>RAMONA SOSSA</v>
          </cell>
          <cell r="E1083">
            <v>2</v>
          </cell>
          <cell r="F1083" t="str">
            <v>LECCIONES ENSEÑANZA ESPECIAL</v>
          </cell>
          <cell r="G1083">
            <v>80</v>
          </cell>
        </row>
        <row r="1084">
          <cell r="C1084">
            <v>4492</v>
          </cell>
          <cell r="D1084" t="str">
            <v>HACIENDA VIEJA</v>
          </cell>
          <cell r="E1084">
            <v>2</v>
          </cell>
          <cell r="F1084" t="str">
            <v>LECCIONES ENSEÑANZA ESPECIAL</v>
          </cell>
          <cell r="G1084">
            <v>80</v>
          </cell>
        </row>
        <row r="1085">
          <cell r="C1085">
            <v>4493</v>
          </cell>
          <cell r="D1085" t="str">
            <v>ARTURO QUIROS C</v>
          </cell>
          <cell r="E1085">
            <v>2</v>
          </cell>
          <cell r="F1085" t="str">
            <v>LECCIONES ENSEÑANZA ESPECIAL</v>
          </cell>
          <cell r="G1085">
            <v>120</v>
          </cell>
        </row>
        <row r="1086">
          <cell r="C1086">
            <v>4494</v>
          </cell>
          <cell r="D1086" t="str">
            <v>ALTOS DE CARRILLOS</v>
          </cell>
          <cell r="E1086">
            <v>2</v>
          </cell>
          <cell r="F1086" t="str">
            <v>LECCIONES ENSEÑANZA ESPECIAL</v>
          </cell>
          <cell r="G1086">
            <v>72</v>
          </cell>
        </row>
        <row r="1087">
          <cell r="C1087">
            <v>4908</v>
          </cell>
          <cell r="D1087" t="str">
            <v>PREV ENS ESP LICEO SAN JOSE</v>
          </cell>
          <cell r="E1087">
            <v>2</v>
          </cell>
          <cell r="F1087" t="str">
            <v>LECCIONES ENSEÑANZA ESPECIAL</v>
          </cell>
          <cell r="G1087">
            <v>40</v>
          </cell>
        </row>
        <row r="1088">
          <cell r="C1088">
            <v>4908</v>
          </cell>
          <cell r="D1088" t="str">
            <v>PREV ENS ESP LICEO SAN JOSE</v>
          </cell>
          <cell r="E1088">
            <v>1</v>
          </cell>
          <cell r="F1088" t="str">
            <v>LECCIONES LECCIONES ENSEÑANZA TECNICO PROFESIONAL</v>
          </cell>
          <cell r="G1088">
            <v>40</v>
          </cell>
        </row>
        <row r="1089">
          <cell r="C1089">
            <v>5236</v>
          </cell>
          <cell r="D1089" t="str">
            <v>ESC. MANUELA SANTAMARIA</v>
          </cell>
          <cell r="E1089">
            <v>2</v>
          </cell>
          <cell r="F1089" t="str">
            <v>LECCIONES ENSEÑANZA ESPECIAL</v>
          </cell>
          <cell r="G1089">
            <v>160</v>
          </cell>
        </row>
        <row r="1090">
          <cell r="C1090">
            <v>5237</v>
          </cell>
          <cell r="D1090" t="str">
            <v>ESC. ADOLFO JIMENEZ</v>
          </cell>
          <cell r="E1090">
            <v>2</v>
          </cell>
          <cell r="F1090" t="str">
            <v>LECCIONES ENSEÑANZA ESPECIAL</v>
          </cell>
          <cell r="G1090">
            <v>160</v>
          </cell>
        </row>
        <row r="1091">
          <cell r="C1091">
            <v>5238</v>
          </cell>
          <cell r="D1091" t="str">
            <v>SERVICIO ITINERANTE ENS. ESP.</v>
          </cell>
          <cell r="E1091">
            <v>2</v>
          </cell>
          <cell r="F1091" t="str">
            <v>LECCIONES ENSEÑANZA ESPECIAL</v>
          </cell>
          <cell r="G1091">
            <v>2064</v>
          </cell>
        </row>
        <row r="1092">
          <cell r="C1092">
            <v>5239</v>
          </cell>
          <cell r="D1092" t="str">
            <v>COLEGIO AMBIENTALISTA EL ROBLE</v>
          </cell>
          <cell r="E1092">
            <v>2</v>
          </cell>
          <cell r="F1092" t="str">
            <v>LECCIONES ENSEÑANZA ESPECIAL</v>
          </cell>
          <cell r="G1092">
            <v>80</v>
          </cell>
        </row>
        <row r="1093">
          <cell r="C1093">
            <v>5239</v>
          </cell>
          <cell r="D1093" t="str">
            <v>COLEGIO AMBIENTALISTA EL ROBLE</v>
          </cell>
          <cell r="E1093">
            <v>1</v>
          </cell>
          <cell r="F1093" t="str">
            <v>LECCIONES LECCIONES ENSEÑANZA TECNICO PROFESIONAL</v>
          </cell>
          <cell r="G1093">
            <v>80</v>
          </cell>
        </row>
        <row r="1094">
          <cell r="C1094">
            <v>5383</v>
          </cell>
          <cell r="D1094" t="str">
            <v>ESC. RINCON CHIQUITO</v>
          </cell>
          <cell r="E1094">
            <v>2</v>
          </cell>
          <cell r="F1094" t="str">
            <v>LECCIONES ENSEÑANZA ESPECIAL</v>
          </cell>
          <cell r="G1094">
            <v>40</v>
          </cell>
        </row>
        <row r="1095">
          <cell r="C1095">
            <v>5384</v>
          </cell>
          <cell r="D1095" t="str">
            <v>ESC. RINCON HERRERA</v>
          </cell>
          <cell r="E1095">
            <v>2</v>
          </cell>
          <cell r="F1095" t="str">
            <v>LECCIONES ENSEÑANZA ESPECIAL</v>
          </cell>
          <cell r="G1095">
            <v>40</v>
          </cell>
        </row>
        <row r="1096">
          <cell r="C1096">
            <v>5385</v>
          </cell>
          <cell r="D1096" t="str">
            <v>ESC. LA CALIFORNIA</v>
          </cell>
          <cell r="E1096">
            <v>2</v>
          </cell>
          <cell r="F1096" t="str">
            <v>LECCIONES ENSEÑANZA ESPECIAL</v>
          </cell>
          <cell r="G1096">
            <v>80</v>
          </cell>
        </row>
        <row r="1097">
          <cell r="C1097">
            <v>5386</v>
          </cell>
          <cell r="D1097" t="str">
            <v>ESC. POASITO</v>
          </cell>
          <cell r="E1097">
            <v>2</v>
          </cell>
          <cell r="F1097" t="str">
            <v>LECCIONES ENSEÑANZA ESPECIAL</v>
          </cell>
          <cell r="G1097">
            <v>40</v>
          </cell>
        </row>
        <row r="1098">
          <cell r="C1098">
            <v>5387</v>
          </cell>
          <cell r="D1098" t="str">
            <v>ESC. JACINTO PANIAGUA R</v>
          </cell>
          <cell r="E1098">
            <v>2</v>
          </cell>
          <cell r="F1098" t="str">
            <v>LECCIONES ENSEÑANZA ESPECIAL</v>
          </cell>
          <cell r="G1098">
            <v>40</v>
          </cell>
        </row>
        <row r="1099">
          <cell r="C1099">
            <v>5388</v>
          </cell>
          <cell r="D1099" t="str">
            <v>ESC. EL PORO</v>
          </cell>
          <cell r="E1099">
            <v>2</v>
          </cell>
          <cell r="F1099" t="str">
            <v>LECCIONES ENSEÑANZA ESPECIAL</v>
          </cell>
          <cell r="G1099">
            <v>120</v>
          </cell>
        </row>
        <row r="1100">
          <cell r="C1100">
            <v>5389</v>
          </cell>
          <cell r="D1100" t="str">
            <v>TUETAL SUR</v>
          </cell>
          <cell r="E1100">
            <v>2</v>
          </cell>
          <cell r="F1100" t="str">
            <v>LECCIONES ENSEÑANZA ESPECIAL</v>
          </cell>
          <cell r="G1100">
            <v>160</v>
          </cell>
        </row>
        <row r="1101">
          <cell r="C1101">
            <v>5390</v>
          </cell>
          <cell r="D1101" t="str">
            <v>ESC. DELFIN QUESADA</v>
          </cell>
          <cell r="E1101">
            <v>2</v>
          </cell>
          <cell r="F1101" t="str">
            <v>LECCIONES ENSEÑANZA ESPECIAL</v>
          </cell>
          <cell r="G1101">
            <v>160</v>
          </cell>
        </row>
        <row r="1102">
          <cell r="C1102">
            <v>5477</v>
          </cell>
          <cell r="D1102" t="str">
            <v>SANTA CECILIA</v>
          </cell>
          <cell r="E1102">
            <v>2</v>
          </cell>
          <cell r="F1102" t="str">
            <v>LECCIONES ENSEÑANZA ESPECIAL</v>
          </cell>
          <cell r="G1102">
            <v>40</v>
          </cell>
        </row>
        <row r="1103">
          <cell r="C1103">
            <v>5489</v>
          </cell>
          <cell r="D1103" t="str">
            <v>ESC. THOMAS JEFFERSON</v>
          </cell>
          <cell r="E1103">
            <v>2</v>
          </cell>
          <cell r="F1103" t="str">
            <v>LECCIONES ENSEÑANZA ESPECIAL</v>
          </cell>
          <cell r="G1103">
            <v>40</v>
          </cell>
        </row>
        <row r="1104">
          <cell r="C1104">
            <v>5627</v>
          </cell>
          <cell r="D1104" t="str">
            <v>SANTA EULALIA</v>
          </cell>
          <cell r="E1104">
            <v>2</v>
          </cell>
          <cell r="F1104" t="str">
            <v>LECCIONES ENSEÑANZA ESPECIAL</v>
          </cell>
          <cell r="G1104">
            <v>40</v>
          </cell>
        </row>
        <row r="1105">
          <cell r="C1105">
            <v>5628</v>
          </cell>
          <cell r="D1105" t="str">
            <v>11 DE ABRIL</v>
          </cell>
          <cell r="E1105">
            <v>2</v>
          </cell>
          <cell r="F1105" t="str">
            <v>LECCIONES ENSEÑANZA ESPECIAL</v>
          </cell>
          <cell r="G1105">
            <v>40</v>
          </cell>
        </row>
        <row r="1106">
          <cell r="C1106">
            <v>5629</v>
          </cell>
          <cell r="D1106" t="str">
            <v>SANTA GERTRUDIS SUR</v>
          </cell>
          <cell r="E1106">
            <v>2</v>
          </cell>
          <cell r="F1106" t="str">
            <v>LECCIONES ENSEÑANZA ESPECIAL</v>
          </cell>
          <cell r="G1106">
            <v>80</v>
          </cell>
        </row>
        <row r="1107">
          <cell r="C1107">
            <v>5771</v>
          </cell>
          <cell r="D1107" t="str">
            <v>LUIS RODRIGUEZ SALAS</v>
          </cell>
          <cell r="E1107">
            <v>2</v>
          </cell>
          <cell r="F1107" t="str">
            <v>LECCIONES ENSEÑANZA ESPECIAL</v>
          </cell>
          <cell r="G1107">
            <v>120</v>
          </cell>
        </row>
        <row r="1108">
          <cell r="C1108">
            <v>5794</v>
          </cell>
          <cell r="D1108" t="str">
            <v>UNION DE ROSALES</v>
          </cell>
          <cell r="E1108">
            <v>2</v>
          </cell>
          <cell r="F1108" t="str">
            <v>LECCIONES ENSEÑANZA ESPECIAL</v>
          </cell>
          <cell r="G1108">
            <v>80</v>
          </cell>
        </row>
        <row r="1109">
          <cell r="C1109">
            <v>5899</v>
          </cell>
          <cell r="D1109" t="str">
            <v>JOSE MANUEL PERALTA QUESADA</v>
          </cell>
          <cell r="E1109">
            <v>2</v>
          </cell>
          <cell r="F1109" t="str">
            <v>LECCIONES ENSEÑANZA ESPECIAL</v>
          </cell>
          <cell r="G1109">
            <v>40</v>
          </cell>
        </row>
        <row r="1110">
          <cell r="C1110">
            <v>6041</v>
          </cell>
          <cell r="D1110" t="str">
            <v>LICEO DE SABANILLAS</v>
          </cell>
          <cell r="E1110">
            <v>2</v>
          </cell>
          <cell r="F1110" t="str">
            <v>LECCIONES ENSEÑANZA ESPECIAL</v>
          </cell>
          <cell r="G1110">
            <v>40</v>
          </cell>
        </row>
        <row r="1111">
          <cell r="C1111">
            <v>6053</v>
          </cell>
          <cell r="D1111" t="str">
            <v>LA PRADERA</v>
          </cell>
          <cell r="E1111">
            <v>2</v>
          </cell>
          <cell r="F1111" t="str">
            <v>LECCIONES ENSEÑANZA ESPECIAL</v>
          </cell>
          <cell r="G1111">
            <v>40</v>
          </cell>
        </row>
        <row r="1112">
          <cell r="C1112">
            <v>6060</v>
          </cell>
          <cell r="D1112" t="str">
            <v>SILVESTRE ROJAS MURILLO</v>
          </cell>
          <cell r="E1112">
            <v>2</v>
          </cell>
          <cell r="F1112" t="str">
            <v>LECCIONES ENSEÑANZA ESPECIAL</v>
          </cell>
          <cell r="G1112">
            <v>80</v>
          </cell>
        </row>
        <row r="1113">
          <cell r="C1113">
            <v>6182</v>
          </cell>
          <cell r="D1113" t="str">
            <v>SAN ANTONIO</v>
          </cell>
          <cell r="E1113">
            <v>2</v>
          </cell>
          <cell r="F1113" t="str">
            <v>LECCIONES ENSEÑANZA ESPECIAL</v>
          </cell>
          <cell r="G1113">
            <v>80</v>
          </cell>
        </row>
        <row r="1114">
          <cell r="C1114">
            <v>6184</v>
          </cell>
          <cell r="D1114" t="str">
            <v>QUEBRADAS</v>
          </cell>
          <cell r="E1114">
            <v>2</v>
          </cell>
          <cell r="F1114" t="str">
            <v>LECCIONES ENSEÑANZA ESPECIAL</v>
          </cell>
          <cell r="G1114">
            <v>80</v>
          </cell>
        </row>
        <row r="1115">
          <cell r="C1115">
            <v>6186</v>
          </cell>
          <cell r="D1115" t="str">
            <v>MARIA TERESA OBREGON</v>
          </cell>
          <cell r="E1115">
            <v>2</v>
          </cell>
          <cell r="F1115" t="str">
            <v>LECCIONES ENSEÑANZA ESPECIAL</v>
          </cell>
          <cell r="G1115">
            <v>40</v>
          </cell>
        </row>
        <row r="1116">
          <cell r="C1116">
            <v>6196</v>
          </cell>
          <cell r="D1116" t="str">
            <v>PUENTE DE PIEDRA</v>
          </cell>
          <cell r="E1116">
            <v>2</v>
          </cell>
          <cell r="F1116" t="str">
            <v>LECCIONES ENSEÑANZA ESPECIAL</v>
          </cell>
          <cell r="G1116">
            <v>40</v>
          </cell>
        </row>
        <row r="1117">
          <cell r="C1117">
            <v>6283</v>
          </cell>
          <cell r="D1117" t="str">
            <v>FRANCISCO ALFARO ROJAS</v>
          </cell>
          <cell r="E1117">
            <v>2</v>
          </cell>
          <cell r="F1117" t="str">
            <v>LECCIONES ENSEÑANZA ESPECIAL</v>
          </cell>
          <cell r="G1117">
            <v>80</v>
          </cell>
        </row>
        <row r="1118">
          <cell r="C1118">
            <v>6307</v>
          </cell>
          <cell r="D1118" t="str">
            <v>TIMOLEON MORERA SOTO</v>
          </cell>
          <cell r="E1118">
            <v>2</v>
          </cell>
          <cell r="F1118" t="str">
            <v>LECCIONES ENSEÑANZA ESPECIAL</v>
          </cell>
          <cell r="G1118">
            <v>80</v>
          </cell>
        </row>
        <row r="1119">
          <cell r="C1119">
            <v>6311</v>
          </cell>
          <cell r="D1119" t="str">
            <v>RINCON DE CACAO</v>
          </cell>
          <cell r="E1119">
            <v>2</v>
          </cell>
          <cell r="F1119" t="str">
            <v>LECCIONES ENSEÑANZA ESPECIAL</v>
          </cell>
          <cell r="G1119">
            <v>80</v>
          </cell>
        </row>
        <row r="1120">
          <cell r="C1120">
            <v>6314</v>
          </cell>
          <cell r="D1120" t="str">
            <v>NUEVA SANTA RITA</v>
          </cell>
          <cell r="E1120">
            <v>2</v>
          </cell>
          <cell r="F1120" t="str">
            <v>LECCIONES ENSEÑANZA ESPECIAL</v>
          </cell>
          <cell r="G1120">
            <v>40</v>
          </cell>
        </row>
        <row r="1121">
          <cell r="C1121">
            <v>6315</v>
          </cell>
          <cell r="D1121" t="str">
            <v>CARLOS MANUEL ROJAS QUIROS</v>
          </cell>
          <cell r="E1121">
            <v>2</v>
          </cell>
          <cell r="F1121" t="str">
            <v>LECCIONES ENSEÑANZA ESPECIAL</v>
          </cell>
          <cell r="G1121">
            <v>40</v>
          </cell>
        </row>
        <row r="1122">
          <cell r="C1122">
            <v>6321</v>
          </cell>
          <cell r="D1122" t="str">
            <v>VICTOR ARGUELLO MURILLO</v>
          </cell>
          <cell r="E1122">
            <v>2</v>
          </cell>
          <cell r="F1122" t="str">
            <v>LECCIONES ENSEÑANZA ESPECIAL</v>
          </cell>
          <cell r="G1122">
            <v>40</v>
          </cell>
        </row>
        <row r="1123">
          <cell r="C1123">
            <v>6418</v>
          </cell>
          <cell r="D1123" t="str">
            <v>ELIM BARRERAS ED TEC JESUS OCA</v>
          </cell>
          <cell r="E1123">
            <v>2</v>
          </cell>
          <cell r="F1123" t="str">
            <v>LECCIONES ENSEÑANZA ESPECIAL</v>
          </cell>
          <cell r="G1123">
            <v>40</v>
          </cell>
        </row>
        <row r="1124">
          <cell r="C1124">
            <v>6448</v>
          </cell>
          <cell r="D1124" t="str">
            <v>CUATRO ESQUINAS (OROTINA)</v>
          </cell>
          <cell r="E1124">
            <v>2</v>
          </cell>
          <cell r="F1124" t="str">
            <v>LECCIONES ENSEÑANZA ESPECIAL</v>
          </cell>
          <cell r="G1124">
            <v>40</v>
          </cell>
        </row>
        <row r="1125">
          <cell r="C1125">
            <v>6450</v>
          </cell>
          <cell r="D1125" t="str">
            <v>PUEBLO NUEVO (ALAJUELA)</v>
          </cell>
          <cell r="E1125">
            <v>2</v>
          </cell>
          <cell r="F1125" t="str">
            <v>LECCIONES ENSEÑANZA ESPECIAL</v>
          </cell>
          <cell r="G1125">
            <v>40</v>
          </cell>
        </row>
        <row r="1126">
          <cell r="C1126">
            <v>6457</v>
          </cell>
          <cell r="D1126" t="str">
            <v>LA CATALUNA (TACARES)</v>
          </cell>
          <cell r="E1126">
            <v>2</v>
          </cell>
          <cell r="F1126" t="str">
            <v>LECCIONES ENSEÑANZA ESPECIAL</v>
          </cell>
          <cell r="G1126">
            <v>40</v>
          </cell>
        </row>
        <row r="1127">
          <cell r="C1127">
            <v>6466</v>
          </cell>
          <cell r="D1127" t="str">
            <v>LEON CORTES CASTRO /GUACIMA</v>
          </cell>
          <cell r="E1127">
            <v>2</v>
          </cell>
          <cell r="F1127" t="str">
            <v>LECCIONES ENSEÑANZA ESPECIAL</v>
          </cell>
          <cell r="G1127">
            <v>40</v>
          </cell>
        </row>
        <row r="1128">
          <cell r="C1128">
            <v>6467</v>
          </cell>
          <cell r="D1128" t="str">
            <v>RAMON HERRERO VITORIA</v>
          </cell>
          <cell r="E1128">
            <v>2</v>
          </cell>
          <cell r="F1128" t="str">
            <v>LECCIONES ENSEÑANZA ESPECIAL</v>
          </cell>
          <cell r="G1128">
            <v>40</v>
          </cell>
        </row>
        <row r="1129">
          <cell r="C1129">
            <v>6487</v>
          </cell>
          <cell r="D1129" t="str">
            <v>JOSE MANUEL HERRERA SALAS</v>
          </cell>
          <cell r="E1129">
            <v>2</v>
          </cell>
          <cell r="F1129" t="str">
            <v>LECCIONES ENSEÑANZA ESPECIAL</v>
          </cell>
          <cell r="G1129">
            <v>40</v>
          </cell>
        </row>
        <row r="1130">
          <cell r="C1130">
            <v>4495</v>
          </cell>
          <cell r="D1130" t="str">
            <v>ENS. ESP. REH. DE SAN RAMON</v>
          </cell>
          <cell r="E1130">
            <v>1</v>
          </cell>
          <cell r="F1130" t="str">
            <v>LECCIONES LECCIONES ENSEÑANZA TECNICO PROFESIONAL</v>
          </cell>
          <cell r="G1130">
            <v>164</v>
          </cell>
        </row>
        <row r="1131">
          <cell r="C1131">
            <v>4495</v>
          </cell>
          <cell r="D1131" t="str">
            <v>ENS. ESP. REH. DE SAN RAMON</v>
          </cell>
          <cell r="E1131">
            <v>2</v>
          </cell>
          <cell r="F1131" t="str">
            <v>LECCIONES ENSEÑANZA ESPECIAL</v>
          </cell>
          <cell r="G1131">
            <v>624</v>
          </cell>
        </row>
        <row r="1132">
          <cell r="C1132">
            <v>4496</v>
          </cell>
          <cell r="D1132" t="str">
            <v>ESC. REP. DE COLOMBIA</v>
          </cell>
          <cell r="E1132">
            <v>2</v>
          </cell>
          <cell r="F1132" t="str">
            <v>LECCIONES ENSEÑANZA ESPECIAL</v>
          </cell>
          <cell r="G1132">
            <v>360</v>
          </cell>
        </row>
        <row r="1133">
          <cell r="C1133">
            <v>4497</v>
          </cell>
          <cell r="D1133" t="str">
            <v>ESC. SARCHI NORTE</v>
          </cell>
          <cell r="E1133">
            <v>2</v>
          </cell>
          <cell r="F1133" t="str">
            <v>LECCIONES ENSEÑANZA ESPECIAL</v>
          </cell>
          <cell r="G1133">
            <v>200</v>
          </cell>
        </row>
        <row r="1134">
          <cell r="C1134">
            <v>4498</v>
          </cell>
          <cell r="D1134" t="str">
            <v>ESC. JORGE WASHINGTON</v>
          </cell>
          <cell r="E1134">
            <v>2</v>
          </cell>
          <cell r="F1134" t="str">
            <v>LECCIONES ENSEÑANZA ESPECIAL</v>
          </cell>
          <cell r="G1134">
            <v>232</v>
          </cell>
        </row>
        <row r="1135">
          <cell r="C1135">
            <v>4499</v>
          </cell>
          <cell r="D1135" t="str">
            <v>ESC. PBRO. MANUEL B.GOMEZ</v>
          </cell>
          <cell r="E1135">
            <v>2</v>
          </cell>
          <cell r="F1135" t="str">
            <v>LECCIONES ENSEÑANZA ESPECIAL</v>
          </cell>
          <cell r="G1135">
            <v>296</v>
          </cell>
        </row>
        <row r="1136">
          <cell r="C1136">
            <v>4500</v>
          </cell>
          <cell r="D1136" t="str">
            <v>ESC.MONS CLODOVEO HIDALGO</v>
          </cell>
          <cell r="E1136">
            <v>2</v>
          </cell>
          <cell r="F1136" t="str">
            <v>LECCIONES ENSEÑANZA ESPECIAL</v>
          </cell>
          <cell r="G1136">
            <v>40</v>
          </cell>
        </row>
        <row r="1137">
          <cell r="C1137">
            <v>4501</v>
          </cell>
          <cell r="D1137" t="str">
            <v>ESC. OTILIO ULATE</v>
          </cell>
          <cell r="E1137">
            <v>2</v>
          </cell>
          <cell r="F1137" t="str">
            <v>LECCIONES ENSEÑANZA ESPECIAL</v>
          </cell>
          <cell r="G1137">
            <v>184</v>
          </cell>
        </row>
        <row r="1138">
          <cell r="C1138">
            <v>4502</v>
          </cell>
          <cell r="D1138" t="str">
            <v>ESC. EIDA VARGAS</v>
          </cell>
          <cell r="E1138">
            <v>2</v>
          </cell>
          <cell r="F1138" t="str">
            <v>LECCIONES ENSEÑANZA ESPECIAL</v>
          </cell>
          <cell r="G1138">
            <v>40</v>
          </cell>
        </row>
        <row r="1139">
          <cell r="C1139">
            <v>4503</v>
          </cell>
          <cell r="D1139" t="str">
            <v>LICEO NARANJO</v>
          </cell>
          <cell r="E1139">
            <v>2</v>
          </cell>
          <cell r="F1139" t="str">
            <v>LECCIONES ENSEÑANZA ESPECIAL</v>
          </cell>
          <cell r="G1139">
            <v>120</v>
          </cell>
        </row>
        <row r="1140">
          <cell r="C1140">
            <v>4503</v>
          </cell>
          <cell r="D1140" t="str">
            <v>LICEO NARANJO</v>
          </cell>
          <cell r="E1140">
            <v>1</v>
          </cell>
          <cell r="F1140" t="str">
            <v>LECCIONES LECCIONES ENSEÑANZA TECNICO PROFESIONAL</v>
          </cell>
          <cell r="G1140">
            <v>120</v>
          </cell>
        </row>
        <row r="1141">
          <cell r="C1141">
            <v>4504</v>
          </cell>
          <cell r="D1141" t="str">
            <v>ESC.JOSE J. SALAS PEREZ</v>
          </cell>
          <cell r="E1141">
            <v>2</v>
          </cell>
          <cell r="F1141" t="str">
            <v>LECCIONES ENSEÑANZA ESPECIAL</v>
          </cell>
          <cell r="G1141">
            <v>232</v>
          </cell>
        </row>
        <row r="1142">
          <cell r="C1142">
            <v>4505</v>
          </cell>
          <cell r="D1142" t="str">
            <v>ESC. JUDAS TADEO</v>
          </cell>
          <cell r="E1142">
            <v>2</v>
          </cell>
          <cell r="F1142" t="str">
            <v>LECCIONES ENSEÑANZA ESPECIAL</v>
          </cell>
          <cell r="G1142">
            <v>120</v>
          </cell>
        </row>
        <row r="1143">
          <cell r="C1143">
            <v>4506</v>
          </cell>
          <cell r="D1143" t="str">
            <v>ESC. REP. DE CUBA</v>
          </cell>
          <cell r="E1143">
            <v>2</v>
          </cell>
          <cell r="F1143" t="str">
            <v>LECCIONES ENSEÑANZA ESPECIAL</v>
          </cell>
          <cell r="G1143">
            <v>80</v>
          </cell>
        </row>
        <row r="1144">
          <cell r="C1144">
            <v>4507</v>
          </cell>
          <cell r="D1144" t="str">
            <v>ESC. MERCEDES QUESADA</v>
          </cell>
          <cell r="E1144">
            <v>2</v>
          </cell>
          <cell r="F1144" t="str">
            <v>LECCIONES ENSEÑANZA ESPECIAL</v>
          </cell>
          <cell r="G1144">
            <v>72</v>
          </cell>
        </row>
        <row r="1145">
          <cell r="C1145">
            <v>4508</v>
          </cell>
          <cell r="D1145" t="str">
            <v>ESC. FEDERICO SALAS CARVAJAL</v>
          </cell>
          <cell r="E1145">
            <v>2</v>
          </cell>
          <cell r="F1145" t="str">
            <v>LECCIONES ENSEÑANZA ESPECIAL</v>
          </cell>
          <cell r="G1145">
            <v>120</v>
          </cell>
        </row>
        <row r="1146">
          <cell r="C1146">
            <v>4509</v>
          </cell>
          <cell r="D1146" t="str">
            <v>ESC. SANTIAGO CRESPO</v>
          </cell>
          <cell r="E1146">
            <v>2</v>
          </cell>
          <cell r="F1146" t="str">
            <v>LECCIONES ENSEÑANZA ESPECIAL</v>
          </cell>
          <cell r="G1146">
            <v>72</v>
          </cell>
        </row>
        <row r="1147">
          <cell r="C1147">
            <v>4510</v>
          </cell>
          <cell r="D1147" t="str">
            <v>ESC. SAN PEDRO</v>
          </cell>
          <cell r="E1147">
            <v>2</v>
          </cell>
          <cell r="F1147" t="str">
            <v>LECCIONES ENSEÑANZA ESPECIAL</v>
          </cell>
          <cell r="G1147">
            <v>112</v>
          </cell>
        </row>
        <row r="1148">
          <cell r="C1148">
            <v>4511</v>
          </cell>
          <cell r="D1148" t="str">
            <v>LICEO ALFARO RUIZ</v>
          </cell>
          <cell r="E1148">
            <v>2</v>
          </cell>
          <cell r="F1148" t="str">
            <v>LECCIONES ENSEÑANZA ESPECIAL</v>
          </cell>
          <cell r="G1148">
            <v>40</v>
          </cell>
        </row>
        <row r="1149">
          <cell r="C1149">
            <v>4511</v>
          </cell>
          <cell r="D1149" t="str">
            <v>LICEO ALFARO RUIZ</v>
          </cell>
          <cell r="E1149">
            <v>1</v>
          </cell>
          <cell r="F1149" t="str">
            <v>LECCIONES LECCIONES ENSEÑANZA TECNICO PROFESIONAL</v>
          </cell>
          <cell r="G1149">
            <v>120</v>
          </cell>
        </row>
        <row r="1150">
          <cell r="C1150">
            <v>4512</v>
          </cell>
          <cell r="D1150" t="str">
            <v>LIC. NTRA. SRA. DE LOS ANGELES</v>
          </cell>
          <cell r="E1150">
            <v>2</v>
          </cell>
          <cell r="F1150" t="str">
            <v>LECCIONES ENSEÑANZA ESPECIAL</v>
          </cell>
          <cell r="G1150">
            <v>120</v>
          </cell>
        </row>
        <row r="1151">
          <cell r="C1151">
            <v>4512</v>
          </cell>
          <cell r="D1151" t="str">
            <v>LIC. NTRA. SRA. DE LOS ANGELES</v>
          </cell>
          <cell r="E1151">
            <v>1</v>
          </cell>
          <cell r="F1151" t="str">
            <v>LECCIONES LECCIONES ENSEÑANZA TECNICO PROFESIONAL</v>
          </cell>
          <cell r="G1151">
            <v>120</v>
          </cell>
        </row>
        <row r="1152">
          <cell r="C1152">
            <v>4513</v>
          </cell>
          <cell r="D1152" t="str">
            <v>ALBERTO MANUEL BRENES</v>
          </cell>
          <cell r="E1152">
            <v>2</v>
          </cell>
          <cell r="F1152" t="str">
            <v>LECCIONES ENSEÑANZA ESPECIAL</v>
          </cell>
          <cell r="G1152">
            <v>40</v>
          </cell>
        </row>
        <row r="1153">
          <cell r="C1153">
            <v>4905</v>
          </cell>
          <cell r="D1153" t="str">
            <v>SALUSTIO CAMACHO M.</v>
          </cell>
          <cell r="E1153">
            <v>2</v>
          </cell>
          <cell r="F1153" t="str">
            <v>LECCIONES ENSEÑANZA ESPECIAL</v>
          </cell>
          <cell r="G1153">
            <v>72</v>
          </cell>
        </row>
        <row r="1154">
          <cell r="C1154">
            <v>5240</v>
          </cell>
          <cell r="D1154" t="str">
            <v>ESC.ARNULFO ARIAS MADRID</v>
          </cell>
          <cell r="E1154">
            <v>2</v>
          </cell>
          <cell r="F1154" t="str">
            <v>LECCIONES ENSEÑANZA ESPECIAL</v>
          </cell>
          <cell r="G1154">
            <v>80</v>
          </cell>
        </row>
        <row r="1155">
          <cell r="C1155">
            <v>5241</v>
          </cell>
          <cell r="D1155" t="str">
            <v>ESC.PATRIARCA SAN JOSE</v>
          </cell>
          <cell r="E1155">
            <v>2</v>
          </cell>
          <cell r="F1155" t="str">
            <v>LECCIONES ENSEÑANZA ESPECIAL</v>
          </cell>
          <cell r="G1155">
            <v>88</v>
          </cell>
        </row>
        <row r="1156">
          <cell r="C1156">
            <v>5242</v>
          </cell>
          <cell r="D1156" t="str">
            <v>ESC. JOAQUIN L. SANCHO</v>
          </cell>
          <cell r="E1156">
            <v>2</v>
          </cell>
          <cell r="F1156" t="str">
            <v>LECCIONES ENSEÑANZA ESPECIAL</v>
          </cell>
          <cell r="G1156">
            <v>160</v>
          </cell>
        </row>
        <row r="1157">
          <cell r="C1157">
            <v>5285</v>
          </cell>
          <cell r="D1157" t="str">
            <v>SERVICIO ITINERANTE ENS. ESP.</v>
          </cell>
          <cell r="E1157">
            <v>2</v>
          </cell>
          <cell r="F1157" t="str">
            <v>LECCIONES ENSEÑANZA ESPECIAL</v>
          </cell>
          <cell r="G1157">
            <v>1446</v>
          </cell>
        </row>
        <row r="1158">
          <cell r="C1158">
            <v>5391</v>
          </cell>
          <cell r="D1158" t="str">
            <v>ESC. PALMITOS</v>
          </cell>
          <cell r="E1158">
            <v>2</v>
          </cell>
          <cell r="F1158" t="str">
            <v>LECCIONES ENSEÑANZA ESPECIAL</v>
          </cell>
          <cell r="G1158">
            <v>80</v>
          </cell>
        </row>
        <row r="1159">
          <cell r="C1159">
            <v>5392</v>
          </cell>
          <cell r="D1159" t="str">
            <v>ESC. ALFONZO MONGE RAMIREZ</v>
          </cell>
          <cell r="E1159">
            <v>2</v>
          </cell>
          <cell r="F1159" t="str">
            <v>LECCIONES ENSEÑANZA ESPECIAL</v>
          </cell>
          <cell r="G1159">
            <v>112</v>
          </cell>
        </row>
        <row r="1160">
          <cell r="C1160">
            <v>5485</v>
          </cell>
          <cell r="D1160" t="str">
            <v>DR. RICARDO MORENO CAÑAS</v>
          </cell>
          <cell r="E1160">
            <v>2</v>
          </cell>
          <cell r="F1160" t="str">
            <v>LECCIONES ENSEÑANZA ESPECIAL</v>
          </cell>
          <cell r="G1160">
            <v>120</v>
          </cell>
        </row>
        <row r="1161">
          <cell r="C1161">
            <v>5486</v>
          </cell>
          <cell r="D1161" t="str">
            <v>ESC. EULOGIO SALAZAR LARA</v>
          </cell>
          <cell r="E1161">
            <v>2</v>
          </cell>
          <cell r="F1161" t="str">
            <v>LECCIONES ENSEÑANZA ESPECIAL</v>
          </cell>
          <cell r="G1161">
            <v>40</v>
          </cell>
        </row>
        <row r="1162">
          <cell r="C1162">
            <v>5487</v>
          </cell>
          <cell r="D1162" t="str">
            <v>ESC. GERARDO BADILLA M.</v>
          </cell>
          <cell r="E1162">
            <v>2</v>
          </cell>
          <cell r="F1162" t="str">
            <v>LECCIONES ENSEÑANZA ESPECIAL</v>
          </cell>
          <cell r="G1162">
            <v>152</v>
          </cell>
        </row>
        <row r="1163">
          <cell r="C1163">
            <v>5488</v>
          </cell>
          <cell r="D1163" t="str">
            <v>ESC. MIXTA SAN RAFAEL</v>
          </cell>
          <cell r="E1163">
            <v>2</v>
          </cell>
          <cell r="F1163" t="str">
            <v>LECCIONES ENSEÑANZA ESPECIAL</v>
          </cell>
          <cell r="G1163">
            <v>40</v>
          </cell>
        </row>
        <row r="1164">
          <cell r="C1164">
            <v>5502</v>
          </cell>
          <cell r="D1164" t="str">
            <v>UNIDADA PEDAGOGICA RICARDO M.</v>
          </cell>
          <cell r="E1164">
            <v>1</v>
          </cell>
          <cell r="F1164" t="str">
            <v>LECCIONES LECCIONES ENSEÑANZA TECNICO PROFESIONAL</v>
          </cell>
          <cell r="G1164">
            <v>118</v>
          </cell>
        </row>
        <row r="1165">
          <cell r="C1165">
            <v>5502</v>
          </cell>
          <cell r="D1165" t="str">
            <v>UNIDADA PEDAGOGICA RICARDO M.</v>
          </cell>
          <cell r="E1165">
            <v>2</v>
          </cell>
          <cell r="F1165" t="str">
            <v>LECCIONES ENSEÑANZA ESPECIAL</v>
          </cell>
          <cell r="G1165">
            <v>195</v>
          </cell>
        </row>
        <row r="1166">
          <cell r="C1166">
            <v>5611</v>
          </cell>
          <cell r="D1166" t="str">
            <v>JUAN JOSE VALVERDE MADRIGAL</v>
          </cell>
          <cell r="E1166">
            <v>2</v>
          </cell>
          <cell r="F1166" t="str">
            <v>LECCIONES ENSEÑANZA ESPECIAL</v>
          </cell>
          <cell r="G1166">
            <v>40</v>
          </cell>
        </row>
        <row r="1167">
          <cell r="C1167">
            <v>5612</v>
          </cell>
          <cell r="D1167" t="str">
            <v>ALTOS CASTRO</v>
          </cell>
          <cell r="E1167">
            <v>2</v>
          </cell>
          <cell r="F1167" t="str">
            <v>LECCIONES ENSEÑANZA ESPECIAL</v>
          </cell>
          <cell r="G1167">
            <v>120</v>
          </cell>
        </row>
        <row r="1168">
          <cell r="C1168">
            <v>5630</v>
          </cell>
          <cell r="D1168" t="str">
            <v>REPUBLICA DE URUGUAY</v>
          </cell>
          <cell r="E1168">
            <v>2</v>
          </cell>
          <cell r="F1168" t="str">
            <v>LECCIONES ENSEÑANZA ESPECIAL</v>
          </cell>
          <cell r="G1168">
            <v>80</v>
          </cell>
        </row>
        <row r="1169">
          <cell r="C1169">
            <v>5631</v>
          </cell>
          <cell r="D1169" t="str">
            <v>ERMIDA BLANCO</v>
          </cell>
          <cell r="E1169">
            <v>2</v>
          </cell>
          <cell r="F1169" t="str">
            <v>LECCIONES ENSEÑANZA ESPECIAL</v>
          </cell>
          <cell r="G1169">
            <v>120</v>
          </cell>
        </row>
        <row r="1170">
          <cell r="C1170">
            <v>5632</v>
          </cell>
          <cell r="D1170" t="str">
            <v>FELIX VILLALOBOS</v>
          </cell>
          <cell r="E1170">
            <v>2</v>
          </cell>
          <cell r="F1170" t="str">
            <v>LECCIONES ENSEÑANZA ESPECIAL</v>
          </cell>
          <cell r="G1170">
            <v>40</v>
          </cell>
        </row>
        <row r="1171">
          <cell r="C1171">
            <v>5943</v>
          </cell>
          <cell r="D1171" t="str">
            <v>LICEO DE VALLE AZUL</v>
          </cell>
          <cell r="E1171">
            <v>2</v>
          </cell>
          <cell r="F1171" t="str">
            <v>LECCIONES ENSEÑANZA ESPECIAL</v>
          </cell>
          <cell r="G1171">
            <v>80</v>
          </cell>
        </row>
        <row r="1172">
          <cell r="C1172">
            <v>5943</v>
          </cell>
          <cell r="D1172" t="str">
            <v>LICEO DE VALLE AZUL</v>
          </cell>
          <cell r="E1172">
            <v>1</v>
          </cell>
          <cell r="F1172" t="str">
            <v>LECCIONES LECCIONES ENSEÑANZA TECNICO PROFESIONAL</v>
          </cell>
          <cell r="G1172">
            <v>80</v>
          </cell>
        </row>
        <row r="1173">
          <cell r="C1173">
            <v>6012</v>
          </cell>
          <cell r="D1173" t="str">
            <v>JULIA FERNANDEZ R.</v>
          </cell>
          <cell r="E1173">
            <v>2</v>
          </cell>
          <cell r="F1173" t="str">
            <v>LECCIONES ENSEÑANZA ESPECIAL</v>
          </cell>
          <cell r="G1173">
            <v>120</v>
          </cell>
        </row>
        <row r="1174">
          <cell r="C1174">
            <v>6055</v>
          </cell>
          <cell r="D1174" t="str">
            <v>C.T.P FRANCISCO J. ORLICH</v>
          </cell>
          <cell r="E1174">
            <v>1</v>
          </cell>
          <cell r="F1174" t="str">
            <v>LECCIONES LECCIONES ENSEÑANZA TECNICO PROFESIONAL</v>
          </cell>
          <cell r="G1174">
            <v>40</v>
          </cell>
        </row>
        <row r="1175">
          <cell r="C1175">
            <v>6055</v>
          </cell>
          <cell r="D1175" t="str">
            <v>C.T.P FRANCISCO J. ORLICH</v>
          </cell>
          <cell r="E1175">
            <v>2</v>
          </cell>
          <cell r="F1175" t="str">
            <v>LECCIONES ENSEÑANZA ESPECIAL</v>
          </cell>
          <cell r="G1175">
            <v>80</v>
          </cell>
        </row>
        <row r="1176">
          <cell r="C1176">
            <v>6088</v>
          </cell>
          <cell r="D1176" t="str">
            <v>VALLE AZUL</v>
          </cell>
          <cell r="E1176">
            <v>2</v>
          </cell>
          <cell r="F1176" t="str">
            <v>LECCIONES ENSEÑANZA ESPECIAL</v>
          </cell>
          <cell r="G1176">
            <v>72</v>
          </cell>
        </row>
        <row r="1177">
          <cell r="C1177">
            <v>6173</v>
          </cell>
          <cell r="D1177" t="str">
            <v>EL ROSARIO</v>
          </cell>
          <cell r="E1177">
            <v>2</v>
          </cell>
          <cell r="F1177" t="str">
            <v>LECCIONES ENSEÑANZA ESPECIAL</v>
          </cell>
          <cell r="G1177">
            <v>80</v>
          </cell>
        </row>
        <row r="1178">
          <cell r="C1178">
            <v>6174</v>
          </cell>
          <cell r="D1178" t="str">
            <v>FEDERICO SALAS CARVAJAL</v>
          </cell>
          <cell r="E1178">
            <v>2</v>
          </cell>
          <cell r="F1178" t="str">
            <v>LECCIONES ENSEÑANZA ESPECIAL</v>
          </cell>
          <cell r="G1178">
            <v>40</v>
          </cell>
        </row>
        <row r="1179">
          <cell r="C1179">
            <v>6280</v>
          </cell>
          <cell r="D1179" t="str">
            <v>C.T.P. DE PIEDADES SUR</v>
          </cell>
          <cell r="E1179">
            <v>1</v>
          </cell>
          <cell r="F1179" t="str">
            <v>LECCIONES LECCIONES ENSEÑANZA TECNICO PROFESIONAL</v>
          </cell>
          <cell r="G1179">
            <v>40</v>
          </cell>
        </row>
        <row r="1180">
          <cell r="C1180">
            <v>6280</v>
          </cell>
          <cell r="D1180" t="str">
            <v>C.T.P. DE PIEDADES SUR</v>
          </cell>
          <cell r="E1180">
            <v>2</v>
          </cell>
          <cell r="F1180" t="str">
            <v>LECCIONES ENSEÑANZA ESPECIAL</v>
          </cell>
          <cell r="G1180">
            <v>40</v>
          </cell>
        </row>
        <row r="1181">
          <cell r="C1181">
            <v>6284</v>
          </cell>
          <cell r="D1181" t="str">
            <v>LA COCALECA</v>
          </cell>
          <cell r="E1181">
            <v>2</v>
          </cell>
          <cell r="F1181" t="str">
            <v>LECCIONES ENSEÑANZA ESPECIAL</v>
          </cell>
          <cell r="G1181">
            <v>40</v>
          </cell>
        </row>
        <row r="1182">
          <cell r="C1182">
            <v>6285</v>
          </cell>
          <cell r="D1182" t="str">
            <v>ISABEL IGLESIAS CASTRO (SN FCO</v>
          </cell>
          <cell r="E1182">
            <v>2</v>
          </cell>
          <cell r="F1182" t="str">
            <v>LECCIONES ENSEÑANZA ESPECIAL</v>
          </cell>
          <cell r="G1182">
            <v>40</v>
          </cell>
        </row>
        <row r="1183">
          <cell r="C1183">
            <v>6348</v>
          </cell>
          <cell r="D1183" t="str">
            <v>FERMIN RODRIGUEZ CORDERO</v>
          </cell>
          <cell r="E1183">
            <v>2</v>
          </cell>
          <cell r="F1183" t="str">
            <v>LECCIONES ENSEÑANZA ESPECIAL</v>
          </cell>
          <cell r="G1183">
            <v>40</v>
          </cell>
        </row>
        <row r="1184">
          <cell r="C1184">
            <v>6351</v>
          </cell>
          <cell r="D1184" t="str">
            <v>PRESBITERO JOSE DEL OLMO</v>
          </cell>
          <cell r="E1184">
            <v>2</v>
          </cell>
          <cell r="F1184" t="str">
            <v>LECCIONES ENSEÑANZA ESPECIAL</v>
          </cell>
          <cell r="G1184">
            <v>80</v>
          </cell>
        </row>
        <row r="1185">
          <cell r="C1185">
            <v>6352</v>
          </cell>
          <cell r="D1185" t="str">
            <v>PABLO ALVARADO VARGAS</v>
          </cell>
          <cell r="E1185">
            <v>2</v>
          </cell>
          <cell r="F1185" t="str">
            <v>LECCIONES ENSEÑANZA ESPECIAL</v>
          </cell>
          <cell r="G1185">
            <v>120</v>
          </cell>
        </row>
        <row r="1186">
          <cell r="C1186">
            <v>6353</v>
          </cell>
          <cell r="D1186" t="str">
            <v>PBRO VENANCIO DE OÑA Y MARTINE</v>
          </cell>
          <cell r="E1186">
            <v>2</v>
          </cell>
          <cell r="F1186" t="str">
            <v>LECCIONES ENSEÑANZA ESPECIAL</v>
          </cell>
          <cell r="G1186">
            <v>80</v>
          </cell>
        </row>
        <row r="1187">
          <cell r="C1187">
            <v>6355</v>
          </cell>
          <cell r="D1187" t="str">
            <v>LABORATORIO</v>
          </cell>
          <cell r="E1187">
            <v>2</v>
          </cell>
          <cell r="F1187" t="str">
            <v>LECCIONES ENSEÑANZA ESPECIAL</v>
          </cell>
          <cell r="G1187">
            <v>40</v>
          </cell>
        </row>
        <row r="1188">
          <cell r="C1188">
            <v>6416</v>
          </cell>
          <cell r="D1188" t="str">
            <v>MACARIO VALVERDE MADRIGAL</v>
          </cell>
          <cell r="E1188">
            <v>2</v>
          </cell>
          <cell r="F1188" t="str">
            <v>LECCIONES ENSEÑANZA ESPECIAL</v>
          </cell>
          <cell r="G1188">
            <v>40</v>
          </cell>
        </row>
        <row r="1189">
          <cell r="C1189">
            <v>6488</v>
          </cell>
          <cell r="D1189" t="str">
            <v>REPUBLICA DE ECUADOR</v>
          </cell>
          <cell r="E1189">
            <v>2</v>
          </cell>
          <cell r="F1189" t="str">
            <v>LECCIONES ENSEÑANZA ESPECIAL</v>
          </cell>
          <cell r="G1189">
            <v>40</v>
          </cell>
        </row>
        <row r="1190">
          <cell r="C1190">
            <v>6495</v>
          </cell>
          <cell r="D1190" t="str">
            <v>JACINTO AVILA ARAYA</v>
          </cell>
          <cell r="E1190">
            <v>2</v>
          </cell>
          <cell r="F1190" t="str">
            <v>LECCIONES ENSEÑANZA ESPECIAL</v>
          </cell>
          <cell r="G1190">
            <v>40</v>
          </cell>
        </row>
        <row r="1191">
          <cell r="C1191">
            <v>4514</v>
          </cell>
          <cell r="D1191" t="str">
            <v>ENS ESP AMANDA ALVAREZ DE UGAL</v>
          </cell>
          <cell r="E1191">
            <v>2</v>
          </cell>
          <cell r="F1191" t="str">
            <v>LECCIONES ENSEÑANZA ESPECIAL</v>
          </cell>
          <cell r="G1191">
            <v>848</v>
          </cell>
        </row>
        <row r="1192">
          <cell r="C1192">
            <v>4514</v>
          </cell>
          <cell r="D1192" t="str">
            <v>ENS ESP AMANDA ALVAREZ DE UGAL</v>
          </cell>
          <cell r="E1192">
            <v>1</v>
          </cell>
          <cell r="F1192" t="str">
            <v>LECCIONES LECCIONES ENSEÑANZA TECNICO PROFESIONAL</v>
          </cell>
          <cell r="G1192">
            <v>183</v>
          </cell>
        </row>
        <row r="1193">
          <cell r="C1193">
            <v>4515</v>
          </cell>
          <cell r="D1193" t="str">
            <v>ESC. JUAN CHAVES R.</v>
          </cell>
          <cell r="E1193">
            <v>2</v>
          </cell>
          <cell r="F1193" t="str">
            <v>LECCIONES ENSEÑANZA ESPECIAL</v>
          </cell>
          <cell r="G1193">
            <v>436</v>
          </cell>
        </row>
        <row r="1194">
          <cell r="C1194">
            <v>4516</v>
          </cell>
          <cell r="D1194" t="str">
            <v>ESC. SAN MARTIN</v>
          </cell>
          <cell r="E1194">
            <v>2</v>
          </cell>
          <cell r="F1194" t="str">
            <v>LECCIONES ENSEÑANZA ESPECIAL</v>
          </cell>
          <cell r="G1194">
            <v>240</v>
          </cell>
        </row>
        <row r="1195">
          <cell r="C1195">
            <v>4517</v>
          </cell>
          <cell r="D1195" t="str">
            <v>ESC. SANTA ROSA</v>
          </cell>
          <cell r="E1195">
            <v>2</v>
          </cell>
          <cell r="F1195" t="str">
            <v>LECCIONES ENSEÑANZA ESPECIAL</v>
          </cell>
          <cell r="G1195">
            <v>280</v>
          </cell>
        </row>
        <row r="1196">
          <cell r="C1196">
            <v>4518</v>
          </cell>
          <cell r="D1196" t="str">
            <v>ESC. MARIO SALAZAR M.</v>
          </cell>
          <cell r="E1196">
            <v>2</v>
          </cell>
          <cell r="F1196" t="str">
            <v>LECCIONES ENSEÑANZA ESPECIAL</v>
          </cell>
          <cell r="G1196">
            <v>288</v>
          </cell>
        </row>
        <row r="1197">
          <cell r="C1197">
            <v>4519</v>
          </cell>
          <cell r="D1197" t="str">
            <v>ESC. RICARDO VARGAS M.</v>
          </cell>
          <cell r="E1197">
            <v>2</v>
          </cell>
          <cell r="F1197" t="str">
            <v>LECCIONES ENSEÑANZA ESPECIAL</v>
          </cell>
          <cell r="G1197">
            <v>232</v>
          </cell>
        </row>
        <row r="1198">
          <cell r="C1198">
            <v>4520</v>
          </cell>
          <cell r="D1198" t="str">
            <v>ESC. LUIS DEMET.TINOCO</v>
          </cell>
          <cell r="E1198">
            <v>2</v>
          </cell>
          <cell r="F1198" t="str">
            <v>LECCIONES ENSEÑANZA ESPECIAL</v>
          </cell>
          <cell r="G1198">
            <v>80</v>
          </cell>
        </row>
        <row r="1199">
          <cell r="C1199">
            <v>4521</v>
          </cell>
          <cell r="D1199" t="str">
            <v>ESC. EL CARMEN</v>
          </cell>
          <cell r="E1199">
            <v>2</v>
          </cell>
          <cell r="F1199" t="str">
            <v>LECCIONES ENSEÑANZA ESPECIAL</v>
          </cell>
          <cell r="G1199">
            <v>120</v>
          </cell>
        </row>
        <row r="1200">
          <cell r="C1200">
            <v>4522</v>
          </cell>
          <cell r="D1200" t="str">
            <v>LICEO SAN CARLOS</v>
          </cell>
          <cell r="E1200">
            <v>2</v>
          </cell>
          <cell r="F1200" t="str">
            <v>LECCIONES ENSEÑANZA ESPECIAL</v>
          </cell>
          <cell r="G1200">
            <v>195</v>
          </cell>
        </row>
        <row r="1201">
          <cell r="C1201">
            <v>4522</v>
          </cell>
          <cell r="D1201" t="str">
            <v>LICEO SAN CARLOS</v>
          </cell>
          <cell r="E1201">
            <v>1</v>
          </cell>
          <cell r="F1201" t="str">
            <v>LECCIONES LECCIONES ENSEÑANZA TECNICO PROFESIONAL</v>
          </cell>
          <cell r="G1201">
            <v>142</v>
          </cell>
        </row>
        <row r="1202">
          <cell r="C1202">
            <v>4523</v>
          </cell>
          <cell r="D1202" t="str">
            <v>ESC. CEDRAL</v>
          </cell>
          <cell r="E1202">
            <v>2</v>
          </cell>
          <cell r="F1202" t="str">
            <v>LECCIONES ENSEÑANZA ESPECIAL</v>
          </cell>
          <cell r="G1202">
            <v>72</v>
          </cell>
        </row>
        <row r="1203">
          <cell r="C1203">
            <v>4524</v>
          </cell>
          <cell r="D1203" t="str">
            <v>ESC. SANTO DOMINGO</v>
          </cell>
          <cell r="E1203">
            <v>2</v>
          </cell>
          <cell r="F1203" t="str">
            <v>LECCIONES ENSEÑANZA ESPECIAL</v>
          </cell>
          <cell r="G1203">
            <v>40</v>
          </cell>
        </row>
        <row r="1204">
          <cell r="C1204">
            <v>4525</v>
          </cell>
          <cell r="D1204" t="str">
            <v>ESC. SAN RAFAEL GUATUSO</v>
          </cell>
          <cell r="E1204">
            <v>2</v>
          </cell>
          <cell r="F1204" t="str">
            <v>LECCIONES ENSEÑANZA ESPECIAL</v>
          </cell>
          <cell r="G1204">
            <v>120</v>
          </cell>
        </row>
        <row r="1205">
          <cell r="C1205">
            <v>4526</v>
          </cell>
          <cell r="D1205" t="str">
            <v>ESC. LOS ANGELES.</v>
          </cell>
          <cell r="E1205">
            <v>2</v>
          </cell>
          <cell r="F1205" t="str">
            <v>LECCIONES ENSEÑANZA ESPECIAL</v>
          </cell>
          <cell r="G1205">
            <v>72</v>
          </cell>
        </row>
        <row r="1206">
          <cell r="C1206">
            <v>4527</v>
          </cell>
          <cell r="D1206" t="str">
            <v>ESC. JUAN R. CHACON</v>
          </cell>
          <cell r="E1206">
            <v>2</v>
          </cell>
          <cell r="F1206" t="str">
            <v>LECCIONES ENSEÑANZA ESPECIAL</v>
          </cell>
          <cell r="G1206">
            <v>152</v>
          </cell>
        </row>
        <row r="1207">
          <cell r="C1207">
            <v>4528</v>
          </cell>
          <cell r="D1207" t="str">
            <v>ESC. BARRIO LOS ANGELES</v>
          </cell>
          <cell r="E1207">
            <v>2</v>
          </cell>
          <cell r="F1207" t="str">
            <v>LECCIONES ENSEÑANZA ESPECIAL</v>
          </cell>
          <cell r="G1207">
            <v>40</v>
          </cell>
        </row>
        <row r="1208">
          <cell r="C1208">
            <v>4529</v>
          </cell>
          <cell r="D1208" t="str">
            <v>ESC. GONZALO MONGE</v>
          </cell>
          <cell r="E1208">
            <v>2</v>
          </cell>
          <cell r="F1208" t="str">
            <v>LECCIONES ENSEÑANZA ESPECIAL</v>
          </cell>
          <cell r="G1208">
            <v>272</v>
          </cell>
        </row>
        <row r="1209">
          <cell r="C1209">
            <v>4530</v>
          </cell>
          <cell r="D1209" t="str">
            <v>ESC. RIO CUARTO</v>
          </cell>
          <cell r="E1209">
            <v>2</v>
          </cell>
          <cell r="F1209" t="str">
            <v>LECCIONES ENSEÑANZA ESPECIAL</v>
          </cell>
          <cell r="G1209">
            <v>120</v>
          </cell>
        </row>
        <row r="1210">
          <cell r="C1210">
            <v>4531</v>
          </cell>
          <cell r="D1210" t="str">
            <v>ESC. EL CAMPO</v>
          </cell>
          <cell r="E1210">
            <v>2</v>
          </cell>
          <cell r="F1210" t="str">
            <v>LECCIONES ENSEÑANZA ESPECIAL</v>
          </cell>
          <cell r="G1210">
            <v>40</v>
          </cell>
        </row>
        <row r="1211">
          <cell r="C1211">
            <v>4532</v>
          </cell>
          <cell r="D1211" t="str">
            <v>ESC. CARLOS MAROTO QUIROS</v>
          </cell>
          <cell r="E1211">
            <v>2</v>
          </cell>
          <cell r="F1211" t="str">
            <v>LECCIONES ENSEÑANZA ESPECIAL</v>
          </cell>
          <cell r="G1211">
            <v>120</v>
          </cell>
        </row>
        <row r="1212">
          <cell r="C1212">
            <v>4533</v>
          </cell>
          <cell r="D1212" t="str">
            <v>ESC. SANTA FE</v>
          </cell>
          <cell r="E1212">
            <v>2</v>
          </cell>
          <cell r="F1212" t="str">
            <v>LECCIONES ENSEÑANZA ESPECIAL</v>
          </cell>
          <cell r="G1212">
            <v>40</v>
          </cell>
        </row>
        <row r="1213">
          <cell r="C1213">
            <v>4534</v>
          </cell>
          <cell r="D1213" t="str">
            <v>SERVICIO ITINERANTE ENS. ESP.</v>
          </cell>
          <cell r="E1213">
            <v>2</v>
          </cell>
          <cell r="F1213" t="str">
            <v>LECCIONES ENSEÑANZA ESPECIAL</v>
          </cell>
          <cell r="G1213">
            <v>1408</v>
          </cell>
        </row>
        <row r="1214">
          <cell r="C1214">
            <v>5243</v>
          </cell>
          <cell r="D1214" t="str">
            <v>ESC. JOSE MARIA VARGAS A.</v>
          </cell>
          <cell r="E1214">
            <v>2</v>
          </cell>
          <cell r="F1214" t="str">
            <v>LECCIONES ENSEÑANZA ESPECIAL</v>
          </cell>
          <cell r="G1214">
            <v>192</v>
          </cell>
        </row>
        <row r="1215">
          <cell r="C1215">
            <v>5393</v>
          </cell>
          <cell r="D1215" t="str">
            <v>ESC. CERRO CORTES</v>
          </cell>
          <cell r="E1215">
            <v>2</v>
          </cell>
          <cell r="F1215" t="str">
            <v>LECCIONES ENSEÑANZA ESPECIAL</v>
          </cell>
          <cell r="G1215">
            <v>40</v>
          </cell>
        </row>
        <row r="1216">
          <cell r="C1216">
            <v>5394</v>
          </cell>
          <cell r="D1216" t="str">
            <v>SAN JOSE (AGUAS ZARCAS)</v>
          </cell>
          <cell r="E1216">
            <v>2</v>
          </cell>
          <cell r="F1216" t="str">
            <v>LECCIONES ENSEÑANZA ESPECIAL</v>
          </cell>
          <cell r="G1216">
            <v>40</v>
          </cell>
        </row>
        <row r="1217">
          <cell r="C1217">
            <v>5395</v>
          </cell>
          <cell r="D1217" t="str">
            <v>ESC. EL PAVON</v>
          </cell>
          <cell r="E1217">
            <v>2</v>
          </cell>
          <cell r="F1217" t="str">
            <v>LECCIONES ENSEÑANZA ESPECIAL</v>
          </cell>
          <cell r="G1217">
            <v>40</v>
          </cell>
        </row>
        <row r="1218">
          <cell r="C1218">
            <v>5396</v>
          </cell>
          <cell r="D1218" t="str">
            <v>C.T.P. DE AGUAS ZARCAS</v>
          </cell>
          <cell r="E1218">
            <v>2</v>
          </cell>
          <cell r="F1218" t="str">
            <v>LECCIONES ENSEÑANZA ESPECIAL</v>
          </cell>
          <cell r="G1218">
            <v>80</v>
          </cell>
        </row>
        <row r="1219">
          <cell r="C1219">
            <v>5396</v>
          </cell>
          <cell r="D1219" t="str">
            <v>C.T.P. DE AGUAS ZARCAS</v>
          </cell>
          <cell r="E1219">
            <v>1</v>
          </cell>
          <cell r="F1219" t="str">
            <v>LECCIONES LECCIONES ENSEÑANZA TECNICO PROFESIONAL</v>
          </cell>
          <cell r="G1219">
            <v>160</v>
          </cell>
        </row>
        <row r="1220">
          <cell r="C1220">
            <v>5490</v>
          </cell>
          <cell r="D1220" t="str">
            <v>ESC. SANTA RITA</v>
          </cell>
          <cell r="E1220">
            <v>2</v>
          </cell>
          <cell r="F1220" t="str">
            <v>LECCIONES ENSEÑANZA ESPECIAL</v>
          </cell>
          <cell r="G1220">
            <v>200</v>
          </cell>
        </row>
        <row r="1221">
          <cell r="C1221">
            <v>5518</v>
          </cell>
          <cell r="D1221" t="str">
            <v>LICEO DE FLORENCIA</v>
          </cell>
          <cell r="E1221">
            <v>2</v>
          </cell>
          <cell r="F1221" t="str">
            <v>LECCIONES ENSEÑANZA ESPECIAL</v>
          </cell>
          <cell r="G1221">
            <v>40</v>
          </cell>
        </row>
        <row r="1222">
          <cell r="C1222">
            <v>5518</v>
          </cell>
          <cell r="D1222" t="str">
            <v>LICEO DE FLORENCIA</v>
          </cell>
          <cell r="E1222">
            <v>1</v>
          </cell>
          <cell r="F1222" t="str">
            <v>LECCIONES LECCIONES ENSEÑANZA TECNICO PROFESIONAL</v>
          </cell>
          <cell r="G1222">
            <v>120</v>
          </cell>
        </row>
        <row r="1223">
          <cell r="C1223">
            <v>5625</v>
          </cell>
          <cell r="D1223" t="str">
            <v>C.T.P. DE GUATUSO</v>
          </cell>
          <cell r="E1223">
            <v>2</v>
          </cell>
          <cell r="F1223" t="str">
            <v>LECCIONES ENSEÑANZA ESPECIAL</v>
          </cell>
          <cell r="G1223">
            <v>40</v>
          </cell>
        </row>
        <row r="1224">
          <cell r="C1224">
            <v>5625</v>
          </cell>
          <cell r="D1224" t="str">
            <v>C.T.P. DE GUATUSO</v>
          </cell>
          <cell r="E1224">
            <v>1</v>
          </cell>
          <cell r="F1224" t="str">
            <v>LECCIONES LECCIONES ENSEÑANZA TECNICO PROFESIONAL</v>
          </cell>
          <cell r="G1224">
            <v>40</v>
          </cell>
        </row>
        <row r="1225">
          <cell r="C1225">
            <v>5626</v>
          </cell>
          <cell r="D1225" t="str">
            <v>C.T.P. DE VENECIA</v>
          </cell>
          <cell r="E1225">
            <v>2</v>
          </cell>
          <cell r="F1225" t="str">
            <v>LECCIONES ENSEÑANZA ESPECIAL</v>
          </cell>
          <cell r="G1225">
            <v>40</v>
          </cell>
        </row>
        <row r="1226">
          <cell r="C1226">
            <v>5626</v>
          </cell>
          <cell r="D1226" t="str">
            <v>C.T.P. DE VENECIA</v>
          </cell>
          <cell r="E1226">
            <v>1</v>
          </cell>
          <cell r="F1226" t="str">
            <v>LECCIONES LECCIONES ENSEÑANZA TECNICO PROFESIONAL</v>
          </cell>
          <cell r="G1226">
            <v>80</v>
          </cell>
        </row>
        <row r="1227">
          <cell r="C1227">
            <v>5710</v>
          </cell>
          <cell r="D1227" t="str">
            <v>C.T.P. LOS CHILES</v>
          </cell>
          <cell r="E1227">
            <v>2</v>
          </cell>
          <cell r="F1227" t="str">
            <v>LECCIONES ENSEÑANZA ESPECIAL</v>
          </cell>
          <cell r="G1227">
            <v>40</v>
          </cell>
        </row>
        <row r="1228">
          <cell r="C1228">
            <v>5710</v>
          </cell>
          <cell r="D1228" t="str">
            <v>C.T.P. LOS CHILES</v>
          </cell>
          <cell r="E1228">
            <v>1</v>
          </cell>
          <cell r="F1228" t="str">
            <v>LECCIONES LECCIONES ENSEÑANZA TECNICO PROFESIONAL</v>
          </cell>
          <cell r="G1228">
            <v>80</v>
          </cell>
        </row>
        <row r="1229">
          <cell r="C1229">
            <v>5767</v>
          </cell>
          <cell r="D1229" t="str">
            <v>JUAN BAUTISTA SOLIS</v>
          </cell>
          <cell r="E1229">
            <v>2</v>
          </cell>
          <cell r="F1229" t="str">
            <v>LECCIONES ENSEÑANZA ESPECIAL</v>
          </cell>
          <cell r="G1229">
            <v>160</v>
          </cell>
        </row>
        <row r="1230">
          <cell r="C1230">
            <v>5768</v>
          </cell>
          <cell r="D1230" t="str">
            <v>FINCA ZETA TRECE</v>
          </cell>
          <cell r="E1230">
            <v>2</v>
          </cell>
          <cell r="F1230" t="str">
            <v>LECCIONES ENSEÑANZA ESPECIAL</v>
          </cell>
          <cell r="G1230">
            <v>128</v>
          </cell>
        </row>
        <row r="1231">
          <cell r="C1231">
            <v>5792</v>
          </cell>
          <cell r="D1231" t="str">
            <v>C.T.P. DE LA FORTUNA</v>
          </cell>
          <cell r="E1231">
            <v>2</v>
          </cell>
          <cell r="F1231" t="str">
            <v>LECCIONES ENSEÑANZA ESPECIAL</v>
          </cell>
          <cell r="G1231">
            <v>40</v>
          </cell>
        </row>
        <row r="1232">
          <cell r="C1232">
            <v>5792</v>
          </cell>
          <cell r="D1232" t="str">
            <v>C.T.P. DE LA FORTUNA</v>
          </cell>
          <cell r="E1232">
            <v>1</v>
          </cell>
          <cell r="F1232" t="str">
            <v>LECCIONES LECCIONES ENSEÑANZA TECNICO PROFESIONAL</v>
          </cell>
          <cell r="G1232">
            <v>80</v>
          </cell>
        </row>
        <row r="1233">
          <cell r="C1233">
            <v>5793</v>
          </cell>
          <cell r="D1233" t="str">
            <v>C.T.P. SANTA ROSA</v>
          </cell>
          <cell r="E1233">
            <v>1</v>
          </cell>
          <cell r="F1233" t="str">
            <v>LECCIONES LECCIONES ENSEÑANZA TECNICO PROFESIONAL</v>
          </cell>
          <cell r="G1233">
            <v>40</v>
          </cell>
        </row>
        <row r="1234">
          <cell r="C1234">
            <v>5793</v>
          </cell>
          <cell r="D1234" t="str">
            <v>C.T.P. SANTA ROSA</v>
          </cell>
          <cell r="E1234">
            <v>2</v>
          </cell>
          <cell r="F1234" t="str">
            <v>LECCIONES ENSEÑANZA ESPECIAL</v>
          </cell>
          <cell r="G1234">
            <v>40</v>
          </cell>
        </row>
        <row r="1235">
          <cell r="C1235">
            <v>5935</v>
          </cell>
          <cell r="D1235" t="str">
            <v>SAN FRANCISCO</v>
          </cell>
          <cell r="E1235">
            <v>2</v>
          </cell>
          <cell r="F1235" t="str">
            <v>LECCIONES ENSEÑANZA ESPECIAL</v>
          </cell>
          <cell r="G1235">
            <v>80</v>
          </cell>
        </row>
        <row r="1236">
          <cell r="C1236">
            <v>5936</v>
          </cell>
          <cell r="D1236" t="str">
            <v>IDA LA VICTORIA</v>
          </cell>
          <cell r="E1236">
            <v>2</v>
          </cell>
          <cell r="F1236" t="str">
            <v>LECCIONES ENSEÑANZA ESPECIAL</v>
          </cell>
          <cell r="G1236">
            <v>40</v>
          </cell>
        </row>
        <row r="1237">
          <cell r="C1237">
            <v>5937</v>
          </cell>
          <cell r="D1237" t="str">
            <v>LA FORTUNA</v>
          </cell>
          <cell r="E1237">
            <v>2</v>
          </cell>
          <cell r="F1237" t="str">
            <v>LECCIONES ENSEÑANZA ESPECIAL</v>
          </cell>
          <cell r="G1237">
            <v>200</v>
          </cell>
        </row>
        <row r="1238">
          <cell r="C1238">
            <v>5938</v>
          </cell>
          <cell r="D1238" t="str">
            <v>IDA EL PARQUE</v>
          </cell>
          <cell r="E1238">
            <v>2</v>
          </cell>
          <cell r="F1238" t="str">
            <v>LECCIONES ENSEÑANZA ESPECIAL</v>
          </cell>
          <cell r="G1238">
            <v>40</v>
          </cell>
        </row>
        <row r="1239">
          <cell r="C1239">
            <v>5939</v>
          </cell>
          <cell r="D1239" t="str">
            <v>OSCAR RULAMAN SALAS</v>
          </cell>
          <cell r="E1239">
            <v>2</v>
          </cell>
          <cell r="F1239" t="str">
            <v>LECCIONES ENSEÑANZA ESPECIAL</v>
          </cell>
          <cell r="G1239">
            <v>80</v>
          </cell>
        </row>
        <row r="1240">
          <cell r="C1240">
            <v>5940</v>
          </cell>
          <cell r="D1240" t="str">
            <v>LAS DELICIAS</v>
          </cell>
          <cell r="E1240">
            <v>2</v>
          </cell>
          <cell r="F1240" t="str">
            <v>LECCIONES ENSEÑANZA ESPECIAL</v>
          </cell>
          <cell r="G1240">
            <v>40</v>
          </cell>
        </row>
        <row r="1241">
          <cell r="C1241">
            <v>6009</v>
          </cell>
          <cell r="D1241" t="str">
            <v>ANTONIO JOSE DE SUCRE</v>
          </cell>
          <cell r="E1241">
            <v>2</v>
          </cell>
          <cell r="F1241" t="str">
            <v>LECCIONES ENSEÑANZA ESPECIAL</v>
          </cell>
          <cell r="G1241">
            <v>80</v>
          </cell>
        </row>
        <row r="1242">
          <cell r="C1242">
            <v>6062</v>
          </cell>
          <cell r="D1242" t="str">
            <v>LA TIGRA</v>
          </cell>
          <cell r="E1242">
            <v>2</v>
          </cell>
          <cell r="F1242" t="str">
            <v>LECCIONES ENSEÑANZA ESPECIAL</v>
          </cell>
          <cell r="G1242">
            <v>80</v>
          </cell>
        </row>
        <row r="1243">
          <cell r="C1243">
            <v>6063</v>
          </cell>
          <cell r="D1243" t="str">
            <v>PUERTO ESCONDIDO</v>
          </cell>
          <cell r="E1243">
            <v>2</v>
          </cell>
          <cell r="F1243" t="str">
            <v>LECCIONES ENSEÑANZA ESPECIAL</v>
          </cell>
          <cell r="G1243">
            <v>40</v>
          </cell>
        </row>
        <row r="1244">
          <cell r="C1244">
            <v>6064</v>
          </cell>
          <cell r="D1244" t="str">
            <v>IDA GARABITO</v>
          </cell>
          <cell r="E1244">
            <v>2</v>
          </cell>
          <cell r="F1244" t="str">
            <v>LECCIONES ENSEÑANZA ESPECIAL</v>
          </cell>
          <cell r="G1244">
            <v>80</v>
          </cell>
        </row>
        <row r="1245">
          <cell r="C1245">
            <v>6065</v>
          </cell>
          <cell r="D1245" t="str">
            <v>JUAN MANSO ESTEVEZ</v>
          </cell>
          <cell r="E1245">
            <v>2</v>
          </cell>
          <cell r="F1245" t="str">
            <v>LECCIONES ENSEÑANZA ESPECIAL</v>
          </cell>
          <cell r="G1245">
            <v>80</v>
          </cell>
        </row>
        <row r="1246">
          <cell r="C1246">
            <v>6066</v>
          </cell>
          <cell r="D1246" t="str">
            <v>BUENOS AIRES</v>
          </cell>
          <cell r="E1246">
            <v>2</v>
          </cell>
          <cell r="F1246" t="str">
            <v>LECCIONES ENSEÑANZA ESPECIAL</v>
          </cell>
          <cell r="G1246">
            <v>40</v>
          </cell>
        </row>
        <row r="1247">
          <cell r="C1247">
            <v>6067</v>
          </cell>
          <cell r="D1247" t="str">
            <v>VIENTO FRESCO</v>
          </cell>
          <cell r="E1247">
            <v>2</v>
          </cell>
          <cell r="F1247" t="str">
            <v>LECCIONES ENSEÑANZA ESPECIAL</v>
          </cell>
          <cell r="G1247">
            <v>80</v>
          </cell>
        </row>
        <row r="1248">
          <cell r="C1248">
            <v>6068</v>
          </cell>
          <cell r="D1248" t="str">
            <v>SAN JUAN</v>
          </cell>
          <cell r="E1248">
            <v>2</v>
          </cell>
          <cell r="F1248" t="str">
            <v>LECCIONES ENSEÑANZA ESPECIAL</v>
          </cell>
          <cell r="G1248">
            <v>40</v>
          </cell>
        </row>
        <row r="1249">
          <cell r="C1249">
            <v>6092</v>
          </cell>
          <cell r="D1249" t="str">
            <v>PUENTE CASA</v>
          </cell>
          <cell r="E1249">
            <v>2</v>
          </cell>
          <cell r="F1249" t="str">
            <v>LECCIONES ENSEÑANZA ESPECIAL</v>
          </cell>
          <cell r="G1249">
            <v>80</v>
          </cell>
        </row>
        <row r="1250">
          <cell r="C1250">
            <v>6093</v>
          </cell>
          <cell r="D1250" t="str">
            <v>CONCEPCION</v>
          </cell>
          <cell r="E1250">
            <v>2</v>
          </cell>
          <cell r="F1250" t="str">
            <v>LECCIONES ENSEÑANZA ESPECIAL</v>
          </cell>
          <cell r="G1250">
            <v>80</v>
          </cell>
        </row>
        <row r="1251">
          <cell r="C1251">
            <v>6163</v>
          </cell>
          <cell r="D1251" t="str">
            <v>JUAN FELIX ESTRADA</v>
          </cell>
          <cell r="E1251">
            <v>2</v>
          </cell>
          <cell r="F1251" t="str">
            <v>LECCIONES ENSEÑANZA ESPECIAL</v>
          </cell>
          <cell r="G1251">
            <v>80</v>
          </cell>
        </row>
        <row r="1252">
          <cell r="C1252">
            <v>6164</v>
          </cell>
          <cell r="D1252" t="str">
            <v>SANTA ISABEL</v>
          </cell>
          <cell r="E1252">
            <v>2</v>
          </cell>
          <cell r="F1252" t="str">
            <v>LECCIONES ENSEÑANZA ESPECIAL</v>
          </cell>
          <cell r="G1252">
            <v>40</v>
          </cell>
        </row>
        <row r="1253">
          <cell r="C1253">
            <v>6165</v>
          </cell>
          <cell r="D1253" t="str">
            <v>LOS CHILES</v>
          </cell>
          <cell r="E1253">
            <v>2</v>
          </cell>
          <cell r="F1253" t="str">
            <v>LECCIONES ENSEÑANZA ESPECIAL</v>
          </cell>
          <cell r="G1253">
            <v>80</v>
          </cell>
        </row>
        <row r="1254">
          <cell r="C1254">
            <v>6205</v>
          </cell>
          <cell r="D1254" t="str">
            <v>REPUBLICA DE ITALIA</v>
          </cell>
          <cell r="E1254">
            <v>2</v>
          </cell>
          <cell r="F1254" t="str">
            <v>LECCIONES ENSEÑANZA ESPECIAL</v>
          </cell>
          <cell r="G1254">
            <v>80</v>
          </cell>
        </row>
        <row r="1255">
          <cell r="C1255">
            <v>6207</v>
          </cell>
          <cell r="D1255" t="str">
            <v>PLATANAR (FLORENCIA)</v>
          </cell>
          <cell r="E1255">
            <v>2</v>
          </cell>
          <cell r="F1255" t="str">
            <v>LECCIONES ENSEÑANZA ESPECIAL</v>
          </cell>
          <cell r="G1255">
            <v>80</v>
          </cell>
        </row>
        <row r="1256">
          <cell r="C1256">
            <v>6265</v>
          </cell>
          <cell r="D1256" t="str">
            <v>EL TANQUE</v>
          </cell>
          <cell r="E1256">
            <v>2</v>
          </cell>
          <cell r="F1256" t="str">
            <v>LECCIONES ENSEÑANZA ESPECIAL</v>
          </cell>
          <cell r="G1256">
            <v>40</v>
          </cell>
        </row>
        <row r="1257">
          <cell r="C1257">
            <v>6289</v>
          </cell>
          <cell r="D1257" t="str">
            <v>PROCOPIO GAMBOA VILLALOBOS</v>
          </cell>
          <cell r="E1257">
            <v>2</v>
          </cell>
          <cell r="F1257" t="str">
            <v>LECCIONES ENSEÑANZA ESPECIAL</v>
          </cell>
          <cell r="G1257">
            <v>40</v>
          </cell>
        </row>
        <row r="1258">
          <cell r="C1258">
            <v>6294</v>
          </cell>
          <cell r="D1258" t="str">
            <v>LICEO CAPITAN MANUEL QUIROS</v>
          </cell>
          <cell r="E1258">
            <v>2</v>
          </cell>
          <cell r="F1258" t="str">
            <v>LECCIONES ENSEÑANZA ESPECIAL</v>
          </cell>
          <cell r="G1258">
            <v>40</v>
          </cell>
        </row>
        <row r="1259">
          <cell r="C1259">
            <v>6317</v>
          </cell>
          <cell r="D1259" t="str">
            <v>COOPEVEGA</v>
          </cell>
          <cell r="E1259">
            <v>2</v>
          </cell>
          <cell r="F1259" t="str">
            <v>LECCIONES ENSEÑANZA ESPECIAL</v>
          </cell>
          <cell r="G1259">
            <v>40</v>
          </cell>
        </row>
        <row r="1260">
          <cell r="C1260">
            <v>6340</v>
          </cell>
          <cell r="D1260" t="str">
            <v>JAMAICA</v>
          </cell>
          <cell r="E1260">
            <v>2</v>
          </cell>
          <cell r="F1260" t="str">
            <v>LECCIONES ENSEÑANZA ESPECIAL</v>
          </cell>
          <cell r="G1260">
            <v>80</v>
          </cell>
        </row>
        <row r="1261">
          <cell r="C1261">
            <v>6359</v>
          </cell>
          <cell r="D1261" t="str">
            <v>LICEO BOCA DE ARENAL</v>
          </cell>
          <cell r="E1261">
            <v>1</v>
          </cell>
          <cell r="F1261" t="str">
            <v>LECCIONES LECCIONES ENSEÑANZA TECNICO PROFESIONAL</v>
          </cell>
          <cell r="G1261">
            <v>40</v>
          </cell>
        </row>
        <row r="1262">
          <cell r="C1262">
            <v>6359</v>
          </cell>
          <cell r="D1262" t="str">
            <v>LICEO BOCA DE ARENAL</v>
          </cell>
          <cell r="E1262">
            <v>2</v>
          </cell>
          <cell r="F1262" t="str">
            <v>LECCIONES ENSEÑANZA ESPECIAL</v>
          </cell>
          <cell r="G1262">
            <v>40</v>
          </cell>
        </row>
        <row r="1263">
          <cell r="C1263">
            <v>6473</v>
          </cell>
          <cell r="D1263" t="str">
            <v>EL SAINO</v>
          </cell>
          <cell r="E1263">
            <v>2</v>
          </cell>
          <cell r="F1263" t="str">
            <v>LECCIONES ENSEÑANZA ESPECIAL</v>
          </cell>
          <cell r="G1263">
            <v>40</v>
          </cell>
        </row>
        <row r="1264">
          <cell r="C1264">
            <v>6474</v>
          </cell>
          <cell r="D1264" t="str">
            <v>SONAFLUCA</v>
          </cell>
          <cell r="E1264">
            <v>2</v>
          </cell>
          <cell r="F1264" t="str">
            <v>LECCIONES ENSEÑANZA ESPECIAL</v>
          </cell>
          <cell r="G1264">
            <v>40</v>
          </cell>
        </row>
        <row r="1265">
          <cell r="C1265">
            <v>6482</v>
          </cell>
          <cell r="D1265" t="str">
            <v>MONTECRISTO</v>
          </cell>
          <cell r="E1265">
            <v>2</v>
          </cell>
          <cell r="F1265" t="str">
            <v>LECCIONES ENSEÑANZA ESPECIAL</v>
          </cell>
          <cell r="G1265">
            <v>40</v>
          </cell>
        </row>
        <row r="1266">
          <cell r="C1266">
            <v>6483</v>
          </cell>
          <cell r="D1266" t="str">
            <v>EL JAUURI</v>
          </cell>
          <cell r="E1266">
            <v>2</v>
          </cell>
          <cell r="F1266" t="str">
            <v>LECCIONES ENSEÑANZA ESPECIAL</v>
          </cell>
          <cell r="G1266">
            <v>40</v>
          </cell>
        </row>
        <row r="1267">
          <cell r="C1267">
            <v>6484</v>
          </cell>
          <cell r="D1267" t="str">
            <v>JOSE RODRIGUEZ MARTINEZ</v>
          </cell>
          <cell r="E1267">
            <v>2</v>
          </cell>
          <cell r="F1267" t="str">
            <v>LECCIONES ENSEÑANZA ESPECIAL</v>
          </cell>
          <cell r="G1267">
            <v>40</v>
          </cell>
        </row>
        <row r="1268">
          <cell r="C1268">
            <v>6514</v>
          </cell>
          <cell r="D1268" t="str">
            <v>SAN MARTIN (VENECIA)</v>
          </cell>
          <cell r="E1268">
            <v>2</v>
          </cell>
          <cell r="F1268" t="str">
            <v>LECCIONES ENSEÑANZA ESPECIAL</v>
          </cell>
          <cell r="G1268">
            <v>40</v>
          </cell>
        </row>
        <row r="1269">
          <cell r="C1269">
            <v>4535</v>
          </cell>
          <cell r="D1269" t="str">
            <v>ENS. ESP. REH. NIÑOS SORDOS</v>
          </cell>
          <cell r="E1269">
            <v>1</v>
          </cell>
          <cell r="F1269" t="str">
            <v>LECCIONES LECCIONES ENSEÑANZA TECNICO PROFESIONAL</v>
          </cell>
          <cell r="G1269">
            <v>31</v>
          </cell>
        </row>
        <row r="1270">
          <cell r="C1270">
            <v>4535</v>
          </cell>
          <cell r="D1270" t="str">
            <v>ENS. ESP. REH. NIÑOS SORDOS</v>
          </cell>
          <cell r="E1270">
            <v>2</v>
          </cell>
          <cell r="F1270" t="str">
            <v>LECCIONES ENSEÑANZA ESPECIAL</v>
          </cell>
          <cell r="G1270">
            <v>328</v>
          </cell>
        </row>
        <row r="1271">
          <cell r="C1271">
            <v>4536</v>
          </cell>
          <cell r="D1271" t="str">
            <v>ENS. ESP. CARLOS L. VALLE</v>
          </cell>
          <cell r="E1271">
            <v>2</v>
          </cell>
          <cell r="F1271" t="str">
            <v>LECCIONES ENSEÑANZA ESPECIAL</v>
          </cell>
          <cell r="G1271">
            <v>1828</v>
          </cell>
        </row>
        <row r="1272">
          <cell r="C1272">
            <v>4536</v>
          </cell>
          <cell r="D1272" t="str">
            <v>ENS. ESP. CARLOS L. VALLE</v>
          </cell>
          <cell r="E1272">
            <v>1</v>
          </cell>
          <cell r="F1272" t="str">
            <v>LECCIONES LECCIONES ENSEÑANZA TECNICO PROFESIONAL</v>
          </cell>
          <cell r="G1272">
            <v>320</v>
          </cell>
        </row>
        <row r="1273">
          <cell r="C1273">
            <v>4537</v>
          </cell>
          <cell r="D1273" t="str">
            <v>ESC. LOS ANGELES</v>
          </cell>
          <cell r="E1273">
            <v>2</v>
          </cell>
          <cell r="F1273" t="str">
            <v>LECCIONES ENSEÑANZA ESPECIAL</v>
          </cell>
          <cell r="G1273">
            <v>160</v>
          </cell>
        </row>
        <row r="1274">
          <cell r="C1274">
            <v>4538</v>
          </cell>
          <cell r="D1274" t="str">
            <v>ESC. ASCENSION ESQUIVEL</v>
          </cell>
          <cell r="E1274">
            <v>2</v>
          </cell>
          <cell r="F1274" t="str">
            <v>LECCIONES ENSEÑANZA ESPECIAL</v>
          </cell>
          <cell r="G1274">
            <v>200</v>
          </cell>
        </row>
        <row r="1275">
          <cell r="C1275">
            <v>4539</v>
          </cell>
          <cell r="D1275" t="str">
            <v>ESC. WINSTON CHURCHILL</v>
          </cell>
          <cell r="E1275">
            <v>2</v>
          </cell>
          <cell r="F1275" t="str">
            <v>LECCIONES ENSEÑANZA ESPECIAL</v>
          </cell>
          <cell r="G1275">
            <v>152</v>
          </cell>
        </row>
        <row r="1276">
          <cell r="C1276">
            <v>4540</v>
          </cell>
          <cell r="D1276" t="str">
            <v>ESC. JUAN VAZQUEZ DE C.</v>
          </cell>
          <cell r="E1276">
            <v>2</v>
          </cell>
          <cell r="F1276" t="str">
            <v>LECCIONES ENSEÑANZA ESPECIAL</v>
          </cell>
          <cell r="G1276">
            <v>200</v>
          </cell>
        </row>
        <row r="1277">
          <cell r="C1277">
            <v>4541</v>
          </cell>
          <cell r="D1277" t="str">
            <v>ESC. JESUS JIMENEZ Z.</v>
          </cell>
          <cell r="E1277">
            <v>2</v>
          </cell>
          <cell r="F1277" t="str">
            <v>LECCIONES ENSEÑANZA ESPECIAL</v>
          </cell>
          <cell r="G1277">
            <v>192</v>
          </cell>
        </row>
        <row r="1278">
          <cell r="C1278">
            <v>4542</v>
          </cell>
          <cell r="D1278" t="str">
            <v>ESC. CTRAL.DE TRES RIOS</v>
          </cell>
          <cell r="E1278">
            <v>2</v>
          </cell>
          <cell r="F1278" t="str">
            <v>LECCIONES ENSEÑANZA ESPECIAL</v>
          </cell>
          <cell r="G1278">
            <v>200</v>
          </cell>
        </row>
        <row r="1279">
          <cell r="C1279">
            <v>4543</v>
          </cell>
          <cell r="D1279" t="str">
            <v>ESC. MONS.SANABRIA M.</v>
          </cell>
          <cell r="E1279">
            <v>2</v>
          </cell>
          <cell r="F1279" t="str">
            <v>LECCIONES ENSEÑANZA ESPECIAL</v>
          </cell>
          <cell r="G1279">
            <v>328</v>
          </cell>
        </row>
        <row r="1280">
          <cell r="C1280">
            <v>4544</v>
          </cell>
          <cell r="D1280" t="str">
            <v>ESC. EUGENIO CORRALES</v>
          </cell>
          <cell r="E1280">
            <v>2</v>
          </cell>
          <cell r="F1280" t="str">
            <v>LECCIONES ENSEÑANZA ESPECIAL</v>
          </cell>
          <cell r="G1280">
            <v>200</v>
          </cell>
        </row>
        <row r="1281">
          <cell r="C1281">
            <v>4545</v>
          </cell>
          <cell r="D1281" t="str">
            <v>ESC. LOYOLA</v>
          </cell>
          <cell r="E1281">
            <v>2</v>
          </cell>
          <cell r="F1281" t="str">
            <v>LECCIONES ENSEÑANZA ESPECIAL</v>
          </cell>
          <cell r="G1281">
            <v>120</v>
          </cell>
        </row>
        <row r="1282">
          <cell r="C1282">
            <v>4546</v>
          </cell>
          <cell r="D1282" t="str">
            <v>ESC. LEON CORTES C.(OREAMUNO)</v>
          </cell>
          <cell r="E1282">
            <v>2</v>
          </cell>
          <cell r="F1282" t="str">
            <v>LECCIONES ENSEÑANZA ESPECIAL</v>
          </cell>
          <cell r="G1282">
            <v>240</v>
          </cell>
        </row>
        <row r="1283">
          <cell r="C1283">
            <v>4547</v>
          </cell>
          <cell r="D1283" t="str">
            <v>LICEO BRAULIO CARRILLO</v>
          </cell>
          <cell r="E1283">
            <v>1</v>
          </cell>
          <cell r="F1283" t="str">
            <v>LECCIONES LECCIONES ENSEÑANZA TECNICO PROFESIONAL</v>
          </cell>
          <cell r="G1283">
            <v>252</v>
          </cell>
        </row>
        <row r="1284">
          <cell r="C1284">
            <v>4547</v>
          </cell>
          <cell r="D1284" t="str">
            <v>LICEO BRAULIO CARRILLO</v>
          </cell>
          <cell r="E1284">
            <v>2</v>
          </cell>
          <cell r="F1284" t="str">
            <v>LECCIONES ENSEÑANZA ESPECIAL</v>
          </cell>
          <cell r="G1284">
            <v>347</v>
          </cell>
        </row>
        <row r="1285">
          <cell r="C1285">
            <v>4548</v>
          </cell>
          <cell r="D1285" t="str">
            <v>ESC. FERNANDO TERAN V.</v>
          </cell>
          <cell r="E1285">
            <v>2</v>
          </cell>
          <cell r="F1285" t="str">
            <v>LECCIONES ENSEÑANZA ESPECIAL</v>
          </cell>
          <cell r="G1285">
            <v>200</v>
          </cell>
        </row>
        <row r="1286">
          <cell r="C1286">
            <v>4549</v>
          </cell>
          <cell r="D1286" t="str">
            <v>ESC. SAN DIEGO</v>
          </cell>
          <cell r="E1286">
            <v>2</v>
          </cell>
          <cell r="F1286" t="str">
            <v>LECCIONES ENSEÑANZA ESPECIAL</v>
          </cell>
          <cell r="G1286">
            <v>192</v>
          </cell>
        </row>
        <row r="1287">
          <cell r="C1287">
            <v>4550</v>
          </cell>
          <cell r="D1287" t="str">
            <v>ESC. CIUD.DE LOS NIÑOS</v>
          </cell>
          <cell r="E1287">
            <v>1</v>
          </cell>
          <cell r="F1287" t="str">
            <v>LECCIONES LECCIONES ENSEÑANZA TECNICO PROFESIONAL</v>
          </cell>
          <cell r="G1287">
            <v>30</v>
          </cell>
        </row>
        <row r="1288">
          <cell r="C1288">
            <v>4551</v>
          </cell>
          <cell r="D1288" t="str">
            <v>ESC. REP. FRANCESA</v>
          </cell>
          <cell r="E1288">
            <v>2</v>
          </cell>
          <cell r="F1288" t="str">
            <v>LECCIONES ENSEÑANZA ESPECIAL</v>
          </cell>
          <cell r="G1288">
            <v>240</v>
          </cell>
        </row>
        <row r="1289">
          <cell r="C1289">
            <v>4552</v>
          </cell>
          <cell r="D1289" t="str">
            <v>ESC. FRAY ANT.LIENDO</v>
          </cell>
          <cell r="E1289">
            <v>2</v>
          </cell>
          <cell r="F1289" t="str">
            <v>LECCIONES ENSEÑANZA ESPECIAL</v>
          </cell>
          <cell r="G1289">
            <v>218</v>
          </cell>
        </row>
        <row r="1290">
          <cell r="C1290">
            <v>4553</v>
          </cell>
          <cell r="D1290" t="str">
            <v>ESC. REP.BOLIVIA</v>
          </cell>
          <cell r="E1290">
            <v>2</v>
          </cell>
          <cell r="F1290" t="str">
            <v>LECCIONES ENSEÑANZA ESPECIAL</v>
          </cell>
          <cell r="G1290">
            <v>232</v>
          </cell>
        </row>
        <row r="1291">
          <cell r="C1291">
            <v>4554</v>
          </cell>
          <cell r="D1291" t="str">
            <v>ESC. RICARDO JIMENEZ</v>
          </cell>
          <cell r="E1291">
            <v>2</v>
          </cell>
          <cell r="F1291" t="str">
            <v>LECCIONES ENSEÑANZA ESPECIAL</v>
          </cell>
          <cell r="G1291">
            <v>280</v>
          </cell>
        </row>
        <row r="1292">
          <cell r="C1292">
            <v>4555</v>
          </cell>
          <cell r="D1292" t="str">
            <v>ESC. SAN LORENZO</v>
          </cell>
          <cell r="E1292">
            <v>2</v>
          </cell>
          <cell r="F1292" t="str">
            <v>LECCIONES ENSEÑANZA ESPECIAL</v>
          </cell>
          <cell r="G1292">
            <v>40</v>
          </cell>
        </row>
        <row r="1293">
          <cell r="C1293">
            <v>4556</v>
          </cell>
          <cell r="D1293" t="str">
            <v>LEON CORTES C. (TARRAZU)</v>
          </cell>
          <cell r="E1293">
            <v>2</v>
          </cell>
          <cell r="F1293" t="str">
            <v>LECCIONES ENSEÑANZA ESPECIAL</v>
          </cell>
          <cell r="G1293">
            <v>160</v>
          </cell>
        </row>
        <row r="1294">
          <cell r="C1294">
            <v>4557</v>
          </cell>
          <cell r="D1294" t="str">
            <v>ESC. RAF.HERNANDEZ M.</v>
          </cell>
          <cell r="E1294">
            <v>2</v>
          </cell>
          <cell r="F1294" t="str">
            <v>LECCIONES ENSEÑANZA ESPECIAL</v>
          </cell>
          <cell r="G1294">
            <v>128</v>
          </cell>
        </row>
        <row r="1295">
          <cell r="C1295">
            <v>4558</v>
          </cell>
          <cell r="D1295" t="str">
            <v>ESC. ML. DE JESUS JIMENEZ</v>
          </cell>
          <cell r="E1295">
            <v>2</v>
          </cell>
          <cell r="F1295" t="str">
            <v>LECCIONES ENSEÑANZA ESPECIAL</v>
          </cell>
          <cell r="G1295">
            <v>160</v>
          </cell>
        </row>
        <row r="1296">
          <cell r="C1296">
            <v>4559</v>
          </cell>
          <cell r="D1296" t="str">
            <v>ESC. MOISES COTO</v>
          </cell>
          <cell r="E1296">
            <v>2</v>
          </cell>
          <cell r="F1296" t="str">
            <v>LECCIONES ENSEÑANZA ESPECIAL</v>
          </cell>
          <cell r="G1296">
            <v>40</v>
          </cell>
        </row>
        <row r="1297">
          <cell r="C1297">
            <v>4560</v>
          </cell>
          <cell r="D1297" t="str">
            <v>ESC. QUIRCOT</v>
          </cell>
          <cell r="E1297">
            <v>2</v>
          </cell>
          <cell r="F1297" t="str">
            <v>LECCIONES ENSEÑANZA ESPECIAL</v>
          </cell>
          <cell r="G1297">
            <v>80</v>
          </cell>
        </row>
        <row r="1298">
          <cell r="C1298">
            <v>4561</v>
          </cell>
          <cell r="D1298" t="str">
            <v>ESC. LUIS CRUZ MEZA</v>
          </cell>
          <cell r="E1298">
            <v>2</v>
          </cell>
          <cell r="F1298" t="str">
            <v>LECCIONES ENSEÑANZA ESPECIAL</v>
          </cell>
          <cell r="G1298">
            <v>160</v>
          </cell>
        </row>
        <row r="1299">
          <cell r="C1299">
            <v>4562</v>
          </cell>
          <cell r="D1299" t="str">
            <v>ESC. COCORI</v>
          </cell>
          <cell r="E1299">
            <v>2</v>
          </cell>
          <cell r="F1299" t="str">
            <v>LECCIONES ENSEÑANZA ESPECIAL</v>
          </cell>
          <cell r="G1299">
            <v>72</v>
          </cell>
        </row>
        <row r="1300">
          <cell r="C1300">
            <v>4563</v>
          </cell>
          <cell r="D1300" t="str">
            <v>ESC. EL BOSQUE</v>
          </cell>
          <cell r="E1300">
            <v>2</v>
          </cell>
          <cell r="F1300" t="str">
            <v>LECCIONES ENSEÑANZA ESPECIAL</v>
          </cell>
          <cell r="G1300">
            <v>40</v>
          </cell>
        </row>
        <row r="1301">
          <cell r="C1301">
            <v>4564</v>
          </cell>
          <cell r="D1301" t="str">
            <v>ESC. SAN BLAS</v>
          </cell>
          <cell r="E1301">
            <v>2</v>
          </cell>
          <cell r="F1301" t="str">
            <v>LECCIONES ENSEÑANZA ESPECIAL</v>
          </cell>
          <cell r="G1301">
            <v>80</v>
          </cell>
        </row>
        <row r="1302">
          <cell r="C1302">
            <v>4565</v>
          </cell>
          <cell r="D1302" t="str">
            <v>ESC. RESCATE DE UJARRAS</v>
          </cell>
          <cell r="E1302">
            <v>2</v>
          </cell>
          <cell r="F1302" t="str">
            <v>LECCIONES ENSEÑANZA ESPECIAL</v>
          </cell>
          <cell r="G1302">
            <v>264</v>
          </cell>
        </row>
        <row r="1303">
          <cell r="C1303">
            <v>4566</v>
          </cell>
          <cell r="D1303" t="str">
            <v>ESC. SAN VICENTE</v>
          </cell>
          <cell r="E1303">
            <v>2</v>
          </cell>
          <cell r="F1303" t="str">
            <v>LECCIONES ENSEÑANZA ESPECIAL</v>
          </cell>
          <cell r="G1303">
            <v>160</v>
          </cell>
        </row>
        <row r="1304">
          <cell r="C1304">
            <v>4567</v>
          </cell>
          <cell r="D1304" t="str">
            <v>ESC. MANUEL CASTRO BLANCO</v>
          </cell>
          <cell r="E1304">
            <v>2</v>
          </cell>
          <cell r="F1304" t="str">
            <v>LECCIONES ENSEÑANZA ESPECIAL</v>
          </cell>
          <cell r="G1304">
            <v>200</v>
          </cell>
        </row>
        <row r="1305">
          <cell r="C1305">
            <v>4568</v>
          </cell>
          <cell r="D1305" t="str">
            <v>ESC. JULIAN VOLIO</v>
          </cell>
          <cell r="E1305">
            <v>2</v>
          </cell>
          <cell r="F1305" t="str">
            <v>LECCIONES ENSEÑANZA ESPECIAL</v>
          </cell>
          <cell r="G1305">
            <v>160</v>
          </cell>
        </row>
        <row r="1306">
          <cell r="C1306">
            <v>4569</v>
          </cell>
          <cell r="D1306" t="str">
            <v>ESC. CORRALILLO</v>
          </cell>
          <cell r="E1306">
            <v>2</v>
          </cell>
          <cell r="F1306" t="str">
            <v>LECCIONES ENSEÑANZA ESPECIAL</v>
          </cell>
          <cell r="G1306">
            <v>80</v>
          </cell>
        </row>
        <row r="1307">
          <cell r="C1307">
            <v>4570</v>
          </cell>
          <cell r="D1307" t="str">
            <v>ESC. CARLOS VALVERDE</v>
          </cell>
          <cell r="E1307">
            <v>2</v>
          </cell>
          <cell r="F1307" t="str">
            <v>LECCIONES ENSEÑANZA ESPECIAL</v>
          </cell>
          <cell r="G1307">
            <v>80</v>
          </cell>
        </row>
        <row r="1308">
          <cell r="C1308">
            <v>4571</v>
          </cell>
          <cell r="D1308" t="str">
            <v>ESC. MIXTA DE QUEBRADILLA</v>
          </cell>
          <cell r="E1308">
            <v>2</v>
          </cell>
          <cell r="F1308" t="str">
            <v>LECCIONES ENSEÑANZA ESPECIAL</v>
          </cell>
          <cell r="G1308">
            <v>80</v>
          </cell>
        </row>
        <row r="1309">
          <cell r="C1309">
            <v>4572</v>
          </cell>
          <cell r="D1309" t="str">
            <v>ESC. CORAZON DE JESUS</v>
          </cell>
          <cell r="E1309">
            <v>2</v>
          </cell>
          <cell r="F1309" t="str">
            <v>LECCIONES ENSEÑANZA ESPECIAL</v>
          </cell>
          <cell r="G1309">
            <v>160</v>
          </cell>
        </row>
        <row r="1310">
          <cell r="C1310">
            <v>4573</v>
          </cell>
          <cell r="D1310" t="str">
            <v>C.T.P. ING. MARIO QUIROS S.</v>
          </cell>
          <cell r="E1310">
            <v>2</v>
          </cell>
          <cell r="F1310" t="str">
            <v>LECCIONES ENSEÑANZA ESPECIAL</v>
          </cell>
          <cell r="G1310">
            <v>40</v>
          </cell>
        </row>
        <row r="1311">
          <cell r="C1311">
            <v>4573</v>
          </cell>
          <cell r="D1311" t="str">
            <v>C.T.P. ING. MARIO QUIROS S.</v>
          </cell>
          <cell r="E1311">
            <v>1</v>
          </cell>
          <cell r="F1311" t="str">
            <v>LECCIONES LECCIONES ENSEÑANZA TECNICO PROFESIONAL</v>
          </cell>
          <cell r="G1311">
            <v>200</v>
          </cell>
        </row>
        <row r="1312">
          <cell r="C1312">
            <v>4574</v>
          </cell>
          <cell r="D1312" t="str">
            <v>ESC. CARLOS J. PERALTA</v>
          </cell>
          <cell r="E1312">
            <v>2</v>
          </cell>
          <cell r="F1312" t="str">
            <v>LECCIONES ENSEÑANZA ESPECIAL</v>
          </cell>
          <cell r="G1312">
            <v>160</v>
          </cell>
        </row>
        <row r="1313">
          <cell r="C1313">
            <v>4575</v>
          </cell>
          <cell r="D1313" t="str">
            <v>ESC. LLANO GRANDE</v>
          </cell>
          <cell r="E1313">
            <v>2</v>
          </cell>
          <cell r="F1313" t="str">
            <v>LECCIONES ENSEÑANZA ESPECIAL</v>
          </cell>
          <cell r="G1313">
            <v>152</v>
          </cell>
        </row>
        <row r="1314">
          <cell r="C1314">
            <v>4576</v>
          </cell>
          <cell r="D1314" t="str">
            <v>ESC. PBRO. JUAN DE DIOS</v>
          </cell>
          <cell r="E1314">
            <v>2</v>
          </cell>
          <cell r="F1314" t="str">
            <v>LECCIONES ENSEÑANZA ESPECIAL</v>
          </cell>
          <cell r="G1314">
            <v>120</v>
          </cell>
        </row>
        <row r="1315">
          <cell r="C1315">
            <v>4577</v>
          </cell>
          <cell r="D1315" t="str">
            <v>ESC. NUESTRA SRA. DE FATIMA</v>
          </cell>
          <cell r="E1315">
            <v>2</v>
          </cell>
          <cell r="F1315" t="str">
            <v>LECCIONES ENSEÑANZA ESPECIAL</v>
          </cell>
          <cell r="G1315">
            <v>72</v>
          </cell>
        </row>
        <row r="1316">
          <cell r="C1316">
            <v>4578</v>
          </cell>
          <cell r="D1316" t="str">
            <v>ESC. SANTA LUCIA</v>
          </cell>
          <cell r="E1316">
            <v>2</v>
          </cell>
          <cell r="F1316" t="str">
            <v>LECCIONES ENSEÑANZA ESPECIAL</v>
          </cell>
          <cell r="G1316">
            <v>80</v>
          </cell>
        </row>
        <row r="1317">
          <cell r="C1317">
            <v>4579</v>
          </cell>
          <cell r="D1317" t="str">
            <v>ESC. CACIQUE GUARCO</v>
          </cell>
          <cell r="E1317">
            <v>2</v>
          </cell>
          <cell r="F1317" t="str">
            <v>LECCIONES ENSEÑANZA ESPECIAL</v>
          </cell>
          <cell r="G1317">
            <v>32</v>
          </cell>
        </row>
        <row r="1318">
          <cell r="C1318">
            <v>4580</v>
          </cell>
          <cell r="D1318" t="str">
            <v>ESC. LA PITAHAYA</v>
          </cell>
          <cell r="E1318">
            <v>2</v>
          </cell>
          <cell r="F1318" t="str">
            <v>LECCIONES ENSEÑANZA ESPECIAL</v>
          </cell>
          <cell r="G1318">
            <v>72</v>
          </cell>
        </row>
        <row r="1319">
          <cell r="C1319">
            <v>4581</v>
          </cell>
          <cell r="D1319" t="str">
            <v>LICEO DE TARRAZU</v>
          </cell>
          <cell r="E1319">
            <v>2</v>
          </cell>
          <cell r="F1319" t="str">
            <v>LECCIONES ENSEÑANZA ESPECIAL</v>
          </cell>
          <cell r="G1319">
            <v>282</v>
          </cell>
        </row>
        <row r="1320">
          <cell r="C1320">
            <v>4581</v>
          </cell>
          <cell r="D1320" t="str">
            <v>LICEO DE TARRAZU</v>
          </cell>
          <cell r="E1320">
            <v>1</v>
          </cell>
          <cell r="F1320" t="str">
            <v>LECCIONES LECCIONES ENSEÑANZA TECNICO PROFESIONAL</v>
          </cell>
          <cell r="G1320">
            <v>186</v>
          </cell>
        </row>
        <row r="1321">
          <cell r="C1321">
            <v>4582</v>
          </cell>
          <cell r="D1321" t="str">
            <v>ESC. FLORENCIO DEL CASTILLO</v>
          </cell>
          <cell r="E1321">
            <v>2</v>
          </cell>
          <cell r="F1321" t="str">
            <v>LECCIONES ENSEÑANZA ESPECIAL</v>
          </cell>
          <cell r="G1321">
            <v>120</v>
          </cell>
        </row>
        <row r="1322">
          <cell r="C1322">
            <v>4583</v>
          </cell>
          <cell r="D1322" t="str">
            <v>J.N. CENTRAL DE TRES RIOS</v>
          </cell>
          <cell r="E1322">
            <v>2</v>
          </cell>
          <cell r="F1322" t="str">
            <v>LECCIONES ENSEÑANZA ESPECIAL</v>
          </cell>
          <cell r="G1322">
            <v>40</v>
          </cell>
        </row>
        <row r="1323">
          <cell r="C1323">
            <v>4584</v>
          </cell>
          <cell r="D1323" t="str">
            <v>ESC. VILLAS DE AYARCO</v>
          </cell>
          <cell r="E1323">
            <v>2</v>
          </cell>
          <cell r="F1323" t="str">
            <v>LECCIONES ENSEÑANZA ESPECIAL</v>
          </cell>
          <cell r="G1323">
            <v>112</v>
          </cell>
        </row>
        <row r="1324">
          <cell r="C1324">
            <v>4585</v>
          </cell>
          <cell r="D1324" t="str">
            <v>ESC. JUAN RAMIREZ RAMIREZ</v>
          </cell>
          <cell r="E1324">
            <v>2</v>
          </cell>
          <cell r="F1324" t="str">
            <v>LECCIONES ENSEÑANZA ESPECIAL</v>
          </cell>
          <cell r="G1324">
            <v>120</v>
          </cell>
        </row>
        <row r="1325">
          <cell r="C1325">
            <v>5244</v>
          </cell>
          <cell r="D1325" t="str">
            <v>ESC. OROSI</v>
          </cell>
          <cell r="E1325">
            <v>2</v>
          </cell>
          <cell r="F1325" t="str">
            <v>LECCIONES ENSEÑANZA ESPECIAL</v>
          </cell>
          <cell r="G1325">
            <v>152</v>
          </cell>
        </row>
        <row r="1326">
          <cell r="C1326">
            <v>5246</v>
          </cell>
          <cell r="D1326" t="str">
            <v>ESC. FAUSTINO SARMIENTO</v>
          </cell>
          <cell r="E1326">
            <v>2</v>
          </cell>
          <cell r="F1326" t="str">
            <v>LECCIONES ENSEÑANZA ESPECIAL</v>
          </cell>
          <cell r="G1326">
            <v>192</v>
          </cell>
        </row>
        <row r="1327">
          <cell r="C1327">
            <v>5247</v>
          </cell>
          <cell r="D1327" t="str">
            <v>LICEO DE PARAISO</v>
          </cell>
          <cell r="E1327">
            <v>1</v>
          </cell>
          <cell r="F1327" t="str">
            <v>LECCIONES LECCIONES ENSEÑANZA TECNICO PROFESIONAL</v>
          </cell>
          <cell r="G1327">
            <v>310</v>
          </cell>
        </row>
        <row r="1328">
          <cell r="C1328">
            <v>5247</v>
          </cell>
          <cell r="D1328" t="str">
            <v>LICEO DE PARAISO</v>
          </cell>
          <cell r="E1328">
            <v>2</v>
          </cell>
          <cell r="F1328" t="str">
            <v>LECCIONES ENSEÑANZA ESPECIAL</v>
          </cell>
          <cell r="G1328">
            <v>441</v>
          </cell>
        </row>
        <row r="1329">
          <cell r="C1329">
            <v>5248</v>
          </cell>
          <cell r="D1329" t="str">
            <v>SERVICIO ITINERANTE ENS. ESP.</v>
          </cell>
          <cell r="E1329">
            <v>2</v>
          </cell>
          <cell r="F1329" t="str">
            <v>LECCIONES ENSEÑANZA ESPECIAL</v>
          </cell>
          <cell r="G1329">
            <v>1006</v>
          </cell>
        </row>
        <row r="1330">
          <cell r="C1330">
            <v>5397</v>
          </cell>
          <cell r="D1330" t="str">
            <v>J.N. CONEJITO FELIZ</v>
          </cell>
          <cell r="E1330">
            <v>2</v>
          </cell>
          <cell r="F1330" t="str">
            <v>LECCIONES ENSEÑANZA ESPECIAL</v>
          </cell>
          <cell r="G1330">
            <v>40</v>
          </cell>
        </row>
        <row r="1331">
          <cell r="C1331">
            <v>5398</v>
          </cell>
          <cell r="D1331" t="str">
            <v>LICEO FRANCISCA CARRASCO</v>
          </cell>
          <cell r="E1331">
            <v>1</v>
          </cell>
          <cell r="F1331" t="str">
            <v>LECCIONES LECCIONES ENSEÑANZA TECNICO PROFESIONAL</v>
          </cell>
          <cell r="G1331">
            <v>280</v>
          </cell>
        </row>
        <row r="1332">
          <cell r="C1332">
            <v>5398</v>
          </cell>
          <cell r="D1332" t="str">
            <v>LICEO FRANCISCA CARRASCO</v>
          </cell>
          <cell r="E1332">
            <v>2</v>
          </cell>
          <cell r="F1332" t="str">
            <v>LECCIONES ENSEÑANZA ESPECIAL</v>
          </cell>
          <cell r="G1332">
            <v>200</v>
          </cell>
        </row>
        <row r="1333">
          <cell r="C1333">
            <v>5546</v>
          </cell>
          <cell r="D1333" t="str">
            <v>LICEO DE CORRALILLO</v>
          </cell>
          <cell r="E1333">
            <v>2</v>
          </cell>
          <cell r="F1333" t="str">
            <v>LECCIONES ENSEÑANZA ESPECIAL</v>
          </cell>
          <cell r="G1333">
            <v>80</v>
          </cell>
        </row>
        <row r="1334">
          <cell r="C1334">
            <v>5546</v>
          </cell>
          <cell r="D1334" t="str">
            <v>LICEO DE CORRALILLO</v>
          </cell>
          <cell r="E1334">
            <v>1</v>
          </cell>
          <cell r="F1334" t="str">
            <v>LECCIONES LECCIONES ENSEÑANZA TECNICO PROFESIONAL</v>
          </cell>
          <cell r="G1334">
            <v>120</v>
          </cell>
        </row>
        <row r="1335">
          <cell r="C1335">
            <v>5635</v>
          </cell>
          <cell r="D1335" t="str">
            <v>CTP DE PACAYAS</v>
          </cell>
          <cell r="E1335">
            <v>1</v>
          </cell>
          <cell r="F1335" t="str">
            <v>LECCIONES LECCIONES ENSEÑANZA TECNICO PROFESIONAL</v>
          </cell>
          <cell r="G1335">
            <v>80</v>
          </cell>
        </row>
        <row r="1336">
          <cell r="C1336">
            <v>5635</v>
          </cell>
          <cell r="D1336" t="str">
            <v>CTP DE PACAYAS</v>
          </cell>
          <cell r="E1336">
            <v>2</v>
          </cell>
          <cell r="F1336" t="str">
            <v>LECCIONES ENSEÑANZA ESPECIAL</v>
          </cell>
          <cell r="G1336">
            <v>80</v>
          </cell>
        </row>
        <row r="1337">
          <cell r="C1337">
            <v>5636</v>
          </cell>
          <cell r="D1337" t="str">
            <v>SAN FRANCISCO</v>
          </cell>
          <cell r="E1337">
            <v>2</v>
          </cell>
          <cell r="F1337" t="str">
            <v>LECCIONES ENSEÑANZA ESPECIAL</v>
          </cell>
          <cell r="G1337">
            <v>112</v>
          </cell>
        </row>
        <row r="1338">
          <cell r="C1338">
            <v>5715</v>
          </cell>
          <cell r="D1338" t="str">
            <v>LICEO VICENTE LACHNER</v>
          </cell>
          <cell r="E1338">
            <v>2</v>
          </cell>
          <cell r="F1338" t="str">
            <v>LECCIONES ENSEÑANZA ESPECIAL</v>
          </cell>
          <cell r="G1338">
            <v>40</v>
          </cell>
        </row>
        <row r="1339">
          <cell r="C1339">
            <v>5829</v>
          </cell>
          <cell r="D1339" t="str">
            <v>SANTIAGO DEL MONTE</v>
          </cell>
          <cell r="E1339">
            <v>2</v>
          </cell>
          <cell r="F1339" t="str">
            <v>LECCIONES ENSEÑANZA ESPECIAL</v>
          </cell>
          <cell r="G1339">
            <v>160</v>
          </cell>
        </row>
        <row r="1340">
          <cell r="C1340">
            <v>5872</v>
          </cell>
          <cell r="D1340" t="str">
            <v>LOS DIQUES</v>
          </cell>
          <cell r="E1340">
            <v>2</v>
          </cell>
          <cell r="F1340" t="str">
            <v>LECCIONES ENSEÑANZA ESPECIAL</v>
          </cell>
          <cell r="G1340">
            <v>120</v>
          </cell>
        </row>
        <row r="1341">
          <cell r="C1341">
            <v>5925</v>
          </cell>
          <cell r="D1341" t="str">
            <v>BARRIO NUEVO</v>
          </cell>
          <cell r="E1341">
            <v>2</v>
          </cell>
          <cell r="F1341" t="str">
            <v>LECCIONES ENSEÑANZA ESPECIAL</v>
          </cell>
          <cell r="G1341">
            <v>80</v>
          </cell>
        </row>
        <row r="1342">
          <cell r="C1342">
            <v>5926</v>
          </cell>
          <cell r="D1342" t="str">
            <v>PALOMO</v>
          </cell>
          <cell r="E1342">
            <v>2</v>
          </cell>
          <cell r="F1342" t="str">
            <v>LECCIONES ENSEÑANZA ESPECIAL</v>
          </cell>
          <cell r="G1342">
            <v>80</v>
          </cell>
        </row>
        <row r="1343">
          <cell r="C1343">
            <v>5927</v>
          </cell>
          <cell r="D1343" t="str">
            <v>QUEBRADA DEL FIERRO</v>
          </cell>
          <cell r="E1343">
            <v>2</v>
          </cell>
          <cell r="F1343" t="str">
            <v>LECCIONES ENSEÑANZA ESPECIAL</v>
          </cell>
          <cell r="G1343">
            <v>40</v>
          </cell>
        </row>
        <row r="1344">
          <cell r="C1344">
            <v>6178</v>
          </cell>
          <cell r="D1344" t="str">
            <v>PROCESO SOLANO RAMIREZ</v>
          </cell>
          <cell r="E1344">
            <v>2</v>
          </cell>
          <cell r="F1344" t="str">
            <v>LECCIONES ENSEÑANZA ESPECIAL</v>
          </cell>
          <cell r="G1344">
            <v>72</v>
          </cell>
        </row>
        <row r="1345">
          <cell r="C1345">
            <v>6179</v>
          </cell>
          <cell r="D1345" t="str">
            <v>JULIO SANCHO JIMENEZ</v>
          </cell>
          <cell r="E1345">
            <v>2</v>
          </cell>
          <cell r="F1345" t="str">
            <v>LECCIONES ENSEÑANZA ESPECIAL</v>
          </cell>
          <cell r="G1345">
            <v>80</v>
          </cell>
        </row>
        <row r="1346">
          <cell r="C1346">
            <v>6225</v>
          </cell>
          <cell r="D1346" t="str">
            <v>PADRE PERALTA</v>
          </cell>
          <cell r="E1346">
            <v>2</v>
          </cell>
          <cell r="F1346" t="str">
            <v>LECCIONES ENSEÑANZA ESPECIAL</v>
          </cell>
          <cell r="G1346">
            <v>80</v>
          </cell>
        </row>
        <row r="1347">
          <cell r="C1347">
            <v>6282</v>
          </cell>
          <cell r="D1347" t="str">
            <v>LICEO VICENTE LACHNER</v>
          </cell>
          <cell r="E1347">
            <v>2</v>
          </cell>
          <cell r="F1347" t="str">
            <v>LECCIONES ENSEÑANZA ESPECIAL</v>
          </cell>
          <cell r="G1347">
            <v>40</v>
          </cell>
        </row>
        <row r="1348">
          <cell r="C1348">
            <v>6316</v>
          </cell>
          <cell r="D1348" t="str">
            <v>CALLE NARANJO</v>
          </cell>
          <cell r="E1348">
            <v>2</v>
          </cell>
          <cell r="F1348" t="str">
            <v>LECCIONES ENSEÑANZA ESPECIAL</v>
          </cell>
          <cell r="G1348">
            <v>40</v>
          </cell>
        </row>
        <row r="1349">
          <cell r="C1349">
            <v>6324</v>
          </cell>
          <cell r="D1349" t="str">
            <v>EL RODEO</v>
          </cell>
          <cell r="E1349">
            <v>2</v>
          </cell>
          <cell r="F1349" t="str">
            <v>LECCIONES ENSEÑANZA ESPECIAL</v>
          </cell>
          <cell r="G1349">
            <v>40</v>
          </cell>
        </row>
        <row r="1350">
          <cell r="C1350">
            <v>6338</v>
          </cell>
          <cell r="D1350" t="str">
            <v>COOPE ROSALES</v>
          </cell>
          <cell r="E1350">
            <v>2</v>
          </cell>
          <cell r="F1350" t="str">
            <v>LECCIONES ENSEÑANZA ESPECIAL</v>
          </cell>
          <cell r="G1350">
            <v>40</v>
          </cell>
        </row>
        <row r="1351">
          <cell r="C1351">
            <v>6346</v>
          </cell>
          <cell r="D1351" t="str">
            <v>DR. FERNANDO GUZMAN MATA</v>
          </cell>
          <cell r="E1351">
            <v>2</v>
          </cell>
          <cell r="F1351" t="str">
            <v>LECCIONES ENSEÑANZA ESPECIAL</v>
          </cell>
          <cell r="G1351">
            <v>80</v>
          </cell>
        </row>
        <row r="1352">
          <cell r="C1352">
            <v>6417</v>
          </cell>
          <cell r="D1352" t="str">
            <v>ELIMIN BARRERAS EN LA EDUCAC T</v>
          </cell>
          <cell r="E1352">
            <v>2</v>
          </cell>
          <cell r="F1352" t="str">
            <v>LECCIONES ENSEÑANZA ESPECIAL</v>
          </cell>
          <cell r="G1352">
            <v>40</v>
          </cell>
        </row>
        <row r="1353">
          <cell r="C1353">
            <v>6419</v>
          </cell>
          <cell r="D1353" t="str">
            <v>MARIO FERNANDEZ ALFARO</v>
          </cell>
          <cell r="E1353">
            <v>2</v>
          </cell>
          <cell r="F1353" t="str">
            <v>LECCIONES ENSEÑANZA ESPECIAL</v>
          </cell>
          <cell r="G1353">
            <v>40</v>
          </cell>
        </row>
        <row r="1354">
          <cell r="C1354">
            <v>6422</v>
          </cell>
          <cell r="D1354" t="str">
            <v>BARRIO EL CARMEN</v>
          </cell>
          <cell r="E1354">
            <v>2</v>
          </cell>
          <cell r="F1354" t="str">
            <v>LECCIONES ENSEÑANZA ESPECIAL</v>
          </cell>
          <cell r="G1354">
            <v>40</v>
          </cell>
        </row>
        <row r="1355">
          <cell r="C1355">
            <v>6423</v>
          </cell>
          <cell r="D1355" t="str">
            <v>CAROLINA BELLELLI</v>
          </cell>
          <cell r="E1355">
            <v>2</v>
          </cell>
          <cell r="F1355" t="str">
            <v>LECCIONES ENSEÑANZA ESPECIAL</v>
          </cell>
          <cell r="G1355">
            <v>40</v>
          </cell>
        </row>
        <row r="1356">
          <cell r="C1356">
            <v>6432</v>
          </cell>
          <cell r="D1356" t="str">
            <v>LA SABANA</v>
          </cell>
          <cell r="E1356">
            <v>2</v>
          </cell>
          <cell r="F1356" t="str">
            <v>LECCIONES ENSEÑANZA ESPECIAL</v>
          </cell>
          <cell r="G1356">
            <v>40</v>
          </cell>
        </row>
        <row r="1357">
          <cell r="C1357">
            <v>6469</v>
          </cell>
          <cell r="D1357" t="str">
            <v>FILADELFO SALAS CÉSPEDES</v>
          </cell>
          <cell r="E1357">
            <v>2</v>
          </cell>
          <cell r="F1357" t="str">
            <v>LECCIONES ENSEÑANZA ESPECIAL</v>
          </cell>
          <cell r="G1357">
            <v>40</v>
          </cell>
        </row>
        <row r="1358">
          <cell r="C1358">
            <v>6476</v>
          </cell>
          <cell r="D1358" t="str">
            <v>ESCUELA SIXTO CORDERO MARTINEZ</v>
          </cell>
          <cell r="E1358">
            <v>2</v>
          </cell>
          <cell r="F1358" t="str">
            <v>LECCIONES ENSEÑANZA ESPECIAL</v>
          </cell>
          <cell r="G1358">
            <v>40</v>
          </cell>
        </row>
        <row r="1359">
          <cell r="C1359">
            <v>4586</v>
          </cell>
          <cell r="D1359" t="str">
            <v>ENS. ESP. DE TURRIALBA</v>
          </cell>
          <cell r="E1359">
            <v>1</v>
          </cell>
          <cell r="F1359" t="str">
            <v>LECCIONES LECCIONES ENSEÑANZA TECNICO PROFESIONAL</v>
          </cell>
          <cell r="G1359">
            <v>267</v>
          </cell>
        </row>
        <row r="1360">
          <cell r="C1360">
            <v>4586</v>
          </cell>
          <cell r="D1360" t="str">
            <v>ENS. ESP. DE TURRIALBA</v>
          </cell>
          <cell r="E1360">
            <v>2</v>
          </cell>
          <cell r="F1360" t="str">
            <v>LECCIONES ENSEÑANZA ESPECIAL</v>
          </cell>
          <cell r="G1360">
            <v>862</v>
          </cell>
        </row>
        <row r="1361">
          <cell r="C1361">
            <v>4587</v>
          </cell>
          <cell r="D1361" t="str">
            <v>ESC. MARIANO CORTES</v>
          </cell>
          <cell r="E1361">
            <v>2</v>
          </cell>
          <cell r="F1361" t="str">
            <v>LECCIONES ENSEÑANZA ESPECIAL</v>
          </cell>
          <cell r="G1361">
            <v>232</v>
          </cell>
        </row>
        <row r="1362">
          <cell r="C1362">
            <v>4588</v>
          </cell>
          <cell r="D1362" t="str">
            <v>ESC. EDUARD PERALTA</v>
          </cell>
          <cell r="E1362">
            <v>2</v>
          </cell>
          <cell r="F1362" t="str">
            <v>LECCIONES ENSEÑANZA ESPECIAL</v>
          </cell>
          <cell r="G1362">
            <v>240</v>
          </cell>
        </row>
        <row r="1363">
          <cell r="C1363">
            <v>4589</v>
          </cell>
          <cell r="D1363" t="str">
            <v>ESC. RODOLFO HERZOG</v>
          </cell>
          <cell r="E1363">
            <v>2</v>
          </cell>
          <cell r="F1363" t="str">
            <v>LECCIONES ENSEÑANZA ESPECIAL</v>
          </cell>
          <cell r="G1363">
            <v>202</v>
          </cell>
        </row>
        <row r="1364">
          <cell r="C1364">
            <v>4590</v>
          </cell>
          <cell r="D1364" t="str">
            <v>ESC. LA MARGOT</v>
          </cell>
          <cell r="E1364">
            <v>2</v>
          </cell>
          <cell r="F1364" t="str">
            <v>LECCIONES ENSEÑANZA ESPECIAL</v>
          </cell>
          <cell r="G1364">
            <v>30</v>
          </cell>
        </row>
        <row r="1365">
          <cell r="C1365">
            <v>4591</v>
          </cell>
          <cell r="D1365" t="str">
            <v>ESC. LA VICTORIA</v>
          </cell>
          <cell r="E1365">
            <v>2</v>
          </cell>
          <cell r="F1365" t="str">
            <v>LECCIONES ENSEÑANZA ESPECIAL</v>
          </cell>
          <cell r="G1365">
            <v>188</v>
          </cell>
        </row>
        <row r="1366">
          <cell r="C1366">
            <v>4592</v>
          </cell>
          <cell r="D1366" t="str">
            <v>ESC. DR. VALERIANO FDEZ.</v>
          </cell>
          <cell r="E1366">
            <v>2</v>
          </cell>
          <cell r="F1366" t="str">
            <v>LECCIONES ENSEÑANZA ESPECIAL</v>
          </cell>
          <cell r="G1366">
            <v>160</v>
          </cell>
        </row>
        <row r="1367">
          <cell r="C1367">
            <v>4593</v>
          </cell>
          <cell r="D1367" t="str">
            <v>ESC. JOSE MA. CASTRO M.</v>
          </cell>
          <cell r="E1367">
            <v>2</v>
          </cell>
          <cell r="F1367" t="str">
            <v>LECCIONES ENSEÑANZA ESPECIAL</v>
          </cell>
          <cell r="G1367">
            <v>120</v>
          </cell>
        </row>
        <row r="1368">
          <cell r="C1368">
            <v>4594</v>
          </cell>
          <cell r="D1368" t="str">
            <v>C.T.P. LA SUIZA</v>
          </cell>
          <cell r="E1368">
            <v>1</v>
          </cell>
          <cell r="F1368" t="str">
            <v>LECCIONES LECCIONES ENSEÑANZA TECNICO PROFESIONAL</v>
          </cell>
          <cell r="G1368">
            <v>180</v>
          </cell>
        </row>
        <row r="1369">
          <cell r="C1369">
            <v>4594</v>
          </cell>
          <cell r="D1369" t="str">
            <v>C.T.P. LA SUIZA</v>
          </cell>
          <cell r="E1369">
            <v>2</v>
          </cell>
          <cell r="F1369" t="str">
            <v>LECCIONES ENSEÑANZA ESPECIAL</v>
          </cell>
          <cell r="G1369">
            <v>260</v>
          </cell>
        </row>
        <row r="1370">
          <cell r="C1370">
            <v>4595</v>
          </cell>
          <cell r="D1370" t="str">
            <v>ESC. CECILIO LINDO</v>
          </cell>
          <cell r="E1370">
            <v>2</v>
          </cell>
          <cell r="F1370" t="str">
            <v>LECCIONES ENSEÑANZA ESPECIAL</v>
          </cell>
          <cell r="G1370">
            <v>232</v>
          </cell>
        </row>
        <row r="1371">
          <cell r="C1371">
            <v>4596</v>
          </cell>
          <cell r="D1371" t="str">
            <v>ESC. CARMEN LYRA</v>
          </cell>
          <cell r="E1371">
            <v>2</v>
          </cell>
          <cell r="F1371" t="str">
            <v>LECCIONES ENSEÑANZA ESPECIAL</v>
          </cell>
          <cell r="G1371">
            <v>120</v>
          </cell>
        </row>
        <row r="1372">
          <cell r="C1372">
            <v>4597</v>
          </cell>
          <cell r="D1372" t="str">
            <v>ESC. LAS AMERICAS</v>
          </cell>
          <cell r="E1372">
            <v>2</v>
          </cell>
          <cell r="F1372" t="str">
            <v>LECCIONES ENSEÑANZA ESPECIAL</v>
          </cell>
          <cell r="G1372">
            <v>48</v>
          </cell>
        </row>
        <row r="1373">
          <cell r="C1373">
            <v>4598</v>
          </cell>
          <cell r="D1373" t="str">
            <v>ESC. SANTA TERESITA</v>
          </cell>
          <cell r="E1373">
            <v>2</v>
          </cell>
          <cell r="F1373" t="str">
            <v>LECCIONES ENSEÑANZA ESPECIAL</v>
          </cell>
          <cell r="G1373">
            <v>72</v>
          </cell>
        </row>
        <row r="1374">
          <cell r="C1374">
            <v>4599</v>
          </cell>
          <cell r="D1374" t="str">
            <v>ESC. JABILLOS</v>
          </cell>
          <cell r="E1374">
            <v>2</v>
          </cell>
          <cell r="F1374" t="str">
            <v>LECCIONES ENSEÑANZA ESPECIAL</v>
          </cell>
          <cell r="G1374">
            <v>80</v>
          </cell>
        </row>
        <row r="1375">
          <cell r="C1375">
            <v>4600</v>
          </cell>
          <cell r="D1375" t="str">
            <v>J.N. DE TURRIALBA</v>
          </cell>
          <cell r="E1375">
            <v>2</v>
          </cell>
          <cell r="F1375" t="str">
            <v>LECCIONES ENSEÑANZA ESPECIAL</v>
          </cell>
          <cell r="G1375">
            <v>40</v>
          </cell>
        </row>
        <row r="1376">
          <cell r="C1376">
            <v>4602</v>
          </cell>
          <cell r="D1376" t="str">
            <v>ESC. JUANA DENNIS</v>
          </cell>
          <cell r="E1376">
            <v>2</v>
          </cell>
          <cell r="F1376" t="str">
            <v>LECCIONES ENSEÑANZA ESPECIAL</v>
          </cell>
          <cell r="G1376">
            <v>32</v>
          </cell>
        </row>
        <row r="1377">
          <cell r="C1377">
            <v>4604</v>
          </cell>
          <cell r="D1377" t="str">
            <v>ESC. JENARO BONILLA AGUILAR</v>
          </cell>
          <cell r="E1377">
            <v>2</v>
          </cell>
          <cell r="F1377" t="str">
            <v>LECCIONES ENSEÑANZA ESPECIAL</v>
          </cell>
          <cell r="G1377">
            <v>192</v>
          </cell>
        </row>
        <row r="1378">
          <cell r="C1378">
            <v>4605</v>
          </cell>
          <cell r="D1378" t="str">
            <v>ESC. SANTA ROSA</v>
          </cell>
          <cell r="E1378">
            <v>2</v>
          </cell>
          <cell r="F1378" t="str">
            <v>LECCIONES ENSEÑANZA ESPECIAL</v>
          </cell>
          <cell r="G1378">
            <v>80</v>
          </cell>
        </row>
        <row r="1379">
          <cell r="C1379">
            <v>4607</v>
          </cell>
          <cell r="D1379" t="str">
            <v>AQUIARES</v>
          </cell>
          <cell r="E1379">
            <v>2</v>
          </cell>
          <cell r="F1379" t="str">
            <v>LECCIONES ENSEÑANZA ESPECIAL</v>
          </cell>
          <cell r="G1379">
            <v>40</v>
          </cell>
        </row>
        <row r="1380">
          <cell r="C1380">
            <v>4608</v>
          </cell>
          <cell r="D1380" t="str">
            <v>LAS VUELTAS</v>
          </cell>
          <cell r="E1380">
            <v>2</v>
          </cell>
          <cell r="F1380" t="str">
            <v>LECCIONES ENSEÑANZA ESPECIAL</v>
          </cell>
          <cell r="G1380">
            <v>40</v>
          </cell>
        </row>
        <row r="1381">
          <cell r="C1381">
            <v>4609</v>
          </cell>
          <cell r="D1381" t="str">
            <v>SERVICIO ITINERANTE ENS. ESP.</v>
          </cell>
          <cell r="E1381">
            <v>2</v>
          </cell>
          <cell r="F1381" t="str">
            <v>LECCIONES ENSEÑANZA ESPECIAL</v>
          </cell>
          <cell r="G1381">
            <v>1448</v>
          </cell>
        </row>
        <row r="1382">
          <cell r="C1382">
            <v>4610</v>
          </cell>
          <cell r="D1382" t="str">
            <v>DR. CARLOS LUIS VALVERDE V</v>
          </cell>
          <cell r="E1382">
            <v>2</v>
          </cell>
          <cell r="F1382" t="str">
            <v>LECCIONES ENSEÑANZA ESPECIAL</v>
          </cell>
          <cell r="G1382">
            <v>40</v>
          </cell>
        </row>
        <row r="1383">
          <cell r="C1383">
            <v>4611</v>
          </cell>
          <cell r="D1383" t="str">
            <v>CANADA</v>
          </cell>
          <cell r="E1383">
            <v>2</v>
          </cell>
          <cell r="F1383" t="str">
            <v>LECCIONES ENSEÑANZA ESPECIAL</v>
          </cell>
          <cell r="G1383">
            <v>80</v>
          </cell>
        </row>
        <row r="1384">
          <cell r="C1384">
            <v>4612</v>
          </cell>
          <cell r="D1384" t="str">
            <v>AZUL</v>
          </cell>
          <cell r="E1384">
            <v>2</v>
          </cell>
          <cell r="F1384" t="str">
            <v>LECCIONES ENSEÑANZA ESPECIAL</v>
          </cell>
          <cell r="G1384">
            <v>120</v>
          </cell>
        </row>
        <row r="1385">
          <cell r="C1385">
            <v>4904</v>
          </cell>
          <cell r="D1385" t="str">
            <v>CHITARIA</v>
          </cell>
          <cell r="E1385">
            <v>2</v>
          </cell>
          <cell r="F1385" t="str">
            <v>LECCIONES ENSEÑANZA ESPECIAL</v>
          </cell>
          <cell r="G1385">
            <v>40</v>
          </cell>
        </row>
        <row r="1386">
          <cell r="C1386">
            <v>5336</v>
          </cell>
          <cell r="D1386" t="str">
            <v>LICEO DE JUAN VIÑAS</v>
          </cell>
          <cell r="E1386">
            <v>1</v>
          </cell>
          <cell r="F1386" t="str">
            <v>LECCIONES LECCIONES ENSEÑANZA TECNICO PROFESIONAL</v>
          </cell>
          <cell r="G1386">
            <v>80</v>
          </cell>
        </row>
        <row r="1387">
          <cell r="C1387">
            <v>5336</v>
          </cell>
          <cell r="D1387" t="str">
            <v>LICEO DE JUAN VIÑAS</v>
          </cell>
          <cell r="E1387">
            <v>2</v>
          </cell>
          <cell r="F1387" t="str">
            <v>LECCIONES ENSEÑANZA ESPECIAL</v>
          </cell>
          <cell r="G1387">
            <v>80</v>
          </cell>
        </row>
        <row r="1388">
          <cell r="C1388">
            <v>5503</v>
          </cell>
          <cell r="D1388" t="str">
            <v>LICEO DE PEJIBAYE</v>
          </cell>
          <cell r="E1388">
            <v>1</v>
          </cell>
          <cell r="F1388" t="str">
            <v>LECCIONES LECCIONES ENSEÑANZA TECNICO PROFESIONAL</v>
          </cell>
          <cell r="G1388">
            <v>18</v>
          </cell>
        </row>
        <row r="1389">
          <cell r="C1389">
            <v>5503</v>
          </cell>
          <cell r="D1389" t="str">
            <v>LICEO DE PEJIBAYE</v>
          </cell>
          <cell r="E1389">
            <v>2</v>
          </cell>
          <cell r="F1389" t="str">
            <v>LECCIONES ENSEÑANZA ESPECIAL</v>
          </cell>
          <cell r="G1389">
            <v>36</v>
          </cell>
        </row>
        <row r="1390">
          <cell r="C1390">
            <v>5504</v>
          </cell>
          <cell r="D1390" t="str">
            <v>ESC. ASENTAMIENTO YAMA</v>
          </cell>
          <cell r="E1390">
            <v>2</v>
          </cell>
          <cell r="F1390" t="str">
            <v>LECCIONES ENSEÑANZA ESPECIAL</v>
          </cell>
          <cell r="G1390">
            <v>40</v>
          </cell>
        </row>
        <row r="1391">
          <cell r="C1391">
            <v>5505</v>
          </cell>
          <cell r="D1391" t="str">
            <v>ESC. DOMINICA</v>
          </cell>
          <cell r="E1391">
            <v>2</v>
          </cell>
          <cell r="F1391" t="str">
            <v>LECCIONES ENSEÑANZA ESPECIAL</v>
          </cell>
          <cell r="G1391">
            <v>40</v>
          </cell>
        </row>
        <row r="1392">
          <cell r="C1392">
            <v>5515</v>
          </cell>
          <cell r="D1392" t="str">
            <v>LICEO DE TUCURRIQUE</v>
          </cell>
          <cell r="E1392">
            <v>2</v>
          </cell>
          <cell r="F1392" t="str">
            <v>LECCIONES ENSEÑANZA ESPECIAL</v>
          </cell>
          <cell r="G1392">
            <v>40</v>
          </cell>
        </row>
        <row r="1393">
          <cell r="C1393">
            <v>5515</v>
          </cell>
          <cell r="D1393" t="str">
            <v>LICEO DE TUCURRIQUE</v>
          </cell>
          <cell r="E1393">
            <v>1</v>
          </cell>
          <cell r="F1393" t="str">
            <v>LECCIONES LECCIONES ENSEÑANZA TECNICO PROFESIONAL</v>
          </cell>
          <cell r="G1393">
            <v>40</v>
          </cell>
        </row>
        <row r="1394">
          <cell r="C1394">
            <v>5786</v>
          </cell>
          <cell r="D1394" t="str">
            <v>LA GUARIA</v>
          </cell>
          <cell r="E1394">
            <v>2</v>
          </cell>
          <cell r="F1394" t="str">
            <v>LECCIONES ENSEÑANZA ESPECIAL</v>
          </cell>
          <cell r="G1394">
            <v>40</v>
          </cell>
        </row>
        <row r="1395">
          <cell r="C1395">
            <v>5787</v>
          </cell>
          <cell r="D1395" t="str">
            <v>NUESTRA SEÑORA DE SION</v>
          </cell>
          <cell r="E1395">
            <v>2</v>
          </cell>
          <cell r="F1395" t="str">
            <v>LECCIONES ENSEÑANZA ESPECIAL</v>
          </cell>
          <cell r="G1395">
            <v>80</v>
          </cell>
        </row>
        <row r="1396">
          <cell r="C1396">
            <v>5788</v>
          </cell>
          <cell r="D1396" t="str">
            <v>TAYUTIC</v>
          </cell>
          <cell r="E1396">
            <v>2</v>
          </cell>
          <cell r="F1396" t="str">
            <v>LECCIONES ENSEÑANZA ESPECIAL</v>
          </cell>
          <cell r="G1396">
            <v>120</v>
          </cell>
        </row>
        <row r="1397">
          <cell r="C1397">
            <v>5789</v>
          </cell>
          <cell r="D1397" t="str">
            <v>SAN FRANCISCO</v>
          </cell>
          <cell r="E1397">
            <v>2</v>
          </cell>
          <cell r="F1397" t="str">
            <v>LECCIONES ENSEÑANZA ESPECIAL</v>
          </cell>
          <cell r="G1397">
            <v>80</v>
          </cell>
        </row>
        <row r="1398">
          <cell r="C1398">
            <v>5797</v>
          </cell>
          <cell r="D1398" t="str">
            <v>CARLOS LUIS CASTRO ARCE</v>
          </cell>
          <cell r="E1398">
            <v>2</v>
          </cell>
          <cell r="F1398" t="str">
            <v>LECCIONES ENSEÑANZA ESPECIAL</v>
          </cell>
          <cell r="G1398">
            <v>40</v>
          </cell>
        </row>
        <row r="1399">
          <cell r="C1399">
            <v>5798</v>
          </cell>
          <cell r="D1399" t="str">
            <v>COLONIA DE GUAYABO</v>
          </cell>
          <cell r="E1399">
            <v>2</v>
          </cell>
          <cell r="F1399" t="str">
            <v>LECCIONES ENSEÑANZA ESPECIAL</v>
          </cell>
          <cell r="G1399">
            <v>40</v>
          </cell>
        </row>
        <row r="1400">
          <cell r="C1400">
            <v>6162</v>
          </cell>
          <cell r="D1400" t="str">
            <v>GRANO DE ORO</v>
          </cell>
          <cell r="E1400">
            <v>2</v>
          </cell>
          <cell r="F1400" t="str">
            <v>LECCIONES ENSEÑANZA ESPECIAL</v>
          </cell>
          <cell r="G1400">
            <v>40</v>
          </cell>
        </row>
        <row r="1401">
          <cell r="C1401">
            <v>4615</v>
          </cell>
          <cell r="D1401" t="str">
            <v>ENS. ESP. DE HEREDIA</v>
          </cell>
          <cell r="E1401">
            <v>1</v>
          </cell>
          <cell r="F1401" t="str">
            <v>LECCIONES LECCIONES ENSEÑANZA TECNICO PROFESIONAL</v>
          </cell>
          <cell r="G1401">
            <v>318</v>
          </cell>
        </row>
        <row r="1402">
          <cell r="C1402">
            <v>4615</v>
          </cell>
          <cell r="D1402" t="str">
            <v>ENS. ESP. DE HEREDIA</v>
          </cell>
          <cell r="E1402">
            <v>2</v>
          </cell>
          <cell r="F1402" t="str">
            <v>LECCIONES ENSEÑANZA ESPECIAL</v>
          </cell>
          <cell r="G1402">
            <v>1732</v>
          </cell>
        </row>
        <row r="1403">
          <cell r="C1403">
            <v>4616</v>
          </cell>
          <cell r="D1403" t="str">
            <v>ESC. FATIMA</v>
          </cell>
          <cell r="E1403">
            <v>2</v>
          </cell>
          <cell r="F1403" t="str">
            <v>LECCIONES ENSEÑANZA ESPECIAL</v>
          </cell>
          <cell r="G1403">
            <v>224</v>
          </cell>
        </row>
        <row r="1404">
          <cell r="C1404">
            <v>4617</v>
          </cell>
          <cell r="D1404" t="str">
            <v>ESC. CLETO GONZALEZ V.</v>
          </cell>
          <cell r="E1404">
            <v>2</v>
          </cell>
          <cell r="F1404" t="str">
            <v>LECCIONES ENSEÑANZA ESPECIAL</v>
          </cell>
          <cell r="G1404">
            <v>200</v>
          </cell>
        </row>
        <row r="1405">
          <cell r="C1405">
            <v>4618</v>
          </cell>
          <cell r="D1405" t="str">
            <v>ESC. SAN FRANCISCO</v>
          </cell>
          <cell r="E1405">
            <v>2</v>
          </cell>
          <cell r="F1405" t="str">
            <v>LECCIONES ENSEÑANZA ESPECIAL</v>
          </cell>
          <cell r="G1405">
            <v>272</v>
          </cell>
        </row>
        <row r="1406">
          <cell r="C1406">
            <v>4619</v>
          </cell>
          <cell r="D1406" t="str">
            <v>ESC. LABORATORIO</v>
          </cell>
          <cell r="E1406">
            <v>2</v>
          </cell>
          <cell r="F1406" t="str">
            <v>LECCIONES ENSEÑANZA ESPECIAL</v>
          </cell>
          <cell r="G1406">
            <v>160</v>
          </cell>
        </row>
        <row r="1407">
          <cell r="C1407">
            <v>4621</v>
          </cell>
          <cell r="D1407" t="str">
            <v>ESC. JOAQUIN LIZANO</v>
          </cell>
          <cell r="E1407">
            <v>2</v>
          </cell>
          <cell r="F1407" t="str">
            <v>LECCIONES ENSEÑANZA ESPECIAL</v>
          </cell>
          <cell r="G1407">
            <v>120</v>
          </cell>
        </row>
        <row r="1408">
          <cell r="C1408">
            <v>4623</v>
          </cell>
          <cell r="D1408" t="str">
            <v>ESC. E. U. DE AMERICA</v>
          </cell>
          <cell r="E1408">
            <v>2</v>
          </cell>
          <cell r="F1408" t="str">
            <v>LECCIONES ENSEÑANZA ESPECIAL</v>
          </cell>
          <cell r="G1408">
            <v>192</v>
          </cell>
        </row>
        <row r="1409">
          <cell r="C1409">
            <v>4625</v>
          </cell>
          <cell r="D1409" t="str">
            <v>C.T.P. DE ULLOA</v>
          </cell>
          <cell r="E1409">
            <v>2</v>
          </cell>
          <cell r="F1409" t="str">
            <v>LECCIONES ENSEÑANZA ESPECIAL</v>
          </cell>
          <cell r="G1409">
            <v>40</v>
          </cell>
        </row>
        <row r="1410">
          <cell r="C1410">
            <v>4625</v>
          </cell>
          <cell r="D1410" t="str">
            <v>C.T.P. DE ULLOA</v>
          </cell>
          <cell r="E1410">
            <v>1</v>
          </cell>
          <cell r="F1410" t="str">
            <v>LECCIONES LECCIONES ENSEÑANZA TECNICO PROFESIONAL</v>
          </cell>
          <cell r="G1410">
            <v>120</v>
          </cell>
        </row>
        <row r="1411">
          <cell r="C1411">
            <v>4626</v>
          </cell>
          <cell r="D1411" t="str">
            <v>ESC. JUAN MORA F.</v>
          </cell>
          <cell r="E1411">
            <v>2</v>
          </cell>
          <cell r="F1411" t="str">
            <v>LECCIONES ENSEÑANZA ESPECIAL</v>
          </cell>
          <cell r="G1411">
            <v>240</v>
          </cell>
        </row>
        <row r="1412">
          <cell r="C1412">
            <v>4627</v>
          </cell>
          <cell r="D1412" t="str">
            <v>ESC. RAFAEL MOYA M.</v>
          </cell>
          <cell r="E1412">
            <v>2</v>
          </cell>
          <cell r="F1412" t="str">
            <v>LECCIONES ENSEÑANZA ESPECIAL</v>
          </cell>
          <cell r="G1412">
            <v>120</v>
          </cell>
        </row>
        <row r="1413">
          <cell r="C1413">
            <v>4628</v>
          </cell>
          <cell r="D1413" t="str">
            <v>ESC. LA PUEBLA</v>
          </cell>
          <cell r="E1413">
            <v>2</v>
          </cell>
          <cell r="F1413" t="str">
            <v>LECCIONES ENSEÑANZA ESPECIAL</v>
          </cell>
          <cell r="G1413">
            <v>112</v>
          </cell>
        </row>
        <row r="1414">
          <cell r="C1414">
            <v>4629</v>
          </cell>
          <cell r="D1414" t="str">
            <v>ESC. BRAULIO MORALES</v>
          </cell>
          <cell r="E1414">
            <v>2</v>
          </cell>
          <cell r="F1414" t="str">
            <v>LECCIONES ENSEÑANZA ESPECIAL</v>
          </cell>
          <cell r="G1414">
            <v>152</v>
          </cell>
        </row>
        <row r="1415">
          <cell r="C1415">
            <v>4630</v>
          </cell>
          <cell r="D1415" t="str">
            <v>ESC. ULLOA</v>
          </cell>
          <cell r="E1415">
            <v>2</v>
          </cell>
          <cell r="F1415" t="str">
            <v>LECCIONES ENSEÑANZA ESPECIAL</v>
          </cell>
          <cell r="G1415">
            <v>80</v>
          </cell>
        </row>
        <row r="1416">
          <cell r="C1416">
            <v>4631</v>
          </cell>
          <cell r="D1416" t="str">
            <v>ESC. JOSE MARTI</v>
          </cell>
          <cell r="E1416">
            <v>2</v>
          </cell>
          <cell r="F1416" t="str">
            <v>LECCIONES ENSEÑANZA ESPECIAL</v>
          </cell>
          <cell r="G1416">
            <v>304</v>
          </cell>
        </row>
        <row r="1417">
          <cell r="C1417">
            <v>4632</v>
          </cell>
          <cell r="D1417" t="str">
            <v>ESC. JOSE E.GONZALEZ V</v>
          </cell>
          <cell r="E1417">
            <v>2</v>
          </cell>
          <cell r="F1417" t="str">
            <v>LECCIONES ENSEÑANZA ESPECIAL</v>
          </cell>
          <cell r="G1417">
            <v>200</v>
          </cell>
        </row>
        <row r="1418">
          <cell r="C1418">
            <v>4633</v>
          </cell>
          <cell r="D1418" t="str">
            <v>LICEO EL ROBLE</v>
          </cell>
          <cell r="E1418">
            <v>1</v>
          </cell>
          <cell r="F1418" t="str">
            <v>LECCIONES LECCIONES ENSEÑANZA TECNICO PROFESIONAL</v>
          </cell>
          <cell r="G1418">
            <v>120</v>
          </cell>
        </row>
        <row r="1419">
          <cell r="C1419">
            <v>4633</v>
          </cell>
          <cell r="D1419" t="str">
            <v>LICEO EL ROBLE</v>
          </cell>
          <cell r="E1419">
            <v>2</v>
          </cell>
          <cell r="F1419" t="str">
            <v>LECCIONES ENSEÑANZA ESPECIAL</v>
          </cell>
          <cell r="G1419">
            <v>40</v>
          </cell>
        </row>
        <row r="1420">
          <cell r="C1420">
            <v>4634</v>
          </cell>
          <cell r="D1420" t="str">
            <v>ESC. ESPAÑA</v>
          </cell>
          <cell r="E1420">
            <v>2</v>
          </cell>
          <cell r="F1420" t="str">
            <v>LECCIONES ENSEÑANZA ESPECIAL</v>
          </cell>
          <cell r="G1420">
            <v>312</v>
          </cell>
        </row>
        <row r="1421">
          <cell r="C1421">
            <v>4635</v>
          </cell>
          <cell r="D1421" t="str">
            <v>ESC. RUBEN DARIO(STO.DOMINGO)</v>
          </cell>
          <cell r="E1421">
            <v>2</v>
          </cell>
          <cell r="F1421" t="str">
            <v>LECCIONES ENSEÑANZA ESPECIAL</v>
          </cell>
          <cell r="G1421">
            <v>120</v>
          </cell>
        </row>
        <row r="1422">
          <cell r="C1422">
            <v>4636</v>
          </cell>
          <cell r="D1422" t="str">
            <v>ESC. PEDRO MURILLO</v>
          </cell>
          <cell r="E1422">
            <v>2</v>
          </cell>
          <cell r="F1422" t="str">
            <v>LECCIONES ENSEÑANZA ESPECIAL</v>
          </cell>
          <cell r="G1422">
            <v>160</v>
          </cell>
        </row>
        <row r="1423">
          <cell r="C1423">
            <v>4637</v>
          </cell>
          <cell r="D1423" t="str">
            <v>ESC. JOSE FIGUERES F.</v>
          </cell>
          <cell r="E1423">
            <v>2</v>
          </cell>
          <cell r="F1423" t="str">
            <v>LECCIONES ENSEÑANZA ESPECIAL</v>
          </cell>
          <cell r="G1423">
            <v>168</v>
          </cell>
        </row>
        <row r="1424">
          <cell r="C1424">
            <v>4638</v>
          </cell>
          <cell r="D1424" t="str">
            <v>ESC. CRISTOBAL COLON</v>
          </cell>
          <cell r="E1424">
            <v>2</v>
          </cell>
          <cell r="F1424" t="str">
            <v>LECCIONES ENSEÑANZA ESPECIAL</v>
          </cell>
          <cell r="G1424">
            <v>112</v>
          </cell>
        </row>
        <row r="1425">
          <cell r="C1425">
            <v>4639</v>
          </cell>
          <cell r="D1425" t="str">
            <v>ESC. FIDEL CHAVES</v>
          </cell>
          <cell r="E1425">
            <v>2</v>
          </cell>
          <cell r="F1425" t="str">
            <v>LECCIONES ENSEÑANZA ESPECIAL</v>
          </cell>
          <cell r="G1425">
            <v>232</v>
          </cell>
        </row>
        <row r="1426">
          <cell r="C1426">
            <v>4640</v>
          </cell>
          <cell r="D1426" t="str">
            <v>J.N. CLETO GONZALEZ V.</v>
          </cell>
          <cell r="E1426">
            <v>2</v>
          </cell>
          <cell r="F1426" t="str">
            <v>LECCIONES ENSEÑANZA ESPECIAL</v>
          </cell>
          <cell r="G1426">
            <v>40</v>
          </cell>
        </row>
        <row r="1427">
          <cell r="C1427">
            <v>4641</v>
          </cell>
          <cell r="D1427" t="str">
            <v>ESC. LLORENTE</v>
          </cell>
          <cell r="E1427">
            <v>2</v>
          </cell>
          <cell r="F1427" t="str">
            <v>LECCIONES ENSEÑANZA ESPECIAL</v>
          </cell>
          <cell r="G1427">
            <v>200</v>
          </cell>
        </row>
        <row r="1428">
          <cell r="C1428">
            <v>4642</v>
          </cell>
          <cell r="D1428" t="str">
            <v>ESC. MANUEL DEL PILAR</v>
          </cell>
          <cell r="E1428">
            <v>2</v>
          </cell>
          <cell r="F1428" t="str">
            <v>LECCIONES ENSEÑANZA ESPECIAL</v>
          </cell>
          <cell r="G1428">
            <v>120</v>
          </cell>
        </row>
        <row r="1429">
          <cell r="C1429">
            <v>4643</v>
          </cell>
          <cell r="D1429" t="str">
            <v>ESC. PUENTE SALAS</v>
          </cell>
          <cell r="E1429">
            <v>2</v>
          </cell>
          <cell r="F1429" t="str">
            <v>LECCIONES ENSEÑANZA ESPECIAL</v>
          </cell>
          <cell r="G1429">
            <v>120</v>
          </cell>
        </row>
        <row r="1430">
          <cell r="C1430">
            <v>4644</v>
          </cell>
          <cell r="D1430" t="str">
            <v>ESC. LA AURORA</v>
          </cell>
          <cell r="E1430">
            <v>2</v>
          </cell>
          <cell r="F1430" t="str">
            <v>LECCIONES ENSEÑANZA ESPECIAL</v>
          </cell>
          <cell r="G1430">
            <v>152</v>
          </cell>
        </row>
        <row r="1431">
          <cell r="C1431">
            <v>4645</v>
          </cell>
          <cell r="D1431" t="str">
            <v>ESC. GUARARI</v>
          </cell>
          <cell r="E1431">
            <v>2</v>
          </cell>
          <cell r="F1431" t="str">
            <v>LECCIONES ENSEÑANZA ESPECIAL</v>
          </cell>
          <cell r="G1431">
            <v>272</v>
          </cell>
        </row>
        <row r="1432">
          <cell r="C1432">
            <v>4646</v>
          </cell>
          <cell r="D1432" t="str">
            <v>ESC. CUBUJUQUI</v>
          </cell>
          <cell r="E1432">
            <v>2</v>
          </cell>
          <cell r="F1432" t="str">
            <v>LECCIONES ENSEÑANZA ESPECIAL</v>
          </cell>
          <cell r="G1432">
            <v>232</v>
          </cell>
        </row>
        <row r="1433">
          <cell r="C1433">
            <v>4647</v>
          </cell>
          <cell r="D1433" t="str">
            <v>ESC. SAN PABLO</v>
          </cell>
          <cell r="E1433">
            <v>2</v>
          </cell>
          <cell r="F1433" t="str">
            <v>LECCIONES ENSEÑANZA ESPECIAL</v>
          </cell>
          <cell r="G1433">
            <v>152</v>
          </cell>
        </row>
        <row r="1434">
          <cell r="C1434">
            <v>4648</v>
          </cell>
          <cell r="D1434" t="str">
            <v>ESC. PUERTO VIEJO</v>
          </cell>
          <cell r="E1434">
            <v>2</v>
          </cell>
          <cell r="F1434" t="str">
            <v>LECCIONES ENSEÑANZA ESPECIAL</v>
          </cell>
          <cell r="G1434">
            <v>200</v>
          </cell>
        </row>
        <row r="1435">
          <cell r="C1435">
            <v>4649</v>
          </cell>
          <cell r="D1435" t="str">
            <v>ESC. MERCEDES SUR</v>
          </cell>
          <cell r="E1435">
            <v>2</v>
          </cell>
          <cell r="F1435" t="str">
            <v>LECCIONES ENSEÑANZA ESPECIAL</v>
          </cell>
          <cell r="G1435">
            <v>216</v>
          </cell>
        </row>
        <row r="1436">
          <cell r="C1436">
            <v>4650</v>
          </cell>
          <cell r="D1436" t="str">
            <v>ESC. DOMINGO GONZALEZ P.</v>
          </cell>
          <cell r="E1436">
            <v>2</v>
          </cell>
          <cell r="F1436" t="str">
            <v>LECCIONES ENSEÑANZA ESPECIAL</v>
          </cell>
          <cell r="G1436">
            <v>124</v>
          </cell>
        </row>
        <row r="1437">
          <cell r="C1437">
            <v>4651</v>
          </cell>
          <cell r="D1437" t="str">
            <v>ESC. TRANQUILINO SAENZ</v>
          </cell>
          <cell r="E1437">
            <v>2</v>
          </cell>
          <cell r="F1437" t="str">
            <v>LECCIONES ENSEÑANZA ESPECIAL</v>
          </cell>
          <cell r="G1437">
            <v>160</v>
          </cell>
        </row>
        <row r="1438">
          <cell r="C1438">
            <v>4652</v>
          </cell>
          <cell r="D1438" t="str">
            <v>ESC. PEDRO Mº BADILLA</v>
          </cell>
          <cell r="E1438">
            <v>2</v>
          </cell>
          <cell r="F1438" t="str">
            <v>LECCIONES ENSEÑANZA ESPECIAL</v>
          </cell>
          <cell r="G1438">
            <v>192</v>
          </cell>
        </row>
        <row r="1439">
          <cell r="C1439">
            <v>4653</v>
          </cell>
          <cell r="D1439" t="str">
            <v>J.N. EST.UNI.DE AMER.</v>
          </cell>
          <cell r="E1439">
            <v>2</v>
          </cell>
          <cell r="F1439" t="str">
            <v>LECCIONES ENSEÑANZA ESPECIAL</v>
          </cell>
          <cell r="G1439">
            <v>40</v>
          </cell>
        </row>
        <row r="1440">
          <cell r="C1440">
            <v>4654</v>
          </cell>
          <cell r="D1440" t="str">
            <v>IPEC DE BARBA</v>
          </cell>
          <cell r="E1440">
            <v>2</v>
          </cell>
          <cell r="F1440" t="str">
            <v>LECCIONES ENSEÑANZA ESPECIAL</v>
          </cell>
          <cell r="G1440">
            <v>128</v>
          </cell>
        </row>
        <row r="1441">
          <cell r="C1441">
            <v>4654</v>
          </cell>
          <cell r="D1441" t="str">
            <v>IPEC DE BARBA</v>
          </cell>
          <cell r="E1441">
            <v>1</v>
          </cell>
          <cell r="F1441" t="str">
            <v>LECCIONES LECCIONES ENSEÑANZA TECNICO PROFESIONAL</v>
          </cell>
          <cell r="G1441">
            <v>136</v>
          </cell>
        </row>
        <row r="1442">
          <cell r="C1442">
            <v>4655</v>
          </cell>
          <cell r="D1442" t="str">
            <v>ESC. FINCA SEIS</v>
          </cell>
          <cell r="E1442">
            <v>2</v>
          </cell>
          <cell r="F1442" t="str">
            <v>LECCIONES ENSEÑANZA ESPECIAL</v>
          </cell>
          <cell r="G1442">
            <v>152</v>
          </cell>
        </row>
        <row r="1443">
          <cell r="C1443">
            <v>4656</v>
          </cell>
          <cell r="D1443" t="str">
            <v>ESC. CONCEPCION DE SAN RAFAEL</v>
          </cell>
          <cell r="E1443">
            <v>2</v>
          </cell>
          <cell r="F1443" t="str">
            <v>LECCIONES ENSEÑANZA ESPECIAL</v>
          </cell>
          <cell r="G1443">
            <v>160</v>
          </cell>
        </row>
        <row r="1444">
          <cell r="C1444">
            <v>4658</v>
          </cell>
          <cell r="D1444" t="str">
            <v>ESC. NUEVO HORIZONTE</v>
          </cell>
          <cell r="E1444">
            <v>2</v>
          </cell>
          <cell r="F1444" t="str">
            <v>LECCIONES ENSEÑANZA ESPECIAL</v>
          </cell>
          <cell r="G1444">
            <v>232</v>
          </cell>
        </row>
        <row r="1445">
          <cell r="C1445">
            <v>4659</v>
          </cell>
          <cell r="D1445" t="str">
            <v>ESC. ARTURO MORALES</v>
          </cell>
          <cell r="E1445">
            <v>2</v>
          </cell>
          <cell r="F1445" t="str">
            <v>LECCIONES ENSEÑANZA ESPECIAL</v>
          </cell>
          <cell r="G1445">
            <v>200</v>
          </cell>
        </row>
        <row r="1446">
          <cell r="C1446">
            <v>4660</v>
          </cell>
          <cell r="D1446" t="str">
            <v>ESC. RAFAEL ARGUEDAS</v>
          </cell>
          <cell r="E1446">
            <v>2</v>
          </cell>
          <cell r="F1446" t="str">
            <v>LECCIONES ENSEÑANZA ESPECIAL</v>
          </cell>
          <cell r="G1446">
            <v>80</v>
          </cell>
        </row>
        <row r="1447">
          <cell r="C1447">
            <v>4661</v>
          </cell>
          <cell r="D1447" t="str">
            <v>ESC. SAN LUIS GONZAGA</v>
          </cell>
          <cell r="E1447">
            <v>2</v>
          </cell>
          <cell r="F1447" t="str">
            <v>LECCIONES ENSEÑANZA ESPECIAL</v>
          </cell>
          <cell r="G1447">
            <v>120</v>
          </cell>
        </row>
        <row r="1448">
          <cell r="C1448">
            <v>4662</v>
          </cell>
          <cell r="D1448" t="str">
            <v>ESC. LOS LAGOS</v>
          </cell>
          <cell r="E1448">
            <v>2</v>
          </cell>
          <cell r="F1448" t="str">
            <v>LECCIONES ENSEÑANZA ESPECIAL</v>
          </cell>
          <cell r="G1448">
            <v>120</v>
          </cell>
        </row>
        <row r="1449">
          <cell r="C1449">
            <v>4663</v>
          </cell>
          <cell r="D1449" t="str">
            <v>ESC. JESUS</v>
          </cell>
          <cell r="E1449">
            <v>2</v>
          </cell>
          <cell r="F1449" t="str">
            <v>LECCIONES ENSEÑANZA ESPECIAL</v>
          </cell>
          <cell r="G1449">
            <v>120</v>
          </cell>
        </row>
        <row r="1450">
          <cell r="C1450">
            <v>4664</v>
          </cell>
          <cell r="D1450" t="str">
            <v>ESC. ELISA SOTO JIMENEZ</v>
          </cell>
          <cell r="E1450">
            <v>2</v>
          </cell>
          <cell r="F1450" t="str">
            <v>LECCIONES ENSEÑANZA ESPECIAL</v>
          </cell>
          <cell r="G1450">
            <v>120</v>
          </cell>
        </row>
        <row r="1451">
          <cell r="C1451">
            <v>4665</v>
          </cell>
          <cell r="D1451" t="str">
            <v>ESC. RAMON BARRANTES</v>
          </cell>
          <cell r="E1451">
            <v>2</v>
          </cell>
          <cell r="F1451" t="str">
            <v>LECCIONES ENSEÑANZA ESPECIAL</v>
          </cell>
          <cell r="G1451">
            <v>80</v>
          </cell>
        </row>
        <row r="1452">
          <cell r="C1452">
            <v>4667</v>
          </cell>
          <cell r="D1452" t="str">
            <v>SAN BOSCO</v>
          </cell>
          <cell r="E1452">
            <v>2</v>
          </cell>
          <cell r="F1452" t="str">
            <v>LECCIONES ENSEÑANZA ESPECIAL</v>
          </cell>
          <cell r="G1452">
            <v>80</v>
          </cell>
        </row>
        <row r="1453">
          <cell r="C1453">
            <v>4668</v>
          </cell>
          <cell r="D1453" t="str">
            <v>ALFREDO VOLIO JIMENEZ</v>
          </cell>
          <cell r="E1453">
            <v>2</v>
          </cell>
          <cell r="F1453" t="str">
            <v>LECCIONES ENSEÑANZA ESPECIAL</v>
          </cell>
          <cell r="G1453">
            <v>80</v>
          </cell>
        </row>
        <row r="1454">
          <cell r="C1454">
            <v>4669</v>
          </cell>
          <cell r="D1454" t="str">
            <v>ALFREDO GONZALEZ FLORES</v>
          </cell>
          <cell r="E1454">
            <v>2</v>
          </cell>
          <cell r="F1454" t="str">
            <v>LECCIONES ENSEÑANZA ESPECIAL</v>
          </cell>
          <cell r="G1454">
            <v>80</v>
          </cell>
        </row>
        <row r="1455">
          <cell r="C1455">
            <v>4670</v>
          </cell>
          <cell r="D1455" t="str">
            <v>JOSE RAMON HERNANDEZ</v>
          </cell>
          <cell r="E1455">
            <v>2</v>
          </cell>
          <cell r="F1455" t="str">
            <v>LECCIONES ENSEÑANZA ESPECIAL</v>
          </cell>
          <cell r="G1455">
            <v>240</v>
          </cell>
        </row>
        <row r="1456">
          <cell r="C1456">
            <v>4671</v>
          </cell>
          <cell r="D1456" t="str">
            <v>SERVICIO ITINERANTE ENS. ESP.</v>
          </cell>
          <cell r="E1456">
            <v>2</v>
          </cell>
          <cell r="F1456" t="str">
            <v>LECCIONES ENSEÑANZA ESPECIAL</v>
          </cell>
          <cell r="G1456">
            <v>3499</v>
          </cell>
        </row>
        <row r="1457">
          <cell r="C1457">
            <v>4672</v>
          </cell>
          <cell r="D1457" t="str">
            <v>FELIX ARCADIO MONTERO</v>
          </cell>
          <cell r="E1457">
            <v>2</v>
          </cell>
          <cell r="F1457" t="str">
            <v>LECCIONES ENSEÑANZA ESPECIAL</v>
          </cell>
          <cell r="G1457">
            <v>312</v>
          </cell>
        </row>
        <row r="1458">
          <cell r="C1458">
            <v>4902</v>
          </cell>
          <cell r="D1458" t="str">
            <v>C.T.P. DE FLORES</v>
          </cell>
          <cell r="E1458">
            <v>1</v>
          </cell>
          <cell r="F1458" t="str">
            <v>LECCIONES LECCIONES ENSEÑANZA TECNICO PROFESIONAL</v>
          </cell>
          <cell r="G1458">
            <v>159</v>
          </cell>
        </row>
        <row r="1459">
          <cell r="C1459">
            <v>4902</v>
          </cell>
          <cell r="D1459" t="str">
            <v>C.T.P. DE FLORES</v>
          </cell>
          <cell r="E1459">
            <v>2</v>
          </cell>
          <cell r="F1459" t="str">
            <v>LECCIONES ENSEÑANZA ESPECIAL</v>
          </cell>
          <cell r="G1459">
            <v>159</v>
          </cell>
        </row>
        <row r="1460">
          <cell r="C1460">
            <v>5250</v>
          </cell>
          <cell r="D1460" t="str">
            <v>ESC. SAN FRANCISCO</v>
          </cell>
          <cell r="E1460">
            <v>2</v>
          </cell>
          <cell r="F1460" t="str">
            <v>LECCIONES ENSEÑANZA ESPECIAL</v>
          </cell>
          <cell r="G1460">
            <v>112</v>
          </cell>
        </row>
        <row r="1461">
          <cell r="C1461">
            <v>5251</v>
          </cell>
          <cell r="D1461" t="str">
            <v>ESC. ENRIQUE STRACHAN</v>
          </cell>
          <cell r="E1461">
            <v>2</v>
          </cell>
          <cell r="F1461" t="str">
            <v>LECCIONES ENSEÑANZA ESPECIAL</v>
          </cell>
          <cell r="G1461">
            <v>40</v>
          </cell>
        </row>
        <row r="1462">
          <cell r="C1462">
            <v>5252</v>
          </cell>
          <cell r="D1462" t="str">
            <v>CLAUDIO LARA CAMPOS</v>
          </cell>
          <cell r="E1462">
            <v>2</v>
          </cell>
          <cell r="F1462" t="str">
            <v>LECCIONES ENSEÑANZA ESPECIAL</v>
          </cell>
          <cell r="G1462">
            <v>160</v>
          </cell>
        </row>
        <row r="1463">
          <cell r="C1463">
            <v>5253</v>
          </cell>
          <cell r="D1463" t="str">
            <v>ESC.LAS PALMITAS</v>
          </cell>
          <cell r="E1463">
            <v>2</v>
          </cell>
          <cell r="F1463" t="str">
            <v>LECCIONES ENSEÑANZA ESPECIAL</v>
          </cell>
          <cell r="G1463">
            <v>72</v>
          </cell>
        </row>
        <row r="1464">
          <cell r="C1464">
            <v>5400</v>
          </cell>
          <cell r="D1464" t="str">
            <v>ESC. JOAQUIN CAMACHO ULATE</v>
          </cell>
          <cell r="E1464">
            <v>2</v>
          </cell>
          <cell r="F1464" t="str">
            <v>LECCIONES ENSEÑANZA ESPECIAL</v>
          </cell>
          <cell r="G1464">
            <v>80</v>
          </cell>
        </row>
        <row r="1465">
          <cell r="C1465">
            <v>5401</v>
          </cell>
          <cell r="D1465" t="str">
            <v>ESC. SANTO TOMAS</v>
          </cell>
          <cell r="E1465">
            <v>2</v>
          </cell>
          <cell r="F1465" t="str">
            <v>LECCIONES ENSEÑANZA ESPECIAL</v>
          </cell>
          <cell r="G1465">
            <v>120</v>
          </cell>
        </row>
        <row r="1466">
          <cell r="C1466">
            <v>5402</v>
          </cell>
          <cell r="D1466" t="str">
            <v>ESC. IMAS ULLOA</v>
          </cell>
          <cell r="E1466">
            <v>2</v>
          </cell>
          <cell r="F1466" t="str">
            <v>LECCIONES ENSEÑANZA ESPECIAL</v>
          </cell>
          <cell r="G1466">
            <v>80</v>
          </cell>
        </row>
        <row r="1467">
          <cell r="C1467">
            <v>5403</v>
          </cell>
          <cell r="D1467" t="str">
            <v>ESC. SAN JOSE</v>
          </cell>
          <cell r="E1467">
            <v>2</v>
          </cell>
          <cell r="F1467" t="str">
            <v>LECCIONES ENSEÑANZA ESPECIAL</v>
          </cell>
          <cell r="G1467">
            <v>80</v>
          </cell>
        </row>
        <row r="1468">
          <cell r="C1468">
            <v>5404</v>
          </cell>
          <cell r="D1468" t="str">
            <v>ESC. CRISTO REY</v>
          </cell>
          <cell r="E1468">
            <v>2</v>
          </cell>
          <cell r="F1468" t="str">
            <v>LECCIONES ENSEÑANZA ESPECIAL</v>
          </cell>
          <cell r="G1468">
            <v>120</v>
          </cell>
        </row>
        <row r="1469">
          <cell r="C1469">
            <v>5405</v>
          </cell>
          <cell r="D1469" t="str">
            <v>ESC. JUAN SANTAMARIA</v>
          </cell>
          <cell r="E1469">
            <v>2</v>
          </cell>
          <cell r="F1469" t="str">
            <v>LECCIONES ENSEÑANZA ESPECIAL</v>
          </cell>
          <cell r="G1469">
            <v>160</v>
          </cell>
        </row>
        <row r="1470">
          <cell r="C1470">
            <v>5406</v>
          </cell>
          <cell r="D1470" t="str">
            <v>LICEO DE SANTO DOMINGO</v>
          </cell>
          <cell r="E1470">
            <v>2</v>
          </cell>
          <cell r="F1470" t="str">
            <v>LECCIONES ENSEÑANZA ESPECIAL</v>
          </cell>
          <cell r="G1470">
            <v>80</v>
          </cell>
        </row>
        <row r="1471">
          <cell r="C1471">
            <v>5406</v>
          </cell>
          <cell r="D1471" t="str">
            <v>LICEO DE SANTO DOMINGO</v>
          </cell>
          <cell r="E1471">
            <v>1</v>
          </cell>
          <cell r="F1471" t="str">
            <v>LECCIONES LECCIONES ENSEÑANZA TECNICO PROFESIONAL</v>
          </cell>
          <cell r="G1471">
            <v>120</v>
          </cell>
        </row>
        <row r="1472">
          <cell r="C1472">
            <v>5407</v>
          </cell>
          <cell r="D1472" t="str">
            <v>LICEO ING. MANUEL BENAVIDES</v>
          </cell>
          <cell r="E1472">
            <v>2</v>
          </cell>
          <cell r="F1472" t="str">
            <v>LECCIONES ENSEÑANZA ESPECIAL</v>
          </cell>
          <cell r="G1472">
            <v>206</v>
          </cell>
        </row>
        <row r="1473">
          <cell r="C1473">
            <v>5407</v>
          </cell>
          <cell r="D1473" t="str">
            <v>LICEO ING. MANUEL BENAVIDES</v>
          </cell>
          <cell r="E1473">
            <v>1</v>
          </cell>
          <cell r="F1473" t="str">
            <v>LECCIONES LECCIONES ENSEÑANZA TECNICO PROFESIONAL</v>
          </cell>
          <cell r="G1473">
            <v>120</v>
          </cell>
        </row>
        <row r="1474">
          <cell r="C1474">
            <v>5537</v>
          </cell>
          <cell r="D1474" t="str">
            <v>ESC. FINCA DOS</v>
          </cell>
          <cell r="E1474">
            <v>2</v>
          </cell>
          <cell r="F1474" t="str">
            <v>LECCIONES ENSEÑANZA ESPECIAL</v>
          </cell>
          <cell r="G1474">
            <v>40</v>
          </cell>
        </row>
        <row r="1475">
          <cell r="C1475">
            <v>5618</v>
          </cell>
          <cell r="D1475" t="str">
            <v>VILLALOBOS</v>
          </cell>
          <cell r="E1475">
            <v>2</v>
          </cell>
          <cell r="F1475" t="str">
            <v>LECCIONES ENSEÑANZA ESPECIAL</v>
          </cell>
          <cell r="G1475">
            <v>80</v>
          </cell>
        </row>
        <row r="1476">
          <cell r="C1476">
            <v>5620</v>
          </cell>
          <cell r="D1476" t="str">
            <v>SAN JOSE</v>
          </cell>
          <cell r="E1476">
            <v>2</v>
          </cell>
          <cell r="F1476" t="str">
            <v>LECCIONES ENSEÑANZA ESPECIAL</v>
          </cell>
          <cell r="G1476">
            <v>120</v>
          </cell>
        </row>
        <row r="1477">
          <cell r="C1477">
            <v>5639</v>
          </cell>
          <cell r="D1477" t="str">
            <v>C.T.P. PUERTO VIEJO</v>
          </cell>
          <cell r="E1477">
            <v>1</v>
          </cell>
          <cell r="F1477" t="str">
            <v>LECCIONES LECCIONES ENSEÑANZA TECNICO PROFESIONAL</v>
          </cell>
          <cell r="G1477">
            <v>96</v>
          </cell>
        </row>
        <row r="1478">
          <cell r="C1478">
            <v>5639</v>
          </cell>
          <cell r="D1478" t="str">
            <v>C.T.P. PUERTO VIEJO</v>
          </cell>
          <cell r="E1478">
            <v>2</v>
          </cell>
          <cell r="F1478" t="str">
            <v>LECCIONES ENSEÑANZA ESPECIAL</v>
          </cell>
          <cell r="G1478">
            <v>92</v>
          </cell>
        </row>
        <row r="1479">
          <cell r="C1479">
            <v>5640</v>
          </cell>
          <cell r="D1479" t="str">
            <v>LOS ANGELES (SAN RAFAEL)</v>
          </cell>
          <cell r="E1479">
            <v>2</v>
          </cell>
          <cell r="F1479" t="str">
            <v>LECCIONES ENSEÑANZA ESPECIAL</v>
          </cell>
          <cell r="G1479">
            <v>120</v>
          </cell>
        </row>
        <row r="1480">
          <cell r="C1480">
            <v>5716</v>
          </cell>
          <cell r="D1480" t="str">
            <v>LICEO DE HEREDIA</v>
          </cell>
          <cell r="E1480">
            <v>2</v>
          </cell>
          <cell r="F1480" t="str">
            <v>LECCIONES ENSEÑANZA ESPECIAL</v>
          </cell>
          <cell r="G1480">
            <v>40</v>
          </cell>
        </row>
        <row r="1481">
          <cell r="C1481">
            <v>5791</v>
          </cell>
          <cell r="D1481" t="str">
            <v>LA GUARIA</v>
          </cell>
          <cell r="E1481">
            <v>2</v>
          </cell>
          <cell r="F1481" t="str">
            <v>LECCIONES ENSEÑANZA ESPECIAL</v>
          </cell>
          <cell r="G1481">
            <v>80</v>
          </cell>
        </row>
        <row r="1482">
          <cell r="C1482">
            <v>5920</v>
          </cell>
          <cell r="D1482" t="str">
            <v>EL PALMAR</v>
          </cell>
          <cell r="E1482">
            <v>2</v>
          </cell>
          <cell r="F1482" t="str">
            <v>LECCIONES ENSEÑANZA ESPECIAL</v>
          </cell>
          <cell r="G1482">
            <v>80</v>
          </cell>
        </row>
        <row r="1483">
          <cell r="C1483">
            <v>5921</v>
          </cell>
          <cell r="D1483" t="str">
            <v>MIRAFLORES</v>
          </cell>
          <cell r="E1483">
            <v>2</v>
          </cell>
          <cell r="F1483" t="str">
            <v>LECCIONES ENSEÑANZA ESPECIAL</v>
          </cell>
          <cell r="G1483">
            <v>120</v>
          </cell>
        </row>
        <row r="1484">
          <cell r="C1484">
            <v>5922</v>
          </cell>
          <cell r="D1484" t="str">
            <v>SAN JOSE RIO SUCIO(PTO.VIEJO)</v>
          </cell>
          <cell r="E1484">
            <v>2</v>
          </cell>
          <cell r="F1484" t="str">
            <v>LECCIONES ENSEÑANZA ESPECIAL</v>
          </cell>
          <cell r="G1484">
            <v>40</v>
          </cell>
        </row>
        <row r="1485">
          <cell r="C1485">
            <v>5923</v>
          </cell>
          <cell r="D1485" t="str">
            <v>FLAMINIA</v>
          </cell>
          <cell r="E1485">
            <v>2</v>
          </cell>
          <cell r="F1485" t="str">
            <v>LECCIONES ENSEÑANZA ESPECIAL</v>
          </cell>
          <cell r="G1485">
            <v>120</v>
          </cell>
        </row>
        <row r="1486">
          <cell r="C1486">
            <v>6057</v>
          </cell>
          <cell r="D1486" t="str">
            <v>LICEO EXP. BILINGUE BELEN</v>
          </cell>
          <cell r="E1486">
            <v>2</v>
          </cell>
          <cell r="F1486" t="str">
            <v>LECCIONES ENSEÑANZA ESPECIAL</v>
          </cell>
          <cell r="G1486">
            <v>40</v>
          </cell>
        </row>
        <row r="1487">
          <cell r="C1487">
            <v>6057</v>
          </cell>
          <cell r="D1487" t="str">
            <v>LICEO EXP. BILINGUE BELEN</v>
          </cell>
          <cell r="E1487">
            <v>1</v>
          </cell>
          <cell r="F1487" t="str">
            <v>LECCIONES LECCIONES ENSEÑANZA TECNICO PROFESIONAL</v>
          </cell>
          <cell r="G1487">
            <v>80</v>
          </cell>
        </row>
        <row r="1488">
          <cell r="C1488">
            <v>6058</v>
          </cell>
          <cell r="D1488" t="str">
            <v>GRAN SAMARIA</v>
          </cell>
          <cell r="E1488">
            <v>2</v>
          </cell>
          <cell r="F1488" t="str">
            <v>LECCIONES ENSEÑANZA ESPECIAL</v>
          </cell>
          <cell r="G1488">
            <v>80</v>
          </cell>
        </row>
        <row r="1489">
          <cell r="C1489">
            <v>6059</v>
          </cell>
          <cell r="D1489" t="str">
            <v>EL NARANJAL</v>
          </cell>
          <cell r="E1489">
            <v>2</v>
          </cell>
          <cell r="F1489" t="str">
            <v>LECCIONES ENSEÑANZA ESPECIAL</v>
          </cell>
          <cell r="G1489">
            <v>40</v>
          </cell>
        </row>
        <row r="1490">
          <cell r="C1490">
            <v>6172</v>
          </cell>
          <cell r="D1490" t="str">
            <v>LOS LIRIOS</v>
          </cell>
          <cell r="E1490">
            <v>2</v>
          </cell>
          <cell r="F1490" t="str">
            <v>LECCIONES ENSEÑANZA ESPECIAL</v>
          </cell>
          <cell r="G1490">
            <v>80</v>
          </cell>
        </row>
        <row r="1491">
          <cell r="C1491">
            <v>6208</v>
          </cell>
          <cell r="D1491" t="str">
            <v>MANUEL CAMACHO HERNÁNDEZ</v>
          </cell>
          <cell r="E1491">
            <v>2</v>
          </cell>
          <cell r="F1491" t="str">
            <v>LECCIONES ENSEÑANZA ESPECIAL</v>
          </cell>
          <cell r="G1491">
            <v>80</v>
          </cell>
        </row>
        <row r="1492">
          <cell r="C1492">
            <v>6227</v>
          </cell>
          <cell r="D1492" t="str">
            <v>BUENOS AIRES</v>
          </cell>
          <cell r="E1492">
            <v>2</v>
          </cell>
          <cell r="F1492" t="str">
            <v>LECCIONES ENSEÑANZA ESPECIAL</v>
          </cell>
          <cell r="G1492">
            <v>72</v>
          </cell>
        </row>
        <row r="1493">
          <cell r="C1493">
            <v>6234</v>
          </cell>
          <cell r="D1493" t="str">
            <v>SANTIAGO</v>
          </cell>
          <cell r="E1493">
            <v>2</v>
          </cell>
          <cell r="F1493" t="str">
            <v>LECCIONES ENSEÑANZA ESPECIAL</v>
          </cell>
          <cell r="G1493">
            <v>40</v>
          </cell>
        </row>
        <row r="1494">
          <cell r="C1494">
            <v>6281</v>
          </cell>
          <cell r="D1494" t="str">
            <v>PBRO. RICARDO SALAS CAMPOS</v>
          </cell>
          <cell r="E1494">
            <v>2</v>
          </cell>
          <cell r="F1494" t="str">
            <v>LECCIONES ENSEÑANZA ESPECIAL</v>
          </cell>
          <cell r="G1494">
            <v>80</v>
          </cell>
        </row>
        <row r="1495">
          <cell r="C1495">
            <v>6293</v>
          </cell>
          <cell r="D1495" t="str">
            <v>EL CRUCE</v>
          </cell>
          <cell r="E1495">
            <v>2</v>
          </cell>
          <cell r="F1495" t="str">
            <v>LECCIONES ENSEÑANZA ESPECIAL</v>
          </cell>
          <cell r="G1495">
            <v>40</v>
          </cell>
        </row>
        <row r="1496">
          <cell r="C1496">
            <v>6322</v>
          </cell>
          <cell r="D1496" t="str">
            <v>LICEO DIURNO DE RÍO FRÍO</v>
          </cell>
          <cell r="E1496">
            <v>2</v>
          </cell>
          <cell r="F1496" t="str">
            <v>LECCIONES ENSEÑANZA ESPECIAL</v>
          </cell>
          <cell r="G1496">
            <v>40</v>
          </cell>
        </row>
        <row r="1497">
          <cell r="C1497">
            <v>6322</v>
          </cell>
          <cell r="D1497" t="str">
            <v>LICEO DIURNO DE RÍO FRÍO</v>
          </cell>
          <cell r="E1497">
            <v>1</v>
          </cell>
          <cell r="F1497" t="str">
            <v>LECCIONES LECCIONES ENSEÑANZA TECNICO PROFESIONAL</v>
          </cell>
          <cell r="G1497">
            <v>80</v>
          </cell>
        </row>
        <row r="1498">
          <cell r="C1498">
            <v>6325</v>
          </cell>
          <cell r="D1498" t="str">
            <v>SAN VICENTE</v>
          </cell>
          <cell r="E1498">
            <v>2</v>
          </cell>
          <cell r="F1498" t="str">
            <v>LECCIONES ENSEÑANZA ESPECIAL</v>
          </cell>
          <cell r="G1498">
            <v>40</v>
          </cell>
        </row>
        <row r="1499">
          <cell r="C1499">
            <v>6326</v>
          </cell>
          <cell r="D1499" t="str">
            <v>ALBERTO PANIAGUA CHAVARRIA</v>
          </cell>
          <cell r="E1499">
            <v>2</v>
          </cell>
          <cell r="F1499" t="str">
            <v>LECCIONES ENSEÑANZA ESPECIAL</v>
          </cell>
          <cell r="G1499">
            <v>80</v>
          </cell>
        </row>
        <row r="1500">
          <cell r="C1500">
            <v>6381</v>
          </cell>
          <cell r="D1500" t="str">
            <v>ESCUELA EL ROBLE</v>
          </cell>
          <cell r="E1500">
            <v>2</v>
          </cell>
          <cell r="F1500" t="str">
            <v>LECCIONES ENSEÑANZA ESPECIAL</v>
          </cell>
          <cell r="G1500">
            <v>152</v>
          </cell>
        </row>
        <row r="1501">
          <cell r="C1501">
            <v>6428</v>
          </cell>
          <cell r="D1501" t="str">
            <v>CONCEPCION (SAN ISIDRO)</v>
          </cell>
          <cell r="E1501">
            <v>2</v>
          </cell>
          <cell r="F1501" t="str">
            <v>LECCIONES ENSEÑANZA ESPECIAL</v>
          </cell>
          <cell r="G1501">
            <v>40</v>
          </cell>
        </row>
        <row r="1502">
          <cell r="C1502">
            <v>4673</v>
          </cell>
          <cell r="D1502" t="str">
            <v>ENS. ESP. DE LIBERIA</v>
          </cell>
          <cell r="E1502">
            <v>1</v>
          </cell>
          <cell r="F1502" t="str">
            <v>LECCIONES LECCIONES ENSEÑANZA TECNICO PROFESIONAL</v>
          </cell>
          <cell r="G1502">
            <v>120</v>
          </cell>
        </row>
        <row r="1503">
          <cell r="C1503">
            <v>4673</v>
          </cell>
          <cell r="D1503" t="str">
            <v>ENS. ESP. DE LIBERIA</v>
          </cell>
          <cell r="E1503">
            <v>2</v>
          </cell>
          <cell r="F1503" t="str">
            <v>LECCIONES ENSEÑANZA ESPECIAL</v>
          </cell>
          <cell r="G1503">
            <v>520</v>
          </cell>
        </row>
        <row r="1504">
          <cell r="C1504">
            <v>4674</v>
          </cell>
          <cell r="D1504" t="str">
            <v>ESC. ALBA OCAMPO</v>
          </cell>
          <cell r="E1504">
            <v>2</v>
          </cell>
          <cell r="F1504" t="str">
            <v>LECCIONES ENSEÑANZA ESPECIAL</v>
          </cell>
          <cell r="G1504">
            <v>280</v>
          </cell>
        </row>
        <row r="1505">
          <cell r="C1505">
            <v>4675</v>
          </cell>
          <cell r="D1505" t="str">
            <v>ESC. ASCENSION ESQUIVEL</v>
          </cell>
          <cell r="E1505">
            <v>2</v>
          </cell>
          <cell r="F1505" t="str">
            <v>LECCIONES ENSEÑANZA ESPECIAL</v>
          </cell>
          <cell r="G1505">
            <v>240</v>
          </cell>
        </row>
        <row r="1506">
          <cell r="C1506">
            <v>4676</v>
          </cell>
          <cell r="D1506" t="str">
            <v>ESC. TOMAS GUARDIA G.</v>
          </cell>
          <cell r="E1506">
            <v>2</v>
          </cell>
          <cell r="F1506" t="str">
            <v>LECCIONES ENSEÑANZA ESPECIAL</v>
          </cell>
          <cell r="G1506">
            <v>192</v>
          </cell>
        </row>
        <row r="1507">
          <cell r="C1507">
            <v>4677</v>
          </cell>
          <cell r="D1507" t="str">
            <v>ESC. LA VICTORIA</v>
          </cell>
          <cell r="E1507">
            <v>2</v>
          </cell>
          <cell r="F1507" t="str">
            <v>LECCIONES ENSEÑANZA ESPECIAL</v>
          </cell>
          <cell r="G1507">
            <v>80</v>
          </cell>
        </row>
        <row r="1508">
          <cell r="C1508">
            <v>4678</v>
          </cell>
          <cell r="D1508" t="str">
            <v>ESC. SALVADOR V.</v>
          </cell>
          <cell r="E1508">
            <v>2</v>
          </cell>
          <cell r="F1508" t="str">
            <v>LECCIONES ENSEÑANZA ESPECIAL</v>
          </cell>
          <cell r="G1508">
            <v>80</v>
          </cell>
        </row>
        <row r="1509">
          <cell r="C1509">
            <v>4679</v>
          </cell>
          <cell r="D1509" t="str">
            <v>ESC. SAN ROQUE</v>
          </cell>
          <cell r="E1509">
            <v>2</v>
          </cell>
          <cell r="F1509" t="str">
            <v>LECCIONES ENSEÑANZA ESPECIAL</v>
          </cell>
          <cell r="G1509">
            <v>280</v>
          </cell>
        </row>
        <row r="1510">
          <cell r="C1510">
            <v>4680</v>
          </cell>
          <cell r="D1510" t="str">
            <v>ESC. MORACIA</v>
          </cell>
          <cell r="E1510">
            <v>2</v>
          </cell>
          <cell r="F1510" t="str">
            <v>LECCIONES ENSEÑANZA ESPECIAL</v>
          </cell>
          <cell r="G1510">
            <v>272</v>
          </cell>
        </row>
        <row r="1511">
          <cell r="C1511">
            <v>4681</v>
          </cell>
          <cell r="D1511" t="str">
            <v>C.T.P. LIBERIA</v>
          </cell>
          <cell r="E1511">
            <v>2</v>
          </cell>
          <cell r="F1511" t="str">
            <v>LECCIONES ENSEÑANZA ESPECIAL</v>
          </cell>
          <cell r="G1511">
            <v>318</v>
          </cell>
        </row>
        <row r="1512">
          <cell r="C1512">
            <v>4681</v>
          </cell>
          <cell r="D1512" t="str">
            <v>C.T.P. LIBERIA</v>
          </cell>
          <cell r="E1512">
            <v>1</v>
          </cell>
          <cell r="F1512" t="str">
            <v>LECCIONES LECCIONES ENSEÑANZA TECNICO PROFESIONAL</v>
          </cell>
          <cell r="G1512">
            <v>196</v>
          </cell>
        </row>
        <row r="1513">
          <cell r="C1513">
            <v>4682</v>
          </cell>
          <cell r="D1513" t="str">
            <v>ESC. DE GUARDIA</v>
          </cell>
          <cell r="E1513">
            <v>2</v>
          </cell>
          <cell r="F1513" t="str">
            <v>LECCIONES ENSEÑANZA ESPECIAL</v>
          </cell>
          <cell r="G1513">
            <v>232</v>
          </cell>
        </row>
        <row r="1514">
          <cell r="C1514">
            <v>4683</v>
          </cell>
          <cell r="D1514" t="str">
            <v>ESC. Bº JESUS DE NAZARETH</v>
          </cell>
          <cell r="E1514">
            <v>2</v>
          </cell>
          <cell r="F1514" t="str">
            <v>LECCIONES ENSEÑANZA ESPECIAL</v>
          </cell>
          <cell r="G1514">
            <v>264</v>
          </cell>
        </row>
        <row r="1515">
          <cell r="C1515">
            <v>4684</v>
          </cell>
          <cell r="D1515" t="str">
            <v>ESC. CORAZON DE JESUS</v>
          </cell>
          <cell r="E1515">
            <v>2</v>
          </cell>
          <cell r="F1515" t="str">
            <v>LECCIONES ENSEÑANZA ESPECIAL</v>
          </cell>
          <cell r="G1515">
            <v>112</v>
          </cell>
        </row>
        <row r="1516">
          <cell r="C1516">
            <v>4685</v>
          </cell>
          <cell r="D1516" t="str">
            <v>ESC. BARRIO LA CRUZ</v>
          </cell>
          <cell r="E1516">
            <v>2</v>
          </cell>
          <cell r="F1516" t="str">
            <v>LECCIONES ENSEÑANZA ESPECIAL</v>
          </cell>
          <cell r="G1516">
            <v>80</v>
          </cell>
        </row>
        <row r="1517">
          <cell r="C1517">
            <v>4686</v>
          </cell>
          <cell r="D1517" t="str">
            <v>ESC. EL GUAYABO</v>
          </cell>
          <cell r="E1517">
            <v>2</v>
          </cell>
          <cell r="F1517" t="str">
            <v>LECCIONES ENSEÑANZA ESPECIAL</v>
          </cell>
          <cell r="G1517">
            <v>192</v>
          </cell>
        </row>
        <row r="1518">
          <cell r="C1518">
            <v>4688</v>
          </cell>
          <cell r="D1518" t="str">
            <v>ESC. FAUSTO GUZMAN CALVO</v>
          </cell>
          <cell r="E1518">
            <v>2</v>
          </cell>
          <cell r="F1518" t="str">
            <v>LECCIONES ENSEÑANZA ESPECIAL</v>
          </cell>
          <cell r="G1518">
            <v>152</v>
          </cell>
        </row>
        <row r="1519">
          <cell r="C1519">
            <v>4689</v>
          </cell>
          <cell r="D1519" t="str">
            <v>ESC. SANTA CECILIA</v>
          </cell>
          <cell r="E1519">
            <v>2</v>
          </cell>
          <cell r="F1519" t="str">
            <v>LECCIONES ENSEÑANZA ESPECIAL</v>
          </cell>
          <cell r="G1519">
            <v>40</v>
          </cell>
        </row>
        <row r="1520">
          <cell r="C1520">
            <v>4690</v>
          </cell>
          <cell r="D1520" t="str">
            <v>ESC.CUAJINIQUIL</v>
          </cell>
          <cell r="E1520">
            <v>2</v>
          </cell>
          <cell r="F1520" t="str">
            <v>LECCIONES ENSEÑANZA ESPECIAL</v>
          </cell>
          <cell r="G1520">
            <v>80</v>
          </cell>
        </row>
        <row r="1521">
          <cell r="C1521">
            <v>4906</v>
          </cell>
          <cell r="D1521" t="str">
            <v>C.T.P. LA FORTUNA</v>
          </cell>
          <cell r="E1521">
            <v>1</v>
          </cell>
          <cell r="F1521" t="str">
            <v>LECCIONES LECCIONES ENSEÑANZA TECNICO PROFESIONAL</v>
          </cell>
          <cell r="G1521">
            <v>80</v>
          </cell>
        </row>
        <row r="1522">
          <cell r="C1522">
            <v>4906</v>
          </cell>
          <cell r="D1522" t="str">
            <v>C.T.P. LA FORTUNA</v>
          </cell>
          <cell r="E1522">
            <v>2</v>
          </cell>
          <cell r="F1522" t="str">
            <v>LECCIONES ENSEÑANZA ESPECIAL</v>
          </cell>
          <cell r="G1522">
            <v>40</v>
          </cell>
        </row>
        <row r="1523">
          <cell r="C1523">
            <v>5254</v>
          </cell>
          <cell r="D1523" t="str">
            <v>SERVICIO ITINERANTE ENS. ESP.</v>
          </cell>
          <cell r="E1523">
            <v>2</v>
          </cell>
          <cell r="F1523" t="str">
            <v>LECCIONES ENSEÑANZA ESPECIAL</v>
          </cell>
          <cell r="G1523">
            <v>308</v>
          </cell>
        </row>
        <row r="1524">
          <cell r="C1524">
            <v>5408</v>
          </cell>
          <cell r="D1524" t="str">
            <v>LICEO JOSE MARIA GUTIERREZ</v>
          </cell>
          <cell r="E1524">
            <v>2</v>
          </cell>
          <cell r="F1524" t="str">
            <v>LECCIONES ENSEÑANZA ESPECIAL</v>
          </cell>
          <cell r="G1524">
            <v>40</v>
          </cell>
        </row>
        <row r="1525">
          <cell r="C1525">
            <v>5408</v>
          </cell>
          <cell r="D1525" t="str">
            <v>LICEO JOSE MARIA GUTIERREZ</v>
          </cell>
          <cell r="E1525">
            <v>1</v>
          </cell>
          <cell r="F1525" t="str">
            <v>LECCIONES LECCIONES ENSEÑANZA TECNICO PROFESIONAL</v>
          </cell>
          <cell r="G1525">
            <v>80</v>
          </cell>
        </row>
        <row r="1526">
          <cell r="C1526">
            <v>5484</v>
          </cell>
          <cell r="D1526" t="str">
            <v>ESC. CURUBANDE</v>
          </cell>
          <cell r="E1526">
            <v>2</v>
          </cell>
          <cell r="F1526" t="str">
            <v>LECCIONES ENSEÑANZA ESPECIAL</v>
          </cell>
          <cell r="G1526">
            <v>40</v>
          </cell>
        </row>
        <row r="1527">
          <cell r="C1527">
            <v>5514</v>
          </cell>
          <cell r="D1527" t="str">
            <v>COLEGIO DE BAGACES</v>
          </cell>
          <cell r="E1527">
            <v>2</v>
          </cell>
          <cell r="F1527" t="str">
            <v>LECCIONES ENSEÑANZA ESPECIAL</v>
          </cell>
          <cell r="G1527">
            <v>40</v>
          </cell>
        </row>
        <row r="1528">
          <cell r="C1528">
            <v>5514</v>
          </cell>
          <cell r="D1528" t="str">
            <v>COLEGIO DE BAGACES</v>
          </cell>
          <cell r="E1528">
            <v>1</v>
          </cell>
          <cell r="F1528" t="str">
            <v>LECCIONES LECCIONES ENSEÑANZA TECNICO PROFESIONAL</v>
          </cell>
          <cell r="G1528">
            <v>80</v>
          </cell>
        </row>
        <row r="1529">
          <cell r="C1529">
            <v>5613</v>
          </cell>
          <cell r="D1529" t="str">
            <v>IRIGARAY</v>
          </cell>
          <cell r="E1529">
            <v>2</v>
          </cell>
          <cell r="F1529" t="str">
            <v>LECCIONES ENSEÑANZA ESPECIAL</v>
          </cell>
          <cell r="G1529">
            <v>40</v>
          </cell>
        </row>
        <row r="1530">
          <cell r="C1530">
            <v>5614</v>
          </cell>
          <cell r="D1530" t="str">
            <v>BUENA VISTA</v>
          </cell>
          <cell r="E1530">
            <v>2</v>
          </cell>
          <cell r="F1530" t="str">
            <v>LECCIONES ENSEÑANZA ESPECIAL</v>
          </cell>
          <cell r="G1530">
            <v>80</v>
          </cell>
        </row>
        <row r="1531">
          <cell r="C1531">
            <v>5615</v>
          </cell>
          <cell r="D1531" t="str">
            <v>LICEO BARRIO IRVIN</v>
          </cell>
          <cell r="E1531">
            <v>1</v>
          </cell>
          <cell r="F1531" t="str">
            <v>LECCIONES LECCIONES ENSEÑANZA TECNICO PROFESIONAL</v>
          </cell>
          <cell r="G1531">
            <v>80</v>
          </cell>
        </row>
        <row r="1532">
          <cell r="C1532">
            <v>5615</v>
          </cell>
          <cell r="D1532" t="str">
            <v>LICEO BARRIO IRVIN</v>
          </cell>
          <cell r="E1532">
            <v>2</v>
          </cell>
          <cell r="F1532" t="str">
            <v>LECCIONES ENSEÑANZA ESPECIAL</v>
          </cell>
          <cell r="G1532">
            <v>40</v>
          </cell>
        </row>
        <row r="1533">
          <cell r="C1533">
            <v>5776</v>
          </cell>
          <cell r="D1533" t="str">
            <v>JULIA ACUÑA</v>
          </cell>
          <cell r="E1533">
            <v>2</v>
          </cell>
          <cell r="F1533" t="str">
            <v>LECCIONES ENSEÑANZA ESPECIAL</v>
          </cell>
          <cell r="G1533">
            <v>40</v>
          </cell>
        </row>
        <row r="1534">
          <cell r="C1534">
            <v>5785</v>
          </cell>
          <cell r="D1534" t="str">
            <v>GIL TABLADA COREA</v>
          </cell>
          <cell r="E1534">
            <v>2</v>
          </cell>
          <cell r="F1534" t="str">
            <v>LECCIONES ENSEÑANZA ESPECIAL</v>
          </cell>
          <cell r="G1534">
            <v>80</v>
          </cell>
        </row>
        <row r="1535">
          <cell r="C1535">
            <v>5945</v>
          </cell>
          <cell r="D1535" t="str">
            <v>EL CONSUELO</v>
          </cell>
          <cell r="E1535">
            <v>2</v>
          </cell>
          <cell r="F1535" t="str">
            <v>LECCIONES ENSEÑANZA ESPECIAL</v>
          </cell>
          <cell r="G1535">
            <v>40</v>
          </cell>
        </row>
        <row r="1536">
          <cell r="C1536">
            <v>5946</v>
          </cell>
          <cell r="D1536" t="str">
            <v>LOS LLANOS</v>
          </cell>
          <cell r="E1536">
            <v>2</v>
          </cell>
          <cell r="F1536" t="str">
            <v>LECCIONES ENSEÑANZA ESPECIAL</v>
          </cell>
          <cell r="G1536">
            <v>40</v>
          </cell>
        </row>
        <row r="1537">
          <cell r="C1537">
            <v>5947</v>
          </cell>
          <cell r="D1537" t="str">
            <v>PIJIJE</v>
          </cell>
          <cell r="E1537">
            <v>2</v>
          </cell>
          <cell r="F1537" t="str">
            <v>LECCIONES ENSEÑANZA ESPECIAL</v>
          </cell>
          <cell r="G1537">
            <v>40</v>
          </cell>
        </row>
        <row r="1538">
          <cell r="C1538">
            <v>6005</v>
          </cell>
          <cell r="D1538" t="str">
            <v>BARRIO IRVIN</v>
          </cell>
          <cell r="E1538">
            <v>2</v>
          </cell>
          <cell r="F1538" t="str">
            <v>LECCIONES ENSEÑANZA ESPECIAL</v>
          </cell>
          <cell r="G1538">
            <v>80</v>
          </cell>
        </row>
        <row r="1539">
          <cell r="C1539">
            <v>6080</v>
          </cell>
          <cell r="D1539" t="str">
            <v>EL PELONCITO</v>
          </cell>
          <cell r="E1539">
            <v>2</v>
          </cell>
          <cell r="F1539" t="str">
            <v>LECCIONES ENSEÑANZA ESPECIAL</v>
          </cell>
          <cell r="G1539">
            <v>40</v>
          </cell>
        </row>
        <row r="1540">
          <cell r="C1540">
            <v>6082</v>
          </cell>
          <cell r="D1540" t="str">
            <v>EL CAPULIN</v>
          </cell>
          <cell r="E1540">
            <v>2</v>
          </cell>
          <cell r="F1540" t="str">
            <v>LECCIONES ENSEÑANZA ESPECIAL</v>
          </cell>
          <cell r="G1540">
            <v>40</v>
          </cell>
        </row>
        <row r="1541">
          <cell r="C1541">
            <v>6124</v>
          </cell>
          <cell r="D1541" t="str">
            <v>PUEBLO NUEVO</v>
          </cell>
          <cell r="E1541">
            <v>2</v>
          </cell>
          <cell r="F1541" t="str">
            <v>LECCIONES ENSEÑANZA ESPECIAL</v>
          </cell>
          <cell r="G1541">
            <v>40</v>
          </cell>
        </row>
        <row r="1542">
          <cell r="C1542">
            <v>6125</v>
          </cell>
          <cell r="D1542" t="str">
            <v>BARRIO GUADALUPE (CURUBANDE)</v>
          </cell>
          <cell r="E1542">
            <v>2</v>
          </cell>
          <cell r="F1542" t="str">
            <v>LECCIONES ENSEÑANZA ESPECIAL</v>
          </cell>
          <cell r="G1542">
            <v>80</v>
          </cell>
        </row>
        <row r="1543">
          <cell r="C1543">
            <v>6126</v>
          </cell>
          <cell r="D1543" t="str">
            <v>LOS ANGELES</v>
          </cell>
          <cell r="E1543">
            <v>2</v>
          </cell>
          <cell r="F1543" t="str">
            <v>LECCIONES ENSEÑANZA ESPECIAL</v>
          </cell>
          <cell r="G1543">
            <v>40</v>
          </cell>
        </row>
        <row r="1544">
          <cell r="C1544">
            <v>6233</v>
          </cell>
          <cell r="D1544" t="str">
            <v>CORAZÓN DE JESÚS</v>
          </cell>
          <cell r="E1544">
            <v>2</v>
          </cell>
          <cell r="F1544" t="str">
            <v>LECCIONES ENSEÑANZA ESPECIAL</v>
          </cell>
          <cell r="G1544">
            <v>40</v>
          </cell>
        </row>
        <row r="1545">
          <cell r="C1545">
            <v>6323</v>
          </cell>
          <cell r="D1545" t="str">
            <v>COLONIA BOLAÑOS</v>
          </cell>
          <cell r="E1545">
            <v>2</v>
          </cell>
          <cell r="F1545" t="str">
            <v>LECCIONES ENSEÑANZA ESPECIAL</v>
          </cell>
          <cell r="G1545">
            <v>40</v>
          </cell>
        </row>
        <row r="1546">
          <cell r="C1546">
            <v>4691</v>
          </cell>
          <cell r="D1546" t="str">
            <v>ESC.SAN MARTIN</v>
          </cell>
          <cell r="E1546">
            <v>2</v>
          </cell>
          <cell r="F1546" t="str">
            <v>LECCIONES ENSEÑANZA ESPECIAL</v>
          </cell>
          <cell r="G1546">
            <v>240</v>
          </cell>
        </row>
        <row r="1547">
          <cell r="C1547">
            <v>4692</v>
          </cell>
          <cell r="D1547" t="str">
            <v>ESC. LEONIDAS BRICEÑO</v>
          </cell>
          <cell r="E1547">
            <v>2</v>
          </cell>
          <cell r="F1547" t="str">
            <v>LECCIONES ENSEÑANZA ESPECIAL</v>
          </cell>
          <cell r="G1547">
            <v>264</v>
          </cell>
        </row>
        <row r="1548">
          <cell r="C1548">
            <v>4693</v>
          </cell>
          <cell r="D1548" t="str">
            <v>ESC. PBRO. JOSE D.CARMONA</v>
          </cell>
          <cell r="E1548">
            <v>2</v>
          </cell>
          <cell r="F1548" t="str">
            <v>LECCIONES ENSEÑANZA ESPECIAL</v>
          </cell>
          <cell r="G1548">
            <v>120</v>
          </cell>
        </row>
        <row r="1549">
          <cell r="C1549">
            <v>4694</v>
          </cell>
          <cell r="D1549" t="str">
            <v>ESC. VICTORIANO M.</v>
          </cell>
          <cell r="E1549">
            <v>2</v>
          </cell>
          <cell r="F1549" t="str">
            <v>LECCIONES ENSEÑANZA ESPECIAL</v>
          </cell>
          <cell r="G1549">
            <v>120</v>
          </cell>
        </row>
        <row r="1550">
          <cell r="C1550">
            <v>4697</v>
          </cell>
          <cell r="D1550" t="str">
            <v>C.T.P. DE NICOYA</v>
          </cell>
          <cell r="E1550">
            <v>1</v>
          </cell>
          <cell r="F1550" t="str">
            <v>LECCIONES LECCIONES ENSEÑANZA TECNICO PROFESIONAL</v>
          </cell>
          <cell r="G1550">
            <v>96</v>
          </cell>
        </row>
        <row r="1551">
          <cell r="C1551">
            <v>4697</v>
          </cell>
          <cell r="D1551" t="str">
            <v>C.T.P. DE NICOYA</v>
          </cell>
          <cell r="E1551">
            <v>2</v>
          </cell>
          <cell r="F1551" t="str">
            <v>LECCIONES ENSEÑANZA ESPECIAL</v>
          </cell>
          <cell r="G1551">
            <v>159</v>
          </cell>
        </row>
        <row r="1552">
          <cell r="C1552">
            <v>4699</v>
          </cell>
          <cell r="D1552" t="str">
            <v>ESC. BARRIO LOS ANGELES</v>
          </cell>
          <cell r="E1552">
            <v>2</v>
          </cell>
          <cell r="F1552" t="str">
            <v>LECCIONES ENSEÑANZA ESPECIAL</v>
          </cell>
          <cell r="G1552">
            <v>80</v>
          </cell>
        </row>
        <row r="1553">
          <cell r="C1553">
            <v>4700</v>
          </cell>
          <cell r="D1553" t="str">
            <v>ESC. LEON CORTES CASTRO</v>
          </cell>
          <cell r="E1553">
            <v>2</v>
          </cell>
          <cell r="F1553" t="str">
            <v>LECCIONES ENSEÑANZA ESPECIAL</v>
          </cell>
          <cell r="G1553">
            <v>32</v>
          </cell>
        </row>
        <row r="1554">
          <cell r="C1554">
            <v>4701</v>
          </cell>
          <cell r="D1554" t="str">
            <v>ESC. SERAPIO LOPEZ</v>
          </cell>
          <cell r="E1554">
            <v>2</v>
          </cell>
          <cell r="F1554" t="str">
            <v>LECCIONES ENSEÑANZA ESPECIAL</v>
          </cell>
          <cell r="G1554">
            <v>80</v>
          </cell>
        </row>
        <row r="1555">
          <cell r="C1555">
            <v>4702</v>
          </cell>
          <cell r="D1555" t="str">
            <v>ESC. 26 DE FEBRERO DE 1886</v>
          </cell>
          <cell r="E1555">
            <v>2</v>
          </cell>
          <cell r="F1555" t="str">
            <v>LECCIONES ENSEÑANZA ESPECIAL</v>
          </cell>
          <cell r="G1555">
            <v>40</v>
          </cell>
        </row>
        <row r="1556">
          <cell r="C1556">
            <v>4704</v>
          </cell>
          <cell r="D1556" t="str">
            <v>ESC. LA ESPERANZA</v>
          </cell>
          <cell r="E1556">
            <v>2</v>
          </cell>
          <cell r="F1556" t="str">
            <v>LECCIONES ENSEÑANZA ESPECIAL</v>
          </cell>
          <cell r="G1556">
            <v>40</v>
          </cell>
        </row>
        <row r="1557">
          <cell r="C1557">
            <v>4706</v>
          </cell>
          <cell r="D1557" t="str">
            <v>SERVICIO ITINERANTE ENS. ESP.</v>
          </cell>
          <cell r="E1557">
            <v>2</v>
          </cell>
          <cell r="F1557" t="str">
            <v>LECCIONES ENSEÑANZA ESPECIAL</v>
          </cell>
          <cell r="G1557">
            <v>1068</v>
          </cell>
        </row>
        <row r="1558">
          <cell r="C1558">
            <v>4707</v>
          </cell>
          <cell r="D1558" t="str">
            <v>ANTONIO MACEO</v>
          </cell>
          <cell r="E1558">
            <v>2</v>
          </cell>
          <cell r="F1558" t="str">
            <v>LECCIONES ENSEÑANZA ESPECIAL</v>
          </cell>
          <cell r="G1558">
            <v>112</v>
          </cell>
        </row>
        <row r="1559">
          <cell r="C1559">
            <v>5597</v>
          </cell>
          <cell r="D1559" t="str">
            <v>C.T.P. LA MANSION</v>
          </cell>
          <cell r="E1559">
            <v>2</v>
          </cell>
          <cell r="F1559" t="str">
            <v>LECCIONES ENSEÑANZA ESPECIAL</v>
          </cell>
          <cell r="G1559">
            <v>40</v>
          </cell>
        </row>
        <row r="1560">
          <cell r="C1560">
            <v>5597</v>
          </cell>
          <cell r="D1560" t="str">
            <v>C.T.P. LA MANSION</v>
          </cell>
          <cell r="E1560">
            <v>1</v>
          </cell>
          <cell r="F1560" t="str">
            <v>LECCIONES LECCIONES ENSEÑANZA TECNICO PROFESIONAL</v>
          </cell>
          <cell r="G1560">
            <v>40</v>
          </cell>
        </row>
        <row r="1561">
          <cell r="C1561">
            <v>5795</v>
          </cell>
          <cell r="D1561" t="str">
            <v>NANDAYURE</v>
          </cell>
          <cell r="E1561">
            <v>2</v>
          </cell>
          <cell r="F1561" t="str">
            <v>LECCIONES ENSEÑANZA ESPECIAL</v>
          </cell>
          <cell r="G1561">
            <v>80</v>
          </cell>
        </row>
        <row r="1562">
          <cell r="C1562">
            <v>5796</v>
          </cell>
          <cell r="D1562" t="str">
            <v>GUILLERMO ALVARADO</v>
          </cell>
          <cell r="E1562">
            <v>2</v>
          </cell>
          <cell r="F1562" t="str">
            <v>LECCIONES ENSEÑANZA ESPECIAL</v>
          </cell>
          <cell r="G1562">
            <v>80</v>
          </cell>
        </row>
        <row r="1563">
          <cell r="C1563">
            <v>5809</v>
          </cell>
          <cell r="D1563" t="str">
            <v>CACIQUE NICOA</v>
          </cell>
          <cell r="E1563">
            <v>2</v>
          </cell>
          <cell r="F1563" t="str">
            <v>LECCIONES ENSEÑANZA ESPECIAL</v>
          </cell>
          <cell r="G1563">
            <v>80</v>
          </cell>
        </row>
        <row r="1564">
          <cell r="C1564">
            <v>5881</v>
          </cell>
          <cell r="D1564" t="str">
            <v>SAMARA</v>
          </cell>
          <cell r="E1564">
            <v>2</v>
          </cell>
          <cell r="F1564" t="str">
            <v>LECCIONES ENSEÑANZA ESPECIAL</v>
          </cell>
          <cell r="G1564">
            <v>40</v>
          </cell>
        </row>
        <row r="1565">
          <cell r="C1565">
            <v>5956</v>
          </cell>
          <cell r="D1565" t="str">
            <v>ZAPANDI</v>
          </cell>
          <cell r="E1565">
            <v>2</v>
          </cell>
          <cell r="F1565" t="str">
            <v>LECCIONES ENSEÑANZA ESPECIAL</v>
          </cell>
          <cell r="G1565">
            <v>40</v>
          </cell>
        </row>
        <row r="1566">
          <cell r="C1566">
            <v>6189</v>
          </cell>
          <cell r="D1566" t="str">
            <v>LICEO DE COPAL</v>
          </cell>
          <cell r="E1566">
            <v>2</v>
          </cell>
          <cell r="F1566" t="str">
            <v>LECCIONES ENSEÑANZA ESPECIAL</v>
          </cell>
          <cell r="G1566">
            <v>40</v>
          </cell>
        </row>
        <row r="1567">
          <cell r="C1567">
            <v>6189</v>
          </cell>
          <cell r="D1567" t="str">
            <v>LICEO DE COPAL</v>
          </cell>
          <cell r="E1567">
            <v>4</v>
          </cell>
          <cell r="F1567" t="str">
            <v>LECCIONES ENSEÑANZA MEDIA TECNICA</v>
          </cell>
          <cell r="G1567">
            <v>40</v>
          </cell>
        </row>
        <row r="1568">
          <cell r="C1568">
            <v>6190</v>
          </cell>
          <cell r="D1568" t="str">
            <v>C.T.P. DE NANDAYURE</v>
          </cell>
          <cell r="E1568">
            <v>1</v>
          </cell>
          <cell r="F1568" t="str">
            <v>LECCIONES LECCIONES ENSEÑANZA TECNICO PROFESIONAL</v>
          </cell>
          <cell r="G1568">
            <v>40</v>
          </cell>
        </row>
        <row r="1569">
          <cell r="C1569">
            <v>6190</v>
          </cell>
          <cell r="D1569" t="str">
            <v>C.T.P. DE NANDAYURE</v>
          </cell>
          <cell r="E1569">
            <v>2</v>
          </cell>
          <cell r="F1569" t="str">
            <v>LECCIONES ENSEÑANZA ESPECIAL</v>
          </cell>
          <cell r="G1569">
            <v>40</v>
          </cell>
        </row>
        <row r="1570">
          <cell r="C1570">
            <v>6191</v>
          </cell>
          <cell r="D1570" t="str">
            <v>C.T.P. DE CORRLILLO</v>
          </cell>
          <cell r="E1570">
            <v>2</v>
          </cell>
          <cell r="F1570" t="str">
            <v>LECCIONES ENSEÑANZA ESPECIAL</v>
          </cell>
          <cell r="G1570">
            <v>40</v>
          </cell>
        </row>
        <row r="1571">
          <cell r="C1571">
            <v>6332</v>
          </cell>
          <cell r="D1571" t="str">
            <v>LICEO SAN FRANCISCO DE COYOTE</v>
          </cell>
          <cell r="E1571">
            <v>1</v>
          </cell>
          <cell r="F1571" t="str">
            <v>LECCIONES LECCIONES ENSEÑANZA TECNICO PROFESIONAL</v>
          </cell>
          <cell r="G1571">
            <v>40</v>
          </cell>
        </row>
        <row r="1572">
          <cell r="C1572">
            <v>6332</v>
          </cell>
          <cell r="D1572" t="str">
            <v>LICEO SAN FRANCISCO DE COYOTE</v>
          </cell>
          <cell r="E1572">
            <v>2</v>
          </cell>
          <cell r="F1572" t="str">
            <v>LECCIONES ENSEÑANZA ESPECIAL</v>
          </cell>
          <cell r="G1572">
            <v>40</v>
          </cell>
        </row>
        <row r="1573">
          <cell r="C1573">
            <v>6333</v>
          </cell>
          <cell r="D1573" t="str">
            <v>C.T.P. DE HOJANCHA</v>
          </cell>
          <cell r="E1573">
            <v>1</v>
          </cell>
          <cell r="F1573" t="str">
            <v>LECCIONES LECCIONES ENSEÑANZA TECNICO PROFESIONAL</v>
          </cell>
          <cell r="G1573">
            <v>40</v>
          </cell>
        </row>
        <row r="1574">
          <cell r="C1574">
            <v>6333</v>
          </cell>
          <cell r="D1574" t="str">
            <v>C.T.P. DE HOJANCHA</v>
          </cell>
          <cell r="E1574">
            <v>2</v>
          </cell>
          <cell r="F1574" t="str">
            <v>LECCIONES ENSEÑANZA ESPECIAL</v>
          </cell>
          <cell r="G1574">
            <v>40</v>
          </cell>
        </row>
        <row r="1575">
          <cell r="C1575">
            <v>6334</v>
          </cell>
          <cell r="D1575" t="str">
            <v>LICEO BOCAS DE NOSARA</v>
          </cell>
          <cell r="E1575">
            <v>1</v>
          </cell>
          <cell r="F1575" t="str">
            <v>LECCIONES LECCIONES ENSEÑANZA TECNICO PROFESIONAL</v>
          </cell>
          <cell r="G1575">
            <v>40</v>
          </cell>
        </row>
        <row r="1576">
          <cell r="C1576">
            <v>6334</v>
          </cell>
          <cell r="D1576" t="str">
            <v>LICEO BOCAS DE NOSARA</v>
          </cell>
          <cell r="E1576">
            <v>2</v>
          </cell>
          <cell r="F1576" t="str">
            <v>LECCIONES ENSEÑANZA ESPECIAL</v>
          </cell>
          <cell r="G1576">
            <v>40</v>
          </cell>
        </row>
        <row r="1577">
          <cell r="C1577">
            <v>4708</v>
          </cell>
          <cell r="D1577" t="str">
            <v>ESC. JOSEFINA LOPEZ B.</v>
          </cell>
          <cell r="E1577">
            <v>2</v>
          </cell>
          <cell r="F1577" t="str">
            <v>LECCIONES ENSEÑANZA ESPECIAL</v>
          </cell>
          <cell r="G1577">
            <v>384</v>
          </cell>
        </row>
        <row r="1578">
          <cell r="C1578">
            <v>4709</v>
          </cell>
          <cell r="D1578" t="str">
            <v>CTP SANTA CRUZ</v>
          </cell>
          <cell r="E1578">
            <v>1</v>
          </cell>
          <cell r="F1578" t="str">
            <v>LECCIONES LECCIONES ENSEÑANZA TECNICO PROFESIONAL</v>
          </cell>
          <cell r="G1578">
            <v>92</v>
          </cell>
        </row>
        <row r="1579">
          <cell r="C1579">
            <v>4709</v>
          </cell>
          <cell r="D1579" t="str">
            <v>CTP SANTA CRUZ</v>
          </cell>
          <cell r="E1579">
            <v>2</v>
          </cell>
          <cell r="F1579" t="str">
            <v>LECCIONES ENSEÑANZA ESPECIAL</v>
          </cell>
          <cell r="G1579">
            <v>128</v>
          </cell>
        </row>
        <row r="1580">
          <cell r="C1580">
            <v>4710</v>
          </cell>
          <cell r="D1580" t="str">
            <v>ESC. BELEN</v>
          </cell>
          <cell r="E1580">
            <v>2</v>
          </cell>
          <cell r="F1580" t="str">
            <v>LECCIONES ENSEÑANZA ESPECIAL</v>
          </cell>
          <cell r="G1580">
            <v>232</v>
          </cell>
        </row>
        <row r="1581">
          <cell r="C1581">
            <v>4711</v>
          </cell>
          <cell r="D1581" t="str">
            <v>ESC. CARTAGENA</v>
          </cell>
          <cell r="E1581">
            <v>2</v>
          </cell>
          <cell r="F1581" t="str">
            <v>LECCIONES ENSEÑANZA ESPECIAL</v>
          </cell>
          <cell r="G1581">
            <v>112</v>
          </cell>
        </row>
        <row r="1582">
          <cell r="C1582">
            <v>4712</v>
          </cell>
          <cell r="D1582" t="str">
            <v>ESC. 27 DE ABRIL</v>
          </cell>
          <cell r="E1582">
            <v>2</v>
          </cell>
          <cell r="F1582" t="str">
            <v>LECCIONES ENSEÑANZA ESPECIAL</v>
          </cell>
          <cell r="G1582">
            <v>40</v>
          </cell>
        </row>
        <row r="1583">
          <cell r="C1583">
            <v>4713</v>
          </cell>
          <cell r="D1583" t="str">
            <v>ESC. BERNARDO GUTIERREZ</v>
          </cell>
          <cell r="E1583">
            <v>2</v>
          </cell>
          <cell r="F1583" t="str">
            <v>LECCIONES ENSEÑANZA ESPECIAL</v>
          </cell>
          <cell r="G1583">
            <v>120</v>
          </cell>
        </row>
        <row r="1584">
          <cell r="C1584">
            <v>4714</v>
          </cell>
          <cell r="D1584" t="str">
            <v>ESC. EL COCO</v>
          </cell>
          <cell r="E1584">
            <v>2</v>
          </cell>
          <cell r="F1584" t="str">
            <v>LECCIONES ENSEÑANZA ESPECIAL</v>
          </cell>
          <cell r="G1584">
            <v>80</v>
          </cell>
        </row>
        <row r="1585">
          <cell r="C1585">
            <v>4715</v>
          </cell>
          <cell r="D1585" t="str">
            <v>C.T.P. CARRILLO</v>
          </cell>
          <cell r="E1585">
            <v>2</v>
          </cell>
          <cell r="F1585" t="str">
            <v>LECCIONES ENSEÑANZA ESPECIAL</v>
          </cell>
          <cell r="G1585">
            <v>80</v>
          </cell>
        </row>
        <row r="1586">
          <cell r="C1586">
            <v>4715</v>
          </cell>
          <cell r="D1586" t="str">
            <v>C.T.P. CARRILLO</v>
          </cell>
          <cell r="E1586">
            <v>1</v>
          </cell>
          <cell r="F1586" t="str">
            <v>LECCIONES LECCIONES ENSEÑANZA TECNICO PROFESIONAL</v>
          </cell>
          <cell r="G1586">
            <v>80</v>
          </cell>
        </row>
        <row r="1587">
          <cell r="C1587">
            <v>4716</v>
          </cell>
          <cell r="D1587" t="str">
            <v>HUACAS</v>
          </cell>
          <cell r="E1587">
            <v>2</v>
          </cell>
          <cell r="F1587" t="str">
            <v>LECCIONES ENSEÑANZA ESPECIAL</v>
          </cell>
          <cell r="G1587">
            <v>80</v>
          </cell>
        </row>
        <row r="1588">
          <cell r="C1588">
            <v>4717</v>
          </cell>
          <cell r="D1588" t="str">
            <v>SERVICIO TIIN. ENS. ESPECIAL</v>
          </cell>
          <cell r="E1588">
            <v>2</v>
          </cell>
          <cell r="F1588" t="str">
            <v>LECCIONES ENSEÑANZA ESPECIAL</v>
          </cell>
          <cell r="G1588">
            <v>1277</v>
          </cell>
        </row>
        <row r="1589">
          <cell r="C1589">
            <v>4907</v>
          </cell>
          <cell r="D1589" t="str">
            <v>MARIA LEAL RODRIGUEZ</v>
          </cell>
          <cell r="E1589">
            <v>2</v>
          </cell>
          <cell r="F1589" t="str">
            <v>LECCIONES ENSEÑANZA ESPECIAL</v>
          </cell>
          <cell r="G1589">
            <v>232</v>
          </cell>
        </row>
        <row r="1590">
          <cell r="C1590">
            <v>5256</v>
          </cell>
          <cell r="D1590" t="str">
            <v>ESC. CTRAL. FILADELFIA</v>
          </cell>
          <cell r="E1590">
            <v>2</v>
          </cell>
          <cell r="F1590" t="str">
            <v>LECCIONES ENSEÑANZA ESPECIAL</v>
          </cell>
          <cell r="G1590">
            <v>272</v>
          </cell>
        </row>
        <row r="1591">
          <cell r="C1591">
            <v>5409</v>
          </cell>
          <cell r="D1591" t="str">
            <v>ESC. MERCEDES ORTEGA</v>
          </cell>
          <cell r="E1591">
            <v>2</v>
          </cell>
          <cell r="F1591" t="str">
            <v>LECCIONES ENSEÑANZA ESPECIAL</v>
          </cell>
          <cell r="G1591">
            <v>40</v>
          </cell>
        </row>
        <row r="1592">
          <cell r="C1592">
            <v>5410</v>
          </cell>
          <cell r="D1592" t="str">
            <v>C.T.P. DE CARTAGENA</v>
          </cell>
          <cell r="E1592">
            <v>2</v>
          </cell>
          <cell r="F1592" t="str">
            <v>LECCIONES ENSEÑANZA ESPECIAL</v>
          </cell>
          <cell r="G1592">
            <v>40</v>
          </cell>
        </row>
        <row r="1593">
          <cell r="C1593">
            <v>5445</v>
          </cell>
          <cell r="D1593" t="str">
            <v>MARIA MARIN GALAGARZA</v>
          </cell>
          <cell r="E1593">
            <v>2</v>
          </cell>
          <cell r="F1593" t="str">
            <v>LECCIONES ENSEÑANZA ESPECIAL</v>
          </cell>
          <cell r="G1593">
            <v>80</v>
          </cell>
        </row>
        <row r="1594">
          <cell r="C1594">
            <v>5446</v>
          </cell>
          <cell r="D1594" t="str">
            <v>C.T.P. 27 DE ABRIL</v>
          </cell>
          <cell r="E1594">
            <v>2</v>
          </cell>
          <cell r="F1594" t="str">
            <v>LECCIONES ENSEÑANZA ESPECIAL</v>
          </cell>
          <cell r="G1594">
            <v>40</v>
          </cell>
        </row>
        <row r="1595">
          <cell r="C1595">
            <v>5446</v>
          </cell>
          <cell r="D1595" t="str">
            <v>C.T.P. 27 DE ABRIL</v>
          </cell>
          <cell r="E1595">
            <v>1</v>
          </cell>
          <cell r="F1595" t="str">
            <v>LECCIONES LECCIONES ENSEÑANZA TECNICO PROFESIONAL</v>
          </cell>
          <cell r="G1595">
            <v>40</v>
          </cell>
        </row>
        <row r="1596">
          <cell r="C1596">
            <v>5944</v>
          </cell>
          <cell r="D1596" t="str">
            <v>LAJAS</v>
          </cell>
          <cell r="E1596">
            <v>2</v>
          </cell>
          <cell r="F1596" t="str">
            <v>LECCIONES ENSEÑANZA ESPECIAL</v>
          </cell>
          <cell r="G1596">
            <v>40</v>
          </cell>
        </row>
        <row r="1597">
          <cell r="C1597">
            <v>5948</v>
          </cell>
          <cell r="D1597" t="str">
            <v>BARRIO ESTOCOLMO</v>
          </cell>
          <cell r="E1597">
            <v>2</v>
          </cell>
          <cell r="F1597" t="str">
            <v>LECCIONES ENSEÑANZA ESPECIAL</v>
          </cell>
          <cell r="G1597">
            <v>80</v>
          </cell>
        </row>
        <row r="1598">
          <cell r="C1598">
            <v>6031</v>
          </cell>
          <cell r="D1598" t="str">
            <v>PACIFICA GARCIA</v>
          </cell>
          <cell r="E1598">
            <v>2</v>
          </cell>
          <cell r="F1598" t="str">
            <v>LECCIONES ENSEÑANZA ESPECIAL</v>
          </cell>
          <cell r="G1598">
            <v>80</v>
          </cell>
        </row>
        <row r="1599">
          <cell r="C1599">
            <v>6159</v>
          </cell>
          <cell r="D1599" t="str">
            <v>LICEO DE VILLARREAL</v>
          </cell>
          <cell r="E1599">
            <v>2</v>
          </cell>
          <cell r="F1599" t="str">
            <v>LECCIONES ENSEÑANZA ESPECIAL</v>
          </cell>
          <cell r="G1599">
            <v>40</v>
          </cell>
        </row>
        <row r="1600">
          <cell r="C1600">
            <v>6159</v>
          </cell>
          <cell r="D1600" t="str">
            <v>LICEO DE VILLARREAL</v>
          </cell>
          <cell r="E1600">
            <v>4</v>
          </cell>
          <cell r="F1600" t="str">
            <v>LECCIONES ENSEÑANZA MEDIA TECNICA</v>
          </cell>
          <cell r="G1600">
            <v>40</v>
          </cell>
        </row>
        <row r="1601">
          <cell r="C1601">
            <v>6177</v>
          </cell>
          <cell r="D1601" t="str">
            <v>C.T.P.SARDINAL</v>
          </cell>
          <cell r="E1601">
            <v>2</v>
          </cell>
          <cell r="F1601" t="str">
            <v>LECCIONES ENSEÑANZA ESPECIAL</v>
          </cell>
          <cell r="G1601">
            <v>40</v>
          </cell>
        </row>
        <row r="1602">
          <cell r="C1602">
            <v>6177</v>
          </cell>
          <cell r="D1602" t="str">
            <v>C.T.P.SARDINAL</v>
          </cell>
          <cell r="E1602">
            <v>1</v>
          </cell>
          <cell r="F1602" t="str">
            <v>LECCIONES LECCIONES ENSEÑANZA TECNICO PROFESIONAL</v>
          </cell>
          <cell r="G1602">
            <v>40</v>
          </cell>
        </row>
        <row r="1603">
          <cell r="C1603">
            <v>6180</v>
          </cell>
          <cell r="D1603" t="str">
            <v>IGNACIO GUTIERREZ</v>
          </cell>
          <cell r="E1603">
            <v>2</v>
          </cell>
          <cell r="F1603" t="str">
            <v>LECCIONES ENSEÑANZA ESPECIAL</v>
          </cell>
          <cell r="G1603">
            <v>40</v>
          </cell>
        </row>
        <row r="1604">
          <cell r="C1604">
            <v>6229</v>
          </cell>
          <cell r="D1604" t="str">
            <v>EL LLANO</v>
          </cell>
          <cell r="E1604">
            <v>2</v>
          </cell>
          <cell r="F1604" t="str">
            <v>LECCIONES ENSEÑANZA ESPECIAL</v>
          </cell>
          <cell r="G1604">
            <v>120</v>
          </cell>
        </row>
        <row r="1605">
          <cell r="C1605">
            <v>6230</v>
          </cell>
          <cell r="D1605" t="str">
            <v>VILLARREAL</v>
          </cell>
          <cell r="E1605">
            <v>1</v>
          </cell>
          <cell r="F1605" t="str">
            <v>LECCIONES LECCIONES ENSEÑANZA TECNICO PROFESIONAL</v>
          </cell>
          <cell r="G1605">
            <v>40</v>
          </cell>
        </row>
        <row r="1606">
          <cell r="C1606">
            <v>6231</v>
          </cell>
          <cell r="D1606" t="str">
            <v>PALMIRA</v>
          </cell>
          <cell r="E1606">
            <v>2</v>
          </cell>
          <cell r="F1606" t="str">
            <v>LECCIONES ENSEÑANZA ESPECIAL</v>
          </cell>
          <cell r="G1606">
            <v>80</v>
          </cell>
        </row>
        <row r="1607">
          <cell r="C1607">
            <v>6271</v>
          </cell>
          <cell r="D1607" t="str">
            <v>RICARDO ANGULO VALLEJOS</v>
          </cell>
          <cell r="E1607">
            <v>2</v>
          </cell>
          <cell r="F1607" t="str">
            <v>LECCIONES ENSEÑANZA ESPECIAL</v>
          </cell>
          <cell r="G1607">
            <v>59</v>
          </cell>
        </row>
        <row r="1608">
          <cell r="C1608">
            <v>6329</v>
          </cell>
          <cell r="D1608" t="str">
            <v>OMAR DENGO GUERRERO</v>
          </cell>
          <cell r="E1608">
            <v>2</v>
          </cell>
          <cell r="F1608" t="str">
            <v>LECCIONES ENSEÑANZA ESPECIAL</v>
          </cell>
          <cell r="G1608">
            <v>40</v>
          </cell>
        </row>
        <row r="1609">
          <cell r="C1609">
            <v>6379</v>
          </cell>
          <cell r="D1609" t="str">
            <v>PREVOC. LICEO DE SANTA BARBARA</v>
          </cell>
          <cell r="E1609">
            <v>2</v>
          </cell>
          <cell r="F1609" t="str">
            <v>LECCIONES ENSEÑANZA ESPECIAL</v>
          </cell>
          <cell r="G1609">
            <v>40</v>
          </cell>
        </row>
        <row r="1610">
          <cell r="C1610">
            <v>4719</v>
          </cell>
          <cell r="D1610" t="str">
            <v>ESC. MONS.LUIS LEIPOLD</v>
          </cell>
          <cell r="E1610">
            <v>2</v>
          </cell>
          <cell r="F1610" t="str">
            <v>LECCIONES ENSEÑANZA ESPECIAL</v>
          </cell>
          <cell r="G1610">
            <v>389</v>
          </cell>
        </row>
        <row r="1611">
          <cell r="C1611">
            <v>4720</v>
          </cell>
          <cell r="D1611" t="str">
            <v>ESC. JOSE Mª CALDERON</v>
          </cell>
          <cell r="E1611">
            <v>2</v>
          </cell>
          <cell r="F1611" t="str">
            <v>LECCIONES ENSEÑANZA ESPECIAL</v>
          </cell>
          <cell r="G1611">
            <v>192</v>
          </cell>
        </row>
        <row r="1612">
          <cell r="C1612">
            <v>4721</v>
          </cell>
          <cell r="D1612" t="str">
            <v>ESC. DELIA OVIEDO</v>
          </cell>
          <cell r="E1612">
            <v>2</v>
          </cell>
          <cell r="F1612" t="str">
            <v>LECCIONES ENSEÑANZA ESPECIAL</v>
          </cell>
          <cell r="G1612">
            <v>352</v>
          </cell>
        </row>
        <row r="1613">
          <cell r="C1613">
            <v>4722</v>
          </cell>
          <cell r="D1613" t="str">
            <v>LICEO MIGUEL ARAYA V.</v>
          </cell>
          <cell r="E1613">
            <v>2</v>
          </cell>
          <cell r="F1613" t="str">
            <v>LECCIONES ENSEÑANZA ESPECIAL</v>
          </cell>
          <cell r="G1613">
            <v>123</v>
          </cell>
        </row>
        <row r="1614">
          <cell r="C1614">
            <v>4722</v>
          </cell>
          <cell r="D1614" t="str">
            <v>LICEO MIGUEL ARAYA V.</v>
          </cell>
          <cell r="E1614">
            <v>1</v>
          </cell>
          <cell r="F1614" t="str">
            <v>LECCIONES LECCIONES ENSEÑANZA TECNICO PROFESIONAL</v>
          </cell>
          <cell r="G1614">
            <v>90</v>
          </cell>
        </row>
        <row r="1615">
          <cell r="C1615">
            <v>4723</v>
          </cell>
          <cell r="D1615" t="str">
            <v>ESC. BEBEDERO</v>
          </cell>
          <cell r="E1615">
            <v>2</v>
          </cell>
          <cell r="F1615" t="str">
            <v>LECCIONES ENSEÑANZA ESPECIAL</v>
          </cell>
          <cell r="G1615">
            <v>152</v>
          </cell>
        </row>
        <row r="1616">
          <cell r="C1616">
            <v>4724</v>
          </cell>
          <cell r="D1616" t="str">
            <v>ESC. TRONADORA</v>
          </cell>
          <cell r="E1616">
            <v>2</v>
          </cell>
          <cell r="F1616" t="str">
            <v>LECCIONES ENSEÑANZA ESPECIAL</v>
          </cell>
          <cell r="G1616">
            <v>40</v>
          </cell>
        </row>
        <row r="1617">
          <cell r="C1617">
            <v>4725</v>
          </cell>
          <cell r="D1617" t="str">
            <v>ESC. ARENAL</v>
          </cell>
          <cell r="E1617">
            <v>2</v>
          </cell>
          <cell r="F1617" t="str">
            <v>LECCIONES ENSEÑANZA ESPECIAL</v>
          </cell>
          <cell r="G1617">
            <v>120</v>
          </cell>
        </row>
        <row r="1618">
          <cell r="C1618">
            <v>4726</v>
          </cell>
          <cell r="D1618" t="str">
            <v>ESC. COLORADO</v>
          </cell>
          <cell r="E1618">
            <v>2</v>
          </cell>
          <cell r="F1618" t="str">
            <v>LECCIONES ENSEÑANZA ESPECIAL</v>
          </cell>
          <cell r="G1618">
            <v>152</v>
          </cell>
        </row>
        <row r="1619">
          <cell r="C1619">
            <v>4727</v>
          </cell>
          <cell r="D1619" t="str">
            <v>ESC. BARRIO LAS PALMAS</v>
          </cell>
          <cell r="E1619">
            <v>2</v>
          </cell>
          <cell r="F1619" t="str">
            <v>LECCIONES ENSEÑANZA ESPECIAL</v>
          </cell>
          <cell r="G1619">
            <v>80</v>
          </cell>
        </row>
        <row r="1620">
          <cell r="C1620">
            <v>4728</v>
          </cell>
          <cell r="D1620" t="str">
            <v>C.T.P. ABANGARES</v>
          </cell>
          <cell r="E1620">
            <v>2</v>
          </cell>
          <cell r="F1620" t="str">
            <v>LECCIONES ENSEÑANZA ESPECIAL</v>
          </cell>
          <cell r="G1620">
            <v>80</v>
          </cell>
        </row>
        <row r="1621">
          <cell r="C1621">
            <v>4728</v>
          </cell>
          <cell r="D1621" t="str">
            <v>C.T.P. ABANGARES</v>
          </cell>
          <cell r="E1621">
            <v>1</v>
          </cell>
          <cell r="F1621" t="str">
            <v>LECCIONES LECCIONES ENSEÑANZA TECNICO PROFESIONAL</v>
          </cell>
          <cell r="G1621">
            <v>40</v>
          </cell>
        </row>
        <row r="1622">
          <cell r="C1622">
            <v>5084</v>
          </cell>
          <cell r="D1622" t="str">
            <v>SERVICIO ITINERANTE ENS. ESP.</v>
          </cell>
          <cell r="E1622">
            <v>2</v>
          </cell>
          <cell r="F1622" t="str">
            <v>LECCIONES ENSEÑANZA ESPECIAL</v>
          </cell>
          <cell r="G1622">
            <v>792</v>
          </cell>
        </row>
        <row r="1623">
          <cell r="C1623">
            <v>5257</v>
          </cell>
          <cell r="D1623" t="str">
            <v>ESC.ANTONIO OBANDO</v>
          </cell>
          <cell r="E1623">
            <v>2</v>
          </cell>
          <cell r="F1623" t="str">
            <v>LECCIONES ENSEÑANZA ESPECIAL</v>
          </cell>
          <cell r="G1623">
            <v>240</v>
          </cell>
        </row>
        <row r="1624">
          <cell r="C1624">
            <v>5258</v>
          </cell>
          <cell r="D1624" t="str">
            <v>ESC.EL CARMEN</v>
          </cell>
          <cell r="E1624">
            <v>2</v>
          </cell>
          <cell r="F1624" t="str">
            <v>LECCIONES ENSEÑANZA ESPECIAL</v>
          </cell>
          <cell r="G1624">
            <v>280</v>
          </cell>
        </row>
        <row r="1625">
          <cell r="C1625">
            <v>5411</v>
          </cell>
          <cell r="D1625" t="str">
            <v>LICEO MAURILIO ALVARADO VARGAS</v>
          </cell>
          <cell r="E1625">
            <v>2</v>
          </cell>
          <cell r="F1625" t="str">
            <v>LECCIONES ENSEÑANZA ESPECIAL</v>
          </cell>
          <cell r="G1625">
            <v>40</v>
          </cell>
        </row>
        <row r="1626">
          <cell r="C1626">
            <v>5411</v>
          </cell>
          <cell r="D1626" t="str">
            <v>LICEO MAURILIO ALVARADO VARGAS</v>
          </cell>
          <cell r="E1626">
            <v>1</v>
          </cell>
          <cell r="F1626" t="str">
            <v>LECCIONES LECCIONES ENSEÑANZA TECNICO PROFESIONAL</v>
          </cell>
          <cell r="G1626">
            <v>40</v>
          </cell>
        </row>
        <row r="1627">
          <cell r="C1627">
            <v>5483</v>
          </cell>
          <cell r="D1627" t="str">
            <v>ESC. LAS CAÑAS</v>
          </cell>
          <cell r="E1627">
            <v>2</v>
          </cell>
          <cell r="F1627" t="str">
            <v>LECCIONES ENSEÑANZA ESPECIAL</v>
          </cell>
          <cell r="G1627">
            <v>160</v>
          </cell>
        </row>
        <row r="1628">
          <cell r="C1628">
            <v>6006</v>
          </cell>
          <cell r="D1628" t="str">
            <v>SAN CRISTOBAL</v>
          </cell>
          <cell r="E1628">
            <v>2</v>
          </cell>
          <cell r="F1628" t="str">
            <v>LECCIONES ENSEÑANZA ESPECIAL</v>
          </cell>
          <cell r="G1628">
            <v>40</v>
          </cell>
        </row>
        <row r="1629">
          <cell r="C1629">
            <v>6158</v>
          </cell>
          <cell r="D1629" t="str">
            <v>SAN FRNACISCO</v>
          </cell>
          <cell r="E1629">
            <v>2</v>
          </cell>
          <cell r="F1629" t="str">
            <v>LECCIONES ENSEÑANZA ESPECIAL</v>
          </cell>
          <cell r="G1629">
            <v>40</v>
          </cell>
        </row>
        <row r="1630">
          <cell r="C1630">
            <v>6452</v>
          </cell>
          <cell r="D1630" t="str">
            <v>SAN JUAN CHIQUITO</v>
          </cell>
          <cell r="E1630">
            <v>2</v>
          </cell>
          <cell r="F1630" t="str">
            <v>LECCIONES ENSEÑANZA ESPECIAL</v>
          </cell>
          <cell r="G1630">
            <v>40</v>
          </cell>
        </row>
        <row r="1631">
          <cell r="C1631">
            <v>4729</v>
          </cell>
          <cell r="D1631" t="str">
            <v>ENS. ESP. REH. PUNTARENAS</v>
          </cell>
          <cell r="E1631">
            <v>2</v>
          </cell>
          <cell r="F1631" t="str">
            <v>LECCIONES ENSEÑANZA ESPECIAL</v>
          </cell>
          <cell r="G1631">
            <v>568</v>
          </cell>
        </row>
        <row r="1632">
          <cell r="C1632">
            <v>4729</v>
          </cell>
          <cell r="D1632" t="str">
            <v>ENS. ESP. REH. PUNTARENAS</v>
          </cell>
          <cell r="E1632">
            <v>1</v>
          </cell>
          <cell r="F1632" t="str">
            <v>LECCIONES LECCIONES ENSEÑANZA TECNICO PROFESIONAL</v>
          </cell>
          <cell r="G1632">
            <v>80</v>
          </cell>
        </row>
        <row r="1633">
          <cell r="C1633">
            <v>4730</v>
          </cell>
          <cell r="D1633" t="str">
            <v>ESC. DELIA URBINA G.</v>
          </cell>
          <cell r="E1633">
            <v>2</v>
          </cell>
          <cell r="F1633" t="str">
            <v>LECCIONES ENSEÑANZA ESPECIAL</v>
          </cell>
          <cell r="G1633">
            <v>160</v>
          </cell>
        </row>
        <row r="1634">
          <cell r="C1634">
            <v>4731</v>
          </cell>
          <cell r="D1634" t="str">
            <v>ESC. MORA Y CAÑAS</v>
          </cell>
          <cell r="E1634">
            <v>2</v>
          </cell>
          <cell r="F1634" t="str">
            <v>LECCIONES ENSEÑANZA ESPECIAL</v>
          </cell>
          <cell r="G1634">
            <v>80</v>
          </cell>
        </row>
        <row r="1635">
          <cell r="C1635">
            <v>4732</v>
          </cell>
          <cell r="D1635" t="str">
            <v>C.T.P. DE PUNTARENAS</v>
          </cell>
          <cell r="E1635">
            <v>1</v>
          </cell>
          <cell r="F1635" t="str">
            <v>LECCIONES LECCIONES ENSEÑANZA TECNICO PROFESIONAL</v>
          </cell>
          <cell r="G1635">
            <v>196</v>
          </cell>
        </row>
        <row r="1636">
          <cell r="C1636">
            <v>4732</v>
          </cell>
          <cell r="D1636" t="str">
            <v>C.T.P. DE PUNTARENAS</v>
          </cell>
          <cell r="E1636">
            <v>2</v>
          </cell>
          <cell r="F1636" t="str">
            <v>LECCIONES ENSEÑANZA ESPECIAL</v>
          </cell>
          <cell r="G1636">
            <v>332</v>
          </cell>
        </row>
        <row r="1637">
          <cell r="C1637">
            <v>4733</v>
          </cell>
          <cell r="D1637" t="str">
            <v>ESC. ARTURO TORRES M.</v>
          </cell>
          <cell r="E1637">
            <v>2</v>
          </cell>
          <cell r="F1637" t="str">
            <v>LECCIONES ENSEÑANZA ESPECIAL</v>
          </cell>
          <cell r="G1637">
            <v>240</v>
          </cell>
        </row>
        <row r="1638">
          <cell r="C1638">
            <v>4734</v>
          </cell>
          <cell r="D1638" t="str">
            <v>ESC. JOSE R.ORLICH Z.</v>
          </cell>
          <cell r="E1638">
            <v>2</v>
          </cell>
          <cell r="F1638" t="str">
            <v>LECCIONES ENSEÑANZA ESPECIAL</v>
          </cell>
          <cell r="G1638">
            <v>200</v>
          </cell>
        </row>
        <row r="1639">
          <cell r="C1639">
            <v>4735</v>
          </cell>
          <cell r="D1639" t="str">
            <v>ESC. JOSE Mª.ZELEDON B</v>
          </cell>
          <cell r="E1639">
            <v>2</v>
          </cell>
          <cell r="F1639" t="str">
            <v>LECCIONES ENSEÑANZA ESPECIAL</v>
          </cell>
          <cell r="G1639">
            <v>208</v>
          </cell>
        </row>
        <row r="1640">
          <cell r="C1640">
            <v>4736</v>
          </cell>
          <cell r="D1640" t="str">
            <v>ESC. STA ELENA</v>
          </cell>
          <cell r="E1640">
            <v>2</v>
          </cell>
          <cell r="F1640" t="str">
            <v>LECCIONES ENSEÑANZA ESPECIAL</v>
          </cell>
          <cell r="G1640">
            <v>160</v>
          </cell>
        </row>
        <row r="1641">
          <cell r="C1641">
            <v>4737</v>
          </cell>
          <cell r="D1641" t="str">
            <v>ESC. RIOJALANDIA</v>
          </cell>
          <cell r="E1641">
            <v>2</v>
          </cell>
          <cell r="F1641" t="str">
            <v>LECCIONES ENSEÑANZA ESPECIAL</v>
          </cell>
          <cell r="G1641">
            <v>280</v>
          </cell>
        </row>
        <row r="1642">
          <cell r="C1642">
            <v>4738</v>
          </cell>
          <cell r="D1642" t="str">
            <v>J.N. ESPARZA</v>
          </cell>
          <cell r="E1642">
            <v>2</v>
          </cell>
          <cell r="F1642" t="str">
            <v>LECCIONES ENSEÑANZA ESPECIAL</v>
          </cell>
          <cell r="G1642">
            <v>40</v>
          </cell>
        </row>
        <row r="1643">
          <cell r="C1643">
            <v>4739</v>
          </cell>
          <cell r="D1643" t="str">
            <v>J.N. RIOJALANDIA</v>
          </cell>
          <cell r="E1643">
            <v>2</v>
          </cell>
          <cell r="F1643" t="str">
            <v>LECCIONES ENSEÑANZA ESPECIAL</v>
          </cell>
          <cell r="G1643">
            <v>40</v>
          </cell>
        </row>
        <row r="1644">
          <cell r="C1644">
            <v>4740</v>
          </cell>
          <cell r="D1644" t="str">
            <v>ESC. DR.RICARDO MORENO</v>
          </cell>
          <cell r="E1644">
            <v>2</v>
          </cell>
          <cell r="F1644" t="str">
            <v>LECCIONES ENSEÑANZA ESPECIAL</v>
          </cell>
          <cell r="G1644">
            <v>208</v>
          </cell>
        </row>
        <row r="1645">
          <cell r="C1645">
            <v>4741</v>
          </cell>
          <cell r="D1645" t="str">
            <v>ESC. EL ROBLE</v>
          </cell>
          <cell r="E1645">
            <v>2</v>
          </cell>
          <cell r="F1645" t="str">
            <v>LECCIONES ENSEÑANZA ESPECIAL</v>
          </cell>
          <cell r="G1645">
            <v>200</v>
          </cell>
        </row>
        <row r="1646">
          <cell r="C1646">
            <v>4742</v>
          </cell>
          <cell r="D1646" t="str">
            <v>ESC. FRAY CASIANO DE MADR</v>
          </cell>
          <cell r="E1646">
            <v>2</v>
          </cell>
          <cell r="F1646" t="str">
            <v>LECCIONES ENSEÑANZA ESPECIAL</v>
          </cell>
          <cell r="G1646">
            <v>280</v>
          </cell>
        </row>
        <row r="1647">
          <cell r="C1647">
            <v>4743</v>
          </cell>
          <cell r="D1647" t="str">
            <v>ESC. KENNEDY</v>
          </cell>
          <cell r="E1647">
            <v>2</v>
          </cell>
          <cell r="F1647" t="str">
            <v>LECCIONES ENSEÑANZA ESPECIAL</v>
          </cell>
          <cell r="G1647">
            <v>80</v>
          </cell>
        </row>
        <row r="1648">
          <cell r="C1648">
            <v>4744</v>
          </cell>
          <cell r="D1648" t="str">
            <v>ESC. AUGUSTO COLOMBARI</v>
          </cell>
          <cell r="E1648">
            <v>2</v>
          </cell>
          <cell r="F1648" t="str">
            <v>LECCIONES ENSEÑANZA ESPECIAL</v>
          </cell>
          <cell r="G1648">
            <v>200</v>
          </cell>
        </row>
        <row r="1649">
          <cell r="C1649">
            <v>4745</v>
          </cell>
          <cell r="D1649" t="str">
            <v>ESC. JULIO ACOSTA</v>
          </cell>
          <cell r="E1649">
            <v>2</v>
          </cell>
          <cell r="F1649" t="str">
            <v>LECCIONES ENSEÑANZA ESPECIAL</v>
          </cell>
          <cell r="G1649">
            <v>200</v>
          </cell>
        </row>
        <row r="1650">
          <cell r="C1650">
            <v>4746</v>
          </cell>
          <cell r="D1650" t="str">
            <v>ESC. EL CARMEN</v>
          </cell>
          <cell r="E1650">
            <v>2</v>
          </cell>
          <cell r="F1650" t="str">
            <v>LECCIONES ENSEÑANZA ESPECIAL</v>
          </cell>
          <cell r="G1650">
            <v>120</v>
          </cell>
        </row>
        <row r="1651">
          <cell r="C1651">
            <v>4747</v>
          </cell>
          <cell r="D1651" t="str">
            <v>ESC. VEINTE DE NOVIEMBRE</v>
          </cell>
          <cell r="E1651">
            <v>2</v>
          </cell>
          <cell r="F1651" t="str">
            <v>LECCIONES ENSEÑANZA ESPECIAL</v>
          </cell>
          <cell r="G1651">
            <v>120</v>
          </cell>
        </row>
        <row r="1652">
          <cell r="C1652">
            <v>4748</v>
          </cell>
          <cell r="D1652" t="str">
            <v>ESC. BRISAS DEL GOLFO</v>
          </cell>
          <cell r="E1652">
            <v>2</v>
          </cell>
          <cell r="F1652" t="str">
            <v>LECCIONES ENSEÑANZA ESPECIAL</v>
          </cell>
          <cell r="G1652">
            <v>160</v>
          </cell>
        </row>
        <row r="1653">
          <cell r="C1653">
            <v>4749</v>
          </cell>
          <cell r="D1653" t="str">
            <v>ESC. BARRIO SAN LUIS</v>
          </cell>
          <cell r="E1653">
            <v>2</v>
          </cell>
          <cell r="F1653" t="str">
            <v>LECCIONES ENSEÑANZA ESPECIAL</v>
          </cell>
          <cell r="G1653">
            <v>120</v>
          </cell>
        </row>
        <row r="1654">
          <cell r="C1654">
            <v>4750</v>
          </cell>
          <cell r="D1654" t="str">
            <v>C.T.P. DE PAQUERA</v>
          </cell>
          <cell r="E1654">
            <v>2</v>
          </cell>
          <cell r="F1654" t="str">
            <v>LECCIONES ENSEÑANZA ESPECIAL</v>
          </cell>
          <cell r="G1654">
            <v>40</v>
          </cell>
        </row>
        <row r="1655">
          <cell r="C1655">
            <v>4750</v>
          </cell>
          <cell r="D1655" t="str">
            <v>C.T.P. DE PAQUERA</v>
          </cell>
          <cell r="E1655">
            <v>1</v>
          </cell>
          <cell r="F1655" t="str">
            <v>LECCIONES LECCIONES ENSEÑANZA TECNICO PROFESIONAL</v>
          </cell>
          <cell r="G1655">
            <v>40</v>
          </cell>
        </row>
        <row r="1656">
          <cell r="C1656">
            <v>4751</v>
          </cell>
          <cell r="D1656" t="str">
            <v>RAFAEL ARGUEDAS HERRERA</v>
          </cell>
          <cell r="E1656">
            <v>2</v>
          </cell>
          <cell r="F1656" t="str">
            <v>LECCIONES ENSEÑANZA ESPECIAL</v>
          </cell>
          <cell r="G1656">
            <v>40</v>
          </cell>
        </row>
        <row r="1657">
          <cell r="C1657">
            <v>4752</v>
          </cell>
          <cell r="D1657" t="str">
            <v>C.T.P. DE JICARAL</v>
          </cell>
          <cell r="E1657">
            <v>1</v>
          </cell>
          <cell r="F1657" t="str">
            <v>LECCIONES LECCIONES ENSEÑANZA TECNICO PROFESIONAL</v>
          </cell>
          <cell r="G1657">
            <v>80</v>
          </cell>
        </row>
        <row r="1658">
          <cell r="C1658">
            <v>4752</v>
          </cell>
          <cell r="D1658" t="str">
            <v>C.T.P. DE JICARAL</v>
          </cell>
          <cell r="E1658">
            <v>2</v>
          </cell>
          <cell r="F1658" t="str">
            <v>LECCIONES ENSEÑANZA ESPECIAL</v>
          </cell>
          <cell r="G1658">
            <v>40</v>
          </cell>
        </row>
        <row r="1659">
          <cell r="C1659">
            <v>4753</v>
          </cell>
          <cell r="D1659" t="str">
            <v>JOSE FRANCISCO PEREZ MUÑOZ</v>
          </cell>
          <cell r="E1659">
            <v>2</v>
          </cell>
          <cell r="F1659" t="str">
            <v>LECCIONES ENSEÑANZA ESPECIAL</v>
          </cell>
          <cell r="G1659">
            <v>80</v>
          </cell>
        </row>
        <row r="1660">
          <cell r="C1660">
            <v>5259</v>
          </cell>
          <cell r="D1660" t="str">
            <v>SERVICIO ITINERANTE ENS. ESP.</v>
          </cell>
          <cell r="E1660">
            <v>2</v>
          </cell>
          <cell r="F1660" t="str">
            <v>LECCIONES ENSEÑANZA ESPECIAL</v>
          </cell>
          <cell r="G1660">
            <v>1012</v>
          </cell>
        </row>
        <row r="1661">
          <cell r="C1661">
            <v>5412</v>
          </cell>
          <cell r="D1661" t="str">
            <v>ESCUELA EL CHAGUITE</v>
          </cell>
          <cell r="E1661">
            <v>2</v>
          </cell>
          <cell r="F1661" t="str">
            <v>LECCIONES ENSEÑANZA ESPECIAL</v>
          </cell>
          <cell r="G1661">
            <v>40</v>
          </cell>
        </row>
        <row r="1662">
          <cell r="C1662">
            <v>5413</v>
          </cell>
          <cell r="D1662" t="str">
            <v>ESCUELA LINDA VISTA</v>
          </cell>
          <cell r="E1662">
            <v>2</v>
          </cell>
          <cell r="F1662" t="str">
            <v>LECCIONES ENSEÑANZA ESPECIAL</v>
          </cell>
          <cell r="G1662">
            <v>80</v>
          </cell>
        </row>
        <row r="1663">
          <cell r="C1663">
            <v>5414</v>
          </cell>
          <cell r="D1663" t="str">
            <v>ESCUELA COYOLITO</v>
          </cell>
          <cell r="E1663">
            <v>2</v>
          </cell>
          <cell r="F1663" t="str">
            <v>LECCIONES ENSEÑANZA ESPECIAL</v>
          </cell>
          <cell r="G1663">
            <v>40</v>
          </cell>
        </row>
        <row r="1664">
          <cell r="C1664">
            <v>5415</v>
          </cell>
          <cell r="D1664" t="str">
            <v>ESCUELA JORGE BORBON</v>
          </cell>
          <cell r="E1664">
            <v>2</v>
          </cell>
          <cell r="F1664" t="str">
            <v>LECCIONES ENSEÑANZA ESPECIAL</v>
          </cell>
          <cell r="G1664">
            <v>80</v>
          </cell>
        </row>
        <row r="1665">
          <cell r="C1665">
            <v>5416</v>
          </cell>
          <cell r="D1665" t="str">
            <v>EL MOJON</v>
          </cell>
          <cell r="E1665">
            <v>2</v>
          </cell>
          <cell r="F1665" t="str">
            <v>LECCIONES ENSEÑANZA ESPECIAL</v>
          </cell>
          <cell r="G1665">
            <v>160</v>
          </cell>
        </row>
        <row r="1666">
          <cell r="C1666">
            <v>5417</v>
          </cell>
          <cell r="D1666" t="str">
            <v>ESCUELA NUESTRA SEÑORA DE SION</v>
          </cell>
          <cell r="E1666">
            <v>2</v>
          </cell>
          <cell r="F1666" t="str">
            <v>LECCIONES ENSEÑANZA ESPECIAL</v>
          </cell>
          <cell r="G1666">
            <v>40</v>
          </cell>
        </row>
        <row r="1667">
          <cell r="C1667">
            <v>5418</v>
          </cell>
          <cell r="D1667" t="str">
            <v>ESCUELA SAN ISIDRO</v>
          </cell>
          <cell r="E1667">
            <v>2</v>
          </cell>
          <cell r="F1667" t="str">
            <v>LECCIONES ENSEÑANZA ESPECIAL</v>
          </cell>
          <cell r="G1667">
            <v>120</v>
          </cell>
        </row>
        <row r="1668">
          <cell r="C1668">
            <v>5419</v>
          </cell>
          <cell r="D1668" t="str">
            <v>ESCUELA JUDAS</v>
          </cell>
          <cell r="E1668">
            <v>2</v>
          </cell>
          <cell r="F1668" t="str">
            <v>LECCIONES ENSEÑANZA ESPECIAL</v>
          </cell>
          <cell r="G1668">
            <v>80</v>
          </cell>
        </row>
        <row r="1669">
          <cell r="C1669">
            <v>5472</v>
          </cell>
          <cell r="D1669" t="str">
            <v>ESC. CHOMES</v>
          </cell>
          <cell r="E1669">
            <v>2</v>
          </cell>
          <cell r="F1669" t="str">
            <v>LECCIONES ENSEÑANZA ESPECIAL</v>
          </cell>
          <cell r="G1669">
            <v>40</v>
          </cell>
        </row>
        <row r="1670">
          <cell r="C1670">
            <v>5473</v>
          </cell>
          <cell r="D1670" t="str">
            <v>ESC. MARAÑONAL</v>
          </cell>
          <cell r="E1670">
            <v>2</v>
          </cell>
          <cell r="F1670" t="str">
            <v>LECCIONES ENSEÑANZA ESPECIAL</v>
          </cell>
          <cell r="G1670">
            <v>120</v>
          </cell>
        </row>
        <row r="1671">
          <cell r="C1671">
            <v>5474</v>
          </cell>
          <cell r="D1671" t="str">
            <v>ESC. HERIBERTO ZELEDON</v>
          </cell>
          <cell r="E1671">
            <v>2</v>
          </cell>
          <cell r="F1671" t="str">
            <v>LECCIONES ENSEÑANZA ESPECIAL</v>
          </cell>
          <cell r="G1671">
            <v>120</v>
          </cell>
        </row>
        <row r="1672">
          <cell r="C1672">
            <v>5475</v>
          </cell>
          <cell r="D1672" t="str">
            <v>ESC. FLORA GUEVARA BARAHONA</v>
          </cell>
          <cell r="E1672">
            <v>2</v>
          </cell>
          <cell r="F1672" t="str">
            <v>LECCIONES ENSEÑANZA ESPECIAL</v>
          </cell>
          <cell r="G1672">
            <v>240</v>
          </cell>
        </row>
        <row r="1673">
          <cell r="C1673">
            <v>5495</v>
          </cell>
          <cell r="D1673" t="str">
            <v>ESC. MONTERO Y PALITO</v>
          </cell>
          <cell r="E1673">
            <v>2</v>
          </cell>
          <cell r="F1673" t="str">
            <v>LECCIONES ENSEÑANZA ESPECIAL</v>
          </cell>
          <cell r="G1673">
            <v>40</v>
          </cell>
        </row>
        <row r="1674">
          <cell r="C1674">
            <v>5556</v>
          </cell>
          <cell r="D1674" t="str">
            <v>LICEO DE CHACARITA</v>
          </cell>
          <cell r="E1674">
            <v>2</v>
          </cell>
          <cell r="F1674" t="str">
            <v>LECCIONES ENSEÑANZA ESPECIAL</v>
          </cell>
          <cell r="G1674">
            <v>40</v>
          </cell>
        </row>
        <row r="1675">
          <cell r="C1675">
            <v>5616</v>
          </cell>
          <cell r="D1675" t="str">
            <v>MANUEL MORA VALVERDE</v>
          </cell>
          <cell r="E1675">
            <v>2</v>
          </cell>
          <cell r="F1675" t="str">
            <v>LECCIONES ENSEÑANZA ESPECIAL</v>
          </cell>
          <cell r="G1675">
            <v>160</v>
          </cell>
        </row>
        <row r="1676">
          <cell r="C1676">
            <v>5617</v>
          </cell>
          <cell r="D1676" t="str">
            <v>LICEO DE MIRAMAR</v>
          </cell>
          <cell r="E1676">
            <v>1</v>
          </cell>
          <cell r="F1676" t="str">
            <v>LECCIONES LECCIONES ENSEÑANZA TECNICO PROFESIONAL</v>
          </cell>
          <cell r="G1676">
            <v>38</v>
          </cell>
        </row>
        <row r="1677">
          <cell r="C1677">
            <v>5617</v>
          </cell>
          <cell r="D1677" t="str">
            <v>LICEO DE MIRAMAR</v>
          </cell>
          <cell r="E1677">
            <v>2</v>
          </cell>
          <cell r="F1677" t="str">
            <v>LECCIONES ENSEÑANZA ESPECIAL</v>
          </cell>
          <cell r="G1677">
            <v>63</v>
          </cell>
        </row>
        <row r="1678">
          <cell r="C1678">
            <v>5637</v>
          </cell>
          <cell r="D1678" t="str">
            <v>JOSE JOAQUIN MORA PORRAS</v>
          </cell>
          <cell r="E1678">
            <v>2</v>
          </cell>
          <cell r="F1678" t="str">
            <v>LECCIONES ENSEÑANZA ESPECIAL</v>
          </cell>
          <cell r="G1678">
            <v>160</v>
          </cell>
        </row>
        <row r="1679">
          <cell r="C1679">
            <v>5638</v>
          </cell>
          <cell r="D1679" t="str">
            <v>JUANITO MORA PORRAS</v>
          </cell>
          <cell r="E1679">
            <v>2</v>
          </cell>
          <cell r="F1679" t="str">
            <v>LECCIONES ENSEÑANZA ESPECIAL</v>
          </cell>
          <cell r="G1679">
            <v>160</v>
          </cell>
        </row>
        <row r="1680">
          <cell r="C1680">
            <v>5774</v>
          </cell>
          <cell r="D1680" t="str">
            <v>LICEO DE CHOMES</v>
          </cell>
          <cell r="E1680">
            <v>2</v>
          </cell>
          <cell r="F1680" t="str">
            <v>LECCIONES ENSEÑANZA ESPECIAL</v>
          </cell>
          <cell r="G1680">
            <v>40</v>
          </cell>
        </row>
        <row r="1681">
          <cell r="C1681">
            <v>5775</v>
          </cell>
          <cell r="D1681" t="str">
            <v>LEPANTO</v>
          </cell>
          <cell r="E1681">
            <v>2</v>
          </cell>
          <cell r="F1681" t="str">
            <v>LECCIONES ENSEÑANZA ESPECIAL</v>
          </cell>
          <cell r="G1681">
            <v>80</v>
          </cell>
        </row>
        <row r="1682">
          <cell r="C1682">
            <v>5959</v>
          </cell>
          <cell r="D1682" t="str">
            <v>SANTA ROSA</v>
          </cell>
          <cell r="E1682">
            <v>2</v>
          </cell>
          <cell r="F1682" t="str">
            <v>LECCIONES ENSEÑANZA ESPECIAL</v>
          </cell>
          <cell r="G1682">
            <v>40</v>
          </cell>
        </row>
        <row r="1683">
          <cell r="C1683">
            <v>5960</v>
          </cell>
          <cell r="D1683" t="str">
            <v>BOCANA</v>
          </cell>
          <cell r="E1683">
            <v>2</v>
          </cell>
          <cell r="F1683" t="str">
            <v>LECCIONES ENSEÑANZA ESPECIAL</v>
          </cell>
          <cell r="G1683">
            <v>80</v>
          </cell>
        </row>
        <row r="1684">
          <cell r="C1684">
            <v>5961</v>
          </cell>
          <cell r="D1684" t="str">
            <v>SANTA TERESA</v>
          </cell>
          <cell r="E1684">
            <v>2</v>
          </cell>
          <cell r="F1684" t="str">
            <v>LECCIONES ENSEÑANZA ESPECIAL</v>
          </cell>
          <cell r="G1684">
            <v>40</v>
          </cell>
        </row>
        <row r="1685">
          <cell r="C1685">
            <v>5962</v>
          </cell>
          <cell r="D1685" t="str">
            <v>CARMEN LYRA</v>
          </cell>
          <cell r="E1685">
            <v>2</v>
          </cell>
          <cell r="F1685" t="str">
            <v>LECCIONES ENSEÑANZA ESPECIAL</v>
          </cell>
          <cell r="G1685">
            <v>80</v>
          </cell>
        </row>
        <row r="1686">
          <cell r="C1686">
            <v>5963</v>
          </cell>
          <cell r="D1686" t="str">
            <v>EL PROGRESO</v>
          </cell>
          <cell r="E1686">
            <v>2</v>
          </cell>
          <cell r="F1686" t="str">
            <v>LECCIONES ENSEÑANZA ESPECIAL</v>
          </cell>
          <cell r="G1686">
            <v>80</v>
          </cell>
        </row>
        <row r="1687">
          <cell r="C1687">
            <v>6074</v>
          </cell>
          <cell r="D1687" t="str">
            <v>CARRIZAL</v>
          </cell>
          <cell r="E1687">
            <v>2</v>
          </cell>
          <cell r="F1687" t="str">
            <v>LECCIONES ENSEÑANZA ESPECIAL</v>
          </cell>
          <cell r="G1687">
            <v>240</v>
          </cell>
        </row>
        <row r="1688">
          <cell r="C1688">
            <v>6075</v>
          </cell>
          <cell r="D1688" t="str">
            <v>LOS MANGOS</v>
          </cell>
          <cell r="E1688">
            <v>2</v>
          </cell>
          <cell r="F1688" t="str">
            <v>LECCIONES ENSEÑANZA ESPECIAL</v>
          </cell>
          <cell r="G1688">
            <v>40</v>
          </cell>
        </row>
        <row r="1689">
          <cell r="C1689">
            <v>6187</v>
          </cell>
          <cell r="D1689" t="str">
            <v>LA RIVIERA</v>
          </cell>
          <cell r="E1689">
            <v>2</v>
          </cell>
          <cell r="F1689" t="str">
            <v>LECCIONES ENSEÑANZA ESPECIAL</v>
          </cell>
          <cell r="G1689">
            <v>40</v>
          </cell>
        </row>
        <row r="1690">
          <cell r="C1690">
            <v>6188</v>
          </cell>
          <cell r="D1690" t="str">
            <v>LICEO JOSE MARTI</v>
          </cell>
          <cell r="E1690">
            <v>2</v>
          </cell>
          <cell r="F1690" t="str">
            <v>LECCIONES ENSEÑANZA ESPECIAL</v>
          </cell>
          <cell r="G1690">
            <v>40</v>
          </cell>
        </row>
        <row r="1691">
          <cell r="C1691">
            <v>6305</v>
          </cell>
          <cell r="D1691" t="str">
            <v>C.T.P. DE COBANO</v>
          </cell>
          <cell r="E1691">
            <v>2</v>
          </cell>
          <cell r="F1691" t="str">
            <v>LECCIONES ENSEÑANZA ESPECIAL</v>
          </cell>
          <cell r="G1691">
            <v>40</v>
          </cell>
        </row>
        <row r="1692">
          <cell r="C1692">
            <v>6441</v>
          </cell>
          <cell r="D1692" t="str">
            <v>LOS LLANOS</v>
          </cell>
          <cell r="E1692">
            <v>2</v>
          </cell>
          <cell r="F1692" t="str">
            <v>LECCIONES ENSEÑANZA ESPECIAL</v>
          </cell>
          <cell r="G1692">
            <v>40</v>
          </cell>
        </row>
        <row r="1693">
          <cell r="C1693">
            <v>4754</v>
          </cell>
          <cell r="D1693" t="str">
            <v>ESC. SATURNINO C.J.</v>
          </cell>
          <cell r="E1693">
            <v>2</v>
          </cell>
          <cell r="F1693" t="str">
            <v>LECCIONES ENSEÑANZA ESPECIAL</v>
          </cell>
          <cell r="G1693">
            <v>80</v>
          </cell>
        </row>
        <row r="1694">
          <cell r="C1694">
            <v>4755</v>
          </cell>
          <cell r="D1694" t="str">
            <v>ALBERTO ECHANDI M.</v>
          </cell>
          <cell r="E1694">
            <v>2</v>
          </cell>
          <cell r="F1694" t="str">
            <v>LECCIONES ENSEÑANZA ESPECIAL</v>
          </cell>
          <cell r="G1694">
            <v>236</v>
          </cell>
        </row>
        <row r="1695">
          <cell r="C1695">
            <v>4756</v>
          </cell>
          <cell r="D1695" t="str">
            <v>ESC. MARIA AUXILIADORA</v>
          </cell>
          <cell r="E1695">
            <v>2</v>
          </cell>
          <cell r="F1695" t="str">
            <v>LECCIONES ENSEÑANZA ESPECIAL</v>
          </cell>
          <cell r="G1695">
            <v>204</v>
          </cell>
        </row>
        <row r="1696">
          <cell r="C1696">
            <v>4757</v>
          </cell>
          <cell r="D1696" t="str">
            <v>ESC. CENTRAL SAN JOSE</v>
          </cell>
          <cell r="E1696">
            <v>2</v>
          </cell>
          <cell r="F1696" t="str">
            <v>LECCIONES ENSEÑANZA ESPECIAL</v>
          </cell>
          <cell r="G1696">
            <v>112</v>
          </cell>
        </row>
        <row r="1697">
          <cell r="C1697">
            <v>4758</v>
          </cell>
          <cell r="D1697" t="str">
            <v>RIO CLARO</v>
          </cell>
          <cell r="E1697">
            <v>2</v>
          </cell>
          <cell r="F1697" t="str">
            <v>LECCIONES ENSEÑANZA ESPECIAL</v>
          </cell>
          <cell r="G1697">
            <v>200</v>
          </cell>
        </row>
        <row r="1698">
          <cell r="C1698">
            <v>4759</v>
          </cell>
          <cell r="D1698" t="str">
            <v>ESC. NIEBOROWSKY</v>
          </cell>
          <cell r="E1698">
            <v>2</v>
          </cell>
          <cell r="F1698" t="str">
            <v>LECCIONES ENSEÑANZA ESPECIAL</v>
          </cell>
          <cell r="G1698">
            <v>120</v>
          </cell>
        </row>
        <row r="1699">
          <cell r="C1699">
            <v>4760</v>
          </cell>
          <cell r="D1699" t="str">
            <v>ESC. PALMAR SUR</v>
          </cell>
          <cell r="E1699">
            <v>2</v>
          </cell>
          <cell r="F1699" t="str">
            <v>LECCIONES ENSEÑANZA ESPECIAL</v>
          </cell>
          <cell r="G1699">
            <v>116</v>
          </cell>
        </row>
        <row r="1700">
          <cell r="C1700">
            <v>4761</v>
          </cell>
          <cell r="D1700" t="str">
            <v>ESC. PASO CANOAS</v>
          </cell>
          <cell r="E1700">
            <v>2</v>
          </cell>
          <cell r="F1700" t="str">
            <v>LECCIONES ENSEÑANZA ESPECIAL</v>
          </cell>
          <cell r="G1700">
            <v>200</v>
          </cell>
        </row>
        <row r="1701">
          <cell r="C1701">
            <v>4762</v>
          </cell>
          <cell r="D1701" t="str">
            <v>C.T.P. DE OSA</v>
          </cell>
          <cell r="E1701">
            <v>2</v>
          </cell>
          <cell r="F1701" t="str">
            <v>LECCIONES ENSEÑANZA ESPECIAL</v>
          </cell>
          <cell r="G1701">
            <v>40</v>
          </cell>
        </row>
        <row r="1702">
          <cell r="C1702">
            <v>4762</v>
          </cell>
          <cell r="D1702" t="str">
            <v>C.T.P. DE OSA</v>
          </cell>
          <cell r="E1702">
            <v>1</v>
          </cell>
          <cell r="F1702" t="str">
            <v>LECCIONES LECCIONES ENSEÑANZA TECNICO PROFESIONAL</v>
          </cell>
          <cell r="G1702">
            <v>120</v>
          </cell>
        </row>
        <row r="1703">
          <cell r="C1703">
            <v>4763</v>
          </cell>
          <cell r="D1703" t="str">
            <v>C.T.P. HUMBERTO MELLONI CAMPAN</v>
          </cell>
          <cell r="E1703">
            <v>2</v>
          </cell>
          <cell r="F1703" t="str">
            <v>LECCIONES ENSEÑANZA ESPECIAL</v>
          </cell>
          <cell r="G1703">
            <v>40</v>
          </cell>
        </row>
        <row r="1704">
          <cell r="C1704">
            <v>4763</v>
          </cell>
          <cell r="D1704" t="str">
            <v>C.T.P. HUMBERTO MELLONI CAMPAN</v>
          </cell>
          <cell r="E1704">
            <v>1</v>
          </cell>
          <cell r="F1704" t="str">
            <v>LECCIONES LECCIONES ENSEÑANZA TECNICO PROFESIONAL</v>
          </cell>
          <cell r="G1704">
            <v>120</v>
          </cell>
        </row>
        <row r="1705">
          <cell r="C1705">
            <v>4764</v>
          </cell>
          <cell r="D1705" t="str">
            <v>C.T.P. CARLOS ML. VICENTE</v>
          </cell>
          <cell r="E1705">
            <v>1</v>
          </cell>
          <cell r="F1705" t="str">
            <v>LECCIONES LECCIONES ENSEÑANZA TECNICO PROFESIONAL</v>
          </cell>
          <cell r="G1705">
            <v>20</v>
          </cell>
        </row>
        <row r="1706">
          <cell r="C1706">
            <v>4764</v>
          </cell>
          <cell r="D1706" t="str">
            <v>C.T.P. CARLOS ML. VICENTE</v>
          </cell>
          <cell r="E1706">
            <v>2</v>
          </cell>
          <cell r="F1706" t="str">
            <v>LECCIONES ENSEÑANZA ESPECIAL</v>
          </cell>
          <cell r="G1706">
            <v>29</v>
          </cell>
        </row>
        <row r="1707">
          <cell r="C1707">
            <v>4765</v>
          </cell>
          <cell r="D1707" t="str">
            <v>ESC. EDUARDO GARNIER</v>
          </cell>
          <cell r="E1707">
            <v>2</v>
          </cell>
          <cell r="F1707" t="str">
            <v>LECCIONES ENSEÑANZA ESPECIAL</v>
          </cell>
          <cell r="G1707">
            <v>200</v>
          </cell>
        </row>
        <row r="1708">
          <cell r="C1708">
            <v>4767</v>
          </cell>
          <cell r="D1708" t="str">
            <v>C.T.P. CORREDORES</v>
          </cell>
          <cell r="E1708">
            <v>1</v>
          </cell>
          <cell r="F1708" t="str">
            <v>LECCIONES LECCIONES ENSEÑANZA TECNICO PROFESIONAL</v>
          </cell>
          <cell r="G1708">
            <v>80</v>
          </cell>
        </row>
        <row r="1709">
          <cell r="C1709">
            <v>4767</v>
          </cell>
          <cell r="D1709" t="str">
            <v>C.T.P. CORREDORES</v>
          </cell>
          <cell r="E1709">
            <v>2</v>
          </cell>
          <cell r="F1709" t="str">
            <v>LECCIONES ENSEÑANZA ESPECIAL</v>
          </cell>
          <cell r="G1709">
            <v>80</v>
          </cell>
        </row>
        <row r="1710">
          <cell r="C1710">
            <v>4768</v>
          </cell>
          <cell r="D1710" t="str">
            <v>SERVICIO ITINERANTE ENS. ESP.</v>
          </cell>
          <cell r="E1710">
            <v>2</v>
          </cell>
          <cell r="F1710" t="str">
            <v>LECCIONES ENSEÑANZA ESPECIAL</v>
          </cell>
          <cell r="G1710">
            <v>5059</v>
          </cell>
        </row>
        <row r="1711">
          <cell r="C1711">
            <v>4769</v>
          </cell>
          <cell r="D1711" t="str">
            <v>C.T.P. PUERTO JIMENEZ</v>
          </cell>
          <cell r="E1711">
            <v>2</v>
          </cell>
          <cell r="F1711" t="str">
            <v>LECCIONES ENSEÑANZA ESPECIAL</v>
          </cell>
          <cell r="G1711">
            <v>40</v>
          </cell>
        </row>
        <row r="1712">
          <cell r="C1712">
            <v>5260</v>
          </cell>
          <cell r="D1712" t="str">
            <v>LICEO PACIFICO SUR</v>
          </cell>
          <cell r="E1712">
            <v>1</v>
          </cell>
          <cell r="F1712" t="str">
            <v>LECCIONES LECCIONES ENSEÑANZA TECNICO PROFESIONAL</v>
          </cell>
          <cell r="G1712">
            <v>60</v>
          </cell>
        </row>
        <row r="1713">
          <cell r="C1713">
            <v>5260</v>
          </cell>
          <cell r="D1713" t="str">
            <v>LICEO PACIFICO SUR</v>
          </cell>
          <cell r="E1713">
            <v>2</v>
          </cell>
          <cell r="F1713" t="str">
            <v>LECCIONES ENSEÑANZA ESPECIAL</v>
          </cell>
          <cell r="G1713">
            <v>70</v>
          </cell>
        </row>
        <row r="1714">
          <cell r="C1714">
            <v>5420</v>
          </cell>
          <cell r="D1714" t="str">
            <v>ESC. ALVARO PARIS STEFFENS</v>
          </cell>
          <cell r="E1714">
            <v>2</v>
          </cell>
          <cell r="F1714" t="str">
            <v>LECCIONES ENSEÑANZA ESPECIAL</v>
          </cell>
          <cell r="G1714">
            <v>40</v>
          </cell>
        </row>
        <row r="1715">
          <cell r="C1715">
            <v>5421</v>
          </cell>
          <cell r="D1715" t="str">
            <v>ESC RIO NUEVO</v>
          </cell>
          <cell r="E1715">
            <v>2</v>
          </cell>
          <cell r="F1715" t="str">
            <v>LECCIONES ENSEÑANZA ESPECIAL</v>
          </cell>
          <cell r="G1715">
            <v>80</v>
          </cell>
        </row>
        <row r="1716">
          <cell r="C1716">
            <v>5422</v>
          </cell>
          <cell r="D1716" t="str">
            <v>ESC. LA ESPERANZA</v>
          </cell>
          <cell r="E1716">
            <v>2</v>
          </cell>
          <cell r="F1716" t="str">
            <v>LECCIONES ENSEÑANZA ESPECIAL</v>
          </cell>
          <cell r="G1716">
            <v>120</v>
          </cell>
        </row>
        <row r="1717">
          <cell r="C1717">
            <v>5423</v>
          </cell>
          <cell r="D1717" t="str">
            <v>LA MONA</v>
          </cell>
          <cell r="E1717">
            <v>2</v>
          </cell>
          <cell r="F1717" t="str">
            <v>LECCIONES ENSEÑANZA ESPECIAL</v>
          </cell>
          <cell r="G1717">
            <v>120</v>
          </cell>
        </row>
        <row r="1718">
          <cell r="C1718">
            <v>5479</v>
          </cell>
          <cell r="D1718" t="str">
            <v>C.T.P. SABALITO</v>
          </cell>
          <cell r="E1718">
            <v>2</v>
          </cell>
          <cell r="F1718" t="str">
            <v>LECCIONES ENSEÑANZA ESPECIAL</v>
          </cell>
          <cell r="G1718">
            <v>40</v>
          </cell>
        </row>
        <row r="1719">
          <cell r="C1719">
            <v>5479</v>
          </cell>
          <cell r="D1719" t="str">
            <v>C.T.P. SABALITO</v>
          </cell>
          <cell r="E1719">
            <v>1</v>
          </cell>
          <cell r="F1719" t="str">
            <v>LECCIONES LECCIONES ENSEÑANZA TECNICO PROFESIONAL</v>
          </cell>
          <cell r="G1719">
            <v>40</v>
          </cell>
        </row>
        <row r="1720">
          <cell r="C1720">
            <v>5571</v>
          </cell>
          <cell r="D1720" t="str">
            <v>C.T.P. GUAYCARA</v>
          </cell>
          <cell r="E1720">
            <v>2</v>
          </cell>
          <cell r="F1720" t="str">
            <v>LECCIONES ENSEÑANZA ESPECIAL</v>
          </cell>
          <cell r="G1720">
            <v>40</v>
          </cell>
        </row>
        <row r="1721">
          <cell r="C1721">
            <v>5571</v>
          </cell>
          <cell r="D1721" t="str">
            <v>C.T.P. GUAYCARA</v>
          </cell>
          <cell r="E1721">
            <v>1</v>
          </cell>
          <cell r="F1721" t="str">
            <v>LECCIONES LECCIONES ENSEÑANZA TECNICO PROFESIONAL</v>
          </cell>
          <cell r="G1721">
            <v>40</v>
          </cell>
        </row>
        <row r="1722">
          <cell r="C1722">
            <v>5750</v>
          </cell>
          <cell r="D1722" t="str">
            <v>KILOMETRO 1</v>
          </cell>
          <cell r="E1722">
            <v>2</v>
          </cell>
          <cell r="F1722" t="str">
            <v>LECCIONES ENSEÑANZA ESPECIAL</v>
          </cell>
          <cell r="G1722">
            <v>40</v>
          </cell>
        </row>
        <row r="1723">
          <cell r="C1723">
            <v>5753</v>
          </cell>
          <cell r="D1723" t="str">
            <v>SIERPE</v>
          </cell>
          <cell r="E1723">
            <v>2</v>
          </cell>
          <cell r="F1723" t="str">
            <v>LECCIONES ENSEÑANZA ESPECIAL</v>
          </cell>
          <cell r="G1723">
            <v>120</v>
          </cell>
        </row>
        <row r="1724">
          <cell r="C1724">
            <v>5755</v>
          </cell>
          <cell r="D1724" t="str">
            <v>SAN RAMON</v>
          </cell>
          <cell r="E1724">
            <v>2</v>
          </cell>
          <cell r="F1724" t="str">
            <v>LECCIONES ENSEÑANZA ESPECIAL</v>
          </cell>
          <cell r="G1724">
            <v>120</v>
          </cell>
        </row>
        <row r="1725">
          <cell r="C1725">
            <v>5756</v>
          </cell>
          <cell r="D1725" t="str">
            <v>FINCA LAUREL</v>
          </cell>
          <cell r="E1725">
            <v>2</v>
          </cell>
          <cell r="F1725" t="str">
            <v>LECCIONES ENSEÑANZA ESPECIAL</v>
          </cell>
          <cell r="G1725">
            <v>80</v>
          </cell>
        </row>
        <row r="1726">
          <cell r="C1726">
            <v>5757</v>
          </cell>
          <cell r="D1726" t="str">
            <v>BARRIO ALEMANIA</v>
          </cell>
          <cell r="E1726">
            <v>2</v>
          </cell>
          <cell r="F1726" t="str">
            <v>LECCIONES ENSEÑANZA ESPECIAL</v>
          </cell>
          <cell r="G1726">
            <v>40</v>
          </cell>
        </row>
        <row r="1727">
          <cell r="C1727">
            <v>5763</v>
          </cell>
          <cell r="D1727" t="str">
            <v>MARIA ROSA GAMEZ</v>
          </cell>
          <cell r="E1727">
            <v>2</v>
          </cell>
          <cell r="F1727" t="str">
            <v>LECCIONES ENSEÑANZA ESPECIAL</v>
          </cell>
          <cell r="G1727">
            <v>80</v>
          </cell>
        </row>
        <row r="1728">
          <cell r="C1728">
            <v>5893</v>
          </cell>
          <cell r="D1728" t="str">
            <v>LICEO DE CIUDAD NEILY</v>
          </cell>
          <cell r="E1728">
            <v>2</v>
          </cell>
          <cell r="F1728" t="str">
            <v>LECCIONES ENSEÑANZA ESPECIAL</v>
          </cell>
          <cell r="G1728">
            <v>40</v>
          </cell>
        </row>
        <row r="1729">
          <cell r="C1729">
            <v>5893</v>
          </cell>
          <cell r="D1729" t="str">
            <v>LICEO DE CIUDAD NEILY</v>
          </cell>
          <cell r="E1729">
            <v>1</v>
          </cell>
          <cell r="F1729" t="str">
            <v>LECCIONES LECCIONES ENSEÑANZA TECNICO PROFESIONAL</v>
          </cell>
          <cell r="G1729">
            <v>80</v>
          </cell>
        </row>
        <row r="1730">
          <cell r="C1730">
            <v>5928</v>
          </cell>
          <cell r="D1730" t="str">
            <v>BARRIO CANADA</v>
          </cell>
          <cell r="E1730">
            <v>2</v>
          </cell>
          <cell r="F1730" t="str">
            <v>LECCIONES ENSEÑANZA ESPECIAL</v>
          </cell>
          <cell r="G1730">
            <v>80</v>
          </cell>
        </row>
        <row r="1731">
          <cell r="C1731">
            <v>5930</v>
          </cell>
          <cell r="D1731" t="str">
            <v>COOPA BUENA</v>
          </cell>
          <cell r="E1731">
            <v>2</v>
          </cell>
          <cell r="F1731" t="str">
            <v>LECCIONES ENSEÑANZA ESPECIAL</v>
          </cell>
          <cell r="G1731">
            <v>72</v>
          </cell>
        </row>
        <row r="1732">
          <cell r="C1732">
            <v>5931</v>
          </cell>
          <cell r="D1732" t="str">
            <v>JUAN LARA</v>
          </cell>
          <cell r="E1732">
            <v>2</v>
          </cell>
          <cell r="F1732" t="str">
            <v>LECCIONES ENSEÑANZA ESPECIAL</v>
          </cell>
          <cell r="G1732">
            <v>120</v>
          </cell>
        </row>
        <row r="1733">
          <cell r="C1733">
            <v>5932</v>
          </cell>
          <cell r="D1733" t="str">
            <v>FINCA NARANJO</v>
          </cell>
          <cell r="E1733">
            <v>2</v>
          </cell>
          <cell r="F1733" t="str">
            <v>LECCIONES ENSEÑANZA ESPECIAL</v>
          </cell>
          <cell r="G1733">
            <v>40</v>
          </cell>
        </row>
        <row r="1734">
          <cell r="C1734">
            <v>6120</v>
          </cell>
          <cell r="D1734" t="str">
            <v>VALLE DE EL DIQUIS</v>
          </cell>
          <cell r="E1734">
            <v>2</v>
          </cell>
          <cell r="F1734" t="str">
            <v>LECCIONES ENSEÑANZA ESPECIAL</v>
          </cell>
          <cell r="G1734">
            <v>200</v>
          </cell>
        </row>
        <row r="1735">
          <cell r="C1735">
            <v>6121</v>
          </cell>
          <cell r="D1735" t="str">
            <v>LA INDEPENDENCIA</v>
          </cell>
          <cell r="E1735">
            <v>2</v>
          </cell>
          <cell r="F1735" t="str">
            <v>LECCIONES ENSEÑANZA ESPECIAL</v>
          </cell>
          <cell r="G1735">
            <v>80</v>
          </cell>
        </row>
        <row r="1736">
          <cell r="C1736">
            <v>6122</v>
          </cell>
          <cell r="D1736" t="str">
            <v>BRUNCA (GUAYCARA)</v>
          </cell>
          <cell r="E1736">
            <v>2</v>
          </cell>
          <cell r="F1736" t="str">
            <v>LECCIONES ENSEÑANZA ESPECIAL</v>
          </cell>
          <cell r="G1736">
            <v>80</v>
          </cell>
        </row>
        <row r="1737">
          <cell r="C1737">
            <v>6123</v>
          </cell>
          <cell r="D1737" t="str">
            <v>GONZALO ACUÑA HERNANDEZ</v>
          </cell>
          <cell r="E1737">
            <v>2</v>
          </cell>
          <cell r="F1737" t="str">
            <v>LECCIONES ENSEÑANZA ESPECIAL</v>
          </cell>
          <cell r="G1737">
            <v>80</v>
          </cell>
        </row>
        <row r="1738">
          <cell r="C1738">
            <v>6176</v>
          </cell>
          <cell r="D1738" t="str">
            <v>SANTA MARTA (CORREDORES)</v>
          </cell>
          <cell r="E1738">
            <v>2</v>
          </cell>
          <cell r="F1738" t="str">
            <v>LECCIONES ENSEÑANZA ESPECIAL</v>
          </cell>
          <cell r="G1738">
            <v>80</v>
          </cell>
        </row>
        <row r="1739">
          <cell r="C1739">
            <v>6286</v>
          </cell>
          <cell r="D1739" t="str">
            <v>SAN ANTONIO DE SABALITO</v>
          </cell>
          <cell r="E1739">
            <v>2</v>
          </cell>
          <cell r="F1739" t="str">
            <v>LECCIONES ENSEÑANZA ESPECIAL</v>
          </cell>
          <cell r="G1739">
            <v>40</v>
          </cell>
        </row>
        <row r="1740">
          <cell r="C1740">
            <v>6306</v>
          </cell>
          <cell r="D1740" t="str">
            <v>EL TRIUNFO</v>
          </cell>
          <cell r="E1740">
            <v>2</v>
          </cell>
          <cell r="F1740" t="str">
            <v>LECCIONES ENSEÑANZA ESPECIAL</v>
          </cell>
          <cell r="G1740">
            <v>80</v>
          </cell>
        </row>
        <row r="1741">
          <cell r="C1741">
            <v>6335</v>
          </cell>
          <cell r="D1741" t="str">
            <v>COLEGIO FINCA NARANJO</v>
          </cell>
          <cell r="E1741">
            <v>2</v>
          </cell>
          <cell r="F1741" t="str">
            <v>LECCIONES ENSEÑANZA ESPECIAL</v>
          </cell>
          <cell r="G1741">
            <v>40</v>
          </cell>
        </row>
        <row r="1742">
          <cell r="C1742">
            <v>6335</v>
          </cell>
          <cell r="D1742" t="str">
            <v>COLEGIO FINCA NARANJO</v>
          </cell>
          <cell r="E1742">
            <v>1</v>
          </cell>
          <cell r="F1742" t="str">
            <v>LECCIONES LECCIONES ENSEÑANZA TECNICO PROFESIONAL</v>
          </cell>
          <cell r="G1742">
            <v>40</v>
          </cell>
        </row>
        <row r="1743">
          <cell r="C1743">
            <v>6336</v>
          </cell>
          <cell r="D1743" t="str">
            <v>CONFRATERNIDAD</v>
          </cell>
          <cell r="E1743">
            <v>2</v>
          </cell>
          <cell r="F1743" t="str">
            <v>LECCIONES ENSEÑANZA ESPECIAL</v>
          </cell>
          <cell r="G1743">
            <v>160</v>
          </cell>
        </row>
        <row r="1744">
          <cell r="C1744">
            <v>6337</v>
          </cell>
          <cell r="D1744" t="str">
            <v>NGOBEGUE</v>
          </cell>
          <cell r="E1744">
            <v>2</v>
          </cell>
          <cell r="F1744" t="str">
            <v>LECCIONES ENSEÑANZA ESPECIAL</v>
          </cell>
          <cell r="G1744">
            <v>80</v>
          </cell>
        </row>
        <row r="1745">
          <cell r="C1745">
            <v>6447</v>
          </cell>
          <cell r="D1745" t="str">
            <v>LA FUENTE</v>
          </cell>
          <cell r="E1745">
            <v>2</v>
          </cell>
          <cell r="F1745" t="str">
            <v>LECCIONES ENSEÑANZA ESPECIAL</v>
          </cell>
          <cell r="G1745">
            <v>80</v>
          </cell>
        </row>
        <row r="1746">
          <cell r="C1746">
            <v>6496</v>
          </cell>
          <cell r="D1746" t="str">
            <v>CAÑAZA</v>
          </cell>
          <cell r="E1746">
            <v>2</v>
          </cell>
          <cell r="F1746" t="str">
            <v>LECCIONES ENSEÑANZA ESPECIAL</v>
          </cell>
          <cell r="G1746">
            <v>40</v>
          </cell>
        </row>
        <row r="1747">
          <cell r="C1747">
            <v>9343</v>
          </cell>
          <cell r="D1747" t="str">
            <v/>
          </cell>
          <cell r="E1747">
            <v>2</v>
          </cell>
          <cell r="F1747" t="str">
            <v>LECCIONES ENSEÑANZA ESPECIAL</v>
          </cell>
          <cell r="G1747">
            <v>32</v>
          </cell>
        </row>
        <row r="1748">
          <cell r="C1748">
            <v>4770</v>
          </cell>
          <cell r="D1748" t="str">
            <v>ESC. TOMAS GUARDIA G.</v>
          </cell>
          <cell r="E1748">
            <v>2</v>
          </cell>
          <cell r="F1748" t="str">
            <v>LECCIONES ENSEÑANZA ESPECIAL</v>
          </cell>
          <cell r="G1748">
            <v>272</v>
          </cell>
        </row>
        <row r="1749">
          <cell r="C1749">
            <v>4771</v>
          </cell>
          <cell r="D1749" t="str">
            <v>ESC. RAFAEL IGLESIAS</v>
          </cell>
          <cell r="E1749">
            <v>2</v>
          </cell>
          <cell r="F1749" t="str">
            <v>LECCIONES ENSEÑANZA ESPECIAL</v>
          </cell>
          <cell r="G1749">
            <v>232</v>
          </cell>
        </row>
        <row r="1750">
          <cell r="C1750">
            <v>4772</v>
          </cell>
          <cell r="D1750" t="str">
            <v>ESC. JUSTO A. FACIO</v>
          </cell>
          <cell r="E1750">
            <v>2</v>
          </cell>
          <cell r="F1750" t="str">
            <v>LECCIONES ENSEÑANZA ESPECIAL</v>
          </cell>
          <cell r="G1750">
            <v>256</v>
          </cell>
        </row>
        <row r="1751">
          <cell r="C1751">
            <v>4773</v>
          </cell>
          <cell r="D1751" t="str">
            <v>ESC. BATAAN</v>
          </cell>
          <cell r="E1751">
            <v>2</v>
          </cell>
          <cell r="F1751" t="str">
            <v>LECCIONES ENSEÑANZA ESPECIAL</v>
          </cell>
          <cell r="G1751">
            <v>268</v>
          </cell>
        </row>
        <row r="1752">
          <cell r="C1752">
            <v>4774</v>
          </cell>
          <cell r="D1752" t="str">
            <v>LICEO DIURNO DE LIMON</v>
          </cell>
          <cell r="E1752">
            <v>2</v>
          </cell>
          <cell r="F1752" t="str">
            <v>LECCIONES ENSEÑANZA ESPECIAL</v>
          </cell>
          <cell r="G1752">
            <v>30</v>
          </cell>
        </row>
        <row r="1753">
          <cell r="C1753">
            <v>4774</v>
          </cell>
          <cell r="D1753" t="str">
            <v>LICEO DIURNO DE LIMON</v>
          </cell>
          <cell r="E1753">
            <v>1</v>
          </cell>
          <cell r="F1753" t="str">
            <v>LECCIONES LECCIONES ENSEÑANZA TECNICO PROFESIONAL</v>
          </cell>
          <cell r="G1753">
            <v>90</v>
          </cell>
        </row>
        <row r="1754">
          <cell r="C1754">
            <v>4775</v>
          </cell>
          <cell r="D1754" t="str">
            <v>ESC. BALVANERO VARGAS</v>
          </cell>
          <cell r="E1754">
            <v>2</v>
          </cell>
          <cell r="F1754" t="str">
            <v>LECCIONES ENSEÑANZA ESPECIAL</v>
          </cell>
          <cell r="G1754">
            <v>168</v>
          </cell>
        </row>
        <row r="1755">
          <cell r="C1755">
            <v>4776</v>
          </cell>
          <cell r="D1755" t="str">
            <v>C.T.P. DE BATAAN</v>
          </cell>
          <cell r="E1755">
            <v>2</v>
          </cell>
          <cell r="F1755" t="str">
            <v>LECCIONES ENSEÑANZA ESPECIAL</v>
          </cell>
          <cell r="G1755">
            <v>40</v>
          </cell>
        </row>
        <row r="1756">
          <cell r="C1756">
            <v>4776</v>
          </cell>
          <cell r="D1756" t="str">
            <v>C.T.P. DE BATAAN</v>
          </cell>
          <cell r="E1756">
            <v>1</v>
          </cell>
          <cell r="F1756" t="str">
            <v>LECCIONES LECCIONES ENSEÑANZA TECNICO PROFESIONAL</v>
          </cell>
          <cell r="G1756">
            <v>40</v>
          </cell>
        </row>
        <row r="1757">
          <cell r="C1757">
            <v>4777</v>
          </cell>
          <cell r="D1757" t="str">
            <v>ESC. BARRIO LIMONCITO</v>
          </cell>
          <cell r="E1757">
            <v>2</v>
          </cell>
          <cell r="F1757" t="str">
            <v>LECCIONES ENSEÑANZA ESPECIAL</v>
          </cell>
          <cell r="G1757">
            <v>160</v>
          </cell>
        </row>
        <row r="1758">
          <cell r="C1758">
            <v>4778</v>
          </cell>
          <cell r="D1758" t="str">
            <v>ESC. LOS CORALES</v>
          </cell>
          <cell r="E1758">
            <v>2</v>
          </cell>
          <cell r="F1758" t="str">
            <v>LECCIONES ENSEÑANZA ESPECIAL</v>
          </cell>
          <cell r="G1758">
            <v>152</v>
          </cell>
        </row>
        <row r="1759">
          <cell r="C1759">
            <v>4780</v>
          </cell>
          <cell r="D1759" t="str">
            <v>ESC. MATINA</v>
          </cell>
          <cell r="E1759">
            <v>2</v>
          </cell>
          <cell r="F1759" t="str">
            <v>LECCIONES ENSEÑANZA ESPECIAL</v>
          </cell>
          <cell r="G1759">
            <v>144</v>
          </cell>
        </row>
        <row r="1760">
          <cell r="C1760">
            <v>4781</v>
          </cell>
          <cell r="D1760" t="str">
            <v>ESC. BETANIA</v>
          </cell>
          <cell r="E1760">
            <v>2</v>
          </cell>
          <cell r="F1760" t="str">
            <v>LECCIONES ENSEÑANZA ESPECIAL</v>
          </cell>
          <cell r="G1760">
            <v>40</v>
          </cell>
        </row>
        <row r="1761">
          <cell r="C1761">
            <v>4782</v>
          </cell>
          <cell r="D1761" t="str">
            <v>ESC. PROYECTO PACUARE</v>
          </cell>
          <cell r="E1761">
            <v>2</v>
          </cell>
          <cell r="F1761" t="str">
            <v>LECCIONES ENSEÑANZA ESPECIAL</v>
          </cell>
          <cell r="G1761">
            <v>192</v>
          </cell>
        </row>
        <row r="1762">
          <cell r="C1762">
            <v>4784</v>
          </cell>
          <cell r="D1762" t="str">
            <v>ESC. LIMON 2000</v>
          </cell>
          <cell r="E1762">
            <v>2</v>
          </cell>
          <cell r="F1762" t="str">
            <v>LECCIONES ENSEÑANZA ESPECIAL</v>
          </cell>
          <cell r="G1762">
            <v>232</v>
          </cell>
        </row>
        <row r="1763">
          <cell r="C1763">
            <v>4785</v>
          </cell>
          <cell r="D1763" t="str">
            <v>ESC. ATILIA MATA FRESES</v>
          </cell>
          <cell r="E1763">
            <v>2</v>
          </cell>
          <cell r="F1763" t="str">
            <v>LECCIONES ENSEÑANZA ESPECIAL</v>
          </cell>
          <cell r="G1763">
            <v>168</v>
          </cell>
        </row>
        <row r="1764">
          <cell r="C1764">
            <v>4786</v>
          </cell>
          <cell r="D1764" t="str">
            <v>ESC. LA COLINA</v>
          </cell>
          <cell r="E1764">
            <v>2</v>
          </cell>
          <cell r="F1764" t="str">
            <v>LECCIONES ENSEÑANZA ESPECIAL</v>
          </cell>
          <cell r="G1764">
            <v>120</v>
          </cell>
        </row>
        <row r="1765">
          <cell r="C1765">
            <v>4787</v>
          </cell>
          <cell r="D1765" t="str">
            <v>C.T.P. DE SIQUIRRES</v>
          </cell>
          <cell r="E1765">
            <v>2</v>
          </cell>
          <cell r="F1765" t="str">
            <v>LECCIONES ENSEÑANZA ESPECIAL</v>
          </cell>
          <cell r="G1765">
            <v>65</v>
          </cell>
        </row>
        <row r="1766">
          <cell r="C1766">
            <v>4787</v>
          </cell>
          <cell r="D1766" t="str">
            <v>C.T.P. DE SIQUIRRES</v>
          </cell>
          <cell r="E1766">
            <v>1</v>
          </cell>
          <cell r="F1766" t="str">
            <v>LECCIONES LECCIONES ENSEÑANZA TECNICO PROFESIONAL</v>
          </cell>
          <cell r="G1766">
            <v>38</v>
          </cell>
        </row>
        <row r="1767">
          <cell r="C1767">
            <v>4788</v>
          </cell>
          <cell r="D1767" t="str">
            <v>ESC. LOS LIRIOS</v>
          </cell>
          <cell r="E1767">
            <v>2</v>
          </cell>
          <cell r="F1767" t="str">
            <v>LECCIONES ENSEÑANZA ESPECIAL</v>
          </cell>
          <cell r="G1767">
            <v>112</v>
          </cell>
        </row>
        <row r="1768">
          <cell r="C1768">
            <v>4789</v>
          </cell>
          <cell r="D1768" t="str">
            <v>C.T.P. DE TALAMANCA</v>
          </cell>
          <cell r="E1768">
            <v>2</v>
          </cell>
          <cell r="F1768" t="str">
            <v>LECCIONES ENSEÑANZA ESPECIAL</v>
          </cell>
          <cell r="G1768">
            <v>30</v>
          </cell>
        </row>
        <row r="1769">
          <cell r="C1769">
            <v>4789</v>
          </cell>
          <cell r="D1769" t="str">
            <v>C.T.P. DE TALAMANCA</v>
          </cell>
          <cell r="E1769">
            <v>1</v>
          </cell>
          <cell r="F1769" t="str">
            <v>LECCIONES LECCIONES ENSEÑANZA TECNICO PROFESIONAL</v>
          </cell>
          <cell r="G1769">
            <v>40</v>
          </cell>
        </row>
        <row r="1770">
          <cell r="C1770">
            <v>4790</v>
          </cell>
          <cell r="D1770" t="str">
            <v>VILLA DEL MAR Nº2</v>
          </cell>
          <cell r="E1770">
            <v>2</v>
          </cell>
          <cell r="F1770" t="str">
            <v>LECCIONES ENSEÑANZA ESPECIAL</v>
          </cell>
          <cell r="G1770">
            <v>40</v>
          </cell>
        </row>
        <row r="1771">
          <cell r="C1771">
            <v>4791</v>
          </cell>
          <cell r="D1771" t="str">
            <v>VILLA DEL MAR Nº1</v>
          </cell>
          <cell r="E1771">
            <v>2</v>
          </cell>
          <cell r="F1771" t="str">
            <v>LECCIONES ENSEÑANZA ESPECIAL</v>
          </cell>
          <cell r="G1771">
            <v>40</v>
          </cell>
        </row>
        <row r="1772">
          <cell r="C1772">
            <v>4792</v>
          </cell>
          <cell r="D1772" t="str">
            <v>LA GUARIA</v>
          </cell>
          <cell r="E1772">
            <v>2</v>
          </cell>
          <cell r="F1772" t="str">
            <v>LECCIONES ENSEÑANZA ESPECIAL</v>
          </cell>
          <cell r="G1772">
            <v>160</v>
          </cell>
        </row>
        <row r="1773">
          <cell r="C1773">
            <v>5262</v>
          </cell>
          <cell r="D1773" t="str">
            <v>ESC. BANANITO SUR</v>
          </cell>
          <cell r="E1773">
            <v>2</v>
          </cell>
          <cell r="F1773" t="str">
            <v>LECCIONES ENSEÑANZA ESPECIAL</v>
          </cell>
          <cell r="G1773">
            <v>80</v>
          </cell>
        </row>
        <row r="1774">
          <cell r="C1774">
            <v>5263</v>
          </cell>
          <cell r="D1774" t="str">
            <v>SERVICIO ITINERANTE ENS. ESP.</v>
          </cell>
          <cell r="E1774">
            <v>2</v>
          </cell>
          <cell r="F1774" t="str">
            <v>LECCIONES ENSEÑANZA ESPECIAL</v>
          </cell>
          <cell r="G1774">
            <v>1276</v>
          </cell>
        </row>
        <row r="1775">
          <cell r="C1775">
            <v>5498</v>
          </cell>
          <cell r="D1775" t="str">
            <v>MARGARITA ROJAS ZUÑIGA</v>
          </cell>
          <cell r="E1775">
            <v>2</v>
          </cell>
          <cell r="F1775" t="str">
            <v>LECCIONES ENSEÑANZA ESPECIAL</v>
          </cell>
          <cell r="G1775">
            <v>152</v>
          </cell>
        </row>
        <row r="1776">
          <cell r="C1776">
            <v>5510</v>
          </cell>
          <cell r="D1776" t="str">
            <v>HOME CREAK</v>
          </cell>
          <cell r="E1776">
            <v>2</v>
          </cell>
          <cell r="F1776" t="str">
            <v>LECCIONES ENSEÑANZA ESPECIAL</v>
          </cell>
          <cell r="G1776">
            <v>80</v>
          </cell>
        </row>
        <row r="1777">
          <cell r="C1777">
            <v>5519</v>
          </cell>
          <cell r="D1777" t="str">
            <v>PUEBLO CIVIL</v>
          </cell>
          <cell r="E1777">
            <v>2</v>
          </cell>
          <cell r="F1777" t="str">
            <v>LECCIONES ENSEÑANZA ESPECIAL</v>
          </cell>
          <cell r="G1777">
            <v>40</v>
          </cell>
        </row>
        <row r="1778">
          <cell r="C1778">
            <v>5622</v>
          </cell>
          <cell r="D1778" t="str">
            <v>LA AMELIA</v>
          </cell>
          <cell r="E1778">
            <v>2</v>
          </cell>
          <cell r="F1778" t="str">
            <v>LECCIONES ENSEÑANZA ESPECIAL</v>
          </cell>
          <cell r="G1778">
            <v>120</v>
          </cell>
        </row>
        <row r="1779">
          <cell r="C1779">
            <v>5623</v>
          </cell>
          <cell r="D1779" t="str">
            <v>RIO CUBA</v>
          </cell>
          <cell r="E1779">
            <v>2</v>
          </cell>
          <cell r="F1779" t="str">
            <v>LECCIONES ENSEÑANZA ESPECIAL</v>
          </cell>
          <cell r="G1779">
            <v>80</v>
          </cell>
        </row>
        <row r="1780">
          <cell r="C1780">
            <v>5624</v>
          </cell>
          <cell r="D1780" t="str">
            <v>LA CELIA</v>
          </cell>
          <cell r="E1780">
            <v>2</v>
          </cell>
          <cell r="F1780" t="str">
            <v>LECCIONES ENSEÑANZA ESPECIAL</v>
          </cell>
          <cell r="G1780">
            <v>40</v>
          </cell>
        </row>
        <row r="1781">
          <cell r="C1781">
            <v>5752</v>
          </cell>
          <cell r="D1781" t="str">
            <v>EL CAIRO</v>
          </cell>
          <cell r="E1781">
            <v>2</v>
          </cell>
          <cell r="F1781" t="str">
            <v>LECCIONES ENSEÑANZA ESPECIAL</v>
          </cell>
          <cell r="G1781">
            <v>112</v>
          </cell>
        </row>
        <row r="1782">
          <cell r="C1782">
            <v>5754</v>
          </cell>
          <cell r="D1782" t="str">
            <v>BOSTON</v>
          </cell>
          <cell r="E1782">
            <v>2</v>
          </cell>
          <cell r="F1782" t="str">
            <v>LECCIONES ENSEÑANZA ESPECIAL</v>
          </cell>
          <cell r="G1782">
            <v>40</v>
          </cell>
        </row>
        <row r="1783">
          <cell r="C1783">
            <v>5780</v>
          </cell>
          <cell r="D1783" t="str">
            <v>BEBERLY</v>
          </cell>
          <cell r="E1783">
            <v>2</v>
          </cell>
          <cell r="F1783" t="str">
            <v>LECCIONES ENSEÑANZA ESPECIAL</v>
          </cell>
          <cell r="G1783">
            <v>160</v>
          </cell>
        </row>
        <row r="1784">
          <cell r="C1784">
            <v>5781</v>
          </cell>
          <cell r="D1784" t="str">
            <v>IDA RIO BANANO</v>
          </cell>
          <cell r="E1784">
            <v>2</v>
          </cell>
          <cell r="F1784" t="str">
            <v>LECCIONES ENSEÑANZA ESPECIAL</v>
          </cell>
          <cell r="G1784">
            <v>40</v>
          </cell>
        </row>
        <row r="1785">
          <cell r="C1785">
            <v>5954</v>
          </cell>
          <cell r="D1785" t="str">
            <v>BRIBRI</v>
          </cell>
          <cell r="E1785">
            <v>2</v>
          </cell>
          <cell r="F1785" t="str">
            <v>LECCIONES ENSEÑANZA ESPECIAL</v>
          </cell>
          <cell r="G1785">
            <v>64</v>
          </cell>
        </row>
        <row r="1786">
          <cell r="C1786">
            <v>5955</v>
          </cell>
          <cell r="D1786" t="str">
            <v>SIQUIRRITOS</v>
          </cell>
          <cell r="E1786">
            <v>2</v>
          </cell>
          <cell r="F1786" t="str">
            <v>LECCIONES ENSEÑANZA ESPECIAL</v>
          </cell>
          <cell r="G1786">
            <v>160</v>
          </cell>
        </row>
        <row r="1787">
          <cell r="C1787">
            <v>5957</v>
          </cell>
          <cell r="D1787" t="str">
            <v>PARAISO</v>
          </cell>
          <cell r="E1787">
            <v>2</v>
          </cell>
          <cell r="F1787" t="str">
            <v>LECCIONES ENSEÑANZA ESPECIAL</v>
          </cell>
          <cell r="G1787">
            <v>80</v>
          </cell>
        </row>
        <row r="1788">
          <cell r="C1788">
            <v>6090</v>
          </cell>
          <cell r="D1788" t="str">
            <v>OLYMPIA TREJOS LOPEZ</v>
          </cell>
          <cell r="E1788">
            <v>2</v>
          </cell>
          <cell r="F1788" t="str">
            <v>LECCIONES ENSEÑANZA ESPECIAL</v>
          </cell>
          <cell r="G1788">
            <v>80</v>
          </cell>
        </row>
        <row r="1789">
          <cell r="C1789">
            <v>6091</v>
          </cell>
          <cell r="D1789" t="str">
            <v>PENSHURT</v>
          </cell>
          <cell r="E1789">
            <v>2</v>
          </cell>
          <cell r="F1789" t="str">
            <v>LECCIONES ENSEÑANZA ESPECIAL</v>
          </cell>
          <cell r="G1789">
            <v>80</v>
          </cell>
        </row>
        <row r="1790">
          <cell r="C1790">
            <v>6166</v>
          </cell>
          <cell r="D1790" t="str">
            <v>LIVERPOOL</v>
          </cell>
          <cell r="E1790">
            <v>2</v>
          </cell>
          <cell r="F1790" t="str">
            <v>LECCIONES ENSEÑANZA ESPECIAL</v>
          </cell>
          <cell r="G1790">
            <v>80</v>
          </cell>
        </row>
        <row r="1791">
          <cell r="C1791">
            <v>6167</v>
          </cell>
          <cell r="D1791" t="str">
            <v>PUERTO VIEJO</v>
          </cell>
          <cell r="E1791">
            <v>2</v>
          </cell>
          <cell r="F1791" t="str">
            <v>LECCIONES ENSEÑANZA ESPECIAL</v>
          </cell>
          <cell r="G1791">
            <v>40</v>
          </cell>
        </row>
        <row r="1792">
          <cell r="C1792">
            <v>6169</v>
          </cell>
          <cell r="D1792" t="str">
            <v>LA HEREDIANA</v>
          </cell>
          <cell r="E1792">
            <v>2</v>
          </cell>
          <cell r="F1792" t="str">
            <v>LECCIONES ENSEÑANZA ESPECIAL</v>
          </cell>
          <cell r="G1792">
            <v>80</v>
          </cell>
        </row>
        <row r="1793">
          <cell r="C1793">
            <v>6226</v>
          </cell>
          <cell r="D1793" t="str">
            <v>ANTONIO FERNÁNDEZ GAMBOA</v>
          </cell>
          <cell r="E1793">
            <v>2</v>
          </cell>
          <cell r="F1793" t="str">
            <v>LECCIONES ENSEÑANZA ESPECIAL</v>
          </cell>
          <cell r="G1793">
            <v>120</v>
          </cell>
        </row>
        <row r="1794">
          <cell r="C1794">
            <v>6300</v>
          </cell>
          <cell r="D1794" t="str">
            <v>SANTA EDUVIJES</v>
          </cell>
          <cell r="E1794">
            <v>2</v>
          </cell>
          <cell r="F1794" t="str">
            <v>LECCIONES ENSEÑANZA ESPECIAL</v>
          </cell>
          <cell r="G1794">
            <v>80</v>
          </cell>
        </row>
        <row r="1795">
          <cell r="C1795">
            <v>6301</v>
          </cell>
          <cell r="D1795" t="str">
            <v>LA FLORIDA</v>
          </cell>
          <cell r="E1795">
            <v>2</v>
          </cell>
          <cell r="F1795" t="str">
            <v>LECCIONES ENSEÑANZA ESPECIAL</v>
          </cell>
          <cell r="G1795">
            <v>40</v>
          </cell>
        </row>
        <row r="1796">
          <cell r="C1796">
            <v>6302</v>
          </cell>
          <cell r="D1796" t="str">
            <v>ESTRADA</v>
          </cell>
          <cell r="E1796">
            <v>2</v>
          </cell>
          <cell r="F1796" t="str">
            <v>LECCIONES ENSEÑANZA ESPECIAL</v>
          </cell>
          <cell r="G1796">
            <v>120</v>
          </cell>
        </row>
        <row r="1797">
          <cell r="C1797">
            <v>6303</v>
          </cell>
          <cell r="D1797" t="str">
            <v>SECTOR NORTE</v>
          </cell>
          <cell r="E1797">
            <v>2</v>
          </cell>
          <cell r="F1797" t="str">
            <v>LECCIONES ENSEÑANZA ESPECIAL</v>
          </cell>
          <cell r="G1797">
            <v>80</v>
          </cell>
        </row>
        <row r="1798">
          <cell r="C1798">
            <v>6309</v>
          </cell>
          <cell r="D1798" t="str">
            <v>LA PALMA</v>
          </cell>
          <cell r="E1798">
            <v>2</v>
          </cell>
          <cell r="F1798" t="str">
            <v>LECCIONES ENSEÑANZA ESPECIAL</v>
          </cell>
          <cell r="G1798">
            <v>40</v>
          </cell>
        </row>
        <row r="1799">
          <cell r="C1799">
            <v>6312</v>
          </cell>
          <cell r="D1799" t="str">
            <v>SAHARA</v>
          </cell>
          <cell r="E1799">
            <v>2</v>
          </cell>
          <cell r="F1799" t="str">
            <v>LECCIONES ENSEÑANZA ESPECIAL</v>
          </cell>
          <cell r="G1799">
            <v>40</v>
          </cell>
        </row>
        <row r="1800">
          <cell r="C1800">
            <v>6425</v>
          </cell>
          <cell r="D1800" t="str">
            <v>LINEA B</v>
          </cell>
          <cell r="E1800">
            <v>2</v>
          </cell>
          <cell r="F1800" t="str">
            <v>LECCIONES ENSEÑANZA ESPECIAL</v>
          </cell>
          <cell r="G1800">
            <v>40</v>
          </cell>
        </row>
        <row r="1801">
          <cell r="C1801">
            <v>6430</v>
          </cell>
          <cell r="D1801" t="str">
            <v>GOLY</v>
          </cell>
          <cell r="E1801">
            <v>2</v>
          </cell>
          <cell r="F1801" t="str">
            <v>LECCIONES ENSEÑANZA ESPECIAL</v>
          </cell>
          <cell r="G1801">
            <v>40</v>
          </cell>
        </row>
        <row r="1802">
          <cell r="C1802">
            <v>6431</v>
          </cell>
          <cell r="D1802" t="str">
            <v>VEINTIOCHO MILLAS</v>
          </cell>
          <cell r="E1802">
            <v>2</v>
          </cell>
          <cell r="F1802" t="str">
            <v>LECCIONES ENSEÑANZA ESPECIAL</v>
          </cell>
          <cell r="G1802">
            <v>40</v>
          </cell>
        </row>
        <row r="1803">
          <cell r="C1803">
            <v>6442</v>
          </cell>
          <cell r="D1803" t="str">
            <v>SANTA MARTA</v>
          </cell>
          <cell r="E1803">
            <v>2</v>
          </cell>
          <cell r="F1803" t="str">
            <v>LECCIONES ENSEÑANZA ESPECIAL</v>
          </cell>
          <cell r="G1803">
            <v>40</v>
          </cell>
        </row>
        <row r="1804">
          <cell r="C1804">
            <v>6443</v>
          </cell>
          <cell r="D1804" t="str">
            <v>LUZON</v>
          </cell>
          <cell r="E1804">
            <v>2</v>
          </cell>
          <cell r="F1804" t="str">
            <v>LECCIONES ENSEÑANZA ESPECIAL</v>
          </cell>
          <cell r="G1804">
            <v>40</v>
          </cell>
        </row>
        <row r="1805">
          <cell r="C1805">
            <v>6463</v>
          </cell>
          <cell r="D1805" t="str">
            <v>ESCUELA VENECIA</v>
          </cell>
          <cell r="E1805">
            <v>2</v>
          </cell>
          <cell r="F1805" t="str">
            <v>LECCIONES ENSEÑANZA ESPECIAL</v>
          </cell>
          <cell r="G1805">
            <v>40</v>
          </cell>
        </row>
        <row r="1806">
          <cell r="C1806">
            <v>6464</v>
          </cell>
          <cell r="D1806" t="str">
            <v>TOBIAS VAGLIO</v>
          </cell>
          <cell r="E1806">
            <v>2</v>
          </cell>
          <cell r="F1806" t="str">
            <v>LECCIONES ENSEÑANZA ESPECIAL</v>
          </cell>
          <cell r="G1806">
            <v>40</v>
          </cell>
        </row>
        <row r="1807">
          <cell r="C1807">
            <v>6494</v>
          </cell>
          <cell r="D1807" t="str">
            <v>DAVAO</v>
          </cell>
          <cell r="E1807">
            <v>2</v>
          </cell>
          <cell r="F1807" t="str">
            <v>LECCIONES ENSEÑANZA ESPECIAL</v>
          </cell>
          <cell r="G1807">
            <v>40</v>
          </cell>
        </row>
        <row r="1808">
          <cell r="C1808">
            <v>9896</v>
          </cell>
          <cell r="D1808" t="str">
            <v/>
          </cell>
          <cell r="E1808">
            <v>2</v>
          </cell>
          <cell r="F1808" t="str">
            <v>LECCIONES ENSEÑANZA ESPECIAL</v>
          </cell>
          <cell r="G1808">
            <v>44</v>
          </cell>
        </row>
        <row r="1809">
          <cell r="C1809">
            <v>4793</v>
          </cell>
          <cell r="D1809" t="str">
            <v>ESC. LA RITA</v>
          </cell>
          <cell r="E1809">
            <v>2</v>
          </cell>
          <cell r="F1809" t="str">
            <v>LECCIONES ENSEÑANZA ESPECIAL</v>
          </cell>
          <cell r="G1809">
            <v>272</v>
          </cell>
        </row>
        <row r="1810">
          <cell r="C1810">
            <v>4794</v>
          </cell>
          <cell r="D1810" t="str">
            <v>ESC. POCORA</v>
          </cell>
          <cell r="E1810">
            <v>2</v>
          </cell>
          <cell r="F1810" t="str">
            <v>LECCIONES ENSEÑANZA ESPECIAL</v>
          </cell>
          <cell r="G1810">
            <v>72</v>
          </cell>
        </row>
        <row r="1811">
          <cell r="C1811">
            <v>4795</v>
          </cell>
          <cell r="D1811" t="str">
            <v>ESC. DE GUAPILES</v>
          </cell>
          <cell r="E1811">
            <v>2</v>
          </cell>
          <cell r="F1811" t="str">
            <v>LECCIONES ENSEÑANZA ESPECIAL</v>
          </cell>
          <cell r="G1811">
            <v>304</v>
          </cell>
        </row>
        <row r="1812">
          <cell r="C1812">
            <v>4796</v>
          </cell>
          <cell r="D1812" t="str">
            <v>ESC. CAMPO KENNEDY</v>
          </cell>
          <cell r="E1812">
            <v>2</v>
          </cell>
          <cell r="F1812" t="str">
            <v>LECCIONES ENSEÑANZA ESPECIAL</v>
          </cell>
          <cell r="G1812">
            <v>160</v>
          </cell>
        </row>
        <row r="1813">
          <cell r="C1813">
            <v>4799</v>
          </cell>
          <cell r="D1813" t="str">
            <v>ESC. ROXANA</v>
          </cell>
          <cell r="E1813">
            <v>2</v>
          </cell>
          <cell r="F1813" t="str">
            <v>LECCIONES ENSEÑANZA ESPECIAL</v>
          </cell>
          <cell r="G1813">
            <v>200</v>
          </cell>
        </row>
        <row r="1814">
          <cell r="C1814">
            <v>4800</v>
          </cell>
          <cell r="D1814" t="str">
            <v>ESC. MANUEL MARIA GUTIERREZ</v>
          </cell>
          <cell r="E1814">
            <v>2</v>
          </cell>
          <cell r="F1814" t="str">
            <v>LECCIONES ENSEÑANZA ESPECIAL</v>
          </cell>
          <cell r="G1814">
            <v>272</v>
          </cell>
        </row>
        <row r="1815">
          <cell r="C1815">
            <v>4801</v>
          </cell>
          <cell r="D1815" t="str">
            <v>ESC. BALSAVILLE</v>
          </cell>
          <cell r="E1815">
            <v>2</v>
          </cell>
          <cell r="F1815" t="str">
            <v>LECCIONES ENSEÑANZA ESPECIAL</v>
          </cell>
          <cell r="G1815">
            <v>171</v>
          </cell>
        </row>
        <row r="1816">
          <cell r="C1816">
            <v>4802</v>
          </cell>
          <cell r="D1816" t="str">
            <v>ESC. LA MARAVILLA</v>
          </cell>
          <cell r="E1816">
            <v>2</v>
          </cell>
          <cell r="F1816" t="str">
            <v>LECCIONES ENSEÑANZA ESPECIAL</v>
          </cell>
          <cell r="G1816">
            <v>40</v>
          </cell>
        </row>
        <row r="1817">
          <cell r="C1817">
            <v>4803</v>
          </cell>
          <cell r="D1817" t="str">
            <v>C.T.P. GUACIMO</v>
          </cell>
          <cell r="E1817">
            <v>2</v>
          </cell>
          <cell r="F1817" t="str">
            <v>LECCIONES ENSEÑANZA ESPECIAL</v>
          </cell>
          <cell r="G1817">
            <v>40</v>
          </cell>
        </row>
        <row r="1818">
          <cell r="C1818">
            <v>4804</v>
          </cell>
          <cell r="D1818" t="str">
            <v>LOS GERANIOS</v>
          </cell>
          <cell r="E1818">
            <v>2</v>
          </cell>
          <cell r="F1818" t="str">
            <v>LECCIONES ENSEÑANZA ESPECIAL</v>
          </cell>
          <cell r="G1818">
            <v>160</v>
          </cell>
        </row>
        <row r="1819">
          <cell r="C1819">
            <v>5264</v>
          </cell>
          <cell r="D1819" t="str">
            <v>C.T.P. DE POCOCI</v>
          </cell>
          <cell r="E1819">
            <v>2</v>
          </cell>
          <cell r="F1819" t="str">
            <v>LECCIONES ENSEÑANZA ESPECIAL</v>
          </cell>
          <cell r="G1819">
            <v>245</v>
          </cell>
        </row>
        <row r="1820">
          <cell r="C1820">
            <v>5264</v>
          </cell>
          <cell r="D1820" t="str">
            <v>C.T.P. DE POCOCI</v>
          </cell>
          <cell r="E1820">
            <v>1</v>
          </cell>
          <cell r="F1820" t="str">
            <v>LECCIONES LECCIONES ENSEÑANZA TECNICO PROFESIONAL</v>
          </cell>
          <cell r="G1820">
            <v>160</v>
          </cell>
        </row>
        <row r="1821">
          <cell r="C1821">
            <v>5265</v>
          </cell>
          <cell r="D1821" t="str">
            <v>ESC. SAN LUIS</v>
          </cell>
          <cell r="E1821">
            <v>2</v>
          </cell>
          <cell r="F1821" t="str">
            <v>LECCIONES ENSEÑANZA ESPECIAL</v>
          </cell>
          <cell r="G1821">
            <v>80</v>
          </cell>
        </row>
        <row r="1822">
          <cell r="C1822">
            <v>5286</v>
          </cell>
          <cell r="D1822" t="str">
            <v>SERVICIO ITINERANTE ENS. ESP.</v>
          </cell>
          <cell r="E1822">
            <v>2</v>
          </cell>
          <cell r="F1822" t="str">
            <v>LECCIONES ENSEÑANZA ESPECIAL</v>
          </cell>
          <cell r="G1822">
            <v>308</v>
          </cell>
        </row>
        <row r="1823">
          <cell r="C1823">
            <v>5424</v>
          </cell>
          <cell r="D1823" t="str">
            <v>JIMENEZ</v>
          </cell>
          <cell r="E1823">
            <v>2</v>
          </cell>
          <cell r="F1823" t="str">
            <v>LECCIONES ENSEÑANZA ESPECIAL</v>
          </cell>
          <cell r="G1823">
            <v>120</v>
          </cell>
        </row>
        <row r="1824">
          <cell r="C1824">
            <v>5425</v>
          </cell>
          <cell r="D1824" t="str">
            <v>CAMPO CINCO</v>
          </cell>
          <cell r="E1824">
            <v>2</v>
          </cell>
          <cell r="F1824" t="str">
            <v>LECCIONES ENSEÑANZA ESPECIAL</v>
          </cell>
          <cell r="G1824">
            <v>80</v>
          </cell>
        </row>
        <row r="1825">
          <cell r="C1825">
            <v>5426</v>
          </cell>
          <cell r="D1825" t="str">
            <v>BARRIO LOS ANGELES</v>
          </cell>
          <cell r="E1825">
            <v>2</v>
          </cell>
          <cell r="F1825" t="str">
            <v>LECCIONES ENSEÑANZA ESPECIAL</v>
          </cell>
          <cell r="G1825">
            <v>120</v>
          </cell>
        </row>
        <row r="1826">
          <cell r="C1826">
            <v>5494</v>
          </cell>
          <cell r="D1826" t="str">
            <v>TORO AMARILLO</v>
          </cell>
          <cell r="E1826">
            <v>2</v>
          </cell>
          <cell r="F1826" t="str">
            <v>LECCIONES ENSEÑANZA ESPECIAL</v>
          </cell>
          <cell r="G1826">
            <v>160</v>
          </cell>
        </row>
        <row r="1827">
          <cell r="C1827">
            <v>5619</v>
          </cell>
          <cell r="D1827" t="str">
            <v>CAMPO DOS</v>
          </cell>
          <cell r="E1827">
            <v>2</v>
          </cell>
          <cell r="F1827" t="str">
            <v>LECCIONES ENSEÑANZA ESPECIAL</v>
          </cell>
          <cell r="G1827">
            <v>40</v>
          </cell>
        </row>
        <row r="1828">
          <cell r="C1828">
            <v>5782</v>
          </cell>
          <cell r="D1828" t="str">
            <v>LAS PALMITAS</v>
          </cell>
          <cell r="E1828">
            <v>2</v>
          </cell>
          <cell r="F1828" t="str">
            <v>LECCIONES ENSEÑANZA ESPECIAL</v>
          </cell>
          <cell r="G1828">
            <v>80</v>
          </cell>
        </row>
        <row r="1829">
          <cell r="C1829">
            <v>5783</v>
          </cell>
          <cell r="D1829" t="str">
            <v>FINCA FORMOSA</v>
          </cell>
          <cell r="E1829">
            <v>2</v>
          </cell>
          <cell r="F1829" t="str">
            <v>LECCIONES ENSEÑANZA ESPECIAL</v>
          </cell>
          <cell r="G1829">
            <v>80</v>
          </cell>
        </row>
        <row r="1830">
          <cell r="C1830">
            <v>5784</v>
          </cell>
          <cell r="D1830" t="str">
            <v>SAN MARTIN</v>
          </cell>
          <cell r="E1830">
            <v>2</v>
          </cell>
          <cell r="F1830" t="str">
            <v>LECCIONES ENSEÑANZA ESPECIAL</v>
          </cell>
          <cell r="G1830">
            <v>80</v>
          </cell>
        </row>
        <row r="1831">
          <cell r="C1831">
            <v>5822</v>
          </cell>
          <cell r="D1831" t="str">
            <v>EL NUEVO AMANECER</v>
          </cell>
          <cell r="E1831">
            <v>2</v>
          </cell>
          <cell r="F1831" t="str">
            <v>LECCIONES ENSEÑANZA ESPECIAL</v>
          </cell>
          <cell r="G1831">
            <v>120</v>
          </cell>
        </row>
        <row r="1832">
          <cell r="C1832">
            <v>5826</v>
          </cell>
          <cell r="D1832" t="str">
            <v>SAN ANTONIO</v>
          </cell>
          <cell r="E1832">
            <v>2</v>
          </cell>
          <cell r="F1832" t="str">
            <v>LECCIONES ENSEÑANZA ESPECIAL</v>
          </cell>
          <cell r="G1832">
            <v>120</v>
          </cell>
        </row>
        <row r="1833">
          <cell r="C1833">
            <v>5896</v>
          </cell>
          <cell r="D1833" t="str">
            <v>SUERRE</v>
          </cell>
          <cell r="E1833">
            <v>2</v>
          </cell>
          <cell r="F1833" t="str">
            <v>LECCIONES ENSEÑANZA ESPECIAL</v>
          </cell>
          <cell r="G1833">
            <v>80</v>
          </cell>
        </row>
        <row r="1834">
          <cell r="C1834">
            <v>5949</v>
          </cell>
          <cell r="D1834" t="str">
            <v>HUETAR</v>
          </cell>
          <cell r="E1834">
            <v>2</v>
          </cell>
          <cell r="F1834" t="str">
            <v>LECCIONES ENSEÑANZA ESPECIAL</v>
          </cell>
          <cell r="G1834">
            <v>120</v>
          </cell>
        </row>
        <row r="1835">
          <cell r="C1835">
            <v>5950</v>
          </cell>
          <cell r="D1835" t="str">
            <v>EL ROTULO</v>
          </cell>
          <cell r="E1835">
            <v>2</v>
          </cell>
          <cell r="F1835" t="str">
            <v>LECCIONES ENSEÑANZA ESPECIAL</v>
          </cell>
          <cell r="G1835">
            <v>80</v>
          </cell>
        </row>
        <row r="1836">
          <cell r="C1836">
            <v>5951</v>
          </cell>
          <cell r="D1836" t="str">
            <v>EL PROGRESO</v>
          </cell>
          <cell r="E1836">
            <v>2</v>
          </cell>
          <cell r="F1836" t="str">
            <v>LECCIONES ENSEÑANZA ESPECIAL</v>
          </cell>
          <cell r="G1836">
            <v>120</v>
          </cell>
        </row>
        <row r="1837">
          <cell r="C1837">
            <v>5952</v>
          </cell>
          <cell r="D1837" t="str">
            <v>LA SELVA</v>
          </cell>
          <cell r="E1837">
            <v>2</v>
          </cell>
          <cell r="F1837" t="str">
            <v>LECCIONES ENSEÑANZA ESPECIAL</v>
          </cell>
          <cell r="G1837">
            <v>120</v>
          </cell>
        </row>
        <row r="1838">
          <cell r="C1838">
            <v>5953</v>
          </cell>
          <cell r="D1838" t="str">
            <v>ASTUA PIRIE</v>
          </cell>
          <cell r="E1838">
            <v>2</v>
          </cell>
          <cell r="F1838" t="str">
            <v>LECCIONES ENSEÑANZA ESPECIAL</v>
          </cell>
          <cell r="G1838">
            <v>40</v>
          </cell>
        </row>
        <row r="1839">
          <cell r="C1839">
            <v>6007</v>
          </cell>
          <cell r="D1839" t="str">
            <v>LAS MERCEDES</v>
          </cell>
          <cell r="E1839">
            <v>2</v>
          </cell>
          <cell r="F1839" t="str">
            <v>LECCIONES ENSEÑANZA ESPECIAL</v>
          </cell>
          <cell r="G1839">
            <v>40</v>
          </cell>
        </row>
        <row r="1840">
          <cell r="C1840">
            <v>6054</v>
          </cell>
          <cell r="D1840" t="str">
            <v>BARRIO UNIDOS</v>
          </cell>
          <cell r="E1840">
            <v>2</v>
          </cell>
          <cell r="F1840" t="str">
            <v>LECCIONES ENSEÑANZA ESPECIAL</v>
          </cell>
          <cell r="G1840">
            <v>40</v>
          </cell>
        </row>
        <row r="1841">
          <cell r="C1841">
            <v>6083</v>
          </cell>
          <cell r="D1841" t="str">
            <v>SAN GERARDO</v>
          </cell>
          <cell r="E1841">
            <v>2</v>
          </cell>
          <cell r="F1841" t="str">
            <v>LECCIONES ENSEÑANZA ESPECIAL</v>
          </cell>
          <cell r="G1841">
            <v>40</v>
          </cell>
        </row>
        <row r="1842">
          <cell r="C1842">
            <v>6084</v>
          </cell>
          <cell r="D1842" t="str">
            <v>TICABAN</v>
          </cell>
          <cell r="E1842">
            <v>2</v>
          </cell>
          <cell r="F1842" t="str">
            <v>LECCIONES ENSEÑANZA ESPECIAL</v>
          </cell>
          <cell r="G1842">
            <v>120</v>
          </cell>
        </row>
        <row r="1843">
          <cell r="C1843">
            <v>6085</v>
          </cell>
          <cell r="D1843" t="str">
            <v>CUATRO ESQUINAS</v>
          </cell>
          <cell r="E1843">
            <v>2</v>
          </cell>
          <cell r="F1843" t="str">
            <v>LECCIONES ENSEÑANZA ESPECIAL</v>
          </cell>
          <cell r="G1843">
            <v>80</v>
          </cell>
        </row>
        <row r="1844">
          <cell r="C1844">
            <v>6086</v>
          </cell>
          <cell r="D1844" t="str">
            <v>EL LIMBO</v>
          </cell>
          <cell r="E1844">
            <v>2</v>
          </cell>
          <cell r="F1844" t="str">
            <v>LECCIONES ENSEÑANZA ESPECIAL</v>
          </cell>
          <cell r="G1844">
            <v>80</v>
          </cell>
        </row>
        <row r="1845">
          <cell r="C1845">
            <v>6087</v>
          </cell>
          <cell r="D1845" t="str">
            <v>CAMPO DE ATERRIZAJE</v>
          </cell>
          <cell r="E1845">
            <v>2</v>
          </cell>
          <cell r="F1845" t="str">
            <v>LECCIONES ENSEÑANZA ESPECIAL</v>
          </cell>
          <cell r="G1845">
            <v>40</v>
          </cell>
        </row>
        <row r="1846">
          <cell r="C1846">
            <v>6198</v>
          </cell>
          <cell r="D1846" t="str">
            <v>LOS NARANJOS</v>
          </cell>
          <cell r="E1846">
            <v>2</v>
          </cell>
          <cell r="F1846" t="str">
            <v>LECCIONES ENSEÑANZA ESPECIAL</v>
          </cell>
          <cell r="G1846">
            <v>80</v>
          </cell>
        </row>
        <row r="1847">
          <cell r="C1847">
            <v>6199</v>
          </cell>
          <cell r="D1847" t="str">
            <v>LLANO BONITO</v>
          </cell>
          <cell r="E1847">
            <v>2</v>
          </cell>
          <cell r="F1847" t="str">
            <v>LECCIONES ENSEÑANZA ESPECIAL</v>
          </cell>
          <cell r="G1847">
            <v>120</v>
          </cell>
        </row>
        <row r="1848">
          <cell r="C1848">
            <v>6200</v>
          </cell>
          <cell r="D1848" t="str">
            <v>EL CARMEN</v>
          </cell>
          <cell r="E1848">
            <v>2</v>
          </cell>
          <cell r="F1848" t="str">
            <v>LECCIONES ENSEÑANZA ESPECIAL</v>
          </cell>
          <cell r="G1848">
            <v>120</v>
          </cell>
        </row>
        <row r="1849">
          <cell r="C1849">
            <v>6212</v>
          </cell>
          <cell r="D1849" t="str">
            <v>LOS DIAMANTES</v>
          </cell>
          <cell r="E1849">
            <v>2</v>
          </cell>
          <cell r="F1849" t="str">
            <v>LECCIONES ENSEÑANZA ESPECIAL</v>
          </cell>
          <cell r="G1849">
            <v>80</v>
          </cell>
        </row>
        <row r="1850">
          <cell r="C1850">
            <v>6287</v>
          </cell>
          <cell r="D1850" t="str">
            <v>PALERMO</v>
          </cell>
          <cell r="E1850">
            <v>2</v>
          </cell>
          <cell r="F1850" t="str">
            <v>LECCIONES ENSEÑANZA ESPECIAL</v>
          </cell>
          <cell r="G1850">
            <v>40</v>
          </cell>
        </row>
        <row r="1851">
          <cell r="C1851">
            <v>6342</v>
          </cell>
          <cell r="D1851" t="str">
            <v>SAN RAFAEL (GUAPILES)</v>
          </cell>
          <cell r="E1851">
            <v>2</v>
          </cell>
          <cell r="F1851" t="str">
            <v>LECCIONES ENSEÑANZA ESPECIAL</v>
          </cell>
          <cell r="G1851">
            <v>40</v>
          </cell>
        </row>
        <row r="1852">
          <cell r="C1852">
            <v>6343</v>
          </cell>
          <cell r="D1852" t="str">
            <v>SAGRADA FAMILIA (CARIARI)</v>
          </cell>
          <cell r="E1852">
            <v>2</v>
          </cell>
          <cell r="F1852" t="str">
            <v>LECCIONES ENSEÑANZA ESPECIAL</v>
          </cell>
          <cell r="G1852">
            <v>40</v>
          </cell>
        </row>
        <row r="1853">
          <cell r="C1853">
            <v>6411</v>
          </cell>
          <cell r="D1853" t="str">
            <v>CENTRO DE EDUCACION ESPECIAL DE GUÁPILES</v>
          </cell>
          <cell r="E1853">
            <v>1</v>
          </cell>
          <cell r="F1853" t="str">
            <v>LECCIONES LECCIONES ENSEÑANZA TECNICO PROFESIONAL</v>
          </cell>
          <cell r="G1853">
            <v>163</v>
          </cell>
        </row>
        <row r="1854">
          <cell r="C1854">
            <v>6411</v>
          </cell>
          <cell r="D1854" t="str">
            <v>CENTRO DE EDUCACION ESPECIAL DE GUÁPILES</v>
          </cell>
          <cell r="E1854">
            <v>2</v>
          </cell>
          <cell r="F1854" t="str">
            <v>LECCIONES ENSEÑANZA ESPECIAL</v>
          </cell>
          <cell r="G1854">
            <v>784</v>
          </cell>
        </row>
        <row r="1855">
          <cell r="C1855">
            <v>6436</v>
          </cell>
          <cell r="D1855" t="str">
            <v>EL PORVENIR</v>
          </cell>
          <cell r="E1855">
            <v>2</v>
          </cell>
          <cell r="F1855" t="str">
            <v>LECCIONES ENSEÑANZA ESPECIAL</v>
          </cell>
          <cell r="G1855">
            <v>80</v>
          </cell>
        </row>
        <row r="1856">
          <cell r="C1856">
            <v>6468</v>
          </cell>
          <cell r="D1856" t="str">
            <v>SAN JORGE</v>
          </cell>
          <cell r="E1856">
            <v>2</v>
          </cell>
          <cell r="F1856" t="str">
            <v>LECCIONES ENSEÑANZA ESPECIAL</v>
          </cell>
          <cell r="G1856">
            <v>40</v>
          </cell>
        </row>
        <row r="1857">
          <cell r="C1857">
            <v>6470</v>
          </cell>
          <cell r="D1857" t="str">
            <v>SANTA MARIA</v>
          </cell>
          <cell r="E1857">
            <v>2</v>
          </cell>
          <cell r="F1857" t="str">
            <v>LECCIONES ENSEÑANZA ESPECIAL</v>
          </cell>
          <cell r="G1857">
            <v>40</v>
          </cell>
        </row>
        <row r="1858">
          <cell r="C1858">
            <v>6485</v>
          </cell>
          <cell r="D1858" t="str">
            <v>SECTOR NUEVE</v>
          </cell>
          <cell r="E1858">
            <v>2</v>
          </cell>
          <cell r="F1858" t="str">
            <v>LECCIONES ENSEÑANZA ESPECIAL</v>
          </cell>
          <cell r="G1858">
            <v>40</v>
          </cell>
        </row>
        <row r="1859">
          <cell r="C1859">
            <v>6497</v>
          </cell>
          <cell r="D1859" t="str">
            <v>LA MARINA</v>
          </cell>
          <cell r="E1859">
            <v>2</v>
          </cell>
          <cell r="F1859" t="str">
            <v>LECCIONES ENSEÑANZA ESPECIAL</v>
          </cell>
          <cell r="G1859">
            <v>40</v>
          </cell>
        </row>
        <row r="1860">
          <cell r="C1860">
            <v>6509</v>
          </cell>
          <cell r="D1860" t="str">
            <v>PUEBLO NUEVO</v>
          </cell>
          <cell r="E1860">
            <v>2</v>
          </cell>
          <cell r="F1860" t="str">
            <v>LECCIONES ENSEÑANZA ESPECIAL</v>
          </cell>
          <cell r="G1860">
            <v>80</v>
          </cell>
        </row>
        <row r="1861">
          <cell r="C1861">
            <v>4805</v>
          </cell>
          <cell r="D1861" t="str">
            <v>ESC. REP. DE COREA</v>
          </cell>
          <cell r="E1861">
            <v>2</v>
          </cell>
          <cell r="F1861" t="str">
            <v>LECCIONES ENSEÑANZA ESPECIAL</v>
          </cell>
          <cell r="G1861">
            <v>192</v>
          </cell>
        </row>
        <row r="1862">
          <cell r="C1862">
            <v>4806</v>
          </cell>
          <cell r="D1862" t="str">
            <v>ESC. DE PARRITA</v>
          </cell>
          <cell r="E1862">
            <v>2</v>
          </cell>
          <cell r="F1862" t="str">
            <v>LECCIONES ENSEÑANZA ESPECIAL</v>
          </cell>
          <cell r="G1862">
            <v>112</v>
          </cell>
        </row>
        <row r="1863">
          <cell r="C1863">
            <v>4807</v>
          </cell>
          <cell r="D1863" t="str">
            <v>ESC. JACO</v>
          </cell>
          <cell r="E1863">
            <v>2</v>
          </cell>
          <cell r="F1863" t="str">
            <v>LECCIONES ENSEÑANZA ESPECIAL</v>
          </cell>
          <cell r="G1863">
            <v>120</v>
          </cell>
        </row>
        <row r="1864">
          <cell r="C1864">
            <v>4808</v>
          </cell>
          <cell r="D1864" t="str">
            <v>ESC. TARCOLES</v>
          </cell>
          <cell r="E1864">
            <v>2</v>
          </cell>
          <cell r="F1864" t="str">
            <v>LECCIONES ENSEÑANZA ESPECIAL</v>
          </cell>
          <cell r="G1864">
            <v>120</v>
          </cell>
        </row>
        <row r="1865">
          <cell r="C1865">
            <v>4809</v>
          </cell>
          <cell r="D1865" t="str">
            <v>ESC. MANUEL ANTONIO</v>
          </cell>
          <cell r="E1865">
            <v>2</v>
          </cell>
          <cell r="F1865" t="str">
            <v>LECCIONES ENSEÑANZA ESPECIAL</v>
          </cell>
          <cell r="G1865">
            <v>120</v>
          </cell>
        </row>
        <row r="1866">
          <cell r="C1866">
            <v>5266</v>
          </cell>
          <cell r="D1866" t="str">
            <v>SERVICIO ITINERANTE ENS. ESP.</v>
          </cell>
          <cell r="E1866">
            <v>2</v>
          </cell>
          <cell r="F1866" t="str">
            <v>LECCIONES ENSEÑANZA ESPECIAL</v>
          </cell>
          <cell r="G1866">
            <v>748</v>
          </cell>
        </row>
        <row r="1867">
          <cell r="C1867">
            <v>5427</v>
          </cell>
          <cell r="D1867" t="str">
            <v>QUEBRADA GANADO</v>
          </cell>
          <cell r="E1867">
            <v>2</v>
          </cell>
          <cell r="F1867" t="str">
            <v>LECCIONES ENSEÑANZA ESPECIAL</v>
          </cell>
          <cell r="G1867">
            <v>120</v>
          </cell>
        </row>
        <row r="1868">
          <cell r="C1868">
            <v>5428</v>
          </cell>
          <cell r="D1868" t="str">
            <v>C.T.P. DE PARRITA</v>
          </cell>
          <cell r="E1868">
            <v>2</v>
          </cell>
          <cell r="F1868" t="str">
            <v>LECCIONES ENSEÑANZA ESPECIAL</v>
          </cell>
          <cell r="G1868">
            <v>159</v>
          </cell>
        </row>
        <row r="1869">
          <cell r="C1869">
            <v>5428</v>
          </cell>
          <cell r="D1869" t="str">
            <v>C.T.P. DE PARRITA</v>
          </cell>
          <cell r="E1869">
            <v>1</v>
          </cell>
          <cell r="F1869" t="str">
            <v>LECCIONES LECCIONES ENSEÑANZA TECNICO PROFESIONAL</v>
          </cell>
          <cell r="G1869">
            <v>96</v>
          </cell>
        </row>
        <row r="1870">
          <cell r="C1870">
            <v>5429</v>
          </cell>
          <cell r="D1870" t="str">
            <v>C.T.P. DE JACO</v>
          </cell>
          <cell r="E1870">
            <v>2</v>
          </cell>
          <cell r="F1870" t="str">
            <v>LECCIONES ENSEÑANZA ESPECIAL</v>
          </cell>
          <cell r="G1870">
            <v>40</v>
          </cell>
        </row>
        <row r="1871">
          <cell r="C1871">
            <v>5429</v>
          </cell>
          <cell r="D1871" t="str">
            <v>C.T.P. DE JACO</v>
          </cell>
          <cell r="E1871">
            <v>1</v>
          </cell>
          <cell r="F1871" t="str">
            <v>LECCIONES LECCIONES ENSEÑANZA TECNICO PROFESIONAL</v>
          </cell>
          <cell r="G1871">
            <v>120</v>
          </cell>
        </row>
        <row r="1872">
          <cell r="C1872">
            <v>5506</v>
          </cell>
          <cell r="D1872" t="str">
            <v>ESC. LAS BRISAS</v>
          </cell>
          <cell r="E1872">
            <v>2</v>
          </cell>
          <cell r="F1872" t="str">
            <v>LECCIONES ENSEÑANZA ESPECIAL</v>
          </cell>
          <cell r="G1872">
            <v>120</v>
          </cell>
        </row>
        <row r="1873">
          <cell r="C1873">
            <v>5507</v>
          </cell>
          <cell r="D1873" t="str">
            <v>ESC. MARIA LUISA DE CASTRO</v>
          </cell>
          <cell r="E1873">
            <v>2</v>
          </cell>
          <cell r="F1873" t="str">
            <v>LECCIONES ENSEÑANZA ESPECIAL</v>
          </cell>
          <cell r="G1873">
            <v>80</v>
          </cell>
        </row>
        <row r="1874">
          <cell r="C1874">
            <v>5545</v>
          </cell>
          <cell r="D1874" t="str">
            <v>CTP MATAPALO</v>
          </cell>
          <cell r="E1874">
            <v>2</v>
          </cell>
          <cell r="F1874" t="str">
            <v>LECCIONES ENSEÑANZA ESPECIAL</v>
          </cell>
          <cell r="G1874">
            <v>40</v>
          </cell>
        </row>
        <row r="1875">
          <cell r="C1875">
            <v>5777</v>
          </cell>
          <cell r="D1875" t="str">
            <v>C.T.P. DE QUEPOS</v>
          </cell>
          <cell r="E1875">
            <v>2</v>
          </cell>
          <cell r="F1875" t="str">
            <v>LECCIONES ENSEÑANZA ESPECIAL</v>
          </cell>
          <cell r="G1875">
            <v>40</v>
          </cell>
        </row>
        <row r="1876">
          <cell r="C1876">
            <v>5777</v>
          </cell>
          <cell r="D1876" t="str">
            <v>C.T.P. DE QUEPOS</v>
          </cell>
          <cell r="E1876">
            <v>1</v>
          </cell>
          <cell r="F1876" t="str">
            <v>LECCIONES LECCIONES ENSEÑANZA TECNICO PROFESIONAL</v>
          </cell>
          <cell r="G1876">
            <v>40</v>
          </cell>
        </row>
        <row r="1877">
          <cell r="C1877">
            <v>5778</v>
          </cell>
          <cell r="D1877" t="str">
            <v>EL ESTADIO</v>
          </cell>
          <cell r="E1877">
            <v>2</v>
          </cell>
          <cell r="F1877" t="str">
            <v>LECCIONES ENSEÑANZA ESPECIAL</v>
          </cell>
          <cell r="G1877">
            <v>152</v>
          </cell>
        </row>
        <row r="1878">
          <cell r="C1878">
            <v>5965</v>
          </cell>
          <cell r="D1878" t="str">
            <v>HERRADURA</v>
          </cell>
          <cell r="E1878">
            <v>2</v>
          </cell>
          <cell r="F1878" t="str">
            <v>LECCIONES ENSEÑANZA ESPECIAL</v>
          </cell>
          <cell r="G1878">
            <v>200</v>
          </cell>
        </row>
        <row r="1879">
          <cell r="C1879">
            <v>6008</v>
          </cell>
          <cell r="D1879" t="str">
            <v>LA COSTANERA</v>
          </cell>
          <cell r="E1879">
            <v>2</v>
          </cell>
          <cell r="F1879" t="str">
            <v>LECCIONES ENSEÑANZA ESPECIAL</v>
          </cell>
          <cell r="G1879">
            <v>40</v>
          </cell>
        </row>
        <row r="1880">
          <cell r="C1880">
            <v>6072</v>
          </cell>
          <cell r="D1880" t="str">
            <v>LA JULIETA</v>
          </cell>
          <cell r="E1880">
            <v>2</v>
          </cell>
          <cell r="F1880" t="str">
            <v>LECCIONES ENSEÑANZA ESPECIAL</v>
          </cell>
          <cell r="G1880">
            <v>200</v>
          </cell>
        </row>
        <row r="1881">
          <cell r="C1881">
            <v>6073</v>
          </cell>
          <cell r="D1881" t="str">
            <v>LA INMACULADA</v>
          </cell>
          <cell r="E1881">
            <v>2</v>
          </cell>
          <cell r="F1881" t="str">
            <v>LECCIONES ENSEÑANZA ESPECIAL</v>
          </cell>
          <cell r="G1881">
            <v>80</v>
          </cell>
        </row>
        <row r="1882">
          <cell r="C1882">
            <v>6160</v>
          </cell>
          <cell r="D1882" t="str">
            <v>CERROS</v>
          </cell>
          <cell r="E1882">
            <v>2</v>
          </cell>
          <cell r="F1882" t="str">
            <v>LECCIONES ENSEÑANZA ESPECIAL</v>
          </cell>
          <cell r="G1882">
            <v>160</v>
          </cell>
        </row>
        <row r="1883">
          <cell r="C1883">
            <v>6203</v>
          </cell>
          <cell r="D1883" t="str">
            <v>CERRITOS</v>
          </cell>
          <cell r="E1883">
            <v>2</v>
          </cell>
          <cell r="F1883" t="str">
            <v>LECCIONES ENSEÑANZA ESPECIAL</v>
          </cell>
          <cell r="G1883">
            <v>40</v>
          </cell>
        </row>
        <row r="1884">
          <cell r="C1884">
            <v>6204</v>
          </cell>
          <cell r="D1884" t="str">
            <v>PAQUITA</v>
          </cell>
          <cell r="E1884">
            <v>2</v>
          </cell>
          <cell r="F1884" t="str">
            <v>LECCIONES ENSEÑANZA ESPECIAL</v>
          </cell>
          <cell r="G1884">
            <v>40</v>
          </cell>
        </row>
        <row r="1885">
          <cell r="C1885">
            <v>6206</v>
          </cell>
          <cell r="D1885" t="str">
            <v>EL COCAL</v>
          </cell>
          <cell r="E1885">
            <v>2</v>
          </cell>
          <cell r="F1885" t="str">
            <v>LECCIONES ENSEÑANZA ESPECIAL</v>
          </cell>
          <cell r="G1885">
            <v>80</v>
          </cell>
        </row>
        <row r="1886">
          <cell r="C1886">
            <v>6209</v>
          </cell>
          <cell r="D1886" t="str">
            <v>PORTON DE NARANJO</v>
          </cell>
          <cell r="E1886">
            <v>2</v>
          </cell>
          <cell r="F1886" t="str">
            <v>LECCIONES ENSEÑANZA ESPECIAL</v>
          </cell>
          <cell r="G1886">
            <v>40</v>
          </cell>
        </row>
        <row r="1887">
          <cell r="C1887">
            <v>6210</v>
          </cell>
          <cell r="D1887" t="str">
            <v>JUAN BAUTISTA SANTA MARIA</v>
          </cell>
          <cell r="E1887">
            <v>2</v>
          </cell>
          <cell r="F1887" t="str">
            <v>LECCIONES ENSEÑANZA ESPECIAL</v>
          </cell>
          <cell r="G1887">
            <v>120</v>
          </cell>
        </row>
        <row r="1888">
          <cell r="C1888">
            <v>6341</v>
          </cell>
          <cell r="D1888" t="str">
            <v>EL TIGRE</v>
          </cell>
          <cell r="E1888">
            <v>2</v>
          </cell>
          <cell r="F1888" t="str">
            <v>LECCIONES ENSEÑANZA ESPECIAL</v>
          </cell>
          <cell r="G1888">
            <v>40</v>
          </cell>
        </row>
        <row r="1889">
          <cell r="C1889">
            <v>6344</v>
          </cell>
          <cell r="D1889" t="str">
            <v>RONCADOR</v>
          </cell>
          <cell r="E1889">
            <v>2</v>
          </cell>
          <cell r="F1889" t="str">
            <v>LECCIONES ENSEÑANZA ESPECIAL</v>
          </cell>
          <cell r="G1889">
            <v>40</v>
          </cell>
        </row>
        <row r="1890">
          <cell r="C1890">
            <v>6410</v>
          </cell>
          <cell r="D1890" t="str">
            <v>PORTALON</v>
          </cell>
          <cell r="E1890">
            <v>2</v>
          </cell>
          <cell r="F1890" t="str">
            <v>LECCIONES ENSEÑANZA ESPECIAL</v>
          </cell>
          <cell r="G1890">
            <v>40</v>
          </cell>
        </row>
        <row r="1891">
          <cell r="C1891">
            <v>6455</v>
          </cell>
          <cell r="D1891" t="str">
            <v>DAMAS</v>
          </cell>
          <cell r="E1891">
            <v>2</v>
          </cell>
          <cell r="F1891" t="str">
            <v>LECCIONES ENSEÑANZA ESPECIAL</v>
          </cell>
          <cell r="G1891">
            <v>40</v>
          </cell>
        </row>
        <row r="1892">
          <cell r="C1892">
            <v>6477</v>
          </cell>
          <cell r="D1892" t="str">
            <v>VILLANUEVA</v>
          </cell>
          <cell r="E1892">
            <v>2</v>
          </cell>
          <cell r="F1892" t="str">
            <v>LECCIONES ENSEÑANZA ESPECIAL</v>
          </cell>
          <cell r="G1892">
            <v>40</v>
          </cell>
        </row>
        <row r="1893">
          <cell r="C1893">
            <v>4810</v>
          </cell>
          <cell r="D1893" t="str">
            <v>ESC. TEODORO PICADO M.</v>
          </cell>
          <cell r="E1893">
            <v>2</v>
          </cell>
          <cell r="F1893" t="str">
            <v>LECCIONES ENSEÑANZA ESPECIAL</v>
          </cell>
          <cell r="G1893">
            <v>160</v>
          </cell>
        </row>
        <row r="1894">
          <cell r="C1894">
            <v>5267</v>
          </cell>
          <cell r="D1894" t="str">
            <v>SERVICIO ITINERANTE ENS. ESP.</v>
          </cell>
          <cell r="E1894">
            <v>2</v>
          </cell>
          <cell r="F1894" t="str">
            <v>LECCIONES ENSEÑANZA ESPECIAL</v>
          </cell>
          <cell r="G1894">
            <v>2112</v>
          </cell>
        </row>
        <row r="1895">
          <cell r="C1895">
            <v>5430</v>
          </cell>
          <cell r="D1895" t="str">
            <v>BIJAGUA</v>
          </cell>
          <cell r="E1895">
            <v>2</v>
          </cell>
          <cell r="F1895" t="str">
            <v>LECCIONES ENSEÑANZA ESPECIAL</v>
          </cell>
          <cell r="G1895">
            <v>152</v>
          </cell>
        </row>
        <row r="1896">
          <cell r="C1896">
            <v>5431</v>
          </cell>
          <cell r="D1896" t="str">
            <v>RAFAEL A. SANCHEZ ARRIETA</v>
          </cell>
          <cell r="E1896">
            <v>2</v>
          </cell>
          <cell r="F1896" t="str">
            <v>LECCIONES ENSEÑANZA ESPECIAL</v>
          </cell>
          <cell r="G1896">
            <v>40</v>
          </cell>
        </row>
        <row r="1897">
          <cell r="C1897">
            <v>5432</v>
          </cell>
          <cell r="D1897" t="str">
            <v>LOS ANGELES</v>
          </cell>
          <cell r="E1897">
            <v>2</v>
          </cell>
          <cell r="F1897" t="str">
            <v>LECCIONES ENSEÑANZA ESPECIAL</v>
          </cell>
          <cell r="G1897">
            <v>80</v>
          </cell>
        </row>
        <row r="1898">
          <cell r="C1898">
            <v>5433</v>
          </cell>
          <cell r="D1898" t="str">
            <v>C.T.P. DE UPALA</v>
          </cell>
          <cell r="E1898">
            <v>1</v>
          </cell>
          <cell r="F1898" t="str">
            <v>LECCIONES LECCIONES ENSEÑANZA TECNICO PROFESIONAL</v>
          </cell>
          <cell r="G1898">
            <v>38</v>
          </cell>
        </row>
        <row r="1899">
          <cell r="C1899">
            <v>5433</v>
          </cell>
          <cell r="D1899" t="str">
            <v>C.T.P. DE UPALA</v>
          </cell>
          <cell r="E1899">
            <v>2</v>
          </cell>
          <cell r="F1899" t="str">
            <v>LECCIONES ENSEÑANZA ESPECIAL</v>
          </cell>
          <cell r="G1899">
            <v>65</v>
          </cell>
        </row>
        <row r="1900">
          <cell r="C1900">
            <v>5491</v>
          </cell>
          <cell r="D1900" t="str">
            <v>RIO NEGRO</v>
          </cell>
          <cell r="E1900">
            <v>2</v>
          </cell>
          <cell r="F1900" t="str">
            <v>LECCIONES ENSEÑANZA ESPECIAL</v>
          </cell>
          <cell r="G1900">
            <v>40</v>
          </cell>
        </row>
        <row r="1901">
          <cell r="C1901">
            <v>5492</v>
          </cell>
          <cell r="D1901" t="str">
            <v>DOS RIOS</v>
          </cell>
          <cell r="E1901">
            <v>2</v>
          </cell>
          <cell r="F1901" t="str">
            <v>LECCIONES ENSEÑANZA ESPECIAL</v>
          </cell>
          <cell r="G1901">
            <v>40</v>
          </cell>
        </row>
        <row r="1902">
          <cell r="C1902">
            <v>5493</v>
          </cell>
          <cell r="D1902" t="str">
            <v>SAN ISIDRO</v>
          </cell>
          <cell r="E1902">
            <v>2</v>
          </cell>
          <cell r="F1902" t="str">
            <v>LECCIONES ENSEÑANZA ESPECIAL</v>
          </cell>
          <cell r="G1902">
            <v>120</v>
          </cell>
        </row>
        <row r="1903">
          <cell r="C1903">
            <v>5758</v>
          </cell>
          <cell r="D1903" t="str">
            <v>SOR MARIA ROMERO</v>
          </cell>
          <cell r="E1903">
            <v>2</v>
          </cell>
          <cell r="F1903" t="str">
            <v>LECCIONES ENSEÑANZA ESPECIAL</v>
          </cell>
          <cell r="G1903">
            <v>160</v>
          </cell>
        </row>
        <row r="1904">
          <cell r="C1904">
            <v>5759</v>
          </cell>
          <cell r="D1904" t="str">
            <v>DR. RICARDO MORENO CAÑAS</v>
          </cell>
          <cell r="E1904">
            <v>2</v>
          </cell>
          <cell r="F1904" t="str">
            <v>LECCIONES ENSEÑANZA ESPECIAL</v>
          </cell>
          <cell r="G1904">
            <v>40</v>
          </cell>
        </row>
        <row r="1905">
          <cell r="C1905">
            <v>5761</v>
          </cell>
          <cell r="D1905" t="str">
            <v>SAN JOSE</v>
          </cell>
          <cell r="E1905">
            <v>2</v>
          </cell>
          <cell r="F1905" t="str">
            <v>LECCIONES ENSEÑANZA ESPECIAL</v>
          </cell>
          <cell r="G1905">
            <v>80</v>
          </cell>
        </row>
        <row r="1906">
          <cell r="C1906">
            <v>5764</v>
          </cell>
          <cell r="D1906" t="str">
            <v>LA KATIRA</v>
          </cell>
          <cell r="E1906">
            <v>2</v>
          </cell>
          <cell r="F1906" t="str">
            <v>LECCIONES ENSEÑANZA ESPECIAL</v>
          </cell>
          <cell r="G1906">
            <v>120</v>
          </cell>
        </row>
        <row r="1907">
          <cell r="C1907">
            <v>5766</v>
          </cell>
          <cell r="D1907" t="str">
            <v>LA VICTORIA</v>
          </cell>
          <cell r="E1907">
            <v>2</v>
          </cell>
          <cell r="F1907" t="str">
            <v>LECCIONES ENSEÑANZA ESPECIAL</v>
          </cell>
          <cell r="G1907">
            <v>80</v>
          </cell>
        </row>
        <row r="1908">
          <cell r="C1908">
            <v>6451</v>
          </cell>
          <cell r="D1908" t="str">
            <v>VILLA HERMOSA</v>
          </cell>
          <cell r="E1908">
            <v>2</v>
          </cell>
          <cell r="F1908" t="str">
            <v>LECCIONES ENSEÑANZA ESPECIAL</v>
          </cell>
          <cell r="G1908">
            <v>40</v>
          </cell>
        </row>
        <row r="1909">
          <cell r="C1909">
            <v>6459</v>
          </cell>
          <cell r="D1909" t="str">
            <v>BIRMANIA</v>
          </cell>
          <cell r="E1909">
            <v>2</v>
          </cell>
          <cell r="F1909" t="str">
            <v>LECCIONES ENSEÑANZA ESPECIAL</v>
          </cell>
          <cell r="G1909">
            <v>40</v>
          </cell>
        </row>
        <row r="1910">
          <cell r="C1910">
            <v>6460</v>
          </cell>
          <cell r="D1910" t="str">
            <v>BRASILIA</v>
          </cell>
          <cell r="E1910">
            <v>2</v>
          </cell>
          <cell r="F1910" t="str">
            <v>LECCIONES ENSEÑANZA ESPECIAL</v>
          </cell>
          <cell r="G1910">
            <v>40</v>
          </cell>
        </row>
        <row r="1911">
          <cell r="C1911">
            <v>6462</v>
          </cell>
          <cell r="D1911" t="str">
            <v>IDA PARCELAS DE PARIS</v>
          </cell>
          <cell r="E1911">
            <v>2</v>
          </cell>
          <cell r="F1911" t="str">
            <v>LECCIONES ENSEÑANZA ESPECIAL</v>
          </cell>
          <cell r="G1911">
            <v>40</v>
          </cell>
        </row>
        <row r="1912">
          <cell r="C1912">
            <v>4813</v>
          </cell>
          <cell r="D1912" t="str">
            <v>TALLER LABORAL ATJALA       57</v>
          </cell>
          <cell r="E1912">
            <v>2</v>
          </cell>
          <cell r="F1912" t="str">
            <v>LECCIONES ENSEÑANZA ESPECIAL</v>
          </cell>
          <cell r="G1912">
            <v>80</v>
          </cell>
        </row>
        <row r="1913">
          <cell r="C1913">
            <v>4814</v>
          </cell>
          <cell r="D1913" t="str">
            <v>CTR.INT.OCUP.SERV.AFIN(ACIOSA)</v>
          </cell>
          <cell r="E1913">
            <v>2</v>
          </cell>
          <cell r="F1913" t="str">
            <v>LECCIONES ENSEÑANZA ESPECIAL</v>
          </cell>
          <cell r="G1913">
            <v>80</v>
          </cell>
        </row>
        <row r="1914">
          <cell r="C1914">
            <v>4814</v>
          </cell>
          <cell r="D1914" t="str">
            <v>CTR.INT.OCUP.SERV.AFIN(ACIOSA)</v>
          </cell>
          <cell r="E1914">
            <v>1</v>
          </cell>
          <cell r="F1914" t="str">
            <v>LECCIONES LECCIONES ENSEÑANZA TECNICO PROFESIONAL</v>
          </cell>
          <cell r="G1914">
            <v>80</v>
          </cell>
        </row>
        <row r="1915">
          <cell r="C1915">
            <v>4815</v>
          </cell>
          <cell r="D1915" t="str">
            <v>TALLER ACOPANE GUADALUPE    50</v>
          </cell>
          <cell r="E1915">
            <v>2</v>
          </cell>
          <cell r="F1915" t="str">
            <v>LECCIONES ENSEÑANZA ESPECIAL</v>
          </cell>
          <cell r="G1915">
            <v>80</v>
          </cell>
        </row>
        <row r="1916">
          <cell r="C1916">
            <v>4815</v>
          </cell>
          <cell r="D1916" t="str">
            <v>TALLER ACOPANE GUADALUPE    50</v>
          </cell>
          <cell r="E1916">
            <v>1</v>
          </cell>
          <cell r="F1916" t="str">
            <v>LECCIONES LECCIONES ENSEÑANZA TECNICO PROFESIONAL</v>
          </cell>
          <cell r="G1916">
            <v>80</v>
          </cell>
        </row>
        <row r="1917">
          <cell r="C1917">
            <v>4816</v>
          </cell>
          <cell r="D1917" t="str">
            <v>A.PRO.DER.MINUS             54</v>
          </cell>
          <cell r="E1917">
            <v>1</v>
          </cell>
          <cell r="F1917" t="str">
            <v>LECCIONES LECCIONES ENSEÑANZA TECNICO PROFESIONAL</v>
          </cell>
          <cell r="G1917">
            <v>80</v>
          </cell>
        </row>
        <row r="1918">
          <cell r="C1918">
            <v>4817</v>
          </cell>
          <cell r="D1918" t="str">
            <v>A.P.A.M.A.R.                55</v>
          </cell>
          <cell r="E1918">
            <v>2</v>
          </cell>
          <cell r="F1918" t="str">
            <v>LECCIONES ENSEÑANZA ESPECIAL</v>
          </cell>
          <cell r="G1918">
            <v>80</v>
          </cell>
        </row>
        <row r="1919">
          <cell r="C1919">
            <v>4817</v>
          </cell>
          <cell r="D1919" t="str">
            <v>A.P.A.M.A.R.                55</v>
          </cell>
          <cell r="E1919">
            <v>1</v>
          </cell>
          <cell r="F1919" t="str">
            <v>LECCIONES LECCIONES ENSEÑANZA TECNICO PROFESIONAL</v>
          </cell>
          <cell r="G1919">
            <v>40</v>
          </cell>
        </row>
        <row r="1920">
          <cell r="C1920">
            <v>4818</v>
          </cell>
          <cell r="D1920" t="str">
            <v>PROG. ITIN. HOGARES COMUN.  52</v>
          </cell>
          <cell r="E1920">
            <v>2</v>
          </cell>
          <cell r="F1920" t="str">
            <v>LECCIONES ENSEÑANZA ESPECIAL</v>
          </cell>
          <cell r="G1920">
            <v>30</v>
          </cell>
        </row>
        <row r="1921">
          <cell r="C1921">
            <v>4819</v>
          </cell>
          <cell r="D1921" t="str">
            <v>TALL.LAB.DESAMPARADOS       51</v>
          </cell>
          <cell r="E1921">
            <v>2</v>
          </cell>
          <cell r="F1921" t="str">
            <v>LECCIONES ENSEÑANZA ESPECIAL</v>
          </cell>
          <cell r="G1921">
            <v>30</v>
          </cell>
        </row>
        <row r="1922">
          <cell r="C1922">
            <v>4819</v>
          </cell>
          <cell r="D1922" t="str">
            <v>TALL.LAB.DESAMPARADOS       51</v>
          </cell>
          <cell r="E1922">
            <v>1</v>
          </cell>
          <cell r="F1922" t="str">
            <v>LECCIONES LECCIONES ENSEÑANZA TECNICO PROFESIONAL</v>
          </cell>
          <cell r="G1922">
            <v>60</v>
          </cell>
        </row>
        <row r="1923">
          <cell r="C1923">
            <v>5089</v>
          </cell>
          <cell r="D1923" t="str">
            <v>SERV. INTEGRADOS - SILOR    56</v>
          </cell>
          <cell r="E1923">
            <v>2</v>
          </cell>
          <cell r="F1923" t="str">
            <v>LECCIONES ENSEÑANZA ESPECIAL</v>
          </cell>
          <cell r="G1923">
            <v>30</v>
          </cell>
        </row>
        <row r="1924">
          <cell r="C1924">
            <v>5089</v>
          </cell>
          <cell r="D1924" t="str">
            <v>SERV. INTEGRADOS - SILOR    56</v>
          </cell>
          <cell r="E1924">
            <v>1</v>
          </cell>
          <cell r="F1924" t="str">
            <v>LECCIONES LECCIONES ENSEÑANZA TECNICO PROFESIONAL</v>
          </cell>
          <cell r="G1924">
            <v>30</v>
          </cell>
        </row>
        <row r="1925">
          <cell r="C1925">
            <v>5090</v>
          </cell>
          <cell r="D1925" t="str">
            <v>SERV. INTEGRADOS - SILOR    62</v>
          </cell>
          <cell r="E1925">
            <v>2</v>
          </cell>
          <cell r="F1925" t="str">
            <v>LECCIONES ENSEÑANZA ESPECIAL</v>
          </cell>
          <cell r="G1925">
            <v>68</v>
          </cell>
        </row>
        <row r="1926">
          <cell r="C1926">
            <v>5090</v>
          </cell>
          <cell r="D1926" t="str">
            <v>SERV. INTEGRADOS - SILOR    62</v>
          </cell>
          <cell r="E1926">
            <v>1</v>
          </cell>
          <cell r="F1926" t="str">
            <v>LECCIONES LECCIONES ENSEÑANZA TECNICO PROFESIONAL</v>
          </cell>
          <cell r="G1926">
            <v>38</v>
          </cell>
        </row>
        <row r="1927">
          <cell r="C1927">
            <v>5091</v>
          </cell>
          <cell r="D1927" t="str">
            <v>SERV. INTEGRADOS - SILOR    58</v>
          </cell>
          <cell r="E1927">
            <v>2</v>
          </cell>
          <cell r="F1927" t="str">
            <v>LECCIONES ENSEÑANZA ESPECIAL</v>
          </cell>
          <cell r="G1927">
            <v>90</v>
          </cell>
        </row>
        <row r="1928">
          <cell r="C1928">
            <v>5091</v>
          </cell>
          <cell r="D1928" t="str">
            <v>SERV. INTEGRADOS - SILOR    58</v>
          </cell>
          <cell r="E1928">
            <v>1</v>
          </cell>
          <cell r="F1928" t="str">
            <v>LECCIONES LECCIONES ENSEÑANZA TECNICO PROFESIONAL</v>
          </cell>
          <cell r="G1928">
            <v>70</v>
          </cell>
        </row>
        <row r="1929">
          <cell r="C1929">
            <v>5092</v>
          </cell>
          <cell r="D1929" t="str">
            <v>SERVICIO ITINERANTE ENS. ESP.</v>
          </cell>
          <cell r="E1929">
            <v>2</v>
          </cell>
          <cell r="F1929" t="str">
            <v>LECCIONES ENSEÑANZA ESPECIAL</v>
          </cell>
          <cell r="G1929">
            <v>44</v>
          </cell>
        </row>
        <row r="1930">
          <cell r="C1930">
            <v>5093</v>
          </cell>
          <cell r="D1930" t="str">
            <v>ORG.EGRES.ESC.REH.SANTA ANA</v>
          </cell>
          <cell r="E1930">
            <v>2</v>
          </cell>
          <cell r="F1930" t="str">
            <v>LECCIONES ENSEÑANZA ESPECIAL</v>
          </cell>
          <cell r="G1930">
            <v>70</v>
          </cell>
        </row>
        <row r="1931">
          <cell r="C1931">
            <v>5093</v>
          </cell>
          <cell r="D1931" t="str">
            <v>ORG.EGRES.ESC.REH.SANTA ANA</v>
          </cell>
          <cell r="E1931">
            <v>1</v>
          </cell>
          <cell r="F1931" t="str">
            <v>LECCIONES LECCIONES ENSEÑANZA TECNICO PROFESIONAL</v>
          </cell>
          <cell r="G1931">
            <v>30</v>
          </cell>
        </row>
        <row r="1932">
          <cell r="C1932">
            <v>5094</v>
          </cell>
          <cell r="D1932" t="str">
            <v>PROG.ADULTOS CAI-PCI GOICOECH.</v>
          </cell>
          <cell r="E1932">
            <v>2</v>
          </cell>
          <cell r="F1932" t="str">
            <v>LECCIONES ENSEÑANZA ESPECIAL</v>
          </cell>
          <cell r="G1932">
            <v>80</v>
          </cell>
        </row>
        <row r="1933">
          <cell r="C1933">
            <v>5094</v>
          </cell>
          <cell r="D1933" t="str">
            <v>PROG.ADULTOS CAI-PCI GOICOECH.</v>
          </cell>
          <cell r="E1933">
            <v>1</v>
          </cell>
          <cell r="F1933" t="str">
            <v>LECCIONES LECCIONES ENSEÑANZA TECNICO PROFESIONAL</v>
          </cell>
          <cell r="G1933">
            <v>40</v>
          </cell>
        </row>
        <row r="1934">
          <cell r="C1934">
            <v>5095</v>
          </cell>
          <cell r="D1934" t="str">
            <v>FUND. JOVENES Y AD. CON PCI</v>
          </cell>
          <cell r="E1934">
            <v>2</v>
          </cell>
          <cell r="F1934" t="str">
            <v>LECCIONES ENSEÑANZA ESPECIAL</v>
          </cell>
          <cell r="G1934">
            <v>70</v>
          </cell>
        </row>
        <row r="1935">
          <cell r="C1935">
            <v>5095</v>
          </cell>
          <cell r="D1935" t="str">
            <v>FUND. JOVENES Y AD. CON PCI</v>
          </cell>
          <cell r="E1935">
            <v>1</v>
          </cell>
          <cell r="F1935" t="str">
            <v>LECCIONES LECCIONES ENSEÑANZA TECNICO PROFESIONAL</v>
          </cell>
          <cell r="G1935">
            <v>40</v>
          </cell>
        </row>
        <row r="1936">
          <cell r="C1936">
            <v>5096</v>
          </cell>
          <cell r="D1936" t="str">
            <v>ASOC.PERSONAS DISC. UPALA (69)</v>
          </cell>
          <cell r="E1936">
            <v>1</v>
          </cell>
          <cell r="F1936" t="str">
            <v>LECCIONES LECCIONES ENSEÑANZA TECNICO PROFESIONAL</v>
          </cell>
          <cell r="G1936">
            <v>40</v>
          </cell>
        </row>
        <row r="1937">
          <cell r="C1937">
            <v>5096</v>
          </cell>
          <cell r="D1937" t="str">
            <v>ASOC.PERSONAS DISC. UPALA (69)</v>
          </cell>
          <cell r="E1937">
            <v>2</v>
          </cell>
          <cell r="F1937" t="str">
            <v>LECCIONES ENSEÑANZA ESPECIAL</v>
          </cell>
          <cell r="G1937">
            <v>120</v>
          </cell>
        </row>
        <row r="1938">
          <cell r="C1938">
            <v>5097</v>
          </cell>
          <cell r="D1938" t="str">
            <v>ASOC.PERSONAS DISC. ACOSTA-52</v>
          </cell>
          <cell r="E1938">
            <v>1</v>
          </cell>
          <cell r="F1938" t="str">
            <v>LECCIONES LECCIONES ENSEÑANZA TECNICO PROFESIONAL</v>
          </cell>
          <cell r="G1938">
            <v>40</v>
          </cell>
        </row>
        <row r="1939">
          <cell r="C1939">
            <v>5097</v>
          </cell>
          <cell r="D1939" t="str">
            <v>ASOC.PERSONAS DISC. ACOSTA-52</v>
          </cell>
          <cell r="E1939">
            <v>2</v>
          </cell>
          <cell r="F1939" t="str">
            <v>LECCIONES ENSEÑANZA ESPECIAL</v>
          </cell>
          <cell r="G1939">
            <v>80</v>
          </cell>
        </row>
        <row r="1940">
          <cell r="C1940">
            <v>5099</v>
          </cell>
          <cell r="D1940" t="str">
            <v>ASOC.PROAYUDA ENF.MENT.AMPREF</v>
          </cell>
          <cell r="E1940">
            <v>1</v>
          </cell>
          <cell r="F1940" t="str">
            <v>LECCIONES LECCIONES ENSEÑANZA TECNICO PROFESIONAL</v>
          </cell>
          <cell r="G1940">
            <v>40</v>
          </cell>
        </row>
        <row r="1941">
          <cell r="C1941">
            <v>5099</v>
          </cell>
          <cell r="D1941" t="str">
            <v>ASOC.PROAYUDA ENF.MENT.AMPREF</v>
          </cell>
          <cell r="E1941">
            <v>2</v>
          </cell>
          <cell r="F1941" t="str">
            <v>LECCIONES ENSEÑANZA ESPECIAL</v>
          </cell>
          <cell r="G1941">
            <v>70</v>
          </cell>
        </row>
        <row r="1942">
          <cell r="C1942">
            <v>5269</v>
          </cell>
          <cell r="D1942" t="str">
            <v>TALLER LABORAL (APNAE)      59</v>
          </cell>
          <cell r="E1942">
            <v>4</v>
          </cell>
          <cell r="F1942" t="str">
            <v>LECCIONES ENSEÑANZA MEDIA TECNICA</v>
          </cell>
          <cell r="G1942">
            <v>40</v>
          </cell>
        </row>
        <row r="1943">
          <cell r="C1943">
            <v>5269</v>
          </cell>
          <cell r="D1943" t="str">
            <v>TALLER LABORAL (APNAE)      59</v>
          </cell>
          <cell r="E1943">
            <v>2</v>
          </cell>
          <cell r="F1943" t="str">
            <v>LECCIONES ENSEÑANZA ESPECIAL</v>
          </cell>
          <cell r="G1943">
            <v>40</v>
          </cell>
        </row>
        <row r="1944">
          <cell r="C1944">
            <v>5270</v>
          </cell>
          <cell r="D1944" t="str">
            <v>SILOR NARANJO               55</v>
          </cell>
          <cell r="E1944">
            <v>2</v>
          </cell>
          <cell r="F1944" t="str">
            <v>LECCIONES ENSEÑANZA ESPECIAL</v>
          </cell>
          <cell r="G1944">
            <v>70</v>
          </cell>
        </row>
        <row r="1945">
          <cell r="C1945">
            <v>5272</v>
          </cell>
          <cell r="D1945" t="str">
            <v>ASOC. EL SOL BRILLA 55</v>
          </cell>
          <cell r="E1945">
            <v>1</v>
          </cell>
          <cell r="F1945" t="str">
            <v>LECCIONES LECCIONES ENSEÑANZA TECNICO PROFESIONAL</v>
          </cell>
          <cell r="G1945">
            <v>40</v>
          </cell>
        </row>
        <row r="1946">
          <cell r="C1946">
            <v>5272</v>
          </cell>
          <cell r="D1946" t="str">
            <v>ASOC. EL SOL BRILLA 55</v>
          </cell>
          <cell r="E1946">
            <v>2</v>
          </cell>
          <cell r="F1946" t="str">
            <v>LECCIONES ENSEÑANZA ESPECIAL</v>
          </cell>
          <cell r="G1946">
            <v>30</v>
          </cell>
        </row>
        <row r="1947">
          <cell r="C1947">
            <v>5273</v>
          </cell>
          <cell r="D1947" t="str">
            <v>ASOC.PROM.SOCIAL SAN ISIDRO 55</v>
          </cell>
          <cell r="E1947">
            <v>1</v>
          </cell>
          <cell r="F1947" t="str">
            <v>LECCIONES LECCIONES ENSEÑANZA TECNICO PROFESIONAL</v>
          </cell>
          <cell r="G1947">
            <v>30</v>
          </cell>
        </row>
        <row r="1948">
          <cell r="C1948">
            <v>5274</v>
          </cell>
          <cell r="D1948" t="str">
            <v>ASOC.APRODISA DE ATENAS</v>
          </cell>
          <cell r="E1948">
            <v>1</v>
          </cell>
          <cell r="F1948" t="str">
            <v>LECCIONES LECCIONES ENSEÑANZA TECNICO PROFESIONAL</v>
          </cell>
          <cell r="G1948">
            <v>40</v>
          </cell>
        </row>
        <row r="1949">
          <cell r="C1949">
            <v>5274</v>
          </cell>
          <cell r="D1949" t="str">
            <v>ASOC.APRODISA DE ATENAS</v>
          </cell>
          <cell r="E1949">
            <v>2</v>
          </cell>
          <cell r="F1949" t="str">
            <v>LECCIONES ENSEÑANZA ESPECIAL</v>
          </cell>
          <cell r="G1949">
            <v>40</v>
          </cell>
        </row>
        <row r="1950">
          <cell r="C1950">
            <v>5275</v>
          </cell>
          <cell r="D1950" t="str">
            <v>PROG. ITIN. HOGARES COMUN.  50</v>
          </cell>
          <cell r="E1950">
            <v>2</v>
          </cell>
          <cell r="F1950" t="str">
            <v>LECCIONES ENSEÑANZA ESPECIAL</v>
          </cell>
          <cell r="G1950">
            <v>30</v>
          </cell>
        </row>
        <row r="1951">
          <cell r="C1951">
            <v>5338</v>
          </cell>
          <cell r="D1951" t="str">
            <v>PROGRAMA CAPACITACION EN LESCO</v>
          </cell>
          <cell r="E1951">
            <v>2</v>
          </cell>
          <cell r="F1951" t="str">
            <v>LECCIONES ENSEÑANZA ESPECIAL</v>
          </cell>
          <cell r="G1951">
            <v>96</v>
          </cell>
        </row>
        <row r="1952">
          <cell r="C1952">
            <v>5341</v>
          </cell>
          <cell r="D1952" t="str">
            <v>CENTRO NACIONAL DE RECURSOS</v>
          </cell>
          <cell r="E1952">
            <v>2</v>
          </cell>
          <cell r="F1952" t="str">
            <v>LECCIONES ENSEÑANZA ESPECIAL</v>
          </cell>
          <cell r="G1952">
            <v>152</v>
          </cell>
        </row>
        <row r="1953">
          <cell r="C1953">
            <v>5341</v>
          </cell>
          <cell r="D1953" t="str">
            <v>CENTRO NACIONAL DE RECURSOS</v>
          </cell>
          <cell r="E1953">
            <v>3</v>
          </cell>
          <cell r="F1953" t="str">
            <v>LECCIONES ENSEÑANZA MEDIA ACADEMICA</v>
          </cell>
          <cell r="G1953">
            <v>20</v>
          </cell>
        </row>
        <row r="1954">
          <cell r="C1954">
            <v>5357</v>
          </cell>
          <cell r="D1954" t="str">
            <v>FUNDACION SERVIO FLORES A (54)</v>
          </cell>
          <cell r="E1954">
            <v>1</v>
          </cell>
          <cell r="F1954" t="str">
            <v>LECCIONES LECCIONES ENSEÑANZA TECNICO PROFESIONAL</v>
          </cell>
          <cell r="G1954">
            <v>80</v>
          </cell>
        </row>
        <row r="1955">
          <cell r="C1955">
            <v>5357</v>
          </cell>
          <cell r="D1955" t="str">
            <v>FUNDACION SERVIO FLORES A (54)</v>
          </cell>
          <cell r="E1955">
            <v>2</v>
          </cell>
          <cell r="F1955" t="str">
            <v>LECCIONES ENSEÑANZA ESPECIAL</v>
          </cell>
          <cell r="G1955">
            <v>80</v>
          </cell>
        </row>
        <row r="1956">
          <cell r="C1956">
            <v>5434</v>
          </cell>
          <cell r="D1956" t="str">
            <v>INS. ANDREA JIMENEZ(ADULTOS)</v>
          </cell>
          <cell r="E1956">
            <v>2</v>
          </cell>
          <cell r="F1956" t="str">
            <v>LECCIONES ENSEÑANZA ESPECIAL</v>
          </cell>
          <cell r="G1956">
            <v>40</v>
          </cell>
        </row>
        <row r="1957">
          <cell r="C1957">
            <v>5434</v>
          </cell>
          <cell r="D1957" t="str">
            <v>INS. ANDREA JIMENEZ(ADULTOS)</v>
          </cell>
          <cell r="E1957">
            <v>1</v>
          </cell>
          <cell r="F1957" t="str">
            <v>LECCIONES LECCIONES ENSEÑANZA TECNICO PROFESIONAL</v>
          </cell>
          <cell r="G1957">
            <v>40</v>
          </cell>
        </row>
        <row r="1958">
          <cell r="C1958">
            <v>5435</v>
          </cell>
          <cell r="D1958" t="str">
            <v>ASOC.PUNT.PERSONAS EN CREC.64</v>
          </cell>
          <cell r="E1958">
            <v>2</v>
          </cell>
          <cell r="F1958" t="str">
            <v>LECCIONES ENSEÑANZA ESPECIAL</v>
          </cell>
          <cell r="G1958">
            <v>80</v>
          </cell>
        </row>
        <row r="1959">
          <cell r="C1959">
            <v>5435</v>
          </cell>
          <cell r="D1959" t="str">
            <v>ASOC.PUNT.PERSONAS EN CREC.64</v>
          </cell>
          <cell r="E1959">
            <v>1</v>
          </cell>
          <cell r="F1959" t="str">
            <v>LECCIONES LECCIONES ENSEÑANZA TECNICO PROFESIONAL</v>
          </cell>
          <cell r="G1959">
            <v>40</v>
          </cell>
        </row>
        <row r="1960">
          <cell r="C1960">
            <v>5437</v>
          </cell>
          <cell r="D1960" t="str">
            <v>ASOC.TALLER PROTEGIDO ALAJUELA</v>
          </cell>
          <cell r="E1960">
            <v>2</v>
          </cell>
          <cell r="F1960" t="str">
            <v>LECCIONES ENSEÑANZA ESPECIAL</v>
          </cell>
          <cell r="G1960">
            <v>80</v>
          </cell>
        </row>
        <row r="1961">
          <cell r="C1961">
            <v>5437</v>
          </cell>
          <cell r="D1961" t="str">
            <v>ASOC.TALLER PROTEGIDO ALAJUELA</v>
          </cell>
          <cell r="E1961">
            <v>1</v>
          </cell>
          <cell r="F1961" t="str">
            <v>LECCIONES LECCIONES ENSEÑANZA TECNICO PROFESIONAL</v>
          </cell>
          <cell r="G1961">
            <v>80</v>
          </cell>
        </row>
        <row r="1962">
          <cell r="C1962">
            <v>5438</v>
          </cell>
          <cell r="D1962" t="str">
            <v>ASOC.DE DESARROLLO EDUCATIVO D</v>
          </cell>
          <cell r="E1962">
            <v>2</v>
          </cell>
          <cell r="F1962" t="str">
            <v>LECCIONES ENSEÑANZA ESPECIAL</v>
          </cell>
          <cell r="G1962">
            <v>40</v>
          </cell>
        </row>
        <row r="1963">
          <cell r="C1963">
            <v>5439</v>
          </cell>
          <cell r="D1963" t="str">
            <v>FUNDACION AMOR Y ESPERANZA 56</v>
          </cell>
          <cell r="E1963">
            <v>1</v>
          </cell>
          <cell r="F1963" t="str">
            <v>LECCIONES LECCIONES ENSEÑANZA TECNICO PROFESIONAL</v>
          </cell>
          <cell r="G1963">
            <v>40</v>
          </cell>
        </row>
        <row r="1964">
          <cell r="C1964">
            <v>5439</v>
          </cell>
          <cell r="D1964" t="str">
            <v>FUNDACION AMOR Y ESPERANZA 56</v>
          </cell>
          <cell r="E1964">
            <v>2</v>
          </cell>
          <cell r="F1964" t="str">
            <v>LECCIONES ENSEÑANZA ESPECIAL</v>
          </cell>
          <cell r="G1964">
            <v>40</v>
          </cell>
        </row>
        <row r="1965">
          <cell r="C1965">
            <v>5440</v>
          </cell>
          <cell r="D1965" t="str">
            <v>AYUMISANCA 56</v>
          </cell>
          <cell r="E1965">
            <v>2</v>
          </cell>
          <cell r="F1965" t="str">
            <v>LECCIONES ENSEÑANZA ESPECIAL</v>
          </cell>
          <cell r="G1965">
            <v>120</v>
          </cell>
        </row>
        <row r="1966">
          <cell r="C1966">
            <v>5440</v>
          </cell>
          <cell r="D1966" t="str">
            <v>AYUMISANCA 56</v>
          </cell>
          <cell r="E1966">
            <v>1</v>
          </cell>
          <cell r="F1966" t="str">
            <v>LECCIONES LECCIONES ENSEÑANZA TECNICO PROFESIONAL</v>
          </cell>
          <cell r="G1966">
            <v>120</v>
          </cell>
        </row>
        <row r="1967">
          <cell r="C1967">
            <v>5447</v>
          </cell>
          <cell r="D1967" t="str">
            <v>ASOC. COST.PERSONAS AUTISTAS</v>
          </cell>
          <cell r="E1967">
            <v>2</v>
          </cell>
          <cell r="F1967" t="str">
            <v>LECCIONES ENSEÑANZA ESPECIAL</v>
          </cell>
          <cell r="G1967">
            <v>120</v>
          </cell>
        </row>
        <row r="1968">
          <cell r="C1968">
            <v>5448</v>
          </cell>
          <cell r="D1968" t="str">
            <v>A.P.F Y A.DE PERS.P.Z Y BUENOS</v>
          </cell>
          <cell r="E1968">
            <v>2</v>
          </cell>
          <cell r="F1968" t="str">
            <v>LECCIONES ENSEÑANZA ESPECIAL</v>
          </cell>
          <cell r="G1968">
            <v>120</v>
          </cell>
        </row>
        <row r="1969">
          <cell r="C1969">
            <v>5448</v>
          </cell>
          <cell r="D1969" t="str">
            <v>A.P.F Y A.DE PERS.P.Z Y BUENOS</v>
          </cell>
          <cell r="E1969">
            <v>1</v>
          </cell>
          <cell r="F1969" t="str">
            <v>LECCIONES LECCIONES ENSEÑANZA TECNICO PROFESIONAL</v>
          </cell>
          <cell r="G1969">
            <v>80</v>
          </cell>
        </row>
        <row r="1970">
          <cell r="C1970">
            <v>5497</v>
          </cell>
          <cell r="D1970" t="str">
            <v>ASOC. SARCHISEÑA DE DISCAP.</v>
          </cell>
          <cell r="E1970">
            <v>2</v>
          </cell>
          <cell r="F1970" t="str">
            <v>LECCIONES ENSEÑANZA ESPECIAL</v>
          </cell>
          <cell r="G1970">
            <v>40</v>
          </cell>
        </row>
        <row r="1971">
          <cell r="C1971">
            <v>5508</v>
          </cell>
          <cell r="D1971" t="str">
            <v>ANAMPE (59)</v>
          </cell>
          <cell r="E1971">
            <v>2</v>
          </cell>
          <cell r="F1971" t="str">
            <v>LECCIONES ENSEÑANZA ESPECIAL</v>
          </cell>
          <cell r="G1971">
            <v>40</v>
          </cell>
        </row>
        <row r="1972">
          <cell r="C1972">
            <v>5508</v>
          </cell>
          <cell r="D1972" t="str">
            <v>ANAMPE (59)</v>
          </cell>
          <cell r="E1972">
            <v>1</v>
          </cell>
          <cell r="F1972" t="str">
            <v>LECCIONES LECCIONES ENSEÑANZA TECNICO PROFESIONAL</v>
          </cell>
          <cell r="G1972">
            <v>80</v>
          </cell>
        </row>
        <row r="1973">
          <cell r="C1973">
            <v>5509</v>
          </cell>
          <cell r="D1973" t="str">
            <v>CENTRO DE ADULTOS A.P.A.M.G.D.</v>
          </cell>
          <cell r="E1973">
            <v>1</v>
          </cell>
          <cell r="F1973" t="str">
            <v>LECCIONES LECCIONES ENSEÑANZA TECNICO PROFESIONAL</v>
          </cell>
          <cell r="G1973">
            <v>80</v>
          </cell>
        </row>
        <row r="1974">
          <cell r="C1974">
            <v>5509</v>
          </cell>
          <cell r="D1974" t="str">
            <v>CENTRO DE ADULTOS A.P.A.M.G.D.</v>
          </cell>
          <cell r="E1974">
            <v>2</v>
          </cell>
          <cell r="F1974" t="str">
            <v>LECCIONES ENSEÑANZA ESPECIAL</v>
          </cell>
          <cell r="G1974">
            <v>80</v>
          </cell>
        </row>
        <row r="1975">
          <cell r="C1975">
            <v>5541</v>
          </cell>
          <cell r="D1975" t="str">
            <v>ACEFOPAVAS</v>
          </cell>
          <cell r="E1975">
            <v>1</v>
          </cell>
          <cell r="F1975" t="str">
            <v>LECCIONES LECCIONES ENSEÑANZA TECNICO PROFESIONAL</v>
          </cell>
          <cell r="G1975">
            <v>40</v>
          </cell>
        </row>
        <row r="1976">
          <cell r="C1976">
            <v>5719</v>
          </cell>
          <cell r="D1976" t="str">
            <v>NUEVO CAJANE-ABRIENDO CAMINO</v>
          </cell>
          <cell r="E1976">
            <v>2</v>
          </cell>
          <cell r="F1976" t="str">
            <v>LECCIONES ENSEÑANZA ESPECIAL</v>
          </cell>
          <cell r="G1976">
            <v>40</v>
          </cell>
        </row>
        <row r="1977">
          <cell r="C1977">
            <v>5719</v>
          </cell>
          <cell r="D1977" t="str">
            <v>NUEVO CAJANE-ABRIENDO CAMINO</v>
          </cell>
          <cell r="E1977">
            <v>1</v>
          </cell>
          <cell r="F1977" t="str">
            <v>LECCIONES LECCIONES ENSEÑANZA TECNICO PROFESIONAL</v>
          </cell>
          <cell r="G1977">
            <v>40</v>
          </cell>
        </row>
        <row r="1978">
          <cell r="C1978">
            <v>5900</v>
          </cell>
          <cell r="D1978" t="str">
            <v>ASOC.COMUN.DE CORONADO ACOCONE</v>
          </cell>
          <cell r="E1978">
            <v>1</v>
          </cell>
          <cell r="F1978" t="str">
            <v>LECCIONES LECCIONES ENSEÑANZA TECNICO PROFESIONAL</v>
          </cell>
          <cell r="G1978">
            <v>40</v>
          </cell>
        </row>
        <row r="1979">
          <cell r="C1979">
            <v>5900</v>
          </cell>
          <cell r="D1979" t="str">
            <v>ASOC.COMUN.DE CORONADO ACOCONE</v>
          </cell>
          <cell r="E1979">
            <v>2</v>
          </cell>
          <cell r="F1979" t="str">
            <v>LECCIONES ENSEÑANZA ESPECIAL</v>
          </cell>
          <cell r="G1979">
            <v>40</v>
          </cell>
        </row>
        <row r="1980">
          <cell r="C1980">
            <v>6042</v>
          </cell>
          <cell r="D1980" t="str">
            <v>LABORATORIO DE TURRIALBA</v>
          </cell>
          <cell r="E1980">
            <v>2</v>
          </cell>
          <cell r="F1980" t="str">
            <v>LECCIONES ENSEÑANZA ESPECIAL</v>
          </cell>
          <cell r="G1980">
            <v>80</v>
          </cell>
        </row>
        <row r="1981">
          <cell r="C1981">
            <v>6052</v>
          </cell>
          <cell r="D1981" t="str">
            <v>PROG. ATENCION INTEGRAL (PAIN)</v>
          </cell>
          <cell r="E1981">
            <v>2</v>
          </cell>
          <cell r="F1981" t="str">
            <v>LECCIONES ENSEÑANZA ESPECIAL</v>
          </cell>
          <cell r="G1981">
            <v>80</v>
          </cell>
        </row>
        <row r="1982">
          <cell r="C1982">
            <v>6383</v>
          </cell>
          <cell r="D1982" t="str">
            <v>ORATORIO DON BOSCO</v>
          </cell>
          <cell r="E1982">
            <v>2</v>
          </cell>
          <cell r="F1982" t="str">
            <v>LECCIONES ENSEÑANZA ESPECIAL</v>
          </cell>
          <cell r="G1982">
            <v>40</v>
          </cell>
        </row>
        <row r="1983">
          <cell r="C1983">
            <v>4822</v>
          </cell>
          <cell r="D1983" t="str">
            <v>COL. NOCT. JOSE J. JIMENEZ</v>
          </cell>
          <cell r="E1983">
            <v>5</v>
          </cell>
          <cell r="F1983" t="str">
            <v>LECCIONES ENSEÑANZA DE ADULTOS</v>
          </cell>
          <cell r="G1983">
            <v>885</v>
          </cell>
        </row>
        <row r="1984">
          <cell r="C1984">
            <v>4823</v>
          </cell>
          <cell r="D1984" t="str">
            <v>COL. NOCT. LEON XIII</v>
          </cell>
          <cell r="E1984">
            <v>5</v>
          </cell>
          <cell r="F1984" t="str">
            <v>LECCIONES ENSEÑANZA DE ADULTOS</v>
          </cell>
          <cell r="G1984">
            <v>201</v>
          </cell>
        </row>
        <row r="1985">
          <cell r="C1985">
            <v>4824</v>
          </cell>
          <cell r="D1985" t="str">
            <v>COL. NOCT. DE HATILLO</v>
          </cell>
          <cell r="E1985">
            <v>5</v>
          </cell>
          <cell r="F1985" t="str">
            <v>LECCIONES ENSEÑANZA DE ADULTOS</v>
          </cell>
          <cell r="G1985">
            <v>420</v>
          </cell>
        </row>
        <row r="1986">
          <cell r="C1986">
            <v>4825</v>
          </cell>
          <cell r="D1986" t="str">
            <v>COL. NOCT. BRAULIO CARRILLO</v>
          </cell>
          <cell r="E1986">
            <v>5</v>
          </cell>
          <cell r="F1986" t="str">
            <v>LECCIONES ENSEÑANZA DE ADULTOS</v>
          </cell>
          <cell r="G1986">
            <v>343</v>
          </cell>
        </row>
        <row r="1987">
          <cell r="C1987">
            <v>4826</v>
          </cell>
          <cell r="D1987" t="str">
            <v>IPEC SAN JOSE</v>
          </cell>
          <cell r="E1987">
            <v>5</v>
          </cell>
          <cell r="F1987" t="str">
            <v>LECCIONES ENSEÑANZA DE ADULTOS</v>
          </cell>
          <cell r="G1987">
            <v>890</v>
          </cell>
        </row>
        <row r="1988">
          <cell r="C1988">
            <v>4827</v>
          </cell>
          <cell r="D1988" t="str">
            <v>C.C.M.MARIA MAZZARELLO</v>
          </cell>
          <cell r="E1988">
            <v>5</v>
          </cell>
          <cell r="F1988" t="str">
            <v>LECCIONES ENSEÑANZA DE ADULTOS</v>
          </cell>
          <cell r="G1988">
            <v>180</v>
          </cell>
        </row>
        <row r="1989">
          <cell r="C1989">
            <v>4828</v>
          </cell>
          <cell r="D1989" t="str">
            <v>CINDEA SANTA ANA</v>
          </cell>
          <cell r="E1989">
            <v>5</v>
          </cell>
          <cell r="F1989" t="str">
            <v>LECCIONES ENSEÑANZA DE ADULTOS</v>
          </cell>
          <cell r="G1989">
            <v>457</v>
          </cell>
        </row>
        <row r="1990">
          <cell r="C1990">
            <v>4829</v>
          </cell>
          <cell r="D1990" t="str">
            <v>CINDEA LOURDES</v>
          </cell>
          <cell r="E1990">
            <v>5</v>
          </cell>
          <cell r="F1990" t="str">
            <v>LECCIONES ENSEÑANZA DE ADULTOS</v>
          </cell>
          <cell r="G1990">
            <v>463</v>
          </cell>
        </row>
        <row r="1991">
          <cell r="C1991">
            <v>4830</v>
          </cell>
          <cell r="D1991" t="str">
            <v>CENTRO CAP.COM. 15 SETIEMBRE</v>
          </cell>
          <cell r="E1991">
            <v>5</v>
          </cell>
          <cell r="F1991" t="str">
            <v>LECCIONES ENSEÑANZA DE ADULTOS</v>
          </cell>
          <cell r="G1991">
            <v>1136</v>
          </cell>
        </row>
        <row r="1992">
          <cell r="C1992">
            <v>4831</v>
          </cell>
          <cell r="D1992" t="str">
            <v>C.CAP.AD.(HAT. 6) MEP-INA</v>
          </cell>
          <cell r="E1992">
            <v>5</v>
          </cell>
          <cell r="F1992" t="str">
            <v>LECCIONES ENSEÑANZA DE ADULTOS</v>
          </cell>
          <cell r="G1992">
            <v>97</v>
          </cell>
        </row>
        <row r="1993">
          <cell r="C1993">
            <v>4834</v>
          </cell>
          <cell r="D1993" t="str">
            <v>ESC. MANUEL BRENES NOCTURNA</v>
          </cell>
          <cell r="E1993">
            <v>5</v>
          </cell>
          <cell r="F1993" t="str">
            <v>LECCIONES ENSEÑANZA DE ADULTOS</v>
          </cell>
          <cell r="G1993">
            <v>666</v>
          </cell>
        </row>
        <row r="1994">
          <cell r="C1994">
            <v>4911</v>
          </cell>
          <cell r="D1994" t="str">
            <v>CENT.EDUC.ADUL.RICARDO JIMENEZ</v>
          </cell>
          <cell r="E1994">
            <v>5</v>
          </cell>
          <cell r="F1994" t="str">
            <v>LECCIONES ENSEÑANZA DE ADULTOS</v>
          </cell>
          <cell r="G1994">
            <v>410</v>
          </cell>
        </row>
        <row r="1995">
          <cell r="C1995">
            <v>5100</v>
          </cell>
          <cell r="D1995" t="str">
            <v>PROYECTOS DE EDUCACION ABIERTA</v>
          </cell>
          <cell r="E1995">
            <v>5</v>
          </cell>
          <cell r="F1995" t="str">
            <v>LECCIONES ENSEÑANZA DE ADULTOS</v>
          </cell>
          <cell r="G1995">
            <v>7710</v>
          </cell>
        </row>
        <row r="1996">
          <cell r="C1996">
            <v>5276</v>
          </cell>
          <cell r="D1996" t="str">
            <v>T.C.S.Y BXM(MEP-MSP-MG)</v>
          </cell>
          <cell r="E1996">
            <v>5</v>
          </cell>
          <cell r="F1996" t="str">
            <v>LECCIONES ENSEÑANZA DE ADULTOS</v>
          </cell>
          <cell r="G1996">
            <v>773</v>
          </cell>
        </row>
        <row r="1997">
          <cell r="C1997">
            <v>5277</v>
          </cell>
          <cell r="D1997" t="str">
            <v>PREV.INC.MAT.SECUNDARIA NOCT.</v>
          </cell>
          <cell r="E1997">
            <v>5</v>
          </cell>
          <cell r="F1997" t="str">
            <v>LECCIONES ENSEÑANZA DE ADULTOS</v>
          </cell>
          <cell r="G1997">
            <v>59</v>
          </cell>
        </row>
        <row r="1998">
          <cell r="C1998">
            <v>5592</v>
          </cell>
          <cell r="D1998" t="str">
            <v>SERVICIO EDUC. SORDOS ADULTOS</v>
          </cell>
          <cell r="E1998">
            <v>5</v>
          </cell>
          <cell r="F1998" t="str">
            <v>LECCIONES ENSEÑANZA DE ADULTOS</v>
          </cell>
          <cell r="G1998">
            <v>119</v>
          </cell>
        </row>
        <row r="1999">
          <cell r="C1999">
            <v>6037</v>
          </cell>
          <cell r="D1999" t="str">
            <v>CONED (SAN JOSE)</v>
          </cell>
          <cell r="E1999">
            <v>5</v>
          </cell>
          <cell r="F1999" t="str">
            <v>LECCIONES ENSEÑANZA DE ADULTOS</v>
          </cell>
          <cell r="G1999">
            <v>685</v>
          </cell>
        </row>
        <row r="2000">
          <cell r="C2000">
            <v>4837</v>
          </cell>
          <cell r="D2000" t="str">
            <v>COL. NOCT. DE DESAMPARADOS</v>
          </cell>
          <cell r="E2000">
            <v>5</v>
          </cell>
          <cell r="F2000" t="str">
            <v>LECCIONES ENSEÑANZA DE ADULTOS</v>
          </cell>
          <cell r="G2000">
            <v>788</v>
          </cell>
        </row>
        <row r="2001">
          <cell r="C2001">
            <v>5280</v>
          </cell>
          <cell r="D2001" t="str">
            <v>CINDEA SAN JUAN DE DIOS DESAM.</v>
          </cell>
          <cell r="E2001">
            <v>5</v>
          </cell>
          <cell r="F2001" t="str">
            <v>LECCIONES ENSEÑANZA DE ADULTOS</v>
          </cell>
          <cell r="G2001">
            <v>749</v>
          </cell>
        </row>
        <row r="2002">
          <cell r="C2002">
            <v>5827</v>
          </cell>
          <cell r="D2002" t="str">
            <v>SECC. NOCT. T.V. MON. SANABRIA</v>
          </cell>
          <cell r="E2002">
            <v>5</v>
          </cell>
          <cell r="F2002" t="str">
            <v>LECCIONES ENSEÑANZA DE ADULTOS</v>
          </cell>
          <cell r="G2002">
            <v>501</v>
          </cell>
        </row>
        <row r="2003">
          <cell r="C2003">
            <v>6427</v>
          </cell>
          <cell r="D2003" t="str">
            <v>CONED ACOSTA</v>
          </cell>
          <cell r="E2003">
            <v>5</v>
          </cell>
          <cell r="F2003" t="str">
            <v>LECCIONES ENSEÑANZA DE ADULTOS</v>
          </cell>
          <cell r="G2003">
            <v>91</v>
          </cell>
        </row>
        <row r="2004">
          <cell r="C2004">
            <v>4838</v>
          </cell>
          <cell r="D2004" t="str">
            <v>COL. NOCT. DE PURISCAL</v>
          </cell>
          <cell r="E2004">
            <v>5</v>
          </cell>
          <cell r="F2004" t="str">
            <v>LECCIONES ENSEÑANZA DE ADULTOS</v>
          </cell>
          <cell r="G2004">
            <v>644</v>
          </cell>
        </row>
        <row r="2005">
          <cell r="C2005">
            <v>4839</v>
          </cell>
          <cell r="D2005" t="str">
            <v>COL. NOCT. CIUDAD COLON</v>
          </cell>
          <cell r="E2005">
            <v>5</v>
          </cell>
          <cell r="F2005" t="str">
            <v>LECCIONES ENSEÑANZA DE ADULTOS</v>
          </cell>
          <cell r="G2005">
            <v>372</v>
          </cell>
        </row>
        <row r="2006">
          <cell r="C2006">
            <v>5281</v>
          </cell>
          <cell r="D2006" t="str">
            <v>CINDEA PURISCAL</v>
          </cell>
          <cell r="E2006">
            <v>5</v>
          </cell>
          <cell r="F2006" t="str">
            <v>LECCIONES ENSEÑANZA DE ADULTOS</v>
          </cell>
          <cell r="G2006">
            <v>270</v>
          </cell>
        </row>
        <row r="2007">
          <cell r="C2007">
            <v>4840</v>
          </cell>
          <cell r="D2007" t="str">
            <v>COL. NOCT. DE PEREZ ZELEDON</v>
          </cell>
          <cell r="E2007">
            <v>5</v>
          </cell>
          <cell r="F2007" t="str">
            <v>LECCIONES ENSEÑANZA DE ADULTOS</v>
          </cell>
          <cell r="G2007">
            <v>1125</v>
          </cell>
        </row>
        <row r="2008">
          <cell r="C2008">
            <v>4841</v>
          </cell>
          <cell r="D2008" t="str">
            <v>LICEO NOCTURNO DE BUENOS AIRES</v>
          </cell>
          <cell r="E2008">
            <v>5</v>
          </cell>
          <cell r="F2008" t="str">
            <v>LECCIONES ENSEÑANZA DE ADULTOS</v>
          </cell>
          <cell r="G2008">
            <v>874</v>
          </cell>
        </row>
        <row r="2009">
          <cell r="C2009">
            <v>5806</v>
          </cell>
          <cell r="D2009" t="str">
            <v>COLEGIO NOCTURNO DE PALMARES</v>
          </cell>
          <cell r="E2009">
            <v>5</v>
          </cell>
          <cell r="F2009" t="str">
            <v>LECCIONES ENSEÑANZA DE ADULTOS</v>
          </cell>
          <cell r="G2009">
            <v>681</v>
          </cell>
        </row>
        <row r="2010">
          <cell r="C2010">
            <v>5815</v>
          </cell>
          <cell r="D2010" t="str">
            <v>COLEGIO NOCTURNO DE SINAI</v>
          </cell>
          <cell r="E2010">
            <v>5</v>
          </cell>
          <cell r="F2010" t="str">
            <v>LECCIONES ENSEÑANZA DE ADULTOS</v>
          </cell>
          <cell r="G2010">
            <v>451</v>
          </cell>
        </row>
        <row r="2011">
          <cell r="C2011">
            <v>5888</v>
          </cell>
          <cell r="D2011" t="str">
            <v>CINDEA DE LOMAS DE COCORI</v>
          </cell>
          <cell r="E2011">
            <v>5</v>
          </cell>
          <cell r="F2011" t="str">
            <v>LECCIONES ENSEÑANZA DE ADULTOS</v>
          </cell>
          <cell r="G2011">
            <v>531</v>
          </cell>
        </row>
        <row r="2012">
          <cell r="C2012">
            <v>6113</v>
          </cell>
          <cell r="D2012" t="str">
            <v>COL.NOCT. SAN PEDRO DE PEREZ ZELEDON</v>
          </cell>
          <cell r="E2012">
            <v>5</v>
          </cell>
          <cell r="F2012" t="str">
            <v>LECCIONES ENSEÑANZA DE ADULTOS</v>
          </cell>
          <cell r="G2012">
            <v>616</v>
          </cell>
        </row>
        <row r="2013">
          <cell r="C2013">
            <v>6147</v>
          </cell>
          <cell r="D2013" t="str">
            <v>SEC.NOCT.TEC.C.T. BUENOS AIRES</v>
          </cell>
          <cell r="E2013">
            <v>5</v>
          </cell>
          <cell r="F2013" t="str">
            <v>LECCIONES ENSEÑANZA DE ADULTOS</v>
          </cell>
          <cell r="G2013">
            <v>24</v>
          </cell>
        </row>
        <row r="2014">
          <cell r="C2014">
            <v>6147</v>
          </cell>
          <cell r="D2014" t="str">
            <v>SEC.NOCT.TEC.C.T. BUENOS AIRES</v>
          </cell>
          <cell r="E2014">
            <v>4</v>
          </cell>
          <cell r="F2014" t="str">
            <v>LECCIONES ENSEÑANZA MEDIA TECNICA</v>
          </cell>
          <cell r="G2014">
            <v>24</v>
          </cell>
        </row>
        <row r="2015">
          <cell r="C2015">
            <v>4842</v>
          </cell>
          <cell r="D2015" t="str">
            <v>COL. NOCT. MIGUEL OBREGON</v>
          </cell>
          <cell r="E2015">
            <v>5</v>
          </cell>
          <cell r="F2015" t="str">
            <v>LECCIONES ENSEÑANZA DE ADULTOS</v>
          </cell>
          <cell r="G2015">
            <v>886</v>
          </cell>
        </row>
        <row r="2016">
          <cell r="C2016">
            <v>4843</v>
          </cell>
          <cell r="D2016" t="str">
            <v>COL. NOCT. DE GRECIA</v>
          </cell>
          <cell r="E2016">
            <v>5</v>
          </cell>
          <cell r="F2016" t="str">
            <v>LECCIONES ENSEÑANZA DE ADULTOS</v>
          </cell>
          <cell r="G2016">
            <v>1010</v>
          </cell>
        </row>
        <row r="2017">
          <cell r="C2017">
            <v>4844</v>
          </cell>
          <cell r="D2017" t="str">
            <v>C.T.P. NOC. CARLOS LUIS FALLAS</v>
          </cell>
          <cell r="E2017">
            <v>5</v>
          </cell>
          <cell r="F2017" t="str">
            <v>LECCIONES ENSEÑANZA DE ADULTOS</v>
          </cell>
          <cell r="G2017">
            <v>1003</v>
          </cell>
        </row>
        <row r="2018">
          <cell r="C2018">
            <v>4845</v>
          </cell>
          <cell r="D2018" t="str">
            <v>I.P.E.C. DE POAS</v>
          </cell>
          <cell r="E2018">
            <v>5</v>
          </cell>
          <cell r="F2018" t="str">
            <v>LECCIONES ENSEÑANZA DE ADULTOS</v>
          </cell>
          <cell r="G2018">
            <v>478</v>
          </cell>
        </row>
        <row r="2019">
          <cell r="C2019">
            <v>4847</v>
          </cell>
          <cell r="D2019" t="str">
            <v>I.P.E.C. MARIA PACHECO</v>
          </cell>
          <cell r="E2019">
            <v>5</v>
          </cell>
          <cell r="F2019" t="str">
            <v>LECCIONES ENSEÑANZA DE ADULTOS</v>
          </cell>
          <cell r="G2019">
            <v>542</v>
          </cell>
        </row>
        <row r="2020">
          <cell r="C2020">
            <v>5282</v>
          </cell>
          <cell r="D2020" t="str">
            <v>CINDEA SAN RAFAEL</v>
          </cell>
          <cell r="E2020">
            <v>5</v>
          </cell>
          <cell r="F2020" t="str">
            <v>LECCIONES ENSEÑANZA DE ADULTOS</v>
          </cell>
          <cell r="G2020">
            <v>1176</v>
          </cell>
        </row>
        <row r="2021">
          <cell r="C2021">
            <v>5816</v>
          </cell>
          <cell r="D2021" t="str">
            <v>COLEGIO NOCTURNO DE OROTINA</v>
          </cell>
          <cell r="E2021">
            <v>5</v>
          </cell>
          <cell r="F2021" t="str">
            <v>LECCIONES ENSEÑANZA DE ADULTOS</v>
          </cell>
          <cell r="G2021">
            <v>358</v>
          </cell>
        </row>
        <row r="2022">
          <cell r="C2022">
            <v>4848</v>
          </cell>
          <cell r="D2022" t="str">
            <v>COL. NOCT. DE PALMARES</v>
          </cell>
          <cell r="E2022">
            <v>5</v>
          </cell>
          <cell r="F2022" t="str">
            <v>LECCIONES ENSEÑANZA DE ADULTOS</v>
          </cell>
          <cell r="G2022">
            <v>1121</v>
          </cell>
        </row>
        <row r="2023">
          <cell r="C2023">
            <v>4849</v>
          </cell>
          <cell r="D2023" t="str">
            <v>COL. NOCT. JULIAN VOLIO LL.</v>
          </cell>
          <cell r="E2023">
            <v>5</v>
          </cell>
          <cell r="F2023" t="str">
            <v>LECCIONES ENSEÑANZA DE ADULTOS</v>
          </cell>
          <cell r="G2023">
            <v>1132</v>
          </cell>
        </row>
        <row r="2024">
          <cell r="C2024">
            <v>4850</v>
          </cell>
          <cell r="D2024" t="str">
            <v>COL. NOCT. NARANJO</v>
          </cell>
          <cell r="E2024">
            <v>5</v>
          </cell>
          <cell r="F2024" t="str">
            <v>LECCIONES ENSEÑANZA DE ADULTOS</v>
          </cell>
          <cell r="G2024">
            <v>937</v>
          </cell>
        </row>
        <row r="2025">
          <cell r="C2025">
            <v>6241</v>
          </cell>
          <cell r="D2025" t="str">
            <v>CONED (PALMARES)</v>
          </cell>
          <cell r="E2025">
            <v>5</v>
          </cell>
          <cell r="F2025" t="str">
            <v>LECCIONES ENSEÑANZA DE ADULTOS</v>
          </cell>
          <cell r="G2025">
            <v>266</v>
          </cell>
        </row>
        <row r="2026">
          <cell r="C2026">
            <v>4852</v>
          </cell>
          <cell r="D2026" t="str">
            <v>CINDEA SAN CARLOS</v>
          </cell>
          <cell r="E2026">
            <v>5</v>
          </cell>
          <cell r="F2026" t="str">
            <v>LECCIONES ENSEÑANZA DE ADULTOS</v>
          </cell>
          <cell r="G2026">
            <v>3777</v>
          </cell>
        </row>
        <row r="2027">
          <cell r="C2027">
            <v>5746</v>
          </cell>
          <cell r="D2027" t="str">
            <v>CINDEA DE VENECIA</v>
          </cell>
          <cell r="E2027">
            <v>5</v>
          </cell>
          <cell r="F2027" t="str">
            <v>LECCIONES ENSEÑANZA DE ADULTOS</v>
          </cell>
          <cell r="G2027">
            <v>1575</v>
          </cell>
        </row>
        <row r="2028">
          <cell r="C2028">
            <v>6268</v>
          </cell>
          <cell r="D2028" t="str">
            <v>CINDEA LOS CHILES</v>
          </cell>
          <cell r="E2028">
            <v>5</v>
          </cell>
          <cell r="F2028" t="str">
            <v>LECCIONES ENSEÑANZA DE ADULTOS</v>
          </cell>
          <cell r="G2028">
            <v>1436</v>
          </cell>
        </row>
        <row r="2029">
          <cell r="C2029">
            <v>4853</v>
          </cell>
          <cell r="D2029" t="str">
            <v>COL. NOCT. DE CARTAGO</v>
          </cell>
          <cell r="E2029">
            <v>5</v>
          </cell>
          <cell r="F2029" t="str">
            <v>LECCIONES ENSEÑANZA DE ADULTOS</v>
          </cell>
          <cell r="G2029">
            <v>1519</v>
          </cell>
        </row>
        <row r="2030">
          <cell r="C2030">
            <v>4854</v>
          </cell>
          <cell r="D2030" t="str">
            <v>SECC. NOCT.LICEO DE PARAISO</v>
          </cell>
          <cell r="E2030">
            <v>5</v>
          </cell>
          <cell r="F2030" t="str">
            <v>LECCIONES ENSEÑANZA DE ADULTOS</v>
          </cell>
          <cell r="G2030">
            <v>570</v>
          </cell>
        </row>
        <row r="2031">
          <cell r="C2031">
            <v>4855</v>
          </cell>
          <cell r="D2031" t="str">
            <v>COL. NOCT. LA UNION</v>
          </cell>
          <cell r="E2031">
            <v>5</v>
          </cell>
          <cell r="F2031" t="str">
            <v>LECCIONES ENSEÑANZA DE ADULTOS</v>
          </cell>
          <cell r="G2031">
            <v>920</v>
          </cell>
        </row>
        <row r="2032">
          <cell r="C2032">
            <v>4856</v>
          </cell>
          <cell r="D2032" t="str">
            <v>I.P.E.C.ARABELA JIMENEZ TINOCO</v>
          </cell>
          <cell r="E2032">
            <v>5</v>
          </cell>
          <cell r="F2032" t="str">
            <v>LECCIONES ENSEÑANZA DE ADULTOS</v>
          </cell>
          <cell r="G2032">
            <v>1136</v>
          </cell>
        </row>
        <row r="2033">
          <cell r="C2033">
            <v>4857</v>
          </cell>
          <cell r="D2033" t="str">
            <v>C.T.P. NOCTURNO COVAO</v>
          </cell>
          <cell r="E2033">
            <v>5</v>
          </cell>
          <cell r="F2033" t="str">
            <v>LECCIONES ENSEÑANZA DE ADULTOS</v>
          </cell>
          <cell r="G2033">
            <v>867</v>
          </cell>
        </row>
        <row r="2034">
          <cell r="C2034">
            <v>6274</v>
          </cell>
          <cell r="D2034" t="str">
            <v>CONED (PARAISO)</v>
          </cell>
          <cell r="E2034">
            <v>5</v>
          </cell>
          <cell r="F2034" t="str">
            <v>LECCIONES ENSEÑANZA DE ADULTOS</v>
          </cell>
          <cell r="G2034">
            <v>220</v>
          </cell>
        </row>
        <row r="2035">
          <cell r="C2035">
            <v>4859</v>
          </cell>
          <cell r="D2035" t="str">
            <v>COL. NOCT. PBRO ENRIQUE MENZEL</v>
          </cell>
          <cell r="E2035">
            <v>5</v>
          </cell>
          <cell r="F2035" t="str">
            <v>LECCIONES ENSEÑANZA DE ADULTOS</v>
          </cell>
          <cell r="G2035">
            <v>1297</v>
          </cell>
        </row>
        <row r="2036">
          <cell r="C2036">
            <v>5101</v>
          </cell>
          <cell r="D2036" t="str">
            <v>CINDEA TURRIALBA</v>
          </cell>
          <cell r="E2036">
            <v>5</v>
          </cell>
          <cell r="F2036" t="str">
            <v>LECCIONES ENSEÑANZA DE ADULTOS</v>
          </cell>
          <cell r="G2036">
            <v>2315</v>
          </cell>
        </row>
        <row r="2037">
          <cell r="C2037">
            <v>6242</v>
          </cell>
          <cell r="D2037" t="str">
            <v>CONED (TURRIALBA)</v>
          </cell>
          <cell r="E2037">
            <v>5</v>
          </cell>
          <cell r="F2037" t="str">
            <v>LECCIONES ENSEÑANZA DE ADULTOS</v>
          </cell>
          <cell r="G2037">
            <v>242</v>
          </cell>
        </row>
        <row r="2038">
          <cell r="C2038">
            <v>4860</v>
          </cell>
          <cell r="D2038" t="str">
            <v>COL. NOCT. ALFREDO GONZALEZ</v>
          </cell>
          <cell r="E2038">
            <v>5</v>
          </cell>
          <cell r="F2038" t="str">
            <v>LECCIONES ENSEÑANZA DE ADULTOS</v>
          </cell>
          <cell r="G2038">
            <v>1068</v>
          </cell>
        </row>
        <row r="2039">
          <cell r="C2039">
            <v>4861</v>
          </cell>
          <cell r="D2039" t="str">
            <v>COL. NOCT. HERMAN LOPEZ H.</v>
          </cell>
          <cell r="E2039">
            <v>5</v>
          </cell>
          <cell r="F2039" t="str">
            <v>LECCIONES ENSEÑANZA DE ADULTOS</v>
          </cell>
          <cell r="G2039">
            <v>432</v>
          </cell>
        </row>
        <row r="2040">
          <cell r="C2040">
            <v>4862</v>
          </cell>
          <cell r="D2040" t="str">
            <v>COL. NOCT. DE RIO FRIO</v>
          </cell>
          <cell r="E2040">
            <v>5</v>
          </cell>
          <cell r="F2040" t="str">
            <v>LECCIONES ENSEÑANZA DE ADULTOS</v>
          </cell>
          <cell r="G2040">
            <v>910</v>
          </cell>
        </row>
        <row r="2041">
          <cell r="C2041">
            <v>4863</v>
          </cell>
          <cell r="D2041" t="str">
            <v>I.P.E.C. DE SANTA BARBARA</v>
          </cell>
          <cell r="E2041">
            <v>5</v>
          </cell>
          <cell r="F2041" t="str">
            <v>LECCIONES ENSEÑANZA DE ADULTOS</v>
          </cell>
          <cell r="G2041">
            <v>707</v>
          </cell>
        </row>
        <row r="2042">
          <cell r="C2042">
            <v>4864</v>
          </cell>
          <cell r="D2042" t="str">
            <v>I.P.E.C. DE SANTO DOMINGO</v>
          </cell>
          <cell r="E2042">
            <v>5</v>
          </cell>
          <cell r="F2042" t="str">
            <v>LECCIONES ENSEÑANZA DE ADULTOS</v>
          </cell>
          <cell r="G2042">
            <v>1333</v>
          </cell>
        </row>
        <row r="2043">
          <cell r="C2043">
            <v>4866</v>
          </cell>
          <cell r="D2043" t="str">
            <v>I.P.E.C. BARVA</v>
          </cell>
          <cell r="E2043">
            <v>1</v>
          </cell>
          <cell r="F2043" t="str">
            <v>LECCIONES LECCIONES ENSEÑANZA TECNICO PROFESIONAL</v>
          </cell>
          <cell r="G2043">
            <v>30</v>
          </cell>
        </row>
        <row r="2044">
          <cell r="C2044">
            <v>4866</v>
          </cell>
          <cell r="D2044" t="str">
            <v>I.P.E.C. BARVA</v>
          </cell>
          <cell r="E2044">
            <v>5</v>
          </cell>
          <cell r="F2044" t="str">
            <v>LECCIONES ENSEÑANZA DE ADULTOS</v>
          </cell>
          <cell r="G2044">
            <v>1419</v>
          </cell>
        </row>
        <row r="2045">
          <cell r="C2045">
            <v>4916</v>
          </cell>
          <cell r="D2045" t="str">
            <v>COL. NOCT. CARLOS MELENDEZ CH.</v>
          </cell>
          <cell r="E2045">
            <v>5</v>
          </cell>
          <cell r="F2045" t="str">
            <v>LECCIONES ENSEÑANZA DE ADULTOS</v>
          </cell>
          <cell r="G2045">
            <v>782</v>
          </cell>
        </row>
        <row r="2046">
          <cell r="C2046">
            <v>5283</v>
          </cell>
          <cell r="D2046" t="str">
            <v>CINDEA PUERTO VIEJO</v>
          </cell>
          <cell r="E2046">
            <v>5</v>
          </cell>
          <cell r="F2046" t="str">
            <v>LECCIONES ENSEÑANZA DE ADULTOS</v>
          </cell>
          <cell r="G2046">
            <v>583</v>
          </cell>
        </row>
        <row r="2047">
          <cell r="C2047">
            <v>5929</v>
          </cell>
          <cell r="D2047" t="str">
            <v>COL. NOCT. DE PUERTO VIEJO</v>
          </cell>
          <cell r="E2047">
            <v>5</v>
          </cell>
          <cell r="F2047" t="str">
            <v>LECCIONES ENSEÑANZA DE ADULTOS</v>
          </cell>
          <cell r="G2047">
            <v>705</v>
          </cell>
        </row>
        <row r="2048">
          <cell r="C2048">
            <v>6138</v>
          </cell>
          <cell r="D2048" t="str">
            <v>SECCION NOCTURNA TECNICA IPEC STO. DOMINGO</v>
          </cell>
          <cell r="E2048">
            <v>5</v>
          </cell>
          <cell r="F2048" t="str">
            <v>LECCIONES ENSEÑANZA DE ADULTOS</v>
          </cell>
          <cell r="G2048">
            <v>240</v>
          </cell>
        </row>
        <row r="2049">
          <cell r="C2049">
            <v>6240</v>
          </cell>
          <cell r="D2049" t="str">
            <v>CONED (HEREDIA)</v>
          </cell>
          <cell r="E2049">
            <v>5</v>
          </cell>
          <cell r="F2049" t="str">
            <v>LECCIONES ENSEÑANZA DE ADULTOS</v>
          </cell>
          <cell r="G2049">
            <v>360</v>
          </cell>
        </row>
        <row r="2050">
          <cell r="C2050">
            <v>4867</v>
          </cell>
          <cell r="D2050" t="str">
            <v>COLEGIO NOCTURNO LA CRUZ</v>
          </cell>
          <cell r="E2050">
            <v>5</v>
          </cell>
          <cell r="F2050" t="str">
            <v>LECCIONES ENSEÑANZA DE ADULTOS</v>
          </cell>
          <cell r="G2050">
            <v>607</v>
          </cell>
        </row>
        <row r="2051">
          <cell r="C2051">
            <v>4869</v>
          </cell>
          <cell r="D2051" t="str">
            <v>COL. NOCT. LIBERIA</v>
          </cell>
          <cell r="E2051">
            <v>5</v>
          </cell>
          <cell r="F2051" t="str">
            <v>LECCIONES ENSEÑANZA DE ADULTOS</v>
          </cell>
          <cell r="G2051">
            <v>639</v>
          </cell>
        </row>
        <row r="2052">
          <cell r="C2052">
            <v>4870</v>
          </cell>
          <cell r="D2052" t="str">
            <v>I.P.E.C. DE LIBERIA</v>
          </cell>
          <cell r="E2052">
            <v>5</v>
          </cell>
          <cell r="F2052" t="str">
            <v>LECCIONES ENSEÑANZA DE ADULTOS</v>
          </cell>
          <cell r="G2052">
            <v>3422</v>
          </cell>
        </row>
        <row r="2053">
          <cell r="C2053">
            <v>6239</v>
          </cell>
          <cell r="D2053" t="str">
            <v>CONED (LIBERIA)</v>
          </cell>
          <cell r="E2053">
            <v>5</v>
          </cell>
          <cell r="F2053" t="str">
            <v>LECCIONES ENSEÑANZA DE ADULTOS</v>
          </cell>
          <cell r="G2053">
            <v>180</v>
          </cell>
        </row>
        <row r="2054">
          <cell r="C2054">
            <v>6475</v>
          </cell>
          <cell r="D2054" t="str">
            <v>COL NOCTURNO DE BAGACES</v>
          </cell>
          <cell r="E2054">
            <v>5</v>
          </cell>
          <cell r="F2054" t="str">
            <v>LECCIONES ENSEÑANZA DE ADULTOS</v>
          </cell>
          <cell r="G2054">
            <v>431</v>
          </cell>
        </row>
        <row r="2055">
          <cell r="C2055">
            <v>4871</v>
          </cell>
          <cell r="D2055" t="str">
            <v>COL. NOCT. NICOYA</v>
          </cell>
          <cell r="E2055">
            <v>5</v>
          </cell>
          <cell r="F2055" t="str">
            <v>LECCIONES ENSEÑANZA DE ADULTOS</v>
          </cell>
          <cell r="G2055">
            <v>902</v>
          </cell>
        </row>
        <row r="2056">
          <cell r="C2056">
            <v>6015</v>
          </cell>
          <cell r="D2056" t="str">
            <v>CINDEA DE NICOYA</v>
          </cell>
          <cell r="E2056">
            <v>5</v>
          </cell>
          <cell r="F2056" t="str">
            <v>LECCIONES ENSEÑANZA DE ADULTOS</v>
          </cell>
          <cell r="G2056">
            <v>2538</v>
          </cell>
        </row>
        <row r="2057">
          <cell r="C2057">
            <v>6266</v>
          </cell>
          <cell r="D2057" t="str">
            <v>CONED (NICOYA)</v>
          </cell>
          <cell r="E2057">
            <v>5</v>
          </cell>
          <cell r="F2057" t="str">
            <v>LECCIONES ENSEÑANZA DE ADULTOS</v>
          </cell>
          <cell r="G2057">
            <v>172</v>
          </cell>
        </row>
        <row r="2058">
          <cell r="C2058">
            <v>4872</v>
          </cell>
          <cell r="D2058" t="str">
            <v>COL. NOCT. DE SANTA CRUZ</v>
          </cell>
          <cell r="E2058">
            <v>5</v>
          </cell>
          <cell r="F2058" t="str">
            <v>LECCIONES ENSEÑANZA DE ADULTOS</v>
          </cell>
          <cell r="G2058">
            <v>657</v>
          </cell>
        </row>
        <row r="2059">
          <cell r="C2059">
            <v>4873</v>
          </cell>
          <cell r="D2059" t="str">
            <v>CINDEA SANTA CRUZ</v>
          </cell>
          <cell r="E2059">
            <v>5</v>
          </cell>
          <cell r="F2059" t="str">
            <v>LECCIONES ENSEÑANZA DE ADULTOS</v>
          </cell>
          <cell r="G2059">
            <v>2572</v>
          </cell>
        </row>
        <row r="2060">
          <cell r="C2060">
            <v>4874</v>
          </cell>
          <cell r="D2060" t="str">
            <v>COL. NOCT. MAURILIO ALVARADO</v>
          </cell>
          <cell r="E2060">
            <v>5</v>
          </cell>
          <cell r="F2060" t="str">
            <v>LECCIONES ENSEÑANZA DE ADULTOS</v>
          </cell>
          <cell r="G2060">
            <v>445</v>
          </cell>
        </row>
        <row r="2061">
          <cell r="C2061">
            <v>4875</v>
          </cell>
          <cell r="D2061" t="str">
            <v>COL. NOCT. JUAN SANTAMARIA</v>
          </cell>
          <cell r="E2061">
            <v>5</v>
          </cell>
          <cell r="F2061" t="str">
            <v>LECCIONES ENSEÑANZA DE ADULTOS</v>
          </cell>
          <cell r="G2061">
            <v>933</v>
          </cell>
        </row>
        <row r="2062">
          <cell r="C2062">
            <v>4876</v>
          </cell>
          <cell r="D2062" t="str">
            <v>I.P.E.C. DE CAÑAS</v>
          </cell>
          <cell r="E2062">
            <v>5</v>
          </cell>
          <cell r="F2062" t="str">
            <v>LECCIONES ENSEÑANZA DE ADULTOS</v>
          </cell>
          <cell r="G2062">
            <v>1882</v>
          </cell>
        </row>
        <row r="2063">
          <cell r="C2063">
            <v>5676</v>
          </cell>
          <cell r="D2063" t="str">
            <v>CINDEA JUNTAS DE ABANGARES</v>
          </cell>
          <cell r="E2063">
            <v>5</v>
          </cell>
          <cell r="F2063" t="str">
            <v>LECCIONES ENSEÑANZA DE ADULTOS</v>
          </cell>
          <cell r="G2063">
            <v>914</v>
          </cell>
        </row>
        <row r="2064">
          <cell r="C2064">
            <v>4877</v>
          </cell>
          <cell r="D2064" t="str">
            <v>COL. NOCT. JOSE MARTI</v>
          </cell>
          <cell r="E2064">
            <v>5</v>
          </cell>
          <cell r="F2064" t="str">
            <v>LECCIONES ENSEÑANZA DE ADULTOS</v>
          </cell>
          <cell r="G2064">
            <v>470</v>
          </cell>
        </row>
        <row r="2065">
          <cell r="C2065">
            <v>4878</v>
          </cell>
          <cell r="D2065" t="str">
            <v>COL. NOCT. DE ESPARZA</v>
          </cell>
          <cell r="E2065">
            <v>5</v>
          </cell>
          <cell r="F2065" t="str">
            <v>LECCIONES ENSEÑANZA DE ADULTOS</v>
          </cell>
          <cell r="G2065">
            <v>447</v>
          </cell>
        </row>
        <row r="2066">
          <cell r="C2066">
            <v>4879</v>
          </cell>
          <cell r="D2066" t="str">
            <v>I.P.E.C. DE PUNTARENAS</v>
          </cell>
          <cell r="E2066">
            <v>5</v>
          </cell>
          <cell r="F2066" t="str">
            <v>LECCIONES ENSEÑANZA DE ADULTOS</v>
          </cell>
          <cell r="G2066">
            <v>3793</v>
          </cell>
        </row>
        <row r="2067">
          <cell r="C2067">
            <v>5684</v>
          </cell>
          <cell r="D2067" t="str">
            <v>SECC. NOCT. TEC. DE PUNTARENAS</v>
          </cell>
          <cell r="E2067">
            <v>5</v>
          </cell>
          <cell r="F2067" t="str">
            <v>LECCIONES ENSEÑANZA DE ADULTOS</v>
          </cell>
          <cell r="G2067">
            <v>453</v>
          </cell>
        </row>
        <row r="2068">
          <cell r="C2068">
            <v>5835</v>
          </cell>
          <cell r="D2068" t="str">
            <v>CINDEA JICARAL</v>
          </cell>
          <cell r="E2068">
            <v>5</v>
          </cell>
          <cell r="F2068" t="str">
            <v>LECCIONES ENSEÑANZA DE ADULTOS</v>
          </cell>
          <cell r="G2068">
            <v>869</v>
          </cell>
        </row>
        <row r="2069">
          <cell r="C2069">
            <v>6238</v>
          </cell>
          <cell r="D2069" t="str">
            <v>CONED (ESPARZA)</v>
          </cell>
          <cell r="E2069">
            <v>5</v>
          </cell>
          <cell r="F2069" t="str">
            <v>LECCIONES ENSEÑANZA DE ADULTOS</v>
          </cell>
          <cell r="G2069">
            <v>181</v>
          </cell>
        </row>
        <row r="2070">
          <cell r="C2070">
            <v>6424</v>
          </cell>
          <cell r="D2070" t="str">
            <v>CONED PUNTARENAS</v>
          </cell>
          <cell r="E2070">
            <v>5</v>
          </cell>
          <cell r="F2070" t="str">
            <v>LECCIONES ENSEÑANZA DE ADULTOS</v>
          </cell>
          <cell r="G2070">
            <v>133</v>
          </cell>
        </row>
        <row r="2071">
          <cell r="C2071">
            <v>4881</v>
          </cell>
          <cell r="D2071" t="str">
            <v>COL. NOCT. DE CIUDAD NEILLY</v>
          </cell>
          <cell r="E2071">
            <v>5</v>
          </cell>
          <cell r="F2071" t="str">
            <v>LECCIONES ENSEÑANZA DE ADULTOS</v>
          </cell>
          <cell r="G2071">
            <v>834</v>
          </cell>
        </row>
        <row r="2072">
          <cell r="C2072">
            <v>4882</v>
          </cell>
          <cell r="D2072" t="str">
            <v>COL. NOCT. DE GOLFITO</v>
          </cell>
          <cell r="E2072">
            <v>5</v>
          </cell>
          <cell r="F2072" t="str">
            <v>LECCIONES ENSEÑANZA DE ADULTOS</v>
          </cell>
          <cell r="G2072">
            <v>318</v>
          </cell>
        </row>
        <row r="2073">
          <cell r="C2073">
            <v>4883</v>
          </cell>
          <cell r="D2073" t="str">
            <v>COL. NOCT. SAN VITO</v>
          </cell>
          <cell r="E2073">
            <v>5</v>
          </cell>
          <cell r="F2073" t="str">
            <v>LECCIONES ENSEÑANZA DE ADULTOS</v>
          </cell>
          <cell r="G2073">
            <v>135</v>
          </cell>
        </row>
        <row r="2074">
          <cell r="C2074">
            <v>4884</v>
          </cell>
          <cell r="D2074" t="str">
            <v>COLEGIO NOCTURNO DE OSA</v>
          </cell>
          <cell r="E2074">
            <v>5</v>
          </cell>
          <cell r="F2074" t="str">
            <v>LECCIONES ENSEÑANZA DE ADULTOS</v>
          </cell>
          <cell r="G2074">
            <v>646</v>
          </cell>
        </row>
        <row r="2075">
          <cell r="C2075">
            <v>4885</v>
          </cell>
          <cell r="D2075" t="str">
            <v>CINDEA CIUDAD NEILY</v>
          </cell>
          <cell r="E2075">
            <v>5</v>
          </cell>
          <cell r="F2075" t="str">
            <v>LECCIONES ENSEÑANZA DE ADULTOS</v>
          </cell>
          <cell r="G2075">
            <v>972</v>
          </cell>
        </row>
        <row r="2076">
          <cell r="C2076">
            <v>4887</v>
          </cell>
          <cell r="D2076" t="str">
            <v>INST. CAP. COM. DE AGUA BUENA</v>
          </cell>
          <cell r="E2076">
            <v>5</v>
          </cell>
          <cell r="F2076" t="str">
            <v>LECCIONES ENSEÑANZA DE ADULTOS</v>
          </cell>
          <cell r="G2076">
            <v>1663</v>
          </cell>
        </row>
        <row r="2077">
          <cell r="C2077">
            <v>4888</v>
          </cell>
          <cell r="D2077" t="str">
            <v>COL. NOCT. LA CUESTA</v>
          </cell>
          <cell r="E2077">
            <v>5</v>
          </cell>
          <cell r="F2077" t="str">
            <v>LECCIONES ENSEÑANZA DE ADULTOS</v>
          </cell>
          <cell r="G2077">
            <v>615</v>
          </cell>
        </row>
        <row r="2078">
          <cell r="C2078">
            <v>5284</v>
          </cell>
          <cell r="D2078" t="str">
            <v>SECCION NOCT.PACIFICO SUR</v>
          </cell>
          <cell r="E2078">
            <v>5</v>
          </cell>
          <cell r="F2078" t="str">
            <v>LECCIONES ENSEÑANZA DE ADULTOS</v>
          </cell>
          <cell r="G2078">
            <v>453</v>
          </cell>
        </row>
        <row r="2079">
          <cell r="C2079">
            <v>5732</v>
          </cell>
          <cell r="D2079" t="str">
            <v>COLEGIO NOCTURNO DE GUAYCARA</v>
          </cell>
          <cell r="E2079">
            <v>5</v>
          </cell>
          <cell r="F2079" t="str">
            <v>LECCIONES ENSEÑANZA DE ADULTOS</v>
          </cell>
          <cell r="G2079">
            <v>775</v>
          </cell>
        </row>
        <row r="2080">
          <cell r="C2080">
            <v>6237</v>
          </cell>
          <cell r="D2080" t="str">
            <v>CONED (CIUDAD NEILLY)</v>
          </cell>
          <cell r="E2080">
            <v>5</v>
          </cell>
          <cell r="F2080" t="str">
            <v>LECCIONES ENSEÑANZA DE ADULTOS</v>
          </cell>
          <cell r="G2080">
            <v>179</v>
          </cell>
        </row>
        <row r="2081">
          <cell r="C2081">
            <v>4889</v>
          </cell>
          <cell r="D2081" t="str">
            <v>COL. NOCT. DE LIMON</v>
          </cell>
          <cell r="E2081">
            <v>5</v>
          </cell>
          <cell r="F2081" t="str">
            <v>LECCIONES ENSEÑANZA DE ADULTOS</v>
          </cell>
          <cell r="G2081">
            <v>938</v>
          </cell>
        </row>
        <row r="2082">
          <cell r="C2082">
            <v>4890</v>
          </cell>
          <cell r="D2082" t="str">
            <v>SECC.NOCT.C.T. BATAAN</v>
          </cell>
          <cell r="E2082">
            <v>5</v>
          </cell>
          <cell r="F2082" t="str">
            <v>LECCIONES ENSEÑANZA DE ADULTOS</v>
          </cell>
          <cell r="G2082">
            <v>772</v>
          </cell>
        </row>
        <row r="2083">
          <cell r="C2083">
            <v>5686</v>
          </cell>
          <cell r="D2083" t="str">
            <v>CINDEA DE BRIBRI</v>
          </cell>
          <cell r="E2083">
            <v>5</v>
          </cell>
          <cell r="F2083" t="str">
            <v>LECCIONES ENSEÑANZA DE ADULTOS</v>
          </cell>
          <cell r="G2083">
            <v>1828</v>
          </cell>
        </row>
        <row r="2084">
          <cell r="C2084">
            <v>5687</v>
          </cell>
          <cell r="D2084" t="str">
            <v>CINDEA DE 28 MILLAS</v>
          </cell>
          <cell r="E2084">
            <v>5</v>
          </cell>
          <cell r="F2084" t="str">
            <v>LECCIONES ENSEÑANZA DE ADULTOS</v>
          </cell>
          <cell r="G2084">
            <v>1861</v>
          </cell>
        </row>
        <row r="2085">
          <cell r="C2085">
            <v>5688</v>
          </cell>
          <cell r="D2085" t="str">
            <v>CINDEA DE LIMON</v>
          </cell>
          <cell r="E2085">
            <v>5</v>
          </cell>
          <cell r="F2085" t="str">
            <v>LECCIONES ENSEÑANZA DE ADULTOS</v>
          </cell>
          <cell r="G2085">
            <v>1579</v>
          </cell>
        </row>
        <row r="2086">
          <cell r="C2086">
            <v>5706</v>
          </cell>
          <cell r="D2086" t="str">
            <v>COLEGIO NOCTURNO DE SIQUIRRES</v>
          </cell>
          <cell r="E2086">
            <v>5</v>
          </cell>
          <cell r="F2086" t="str">
            <v>LECCIONES ENSEÑANZA DE ADULTOS</v>
          </cell>
          <cell r="G2086">
            <v>1135</v>
          </cell>
        </row>
        <row r="2087">
          <cell r="C2087">
            <v>5889</v>
          </cell>
          <cell r="D2087" t="str">
            <v>CINDEA LA FLORIDA DE SIQUIRRES</v>
          </cell>
          <cell r="E2087">
            <v>5</v>
          </cell>
          <cell r="F2087" t="str">
            <v>LECCIONES ENSEÑANZA DE ADULTOS</v>
          </cell>
          <cell r="G2087">
            <v>862</v>
          </cell>
        </row>
        <row r="2088">
          <cell r="C2088">
            <v>6148</v>
          </cell>
          <cell r="D2088" t="str">
            <v>SECCION NOCTURNA TECNICA CT DE LIMON</v>
          </cell>
          <cell r="E2088">
            <v>4</v>
          </cell>
          <cell r="F2088" t="str">
            <v>LECCIONES ENSEÑANZA MEDIA TECNICA</v>
          </cell>
          <cell r="G2088">
            <v>208</v>
          </cell>
        </row>
        <row r="2089">
          <cell r="C2089">
            <v>6243</v>
          </cell>
          <cell r="D2089" t="str">
            <v>CONED (LIMON)</v>
          </cell>
          <cell r="E2089">
            <v>5</v>
          </cell>
          <cell r="F2089" t="str">
            <v>LECCIONES ENSEÑANZA DE ADULTOS</v>
          </cell>
          <cell r="G2089">
            <v>291</v>
          </cell>
        </row>
        <row r="2090">
          <cell r="C2090">
            <v>6499</v>
          </cell>
          <cell r="D2090" t="str">
            <v>CINDEA HEREDIANA</v>
          </cell>
          <cell r="E2090">
            <v>5</v>
          </cell>
          <cell r="F2090" t="str">
            <v>LECCIONES ENSEÑANZA DE ADULTOS</v>
          </cell>
          <cell r="G2090">
            <v>871</v>
          </cell>
        </row>
        <row r="2091">
          <cell r="C2091">
            <v>6511</v>
          </cell>
          <cell r="D2091" t="str">
            <v>CINDEA LA BOMBA</v>
          </cell>
          <cell r="E2091">
            <v>5</v>
          </cell>
          <cell r="F2091" t="str">
            <v>LECCIONES ENSEÑANZA DE ADULTOS</v>
          </cell>
          <cell r="G2091">
            <v>853</v>
          </cell>
        </row>
        <row r="2092">
          <cell r="C2092">
            <v>4893</v>
          </cell>
          <cell r="D2092" t="str">
            <v>COL. NOCT. DE POCOCI</v>
          </cell>
          <cell r="E2092">
            <v>5</v>
          </cell>
          <cell r="F2092" t="str">
            <v>LECCIONES ENSEÑANZA DE ADULTOS</v>
          </cell>
          <cell r="G2092">
            <v>1677</v>
          </cell>
        </row>
        <row r="2093">
          <cell r="C2093">
            <v>4894</v>
          </cell>
          <cell r="D2093" t="str">
            <v>COLEGIO NOCTURNO DE GUACIMO</v>
          </cell>
          <cell r="E2093">
            <v>5</v>
          </cell>
          <cell r="F2093" t="str">
            <v>LECCIONES ENSEÑANZA DE ADULTOS</v>
          </cell>
          <cell r="G2093">
            <v>543</v>
          </cell>
        </row>
        <row r="2094">
          <cell r="C2094">
            <v>4895</v>
          </cell>
          <cell r="D2094" t="str">
            <v>CINDEA CARIARI</v>
          </cell>
          <cell r="E2094">
            <v>5</v>
          </cell>
          <cell r="F2094" t="str">
            <v>LECCIONES ENSEÑANZA DE ADULTOS</v>
          </cell>
          <cell r="G2094">
            <v>2906</v>
          </cell>
        </row>
        <row r="2095">
          <cell r="C2095">
            <v>5807</v>
          </cell>
          <cell r="D2095" t="str">
            <v>COLEGIO NOCTURNO DE CARIARI</v>
          </cell>
          <cell r="E2095">
            <v>5</v>
          </cell>
          <cell r="F2095" t="str">
            <v>LECCIONES ENSEÑANZA DE ADULTOS</v>
          </cell>
          <cell r="G2095">
            <v>364</v>
          </cell>
        </row>
        <row r="2096">
          <cell r="C2096">
            <v>6101</v>
          </cell>
          <cell r="D2096" t="str">
            <v>COL. NOCT. DE POCORA</v>
          </cell>
          <cell r="E2096">
            <v>5</v>
          </cell>
          <cell r="F2096" t="str">
            <v>LECCIONES ENSEÑANZA DE ADULTOS</v>
          </cell>
          <cell r="G2096">
            <v>312</v>
          </cell>
        </row>
        <row r="2097">
          <cell r="C2097">
            <v>6221</v>
          </cell>
          <cell r="D2097" t="str">
            <v>CINDEA DE GUACIMO</v>
          </cell>
          <cell r="E2097">
            <v>5</v>
          </cell>
          <cell r="F2097" t="str">
            <v>LECCIONES ENSEÑANZA DE ADULTOS</v>
          </cell>
          <cell r="G2097">
            <v>1565</v>
          </cell>
        </row>
        <row r="2098">
          <cell r="C2098">
            <v>4896</v>
          </cell>
          <cell r="D2098" t="str">
            <v>COLEGIO NOCTURNO DE QUEPOS</v>
          </cell>
          <cell r="E2098">
            <v>5</v>
          </cell>
          <cell r="F2098" t="str">
            <v>LECCIONES ENSEÑANZA DE ADULTOS</v>
          </cell>
          <cell r="G2098">
            <v>966</v>
          </cell>
        </row>
        <row r="2099">
          <cell r="C2099">
            <v>5682</v>
          </cell>
          <cell r="D2099" t="str">
            <v>COLEGIO NOCTURNO DE LA JULIETA</v>
          </cell>
          <cell r="E2099">
            <v>5</v>
          </cell>
          <cell r="F2099" t="str">
            <v>LECCIONES ENSEÑANZA DE ADULTOS</v>
          </cell>
          <cell r="G2099">
            <v>706</v>
          </cell>
        </row>
        <row r="2100">
          <cell r="C2100">
            <v>4897</v>
          </cell>
          <cell r="D2100" t="str">
            <v>CINDEA UPALA</v>
          </cell>
          <cell r="E2100">
            <v>5</v>
          </cell>
          <cell r="F2100" t="str">
            <v>LECCIONES ENSEÑANZA DE ADULTOS</v>
          </cell>
          <cell r="G2100">
            <v>2631</v>
          </cell>
        </row>
        <row r="2101">
          <cell r="C2101">
            <v>5980</v>
          </cell>
          <cell r="D2101" t="str">
            <v>CINDEA COLONIA PUNTARENAS</v>
          </cell>
          <cell r="E2101">
            <v>5</v>
          </cell>
          <cell r="F2101" t="str">
            <v>LECCIONES ENSEÑANZA DE ADULTOS</v>
          </cell>
          <cell r="G2101">
            <v>1462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atos"/>
      <sheetName val="Hoja2"/>
    </sheetNames>
    <sheetDataSet>
      <sheetData sheetId="0" refreshError="1"/>
      <sheetData sheetId="1">
        <row r="1">
          <cell r="A1" t="str">
            <v>NIVEL2</v>
          </cell>
          <cell r="B1" t="str">
            <v>PRG</v>
          </cell>
          <cell r="C1">
            <v>0</v>
          </cell>
          <cell r="D1" t="str">
            <v>NIVEL1</v>
          </cell>
          <cell r="E1" t="str">
            <v>DESCRIP</v>
          </cell>
          <cell r="F1" t="str">
            <v>CLASE</v>
          </cell>
          <cell r="G1" t="str">
            <v>CANTIDAD</v>
          </cell>
        </row>
        <row r="2">
          <cell r="A2">
            <v>3938</v>
          </cell>
          <cell r="B2" t="str">
            <v>573</v>
          </cell>
          <cell r="C2" t="str">
            <v>02</v>
          </cell>
          <cell r="D2">
            <v>50</v>
          </cell>
          <cell r="E2" t="str">
            <v>LICEO SUPERIOR DE SEÑORITAS</v>
          </cell>
          <cell r="F2">
            <v>3</v>
          </cell>
          <cell r="G2">
            <v>1829</v>
          </cell>
        </row>
        <row r="3">
          <cell r="A3">
            <v>3939</v>
          </cell>
          <cell r="B3" t="str">
            <v>573</v>
          </cell>
          <cell r="C3" t="str">
            <v>02</v>
          </cell>
          <cell r="D3">
            <v>50</v>
          </cell>
          <cell r="E3" t="str">
            <v>LICEO ANASTACIO ALFARO G.</v>
          </cell>
          <cell r="F3">
            <v>3</v>
          </cell>
          <cell r="G3">
            <v>1672</v>
          </cell>
        </row>
        <row r="4">
          <cell r="A4">
            <v>3940</v>
          </cell>
          <cell r="B4" t="str">
            <v>573</v>
          </cell>
          <cell r="C4" t="str">
            <v>02</v>
          </cell>
          <cell r="D4">
            <v>50</v>
          </cell>
          <cell r="E4" t="str">
            <v>LICEO DE COSTA RICA (DIURNO)</v>
          </cell>
          <cell r="F4">
            <v>3</v>
          </cell>
          <cell r="G4">
            <v>2377</v>
          </cell>
        </row>
        <row r="5">
          <cell r="A5">
            <v>3941</v>
          </cell>
          <cell r="B5" t="str">
            <v>573</v>
          </cell>
          <cell r="C5" t="str">
            <v>02</v>
          </cell>
          <cell r="D5">
            <v>50</v>
          </cell>
          <cell r="E5" t="str">
            <v>LICEO SAN JOSE</v>
          </cell>
          <cell r="F5">
            <v>3</v>
          </cell>
          <cell r="G5">
            <v>1889</v>
          </cell>
        </row>
        <row r="6">
          <cell r="A6">
            <v>3942</v>
          </cell>
          <cell r="B6" t="str">
            <v>573</v>
          </cell>
          <cell r="C6" t="str">
            <v>02</v>
          </cell>
          <cell r="D6">
            <v>50</v>
          </cell>
          <cell r="E6" t="str">
            <v>LICEO DEL SUR</v>
          </cell>
          <cell r="F6">
            <v>3</v>
          </cell>
          <cell r="G6">
            <v>2239</v>
          </cell>
        </row>
        <row r="7">
          <cell r="A7">
            <v>3943</v>
          </cell>
          <cell r="B7" t="str">
            <v>573</v>
          </cell>
          <cell r="C7" t="str">
            <v>02</v>
          </cell>
          <cell r="D7">
            <v>50</v>
          </cell>
          <cell r="E7" t="str">
            <v>LICEO LUIS DOBLES SEGREDA</v>
          </cell>
          <cell r="F7">
            <v>3</v>
          </cell>
          <cell r="G7">
            <v>2682</v>
          </cell>
        </row>
        <row r="8">
          <cell r="A8">
            <v>3944</v>
          </cell>
          <cell r="B8" t="str">
            <v>573</v>
          </cell>
          <cell r="C8" t="str">
            <v>02</v>
          </cell>
          <cell r="D8">
            <v>50</v>
          </cell>
          <cell r="E8" t="str">
            <v>LICEO JOSE J. VARGAS CALVO</v>
          </cell>
          <cell r="F8">
            <v>3</v>
          </cell>
          <cell r="G8">
            <v>2151</v>
          </cell>
        </row>
        <row r="9">
          <cell r="A9">
            <v>3945</v>
          </cell>
          <cell r="B9" t="str">
            <v>573</v>
          </cell>
          <cell r="C9" t="str">
            <v>02</v>
          </cell>
          <cell r="D9">
            <v>50</v>
          </cell>
          <cell r="E9" t="str">
            <v>LICEO NAPOLEON QUESADA SALAZAR</v>
          </cell>
          <cell r="F9">
            <v>3</v>
          </cell>
          <cell r="G9">
            <v>3027</v>
          </cell>
        </row>
        <row r="10">
          <cell r="A10">
            <v>3946</v>
          </cell>
          <cell r="B10" t="str">
            <v>573</v>
          </cell>
          <cell r="C10" t="str">
            <v>02</v>
          </cell>
          <cell r="D10">
            <v>50</v>
          </cell>
          <cell r="E10" t="str">
            <v>LICEO MAURO FERNANDEZ ACUÑA</v>
          </cell>
          <cell r="F10">
            <v>3</v>
          </cell>
          <cell r="G10">
            <v>2278</v>
          </cell>
        </row>
        <row r="11">
          <cell r="A11">
            <v>3947</v>
          </cell>
          <cell r="B11" t="str">
            <v>573</v>
          </cell>
          <cell r="C11" t="str">
            <v>02</v>
          </cell>
          <cell r="D11">
            <v>50</v>
          </cell>
          <cell r="E11" t="str">
            <v>LICEO RODRIGO FACIO BRENES</v>
          </cell>
          <cell r="F11">
            <v>3</v>
          </cell>
          <cell r="G11">
            <v>1828</v>
          </cell>
        </row>
        <row r="12">
          <cell r="A12">
            <v>3948</v>
          </cell>
          <cell r="B12" t="str">
            <v>573</v>
          </cell>
          <cell r="C12" t="str">
            <v>02</v>
          </cell>
          <cell r="D12">
            <v>50</v>
          </cell>
          <cell r="E12" t="str">
            <v>LICEO ROBERTO BRENES MESEN</v>
          </cell>
          <cell r="F12">
            <v>3</v>
          </cell>
          <cell r="G12">
            <v>1765</v>
          </cell>
        </row>
        <row r="13">
          <cell r="A13">
            <v>3949</v>
          </cell>
          <cell r="B13" t="str">
            <v>573</v>
          </cell>
          <cell r="C13" t="str">
            <v>02</v>
          </cell>
          <cell r="D13">
            <v>50</v>
          </cell>
          <cell r="E13" t="str">
            <v>LICEO DE MORAVIA</v>
          </cell>
          <cell r="F13">
            <v>3</v>
          </cell>
          <cell r="G13">
            <v>1753</v>
          </cell>
        </row>
        <row r="14">
          <cell r="A14">
            <v>3950</v>
          </cell>
          <cell r="B14" t="str">
            <v>573</v>
          </cell>
          <cell r="C14" t="str">
            <v>02</v>
          </cell>
          <cell r="D14">
            <v>50</v>
          </cell>
          <cell r="E14" t="str">
            <v>LICEO DR. JOSE MARIA CASTRO</v>
          </cell>
          <cell r="F14">
            <v>3</v>
          </cell>
          <cell r="G14">
            <v>2107</v>
          </cell>
        </row>
        <row r="15">
          <cell r="A15">
            <v>3951</v>
          </cell>
          <cell r="B15" t="str">
            <v>573</v>
          </cell>
          <cell r="C15" t="str">
            <v>02</v>
          </cell>
          <cell r="D15">
            <v>50</v>
          </cell>
          <cell r="E15" t="str">
            <v>LICEO FRANCO COSTARRICENSE</v>
          </cell>
          <cell r="F15">
            <v>3</v>
          </cell>
          <cell r="G15">
            <v>263</v>
          </cell>
        </row>
        <row r="16">
          <cell r="A16">
            <v>3952</v>
          </cell>
          <cell r="B16" t="str">
            <v>573</v>
          </cell>
          <cell r="C16" t="str">
            <v>02</v>
          </cell>
          <cell r="D16">
            <v>50</v>
          </cell>
          <cell r="E16" t="str">
            <v>LICEO DE ESCAZU</v>
          </cell>
          <cell r="F16">
            <v>3</v>
          </cell>
          <cell r="G16">
            <v>2863</v>
          </cell>
        </row>
        <row r="17">
          <cell r="A17">
            <v>3953</v>
          </cell>
          <cell r="B17" t="str">
            <v>573</v>
          </cell>
          <cell r="C17" t="str">
            <v>02</v>
          </cell>
          <cell r="D17">
            <v>50</v>
          </cell>
          <cell r="E17" t="str">
            <v>LICEO DE CORONADO</v>
          </cell>
          <cell r="F17">
            <v>3</v>
          </cell>
          <cell r="G17">
            <v>2022</v>
          </cell>
        </row>
        <row r="18">
          <cell r="A18">
            <v>3954</v>
          </cell>
          <cell r="B18" t="str">
            <v>573</v>
          </cell>
          <cell r="C18" t="str">
            <v>02</v>
          </cell>
          <cell r="D18">
            <v>50</v>
          </cell>
          <cell r="E18" t="str">
            <v>INST. DE EDUCACION INTEGRAL</v>
          </cell>
          <cell r="F18">
            <v>3</v>
          </cell>
          <cell r="G18">
            <v>340</v>
          </cell>
        </row>
        <row r="19">
          <cell r="A19">
            <v>3955</v>
          </cell>
          <cell r="B19" t="str">
            <v>573</v>
          </cell>
          <cell r="C19" t="str">
            <v>02</v>
          </cell>
          <cell r="D19">
            <v>50</v>
          </cell>
          <cell r="E19" t="str">
            <v>LICEO SALVADOR UMAÑA CASTRO</v>
          </cell>
          <cell r="F19">
            <v>3</v>
          </cell>
          <cell r="G19">
            <v>1638</v>
          </cell>
        </row>
        <row r="20">
          <cell r="A20">
            <v>3956</v>
          </cell>
          <cell r="B20" t="str">
            <v>573</v>
          </cell>
          <cell r="C20" t="str">
            <v>02</v>
          </cell>
          <cell r="D20">
            <v>50</v>
          </cell>
          <cell r="E20" t="str">
            <v>LICEO EDGAR CERVANTES VILLALTA</v>
          </cell>
          <cell r="F20">
            <v>3</v>
          </cell>
          <cell r="G20">
            <v>2305</v>
          </cell>
        </row>
        <row r="21">
          <cell r="A21">
            <v>3957</v>
          </cell>
          <cell r="B21" t="str">
            <v>573</v>
          </cell>
          <cell r="C21" t="str">
            <v>02</v>
          </cell>
          <cell r="D21">
            <v>50</v>
          </cell>
          <cell r="E21" t="str">
            <v>LICEO REPUBLICA DE MEXICO</v>
          </cell>
          <cell r="F21">
            <v>3</v>
          </cell>
          <cell r="G21">
            <v>1704</v>
          </cell>
        </row>
        <row r="22">
          <cell r="A22">
            <v>3958</v>
          </cell>
          <cell r="B22" t="str">
            <v>573</v>
          </cell>
          <cell r="C22" t="str">
            <v>02</v>
          </cell>
          <cell r="D22">
            <v>50</v>
          </cell>
          <cell r="E22" t="str">
            <v>LICEO LAB. DE LA UNIVERSIDAD</v>
          </cell>
          <cell r="F22">
            <v>3</v>
          </cell>
          <cell r="G22">
            <v>1064</v>
          </cell>
        </row>
        <row r="23">
          <cell r="A23">
            <v>3959</v>
          </cell>
          <cell r="B23" t="str">
            <v>573</v>
          </cell>
          <cell r="C23" t="str">
            <v>02</v>
          </cell>
          <cell r="D23">
            <v>50</v>
          </cell>
          <cell r="E23" t="str">
            <v>LICEO DE SANTA ANA</v>
          </cell>
          <cell r="F23">
            <v>3</v>
          </cell>
          <cell r="G23">
            <v>3256</v>
          </cell>
        </row>
        <row r="24">
          <cell r="A24">
            <v>3960</v>
          </cell>
          <cell r="B24" t="str">
            <v>573</v>
          </cell>
          <cell r="C24" t="str">
            <v>02</v>
          </cell>
          <cell r="D24">
            <v>50</v>
          </cell>
          <cell r="E24" t="str">
            <v>LICEO DE CURRIDABAD</v>
          </cell>
          <cell r="F24">
            <v>3</v>
          </cell>
          <cell r="G24">
            <v>1741</v>
          </cell>
        </row>
        <row r="25">
          <cell r="A25">
            <v>3961</v>
          </cell>
          <cell r="B25" t="str">
            <v>573</v>
          </cell>
          <cell r="C25" t="str">
            <v>02</v>
          </cell>
          <cell r="D25">
            <v>50</v>
          </cell>
          <cell r="E25" t="str">
            <v>LICEO DE ALAJUELITA</v>
          </cell>
          <cell r="F25">
            <v>3</v>
          </cell>
          <cell r="G25">
            <v>2726</v>
          </cell>
        </row>
        <row r="26">
          <cell r="A26">
            <v>3962</v>
          </cell>
          <cell r="B26" t="str">
            <v>573</v>
          </cell>
          <cell r="C26" t="str">
            <v>02</v>
          </cell>
          <cell r="D26">
            <v>50</v>
          </cell>
          <cell r="E26" t="str">
            <v>LICEO DE CEDROS</v>
          </cell>
          <cell r="F26">
            <v>3</v>
          </cell>
          <cell r="G26">
            <v>1121</v>
          </cell>
        </row>
        <row r="27">
          <cell r="A27">
            <v>3963</v>
          </cell>
          <cell r="B27" t="str">
            <v>573</v>
          </cell>
          <cell r="C27" t="str">
            <v>02</v>
          </cell>
          <cell r="D27">
            <v>50</v>
          </cell>
          <cell r="E27" t="str">
            <v>LICEO JOSE FIDEL TRISTAN</v>
          </cell>
          <cell r="F27">
            <v>3</v>
          </cell>
          <cell r="G27">
            <v>951</v>
          </cell>
        </row>
        <row r="28">
          <cell r="A28">
            <v>3964</v>
          </cell>
          <cell r="B28" t="str">
            <v>573</v>
          </cell>
          <cell r="C28" t="str">
            <v>02</v>
          </cell>
          <cell r="D28">
            <v>50</v>
          </cell>
          <cell r="E28" t="str">
            <v>LICEO JULIO FONSECA G.</v>
          </cell>
          <cell r="F28">
            <v>3</v>
          </cell>
          <cell r="G28">
            <v>1288</v>
          </cell>
        </row>
        <row r="29">
          <cell r="A29">
            <v>3965</v>
          </cell>
          <cell r="B29" t="str">
            <v>573</v>
          </cell>
          <cell r="C29" t="str">
            <v>02</v>
          </cell>
          <cell r="D29">
            <v>50</v>
          </cell>
          <cell r="E29" t="str">
            <v>LICEO MARIA INMACULADA</v>
          </cell>
          <cell r="F29">
            <v>3</v>
          </cell>
          <cell r="G29">
            <v>823</v>
          </cell>
        </row>
        <row r="30">
          <cell r="A30">
            <v>3966</v>
          </cell>
          <cell r="B30" t="str">
            <v>573</v>
          </cell>
          <cell r="C30" t="str">
            <v>02</v>
          </cell>
          <cell r="D30">
            <v>50</v>
          </cell>
          <cell r="E30" t="str">
            <v>LICEO MADRE DEL DIVINO PASTOR</v>
          </cell>
          <cell r="F30">
            <v>3</v>
          </cell>
          <cell r="G30">
            <v>1122</v>
          </cell>
        </row>
        <row r="31">
          <cell r="A31">
            <v>3967</v>
          </cell>
          <cell r="B31" t="str">
            <v>573</v>
          </cell>
          <cell r="C31" t="str">
            <v>02</v>
          </cell>
          <cell r="D31">
            <v>50</v>
          </cell>
          <cell r="E31" t="str">
            <v>LICEO METODISTA</v>
          </cell>
          <cell r="F31">
            <v>3</v>
          </cell>
          <cell r="G31">
            <v>273</v>
          </cell>
        </row>
        <row r="32">
          <cell r="A32">
            <v>3968</v>
          </cell>
          <cell r="B32" t="str">
            <v>573</v>
          </cell>
          <cell r="C32" t="str">
            <v>02</v>
          </cell>
          <cell r="D32">
            <v>50</v>
          </cell>
          <cell r="E32" t="str">
            <v>LICEO DE PAVAS</v>
          </cell>
          <cell r="F32">
            <v>3</v>
          </cell>
          <cell r="G32">
            <v>2072</v>
          </cell>
        </row>
        <row r="33">
          <cell r="A33">
            <v>3969</v>
          </cell>
          <cell r="B33" t="str">
            <v>573</v>
          </cell>
          <cell r="C33" t="str">
            <v>02</v>
          </cell>
          <cell r="D33">
            <v>50</v>
          </cell>
          <cell r="E33" t="str">
            <v>LICEO MONTERREY</v>
          </cell>
          <cell r="F33">
            <v>3</v>
          </cell>
          <cell r="G33">
            <v>694</v>
          </cell>
        </row>
        <row r="34">
          <cell r="A34">
            <v>3970</v>
          </cell>
          <cell r="B34" t="str">
            <v>573</v>
          </cell>
          <cell r="C34" t="str">
            <v>02</v>
          </cell>
          <cell r="D34">
            <v>50</v>
          </cell>
          <cell r="E34" t="str">
            <v>LICEO EL ROSARIO</v>
          </cell>
          <cell r="F34">
            <v>3</v>
          </cell>
          <cell r="G34">
            <v>624</v>
          </cell>
        </row>
        <row r="35">
          <cell r="A35">
            <v>3971</v>
          </cell>
          <cell r="B35" t="str">
            <v>573</v>
          </cell>
          <cell r="C35" t="str">
            <v>02</v>
          </cell>
          <cell r="D35">
            <v>50</v>
          </cell>
          <cell r="E35" t="str">
            <v>LICEO DE CUATRO REINAS</v>
          </cell>
          <cell r="F35">
            <v>3</v>
          </cell>
          <cell r="G35">
            <v>558</v>
          </cell>
        </row>
        <row r="36">
          <cell r="A36">
            <v>3972</v>
          </cell>
          <cell r="B36" t="str">
            <v>573</v>
          </cell>
          <cell r="C36" t="str">
            <v>02</v>
          </cell>
          <cell r="D36">
            <v>50</v>
          </cell>
          <cell r="E36" t="str">
            <v>LICEO MARIA AUXILIADORA</v>
          </cell>
          <cell r="F36">
            <v>3</v>
          </cell>
          <cell r="G36">
            <v>561</v>
          </cell>
        </row>
        <row r="37">
          <cell r="A37">
            <v>3973</v>
          </cell>
          <cell r="B37" t="str">
            <v>573</v>
          </cell>
          <cell r="C37" t="str">
            <v>02</v>
          </cell>
          <cell r="D37">
            <v>50</v>
          </cell>
          <cell r="E37" t="str">
            <v>LICEO EXP. BIL. LA TRINIDAD</v>
          </cell>
          <cell r="F37">
            <v>3</v>
          </cell>
          <cell r="G37">
            <v>1759</v>
          </cell>
        </row>
        <row r="38">
          <cell r="A38">
            <v>3975</v>
          </cell>
          <cell r="B38" t="str">
            <v>573</v>
          </cell>
          <cell r="C38" t="str">
            <v>02</v>
          </cell>
          <cell r="D38">
            <v>50</v>
          </cell>
          <cell r="E38" t="str">
            <v>UNIDAD PED. RAFAEL ARAYA ROJAS</v>
          </cell>
          <cell r="F38">
            <v>3</v>
          </cell>
          <cell r="G38">
            <v>1026</v>
          </cell>
        </row>
        <row r="39">
          <cell r="A39">
            <v>3976</v>
          </cell>
          <cell r="B39" t="str">
            <v>573</v>
          </cell>
          <cell r="C39" t="str">
            <v>02</v>
          </cell>
          <cell r="D39">
            <v>50</v>
          </cell>
          <cell r="E39" t="str">
            <v>LICEO DE GRANADILLA</v>
          </cell>
          <cell r="F39">
            <v>3</v>
          </cell>
          <cell r="G39">
            <v>1122</v>
          </cell>
        </row>
        <row r="40">
          <cell r="A40">
            <v>3977</v>
          </cell>
          <cell r="B40" t="str">
            <v>573</v>
          </cell>
          <cell r="C40" t="str">
            <v>02</v>
          </cell>
          <cell r="D40">
            <v>50</v>
          </cell>
          <cell r="E40" t="str">
            <v>LICEO DE SAN ANTONIO</v>
          </cell>
          <cell r="F40">
            <v>3</v>
          </cell>
          <cell r="G40">
            <v>1096</v>
          </cell>
        </row>
        <row r="41">
          <cell r="A41">
            <v>3978</v>
          </cell>
          <cell r="B41" t="str">
            <v>573</v>
          </cell>
          <cell r="C41" t="str">
            <v>02</v>
          </cell>
          <cell r="D41">
            <v>50</v>
          </cell>
          <cell r="E41" t="str">
            <v>COLEGIO DE RINCON GRANDE</v>
          </cell>
          <cell r="F41">
            <v>3</v>
          </cell>
          <cell r="G41">
            <v>1735</v>
          </cell>
        </row>
        <row r="42">
          <cell r="A42">
            <v>3979</v>
          </cell>
          <cell r="B42" t="str">
            <v>573</v>
          </cell>
          <cell r="C42" t="str">
            <v>02</v>
          </cell>
          <cell r="D42">
            <v>50</v>
          </cell>
          <cell r="E42" t="str">
            <v>LICEO TEODORO PICADO</v>
          </cell>
          <cell r="F42">
            <v>3</v>
          </cell>
          <cell r="G42">
            <v>1298</v>
          </cell>
        </row>
        <row r="43">
          <cell r="A43">
            <v>3980</v>
          </cell>
          <cell r="B43" t="str">
            <v>573</v>
          </cell>
          <cell r="C43" t="str">
            <v>02</v>
          </cell>
          <cell r="D43">
            <v>50</v>
          </cell>
          <cell r="E43" t="str">
            <v>LICEO HERNAN ZAMORA ELIZONDO</v>
          </cell>
          <cell r="F43">
            <v>3</v>
          </cell>
          <cell r="G43">
            <v>1279</v>
          </cell>
        </row>
        <row r="44">
          <cell r="A44">
            <v>3981</v>
          </cell>
          <cell r="B44" t="str">
            <v>573</v>
          </cell>
          <cell r="C44" t="str">
            <v>02</v>
          </cell>
          <cell r="D44">
            <v>50</v>
          </cell>
          <cell r="E44" t="str">
            <v>LICEO ABELARDO BONILLA B.</v>
          </cell>
          <cell r="F44">
            <v>3</v>
          </cell>
          <cell r="G44">
            <v>1099</v>
          </cell>
        </row>
        <row r="45">
          <cell r="A45">
            <v>3982</v>
          </cell>
          <cell r="B45" t="str">
            <v>573</v>
          </cell>
          <cell r="C45" t="str">
            <v>02</v>
          </cell>
          <cell r="D45">
            <v>51</v>
          </cell>
          <cell r="E45" t="str">
            <v>LICEO MONSEÑOR RUBEN ODIO</v>
          </cell>
          <cell r="F45">
            <v>3</v>
          </cell>
          <cell r="G45">
            <v>2572</v>
          </cell>
        </row>
        <row r="46">
          <cell r="A46">
            <v>3983</v>
          </cell>
          <cell r="B46" t="str">
            <v>573</v>
          </cell>
          <cell r="C46" t="str">
            <v>02</v>
          </cell>
          <cell r="D46">
            <v>51</v>
          </cell>
          <cell r="E46" t="str">
            <v>LICEO DE CALLE FALLAS</v>
          </cell>
          <cell r="F46">
            <v>3</v>
          </cell>
          <cell r="G46">
            <v>1485</v>
          </cell>
        </row>
        <row r="47">
          <cell r="A47">
            <v>3984</v>
          </cell>
          <cell r="B47" t="str">
            <v>573</v>
          </cell>
          <cell r="C47" t="str">
            <v>02</v>
          </cell>
          <cell r="D47">
            <v>51</v>
          </cell>
          <cell r="E47" t="str">
            <v>LICEO NUESTRA SEÑORA DESAMPA.</v>
          </cell>
          <cell r="F47">
            <v>3</v>
          </cell>
          <cell r="G47">
            <v>812</v>
          </cell>
        </row>
        <row r="48">
          <cell r="A48">
            <v>3985</v>
          </cell>
          <cell r="B48" t="str">
            <v>573</v>
          </cell>
          <cell r="C48" t="str">
            <v>02</v>
          </cell>
          <cell r="D48">
            <v>51</v>
          </cell>
          <cell r="E48" t="str">
            <v>LICEO SAN MIGUEL</v>
          </cell>
          <cell r="F48">
            <v>3</v>
          </cell>
          <cell r="G48">
            <v>2285</v>
          </cell>
        </row>
        <row r="49">
          <cell r="A49">
            <v>3986</v>
          </cell>
          <cell r="B49" t="str">
            <v>573</v>
          </cell>
          <cell r="C49" t="str">
            <v>02</v>
          </cell>
          <cell r="D49">
            <v>51</v>
          </cell>
          <cell r="E49" t="str">
            <v>LICEO RICARDO FERNANDEZ G.</v>
          </cell>
          <cell r="F49">
            <v>3</v>
          </cell>
          <cell r="G49">
            <v>2076</v>
          </cell>
        </row>
        <row r="50">
          <cell r="A50">
            <v>3987</v>
          </cell>
          <cell r="B50" t="str">
            <v>573</v>
          </cell>
          <cell r="C50" t="str">
            <v>02</v>
          </cell>
          <cell r="D50">
            <v>51</v>
          </cell>
          <cell r="E50" t="str">
            <v>LICEO ROBERTO GAMBOA VALVERDE</v>
          </cell>
          <cell r="F50">
            <v>3</v>
          </cell>
          <cell r="G50">
            <v>2054</v>
          </cell>
        </row>
        <row r="51">
          <cell r="A51">
            <v>3988</v>
          </cell>
          <cell r="B51" t="str">
            <v>573</v>
          </cell>
          <cell r="C51" t="str">
            <v>02</v>
          </cell>
          <cell r="D51">
            <v>51</v>
          </cell>
          <cell r="E51" t="str">
            <v>LICEO DE SAN ANTONIO</v>
          </cell>
          <cell r="F51">
            <v>3</v>
          </cell>
          <cell r="G51">
            <v>1990</v>
          </cell>
        </row>
        <row r="52">
          <cell r="A52">
            <v>3989</v>
          </cell>
          <cell r="B52" t="str">
            <v>573</v>
          </cell>
          <cell r="C52" t="str">
            <v>02</v>
          </cell>
          <cell r="D52">
            <v>51</v>
          </cell>
          <cell r="E52" t="str">
            <v>LICEO DE ASERRI</v>
          </cell>
          <cell r="F52">
            <v>3</v>
          </cell>
          <cell r="G52">
            <v>2283</v>
          </cell>
        </row>
        <row r="53">
          <cell r="A53">
            <v>3990</v>
          </cell>
          <cell r="B53" t="str">
            <v>573</v>
          </cell>
          <cell r="C53" t="str">
            <v>02</v>
          </cell>
          <cell r="D53">
            <v>51</v>
          </cell>
          <cell r="E53" t="str">
            <v>LICEO DE FRAILES</v>
          </cell>
          <cell r="F53">
            <v>3</v>
          </cell>
          <cell r="G53">
            <v>650</v>
          </cell>
        </row>
        <row r="54">
          <cell r="A54">
            <v>3991</v>
          </cell>
          <cell r="B54" t="str">
            <v>573</v>
          </cell>
          <cell r="C54" t="str">
            <v>02</v>
          </cell>
          <cell r="D54">
            <v>51</v>
          </cell>
          <cell r="E54" t="str">
            <v>LICEO DE SAN GABRIEL</v>
          </cell>
          <cell r="F54">
            <v>3</v>
          </cell>
          <cell r="G54">
            <v>1218</v>
          </cell>
        </row>
        <row r="55">
          <cell r="A55">
            <v>3992</v>
          </cell>
          <cell r="B55" t="str">
            <v>573</v>
          </cell>
          <cell r="C55" t="str">
            <v>02</v>
          </cell>
          <cell r="D55">
            <v>51</v>
          </cell>
          <cell r="E55" t="str">
            <v>LICEO JOSE ALBERTAZZI</v>
          </cell>
          <cell r="F55">
            <v>3</v>
          </cell>
          <cell r="G55">
            <v>1405</v>
          </cell>
        </row>
        <row r="56">
          <cell r="A56">
            <v>3993</v>
          </cell>
          <cell r="B56" t="str">
            <v>573</v>
          </cell>
          <cell r="C56" t="str">
            <v>02</v>
          </cell>
          <cell r="D56">
            <v>51</v>
          </cell>
          <cell r="E56" t="str">
            <v>LICEO DE SABANILLAS</v>
          </cell>
          <cell r="F56">
            <v>3</v>
          </cell>
          <cell r="G56">
            <v>519</v>
          </cell>
        </row>
        <row r="57">
          <cell r="A57">
            <v>3994</v>
          </cell>
          <cell r="B57" t="str">
            <v>573</v>
          </cell>
          <cell r="C57" t="str">
            <v>02</v>
          </cell>
          <cell r="D57">
            <v>51</v>
          </cell>
          <cell r="E57" t="str">
            <v>LICEO MAXIMO QUESADA</v>
          </cell>
          <cell r="F57">
            <v>3</v>
          </cell>
          <cell r="G57">
            <v>624</v>
          </cell>
        </row>
        <row r="58">
          <cell r="A58">
            <v>3995</v>
          </cell>
          <cell r="B58" t="str">
            <v>573</v>
          </cell>
          <cell r="C58" t="str">
            <v>02</v>
          </cell>
          <cell r="D58">
            <v>51</v>
          </cell>
          <cell r="E58" t="str">
            <v>LICEO JOAQUIN GUTIERREZ MANGEL</v>
          </cell>
          <cell r="F58">
            <v>3</v>
          </cell>
          <cell r="G58">
            <v>1097</v>
          </cell>
        </row>
        <row r="59">
          <cell r="A59">
            <v>3996</v>
          </cell>
          <cell r="B59" t="str">
            <v>573</v>
          </cell>
          <cell r="C59" t="str">
            <v>02</v>
          </cell>
          <cell r="D59">
            <v>52</v>
          </cell>
          <cell r="E59" t="str">
            <v>LICEO DIURNO DE CIUDAD COLON</v>
          </cell>
          <cell r="F59">
            <v>3</v>
          </cell>
          <cell r="G59">
            <v>1282</v>
          </cell>
        </row>
        <row r="60">
          <cell r="A60">
            <v>3997</v>
          </cell>
          <cell r="B60" t="str">
            <v>573</v>
          </cell>
          <cell r="C60" t="str">
            <v>02</v>
          </cell>
          <cell r="D60">
            <v>52</v>
          </cell>
          <cell r="E60" t="str">
            <v>LICEO DE PURISCAL SANTIAGO</v>
          </cell>
          <cell r="F60">
            <v>3</v>
          </cell>
          <cell r="G60">
            <v>2606</v>
          </cell>
        </row>
        <row r="61">
          <cell r="A61">
            <v>3998</v>
          </cell>
          <cell r="B61" t="str">
            <v>573</v>
          </cell>
          <cell r="C61" t="str">
            <v>02</v>
          </cell>
          <cell r="D61">
            <v>52</v>
          </cell>
          <cell r="E61" t="str">
            <v>LICEO DE TABARCIA</v>
          </cell>
          <cell r="F61">
            <v>3</v>
          </cell>
          <cell r="G61">
            <v>800</v>
          </cell>
        </row>
        <row r="62">
          <cell r="A62">
            <v>3999</v>
          </cell>
          <cell r="B62" t="str">
            <v>573</v>
          </cell>
          <cell r="C62" t="str">
            <v>02</v>
          </cell>
          <cell r="D62">
            <v>53</v>
          </cell>
          <cell r="E62" t="str">
            <v>LICEO DE SINAI</v>
          </cell>
          <cell r="F62">
            <v>3</v>
          </cell>
          <cell r="G62">
            <v>1839</v>
          </cell>
        </row>
        <row r="63">
          <cell r="A63">
            <v>4000</v>
          </cell>
          <cell r="B63" t="str">
            <v>573</v>
          </cell>
          <cell r="C63" t="str">
            <v>02</v>
          </cell>
          <cell r="D63">
            <v>53</v>
          </cell>
          <cell r="E63" t="str">
            <v>III CICLO DR.RAFAEL A.CALDERON</v>
          </cell>
          <cell r="F63">
            <v>3</v>
          </cell>
          <cell r="G63">
            <v>729</v>
          </cell>
        </row>
        <row r="64">
          <cell r="A64">
            <v>4001</v>
          </cell>
          <cell r="B64" t="str">
            <v>573</v>
          </cell>
          <cell r="C64" t="str">
            <v>02</v>
          </cell>
          <cell r="D64">
            <v>53</v>
          </cell>
          <cell r="E64" t="str">
            <v>III CICLO JOSE BREINDERHOFF</v>
          </cell>
          <cell r="F64">
            <v>3</v>
          </cell>
          <cell r="G64">
            <v>447</v>
          </cell>
        </row>
        <row r="65">
          <cell r="A65">
            <v>4002</v>
          </cell>
          <cell r="B65" t="str">
            <v>573</v>
          </cell>
          <cell r="C65" t="str">
            <v>02</v>
          </cell>
          <cell r="D65">
            <v>53</v>
          </cell>
          <cell r="E65" t="str">
            <v>LICEO DE POTRERO GRANDE</v>
          </cell>
          <cell r="F65">
            <v>3</v>
          </cell>
          <cell r="G65">
            <v>567</v>
          </cell>
        </row>
        <row r="66">
          <cell r="A66">
            <v>4003</v>
          </cell>
          <cell r="B66" t="str">
            <v>573</v>
          </cell>
          <cell r="C66" t="str">
            <v>02</v>
          </cell>
          <cell r="D66">
            <v>53</v>
          </cell>
          <cell r="E66" t="str">
            <v>LICEO DE EL CARMEN (P.G.)</v>
          </cell>
          <cell r="F66">
            <v>3</v>
          </cell>
          <cell r="G66">
            <v>720</v>
          </cell>
        </row>
        <row r="67">
          <cell r="A67">
            <v>4004</v>
          </cell>
          <cell r="B67" t="str">
            <v>573</v>
          </cell>
          <cell r="C67" t="str">
            <v>02</v>
          </cell>
          <cell r="D67">
            <v>53</v>
          </cell>
          <cell r="E67" t="str">
            <v>LICEO DE BORUCA</v>
          </cell>
          <cell r="F67">
            <v>3</v>
          </cell>
          <cell r="G67">
            <v>660</v>
          </cell>
        </row>
        <row r="68">
          <cell r="A68">
            <v>4005</v>
          </cell>
          <cell r="B68" t="str">
            <v>573</v>
          </cell>
          <cell r="C68" t="str">
            <v>02</v>
          </cell>
          <cell r="D68">
            <v>53</v>
          </cell>
          <cell r="E68" t="str">
            <v>COLEGIO AMBIENTALISTA ISAIAS RETANA</v>
          </cell>
          <cell r="F68">
            <v>3</v>
          </cell>
          <cell r="G68">
            <v>1133</v>
          </cell>
        </row>
        <row r="69">
          <cell r="A69">
            <v>4006</v>
          </cell>
          <cell r="B69" t="str">
            <v>573</v>
          </cell>
          <cell r="C69" t="str">
            <v>02</v>
          </cell>
          <cell r="D69">
            <v>53</v>
          </cell>
          <cell r="E69" t="str">
            <v>LICEO YOLANDA OREAMUNO</v>
          </cell>
          <cell r="F69">
            <v>3</v>
          </cell>
          <cell r="G69">
            <v>606</v>
          </cell>
        </row>
        <row r="70">
          <cell r="A70">
            <v>4007</v>
          </cell>
          <cell r="B70" t="str">
            <v>573</v>
          </cell>
          <cell r="C70" t="str">
            <v>02</v>
          </cell>
          <cell r="D70">
            <v>53</v>
          </cell>
          <cell r="E70" t="str">
            <v>LICEO DE LA ASUNCION</v>
          </cell>
          <cell r="F70">
            <v>3</v>
          </cell>
          <cell r="G70">
            <v>662</v>
          </cell>
        </row>
        <row r="71">
          <cell r="A71">
            <v>4008</v>
          </cell>
          <cell r="B71" t="str">
            <v>573</v>
          </cell>
          <cell r="C71" t="str">
            <v>02</v>
          </cell>
          <cell r="D71">
            <v>53</v>
          </cell>
          <cell r="E71" t="str">
            <v>LICEO FERNANDO VOLIO JIMENEZ</v>
          </cell>
          <cell r="F71">
            <v>3</v>
          </cell>
          <cell r="G71">
            <v>1452</v>
          </cell>
        </row>
        <row r="72">
          <cell r="A72">
            <v>4009</v>
          </cell>
          <cell r="B72" t="str">
            <v>573</v>
          </cell>
          <cell r="C72" t="str">
            <v>02</v>
          </cell>
          <cell r="D72">
            <v>53</v>
          </cell>
          <cell r="E72" t="str">
            <v>LICEO UNESCO</v>
          </cell>
          <cell r="F72">
            <v>3</v>
          </cell>
          <cell r="G72">
            <v>2979</v>
          </cell>
        </row>
        <row r="73">
          <cell r="A73">
            <v>4010</v>
          </cell>
          <cell r="B73" t="str">
            <v>573</v>
          </cell>
          <cell r="C73" t="str">
            <v>02</v>
          </cell>
          <cell r="D73">
            <v>53</v>
          </cell>
          <cell r="E73" t="str">
            <v>LICEO DE SAN PEDRO</v>
          </cell>
          <cell r="F73">
            <v>3</v>
          </cell>
          <cell r="G73">
            <v>1028</v>
          </cell>
        </row>
        <row r="74">
          <cell r="A74">
            <v>4011</v>
          </cell>
          <cell r="B74" t="str">
            <v>573</v>
          </cell>
          <cell r="C74" t="str">
            <v>02</v>
          </cell>
          <cell r="D74">
            <v>54</v>
          </cell>
          <cell r="E74" t="str">
            <v>LICEO DE SANTA GERTRUDIS</v>
          </cell>
          <cell r="F74">
            <v>3</v>
          </cell>
          <cell r="G74">
            <v>1492</v>
          </cell>
        </row>
        <row r="75">
          <cell r="A75">
            <v>4012</v>
          </cell>
          <cell r="B75" t="str">
            <v>573</v>
          </cell>
          <cell r="C75" t="str">
            <v>02</v>
          </cell>
          <cell r="D75">
            <v>54</v>
          </cell>
          <cell r="E75" t="str">
            <v>LICEO DE CARRILLOS</v>
          </cell>
          <cell r="F75">
            <v>3</v>
          </cell>
          <cell r="G75">
            <v>1630</v>
          </cell>
        </row>
        <row r="76">
          <cell r="A76">
            <v>4013</v>
          </cell>
          <cell r="B76" t="str">
            <v>573</v>
          </cell>
          <cell r="C76" t="str">
            <v>02</v>
          </cell>
          <cell r="D76">
            <v>54</v>
          </cell>
          <cell r="E76" t="str">
            <v>LICEO TUETAL NORTE</v>
          </cell>
          <cell r="F76">
            <v>3</v>
          </cell>
          <cell r="G76">
            <v>926</v>
          </cell>
        </row>
        <row r="77">
          <cell r="A77">
            <v>4014</v>
          </cell>
          <cell r="B77" t="str">
            <v>573</v>
          </cell>
          <cell r="C77" t="str">
            <v>02</v>
          </cell>
          <cell r="D77">
            <v>54</v>
          </cell>
          <cell r="E77" t="str">
            <v>LICEO SAN ROQUE</v>
          </cell>
          <cell r="F77">
            <v>3</v>
          </cell>
          <cell r="G77">
            <v>984</v>
          </cell>
        </row>
        <row r="78">
          <cell r="A78">
            <v>4015</v>
          </cell>
          <cell r="B78" t="str">
            <v>573</v>
          </cell>
          <cell r="C78" t="str">
            <v>02</v>
          </cell>
          <cell r="D78">
            <v>54</v>
          </cell>
          <cell r="E78" t="str">
            <v>LICEO AMBIENTALISTA EL ROBLE</v>
          </cell>
          <cell r="F78">
            <v>3</v>
          </cell>
          <cell r="G78">
            <v>1665</v>
          </cell>
        </row>
        <row r="79">
          <cell r="A79">
            <v>4018</v>
          </cell>
          <cell r="B79" t="str">
            <v>573</v>
          </cell>
          <cell r="C79" t="str">
            <v>02</v>
          </cell>
          <cell r="D79">
            <v>54</v>
          </cell>
          <cell r="E79" t="str">
            <v>INST. DE ALAJUELA</v>
          </cell>
          <cell r="F79">
            <v>3</v>
          </cell>
          <cell r="G79">
            <v>3098</v>
          </cell>
        </row>
        <row r="80">
          <cell r="A80">
            <v>4019</v>
          </cell>
          <cell r="B80" t="str">
            <v>573</v>
          </cell>
          <cell r="C80" t="str">
            <v>02</v>
          </cell>
          <cell r="D80">
            <v>54</v>
          </cell>
          <cell r="E80" t="str">
            <v>LICEO MARTHA MIRAMBELL UMAÑA</v>
          </cell>
          <cell r="F80">
            <v>3</v>
          </cell>
          <cell r="G80">
            <v>2690</v>
          </cell>
        </row>
        <row r="81">
          <cell r="A81">
            <v>4020</v>
          </cell>
          <cell r="B81" t="str">
            <v>573</v>
          </cell>
          <cell r="C81" t="str">
            <v>02</v>
          </cell>
          <cell r="D81">
            <v>54</v>
          </cell>
          <cell r="E81" t="str">
            <v>LICEO LEON CORTES CASTRO</v>
          </cell>
          <cell r="F81">
            <v>3</v>
          </cell>
          <cell r="G81">
            <v>2617</v>
          </cell>
        </row>
        <row r="82">
          <cell r="A82">
            <v>4021</v>
          </cell>
          <cell r="B82" t="str">
            <v>573</v>
          </cell>
          <cell r="C82" t="str">
            <v>02</v>
          </cell>
          <cell r="D82">
            <v>54</v>
          </cell>
          <cell r="E82" t="str">
            <v>LICEO DE POAS</v>
          </cell>
          <cell r="F82">
            <v>3</v>
          </cell>
          <cell r="G82">
            <v>2326</v>
          </cell>
        </row>
        <row r="83">
          <cell r="A83">
            <v>4022</v>
          </cell>
          <cell r="B83" t="str">
            <v>573</v>
          </cell>
          <cell r="C83" t="str">
            <v>02</v>
          </cell>
          <cell r="D83">
            <v>54</v>
          </cell>
          <cell r="E83" t="str">
            <v>LICEO GREGORIO JOSE RAMIREZ</v>
          </cell>
          <cell r="F83">
            <v>3</v>
          </cell>
          <cell r="G83">
            <v>2097</v>
          </cell>
        </row>
        <row r="84">
          <cell r="A84">
            <v>4023</v>
          </cell>
          <cell r="B84" t="str">
            <v>573</v>
          </cell>
          <cell r="C84" t="str">
            <v>02</v>
          </cell>
          <cell r="D84">
            <v>54</v>
          </cell>
          <cell r="E84" t="str">
            <v>LICEO EL CARMEN</v>
          </cell>
          <cell r="F84">
            <v>3</v>
          </cell>
          <cell r="G84">
            <v>1199</v>
          </cell>
        </row>
        <row r="85">
          <cell r="A85">
            <v>4024</v>
          </cell>
          <cell r="B85" t="str">
            <v>573</v>
          </cell>
          <cell r="C85" t="str">
            <v>02</v>
          </cell>
          <cell r="D85">
            <v>54</v>
          </cell>
          <cell r="E85" t="str">
            <v>LICEO SAN JOSE DE ALAJUELA</v>
          </cell>
          <cell r="F85">
            <v>3</v>
          </cell>
          <cell r="G85">
            <v>1717</v>
          </cell>
        </row>
        <row r="86">
          <cell r="A86">
            <v>4025</v>
          </cell>
          <cell r="B86" t="str">
            <v>573</v>
          </cell>
          <cell r="C86" t="str">
            <v>02</v>
          </cell>
          <cell r="D86">
            <v>54</v>
          </cell>
          <cell r="E86" t="str">
            <v>LICEO OTILIO ULATE BLANCO</v>
          </cell>
          <cell r="F86">
            <v>3</v>
          </cell>
          <cell r="G86">
            <v>1431</v>
          </cell>
        </row>
        <row r="87">
          <cell r="A87">
            <v>4026</v>
          </cell>
          <cell r="B87" t="str">
            <v>573</v>
          </cell>
          <cell r="C87" t="str">
            <v>02</v>
          </cell>
          <cell r="D87">
            <v>54</v>
          </cell>
          <cell r="E87" t="str">
            <v>LICEO MARIA INMACULADA</v>
          </cell>
          <cell r="F87">
            <v>3</v>
          </cell>
          <cell r="G87">
            <v>583</v>
          </cell>
        </row>
        <row r="88">
          <cell r="A88">
            <v>4027</v>
          </cell>
          <cell r="B88" t="str">
            <v>573</v>
          </cell>
          <cell r="C88" t="str">
            <v>02</v>
          </cell>
          <cell r="D88">
            <v>54</v>
          </cell>
          <cell r="E88" t="str">
            <v>LICEO SAN RAFAEL</v>
          </cell>
          <cell r="F88">
            <v>3</v>
          </cell>
          <cell r="G88">
            <v>1748</v>
          </cell>
        </row>
        <row r="89">
          <cell r="A89">
            <v>4028</v>
          </cell>
          <cell r="B89" t="str">
            <v>573</v>
          </cell>
          <cell r="C89" t="str">
            <v>02</v>
          </cell>
          <cell r="D89">
            <v>54</v>
          </cell>
          <cell r="E89" t="str">
            <v>LICEO REDENTORISTA SAN ALFONSO</v>
          </cell>
          <cell r="F89">
            <v>3</v>
          </cell>
          <cell r="G89">
            <v>1350</v>
          </cell>
        </row>
        <row r="90">
          <cell r="A90">
            <v>4029</v>
          </cell>
          <cell r="B90" t="str">
            <v>573</v>
          </cell>
          <cell r="C90" t="str">
            <v>02</v>
          </cell>
          <cell r="D90">
            <v>54</v>
          </cell>
          <cell r="E90" t="str">
            <v>LICEO DE TURRUCARES</v>
          </cell>
          <cell r="F90">
            <v>3</v>
          </cell>
          <cell r="G90">
            <v>1092</v>
          </cell>
        </row>
        <row r="91">
          <cell r="A91">
            <v>4030</v>
          </cell>
          <cell r="B91" t="str">
            <v>573</v>
          </cell>
          <cell r="C91" t="str">
            <v>02</v>
          </cell>
          <cell r="D91">
            <v>54</v>
          </cell>
          <cell r="E91" t="str">
            <v>LICEO EXP. BILINGUE DE GRECIA</v>
          </cell>
          <cell r="F91">
            <v>3</v>
          </cell>
          <cell r="G91">
            <v>1213</v>
          </cell>
        </row>
        <row r="92">
          <cell r="A92">
            <v>4031</v>
          </cell>
          <cell r="B92" t="str">
            <v>573</v>
          </cell>
          <cell r="C92" t="str">
            <v>02</v>
          </cell>
          <cell r="D92">
            <v>54</v>
          </cell>
          <cell r="E92" t="str">
            <v>LICEO DE TAMBOR</v>
          </cell>
          <cell r="F92">
            <v>3</v>
          </cell>
          <cell r="G92">
            <v>625</v>
          </cell>
        </row>
        <row r="93">
          <cell r="A93">
            <v>4032</v>
          </cell>
          <cell r="B93" t="str">
            <v>573</v>
          </cell>
          <cell r="C93" t="str">
            <v>02</v>
          </cell>
          <cell r="D93">
            <v>55</v>
          </cell>
          <cell r="E93" t="str">
            <v>LICEO NTRA.SRA DE LOS ANGELES</v>
          </cell>
          <cell r="F93">
            <v>3</v>
          </cell>
          <cell r="G93">
            <v>1544</v>
          </cell>
        </row>
        <row r="94">
          <cell r="A94">
            <v>4033</v>
          </cell>
          <cell r="B94" t="str">
            <v>573</v>
          </cell>
          <cell r="C94" t="str">
            <v>02</v>
          </cell>
          <cell r="D94">
            <v>55</v>
          </cell>
          <cell r="E94" t="str">
            <v>INST. SUP. JULIO ACOSTA G.</v>
          </cell>
          <cell r="F94">
            <v>3</v>
          </cell>
          <cell r="G94">
            <v>3456</v>
          </cell>
        </row>
        <row r="95">
          <cell r="A95">
            <v>4034</v>
          </cell>
          <cell r="B95" t="str">
            <v>573</v>
          </cell>
          <cell r="C95" t="str">
            <v>02</v>
          </cell>
          <cell r="D95">
            <v>55</v>
          </cell>
          <cell r="E95" t="str">
            <v>LICEO DE PALMARES</v>
          </cell>
          <cell r="F95">
            <v>3</v>
          </cell>
          <cell r="G95">
            <v>4477</v>
          </cell>
        </row>
        <row r="96">
          <cell r="A96">
            <v>4035</v>
          </cell>
          <cell r="B96" t="str">
            <v>573</v>
          </cell>
          <cell r="C96" t="str">
            <v>02</v>
          </cell>
          <cell r="D96">
            <v>55</v>
          </cell>
          <cell r="E96" t="str">
            <v>LICEO DE NARANJO</v>
          </cell>
          <cell r="F96">
            <v>3</v>
          </cell>
          <cell r="G96">
            <v>2739</v>
          </cell>
        </row>
        <row r="97">
          <cell r="A97">
            <v>4036</v>
          </cell>
          <cell r="B97" t="str">
            <v>573</v>
          </cell>
          <cell r="C97" t="str">
            <v>02</v>
          </cell>
          <cell r="D97">
            <v>55</v>
          </cell>
          <cell r="E97" t="str">
            <v>LICEO DE VALLE AZUL</v>
          </cell>
          <cell r="F97">
            <v>3</v>
          </cell>
          <cell r="G97">
            <v>993</v>
          </cell>
        </row>
        <row r="98">
          <cell r="A98">
            <v>4037</v>
          </cell>
          <cell r="B98" t="str">
            <v>573</v>
          </cell>
          <cell r="C98" t="str">
            <v>02</v>
          </cell>
          <cell r="D98">
            <v>55</v>
          </cell>
          <cell r="E98" t="str">
            <v>LICEO PATRIARCA SAN JOSE</v>
          </cell>
          <cell r="F98">
            <v>3</v>
          </cell>
          <cell r="G98">
            <v>869</v>
          </cell>
        </row>
        <row r="99">
          <cell r="A99">
            <v>4038</v>
          </cell>
          <cell r="B99" t="str">
            <v>573</v>
          </cell>
          <cell r="C99" t="str">
            <v>02</v>
          </cell>
          <cell r="D99">
            <v>55</v>
          </cell>
          <cell r="E99" t="str">
            <v>LICEO EXP.BILINGUE DE NARANJO</v>
          </cell>
          <cell r="F99">
            <v>3</v>
          </cell>
          <cell r="G99">
            <v>1604</v>
          </cell>
        </row>
        <row r="100">
          <cell r="A100">
            <v>4039</v>
          </cell>
          <cell r="B100" t="str">
            <v>573</v>
          </cell>
          <cell r="C100" t="str">
            <v>02</v>
          </cell>
          <cell r="D100">
            <v>55</v>
          </cell>
          <cell r="E100" t="str">
            <v>LICEO DR. RICARDO MORENO CAÑAS</v>
          </cell>
          <cell r="F100">
            <v>3</v>
          </cell>
          <cell r="G100">
            <v>1539</v>
          </cell>
        </row>
        <row r="101">
          <cell r="A101">
            <v>4040</v>
          </cell>
          <cell r="B101" t="str">
            <v>573</v>
          </cell>
          <cell r="C101" t="str">
            <v>02</v>
          </cell>
          <cell r="D101">
            <v>55</v>
          </cell>
          <cell r="E101" t="str">
            <v>LICEO DE ALFARO RUIZ</v>
          </cell>
          <cell r="F101">
            <v>3</v>
          </cell>
          <cell r="G101">
            <v>1706</v>
          </cell>
        </row>
        <row r="102">
          <cell r="A102">
            <v>4041</v>
          </cell>
          <cell r="B102" t="str">
            <v>573</v>
          </cell>
          <cell r="C102" t="str">
            <v>02</v>
          </cell>
          <cell r="D102">
            <v>56</v>
          </cell>
          <cell r="E102" t="str">
            <v>LICEO DE SUCRE</v>
          </cell>
          <cell r="F102">
            <v>3</v>
          </cell>
          <cell r="G102">
            <v>626</v>
          </cell>
        </row>
        <row r="103">
          <cell r="A103">
            <v>4042</v>
          </cell>
          <cell r="B103" t="str">
            <v>573</v>
          </cell>
          <cell r="C103" t="str">
            <v>02</v>
          </cell>
          <cell r="D103">
            <v>56</v>
          </cell>
          <cell r="E103" t="str">
            <v>LICEO DE FLORENCIA</v>
          </cell>
          <cell r="F103">
            <v>3</v>
          </cell>
          <cell r="G103">
            <v>1347</v>
          </cell>
        </row>
        <row r="104">
          <cell r="A104">
            <v>4043</v>
          </cell>
          <cell r="B104" t="str">
            <v>573</v>
          </cell>
          <cell r="C104" t="str">
            <v>02</v>
          </cell>
          <cell r="D104">
            <v>56</v>
          </cell>
          <cell r="E104" t="str">
            <v>LICEO DE PAVON</v>
          </cell>
          <cell r="F104">
            <v>3</v>
          </cell>
          <cell r="G104">
            <v>997</v>
          </cell>
        </row>
        <row r="105">
          <cell r="A105">
            <v>4044</v>
          </cell>
          <cell r="B105" t="str">
            <v>573</v>
          </cell>
          <cell r="C105" t="str">
            <v>02</v>
          </cell>
          <cell r="D105">
            <v>56</v>
          </cell>
          <cell r="E105" t="str">
            <v>LICEO DE RIO CUARTO</v>
          </cell>
          <cell r="F105">
            <v>3</v>
          </cell>
          <cell r="G105">
            <v>1031</v>
          </cell>
        </row>
        <row r="106">
          <cell r="A106">
            <v>4045</v>
          </cell>
          <cell r="B106" t="str">
            <v>573</v>
          </cell>
          <cell r="C106" t="str">
            <v>02</v>
          </cell>
          <cell r="D106">
            <v>56</v>
          </cell>
          <cell r="E106" t="str">
            <v>LICEO DE SAN CARLOS</v>
          </cell>
          <cell r="F106">
            <v>3</v>
          </cell>
          <cell r="G106">
            <v>2152</v>
          </cell>
        </row>
        <row r="107">
          <cell r="A107">
            <v>4046</v>
          </cell>
          <cell r="B107" t="str">
            <v>573</v>
          </cell>
          <cell r="C107" t="str">
            <v>02</v>
          </cell>
          <cell r="D107">
            <v>56</v>
          </cell>
          <cell r="E107" t="str">
            <v>LICEO MARIA INMACULADA</v>
          </cell>
          <cell r="F107">
            <v>3</v>
          </cell>
          <cell r="G107">
            <v>812</v>
          </cell>
        </row>
        <row r="108">
          <cell r="A108">
            <v>4047</v>
          </cell>
          <cell r="B108" t="str">
            <v>573</v>
          </cell>
          <cell r="C108" t="str">
            <v>02</v>
          </cell>
          <cell r="D108">
            <v>56</v>
          </cell>
          <cell r="E108" t="str">
            <v>LICEO DE CHACHAGUA</v>
          </cell>
          <cell r="F108">
            <v>3</v>
          </cell>
          <cell r="G108">
            <v>904</v>
          </cell>
        </row>
        <row r="109">
          <cell r="A109">
            <v>4048</v>
          </cell>
          <cell r="B109" t="str">
            <v>573</v>
          </cell>
          <cell r="C109" t="str">
            <v>02</v>
          </cell>
          <cell r="D109">
            <v>57</v>
          </cell>
          <cell r="E109" t="str">
            <v>LICEO ENRIQUE GUIER SAENZ</v>
          </cell>
          <cell r="F109">
            <v>3</v>
          </cell>
          <cell r="G109">
            <v>865</v>
          </cell>
        </row>
        <row r="110">
          <cell r="A110">
            <v>4049</v>
          </cell>
          <cell r="B110" t="str">
            <v>573</v>
          </cell>
          <cell r="C110" t="str">
            <v>02</v>
          </cell>
          <cell r="D110">
            <v>57</v>
          </cell>
          <cell r="E110" t="str">
            <v>LICEO DE CERVANTES</v>
          </cell>
          <cell r="F110">
            <v>3</v>
          </cell>
          <cell r="G110">
            <v>994</v>
          </cell>
        </row>
        <row r="111">
          <cell r="A111">
            <v>4050</v>
          </cell>
          <cell r="B111" t="str">
            <v>573</v>
          </cell>
          <cell r="C111" t="str">
            <v>02</v>
          </cell>
          <cell r="D111">
            <v>57</v>
          </cell>
          <cell r="E111" t="str">
            <v>LICEO VICENTE LACHNER SANDOVAL</v>
          </cell>
          <cell r="F111">
            <v>3</v>
          </cell>
          <cell r="G111">
            <v>2731</v>
          </cell>
        </row>
        <row r="112">
          <cell r="A112">
            <v>4051</v>
          </cell>
          <cell r="B112" t="str">
            <v>573</v>
          </cell>
          <cell r="C112" t="str">
            <v>02</v>
          </cell>
          <cell r="D112">
            <v>57</v>
          </cell>
          <cell r="E112" t="str">
            <v>COLEGIO SAN LUIS GONZAGA</v>
          </cell>
          <cell r="F112">
            <v>3</v>
          </cell>
          <cell r="G112">
            <v>3757</v>
          </cell>
        </row>
        <row r="113">
          <cell r="A113">
            <v>4052</v>
          </cell>
          <cell r="B113" t="str">
            <v>573</v>
          </cell>
          <cell r="C113" t="str">
            <v>02</v>
          </cell>
          <cell r="D113">
            <v>57</v>
          </cell>
          <cell r="E113" t="str">
            <v>LICEO DE PARAISO</v>
          </cell>
          <cell r="F113">
            <v>3</v>
          </cell>
          <cell r="G113">
            <v>3193</v>
          </cell>
        </row>
        <row r="114">
          <cell r="A114">
            <v>4053</v>
          </cell>
          <cell r="B114" t="str">
            <v>573</v>
          </cell>
          <cell r="C114" t="str">
            <v>02</v>
          </cell>
          <cell r="D114">
            <v>57</v>
          </cell>
          <cell r="E114" t="str">
            <v>LICEO ELIAS LEIVA QUIROS</v>
          </cell>
          <cell r="F114">
            <v>3</v>
          </cell>
          <cell r="G114">
            <v>3175</v>
          </cell>
        </row>
        <row r="115">
          <cell r="A115">
            <v>4054</v>
          </cell>
          <cell r="B115" t="str">
            <v>573</v>
          </cell>
          <cell r="C115" t="str">
            <v>02</v>
          </cell>
          <cell r="D115">
            <v>57</v>
          </cell>
          <cell r="E115" t="str">
            <v>LICEO SERAFICO SAN FRANCISCO</v>
          </cell>
          <cell r="F115">
            <v>3</v>
          </cell>
          <cell r="G115">
            <v>1146</v>
          </cell>
        </row>
        <row r="116">
          <cell r="A116">
            <v>4055</v>
          </cell>
          <cell r="B116" t="str">
            <v>573</v>
          </cell>
          <cell r="C116" t="str">
            <v>02</v>
          </cell>
          <cell r="D116">
            <v>57</v>
          </cell>
          <cell r="E116" t="str">
            <v>LICEO SAGRADO CORAZON DE JESUS</v>
          </cell>
          <cell r="F116">
            <v>3</v>
          </cell>
          <cell r="G116">
            <v>1149</v>
          </cell>
        </row>
        <row r="117">
          <cell r="A117">
            <v>4056</v>
          </cell>
          <cell r="B117" t="str">
            <v>573</v>
          </cell>
          <cell r="C117" t="str">
            <v>02</v>
          </cell>
          <cell r="D117">
            <v>57</v>
          </cell>
          <cell r="E117" t="str">
            <v>LICEO EL MOLINO</v>
          </cell>
          <cell r="F117">
            <v>3</v>
          </cell>
          <cell r="G117">
            <v>932</v>
          </cell>
        </row>
        <row r="118">
          <cell r="A118">
            <v>4057</v>
          </cell>
          <cell r="B118" t="str">
            <v>573</v>
          </cell>
          <cell r="C118" t="str">
            <v>02</v>
          </cell>
          <cell r="D118">
            <v>57</v>
          </cell>
          <cell r="E118" t="str">
            <v>LICEO DE TARRAZU</v>
          </cell>
          <cell r="F118">
            <v>3</v>
          </cell>
          <cell r="G118">
            <v>1646</v>
          </cell>
        </row>
        <row r="119">
          <cell r="A119">
            <v>4058</v>
          </cell>
          <cell r="B119" t="str">
            <v>573</v>
          </cell>
          <cell r="C119" t="str">
            <v>02</v>
          </cell>
          <cell r="D119">
            <v>57</v>
          </cell>
          <cell r="E119" t="str">
            <v>LICEO DE COT</v>
          </cell>
          <cell r="F119">
            <v>3</v>
          </cell>
          <cell r="G119">
            <v>1375</v>
          </cell>
        </row>
        <row r="120">
          <cell r="A120">
            <v>4059</v>
          </cell>
          <cell r="B120" t="str">
            <v>573</v>
          </cell>
          <cell r="C120" t="str">
            <v>02</v>
          </cell>
          <cell r="D120">
            <v>57</v>
          </cell>
          <cell r="E120" t="str">
            <v>LICEO DE SAN DIEGO</v>
          </cell>
          <cell r="F120">
            <v>3</v>
          </cell>
          <cell r="G120">
            <v>929</v>
          </cell>
        </row>
        <row r="121">
          <cell r="A121">
            <v>4060</v>
          </cell>
          <cell r="B121" t="str">
            <v>573</v>
          </cell>
          <cell r="C121" t="str">
            <v>02</v>
          </cell>
          <cell r="D121">
            <v>57</v>
          </cell>
          <cell r="E121" t="str">
            <v>LICEO SAN FRANCISCO AGUA CAL.</v>
          </cell>
          <cell r="F121">
            <v>3</v>
          </cell>
          <cell r="G121">
            <v>1772</v>
          </cell>
        </row>
        <row r="122">
          <cell r="A122">
            <v>4061</v>
          </cell>
          <cell r="B122" t="str">
            <v>573</v>
          </cell>
          <cell r="C122" t="str">
            <v>02</v>
          </cell>
          <cell r="D122">
            <v>57</v>
          </cell>
          <cell r="E122" t="str">
            <v>LICEO DE CORRALILLO</v>
          </cell>
          <cell r="F122">
            <v>3</v>
          </cell>
          <cell r="G122">
            <v>820</v>
          </cell>
        </row>
        <row r="123">
          <cell r="A123">
            <v>4062</v>
          </cell>
          <cell r="B123" t="str">
            <v>573</v>
          </cell>
          <cell r="C123" t="str">
            <v>02</v>
          </cell>
          <cell r="D123">
            <v>57</v>
          </cell>
          <cell r="E123" t="str">
            <v>LICEO DE OROSI</v>
          </cell>
          <cell r="F123">
            <v>3</v>
          </cell>
          <cell r="G123">
            <v>1135</v>
          </cell>
        </row>
        <row r="124">
          <cell r="A124">
            <v>4064</v>
          </cell>
          <cell r="B124" t="str">
            <v>573</v>
          </cell>
          <cell r="C124" t="str">
            <v>02</v>
          </cell>
          <cell r="D124">
            <v>57</v>
          </cell>
          <cell r="E124" t="str">
            <v>LICEO FRANCISCA CARRASCO</v>
          </cell>
          <cell r="F124">
            <v>3</v>
          </cell>
          <cell r="G124">
            <v>1519</v>
          </cell>
        </row>
        <row r="125">
          <cell r="A125">
            <v>4065</v>
          </cell>
          <cell r="B125" t="str">
            <v>573</v>
          </cell>
          <cell r="C125" t="str">
            <v>02</v>
          </cell>
          <cell r="D125">
            <v>57</v>
          </cell>
          <cell r="E125" t="str">
            <v>LICEO ING ALEJANDRO QUESADA R.</v>
          </cell>
          <cell r="F125">
            <v>3</v>
          </cell>
          <cell r="G125">
            <v>1319</v>
          </cell>
        </row>
        <row r="126">
          <cell r="A126">
            <v>4066</v>
          </cell>
          <cell r="B126" t="str">
            <v>573</v>
          </cell>
          <cell r="C126" t="str">
            <v>02</v>
          </cell>
          <cell r="D126">
            <v>57</v>
          </cell>
          <cell r="E126" t="str">
            <v>LICEO EXP.BILINGÜE DE CARTAGO</v>
          </cell>
          <cell r="F126">
            <v>3</v>
          </cell>
          <cell r="G126">
            <v>1750</v>
          </cell>
        </row>
        <row r="127">
          <cell r="A127">
            <v>4067</v>
          </cell>
          <cell r="B127" t="str">
            <v>573</v>
          </cell>
          <cell r="C127" t="str">
            <v>02</v>
          </cell>
          <cell r="D127">
            <v>57</v>
          </cell>
          <cell r="E127" t="str">
            <v>LICEO BRAULIO CARRILLO COLINA</v>
          </cell>
          <cell r="F127">
            <v>3</v>
          </cell>
          <cell r="G127">
            <v>2330</v>
          </cell>
        </row>
        <row r="128">
          <cell r="A128">
            <v>4068</v>
          </cell>
          <cell r="B128" t="str">
            <v>573</v>
          </cell>
          <cell r="C128" t="str">
            <v>02</v>
          </cell>
          <cell r="D128">
            <v>57</v>
          </cell>
          <cell r="E128" t="str">
            <v>LICEO LLANO BONITO</v>
          </cell>
          <cell r="F128">
            <v>3</v>
          </cell>
          <cell r="G128">
            <v>349</v>
          </cell>
        </row>
        <row r="129">
          <cell r="A129">
            <v>4069</v>
          </cell>
          <cell r="B129" t="str">
            <v>573</v>
          </cell>
          <cell r="C129" t="str">
            <v>02</v>
          </cell>
          <cell r="D129">
            <v>58</v>
          </cell>
          <cell r="E129" t="str">
            <v>INST. CLODOMIRO PICADO T.</v>
          </cell>
          <cell r="F129">
            <v>3</v>
          </cell>
          <cell r="G129">
            <v>2349</v>
          </cell>
        </row>
        <row r="130">
          <cell r="A130">
            <v>4070</v>
          </cell>
          <cell r="B130" t="str">
            <v>573</v>
          </cell>
          <cell r="C130" t="str">
            <v>02</v>
          </cell>
          <cell r="D130">
            <v>58</v>
          </cell>
          <cell r="E130" t="str">
            <v>LICEO HERNAN VARGAS RAMIREZ</v>
          </cell>
          <cell r="F130">
            <v>3</v>
          </cell>
          <cell r="G130">
            <v>897</v>
          </cell>
        </row>
        <row r="131">
          <cell r="A131">
            <v>4071</v>
          </cell>
          <cell r="B131" t="str">
            <v>573</v>
          </cell>
          <cell r="C131" t="str">
            <v>02</v>
          </cell>
          <cell r="D131">
            <v>58</v>
          </cell>
          <cell r="E131" t="str">
            <v>LICEO DE TUCURRIQUE</v>
          </cell>
          <cell r="F131">
            <v>3</v>
          </cell>
          <cell r="G131">
            <v>662</v>
          </cell>
        </row>
        <row r="132">
          <cell r="A132">
            <v>4072</v>
          </cell>
          <cell r="B132" t="str">
            <v>573</v>
          </cell>
          <cell r="C132" t="str">
            <v>02</v>
          </cell>
          <cell r="D132">
            <v>58</v>
          </cell>
          <cell r="E132" t="str">
            <v>LICEO DE SANTA TERESITA</v>
          </cell>
          <cell r="F132">
            <v>3</v>
          </cell>
          <cell r="G132">
            <v>771</v>
          </cell>
        </row>
        <row r="133">
          <cell r="A133">
            <v>4073</v>
          </cell>
          <cell r="B133" t="str">
            <v>573</v>
          </cell>
          <cell r="C133" t="str">
            <v>02</v>
          </cell>
          <cell r="D133">
            <v>58</v>
          </cell>
          <cell r="E133" t="str">
            <v>LICEO EXP.BILINGÜE DE TURRIALB</v>
          </cell>
          <cell r="F133">
            <v>3</v>
          </cell>
          <cell r="G133">
            <v>721</v>
          </cell>
        </row>
        <row r="134">
          <cell r="A134">
            <v>4074</v>
          </cell>
          <cell r="B134" t="str">
            <v>573</v>
          </cell>
          <cell r="C134" t="str">
            <v>02</v>
          </cell>
          <cell r="D134">
            <v>58</v>
          </cell>
          <cell r="E134" t="str">
            <v>LICEO DE TRES EQUIS</v>
          </cell>
          <cell r="F134">
            <v>3</v>
          </cell>
          <cell r="G134">
            <v>641</v>
          </cell>
        </row>
        <row r="135">
          <cell r="A135">
            <v>4075</v>
          </cell>
          <cell r="B135" t="str">
            <v>573</v>
          </cell>
          <cell r="C135" t="str">
            <v>02</v>
          </cell>
          <cell r="D135">
            <v>58</v>
          </cell>
          <cell r="E135" t="str">
            <v>LICEO DE PEJIBAYE</v>
          </cell>
          <cell r="F135">
            <v>3</v>
          </cell>
          <cell r="G135">
            <v>719</v>
          </cell>
        </row>
        <row r="136">
          <cell r="A136">
            <v>4076</v>
          </cell>
          <cell r="B136" t="str">
            <v>573</v>
          </cell>
          <cell r="C136" t="str">
            <v>02</v>
          </cell>
          <cell r="D136">
            <v>59</v>
          </cell>
          <cell r="E136" t="str">
            <v>LICEO SAN JOSE DE LA MONTAÑA</v>
          </cell>
          <cell r="F136">
            <v>3</v>
          </cell>
          <cell r="G136">
            <v>641</v>
          </cell>
        </row>
        <row r="137">
          <cell r="A137">
            <v>4077</v>
          </cell>
          <cell r="B137" t="str">
            <v>573</v>
          </cell>
          <cell r="C137" t="str">
            <v>02</v>
          </cell>
          <cell r="D137">
            <v>59</v>
          </cell>
          <cell r="E137" t="str">
            <v>LICEO SAMUEL SAENZ FLORES</v>
          </cell>
          <cell r="F137">
            <v>3</v>
          </cell>
          <cell r="G137">
            <v>2167</v>
          </cell>
        </row>
        <row r="138">
          <cell r="A138">
            <v>4078</v>
          </cell>
          <cell r="B138" t="str">
            <v>573</v>
          </cell>
          <cell r="C138" t="str">
            <v>02</v>
          </cell>
          <cell r="D138">
            <v>59</v>
          </cell>
          <cell r="E138" t="str">
            <v>LICEO DE HEREDIA</v>
          </cell>
          <cell r="F138">
            <v>3</v>
          </cell>
          <cell r="G138">
            <v>2626</v>
          </cell>
        </row>
        <row r="139">
          <cell r="A139">
            <v>4079</v>
          </cell>
          <cell r="B139" t="str">
            <v>573</v>
          </cell>
          <cell r="C139" t="str">
            <v>02</v>
          </cell>
          <cell r="D139">
            <v>59</v>
          </cell>
          <cell r="E139" t="str">
            <v>LICEO REGIONAL DE FLORES</v>
          </cell>
          <cell r="F139">
            <v>3</v>
          </cell>
          <cell r="G139">
            <v>2157</v>
          </cell>
        </row>
        <row r="140">
          <cell r="A140">
            <v>4080</v>
          </cell>
          <cell r="B140" t="str">
            <v>573</v>
          </cell>
          <cell r="C140" t="str">
            <v>02</v>
          </cell>
          <cell r="D140">
            <v>59</v>
          </cell>
          <cell r="E140" t="str">
            <v>LICEO ING CARLOS A PASCUA Z.</v>
          </cell>
          <cell r="F140">
            <v>3</v>
          </cell>
          <cell r="G140">
            <v>2002</v>
          </cell>
        </row>
        <row r="141">
          <cell r="A141">
            <v>4081</v>
          </cell>
          <cell r="B141" t="str">
            <v>573</v>
          </cell>
          <cell r="C141" t="str">
            <v>02</v>
          </cell>
          <cell r="D141">
            <v>59</v>
          </cell>
          <cell r="E141" t="str">
            <v>LICEO SANTA MARIA DE GUADALUPE</v>
          </cell>
          <cell r="F141">
            <v>3</v>
          </cell>
          <cell r="G141">
            <v>1883</v>
          </cell>
        </row>
        <row r="142">
          <cell r="A142">
            <v>4082</v>
          </cell>
          <cell r="B142" t="str">
            <v>573</v>
          </cell>
          <cell r="C142" t="str">
            <v>02</v>
          </cell>
          <cell r="D142">
            <v>59</v>
          </cell>
          <cell r="E142" t="str">
            <v>LICEO MARIO VINDAS S.</v>
          </cell>
          <cell r="F142">
            <v>3</v>
          </cell>
          <cell r="G142">
            <v>1687</v>
          </cell>
        </row>
        <row r="143">
          <cell r="A143">
            <v>4083</v>
          </cell>
          <cell r="B143" t="str">
            <v>573</v>
          </cell>
          <cell r="C143" t="str">
            <v>02</v>
          </cell>
          <cell r="D143">
            <v>59</v>
          </cell>
          <cell r="E143" t="str">
            <v>LICEO CONSERVATORIO CASTELLA</v>
          </cell>
          <cell r="F143">
            <v>3</v>
          </cell>
          <cell r="G143">
            <v>4422</v>
          </cell>
        </row>
        <row r="144">
          <cell r="A144">
            <v>4084</v>
          </cell>
          <cell r="B144" t="str">
            <v>573</v>
          </cell>
          <cell r="C144" t="str">
            <v>02</v>
          </cell>
          <cell r="D144">
            <v>59</v>
          </cell>
          <cell r="E144" t="str">
            <v>LICEO SANTA BARBARA</v>
          </cell>
          <cell r="F144">
            <v>3</v>
          </cell>
          <cell r="G144">
            <v>1736</v>
          </cell>
        </row>
        <row r="145">
          <cell r="A145">
            <v>4085</v>
          </cell>
          <cell r="B145" t="str">
            <v>573</v>
          </cell>
          <cell r="C145" t="str">
            <v>02</v>
          </cell>
          <cell r="D145">
            <v>59</v>
          </cell>
          <cell r="E145" t="str">
            <v>LICEO ING MANUEL BENAVIDES R.</v>
          </cell>
          <cell r="F145">
            <v>3</v>
          </cell>
          <cell r="G145">
            <v>2039</v>
          </cell>
        </row>
        <row r="146">
          <cell r="A146">
            <v>4086</v>
          </cell>
          <cell r="B146" t="str">
            <v>573</v>
          </cell>
          <cell r="C146" t="str">
            <v>02</v>
          </cell>
          <cell r="D146">
            <v>59</v>
          </cell>
          <cell r="E146" t="str">
            <v>LICEO DE SAN ISIDRO</v>
          </cell>
          <cell r="F146">
            <v>3</v>
          </cell>
          <cell r="G146">
            <v>1931</v>
          </cell>
        </row>
        <row r="147">
          <cell r="A147">
            <v>4087</v>
          </cell>
          <cell r="B147" t="str">
            <v>573</v>
          </cell>
          <cell r="C147" t="str">
            <v>02</v>
          </cell>
          <cell r="D147">
            <v>59</v>
          </cell>
          <cell r="E147" t="str">
            <v>LICEO EXP.BILINGÜE DE BELEN</v>
          </cell>
          <cell r="F147">
            <v>3</v>
          </cell>
          <cell r="G147">
            <v>2491</v>
          </cell>
        </row>
        <row r="148">
          <cell r="A148">
            <v>4088</v>
          </cell>
          <cell r="B148" t="str">
            <v>573</v>
          </cell>
          <cell r="C148" t="str">
            <v>02</v>
          </cell>
          <cell r="D148">
            <v>59</v>
          </cell>
          <cell r="E148" t="str">
            <v>LICEO DE EL ROBLE</v>
          </cell>
          <cell r="F148">
            <v>3</v>
          </cell>
          <cell r="G148">
            <v>1200</v>
          </cell>
        </row>
        <row r="149">
          <cell r="A149">
            <v>4089</v>
          </cell>
          <cell r="B149" t="str">
            <v>573</v>
          </cell>
          <cell r="C149" t="str">
            <v>02</v>
          </cell>
          <cell r="D149">
            <v>59</v>
          </cell>
          <cell r="E149" t="str">
            <v>LICEO CLARETIANO</v>
          </cell>
          <cell r="F149">
            <v>3</v>
          </cell>
          <cell r="G149">
            <v>1452</v>
          </cell>
        </row>
        <row r="150">
          <cell r="A150">
            <v>4090</v>
          </cell>
          <cell r="B150" t="str">
            <v>573</v>
          </cell>
          <cell r="C150" t="str">
            <v>02</v>
          </cell>
          <cell r="D150">
            <v>59</v>
          </cell>
          <cell r="E150" t="str">
            <v>LICEO NUEVO DE SANTO DOMINGO</v>
          </cell>
          <cell r="F150">
            <v>3</v>
          </cell>
          <cell r="G150">
            <v>2073</v>
          </cell>
        </row>
        <row r="151">
          <cell r="A151">
            <v>4091</v>
          </cell>
          <cell r="B151" t="str">
            <v>573</v>
          </cell>
          <cell r="C151" t="str">
            <v>02</v>
          </cell>
          <cell r="D151">
            <v>59</v>
          </cell>
          <cell r="E151" t="str">
            <v>LICEO DIURNO DE RIO FRIO</v>
          </cell>
          <cell r="F151">
            <v>3</v>
          </cell>
          <cell r="G151">
            <v>1402</v>
          </cell>
        </row>
        <row r="152">
          <cell r="A152">
            <v>4092</v>
          </cell>
          <cell r="B152" t="str">
            <v>573</v>
          </cell>
          <cell r="C152" t="str">
            <v>02</v>
          </cell>
          <cell r="D152">
            <v>59</v>
          </cell>
          <cell r="E152" t="str">
            <v>LICEO LOS LAGOS</v>
          </cell>
          <cell r="F152">
            <v>3</v>
          </cell>
          <cell r="G152">
            <v>1247</v>
          </cell>
        </row>
        <row r="153">
          <cell r="A153">
            <v>4093</v>
          </cell>
          <cell r="B153" t="str">
            <v>573</v>
          </cell>
          <cell r="C153" t="str">
            <v>02</v>
          </cell>
          <cell r="D153">
            <v>59</v>
          </cell>
          <cell r="E153" t="str">
            <v>LICEO LA AURORA</v>
          </cell>
          <cell r="F153">
            <v>3</v>
          </cell>
          <cell r="G153">
            <v>1237</v>
          </cell>
        </row>
        <row r="154">
          <cell r="A154">
            <v>4094</v>
          </cell>
          <cell r="B154" t="str">
            <v>573</v>
          </cell>
          <cell r="C154" t="str">
            <v>02</v>
          </cell>
          <cell r="D154">
            <v>59</v>
          </cell>
          <cell r="E154" t="str">
            <v>LICEO DEL ESTE</v>
          </cell>
          <cell r="F154">
            <v>3</v>
          </cell>
          <cell r="G154">
            <v>898</v>
          </cell>
        </row>
        <row r="155">
          <cell r="A155">
            <v>4095</v>
          </cell>
          <cell r="B155" t="str">
            <v>573</v>
          </cell>
          <cell r="C155" t="str">
            <v>02</v>
          </cell>
          <cell r="D155">
            <v>59</v>
          </cell>
          <cell r="E155" t="str">
            <v>LICEO LA VIRGEN</v>
          </cell>
          <cell r="F155">
            <v>3</v>
          </cell>
          <cell r="G155">
            <v>1010</v>
          </cell>
        </row>
        <row r="156">
          <cell r="A156">
            <v>4096</v>
          </cell>
          <cell r="B156" t="str">
            <v>573</v>
          </cell>
          <cell r="C156" t="str">
            <v>02</v>
          </cell>
          <cell r="D156">
            <v>60</v>
          </cell>
          <cell r="E156" t="str">
            <v>LICEO ART. FELIPE PEREZ P.</v>
          </cell>
          <cell r="F156">
            <v>3</v>
          </cell>
          <cell r="G156">
            <v>1612</v>
          </cell>
        </row>
        <row r="157">
          <cell r="A157">
            <v>4097</v>
          </cell>
          <cell r="B157" t="str">
            <v>573</v>
          </cell>
          <cell r="C157" t="str">
            <v>02</v>
          </cell>
          <cell r="D157">
            <v>60</v>
          </cell>
          <cell r="E157" t="str">
            <v>LICEO JOSE MARIA GUTIERREZ</v>
          </cell>
          <cell r="F157">
            <v>3</v>
          </cell>
          <cell r="G157">
            <v>833</v>
          </cell>
        </row>
        <row r="158">
          <cell r="A158">
            <v>4098</v>
          </cell>
          <cell r="B158" t="str">
            <v>573</v>
          </cell>
          <cell r="C158" t="str">
            <v>02</v>
          </cell>
          <cell r="D158">
            <v>60</v>
          </cell>
          <cell r="E158" t="str">
            <v>LICEO DE CAÑAS DULCES</v>
          </cell>
          <cell r="F158">
            <v>3</v>
          </cell>
          <cell r="G158">
            <v>597</v>
          </cell>
        </row>
        <row r="159">
          <cell r="A159">
            <v>4099</v>
          </cell>
          <cell r="B159" t="str">
            <v>573</v>
          </cell>
          <cell r="C159" t="str">
            <v>02</v>
          </cell>
          <cell r="D159">
            <v>60</v>
          </cell>
          <cell r="E159" t="str">
            <v>LICEO DE SANTA CECILIA</v>
          </cell>
          <cell r="F159">
            <v>3</v>
          </cell>
          <cell r="G159">
            <v>694</v>
          </cell>
        </row>
        <row r="160">
          <cell r="A160">
            <v>4100</v>
          </cell>
          <cell r="B160" t="str">
            <v>573</v>
          </cell>
          <cell r="C160" t="str">
            <v>02</v>
          </cell>
          <cell r="D160">
            <v>60</v>
          </cell>
          <cell r="E160" t="str">
            <v>LICEO DE LA CRUZ</v>
          </cell>
          <cell r="F160">
            <v>3</v>
          </cell>
          <cell r="G160">
            <v>986</v>
          </cell>
        </row>
        <row r="161">
          <cell r="A161">
            <v>4101</v>
          </cell>
          <cell r="B161" t="str">
            <v>573</v>
          </cell>
          <cell r="C161" t="str">
            <v>02</v>
          </cell>
          <cell r="D161">
            <v>60</v>
          </cell>
          <cell r="E161" t="str">
            <v>LICEO DE BAGACES</v>
          </cell>
          <cell r="F161">
            <v>3</v>
          </cell>
          <cell r="G161">
            <v>1201</v>
          </cell>
        </row>
        <row r="162">
          <cell r="A162">
            <v>4102</v>
          </cell>
          <cell r="B162" t="str">
            <v>573</v>
          </cell>
          <cell r="C162" t="str">
            <v>02</v>
          </cell>
          <cell r="D162">
            <v>60</v>
          </cell>
          <cell r="E162" t="str">
            <v>INST. DE GUANACASTE</v>
          </cell>
          <cell r="F162">
            <v>3</v>
          </cell>
          <cell r="G162">
            <v>2510</v>
          </cell>
        </row>
        <row r="163">
          <cell r="A163">
            <v>4103</v>
          </cell>
          <cell r="B163" t="str">
            <v>573</v>
          </cell>
          <cell r="C163" t="str">
            <v>02</v>
          </cell>
          <cell r="D163">
            <v>60</v>
          </cell>
          <cell r="E163" t="str">
            <v>LICEO LABORATORIO</v>
          </cell>
          <cell r="F163">
            <v>3</v>
          </cell>
          <cell r="G163">
            <v>1251</v>
          </cell>
        </row>
        <row r="164">
          <cell r="A164">
            <v>4104</v>
          </cell>
          <cell r="B164" t="str">
            <v>573</v>
          </cell>
          <cell r="C164" t="str">
            <v>02</v>
          </cell>
          <cell r="D164">
            <v>61</v>
          </cell>
          <cell r="E164" t="str">
            <v>LICEO DE BOCAS DE NOSARA</v>
          </cell>
          <cell r="F164">
            <v>3</v>
          </cell>
          <cell r="G164">
            <v>576</v>
          </cell>
        </row>
        <row r="165">
          <cell r="A165">
            <v>4105</v>
          </cell>
          <cell r="B165" t="str">
            <v>573</v>
          </cell>
          <cell r="C165" t="str">
            <v>02</v>
          </cell>
          <cell r="D165">
            <v>61</v>
          </cell>
          <cell r="E165" t="str">
            <v>LICEO DE NICOYA</v>
          </cell>
          <cell r="F165">
            <v>3</v>
          </cell>
          <cell r="G165">
            <v>2332</v>
          </cell>
        </row>
        <row r="166">
          <cell r="A166">
            <v>4106</v>
          </cell>
          <cell r="B166" t="str">
            <v>573</v>
          </cell>
          <cell r="C166" t="str">
            <v>02</v>
          </cell>
          <cell r="D166">
            <v>61</v>
          </cell>
          <cell r="E166" t="str">
            <v>LICEO SAN FCO. DE COYOTE</v>
          </cell>
          <cell r="F166">
            <v>3</v>
          </cell>
          <cell r="G166">
            <v>702</v>
          </cell>
        </row>
        <row r="167">
          <cell r="A167">
            <v>4107</v>
          </cell>
          <cell r="B167" t="str">
            <v>573</v>
          </cell>
          <cell r="C167" t="str">
            <v>02</v>
          </cell>
          <cell r="D167">
            <v>62</v>
          </cell>
          <cell r="E167" t="str">
            <v>LICEO EXP.BILINGUE DE STA CRUZ</v>
          </cell>
          <cell r="F167">
            <v>3</v>
          </cell>
          <cell r="G167">
            <v>979</v>
          </cell>
        </row>
        <row r="168">
          <cell r="A168">
            <v>4108</v>
          </cell>
          <cell r="B168" t="str">
            <v>573</v>
          </cell>
          <cell r="C168" t="str">
            <v>02</v>
          </cell>
          <cell r="D168">
            <v>62</v>
          </cell>
          <cell r="E168" t="str">
            <v>LICEO DE SANTA CRUZ</v>
          </cell>
          <cell r="F168">
            <v>3</v>
          </cell>
          <cell r="G168">
            <v>2537</v>
          </cell>
        </row>
        <row r="169">
          <cell r="A169">
            <v>4109</v>
          </cell>
          <cell r="B169" t="str">
            <v>573</v>
          </cell>
          <cell r="C169" t="str">
            <v>02</v>
          </cell>
          <cell r="D169">
            <v>62</v>
          </cell>
          <cell r="E169" t="str">
            <v>LICEO DE BELEN</v>
          </cell>
          <cell r="F169">
            <v>3</v>
          </cell>
          <cell r="G169">
            <v>1314</v>
          </cell>
        </row>
        <row r="170">
          <cell r="A170">
            <v>4110</v>
          </cell>
          <cell r="B170" t="str">
            <v>573</v>
          </cell>
          <cell r="C170" t="str">
            <v>02</v>
          </cell>
          <cell r="D170">
            <v>63</v>
          </cell>
          <cell r="E170" t="str">
            <v>LICEO MAURILIO ALVARADO V.</v>
          </cell>
          <cell r="F170">
            <v>3</v>
          </cell>
          <cell r="G170">
            <v>2129</v>
          </cell>
        </row>
        <row r="171">
          <cell r="A171">
            <v>4111</v>
          </cell>
          <cell r="B171" t="str">
            <v>573</v>
          </cell>
          <cell r="C171" t="str">
            <v>02</v>
          </cell>
          <cell r="D171">
            <v>63</v>
          </cell>
          <cell r="E171" t="str">
            <v>LICEO MIGUEL ARAYA VENEGAS</v>
          </cell>
          <cell r="F171">
            <v>3</v>
          </cell>
          <cell r="G171">
            <v>2113</v>
          </cell>
        </row>
        <row r="172">
          <cell r="A172">
            <v>4112</v>
          </cell>
          <cell r="B172" t="str">
            <v>573</v>
          </cell>
          <cell r="C172" t="str">
            <v>02</v>
          </cell>
          <cell r="D172">
            <v>63</v>
          </cell>
          <cell r="E172" t="str">
            <v>LICEO SAN RAFAEL</v>
          </cell>
          <cell r="F172">
            <v>3</v>
          </cell>
          <cell r="G172">
            <v>455</v>
          </cell>
        </row>
        <row r="173">
          <cell r="A173">
            <v>4113</v>
          </cell>
          <cell r="B173" t="str">
            <v>573</v>
          </cell>
          <cell r="C173" t="str">
            <v>02</v>
          </cell>
          <cell r="D173">
            <v>63</v>
          </cell>
          <cell r="E173" t="str">
            <v>LICEO DE COLORADO</v>
          </cell>
          <cell r="F173">
            <v>3</v>
          </cell>
          <cell r="G173">
            <v>947</v>
          </cell>
        </row>
        <row r="174">
          <cell r="A174">
            <v>4114</v>
          </cell>
          <cell r="B174" t="str">
            <v>573</v>
          </cell>
          <cell r="C174" t="str">
            <v>02</v>
          </cell>
          <cell r="D174">
            <v>63</v>
          </cell>
          <cell r="E174" t="str">
            <v>LICEO EXP.BILINGÜE NUEVO ARENA</v>
          </cell>
          <cell r="F174">
            <v>3</v>
          </cell>
          <cell r="G174">
            <v>774</v>
          </cell>
        </row>
        <row r="175">
          <cell r="A175">
            <v>4115</v>
          </cell>
          <cell r="B175" t="str">
            <v>573</v>
          </cell>
          <cell r="C175" t="str">
            <v>02</v>
          </cell>
          <cell r="D175">
            <v>64</v>
          </cell>
          <cell r="E175" t="str">
            <v>LICEO EMILIANO ODIO MADRIGAL</v>
          </cell>
          <cell r="F175">
            <v>3</v>
          </cell>
          <cell r="G175">
            <v>1554</v>
          </cell>
        </row>
        <row r="176">
          <cell r="A176">
            <v>4116</v>
          </cell>
          <cell r="B176" t="str">
            <v>573</v>
          </cell>
          <cell r="C176" t="str">
            <v>02</v>
          </cell>
          <cell r="D176">
            <v>64</v>
          </cell>
          <cell r="E176" t="str">
            <v>LICEO JOSE MARTI</v>
          </cell>
          <cell r="F176">
            <v>3</v>
          </cell>
          <cell r="G176">
            <v>1495</v>
          </cell>
        </row>
        <row r="177">
          <cell r="A177">
            <v>4117</v>
          </cell>
          <cell r="B177" t="str">
            <v>573</v>
          </cell>
          <cell r="C177" t="str">
            <v>02</v>
          </cell>
          <cell r="D177">
            <v>64</v>
          </cell>
          <cell r="E177" t="str">
            <v>LICEO DE ESPARZA</v>
          </cell>
          <cell r="F177">
            <v>3</v>
          </cell>
          <cell r="G177">
            <v>2161</v>
          </cell>
        </row>
        <row r="178">
          <cell r="A178">
            <v>4118</v>
          </cell>
          <cell r="B178" t="str">
            <v>573</v>
          </cell>
          <cell r="C178" t="str">
            <v>02</v>
          </cell>
          <cell r="D178">
            <v>64</v>
          </cell>
          <cell r="E178" t="str">
            <v>LICEO DE MIRAMAR</v>
          </cell>
          <cell r="F178">
            <v>3</v>
          </cell>
          <cell r="G178">
            <v>1955</v>
          </cell>
        </row>
        <row r="179">
          <cell r="A179">
            <v>4119</v>
          </cell>
          <cell r="B179" t="str">
            <v>573</v>
          </cell>
          <cell r="C179" t="str">
            <v>02</v>
          </cell>
          <cell r="D179">
            <v>64</v>
          </cell>
          <cell r="E179" t="str">
            <v>LICEO DE CHACARITA</v>
          </cell>
          <cell r="F179">
            <v>3</v>
          </cell>
          <cell r="G179">
            <v>1909</v>
          </cell>
        </row>
        <row r="180">
          <cell r="A180">
            <v>4120</v>
          </cell>
          <cell r="B180" t="str">
            <v>573</v>
          </cell>
          <cell r="C180" t="str">
            <v>02</v>
          </cell>
          <cell r="D180">
            <v>64</v>
          </cell>
          <cell r="E180" t="str">
            <v>LIC. ANTONIO OBANDO CH.</v>
          </cell>
          <cell r="F180">
            <v>3</v>
          </cell>
          <cell r="G180">
            <v>2488</v>
          </cell>
        </row>
        <row r="181">
          <cell r="A181">
            <v>4121</v>
          </cell>
          <cell r="B181" t="str">
            <v>573</v>
          </cell>
          <cell r="C181" t="str">
            <v>02</v>
          </cell>
          <cell r="D181">
            <v>64</v>
          </cell>
          <cell r="E181" t="str">
            <v>LICEO DE CHOMES</v>
          </cell>
          <cell r="F181">
            <v>3</v>
          </cell>
          <cell r="G181">
            <v>1036</v>
          </cell>
        </row>
        <row r="182">
          <cell r="A182">
            <v>4122</v>
          </cell>
          <cell r="B182" t="str">
            <v>573</v>
          </cell>
          <cell r="C182" t="str">
            <v>02</v>
          </cell>
          <cell r="D182">
            <v>64</v>
          </cell>
          <cell r="E182" t="str">
            <v>LICEO ISLA DE CHIRA</v>
          </cell>
          <cell r="F182">
            <v>3</v>
          </cell>
          <cell r="G182">
            <v>422</v>
          </cell>
        </row>
        <row r="183">
          <cell r="A183">
            <v>4123</v>
          </cell>
          <cell r="B183" t="str">
            <v>573</v>
          </cell>
          <cell r="C183" t="str">
            <v>02</v>
          </cell>
          <cell r="D183">
            <v>65</v>
          </cell>
          <cell r="E183" t="str">
            <v>LICEO DE COMTE</v>
          </cell>
          <cell r="F183">
            <v>3</v>
          </cell>
          <cell r="G183">
            <v>941</v>
          </cell>
        </row>
        <row r="184">
          <cell r="A184">
            <v>4124</v>
          </cell>
          <cell r="B184" t="str">
            <v>573</v>
          </cell>
          <cell r="C184" t="str">
            <v>02</v>
          </cell>
          <cell r="D184">
            <v>65</v>
          </cell>
          <cell r="E184" t="str">
            <v>LICEO PACIFICO SUR</v>
          </cell>
          <cell r="F184">
            <v>3</v>
          </cell>
          <cell r="G184">
            <v>1029</v>
          </cell>
        </row>
        <row r="185">
          <cell r="A185">
            <v>4125</v>
          </cell>
          <cell r="B185" t="str">
            <v>573</v>
          </cell>
          <cell r="C185" t="str">
            <v>02</v>
          </cell>
          <cell r="D185">
            <v>65</v>
          </cell>
          <cell r="E185" t="str">
            <v>LICEO DE CIUDAD NEILLY</v>
          </cell>
          <cell r="F185">
            <v>3</v>
          </cell>
          <cell r="G185">
            <v>1864</v>
          </cell>
        </row>
        <row r="186">
          <cell r="A186">
            <v>4126</v>
          </cell>
          <cell r="B186" t="str">
            <v>573</v>
          </cell>
          <cell r="C186" t="str">
            <v>02</v>
          </cell>
          <cell r="D186">
            <v>65</v>
          </cell>
          <cell r="E186" t="str">
            <v>COL. REPUBLICA DE ITALIA</v>
          </cell>
          <cell r="F186">
            <v>3</v>
          </cell>
          <cell r="G186">
            <v>581</v>
          </cell>
        </row>
        <row r="187">
          <cell r="A187">
            <v>4127</v>
          </cell>
          <cell r="B187" t="str">
            <v>573</v>
          </cell>
          <cell r="C187" t="str">
            <v>02</v>
          </cell>
          <cell r="D187">
            <v>65</v>
          </cell>
          <cell r="E187" t="str">
            <v>LICEO DE AGUA BUENA</v>
          </cell>
          <cell r="F187">
            <v>3</v>
          </cell>
          <cell r="G187">
            <v>1388</v>
          </cell>
        </row>
        <row r="188">
          <cell r="A188">
            <v>4128</v>
          </cell>
          <cell r="B188" t="str">
            <v>573</v>
          </cell>
          <cell r="C188" t="str">
            <v>02</v>
          </cell>
          <cell r="D188">
            <v>66</v>
          </cell>
          <cell r="E188" t="str">
            <v>LICEO RIO BANANO.</v>
          </cell>
          <cell r="F188">
            <v>3</v>
          </cell>
          <cell r="G188">
            <v>504</v>
          </cell>
        </row>
        <row r="189">
          <cell r="A189">
            <v>4129</v>
          </cell>
          <cell r="B189" t="str">
            <v>573</v>
          </cell>
          <cell r="C189" t="str">
            <v>02</v>
          </cell>
          <cell r="D189">
            <v>66</v>
          </cell>
          <cell r="E189" t="str">
            <v>LICEO DE SIXAOLA</v>
          </cell>
          <cell r="F189">
            <v>3</v>
          </cell>
          <cell r="G189">
            <v>506</v>
          </cell>
        </row>
        <row r="190">
          <cell r="A190">
            <v>4130</v>
          </cell>
          <cell r="B190" t="str">
            <v>573</v>
          </cell>
          <cell r="C190" t="str">
            <v>02</v>
          </cell>
          <cell r="D190">
            <v>66</v>
          </cell>
          <cell r="E190" t="str">
            <v>LICEO EL CAIRO</v>
          </cell>
          <cell r="F190">
            <v>3</v>
          </cell>
          <cell r="G190">
            <v>744</v>
          </cell>
        </row>
        <row r="191">
          <cell r="A191">
            <v>4131</v>
          </cell>
          <cell r="B191" t="str">
            <v>573</v>
          </cell>
          <cell r="C191" t="str">
            <v>02</v>
          </cell>
          <cell r="D191">
            <v>66</v>
          </cell>
          <cell r="E191" t="str">
            <v>LICEO DE MATINA</v>
          </cell>
          <cell r="F191">
            <v>3</v>
          </cell>
          <cell r="G191">
            <v>1396</v>
          </cell>
        </row>
        <row r="192">
          <cell r="A192">
            <v>4132</v>
          </cell>
          <cell r="B192" t="str">
            <v>573</v>
          </cell>
          <cell r="C192" t="str">
            <v>02</v>
          </cell>
          <cell r="D192">
            <v>66</v>
          </cell>
          <cell r="E192" t="str">
            <v>LICEO DE MARYLAND</v>
          </cell>
          <cell r="F192">
            <v>3</v>
          </cell>
          <cell r="G192">
            <v>800</v>
          </cell>
        </row>
        <row r="193">
          <cell r="A193">
            <v>4133</v>
          </cell>
          <cell r="B193" t="str">
            <v>573</v>
          </cell>
          <cell r="C193" t="str">
            <v>02</v>
          </cell>
          <cell r="D193">
            <v>66</v>
          </cell>
          <cell r="E193" t="str">
            <v>LICEO DE LIMON</v>
          </cell>
          <cell r="F193">
            <v>3</v>
          </cell>
          <cell r="G193">
            <v>3104</v>
          </cell>
        </row>
        <row r="194">
          <cell r="A194">
            <v>4134</v>
          </cell>
          <cell r="B194" t="str">
            <v>573</v>
          </cell>
          <cell r="C194" t="str">
            <v>02</v>
          </cell>
          <cell r="D194">
            <v>66</v>
          </cell>
          <cell r="E194" t="str">
            <v>LICEO NUEVO DE LIMON</v>
          </cell>
          <cell r="F194">
            <v>3</v>
          </cell>
          <cell r="G194">
            <v>1891</v>
          </cell>
        </row>
        <row r="195">
          <cell r="A195">
            <v>4135</v>
          </cell>
          <cell r="B195" t="str">
            <v>573</v>
          </cell>
          <cell r="C195" t="str">
            <v>02</v>
          </cell>
          <cell r="D195">
            <v>66</v>
          </cell>
          <cell r="E195" t="str">
            <v>LICEO DE SULAYÖM</v>
          </cell>
          <cell r="F195">
            <v>3</v>
          </cell>
          <cell r="G195">
            <v>547</v>
          </cell>
        </row>
        <row r="196">
          <cell r="A196">
            <v>4136</v>
          </cell>
          <cell r="B196" t="str">
            <v>573</v>
          </cell>
          <cell r="C196" t="str">
            <v>02</v>
          </cell>
          <cell r="D196">
            <v>66</v>
          </cell>
          <cell r="E196" t="str">
            <v>LICEO DE LIVERPOOL</v>
          </cell>
          <cell r="F196">
            <v>3</v>
          </cell>
          <cell r="G196">
            <v>588</v>
          </cell>
        </row>
        <row r="197">
          <cell r="A197">
            <v>4137</v>
          </cell>
          <cell r="B197" t="str">
            <v>573</v>
          </cell>
          <cell r="C197" t="str">
            <v>02</v>
          </cell>
          <cell r="D197">
            <v>66</v>
          </cell>
          <cell r="E197" t="str">
            <v>LICEO DE LA ALEGRIA</v>
          </cell>
          <cell r="F197">
            <v>3</v>
          </cell>
          <cell r="G197">
            <v>1078</v>
          </cell>
        </row>
        <row r="198">
          <cell r="A198">
            <v>4138</v>
          </cell>
          <cell r="B198" t="str">
            <v>573</v>
          </cell>
          <cell r="C198" t="str">
            <v>02</v>
          </cell>
          <cell r="D198">
            <v>67</v>
          </cell>
          <cell r="E198" t="str">
            <v>LICEO DE TICABAN</v>
          </cell>
          <cell r="F198">
            <v>3</v>
          </cell>
          <cell r="G198">
            <v>957</v>
          </cell>
        </row>
        <row r="199">
          <cell r="A199">
            <v>4139</v>
          </cell>
          <cell r="B199" t="str">
            <v>573</v>
          </cell>
          <cell r="C199" t="str">
            <v>02</v>
          </cell>
          <cell r="D199">
            <v>67</v>
          </cell>
          <cell r="E199" t="str">
            <v>LICEO DE POCORA</v>
          </cell>
          <cell r="F199">
            <v>3</v>
          </cell>
          <cell r="G199">
            <v>1121</v>
          </cell>
        </row>
        <row r="200">
          <cell r="A200">
            <v>4140</v>
          </cell>
          <cell r="B200" t="str">
            <v>573</v>
          </cell>
          <cell r="C200" t="str">
            <v>02</v>
          </cell>
          <cell r="D200">
            <v>67</v>
          </cell>
          <cell r="E200" t="str">
            <v>LICEO DE LLANO BONITO</v>
          </cell>
          <cell r="F200">
            <v>3</v>
          </cell>
          <cell r="G200">
            <v>714</v>
          </cell>
        </row>
        <row r="201">
          <cell r="A201">
            <v>4141</v>
          </cell>
          <cell r="B201" t="str">
            <v>573</v>
          </cell>
          <cell r="C201" t="str">
            <v>02</v>
          </cell>
          <cell r="D201">
            <v>67</v>
          </cell>
          <cell r="E201" t="str">
            <v>LICEO DE CARIARI</v>
          </cell>
          <cell r="F201">
            <v>3</v>
          </cell>
          <cell r="G201">
            <v>2881</v>
          </cell>
        </row>
        <row r="202">
          <cell r="A202">
            <v>4142</v>
          </cell>
          <cell r="B202" t="str">
            <v>573</v>
          </cell>
          <cell r="C202" t="str">
            <v>02</v>
          </cell>
          <cell r="D202">
            <v>67</v>
          </cell>
          <cell r="E202" t="str">
            <v>LICEO DE POCOCI</v>
          </cell>
          <cell r="F202">
            <v>3</v>
          </cell>
          <cell r="G202">
            <v>1935</v>
          </cell>
        </row>
        <row r="203">
          <cell r="A203">
            <v>4143</v>
          </cell>
          <cell r="B203" t="str">
            <v>573</v>
          </cell>
          <cell r="C203" t="str">
            <v>02</v>
          </cell>
          <cell r="D203">
            <v>67</v>
          </cell>
          <cell r="E203" t="str">
            <v>LICEO DE DUACARI</v>
          </cell>
          <cell r="F203">
            <v>3</v>
          </cell>
          <cell r="G203">
            <v>719</v>
          </cell>
        </row>
        <row r="204">
          <cell r="A204">
            <v>4144</v>
          </cell>
          <cell r="B204" t="str">
            <v>573</v>
          </cell>
          <cell r="C204" t="str">
            <v>02</v>
          </cell>
          <cell r="D204">
            <v>67</v>
          </cell>
          <cell r="E204" t="str">
            <v>LICEO DE JIMENEZ</v>
          </cell>
          <cell r="F204">
            <v>3</v>
          </cell>
          <cell r="G204">
            <v>1363</v>
          </cell>
        </row>
        <row r="205">
          <cell r="A205">
            <v>4145</v>
          </cell>
          <cell r="B205" t="str">
            <v>573</v>
          </cell>
          <cell r="C205" t="str">
            <v>02</v>
          </cell>
          <cell r="D205">
            <v>67</v>
          </cell>
          <cell r="E205" t="str">
            <v>LICEO LA RITA</v>
          </cell>
          <cell r="F205">
            <v>3</v>
          </cell>
          <cell r="G205">
            <v>1032</v>
          </cell>
        </row>
        <row r="206">
          <cell r="A206">
            <v>4146</v>
          </cell>
          <cell r="B206" t="str">
            <v>573</v>
          </cell>
          <cell r="C206" t="str">
            <v>02</v>
          </cell>
          <cell r="D206">
            <v>68</v>
          </cell>
          <cell r="E206" t="str">
            <v>LICEO DE QUEPOS</v>
          </cell>
          <cell r="F206">
            <v>3</v>
          </cell>
          <cell r="G206">
            <v>294</v>
          </cell>
        </row>
        <row r="207">
          <cell r="A207">
            <v>4147</v>
          </cell>
          <cell r="B207" t="str">
            <v>573</v>
          </cell>
          <cell r="C207" t="str">
            <v>02</v>
          </cell>
          <cell r="D207">
            <v>69</v>
          </cell>
          <cell r="E207" t="str">
            <v>LICEO DE BRASILIA</v>
          </cell>
          <cell r="F207">
            <v>3</v>
          </cell>
          <cell r="G207">
            <v>560</v>
          </cell>
        </row>
        <row r="208">
          <cell r="A208">
            <v>4148</v>
          </cell>
          <cell r="B208" t="str">
            <v>573</v>
          </cell>
          <cell r="C208" t="str">
            <v>02</v>
          </cell>
          <cell r="D208">
            <v>69</v>
          </cell>
          <cell r="E208" t="str">
            <v>LICEO DE AGUAS CLARAS</v>
          </cell>
          <cell r="F208">
            <v>3</v>
          </cell>
          <cell r="G208">
            <v>658</v>
          </cell>
        </row>
        <row r="209">
          <cell r="A209">
            <v>4149</v>
          </cell>
          <cell r="B209" t="str">
            <v>573</v>
          </cell>
          <cell r="C209" t="str">
            <v>02</v>
          </cell>
          <cell r="D209">
            <v>69</v>
          </cell>
          <cell r="E209" t="str">
            <v>LICEO DE KATIRA</v>
          </cell>
          <cell r="F209">
            <v>3</v>
          </cell>
          <cell r="G209">
            <v>783</v>
          </cell>
        </row>
        <row r="210">
          <cell r="A210">
            <v>4150</v>
          </cell>
          <cell r="B210" t="str">
            <v>573</v>
          </cell>
          <cell r="C210" t="str">
            <v>02</v>
          </cell>
          <cell r="D210">
            <v>69</v>
          </cell>
          <cell r="E210" t="str">
            <v>LICEO DE BIJAGUA</v>
          </cell>
          <cell r="F210">
            <v>3</v>
          </cell>
          <cell r="G210">
            <v>870</v>
          </cell>
        </row>
        <row r="211">
          <cell r="A211">
            <v>4151</v>
          </cell>
          <cell r="B211" t="str">
            <v>573</v>
          </cell>
          <cell r="C211" t="str">
            <v>02</v>
          </cell>
          <cell r="D211">
            <v>69</v>
          </cell>
          <cell r="E211" t="str">
            <v>LICEO SAN JOSE DE UPALA</v>
          </cell>
          <cell r="F211">
            <v>3</v>
          </cell>
          <cell r="G211">
            <v>1068</v>
          </cell>
        </row>
        <row r="212">
          <cell r="A212">
            <v>4154</v>
          </cell>
          <cell r="B212" t="str">
            <v>573</v>
          </cell>
          <cell r="C212" t="str">
            <v>03</v>
          </cell>
          <cell r="D212">
            <v>50</v>
          </cell>
          <cell r="E212" t="str">
            <v>C.T.P. DON BOSCO</v>
          </cell>
          <cell r="F212">
            <v>4</v>
          </cell>
          <cell r="G212">
            <v>2744</v>
          </cell>
        </row>
        <row r="213">
          <cell r="A213">
            <v>4155</v>
          </cell>
          <cell r="B213" t="str">
            <v>573</v>
          </cell>
          <cell r="C213" t="str">
            <v>03</v>
          </cell>
          <cell r="D213">
            <v>50</v>
          </cell>
          <cell r="E213" t="str">
            <v>C.T.P. DE CALLE BLANCOS</v>
          </cell>
          <cell r="F213">
            <v>4</v>
          </cell>
          <cell r="G213">
            <v>1817</v>
          </cell>
        </row>
        <row r="214">
          <cell r="A214">
            <v>4156</v>
          </cell>
          <cell r="B214" t="str">
            <v>573</v>
          </cell>
          <cell r="C214" t="str">
            <v>03</v>
          </cell>
          <cell r="D214">
            <v>50</v>
          </cell>
          <cell r="E214" t="str">
            <v>C.T.P. EDUC. COM. Y SERVICIOS</v>
          </cell>
          <cell r="F214">
            <v>4</v>
          </cell>
          <cell r="G214">
            <v>1302</v>
          </cell>
        </row>
        <row r="215">
          <cell r="A215">
            <v>4157</v>
          </cell>
          <cell r="B215" t="str">
            <v>573</v>
          </cell>
          <cell r="C215" t="str">
            <v>03</v>
          </cell>
          <cell r="D215">
            <v>50</v>
          </cell>
          <cell r="E215" t="str">
            <v>C.T.P. SAN SEBASTIAN</v>
          </cell>
          <cell r="F215">
            <v>4</v>
          </cell>
          <cell r="G215">
            <v>1763</v>
          </cell>
        </row>
        <row r="216">
          <cell r="A216">
            <v>4158</v>
          </cell>
          <cell r="B216" t="str">
            <v>573</v>
          </cell>
          <cell r="C216" t="str">
            <v>03</v>
          </cell>
          <cell r="D216">
            <v>51</v>
          </cell>
          <cell r="E216" t="str">
            <v>C.T.P. DOS CERCAS</v>
          </cell>
          <cell r="F216">
            <v>4</v>
          </cell>
          <cell r="G216">
            <v>2145</v>
          </cell>
        </row>
        <row r="217">
          <cell r="A217">
            <v>4159</v>
          </cell>
          <cell r="B217" t="str">
            <v>573</v>
          </cell>
          <cell r="C217" t="str">
            <v>03</v>
          </cell>
          <cell r="D217">
            <v>51</v>
          </cell>
          <cell r="E217" t="str">
            <v>C.T.P. MONS.VICTOR ML.SANABRIA</v>
          </cell>
          <cell r="F217">
            <v>4</v>
          </cell>
          <cell r="G217">
            <v>2906</v>
          </cell>
        </row>
        <row r="218">
          <cell r="A218">
            <v>4160</v>
          </cell>
          <cell r="B218" t="str">
            <v>573</v>
          </cell>
          <cell r="C218" t="str">
            <v>03</v>
          </cell>
          <cell r="D218">
            <v>51</v>
          </cell>
          <cell r="E218" t="str">
            <v>C.T.P. JOSE FIGUERES FERRER</v>
          </cell>
          <cell r="F218">
            <v>4</v>
          </cell>
          <cell r="G218">
            <v>1845</v>
          </cell>
        </row>
        <row r="219">
          <cell r="A219">
            <v>4161</v>
          </cell>
          <cell r="B219" t="str">
            <v>573</v>
          </cell>
          <cell r="C219" t="str">
            <v>03</v>
          </cell>
          <cell r="D219">
            <v>51</v>
          </cell>
          <cell r="E219" t="str">
            <v>C.T.P. DE SAN JUAN SUR</v>
          </cell>
          <cell r="F219">
            <v>4</v>
          </cell>
          <cell r="G219">
            <v>1769</v>
          </cell>
        </row>
        <row r="220">
          <cell r="A220">
            <v>4162</v>
          </cell>
          <cell r="B220" t="str">
            <v>573</v>
          </cell>
          <cell r="C220" t="str">
            <v>03</v>
          </cell>
          <cell r="D220">
            <v>51</v>
          </cell>
          <cell r="E220" t="str">
            <v>C.T.P. DE ACOSTA</v>
          </cell>
          <cell r="F220">
            <v>4</v>
          </cell>
          <cell r="G220">
            <v>3668</v>
          </cell>
        </row>
        <row r="221">
          <cell r="A221">
            <v>4163</v>
          </cell>
          <cell r="B221" t="str">
            <v>573</v>
          </cell>
          <cell r="C221" t="str">
            <v>03</v>
          </cell>
          <cell r="D221">
            <v>52</v>
          </cell>
          <cell r="E221" t="str">
            <v>C.T.P. DE PURISCAL</v>
          </cell>
          <cell r="F221">
            <v>4</v>
          </cell>
          <cell r="G221">
            <v>3441</v>
          </cell>
        </row>
        <row r="222">
          <cell r="A222">
            <v>4164</v>
          </cell>
          <cell r="B222" t="str">
            <v>573</v>
          </cell>
          <cell r="C222" t="str">
            <v>03</v>
          </cell>
          <cell r="D222">
            <v>52</v>
          </cell>
          <cell r="E222" t="str">
            <v>C.T.P. DE TURRUBARES</v>
          </cell>
          <cell r="F222">
            <v>4</v>
          </cell>
          <cell r="G222">
            <v>816</v>
          </cell>
        </row>
        <row r="223">
          <cell r="A223">
            <v>4165</v>
          </cell>
          <cell r="B223" t="str">
            <v>573</v>
          </cell>
          <cell r="C223" t="str">
            <v>03</v>
          </cell>
          <cell r="D223">
            <v>52</v>
          </cell>
          <cell r="E223" t="str">
            <v>C.T.P. LA GLORIA</v>
          </cell>
          <cell r="F223">
            <v>4</v>
          </cell>
          <cell r="G223">
            <v>898</v>
          </cell>
        </row>
        <row r="224">
          <cell r="A224">
            <v>4166</v>
          </cell>
          <cell r="B224" t="str">
            <v>573</v>
          </cell>
          <cell r="C224" t="str">
            <v>03</v>
          </cell>
          <cell r="D224">
            <v>53</v>
          </cell>
          <cell r="E224" t="str">
            <v>C.T.P. DE SAN ISIDRO DE EL GEN</v>
          </cell>
          <cell r="F224">
            <v>4</v>
          </cell>
          <cell r="G224">
            <v>2025</v>
          </cell>
        </row>
        <row r="225">
          <cell r="A225">
            <v>4167</v>
          </cell>
          <cell r="B225" t="str">
            <v>573</v>
          </cell>
          <cell r="C225" t="str">
            <v>03</v>
          </cell>
          <cell r="D225">
            <v>53</v>
          </cell>
          <cell r="E225" t="str">
            <v>C.T.P. DE PLATANARES</v>
          </cell>
          <cell r="F225">
            <v>4</v>
          </cell>
          <cell r="G225">
            <v>1698</v>
          </cell>
        </row>
        <row r="226">
          <cell r="A226">
            <v>4168</v>
          </cell>
          <cell r="B226" t="str">
            <v>573</v>
          </cell>
          <cell r="C226" t="str">
            <v>03</v>
          </cell>
          <cell r="D226">
            <v>53</v>
          </cell>
          <cell r="E226" t="str">
            <v>C.T.P. DE PEJIBAYE</v>
          </cell>
          <cell r="F226">
            <v>4</v>
          </cell>
          <cell r="G226">
            <v>1325</v>
          </cell>
        </row>
        <row r="227">
          <cell r="A227">
            <v>4169</v>
          </cell>
          <cell r="B227" t="str">
            <v>573</v>
          </cell>
          <cell r="C227" t="str">
            <v>03</v>
          </cell>
          <cell r="D227">
            <v>53</v>
          </cell>
          <cell r="E227" t="str">
            <v>C.T.P. GENERAL VIEJO</v>
          </cell>
          <cell r="F227">
            <v>4</v>
          </cell>
          <cell r="G227">
            <v>1737</v>
          </cell>
        </row>
        <row r="228">
          <cell r="A228">
            <v>4170</v>
          </cell>
          <cell r="B228" t="str">
            <v>573</v>
          </cell>
          <cell r="C228" t="str">
            <v>03</v>
          </cell>
          <cell r="D228">
            <v>53</v>
          </cell>
          <cell r="E228" t="str">
            <v>C.T.P. DE BUENOS AIRES</v>
          </cell>
          <cell r="F228">
            <v>4</v>
          </cell>
          <cell r="G228">
            <v>1891</v>
          </cell>
        </row>
        <row r="229">
          <cell r="A229">
            <v>4171</v>
          </cell>
          <cell r="B229" t="str">
            <v>573</v>
          </cell>
          <cell r="C229" t="str">
            <v>03</v>
          </cell>
          <cell r="D229">
            <v>54</v>
          </cell>
          <cell r="E229" t="str">
            <v>C.T.P. JESUS OCAÑA ROJAS</v>
          </cell>
          <cell r="F229">
            <v>4</v>
          </cell>
          <cell r="G229">
            <v>2111</v>
          </cell>
        </row>
        <row r="230">
          <cell r="A230">
            <v>4172</v>
          </cell>
          <cell r="B230" t="str">
            <v>573</v>
          </cell>
          <cell r="C230" t="str">
            <v>03</v>
          </cell>
          <cell r="D230">
            <v>54</v>
          </cell>
          <cell r="E230" t="str">
            <v>C.T.P. RICARDO CASTRO BEER</v>
          </cell>
          <cell r="F230">
            <v>4</v>
          </cell>
          <cell r="G230">
            <v>2893</v>
          </cell>
        </row>
        <row r="231">
          <cell r="A231">
            <v>4173</v>
          </cell>
          <cell r="B231" t="str">
            <v>573</v>
          </cell>
          <cell r="C231" t="str">
            <v>03</v>
          </cell>
          <cell r="D231">
            <v>54</v>
          </cell>
          <cell r="E231" t="str">
            <v>C.T.P. DE SAN MATEO</v>
          </cell>
          <cell r="F231">
            <v>4</v>
          </cell>
          <cell r="G231">
            <v>1121</v>
          </cell>
        </row>
        <row r="232">
          <cell r="A232">
            <v>4174</v>
          </cell>
          <cell r="B232" t="str">
            <v>573</v>
          </cell>
          <cell r="C232" t="str">
            <v>03</v>
          </cell>
          <cell r="D232">
            <v>55</v>
          </cell>
          <cell r="E232" t="str">
            <v>C.T.P. DE PIEDADES SUR</v>
          </cell>
          <cell r="F232">
            <v>4</v>
          </cell>
          <cell r="G232">
            <v>2138</v>
          </cell>
        </row>
        <row r="233">
          <cell r="A233">
            <v>4175</v>
          </cell>
          <cell r="B233" t="str">
            <v>573</v>
          </cell>
          <cell r="C233" t="str">
            <v>03</v>
          </cell>
          <cell r="D233">
            <v>55</v>
          </cell>
          <cell r="E233" t="str">
            <v>C.T.P. FRANCISCO J ORLICH</v>
          </cell>
          <cell r="F233">
            <v>4</v>
          </cell>
          <cell r="G233">
            <v>2214</v>
          </cell>
        </row>
        <row r="234">
          <cell r="A234">
            <v>4176</v>
          </cell>
          <cell r="B234" t="str">
            <v>573</v>
          </cell>
          <cell r="C234" t="str">
            <v>03</v>
          </cell>
          <cell r="D234">
            <v>56</v>
          </cell>
          <cell r="E234" t="str">
            <v>C.T.P. NATANIEL ARIAS</v>
          </cell>
          <cell r="F234">
            <v>4</v>
          </cell>
          <cell r="G234">
            <v>2915</v>
          </cell>
        </row>
        <row r="235">
          <cell r="A235">
            <v>4177</v>
          </cell>
          <cell r="B235" t="str">
            <v>573</v>
          </cell>
          <cell r="C235" t="str">
            <v>03</v>
          </cell>
          <cell r="D235">
            <v>56</v>
          </cell>
          <cell r="E235" t="str">
            <v>C.T.P. LOS CHILES</v>
          </cell>
          <cell r="F235">
            <v>4</v>
          </cell>
          <cell r="G235">
            <v>1471</v>
          </cell>
        </row>
        <row r="236">
          <cell r="A236">
            <v>4178</v>
          </cell>
          <cell r="B236" t="str">
            <v>573</v>
          </cell>
          <cell r="C236" t="str">
            <v>03</v>
          </cell>
          <cell r="D236">
            <v>56</v>
          </cell>
          <cell r="E236" t="str">
            <v>C.T.P. DE VENECIA</v>
          </cell>
          <cell r="F236">
            <v>4</v>
          </cell>
          <cell r="G236">
            <v>2342</v>
          </cell>
        </row>
        <row r="237">
          <cell r="A237">
            <v>4179</v>
          </cell>
          <cell r="B237" t="str">
            <v>573</v>
          </cell>
          <cell r="C237" t="str">
            <v>03</v>
          </cell>
          <cell r="D237">
            <v>56</v>
          </cell>
          <cell r="E237" t="str">
            <v>C.T.P. DE LA FORTUNA</v>
          </cell>
          <cell r="F237">
            <v>4</v>
          </cell>
          <cell r="G237">
            <v>1725</v>
          </cell>
        </row>
        <row r="238">
          <cell r="A238">
            <v>4180</v>
          </cell>
          <cell r="B238" t="str">
            <v>573</v>
          </cell>
          <cell r="C238" t="str">
            <v>03</v>
          </cell>
          <cell r="D238">
            <v>56</v>
          </cell>
          <cell r="E238" t="str">
            <v>C.T.P. DE PITAL</v>
          </cell>
          <cell r="F238">
            <v>4</v>
          </cell>
          <cell r="G238">
            <v>1881</v>
          </cell>
        </row>
        <row r="239">
          <cell r="A239">
            <v>4181</v>
          </cell>
          <cell r="B239" t="str">
            <v>573</v>
          </cell>
          <cell r="C239" t="str">
            <v>03</v>
          </cell>
          <cell r="D239">
            <v>56</v>
          </cell>
          <cell r="E239" t="str">
            <v>C.T.P. DE GUATUSO</v>
          </cell>
          <cell r="F239">
            <v>4</v>
          </cell>
          <cell r="G239">
            <v>1820</v>
          </cell>
        </row>
        <row r="240">
          <cell r="A240">
            <v>4182</v>
          </cell>
          <cell r="B240" t="str">
            <v>573</v>
          </cell>
          <cell r="C240" t="str">
            <v>03</v>
          </cell>
          <cell r="D240">
            <v>56</v>
          </cell>
          <cell r="E240" t="str">
            <v>C.T.P. DE SANTA ROSA</v>
          </cell>
          <cell r="F240">
            <v>4</v>
          </cell>
          <cell r="G240">
            <v>1683</v>
          </cell>
        </row>
        <row r="241">
          <cell r="A241">
            <v>4183</v>
          </cell>
          <cell r="B241" t="str">
            <v>573</v>
          </cell>
          <cell r="C241" t="str">
            <v>03</v>
          </cell>
          <cell r="D241">
            <v>56</v>
          </cell>
          <cell r="E241" t="str">
            <v>C.T.P. REG. DE SAN CARLOS</v>
          </cell>
          <cell r="F241">
            <v>4</v>
          </cell>
          <cell r="G241">
            <v>1591</v>
          </cell>
        </row>
        <row r="242">
          <cell r="A242">
            <v>4184</v>
          </cell>
          <cell r="B242" t="str">
            <v>573</v>
          </cell>
          <cell r="C242" t="str">
            <v>03</v>
          </cell>
          <cell r="D242">
            <v>57</v>
          </cell>
          <cell r="E242" t="str">
            <v>C.T.P. COVAO</v>
          </cell>
          <cell r="F242">
            <v>4</v>
          </cell>
          <cell r="G242">
            <v>1803</v>
          </cell>
        </row>
        <row r="243">
          <cell r="A243">
            <v>4185</v>
          </cell>
          <cell r="B243" t="str">
            <v>573</v>
          </cell>
          <cell r="C243" t="str">
            <v>03</v>
          </cell>
          <cell r="D243">
            <v>57</v>
          </cell>
          <cell r="E243" t="str">
            <v>C.T.P. DE PACAYAS</v>
          </cell>
          <cell r="F243">
            <v>4</v>
          </cell>
          <cell r="G243">
            <v>1992</v>
          </cell>
        </row>
        <row r="244">
          <cell r="A244">
            <v>4186</v>
          </cell>
          <cell r="B244" t="str">
            <v>573</v>
          </cell>
          <cell r="C244" t="str">
            <v>03</v>
          </cell>
          <cell r="D244">
            <v>57</v>
          </cell>
          <cell r="E244" t="str">
            <v>C.T.P. DANIEL FLORES ZAVALETA</v>
          </cell>
          <cell r="F244">
            <v>4</v>
          </cell>
          <cell r="G244">
            <v>1837</v>
          </cell>
        </row>
        <row r="245">
          <cell r="A245">
            <v>4188</v>
          </cell>
          <cell r="B245" t="str">
            <v>573</v>
          </cell>
          <cell r="C245" t="str">
            <v>03</v>
          </cell>
          <cell r="D245">
            <v>57</v>
          </cell>
          <cell r="E245" t="str">
            <v>C.T.P. DE SAN PABLO DE LEON C.</v>
          </cell>
          <cell r="F245">
            <v>4</v>
          </cell>
          <cell r="G245">
            <v>1907</v>
          </cell>
        </row>
        <row r="246">
          <cell r="A246">
            <v>4189</v>
          </cell>
          <cell r="B246" t="str">
            <v>573</v>
          </cell>
          <cell r="C246" t="str">
            <v>03</v>
          </cell>
          <cell r="D246">
            <v>58</v>
          </cell>
          <cell r="E246" t="str">
            <v>C.T.P. DE LA SUIZA</v>
          </cell>
          <cell r="F246">
            <v>4</v>
          </cell>
          <cell r="G246">
            <v>1922</v>
          </cell>
        </row>
        <row r="247">
          <cell r="A247">
            <v>4190</v>
          </cell>
          <cell r="B247" t="str">
            <v>573</v>
          </cell>
          <cell r="C247" t="str">
            <v>03</v>
          </cell>
          <cell r="D247">
            <v>59</v>
          </cell>
          <cell r="E247" t="str">
            <v>C.T.P. DE FLORES</v>
          </cell>
          <cell r="F247">
            <v>4</v>
          </cell>
          <cell r="G247">
            <v>1060</v>
          </cell>
        </row>
        <row r="248">
          <cell r="A248">
            <v>4191</v>
          </cell>
          <cell r="B248" t="str">
            <v>573</v>
          </cell>
          <cell r="C248" t="str">
            <v>03</v>
          </cell>
          <cell r="D248">
            <v>59</v>
          </cell>
          <cell r="E248" t="str">
            <v>C.T.P. DE HEREDIA</v>
          </cell>
          <cell r="F248">
            <v>4</v>
          </cell>
          <cell r="G248">
            <v>1873</v>
          </cell>
        </row>
        <row r="249">
          <cell r="A249">
            <v>4192</v>
          </cell>
          <cell r="B249" t="str">
            <v>573</v>
          </cell>
          <cell r="C249" t="str">
            <v>03</v>
          </cell>
          <cell r="D249">
            <v>59</v>
          </cell>
          <cell r="E249" t="str">
            <v>C.T.P. DE ULLOA</v>
          </cell>
          <cell r="F249">
            <v>4</v>
          </cell>
          <cell r="G249">
            <v>2283</v>
          </cell>
        </row>
        <row r="250">
          <cell r="A250">
            <v>4193</v>
          </cell>
          <cell r="B250" t="str">
            <v>573</v>
          </cell>
          <cell r="C250" t="str">
            <v>03</v>
          </cell>
          <cell r="D250">
            <v>59</v>
          </cell>
          <cell r="E250" t="str">
            <v>C.T.P. PUERTO VIEJO</v>
          </cell>
          <cell r="F250">
            <v>4</v>
          </cell>
          <cell r="G250">
            <v>2191</v>
          </cell>
        </row>
        <row r="251">
          <cell r="A251">
            <v>4194</v>
          </cell>
          <cell r="B251" t="str">
            <v>573</v>
          </cell>
          <cell r="C251" t="str">
            <v>03</v>
          </cell>
          <cell r="D251">
            <v>60</v>
          </cell>
          <cell r="E251" t="str">
            <v>C.T.P. DE LIBERIA</v>
          </cell>
          <cell r="F251">
            <v>4</v>
          </cell>
          <cell r="G251">
            <v>2373</v>
          </cell>
        </row>
        <row r="252">
          <cell r="A252">
            <v>4195</v>
          </cell>
          <cell r="B252" t="str">
            <v>573</v>
          </cell>
          <cell r="C252" t="str">
            <v>03</v>
          </cell>
          <cell r="D252">
            <v>60</v>
          </cell>
          <cell r="E252" t="str">
            <v>C.T.P. DE LA FORTUNA</v>
          </cell>
          <cell r="F252">
            <v>4</v>
          </cell>
          <cell r="G252">
            <v>1021</v>
          </cell>
        </row>
        <row r="253">
          <cell r="A253">
            <v>4196</v>
          </cell>
          <cell r="B253" t="str">
            <v>573</v>
          </cell>
          <cell r="C253" t="str">
            <v>03</v>
          </cell>
          <cell r="D253">
            <v>61</v>
          </cell>
          <cell r="E253" t="str">
            <v>C.T.P. DE NANDAYURE</v>
          </cell>
          <cell r="F253">
            <v>4</v>
          </cell>
          <cell r="G253">
            <v>1519</v>
          </cell>
        </row>
        <row r="254">
          <cell r="A254">
            <v>4197</v>
          </cell>
          <cell r="B254" t="str">
            <v>573</v>
          </cell>
          <cell r="C254" t="str">
            <v>03</v>
          </cell>
          <cell r="D254">
            <v>61</v>
          </cell>
          <cell r="E254" t="str">
            <v>C.T.P. DE HOJANCHA</v>
          </cell>
          <cell r="F254">
            <v>4</v>
          </cell>
          <cell r="G254">
            <v>1632</v>
          </cell>
        </row>
        <row r="255">
          <cell r="A255">
            <v>4198</v>
          </cell>
          <cell r="B255" t="str">
            <v>573</v>
          </cell>
          <cell r="C255" t="str">
            <v>03</v>
          </cell>
          <cell r="D255">
            <v>61</v>
          </cell>
          <cell r="E255" t="str">
            <v>C.T.P. DE NICOYA</v>
          </cell>
          <cell r="F255">
            <v>4</v>
          </cell>
          <cell r="G255">
            <v>1563</v>
          </cell>
        </row>
        <row r="256">
          <cell r="A256">
            <v>4199</v>
          </cell>
          <cell r="B256" t="str">
            <v>573</v>
          </cell>
          <cell r="C256" t="str">
            <v>03</v>
          </cell>
          <cell r="D256">
            <v>61</v>
          </cell>
          <cell r="E256" t="str">
            <v>C.T.P. DE MANSION</v>
          </cell>
          <cell r="F256">
            <v>4</v>
          </cell>
          <cell r="G256">
            <v>2044</v>
          </cell>
        </row>
        <row r="257">
          <cell r="A257">
            <v>4200</v>
          </cell>
          <cell r="B257" t="str">
            <v>573</v>
          </cell>
          <cell r="C257" t="str">
            <v>03</v>
          </cell>
          <cell r="D257">
            <v>61</v>
          </cell>
          <cell r="E257" t="str">
            <v>C.T.P. DE CORRALILLO</v>
          </cell>
          <cell r="F257">
            <v>4</v>
          </cell>
          <cell r="G257">
            <v>992</v>
          </cell>
        </row>
        <row r="258">
          <cell r="A258">
            <v>4201</v>
          </cell>
          <cell r="B258" t="str">
            <v>573</v>
          </cell>
          <cell r="C258" t="str">
            <v>03</v>
          </cell>
          <cell r="D258">
            <v>62</v>
          </cell>
          <cell r="E258" t="str">
            <v>C.T.P. DE CARRILLO</v>
          </cell>
          <cell r="F258">
            <v>4</v>
          </cell>
          <cell r="G258">
            <v>1720</v>
          </cell>
        </row>
        <row r="259">
          <cell r="A259">
            <v>4202</v>
          </cell>
          <cell r="B259" t="str">
            <v>573</v>
          </cell>
          <cell r="C259" t="str">
            <v>03</v>
          </cell>
          <cell r="D259">
            <v>62</v>
          </cell>
          <cell r="E259" t="str">
            <v>C.T.P. 27 DE ABRIL</v>
          </cell>
          <cell r="F259">
            <v>4</v>
          </cell>
          <cell r="G259">
            <v>1320</v>
          </cell>
        </row>
        <row r="260">
          <cell r="A260">
            <v>4203</v>
          </cell>
          <cell r="B260" t="str">
            <v>573</v>
          </cell>
          <cell r="C260" t="str">
            <v>03</v>
          </cell>
          <cell r="D260">
            <v>62</v>
          </cell>
          <cell r="E260" t="str">
            <v>C.T.P. DE SANTA CRUZ</v>
          </cell>
          <cell r="F260">
            <v>4</v>
          </cell>
          <cell r="G260">
            <v>1165</v>
          </cell>
        </row>
        <row r="261">
          <cell r="A261">
            <v>4204</v>
          </cell>
          <cell r="B261" t="str">
            <v>573</v>
          </cell>
          <cell r="C261" t="str">
            <v>03</v>
          </cell>
          <cell r="D261">
            <v>62</v>
          </cell>
          <cell r="E261" t="str">
            <v>C.T.P. DE SANTA BARBARA</v>
          </cell>
          <cell r="F261">
            <v>4</v>
          </cell>
          <cell r="G261">
            <v>247</v>
          </cell>
        </row>
        <row r="262">
          <cell r="A262">
            <v>4205</v>
          </cell>
          <cell r="B262" t="str">
            <v>573</v>
          </cell>
          <cell r="C262" t="str">
            <v>03</v>
          </cell>
          <cell r="D262">
            <v>62</v>
          </cell>
          <cell r="E262" t="str">
            <v>C.T.P. DE CARTAGENA</v>
          </cell>
          <cell r="F262">
            <v>4</v>
          </cell>
          <cell r="G262">
            <v>1605</v>
          </cell>
        </row>
        <row r="263">
          <cell r="A263">
            <v>4206</v>
          </cell>
          <cell r="B263" t="str">
            <v>573</v>
          </cell>
          <cell r="C263" t="str">
            <v>03</v>
          </cell>
          <cell r="D263">
            <v>62</v>
          </cell>
          <cell r="E263" t="str">
            <v>C.T.P. DE SARDINAL</v>
          </cell>
          <cell r="F263">
            <v>4</v>
          </cell>
          <cell r="G263">
            <v>1651</v>
          </cell>
        </row>
        <row r="264">
          <cell r="A264">
            <v>4208</v>
          </cell>
          <cell r="B264" t="str">
            <v>573</v>
          </cell>
          <cell r="C264" t="str">
            <v>03</v>
          </cell>
          <cell r="D264">
            <v>64</v>
          </cell>
          <cell r="E264" t="str">
            <v>C.T.P. DE JICARAL</v>
          </cell>
          <cell r="F264">
            <v>4</v>
          </cell>
          <cell r="G264">
            <v>1974</v>
          </cell>
        </row>
        <row r="265">
          <cell r="A265">
            <v>4209</v>
          </cell>
          <cell r="B265" t="str">
            <v>573</v>
          </cell>
          <cell r="C265" t="str">
            <v>03</v>
          </cell>
          <cell r="D265">
            <v>64</v>
          </cell>
          <cell r="E265" t="str">
            <v>C.T.P. DE PUNTARENAS</v>
          </cell>
          <cell r="F265">
            <v>4</v>
          </cell>
          <cell r="G265">
            <v>2801</v>
          </cell>
        </row>
        <row r="266">
          <cell r="A266">
            <v>4210</v>
          </cell>
          <cell r="B266" t="str">
            <v>573</v>
          </cell>
          <cell r="C266" t="str">
            <v>03</v>
          </cell>
          <cell r="D266">
            <v>64</v>
          </cell>
          <cell r="E266" t="str">
            <v>C.T.P. DE PAQUERA</v>
          </cell>
          <cell r="F266">
            <v>4</v>
          </cell>
          <cell r="G266">
            <v>1313</v>
          </cell>
        </row>
        <row r="267">
          <cell r="A267">
            <v>4211</v>
          </cell>
          <cell r="B267" t="str">
            <v>573</v>
          </cell>
          <cell r="C267" t="str">
            <v>03</v>
          </cell>
          <cell r="D267">
            <v>64</v>
          </cell>
          <cell r="E267" t="str">
            <v>C.T.P. DE COBANO</v>
          </cell>
          <cell r="F267">
            <v>4</v>
          </cell>
          <cell r="G267">
            <v>1309</v>
          </cell>
        </row>
        <row r="268">
          <cell r="A268">
            <v>4212</v>
          </cell>
          <cell r="B268" t="str">
            <v>573</v>
          </cell>
          <cell r="C268" t="str">
            <v>03</v>
          </cell>
          <cell r="D268">
            <v>64</v>
          </cell>
          <cell r="E268" t="str">
            <v>C.T.P. DE SANTA ELENA</v>
          </cell>
          <cell r="F268">
            <v>4</v>
          </cell>
          <cell r="G268">
            <v>883</v>
          </cell>
        </row>
        <row r="269">
          <cell r="A269">
            <v>4213</v>
          </cell>
          <cell r="B269" t="str">
            <v>573</v>
          </cell>
          <cell r="C269" t="str">
            <v>03</v>
          </cell>
          <cell r="D269">
            <v>65</v>
          </cell>
          <cell r="E269" t="str">
            <v>C.T.P. DE OSA</v>
          </cell>
          <cell r="F269">
            <v>4</v>
          </cell>
          <cell r="G269">
            <v>1039</v>
          </cell>
        </row>
        <row r="270">
          <cell r="A270">
            <v>4214</v>
          </cell>
          <cell r="B270" t="str">
            <v>573</v>
          </cell>
          <cell r="C270" t="str">
            <v>03</v>
          </cell>
          <cell r="D270">
            <v>65</v>
          </cell>
          <cell r="E270" t="str">
            <v>C.T.P. CARLOS ML. VICENTE C.</v>
          </cell>
          <cell r="F270">
            <v>4</v>
          </cell>
          <cell r="G270">
            <v>2281</v>
          </cell>
        </row>
        <row r="271">
          <cell r="A271">
            <v>4215</v>
          </cell>
          <cell r="B271" t="str">
            <v>573</v>
          </cell>
          <cell r="C271" t="str">
            <v>03</v>
          </cell>
          <cell r="D271">
            <v>65</v>
          </cell>
          <cell r="E271" t="str">
            <v>C.T.P. HUMBERTO MELLONI CAMPAN</v>
          </cell>
          <cell r="F271">
            <v>4</v>
          </cell>
          <cell r="G271">
            <v>2086</v>
          </cell>
        </row>
        <row r="272">
          <cell r="A272">
            <v>4216</v>
          </cell>
          <cell r="B272" t="str">
            <v>573</v>
          </cell>
          <cell r="C272" t="str">
            <v>03</v>
          </cell>
          <cell r="D272">
            <v>65</v>
          </cell>
          <cell r="E272" t="str">
            <v>C.T.P. DE SABALITO</v>
          </cell>
          <cell r="F272">
            <v>4</v>
          </cell>
          <cell r="G272">
            <v>1776</v>
          </cell>
        </row>
        <row r="273">
          <cell r="A273">
            <v>4217</v>
          </cell>
          <cell r="B273" t="str">
            <v>573</v>
          </cell>
          <cell r="C273" t="str">
            <v>03</v>
          </cell>
          <cell r="D273">
            <v>65</v>
          </cell>
          <cell r="E273" t="str">
            <v>C.T.P. DE GUAYCARA</v>
          </cell>
          <cell r="F273">
            <v>4</v>
          </cell>
          <cell r="G273">
            <v>1783</v>
          </cell>
        </row>
        <row r="274">
          <cell r="A274">
            <v>4218</v>
          </cell>
          <cell r="B274" t="str">
            <v>573</v>
          </cell>
          <cell r="C274" t="str">
            <v>03</v>
          </cell>
          <cell r="D274">
            <v>65</v>
          </cell>
          <cell r="E274" t="str">
            <v>C.T.P. DE CORREDORES</v>
          </cell>
          <cell r="F274">
            <v>4</v>
          </cell>
          <cell r="G274">
            <v>1193</v>
          </cell>
        </row>
        <row r="275">
          <cell r="A275">
            <v>4220</v>
          </cell>
          <cell r="B275" t="str">
            <v>573</v>
          </cell>
          <cell r="C275" t="str">
            <v>03</v>
          </cell>
          <cell r="D275">
            <v>65</v>
          </cell>
          <cell r="E275" t="str">
            <v>C.T.P. DE PUERTO JIMENEZ</v>
          </cell>
          <cell r="F275">
            <v>4</v>
          </cell>
          <cell r="G275">
            <v>1063</v>
          </cell>
        </row>
        <row r="276">
          <cell r="A276">
            <v>4221</v>
          </cell>
          <cell r="B276" t="str">
            <v>573</v>
          </cell>
          <cell r="C276" t="str">
            <v>03</v>
          </cell>
          <cell r="D276">
            <v>66</v>
          </cell>
          <cell r="E276" t="str">
            <v>C.T.P. DE LIMON</v>
          </cell>
          <cell r="F276">
            <v>4</v>
          </cell>
          <cell r="G276">
            <v>3401</v>
          </cell>
        </row>
        <row r="277">
          <cell r="A277">
            <v>4222</v>
          </cell>
          <cell r="B277" t="str">
            <v>573</v>
          </cell>
          <cell r="C277" t="str">
            <v>03</v>
          </cell>
          <cell r="D277">
            <v>66</v>
          </cell>
          <cell r="E277" t="str">
            <v>C.T.P. DE BATAAM</v>
          </cell>
          <cell r="F277">
            <v>4</v>
          </cell>
          <cell r="G277">
            <v>2039</v>
          </cell>
        </row>
        <row r="278">
          <cell r="A278">
            <v>4223</v>
          </cell>
          <cell r="B278" t="str">
            <v>573</v>
          </cell>
          <cell r="C278" t="str">
            <v>03</v>
          </cell>
          <cell r="D278">
            <v>66</v>
          </cell>
          <cell r="E278" t="str">
            <v>C.T.P. DE TALAMANCA</v>
          </cell>
          <cell r="F278">
            <v>4</v>
          </cell>
          <cell r="G278">
            <v>2065</v>
          </cell>
        </row>
        <row r="279">
          <cell r="A279">
            <v>4224</v>
          </cell>
          <cell r="B279" t="str">
            <v>573</v>
          </cell>
          <cell r="C279" t="str">
            <v>03</v>
          </cell>
          <cell r="D279">
            <v>66</v>
          </cell>
          <cell r="E279" t="str">
            <v>C.T.P. VALLE ESTRELLA</v>
          </cell>
          <cell r="F279">
            <v>4</v>
          </cell>
          <cell r="G279">
            <v>1839</v>
          </cell>
        </row>
        <row r="280">
          <cell r="A280">
            <v>4225</v>
          </cell>
          <cell r="B280" t="str">
            <v>573</v>
          </cell>
          <cell r="C280" t="str">
            <v>03</v>
          </cell>
          <cell r="D280">
            <v>66</v>
          </cell>
          <cell r="E280" t="str">
            <v>COLEGIO DEPORTIVO DE LIMON</v>
          </cell>
          <cell r="F280">
            <v>4</v>
          </cell>
          <cell r="G280">
            <v>987</v>
          </cell>
        </row>
        <row r="281">
          <cell r="A281">
            <v>4226</v>
          </cell>
          <cell r="B281" t="str">
            <v>573</v>
          </cell>
          <cell r="C281" t="str">
            <v>03</v>
          </cell>
          <cell r="D281">
            <v>66</v>
          </cell>
          <cell r="E281" t="str">
            <v>C.T.P. DE SIQUIRRES</v>
          </cell>
          <cell r="F281">
            <v>4</v>
          </cell>
          <cell r="G281">
            <v>4288</v>
          </cell>
        </row>
        <row r="282">
          <cell r="A282">
            <v>4227</v>
          </cell>
          <cell r="B282" t="str">
            <v>573</v>
          </cell>
          <cell r="C282" t="str">
            <v>03</v>
          </cell>
          <cell r="D282">
            <v>67</v>
          </cell>
          <cell r="E282" t="str">
            <v>C.T.P. DE POCOCI</v>
          </cell>
          <cell r="F282">
            <v>4</v>
          </cell>
          <cell r="G282">
            <v>4668</v>
          </cell>
        </row>
        <row r="283">
          <cell r="A283">
            <v>4228</v>
          </cell>
          <cell r="B283" t="str">
            <v>573</v>
          </cell>
          <cell r="C283" t="str">
            <v>03</v>
          </cell>
          <cell r="D283">
            <v>67</v>
          </cell>
          <cell r="E283" t="str">
            <v>C.T.P. DE GUACIMO</v>
          </cell>
          <cell r="F283">
            <v>4</v>
          </cell>
          <cell r="G283">
            <v>1552</v>
          </cell>
        </row>
        <row r="284">
          <cell r="A284">
            <v>4229</v>
          </cell>
          <cell r="B284" t="str">
            <v>573</v>
          </cell>
          <cell r="C284" t="str">
            <v>03</v>
          </cell>
          <cell r="D284">
            <v>68</v>
          </cell>
          <cell r="E284" t="str">
            <v>C.T.P. DE JACO</v>
          </cell>
          <cell r="F284">
            <v>4</v>
          </cell>
          <cell r="G284">
            <v>1299</v>
          </cell>
        </row>
        <row r="285">
          <cell r="A285">
            <v>4230</v>
          </cell>
          <cell r="B285" t="str">
            <v>573</v>
          </cell>
          <cell r="C285" t="str">
            <v>03</v>
          </cell>
          <cell r="D285">
            <v>68</v>
          </cell>
          <cell r="E285" t="str">
            <v>C.T.P. DE PARRITA</v>
          </cell>
          <cell r="F285">
            <v>4</v>
          </cell>
          <cell r="G285">
            <v>2178</v>
          </cell>
        </row>
        <row r="286">
          <cell r="A286">
            <v>4231</v>
          </cell>
          <cell r="B286" t="str">
            <v>573</v>
          </cell>
          <cell r="C286" t="str">
            <v>03</v>
          </cell>
          <cell r="D286">
            <v>68</v>
          </cell>
          <cell r="E286" t="str">
            <v>C.T.P. DE MATAPALO</v>
          </cell>
          <cell r="F286">
            <v>4</v>
          </cell>
          <cell r="G286">
            <v>973</v>
          </cell>
        </row>
        <row r="287">
          <cell r="A287">
            <v>4232</v>
          </cell>
          <cell r="B287" t="str">
            <v>573</v>
          </cell>
          <cell r="C287" t="str">
            <v>03</v>
          </cell>
          <cell r="D287">
            <v>69</v>
          </cell>
          <cell r="E287" t="str">
            <v>C.T.P. DE UPALA</v>
          </cell>
          <cell r="F287">
            <v>4</v>
          </cell>
          <cell r="G287">
            <v>2554</v>
          </cell>
        </row>
        <row r="288">
          <cell r="A288">
            <v>4822</v>
          </cell>
          <cell r="B288" t="str">
            <v>573</v>
          </cell>
          <cell r="C288" t="str">
            <v>05</v>
          </cell>
          <cell r="D288">
            <v>50</v>
          </cell>
          <cell r="E288" t="str">
            <v>COL. NOCT. JOSE J. JIMENEZ</v>
          </cell>
          <cell r="F288">
            <v>5</v>
          </cell>
          <cell r="G288">
            <v>867</v>
          </cell>
        </row>
        <row r="289">
          <cell r="A289">
            <v>4823</v>
          </cell>
          <cell r="B289" t="str">
            <v>573</v>
          </cell>
          <cell r="C289" t="str">
            <v>05</v>
          </cell>
          <cell r="D289">
            <v>50</v>
          </cell>
          <cell r="E289" t="str">
            <v>COL. NOCT. LEON XIII</v>
          </cell>
          <cell r="F289">
            <v>5</v>
          </cell>
          <cell r="G289">
            <v>344</v>
          </cell>
        </row>
        <row r="290">
          <cell r="A290">
            <v>4824</v>
          </cell>
          <cell r="B290" t="str">
            <v>573</v>
          </cell>
          <cell r="C290" t="str">
            <v>05</v>
          </cell>
          <cell r="D290">
            <v>50</v>
          </cell>
          <cell r="E290" t="str">
            <v>COL. NOCT. DE HATILLO</v>
          </cell>
          <cell r="F290">
            <v>5</v>
          </cell>
          <cell r="G290">
            <v>400</v>
          </cell>
        </row>
        <row r="291">
          <cell r="A291">
            <v>4825</v>
          </cell>
          <cell r="B291" t="str">
            <v>573</v>
          </cell>
          <cell r="C291" t="str">
            <v>05</v>
          </cell>
          <cell r="D291">
            <v>50</v>
          </cell>
          <cell r="E291" t="str">
            <v>COL. NOCT. BRAULIO CARRILLO</v>
          </cell>
          <cell r="F291">
            <v>5</v>
          </cell>
          <cell r="G291">
            <v>343</v>
          </cell>
        </row>
        <row r="292">
          <cell r="A292">
            <v>4837</v>
          </cell>
          <cell r="B292" t="str">
            <v>573</v>
          </cell>
          <cell r="C292" t="str">
            <v>05</v>
          </cell>
          <cell r="D292">
            <v>51</v>
          </cell>
          <cell r="E292" t="str">
            <v>COL. NOCT. DE DESAMPARADOS</v>
          </cell>
          <cell r="F292">
            <v>5</v>
          </cell>
          <cell r="G292">
            <v>713</v>
          </cell>
        </row>
        <row r="293">
          <cell r="A293">
            <v>4838</v>
          </cell>
          <cell r="B293" t="str">
            <v>573</v>
          </cell>
          <cell r="C293" t="str">
            <v>05</v>
          </cell>
          <cell r="D293">
            <v>52</v>
          </cell>
          <cell r="E293" t="str">
            <v>COL. NOCT. DE PURISCAL</v>
          </cell>
          <cell r="F293">
            <v>5</v>
          </cell>
          <cell r="G293">
            <v>772</v>
          </cell>
        </row>
        <row r="294">
          <cell r="A294">
            <v>4839</v>
          </cell>
          <cell r="B294" t="str">
            <v>573</v>
          </cell>
          <cell r="C294" t="str">
            <v>05</v>
          </cell>
          <cell r="D294">
            <v>52</v>
          </cell>
          <cell r="E294" t="str">
            <v>COL. NOCT. CIUDAD COLON</v>
          </cell>
          <cell r="F294">
            <v>5</v>
          </cell>
          <cell r="G294">
            <v>410</v>
          </cell>
        </row>
        <row r="295">
          <cell r="A295">
            <v>4840</v>
          </cell>
          <cell r="B295" t="str">
            <v>573</v>
          </cell>
          <cell r="C295" t="str">
            <v>05</v>
          </cell>
          <cell r="D295">
            <v>53</v>
          </cell>
          <cell r="E295" t="str">
            <v>COL. NOCT. DE PEREZ ZELEDON</v>
          </cell>
          <cell r="F295">
            <v>5</v>
          </cell>
          <cell r="G295">
            <v>1120</v>
          </cell>
        </row>
        <row r="296">
          <cell r="A296">
            <v>4841</v>
          </cell>
          <cell r="B296" t="str">
            <v>573</v>
          </cell>
          <cell r="C296" t="str">
            <v>05</v>
          </cell>
          <cell r="D296">
            <v>53</v>
          </cell>
          <cell r="E296" t="str">
            <v>LICEO NOCTURNO DE BUENOS AIRES</v>
          </cell>
          <cell r="F296">
            <v>5</v>
          </cell>
          <cell r="G296">
            <v>926</v>
          </cell>
        </row>
        <row r="297">
          <cell r="A297">
            <v>4842</v>
          </cell>
          <cell r="B297" t="str">
            <v>573</v>
          </cell>
          <cell r="C297" t="str">
            <v>05</v>
          </cell>
          <cell r="D297">
            <v>54</v>
          </cell>
          <cell r="E297" t="str">
            <v>COL. NOCT. MIGUEL OBREGON</v>
          </cell>
          <cell r="F297">
            <v>5</v>
          </cell>
          <cell r="G297">
            <v>894</v>
          </cell>
        </row>
        <row r="298">
          <cell r="A298">
            <v>4843</v>
          </cell>
          <cell r="B298" t="str">
            <v>573</v>
          </cell>
          <cell r="C298" t="str">
            <v>05</v>
          </cell>
          <cell r="D298">
            <v>54</v>
          </cell>
          <cell r="E298" t="str">
            <v>COL. NOCT. DE GRECIA</v>
          </cell>
          <cell r="F298">
            <v>5</v>
          </cell>
          <cell r="G298">
            <v>884</v>
          </cell>
        </row>
        <row r="299">
          <cell r="A299">
            <v>4844</v>
          </cell>
          <cell r="B299" t="str">
            <v>573</v>
          </cell>
          <cell r="C299" t="str">
            <v>05</v>
          </cell>
          <cell r="D299">
            <v>54</v>
          </cell>
          <cell r="E299" t="str">
            <v>C.T.P. NOC. CARLOS LUIS FALLAS</v>
          </cell>
          <cell r="F299">
            <v>5</v>
          </cell>
          <cell r="G299">
            <v>816</v>
          </cell>
        </row>
        <row r="300">
          <cell r="A300">
            <v>4848</v>
          </cell>
          <cell r="B300" t="str">
            <v>573</v>
          </cell>
          <cell r="C300" t="str">
            <v>05</v>
          </cell>
          <cell r="D300">
            <v>55</v>
          </cell>
          <cell r="E300" t="str">
            <v>COL. NOCT. DE PALMARES</v>
          </cell>
          <cell r="F300">
            <v>5</v>
          </cell>
          <cell r="G300">
            <v>1144</v>
          </cell>
        </row>
        <row r="301">
          <cell r="A301">
            <v>4849</v>
          </cell>
          <cell r="B301" t="str">
            <v>573</v>
          </cell>
          <cell r="C301" t="str">
            <v>05</v>
          </cell>
          <cell r="D301">
            <v>55</v>
          </cell>
          <cell r="E301" t="str">
            <v>COL. NOCT. JULIAN VOLIO LL.</v>
          </cell>
          <cell r="F301">
            <v>5</v>
          </cell>
          <cell r="G301">
            <v>1145</v>
          </cell>
        </row>
        <row r="302">
          <cell r="A302">
            <v>4850</v>
          </cell>
          <cell r="B302" t="str">
            <v>573</v>
          </cell>
          <cell r="C302" t="str">
            <v>05</v>
          </cell>
          <cell r="D302">
            <v>55</v>
          </cell>
          <cell r="E302" t="str">
            <v>COL. NOCT. NARANJO</v>
          </cell>
          <cell r="F302">
            <v>5</v>
          </cell>
          <cell r="G302">
            <v>1073</v>
          </cell>
        </row>
        <row r="303">
          <cell r="A303">
            <v>4853</v>
          </cell>
          <cell r="B303" t="str">
            <v>573</v>
          </cell>
          <cell r="C303" t="str">
            <v>05</v>
          </cell>
          <cell r="D303">
            <v>57</v>
          </cell>
          <cell r="E303" t="str">
            <v>COL. NOCT. DE CARTAGO</v>
          </cell>
          <cell r="F303">
            <v>5</v>
          </cell>
          <cell r="G303">
            <v>1558</v>
          </cell>
        </row>
        <row r="304">
          <cell r="A304">
            <v>4854</v>
          </cell>
          <cell r="B304" t="str">
            <v>573</v>
          </cell>
          <cell r="C304" t="str">
            <v>05</v>
          </cell>
          <cell r="D304">
            <v>57</v>
          </cell>
          <cell r="E304" t="str">
            <v>SECC. NOCT.LICEO DE PARAISO</v>
          </cell>
          <cell r="F304">
            <v>5</v>
          </cell>
          <cell r="G304">
            <v>504</v>
          </cell>
        </row>
        <row r="305">
          <cell r="A305">
            <v>4855</v>
          </cell>
          <cell r="B305" t="str">
            <v>573</v>
          </cell>
          <cell r="C305" t="str">
            <v>05</v>
          </cell>
          <cell r="D305">
            <v>57</v>
          </cell>
          <cell r="E305" t="str">
            <v>COL. NOCT. LA UNION</v>
          </cell>
          <cell r="F305">
            <v>5</v>
          </cell>
          <cell r="G305">
            <v>884</v>
          </cell>
        </row>
        <row r="306">
          <cell r="A306">
            <v>4857</v>
          </cell>
          <cell r="B306" t="str">
            <v>573</v>
          </cell>
          <cell r="C306" t="str">
            <v>05</v>
          </cell>
          <cell r="D306">
            <v>57</v>
          </cell>
          <cell r="E306" t="str">
            <v>C.T.P. NOCTURNO COVAO</v>
          </cell>
          <cell r="F306">
            <v>5</v>
          </cell>
          <cell r="G306">
            <v>797</v>
          </cell>
        </row>
        <row r="307">
          <cell r="A307">
            <v>4859</v>
          </cell>
          <cell r="B307" t="str">
            <v>573</v>
          </cell>
          <cell r="C307" t="str">
            <v>05</v>
          </cell>
          <cell r="D307">
            <v>58</v>
          </cell>
          <cell r="E307" t="str">
            <v>COL. NOCT. PBRO ENRIQUE MENZEL</v>
          </cell>
          <cell r="F307">
            <v>5</v>
          </cell>
          <cell r="G307">
            <v>1517</v>
          </cell>
        </row>
        <row r="308">
          <cell r="A308">
            <v>4860</v>
          </cell>
          <cell r="B308" t="str">
            <v>573</v>
          </cell>
          <cell r="C308" t="str">
            <v>05</v>
          </cell>
          <cell r="D308">
            <v>59</v>
          </cell>
          <cell r="E308" t="str">
            <v>COL. NOCT. ALFREDO GONZALEZ</v>
          </cell>
          <cell r="F308">
            <v>5</v>
          </cell>
          <cell r="G308">
            <v>1003</v>
          </cell>
        </row>
        <row r="309">
          <cell r="A309">
            <v>4861</v>
          </cell>
          <cell r="B309" t="str">
            <v>573</v>
          </cell>
          <cell r="C309" t="str">
            <v>05</v>
          </cell>
          <cell r="D309">
            <v>59</v>
          </cell>
          <cell r="E309" t="str">
            <v>COL. NOCT. DE BARVA</v>
          </cell>
          <cell r="F309">
            <v>5</v>
          </cell>
          <cell r="G309">
            <v>418</v>
          </cell>
        </row>
        <row r="310">
          <cell r="A310">
            <v>4862</v>
          </cell>
          <cell r="B310" t="str">
            <v>573</v>
          </cell>
          <cell r="C310" t="str">
            <v>05</v>
          </cell>
          <cell r="D310">
            <v>59</v>
          </cell>
          <cell r="E310" t="str">
            <v>COL. NOCT. DE RIO FRIO</v>
          </cell>
          <cell r="F310">
            <v>5</v>
          </cell>
          <cell r="G310">
            <v>820</v>
          </cell>
        </row>
        <row r="311">
          <cell r="A311">
            <v>4867</v>
          </cell>
          <cell r="B311" t="str">
            <v>573</v>
          </cell>
          <cell r="C311" t="str">
            <v>05</v>
          </cell>
          <cell r="D311">
            <v>60</v>
          </cell>
          <cell r="E311" t="str">
            <v>COLEGIO NOCTURNO LA CRUZ</v>
          </cell>
          <cell r="F311">
            <v>5</v>
          </cell>
          <cell r="G311">
            <v>588</v>
          </cell>
        </row>
        <row r="312">
          <cell r="A312">
            <v>4869</v>
          </cell>
          <cell r="B312" t="str">
            <v>573</v>
          </cell>
          <cell r="C312" t="str">
            <v>05</v>
          </cell>
          <cell r="D312">
            <v>60</v>
          </cell>
          <cell r="E312" t="str">
            <v>COL. NOCT. LIBERIA</v>
          </cell>
          <cell r="F312">
            <v>5</v>
          </cell>
          <cell r="G312">
            <v>645</v>
          </cell>
        </row>
        <row r="313">
          <cell r="A313">
            <v>4871</v>
          </cell>
          <cell r="B313" t="str">
            <v>573</v>
          </cell>
          <cell r="C313" t="str">
            <v>05</v>
          </cell>
          <cell r="D313">
            <v>61</v>
          </cell>
          <cell r="E313" t="str">
            <v>COL. NOCT. NICOYA</v>
          </cell>
          <cell r="F313">
            <v>5</v>
          </cell>
          <cell r="G313">
            <v>908</v>
          </cell>
        </row>
        <row r="314">
          <cell r="A314">
            <v>4872</v>
          </cell>
          <cell r="B314" t="str">
            <v>573</v>
          </cell>
          <cell r="C314" t="str">
            <v>05</v>
          </cell>
          <cell r="D314">
            <v>62</v>
          </cell>
          <cell r="E314" t="str">
            <v>COL. NOCT. DE SANTA CRUZ</v>
          </cell>
          <cell r="F314">
            <v>5</v>
          </cell>
          <cell r="G314">
            <v>458</v>
          </cell>
        </row>
        <row r="315">
          <cell r="A315">
            <v>4874</v>
          </cell>
          <cell r="B315" t="str">
            <v>573</v>
          </cell>
          <cell r="C315" t="str">
            <v>05</v>
          </cell>
          <cell r="D315">
            <v>63</v>
          </cell>
          <cell r="E315" t="str">
            <v>COL. NOCT. MAURILIO ALVARADO</v>
          </cell>
          <cell r="F315">
            <v>5</v>
          </cell>
          <cell r="G315">
            <v>346</v>
          </cell>
        </row>
        <row r="316">
          <cell r="A316">
            <v>4875</v>
          </cell>
          <cell r="B316" t="str">
            <v>573</v>
          </cell>
          <cell r="C316" t="str">
            <v>05</v>
          </cell>
          <cell r="D316">
            <v>63</v>
          </cell>
          <cell r="E316" t="str">
            <v>COL. NOCT. JUAN SANTAMARIA</v>
          </cell>
          <cell r="F316">
            <v>5</v>
          </cell>
          <cell r="G316">
            <v>1052</v>
          </cell>
        </row>
        <row r="317">
          <cell r="A317">
            <v>4877</v>
          </cell>
          <cell r="B317" t="str">
            <v>573</v>
          </cell>
          <cell r="C317" t="str">
            <v>05</v>
          </cell>
          <cell r="D317">
            <v>64</v>
          </cell>
          <cell r="E317" t="str">
            <v>COL. NOCT. JOSE MARTI</v>
          </cell>
          <cell r="F317">
            <v>5</v>
          </cell>
          <cell r="G317">
            <v>576</v>
          </cell>
        </row>
        <row r="318">
          <cell r="A318">
            <v>4878</v>
          </cell>
          <cell r="B318" t="str">
            <v>573</v>
          </cell>
          <cell r="C318" t="str">
            <v>05</v>
          </cell>
          <cell r="D318">
            <v>64</v>
          </cell>
          <cell r="E318" t="str">
            <v>COL. NOCT. DE ESPARZA</v>
          </cell>
          <cell r="F318">
            <v>5</v>
          </cell>
          <cell r="G318">
            <v>510</v>
          </cell>
        </row>
        <row r="319">
          <cell r="A319">
            <v>4881</v>
          </cell>
          <cell r="B319" t="str">
            <v>573</v>
          </cell>
          <cell r="C319" t="str">
            <v>05</v>
          </cell>
          <cell r="D319">
            <v>65</v>
          </cell>
          <cell r="E319" t="str">
            <v>COL. NOCT. DE CIUDAD NEILLY</v>
          </cell>
          <cell r="F319">
            <v>5</v>
          </cell>
          <cell r="G319">
            <v>835</v>
          </cell>
        </row>
        <row r="320">
          <cell r="A320">
            <v>4882</v>
          </cell>
          <cell r="B320" t="str">
            <v>573</v>
          </cell>
          <cell r="C320" t="str">
            <v>05</v>
          </cell>
          <cell r="D320">
            <v>65</v>
          </cell>
          <cell r="E320" t="str">
            <v>COL. NOCT. DE GOLFITO</v>
          </cell>
          <cell r="F320">
            <v>5</v>
          </cell>
          <cell r="G320">
            <v>388</v>
          </cell>
        </row>
        <row r="321">
          <cell r="A321">
            <v>4883</v>
          </cell>
          <cell r="B321" t="str">
            <v>573</v>
          </cell>
          <cell r="C321" t="str">
            <v>05</v>
          </cell>
          <cell r="D321">
            <v>65</v>
          </cell>
          <cell r="E321" t="str">
            <v>COL. NOCT. SAN VITO</v>
          </cell>
          <cell r="F321">
            <v>5</v>
          </cell>
          <cell r="G321">
            <v>720</v>
          </cell>
        </row>
        <row r="322">
          <cell r="A322">
            <v>4884</v>
          </cell>
          <cell r="B322" t="str">
            <v>573</v>
          </cell>
          <cell r="C322" t="str">
            <v>05</v>
          </cell>
          <cell r="D322">
            <v>65</v>
          </cell>
          <cell r="E322" t="str">
            <v>COLEGIO NOCTURNO DE OSA</v>
          </cell>
          <cell r="F322">
            <v>5</v>
          </cell>
          <cell r="G322">
            <v>719</v>
          </cell>
        </row>
        <row r="323">
          <cell r="A323">
            <v>4888</v>
          </cell>
          <cell r="B323" t="str">
            <v>573</v>
          </cell>
          <cell r="C323" t="str">
            <v>05</v>
          </cell>
          <cell r="D323">
            <v>65</v>
          </cell>
          <cell r="E323" t="str">
            <v>COL. NOCT. LA CUESTA</v>
          </cell>
          <cell r="F323">
            <v>5</v>
          </cell>
          <cell r="G323">
            <v>656</v>
          </cell>
        </row>
        <row r="324">
          <cell r="A324">
            <v>4889</v>
          </cell>
          <cell r="B324" t="str">
            <v>573</v>
          </cell>
          <cell r="C324" t="str">
            <v>05</v>
          </cell>
          <cell r="D324">
            <v>66</v>
          </cell>
          <cell r="E324" t="str">
            <v>COL. NOCT. DE LIMON</v>
          </cell>
          <cell r="F324">
            <v>5</v>
          </cell>
          <cell r="G324">
            <v>1000</v>
          </cell>
        </row>
        <row r="325">
          <cell r="A325">
            <v>4890</v>
          </cell>
          <cell r="B325" t="str">
            <v>573</v>
          </cell>
          <cell r="C325" t="str">
            <v>05</v>
          </cell>
          <cell r="D325">
            <v>66</v>
          </cell>
          <cell r="E325" t="str">
            <v>SECC.NOCT.C.T. BATAAN</v>
          </cell>
          <cell r="F325">
            <v>5</v>
          </cell>
          <cell r="G325">
            <v>692</v>
          </cell>
        </row>
        <row r="326">
          <cell r="A326">
            <v>4893</v>
          </cell>
          <cell r="B326" t="str">
            <v>573</v>
          </cell>
          <cell r="C326" t="str">
            <v>05</v>
          </cell>
          <cell r="D326">
            <v>67</v>
          </cell>
          <cell r="E326" t="str">
            <v>COL. NOCT. DE POCOCI</v>
          </cell>
          <cell r="F326">
            <v>5</v>
          </cell>
          <cell r="G326">
            <v>1693</v>
          </cell>
        </row>
        <row r="327">
          <cell r="A327">
            <v>4894</v>
          </cell>
          <cell r="B327" t="str">
            <v>573</v>
          </cell>
          <cell r="C327" t="str">
            <v>05</v>
          </cell>
          <cell r="D327">
            <v>67</v>
          </cell>
          <cell r="E327" t="str">
            <v>COLEGIO NOCTURNO DE GUACIMO</v>
          </cell>
          <cell r="F327">
            <v>5</v>
          </cell>
          <cell r="G327">
            <v>597</v>
          </cell>
        </row>
        <row r="328">
          <cell r="A328">
            <v>4896</v>
          </cell>
          <cell r="B328" t="str">
            <v>573</v>
          </cell>
          <cell r="C328" t="str">
            <v>05</v>
          </cell>
          <cell r="D328">
            <v>68</v>
          </cell>
          <cell r="E328" t="str">
            <v>COLEGIO NOCTURNO DE QUEPOS</v>
          </cell>
          <cell r="F328">
            <v>5</v>
          </cell>
          <cell r="G328">
            <v>899</v>
          </cell>
        </row>
        <row r="329">
          <cell r="A329">
            <v>4911</v>
          </cell>
          <cell r="B329">
            <v>573</v>
          </cell>
          <cell r="C329" t="str">
            <v>05</v>
          </cell>
          <cell r="D329">
            <v>50</v>
          </cell>
          <cell r="E329" t="str">
            <v>CENT.EDUC. ADUL.RICARDO JIMENEZ</v>
          </cell>
          <cell r="F329">
            <v>5</v>
          </cell>
          <cell r="G329">
            <v>410</v>
          </cell>
        </row>
        <row r="330">
          <cell r="A330">
            <v>4913</v>
          </cell>
          <cell r="B330" t="str">
            <v>573</v>
          </cell>
          <cell r="C330" t="str">
            <v>02</v>
          </cell>
          <cell r="D330">
            <v>69</v>
          </cell>
          <cell r="E330" t="str">
            <v>LICEO DOS RIOS</v>
          </cell>
          <cell r="F330">
            <v>3</v>
          </cell>
          <cell r="G330">
            <v>414</v>
          </cell>
        </row>
        <row r="331">
          <cell r="A331">
            <v>4916</v>
          </cell>
          <cell r="B331" t="str">
            <v>573</v>
          </cell>
          <cell r="C331" t="str">
            <v>05</v>
          </cell>
          <cell r="D331">
            <v>59</v>
          </cell>
          <cell r="E331" t="str">
            <v>COL. NOCT. CARLOS MELENDEZ CH.</v>
          </cell>
          <cell r="F331">
            <v>5</v>
          </cell>
          <cell r="G331">
            <v>782</v>
          </cell>
        </row>
        <row r="332">
          <cell r="A332">
            <v>5069</v>
          </cell>
          <cell r="B332" t="str">
            <v>573</v>
          </cell>
          <cell r="C332" t="str">
            <v>02</v>
          </cell>
          <cell r="D332">
            <v>50</v>
          </cell>
          <cell r="E332" t="str">
            <v>LICEO DE PURRAL</v>
          </cell>
          <cell r="F332">
            <v>3</v>
          </cell>
          <cell r="G332">
            <v>903</v>
          </cell>
        </row>
        <row r="333">
          <cell r="A333">
            <v>5072</v>
          </cell>
          <cell r="B333" t="str">
            <v>573</v>
          </cell>
          <cell r="C333" t="str">
            <v>02</v>
          </cell>
          <cell r="D333">
            <v>51</v>
          </cell>
          <cell r="E333" t="str">
            <v>LICEO DE GRAVILIAS</v>
          </cell>
          <cell r="F333">
            <v>3</v>
          </cell>
          <cell r="G333">
            <v>1240</v>
          </cell>
        </row>
        <row r="334">
          <cell r="A334">
            <v>5073</v>
          </cell>
          <cell r="B334" t="str">
            <v>573</v>
          </cell>
          <cell r="C334" t="str">
            <v>02</v>
          </cell>
          <cell r="D334">
            <v>53</v>
          </cell>
          <cell r="E334" t="str">
            <v>LICEO LA UVITA</v>
          </cell>
          <cell r="F334">
            <v>3</v>
          </cell>
          <cell r="G334">
            <v>515</v>
          </cell>
        </row>
        <row r="335">
          <cell r="A335">
            <v>5075</v>
          </cell>
          <cell r="B335" t="str">
            <v>573</v>
          </cell>
          <cell r="C335" t="str">
            <v>02</v>
          </cell>
          <cell r="D335">
            <v>56</v>
          </cell>
          <cell r="E335" t="str">
            <v>LICEO FRANCISCO AMIGHETTI H.</v>
          </cell>
          <cell r="F335">
            <v>3</v>
          </cell>
          <cell r="G335">
            <v>710</v>
          </cell>
        </row>
        <row r="336">
          <cell r="A336">
            <v>5076</v>
          </cell>
          <cell r="B336" t="str">
            <v>573</v>
          </cell>
          <cell r="C336" t="str">
            <v>02</v>
          </cell>
          <cell r="D336">
            <v>56</v>
          </cell>
          <cell r="E336" t="str">
            <v>LICEO GASTON PERALTA CARRANZA</v>
          </cell>
          <cell r="F336">
            <v>3</v>
          </cell>
          <cell r="G336">
            <v>602</v>
          </cell>
        </row>
        <row r="337">
          <cell r="A337">
            <v>5077</v>
          </cell>
          <cell r="B337" t="str">
            <v>573</v>
          </cell>
          <cell r="C337" t="str">
            <v>02</v>
          </cell>
          <cell r="D337">
            <v>59</v>
          </cell>
          <cell r="E337" t="str">
            <v>LICEO RODRIGO HERNANDEZ V.</v>
          </cell>
          <cell r="F337">
            <v>3</v>
          </cell>
          <cell r="G337">
            <v>2184</v>
          </cell>
        </row>
        <row r="338">
          <cell r="A338">
            <v>5079</v>
          </cell>
          <cell r="B338" t="str">
            <v>573</v>
          </cell>
          <cell r="C338" t="str">
            <v>02</v>
          </cell>
          <cell r="D338">
            <v>62</v>
          </cell>
          <cell r="E338" t="str">
            <v>LICEO DE VILLARREAL</v>
          </cell>
          <cell r="F338">
            <v>3</v>
          </cell>
          <cell r="G338">
            <v>1196</v>
          </cell>
        </row>
        <row r="339">
          <cell r="A339">
            <v>5080</v>
          </cell>
          <cell r="B339" t="str">
            <v>573</v>
          </cell>
          <cell r="C339" t="str">
            <v>02</v>
          </cell>
          <cell r="D339">
            <v>65</v>
          </cell>
          <cell r="E339" t="str">
            <v>LICEO JORGE VOLIO JIMENEZ</v>
          </cell>
          <cell r="F339">
            <v>3</v>
          </cell>
          <cell r="G339">
            <v>501</v>
          </cell>
        </row>
        <row r="340">
          <cell r="A340">
            <v>5082</v>
          </cell>
          <cell r="B340" t="str">
            <v>573</v>
          </cell>
          <cell r="C340" t="str">
            <v>03</v>
          </cell>
          <cell r="D340">
            <v>57</v>
          </cell>
          <cell r="E340" t="str">
            <v>C.T.P. ING MARIO QUIROS SASSO</v>
          </cell>
          <cell r="F340">
            <v>4</v>
          </cell>
          <cell r="G340">
            <v>3225</v>
          </cell>
        </row>
        <row r="341">
          <cell r="A341">
            <v>5131</v>
          </cell>
          <cell r="B341" t="str">
            <v>573</v>
          </cell>
          <cell r="C341" t="str">
            <v>02</v>
          </cell>
          <cell r="D341">
            <v>53</v>
          </cell>
          <cell r="E341" t="str">
            <v>COL. CONCEPCION DANIEL FLORES</v>
          </cell>
          <cell r="F341">
            <v>3</v>
          </cell>
          <cell r="G341">
            <v>568</v>
          </cell>
        </row>
        <row r="342">
          <cell r="A342">
            <v>5137</v>
          </cell>
          <cell r="B342" t="str">
            <v>573</v>
          </cell>
          <cell r="C342" t="str">
            <v>02</v>
          </cell>
          <cell r="D342">
            <v>54</v>
          </cell>
          <cell r="E342" t="str">
            <v>LICEO LA GUACIMA</v>
          </cell>
          <cell r="F342">
            <v>3</v>
          </cell>
          <cell r="G342">
            <v>1080</v>
          </cell>
        </row>
        <row r="343">
          <cell r="A343">
            <v>5139</v>
          </cell>
          <cell r="B343">
            <v>573</v>
          </cell>
          <cell r="C343" t="str">
            <v>02</v>
          </cell>
          <cell r="D343">
            <v>54</v>
          </cell>
          <cell r="E343" t="str">
            <v>LICEO POASITO</v>
          </cell>
          <cell r="F343">
            <v>0</v>
          </cell>
          <cell r="G343">
            <v>386</v>
          </cell>
        </row>
        <row r="344">
          <cell r="A344">
            <v>5151</v>
          </cell>
          <cell r="B344" t="str">
            <v>573</v>
          </cell>
          <cell r="C344" t="str">
            <v>02</v>
          </cell>
          <cell r="D344">
            <v>56</v>
          </cell>
          <cell r="E344" t="str">
            <v>LICEO BUENOS AIRES DE POCOSOL</v>
          </cell>
          <cell r="F344">
            <v>3</v>
          </cell>
          <cell r="G344">
            <v>359</v>
          </cell>
        </row>
        <row r="345">
          <cell r="A345">
            <v>5166</v>
          </cell>
          <cell r="B345" t="str">
            <v>573</v>
          </cell>
          <cell r="C345" t="str">
            <v>02</v>
          </cell>
          <cell r="D345">
            <v>65</v>
          </cell>
          <cell r="E345" t="str">
            <v>LICEO FINCA ALAJUELA</v>
          </cell>
          <cell r="F345">
            <v>3</v>
          </cell>
          <cell r="G345">
            <v>734</v>
          </cell>
        </row>
        <row r="346">
          <cell r="A346">
            <v>5178</v>
          </cell>
          <cell r="B346" t="str">
            <v>573</v>
          </cell>
          <cell r="C346" t="str">
            <v>02</v>
          </cell>
          <cell r="D346">
            <v>69</v>
          </cell>
          <cell r="E346" t="str">
            <v>LICEO LAS DELICIAS</v>
          </cell>
          <cell r="F346">
            <v>3</v>
          </cell>
          <cell r="G346">
            <v>390</v>
          </cell>
        </row>
        <row r="347">
          <cell r="A347">
            <v>5284</v>
          </cell>
          <cell r="B347" t="str">
            <v>573</v>
          </cell>
          <cell r="C347" t="str">
            <v>05</v>
          </cell>
          <cell r="D347">
            <v>65</v>
          </cell>
          <cell r="E347" t="str">
            <v>SECCION NOCT.PACIFICO SUR</v>
          </cell>
          <cell r="F347">
            <v>5</v>
          </cell>
          <cell r="G347">
            <v>484</v>
          </cell>
        </row>
        <row r="348">
          <cell r="A348">
            <v>5290</v>
          </cell>
          <cell r="B348">
            <v>573</v>
          </cell>
          <cell r="C348" t="str">
            <v>02</v>
          </cell>
          <cell r="D348">
            <v>50</v>
          </cell>
          <cell r="E348" t="str">
            <v>LICEO ACADEMICO CASCAJAL</v>
          </cell>
          <cell r="G348">
            <v>333</v>
          </cell>
        </row>
        <row r="349">
          <cell r="A349">
            <v>5297</v>
          </cell>
          <cell r="B349" t="str">
            <v>573</v>
          </cell>
          <cell r="C349" t="str">
            <v>02</v>
          </cell>
          <cell r="D349">
            <v>65</v>
          </cell>
          <cell r="E349" t="str">
            <v>COLEGIO ACADEMICO LA PALMA</v>
          </cell>
          <cell r="F349">
            <v>3</v>
          </cell>
          <cell r="G349">
            <v>600</v>
          </cell>
        </row>
        <row r="350">
          <cell r="A350">
            <v>5299</v>
          </cell>
          <cell r="B350" t="str">
            <v>573</v>
          </cell>
          <cell r="C350" t="str">
            <v>02</v>
          </cell>
          <cell r="D350">
            <v>53</v>
          </cell>
          <cell r="E350" t="str">
            <v>LICEO CANAAN</v>
          </cell>
          <cell r="F350">
            <v>3</v>
          </cell>
          <cell r="G350">
            <v>622</v>
          </cell>
        </row>
        <row r="351">
          <cell r="A351">
            <v>5300</v>
          </cell>
          <cell r="B351" t="str">
            <v>573</v>
          </cell>
          <cell r="C351" t="str">
            <v>02</v>
          </cell>
          <cell r="D351">
            <v>53</v>
          </cell>
          <cell r="E351" t="str">
            <v>LICEO LAS ESPERANZAS</v>
          </cell>
          <cell r="F351">
            <v>3</v>
          </cell>
          <cell r="G351">
            <v>691</v>
          </cell>
        </row>
        <row r="352">
          <cell r="A352">
            <v>5301</v>
          </cell>
          <cell r="B352" t="str">
            <v>573</v>
          </cell>
          <cell r="C352" t="str">
            <v>02</v>
          </cell>
          <cell r="D352">
            <v>53</v>
          </cell>
          <cell r="E352" t="str">
            <v>LICEO PLATANILLO DE BARU</v>
          </cell>
          <cell r="F352">
            <v>3</v>
          </cell>
          <cell r="G352">
            <v>449</v>
          </cell>
        </row>
        <row r="353">
          <cell r="A353">
            <v>5302</v>
          </cell>
          <cell r="B353" t="str">
            <v>573</v>
          </cell>
          <cell r="C353" t="str">
            <v>02</v>
          </cell>
          <cell r="D353">
            <v>56</v>
          </cell>
          <cell r="E353" t="str">
            <v>LICEO LOS ANGELES</v>
          </cell>
          <cell r="F353">
            <v>3</v>
          </cell>
          <cell r="G353">
            <v>560</v>
          </cell>
        </row>
        <row r="354">
          <cell r="A354">
            <v>5303</v>
          </cell>
          <cell r="B354" t="str">
            <v>573</v>
          </cell>
          <cell r="C354" t="str">
            <v>02</v>
          </cell>
          <cell r="D354">
            <v>56</v>
          </cell>
          <cell r="E354" t="str">
            <v>LICEO CAPITAN MANUEL QUIROS</v>
          </cell>
          <cell r="F354">
            <v>3</v>
          </cell>
          <cell r="G354">
            <v>313</v>
          </cell>
        </row>
        <row r="355">
          <cell r="A355">
            <v>5304</v>
          </cell>
          <cell r="B355" t="str">
            <v>573</v>
          </cell>
          <cell r="C355" t="str">
            <v>02</v>
          </cell>
          <cell r="D355">
            <v>56</v>
          </cell>
          <cell r="E355" t="str">
            <v>LICEO NICOLAS AGUILAR</v>
          </cell>
          <cell r="F355">
            <v>3</v>
          </cell>
          <cell r="G355">
            <v>499</v>
          </cell>
        </row>
        <row r="356">
          <cell r="A356">
            <v>5316</v>
          </cell>
          <cell r="B356" t="str">
            <v>573</v>
          </cell>
          <cell r="C356" t="str">
            <v>02</v>
          </cell>
          <cell r="D356">
            <v>66</v>
          </cell>
          <cell r="E356" t="str">
            <v>LICEO CAPITAN RAMON RIVAS</v>
          </cell>
          <cell r="F356">
            <v>3</v>
          </cell>
          <cell r="G356">
            <v>579</v>
          </cell>
        </row>
        <row r="357">
          <cell r="A357">
            <v>5317</v>
          </cell>
          <cell r="B357" t="str">
            <v>573</v>
          </cell>
          <cell r="C357" t="str">
            <v>02</v>
          </cell>
          <cell r="D357">
            <v>69</v>
          </cell>
          <cell r="E357" t="str">
            <v>LICEO CANALETE</v>
          </cell>
          <cell r="F357">
            <v>3</v>
          </cell>
          <cell r="G357">
            <v>766</v>
          </cell>
        </row>
        <row r="358">
          <cell r="A358">
            <v>5318</v>
          </cell>
          <cell r="B358" t="str">
            <v>573</v>
          </cell>
          <cell r="C358" t="str">
            <v>02</v>
          </cell>
          <cell r="D358">
            <v>52</v>
          </cell>
          <cell r="E358" t="str">
            <v>LICEO CORONEL MANUEL ARGÜELLO</v>
          </cell>
          <cell r="F358">
            <v>3</v>
          </cell>
          <cell r="G358">
            <v>339</v>
          </cell>
        </row>
        <row r="359">
          <cell r="A359">
            <v>5350</v>
          </cell>
          <cell r="B359" t="str">
            <v>573</v>
          </cell>
          <cell r="C359" t="str">
            <v>02</v>
          </cell>
          <cell r="D359">
            <v>65</v>
          </cell>
          <cell r="E359" t="str">
            <v>LICEO DE SABANILLAS</v>
          </cell>
          <cell r="F359">
            <v>3</v>
          </cell>
          <cell r="G359">
            <v>761</v>
          </cell>
        </row>
        <row r="360">
          <cell r="A360">
            <v>5530</v>
          </cell>
          <cell r="B360" t="str">
            <v>573</v>
          </cell>
          <cell r="C360" t="str">
            <v>02</v>
          </cell>
          <cell r="D360">
            <v>53</v>
          </cell>
          <cell r="E360" t="str">
            <v>LICEO SAN FRANCISCO</v>
          </cell>
          <cell r="F360">
            <v>3</v>
          </cell>
          <cell r="G360">
            <v>568</v>
          </cell>
        </row>
        <row r="361">
          <cell r="A361">
            <v>5531</v>
          </cell>
          <cell r="B361" t="str">
            <v>573</v>
          </cell>
          <cell r="C361" t="str">
            <v>02</v>
          </cell>
          <cell r="D361">
            <v>53</v>
          </cell>
          <cell r="E361" t="str">
            <v>LICEO DE CONCEPCION</v>
          </cell>
          <cell r="F361">
            <v>3</v>
          </cell>
          <cell r="G361">
            <v>402</v>
          </cell>
        </row>
        <row r="362">
          <cell r="A362">
            <v>5532</v>
          </cell>
          <cell r="B362" t="str">
            <v>573</v>
          </cell>
          <cell r="C362" t="str">
            <v>02</v>
          </cell>
          <cell r="D362">
            <v>56</v>
          </cell>
          <cell r="E362" t="str">
            <v>LICEO BOCA DE ARENAL</v>
          </cell>
          <cell r="F362">
            <v>3</v>
          </cell>
          <cell r="G362">
            <v>756</v>
          </cell>
        </row>
        <row r="363">
          <cell r="A363">
            <v>5533</v>
          </cell>
          <cell r="B363" t="str">
            <v>573</v>
          </cell>
          <cell r="C363" t="str">
            <v>02</v>
          </cell>
          <cell r="D363">
            <v>56</v>
          </cell>
          <cell r="E363" t="str">
            <v>LICEO EXP. BILING. LOS ANGELES</v>
          </cell>
          <cell r="F363">
            <v>3</v>
          </cell>
          <cell r="G363">
            <v>981</v>
          </cell>
        </row>
        <row r="364">
          <cell r="A364">
            <v>5535</v>
          </cell>
          <cell r="B364" t="str">
            <v>573</v>
          </cell>
          <cell r="C364" t="str">
            <v>02</v>
          </cell>
          <cell r="D364">
            <v>60</v>
          </cell>
          <cell r="E364" t="str">
            <v>LICEO DE GUARDIA</v>
          </cell>
          <cell r="F364">
            <v>3</v>
          </cell>
          <cell r="G364">
            <v>889</v>
          </cell>
        </row>
        <row r="365">
          <cell r="A365">
            <v>5536</v>
          </cell>
          <cell r="B365" t="str">
            <v>573</v>
          </cell>
          <cell r="C365" t="str">
            <v>02</v>
          </cell>
          <cell r="D365">
            <v>67</v>
          </cell>
          <cell r="E365" t="str">
            <v>LICEO COLORADO</v>
          </cell>
          <cell r="F365">
            <v>3</v>
          </cell>
          <cell r="G365">
            <v>226</v>
          </cell>
        </row>
        <row r="366">
          <cell r="A366">
            <v>5567</v>
          </cell>
          <cell r="B366" t="str">
            <v>573</v>
          </cell>
          <cell r="C366" t="str">
            <v>02</v>
          </cell>
          <cell r="D366">
            <v>66</v>
          </cell>
          <cell r="E366" t="str">
            <v>LICEO DE VENECIA</v>
          </cell>
          <cell r="F366">
            <v>3</v>
          </cell>
          <cell r="G366">
            <v>1065</v>
          </cell>
        </row>
        <row r="367">
          <cell r="A367">
            <v>5568</v>
          </cell>
          <cell r="B367" t="str">
            <v>573</v>
          </cell>
          <cell r="C367" t="str">
            <v>02</v>
          </cell>
          <cell r="D367">
            <v>66</v>
          </cell>
          <cell r="E367" t="str">
            <v>LICEO DE SEPECUE Nº 2</v>
          </cell>
          <cell r="F367">
            <v>3</v>
          </cell>
          <cell r="G367">
            <v>426</v>
          </cell>
        </row>
        <row r="368">
          <cell r="A368">
            <v>5572</v>
          </cell>
          <cell r="B368" t="str">
            <v>573</v>
          </cell>
          <cell r="C368" t="str">
            <v>02</v>
          </cell>
          <cell r="D368">
            <v>60</v>
          </cell>
          <cell r="E368" t="str">
            <v>LICEO BARRIO IRVIN</v>
          </cell>
          <cell r="F368">
            <v>3</v>
          </cell>
          <cell r="G368">
            <v>607</v>
          </cell>
        </row>
        <row r="369">
          <cell r="A369">
            <v>5577</v>
          </cell>
          <cell r="B369">
            <v>573</v>
          </cell>
          <cell r="C369" t="str">
            <v>02</v>
          </cell>
          <cell r="D369">
            <v>56</v>
          </cell>
          <cell r="E369" t="str">
            <v>LICEO SAHINO</v>
          </cell>
          <cell r="F369">
            <v>0</v>
          </cell>
          <cell r="G369">
            <v>345</v>
          </cell>
        </row>
        <row r="370">
          <cell r="A370">
            <v>5579</v>
          </cell>
          <cell r="B370">
            <v>573</v>
          </cell>
          <cell r="C370" t="str">
            <v>02</v>
          </cell>
          <cell r="D370">
            <v>53</v>
          </cell>
          <cell r="E370" t="str">
            <v>LICEO ACADEMICO SAN ANTONIO</v>
          </cell>
          <cell r="F370">
            <v>0</v>
          </cell>
          <cell r="G370">
            <v>359</v>
          </cell>
        </row>
        <row r="371">
          <cell r="A371">
            <v>5583</v>
          </cell>
          <cell r="B371" t="str">
            <v>573</v>
          </cell>
          <cell r="C371" t="str">
            <v>02</v>
          </cell>
          <cell r="D371">
            <v>69</v>
          </cell>
          <cell r="E371" t="str">
            <v>LICEO CUATRO BOCAS</v>
          </cell>
          <cell r="F371">
            <v>3</v>
          </cell>
          <cell r="G371">
            <v>346</v>
          </cell>
        </row>
        <row r="372">
          <cell r="A372">
            <v>5586</v>
          </cell>
          <cell r="B372">
            <v>573</v>
          </cell>
          <cell r="C372" t="str">
            <v>02</v>
          </cell>
          <cell r="D372">
            <v>59</v>
          </cell>
          <cell r="E372" t="str">
            <v>LICEO EL PARAISO</v>
          </cell>
          <cell r="F372">
            <v>0</v>
          </cell>
          <cell r="G372">
            <v>296</v>
          </cell>
        </row>
        <row r="373">
          <cell r="A373">
            <v>5590</v>
          </cell>
          <cell r="B373" t="str">
            <v>573</v>
          </cell>
          <cell r="C373" t="str">
            <v>02</v>
          </cell>
          <cell r="D373">
            <v>69</v>
          </cell>
          <cell r="E373" t="str">
            <v>LICEO LAS JUNTAS DE CAOBA</v>
          </cell>
          <cell r="F373">
            <v>3</v>
          </cell>
          <cell r="G373">
            <v>297</v>
          </cell>
        </row>
        <row r="374">
          <cell r="A374">
            <v>5591</v>
          </cell>
          <cell r="B374" t="str">
            <v>573</v>
          </cell>
          <cell r="C374" t="str">
            <v>02</v>
          </cell>
          <cell r="D374">
            <v>69</v>
          </cell>
          <cell r="E374" t="str">
            <v>LICEO SAN JORGE</v>
          </cell>
          <cell r="F374">
            <v>3</v>
          </cell>
          <cell r="G374">
            <v>436</v>
          </cell>
        </row>
        <row r="375">
          <cell r="A375">
            <v>5671</v>
          </cell>
          <cell r="B375" t="str">
            <v>573</v>
          </cell>
          <cell r="C375" t="str">
            <v>02</v>
          </cell>
          <cell r="D375">
            <v>69</v>
          </cell>
          <cell r="E375" t="str">
            <v>LICEO COLONIA VILLA NUEVA</v>
          </cell>
          <cell r="F375">
            <v>3</v>
          </cell>
          <cell r="G375">
            <v>399</v>
          </cell>
        </row>
        <row r="376">
          <cell r="A376">
            <v>5675</v>
          </cell>
          <cell r="B376" t="str">
            <v>573</v>
          </cell>
          <cell r="C376" t="str">
            <v>02</v>
          </cell>
          <cell r="D376">
            <v>63</v>
          </cell>
          <cell r="E376" t="str">
            <v>LICEO DE ABANGARES</v>
          </cell>
          <cell r="F376">
            <v>3</v>
          </cell>
          <cell r="G376">
            <v>1457</v>
          </cell>
        </row>
        <row r="377">
          <cell r="A377">
            <v>5677</v>
          </cell>
          <cell r="B377" t="str">
            <v>573</v>
          </cell>
          <cell r="C377" t="str">
            <v>02</v>
          </cell>
          <cell r="D377">
            <v>56</v>
          </cell>
          <cell r="E377" t="str">
            <v>COLEGIO SAN MARTIN</v>
          </cell>
          <cell r="F377">
            <v>3</v>
          </cell>
          <cell r="G377">
            <v>801</v>
          </cell>
        </row>
        <row r="378">
          <cell r="A378">
            <v>5679</v>
          </cell>
          <cell r="B378" t="str">
            <v>573</v>
          </cell>
          <cell r="C378" t="str">
            <v>02</v>
          </cell>
          <cell r="D378">
            <v>55</v>
          </cell>
          <cell r="E378" t="str">
            <v>COLEGIO CANDELARIA DE NARANJO</v>
          </cell>
          <cell r="F378">
            <v>3</v>
          </cell>
          <cell r="G378">
            <v>552</v>
          </cell>
        </row>
        <row r="379">
          <cell r="A379">
            <v>5680</v>
          </cell>
          <cell r="B379" t="str">
            <v>573</v>
          </cell>
          <cell r="C379" t="str">
            <v>03</v>
          </cell>
          <cell r="D379">
            <v>50</v>
          </cell>
          <cell r="E379" t="str">
            <v>C.T.P. DE SANTA ANA</v>
          </cell>
          <cell r="F379">
            <v>4</v>
          </cell>
          <cell r="G379">
            <v>680</v>
          </cell>
        </row>
        <row r="380">
          <cell r="A380">
            <v>5681</v>
          </cell>
          <cell r="B380" t="str">
            <v>573</v>
          </cell>
          <cell r="C380" t="str">
            <v>02</v>
          </cell>
          <cell r="D380">
            <v>63</v>
          </cell>
          <cell r="E380" t="str">
            <v>LICEO TRONADORA</v>
          </cell>
          <cell r="F380">
            <v>3</v>
          </cell>
          <cell r="G380">
            <v>73</v>
          </cell>
        </row>
        <row r="381">
          <cell r="A381">
            <v>5682</v>
          </cell>
          <cell r="B381" t="str">
            <v>573</v>
          </cell>
          <cell r="C381" t="str">
            <v>05</v>
          </cell>
          <cell r="D381">
            <v>68</v>
          </cell>
          <cell r="E381" t="str">
            <v>COLEGIO NOCTURNO DE LA JULIETA</v>
          </cell>
          <cell r="F381">
            <v>5</v>
          </cell>
          <cell r="G381">
            <v>623</v>
          </cell>
        </row>
        <row r="382">
          <cell r="A382">
            <v>5683</v>
          </cell>
          <cell r="B382" t="str">
            <v>573</v>
          </cell>
          <cell r="C382" t="str">
            <v>02</v>
          </cell>
          <cell r="D382">
            <v>66</v>
          </cell>
          <cell r="E382" t="str">
            <v>UNIDAD PEDAGOGICA RIO CUBA</v>
          </cell>
          <cell r="F382">
            <v>3</v>
          </cell>
          <cell r="G382">
            <v>435</v>
          </cell>
        </row>
        <row r="383">
          <cell r="A383">
            <v>5706</v>
          </cell>
          <cell r="B383" t="str">
            <v>573</v>
          </cell>
          <cell r="C383" t="str">
            <v>05</v>
          </cell>
          <cell r="D383">
            <v>66</v>
          </cell>
          <cell r="E383" t="str">
            <v>COLEGIO NOCTURNO DE SIQUIRRES</v>
          </cell>
          <cell r="F383">
            <v>5</v>
          </cell>
          <cell r="G383">
            <v>1102</v>
          </cell>
        </row>
        <row r="384">
          <cell r="A384">
            <v>5707</v>
          </cell>
          <cell r="B384" t="str">
            <v>573</v>
          </cell>
          <cell r="C384" t="str">
            <v>02</v>
          </cell>
          <cell r="D384">
            <v>64</v>
          </cell>
          <cell r="E384" t="str">
            <v>COLEGIO COSTA DE PAJAROS</v>
          </cell>
          <cell r="F384">
            <v>3</v>
          </cell>
          <cell r="G384">
            <v>403</v>
          </cell>
        </row>
        <row r="385">
          <cell r="A385">
            <v>5717</v>
          </cell>
          <cell r="B385" t="str">
            <v>573</v>
          </cell>
          <cell r="C385" t="str">
            <v>02</v>
          </cell>
          <cell r="D385">
            <v>67</v>
          </cell>
          <cell r="E385" t="str">
            <v>LICEO LAS PALMITAS</v>
          </cell>
          <cell r="F385">
            <v>3</v>
          </cell>
          <cell r="G385">
            <v>440</v>
          </cell>
        </row>
        <row r="386">
          <cell r="A386">
            <v>5718</v>
          </cell>
          <cell r="B386" t="str">
            <v>573</v>
          </cell>
          <cell r="C386" t="str">
            <v>02</v>
          </cell>
          <cell r="D386">
            <v>67</v>
          </cell>
          <cell r="E386" t="str">
            <v>LIC.EXP. BIL. RIO JIMENEZ</v>
          </cell>
          <cell r="F386">
            <v>3</v>
          </cell>
          <cell r="G386">
            <v>1057</v>
          </cell>
        </row>
        <row r="387">
          <cell r="A387">
            <v>5728</v>
          </cell>
          <cell r="B387" t="str">
            <v>573</v>
          </cell>
          <cell r="C387" t="str">
            <v>02</v>
          </cell>
          <cell r="D387">
            <v>53</v>
          </cell>
          <cell r="E387" t="str">
            <v>COLEGIO SANTA MARTA</v>
          </cell>
          <cell r="F387">
            <v>3</v>
          </cell>
          <cell r="G387">
            <v>568</v>
          </cell>
        </row>
        <row r="388">
          <cell r="A388">
            <v>5729</v>
          </cell>
          <cell r="B388" t="str">
            <v>573</v>
          </cell>
          <cell r="C388" t="str">
            <v>02</v>
          </cell>
          <cell r="D388">
            <v>62</v>
          </cell>
          <cell r="E388" t="str">
            <v>LICEO PLAYA DEL COCO</v>
          </cell>
          <cell r="F388">
            <v>3</v>
          </cell>
          <cell r="G388">
            <v>629</v>
          </cell>
        </row>
        <row r="389">
          <cell r="A389">
            <v>5732</v>
          </cell>
          <cell r="B389" t="str">
            <v>573</v>
          </cell>
          <cell r="C389" t="str">
            <v>05</v>
          </cell>
          <cell r="D389">
            <v>65</v>
          </cell>
          <cell r="E389" t="str">
            <v>COLEGIO NOCTURNO DE GUAYCARA</v>
          </cell>
          <cell r="F389">
            <v>5</v>
          </cell>
          <cell r="G389">
            <v>766</v>
          </cell>
        </row>
        <row r="390">
          <cell r="A390">
            <v>5735</v>
          </cell>
          <cell r="B390" t="str">
            <v>573</v>
          </cell>
          <cell r="C390" t="str">
            <v>02</v>
          </cell>
          <cell r="D390">
            <v>51</v>
          </cell>
          <cell r="E390" t="str">
            <v>UNIDAD PEDAGOGICA LA VALENCIA</v>
          </cell>
          <cell r="F390">
            <v>3</v>
          </cell>
          <cell r="G390">
            <v>942</v>
          </cell>
        </row>
        <row r="391">
          <cell r="A391">
            <v>5748</v>
          </cell>
          <cell r="B391" t="str">
            <v>573</v>
          </cell>
          <cell r="C391" t="str">
            <v>03</v>
          </cell>
          <cell r="D391">
            <v>68</v>
          </cell>
          <cell r="E391" t="str">
            <v>C.T.P. DE QUEPOS</v>
          </cell>
          <cell r="F391">
            <v>4</v>
          </cell>
          <cell r="G391">
            <v>1962</v>
          </cell>
        </row>
        <row r="392">
          <cell r="A392">
            <v>5806</v>
          </cell>
          <cell r="B392" t="str">
            <v>573</v>
          </cell>
          <cell r="C392" t="str">
            <v>05</v>
          </cell>
          <cell r="D392">
            <v>53</v>
          </cell>
          <cell r="E392" t="str">
            <v>COLEGIO NOCTURNO DE PALMARES</v>
          </cell>
          <cell r="F392">
            <v>5</v>
          </cell>
          <cell r="G392">
            <v>681</v>
          </cell>
        </row>
        <row r="393">
          <cell r="A393">
            <v>5807</v>
          </cell>
          <cell r="B393" t="str">
            <v>573</v>
          </cell>
          <cell r="C393" t="str">
            <v>05</v>
          </cell>
          <cell r="D393">
            <v>67</v>
          </cell>
          <cell r="E393" t="str">
            <v>COLEGIO NOCTURNO DE CARIARI</v>
          </cell>
          <cell r="F393">
            <v>5</v>
          </cell>
          <cell r="G393">
            <v>360</v>
          </cell>
        </row>
        <row r="394">
          <cell r="A394">
            <v>5814</v>
          </cell>
          <cell r="B394" t="str">
            <v>573</v>
          </cell>
          <cell r="C394" t="str">
            <v>02</v>
          </cell>
          <cell r="D394">
            <v>51</v>
          </cell>
          <cell r="E394" t="str">
            <v>LICEO VUELTA DE JORCO</v>
          </cell>
          <cell r="F394">
            <v>3</v>
          </cell>
          <cell r="G394">
            <v>454</v>
          </cell>
        </row>
        <row r="395">
          <cell r="A395">
            <v>5815</v>
          </cell>
          <cell r="B395" t="str">
            <v>573</v>
          </cell>
          <cell r="C395" t="str">
            <v>05</v>
          </cell>
          <cell r="D395">
            <v>53</v>
          </cell>
          <cell r="E395" t="str">
            <v>COLEGIO NOCTURNO DE SINAI</v>
          </cell>
          <cell r="F395">
            <v>5</v>
          </cell>
          <cell r="G395">
            <v>452</v>
          </cell>
        </row>
        <row r="396">
          <cell r="A396">
            <v>5816</v>
          </cell>
          <cell r="B396" t="str">
            <v>573</v>
          </cell>
          <cell r="C396" t="str">
            <v>05</v>
          </cell>
          <cell r="D396">
            <v>54</v>
          </cell>
          <cell r="E396" t="str">
            <v>COLEGIO NOCTURNO DE OROTINA</v>
          </cell>
          <cell r="F396">
            <v>5</v>
          </cell>
          <cell r="G396">
            <v>407</v>
          </cell>
        </row>
        <row r="397">
          <cell r="A397">
            <v>5817</v>
          </cell>
          <cell r="B397" t="str">
            <v>573</v>
          </cell>
          <cell r="C397" t="str">
            <v>02</v>
          </cell>
          <cell r="D397">
            <v>56</v>
          </cell>
          <cell r="E397" t="str">
            <v>LICEO LA PALMERA</v>
          </cell>
          <cell r="F397">
            <v>3</v>
          </cell>
          <cell r="G397">
            <v>436</v>
          </cell>
        </row>
        <row r="398">
          <cell r="A398">
            <v>5818</v>
          </cell>
          <cell r="B398" t="str">
            <v>573</v>
          </cell>
          <cell r="C398" t="str">
            <v>03</v>
          </cell>
          <cell r="D398">
            <v>50</v>
          </cell>
          <cell r="E398" t="str">
            <v>C.T.P. DE ESCAZU</v>
          </cell>
          <cell r="F398">
            <v>4</v>
          </cell>
          <cell r="G398">
            <v>604</v>
          </cell>
        </row>
        <row r="399">
          <cell r="A399">
            <v>5819</v>
          </cell>
          <cell r="B399" t="str">
            <v>573</v>
          </cell>
          <cell r="C399" t="str">
            <v>02</v>
          </cell>
          <cell r="D399">
            <v>51</v>
          </cell>
          <cell r="E399" t="str">
            <v>UNIDAD PED. JOSE MA. ZELEDON</v>
          </cell>
          <cell r="F399">
            <v>3</v>
          </cell>
          <cell r="G399">
            <v>607</v>
          </cell>
        </row>
        <row r="400">
          <cell r="A400">
            <v>5820</v>
          </cell>
          <cell r="B400" t="str">
            <v>573</v>
          </cell>
          <cell r="C400" t="str">
            <v>02</v>
          </cell>
          <cell r="D400">
            <v>53</v>
          </cell>
          <cell r="E400" t="str">
            <v>LICEO DE TERRABA</v>
          </cell>
          <cell r="F400">
            <v>3</v>
          </cell>
          <cell r="G400">
            <v>491</v>
          </cell>
        </row>
        <row r="401">
          <cell r="A401">
            <v>5821</v>
          </cell>
          <cell r="B401" t="str">
            <v>573</v>
          </cell>
          <cell r="C401" t="str">
            <v>02</v>
          </cell>
          <cell r="D401">
            <v>54</v>
          </cell>
          <cell r="E401" t="str">
            <v>LICEO DE SABANILLAS</v>
          </cell>
          <cell r="F401">
            <v>3</v>
          </cell>
          <cell r="G401">
            <v>578</v>
          </cell>
        </row>
        <row r="402">
          <cell r="A402">
            <v>5827</v>
          </cell>
          <cell r="B402" t="str">
            <v>573</v>
          </cell>
          <cell r="C402" t="str">
            <v>05</v>
          </cell>
          <cell r="D402">
            <v>51</v>
          </cell>
          <cell r="E402" t="str">
            <v>SECC. NOCT. T.V. MON. SANABRIA</v>
          </cell>
          <cell r="F402">
            <v>5</v>
          </cell>
          <cell r="G402">
            <v>517</v>
          </cell>
        </row>
        <row r="403">
          <cell r="A403">
            <v>5833</v>
          </cell>
          <cell r="B403" t="str">
            <v>573</v>
          </cell>
          <cell r="C403" t="str">
            <v>02</v>
          </cell>
          <cell r="D403">
            <v>57</v>
          </cell>
          <cell r="E403" t="str">
            <v>LICEO DULCE NOMBRE</v>
          </cell>
          <cell r="F403">
            <v>3</v>
          </cell>
          <cell r="G403">
            <v>576</v>
          </cell>
        </row>
        <row r="404">
          <cell r="A404">
            <v>5834</v>
          </cell>
          <cell r="B404" t="str">
            <v>573</v>
          </cell>
          <cell r="C404" t="str">
            <v>02</v>
          </cell>
          <cell r="D404">
            <v>57</v>
          </cell>
          <cell r="E404" t="str">
            <v>UNIDAD PEDAGOGICA SAN DIEGO</v>
          </cell>
          <cell r="F404">
            <v>3</v>
          </cell>
          <cell r="G404">
            <v>707</v>
          </cell>
        </row>
        <row r="405">
          <cell r="A405">
            <v>5844</v>
          </cell>
          <cell r="B405" t="str">
            <v>573</v>
          </cell>
          <cell r="C405" t="str">
            <v>02</v>
          </cell>
          <cell r="D405">
            <v>60</v>
          </cell>
          <cell r="E405" t="str">
            <v>LICEO DE CUAJINIQUIL</v>
          </cell>
          <cell r="F405">
            <v>3</v>
          </cell>
          <cell r="G405">
            <v>568</v>
          </cell>
        </row>
        <row r="406">
          <cell r="A406">
            <v>5845</v>
          </cell>
          <cell r="B406">
            <v>573</v>
          </cell>
          <cell r="C406" t="str">
            <v>02</v>
          </cell>
          <cell r="D406">
            <v>60</v>
          </cell>
          <cell r="E406" t="str">
            <v>LICEO CONSUELO QUEBRADA</v>
          </cell>
          <cell r="F406">
            <v>0</v>
          </cell>
          <cell r="G406">
            <v>256</v>
          </cell>
        </row>
        <row r="407">
          <cell r="A407">
            <v>5869</v>
          </cell>
          <cell r="B407" t="str">
            <v>573</v>
          </cell>
          <cell r="C407" t="str">
            <v>02</v>
          </cell>
          <cell r="D407">
            <v>53</v>
          </cell>
          <cell r="E407" t="str">
            <v>LICEO AEROPUERTO</v>
          </cell>
          <cell r="F407">
            <v>3</v>
          </cell>
          <cell r="G407">
            <v>572</v>
          </cell>
        </row>
        <row r="408">
          <cell r="A408">
            <v>5870</v>
          </cell>
          <cell r="B408" t="str">
            <v>573</v>
          </cell>
          <cell r="C408" t="str">
            <v>02</v>
          </cell>
          <cell r="D408">
            <v>51</v>
          </cell>
          <cell r="E408" t="str">
            <v>UNIDAD PEDAG. SOTERO GONZALEZ</v>
          </cell>
          <cell r="F408">
            <v>3</v>
          </cell>
          <cell r="G408">
            <v>324</v>
          </cell>
        </row>
        <row r="409">
          <cell r="A409">
            <v>5873</v>
          </cell>
          <cell r="B409" t="str">
            <v>573</v>
          </cell>
          <cell r="C409" t="str">
            <v>02</v>
          </cell>
          <cell r="D409">
            <v>52</v>
          </cell>
          <cell r="E409" t="str">
            <v>LICEO DE BARBACOAS</v>
          </cell>
          <cell r="F409">
            <v>3</v>
          </cell>
          <cell r="G409">
            <v>593</v>
          </cell>
        </row>
        <row r="410">
          <cell r="A410">
            <v>5874</v>
          </cell>
          <cell r="B410" t="str">
            <v>573</v>
          </cell>
          <cell r="C410" t="str">
            <v>02</v>
          </cell>
          <cell r="D410">
            <v>59</v>
          </cell>
          <cell r="E410" t="str">
            <v>LICEO AMB. DE HORQUETAS</v>
          </cell>
          <cell r="F410">
            <v>3</v>
          </cell>
          <cell r="G410">
            <v>627</v>
          </cell>
        </row>
        <row r="411">
          <cell r="A411">
            <v>5876</v>
          </cell>
          <cell r="B411" t="str">
            <v>573</v>
          </cell>
          <cell r="C411" t="str">
            <v>02</v>
          </cell>
          <cell r="D411">
            <v>61</v>
          </cell>
          <cell r="E411" t="str">
            <v>LICEO DE COPAL</v>
          </cell>
          <cell r="F411">
            <v>3</v>
          </cell>
          <cell r="G411">
            <v>263</v>
          </cell>
        </row>
        <row r="412">
          <cell r="A412">
            <v>5882</v>
          </cell>
          <cell r="B412" t="str">
            <v>573</v>
          </cell>
          <cell r="C412" t="str">
            <v>02</v>
          </cell>
          <cell r="D412">
            <v>66</v>
          </cell>
          <cell r="E412" t="str">
            <v>COL. EXP. BILINGUE SIQUIRRES</v>
          </cell>
          <cell r="F412">
            <v>3</v>
          </cell>
          <cell r="G412">
            <v>940</v>
          </cell>
        </row>
        <row r="413">
          <cell r="A413">
            <v>5886</v>
          </cell>
          <cell r="B413" t="str">
            <v>573</v>
          </cell>
          <cell r="C413" t="str">
            <v>02</v>
          </cell>
          <cell r="D413">
            <v>55</v>
          </cell>
          <cell r="E413" t="str">
            <v>COL.EXP.BILINGUE SARCHI SUR</v>
          </cell>
          <cell r="F413">
            <v>3</v>
          </cell>
          <cell r="G413">
            <v>846</v>
          </cell>
        </row>
        <row r="414">
          <cell r="A414">
            <v>5919</v>
          </cell>
          <cell r="B414">
            <v>573</v>
          </cell>
          <cell r="C414" t="str">
            <v>02</v>
          </cell>
          <cell r="D414">
            <v>61</v>
          </cell>
          <cell r="E414" t="str">
            <v>CENTRO EDUCATIVO CATOLICO SAN AMBROSIO</v>
          </cell>
          <cell r="F414">
            <v>0</v>
          </cell>
          <cell r="G414">
            <v>233</v>
          </cell>
        </row>
        <row r="415">
          <cell r="A415">
            <v>5929</v>
          </cell>
          <cell r="B415" t="str">
            <v>573</v>
          </cell>
          <cell r="C415" t="str">
            <v>05</v>
          </cell>
          <cell r="D415">
            <v>59</v>
          </cell>
          <cell r="E415" t="str">
            <v>COL. NOCT. DE PUERTO VIEJO</v>
          </cell>
          <cell r="F415">
            <v>5</v>
          </cell>
          <cell r="G415">
            <v>661</v>
          </cell>
        </row>
        <row r="416">
          <cell r="A416">
            <v>5966</v>
          </cell>
          <cell r="B416" t="str">
            <v>573</v>
          </cell>
          <cell r="C416" t="str">
            <v>03</v>
          </cell>
          <cell r="D416">
            <v>57</v>
          </cell>
          <cell r="E416" t="str">
            <v>COL. NOCT. TEC. MARIO QUIROS SASSO</v>
          </cell>
          <cell r="F416">
            <v>4</v>
          </cell>
          <cell r="G416">
            <v>356</v>
          </cell>
        </row>
        <row r="417">
          <cell r="A417">
            <v>5973</v>
          </cell>
          <cell r="B417">
            <v>573</v>
          </cell>
          <cell r="C417" t="str">
            <v>02</v>
          </cell>
          <cell r="D417">
            <v>61</v>
          </cell>
          <cell r="E417" t="str">
            <v>LICEO EL CARMEN</v>
          </cell>
          <cell r="F417">
            <v>0</v>
          </cell>
          <cell r="G417">
            <v>388</v>
          </cell>
        </row>
        <row r="418">
          <cell r="A418">
            <v>5979</v>
          </cell>
          <cell r="B418" t="str">
            <v>573</v>
          </cell>
          <cell r="C418" t="str">
            <v>02</v>
          </cell>
          <cell r="D418">
            <v>57</v>
          </cell>
          <cell r="E418" t="str">
            <v>LICEO DE SAN NICOLAS</v>
          </cell>
          <cell r="F418">
            <v>3</v>
          </cell>
          <cell r="G418">
            <v>1089</v>
          </cell>
        </row>
        <row r="419">
          <cell r="A419">
            <v>5988</v>
          </cell>
          <cell r="B419" t="str">
            <v>573</v>
          </cell>
          <cell r="C419" t="str">
            <v>02</v>
          </cell>
          <cell r="D419">
            <v>68</v>
          </cell>
          <cell r="E419" t="str">
            <v>LICEO DE QUEBRADA GANADO</v>
          </cell>
          <cell r="F419">
            <v>3</v>
          </cell>
          <cell r="G419">
            <v>488</v>
          </cell>
        </row>
        <row r="420">
          <cell r="A420">
            <v>5990</v>
          </cell>
          <cell r="B420" t="str">
            <v>573</v>
          </cell>
          <cell r="C420" t="str">
            <v>02</v>
          </cell>
          <cell r="D420">
            <v>53</v>
          </cell>
          <cell r="E420" t="str">
            <v>LICEO LAS MERCEDES</v>
          </cell>
          <cell r="F420">
            <v>3</v>
          </cell>
          <cell r="G420">
            <v>938</v>
          </cell>
        </row>
        <row r="421">
          <cell r="A421">
            <v>5991</v>
          </cell>
          <cell r="B421" t="str">
            <v>573</v>
          </cell>
          <cell r="C421" t="str">
            <v>02</v>
          </cell>
          <cell r="D421">
            <v>57</v>
          </cell>
          <cell r="E421" t="str">
            <v>LICEO DE SANTA LUCIA</v>
          </cell>
          <cell r="F421">
            <v>3</v>
          </cell>
          <cell r="G421">
            <v>913</v>
          </cell>
        </row>
        <row r="422">
          <cell r="A422">
            <v>5992</v>
          </cell>
          <cell r="B422" t="str">
            <v>573</v>
          </cell>
          <cell r="C422" t="str">
            <v>02</v>
          </cell>
          <cell r="D422">
            <v>55</v>
          </cell>
          <cell r="E422" t="str">
            <v>LICEO LAGUNA</v>
          </cell>
          <cell r="F422">
            <v>3</v>
          </cell>
          <cell r="G422">
            <v>668</v>
          </cell>
        </row>
        <row r="423">
          <cell r="A423">
            <v>5993</v>
          </cell>
          <cell r="B423" t="str">
            <v>573</v>
          </cell>
          <cell r="C423" t="str">
            <v>02</v>
          </cell>
          <cell r="D423">
            <v>57</v>
          </cell>
          <cell r="E423" t="str">
            <v>UNIDAD PED. BARRIO NUEVO DEL TEJAR DEL GUARCO</v>
          </cell>
          <cell r="F423">
            <v>3</v>
          </cell>
          <cell r="G423">
            <v>294</v>
          </cell>
        </row>
        <row r="424">
          <cell r="A424">
            <v>5994</v>
          </cell>
          <cell r="B424" t="str">
            <v>573</v>
          </cell>
          <cell r="C424" t="str">
            <v>02</v>
          </cell>
          <cell r="D424">
            <v>56</v>
          </cell>
          <cell r="E424" t="str">
            <v xml:space="preserve">LICEO DE ORIENT. TECNOL.LA AMISTAD </v>
          </cell>
          <cell r="F424">
            <v>3</v>
          </cell>
          <cell r="G424">
            <v>507</v>
          </cell>
        </row>
        <row r="425">
          <cell r="A425">
            <v>5995</v>
          </cell>
          <cell r="B425" t="str">
            <v>573</v>
          </cell>
          <cell r="C425" t="str">
            <v>02</v>
          </cell>
          <cell r="D425">
            <v>55</v>
          </cell>
          <cell r="E425" t="str">
            <v>LICEO DE MAGALLANES</v>
          </cell>
          <cell r="F425">
            <v>3</v>
          </cell>
          <cell r="G425">
            <v>385</v>
          </cell>
        </row>
        <row r="426">
          <cell r="A426">
            <v>5996</v>
          </cell>
          <cell r="B426" t="str">
            <v>573</v>
          </cell>
          <cell r="C426" t="str">
            <v>02</v>
          </cell>
          <cell r="D426">
            <v>55</v>
          </cell>
          <cell r="E426" t="str">
            <v>LICEO EXPERIMENTAL BILINGUE SAN JOSE</v>
          </cell>
          <cell r="F426">
            <v>3</v>
          </cell>
          <cell r="G426">
            <v>1303</v>
          </cell>
        </row>
        <row r="427">
          <cell r="A427">
            <v>5997</v>
          </cell>
          <cell r="B427" t="str">
            <v>573</v>
          </cell>
          <cell r="C427" t="str">
            <v>02</v>
          </cell>
          <cell r="D427">
            <v>55</v>
          </cell>
          <cell r="E427" t="str">
            <v>LICEO SANTO CRISTO DE ESQUIPULAS</v>
          </cell>
          <cell r="F427">
            <v>3</v>
          </cell>
          <cell r="G427">
            <v>751</v>
          </cell>
        </row>
        <row r="428">
          <cell r="A428">
            <v>5998</v>
          </cell>
          <cell r="B428" t="str">
            <v>573</v>
          </cell>
          <cell r="C428" t="str">
            <v>02</v>
          </cell>
          <cell r="D428">
            <v>54</v>
          </cell>
          <cell r="E428" t="str">
            <v>LICEO PACTO DEL JOCOTE</v>
          </cell>
          <cell r="F428">
            <v>3</v>
          </cell>
          <cell r="G428">
            <v>567</v>
          </cell>
        </row>
        <row r="429">
          <cell r="A429">
            <v>6000</v>
          </cell>
          <cell r="B429" t="str">
            <v>573</v>
          </cell>
          <cell r="C429" t="str">
            <v>02</v>
          </cell>
          <cell r="D429">
            <v>67</v>
          </cell>
          <cell r="E429" t="str">
            <v>LICEO CUATRO ESQUINAS</v>
          </cell>
          <cell r="F429">
            <v>3</v>
          </cell>
          <cell r="G429">
            <v>534</v>
          </cell>
        </row>
        <row r="430">
          <cell r="A430">
            <v>6016</v>
          </cell>
          <cell r="B430" t="str">
            <v>573</v>
          </cell>
          <cell r="C430" t="str">
            <v>03</v>
          </cell>
          <cell r="D430">
            <v>50</v>
          </cell>
          <cell r="E430" t="str">
            <v>COLEGIO TECNICO ULADISLAO GAMEZ SOLANO</v>
          </cell>
          <cell r="F430">
            <v>4</v>
          </cell>
          <cell r="G430">
            <v>418</v>
          </cell>
        </row>
        <row r="431">
          <cell r="A431">
            <v>6017</v>
          </cell>
          <cell r="B431" t="str">
            <v>573</v>
          </cell>
          <cell r="C431" t="str">
            <v>02</v>
          </cell>
          <cell r="D431">
            <v>53</v>
          </cell>
          <cell r="E431" t="str">
            <v>LICEO LA LUCHA DE POTRERO GRANDE</v>
          </cell>
          <cell r="F431">
            <v>3</v>
          </cell>
          <cell r="G431">
            <v>530</v>
          </cell>
        </row>
        <row r="432">
          <cell r="A432">
            <v>6020</v>
          </cell>
          <cell r="B432" t="str">
            <v>573</v>
          </cell>
          <cell r="C432" t="str">
            <v>02</v>
          </cell>
          <cell r="D432">
            <v>54</v>
          </cell>
          <cell r="E432" t="str">
            <v>LICEO DEPORTIVO DE GRECIA</v>
          </cell>
          <cell r="F432">
            <v>3</v>
          </cell>
          <cell r="G432">
            <v>895</v>
          </cell>
        </row>
        <row r="433">
          <cell r="A433">
            <v>6021</v>
          </cell>
          <cell r="B433" t="str">
            <v>573</v>
          </cell>
          <cell r="C433" t="str">
            <v>03</v>
          </cell>
          <cell r="D433">
            <v>64</v>
          </cell>
          <cell r="E433" t="str">
            <v>SEC. NOCT. C.T.P. PUNTARENAS</v>
          </cell>
          <cell r="F433">
            <v>4</v>
          </cell>
          <cell r="G433">
            <v>397</v>
          </cell>
        </row>
        <row r="434">
          <cell r="A434">
            <v>6027</v>
          </cell>
          <cell r="B434" t="str">
            <v>573</v>
          </cell>
          <cell r="C434" t="str">
            <v>02</v>
          </cell>
          <cell r="D434">
            <v>51</v>
          </cell>
          <cell r="E434" t="str">
            <v>LICEO DE HIGUITO</v>
          </cell>
          <cell r="F434">
            <v>3</v>
          </cell>
          <cell r="G434">
            <v>580</v>
          </cell>
        </row>
        <row r="435">
          <cell r="A435">
            <v>6028</v>
          </cell>
          <cell r="B435" t="str">
            <v>573</v>
          </cell>
          <cell r="C435" t="str">
            <v>02</v>
          </cell>
          <cell r="D435">
            <v>67</v>
          </cell>
          <cell r="E435" t="str">
            <v>LICEO DE AGROPORTICA</v>
          </cell>
          <cell r="F435">
            <v>3</v>
          </cell>
          <cell r="G435">
            <v>476</v>
          </cell>
        </row>
        <row r="436">
          <cell r="A436">
            <v>6030</v>
          </cell>
          <cell r="B436" t="str">
            <v>573</v>
          </cell>
          <cell r="C436" t="str">
            <v>02</v>
          </cell>
          <cell r="D436">
            <v>50</v>
          </cell>
          <cell r="E436" t="str">
            <v>LICEO VIRGEN DE LA MEDALLA MILAGROSA</v>
          </cell>
          <cell r="F436">
            <v>3</v>
          </cell>
          <cell r="G436">
            <v>696</v>
          </cell>
        </row>
        <row r="437">
          <cell r="A437">
            <v>6032</v>
          </cell>
          <cell r="B437">
            <v>573</v>
          </cell>
          <cell r="C437" t="str">
            <v>03</v>
          </cell>
          <cell r="D437">
            <v>57</v>
          </cell>
          <cell r="E437" t="str">
            <v>C.T.P. FERNANDO VOLIO JIMENEZ</v>
          </cell>
          <cell r="F437">
            <v>4</v>
          </cell>
          <cell r="G437">
            <v>1424</v>
          </cell>
        </row>
        <row r="438">
          <cell r="A438">
            <v>6033</v>
          </cell>
          <cell r="B438" t="str">
            <v>573</v>
          </cell>
          <cell r="C438" t="str">
            <v>03</v>
          </cell>
          <cell r="D438">
            <v>54</v>
          </cell>
          <cell r="E438" t="str">
            <v>C.T.P. INVU LAS CAÑAS</v>
          </cell>
          <cell r="F438">
            <v>4</v>
          </cell>
          <cell r="G438">
            <v>1877</v>
          </cell>
        </row>
        <row r="439">
          <cell r="A439">
            <v>6034</v>
          </cell>
          <cell r="B439" t="str">
            <v>573</v>
          </cell>
          <cell r="C439" t="str">
            <v>03</v>
          </cell>
          <cell r="D439">
            <v>63</v>
          </cell>
          <cell r="E439" t="str">
            <v>C.T.P. DE TRONADORA</v>
          </cell>
          <cell r="F439">
            <v>4</v>
          </cell>
          <cell r="G439">
            <v>746</v>
          </cell>
        </row>
        <row r="440">
          <cell r="A440">
            <v>6096</v>
          </cell>
          <cell r="B440" t="str">
            <v>573</v>
          </cell>
          <cell r="C440" t="str">
            <v>02</v>
          </cell>
          <cell r="D440">
            <v>51</v>
          </cell>
          <cell r="E440" t="str">
            <v>I.E.G.B. JUAN CALDERON VALVERDE</v>
          </cell>
          <cell r="F440">
            <v>3</v>
          </cell>
          <cell r="G440">
            <v>159</v>
          </cell>
        </row>
        <row r="441">
          <cell r="A441">
            <v>6097</v>
          </cell>
          <cell r="B441" t="str">
            <v>573</v>
          </cell>
          <cell r="C441" t="str">
            <v>02</v>
          </cell>
          <cell r="D441">
            <v>56</v>
          </cell>
          <cell r="E441" t="str">
            <v>LICEO LA TIGRA</v>
          </cell>
          <cell r="F441">
            <v>3</v>
          </cell>
          <cell r="G441">
            <v>674</v>
          </cell>
        </row>
        <row r="442">
          <cell r="A442">
            <v>6101</v>
          </cell>
          <cell r="B442" t="str">
            <v>573</v>
          </cell>
          <cell r="C442" t="str">
            <v>05</v>
          </cell>
          <cell r="D442">
            <v>67</v>
          </cell>
          <cell r="E442" t="str">
            <v>COL. NOCT. DE POCORA</v>
          </cell>
          <cell r="F442">
            <v>5</v>
          </cell>
          <cell r="G442">
            <v>381</v>
          </cell>
        </row>
        <row r="443">
          <cell r="A443">
            <v>6103</v>
          </cell>
          <cell r="B443" t="str">
            <v>573</v>
          </cell>
          <cell r="C443" t="str">
            <v>02</v>
          </cell>
          <cell r="D443">
            <v>66</v>
          </cell>
          <cell r="E443" t="str">
            <v>I.E.G.B. PARAISO</v>
          </cell>
          <cell r="F443">
            <v>3</v>
          </cell>
          <cell r="G443">
            <v>504</v>
          </cell>
        </row>
        <row r="444">
          <cell r="A444">
            <v>6104</v>
          </cell>
          <cell r="B444" t="str">
            <v>573</v>
          </cell>
          <cell r="C444" t="str">
            <v>03</v>
          </cell>
          <cell r="D444">
            <v>51</v>
          </cell>
          <cell r="E444" t="str">
            <v>C.T.P. JOSE ALBERTAZZI</v>
          </cell>
          <cell r="F444">
            <v>4</v>
          </cell>
          <cell r="G444">
            <v>2438</v>
          </cell>
        </row>
        <row r="445">
          <cell r="A445">
            <v>6105</v>
          </cell>
          <cell r="B445" t="str">
            <v>573</v>
          </cell>
          <cell r="C445" t="str">
            <v>03</v>
          </cell>
          <cell r="D445">
            <v>54</v>
          </cell>
          <cell r="E445" t="str">
            <v>C.T.P. CARRIZAL</v>
          </cell>
          <cell r="F445">
            <v>4</v>
          </cell>
          <cell r="G445">
            <v>1688</v>
          </cell>
        </row>
        <row r="446">
          <cell r="A446">
            <v>6106</v>
          </cell>
          <cell r="B446">
            <v>573</v>
          </cell>
          <cell r="C446" t="str">
            <v>02</v>
          </cell>
          <cell r="D446">
            <v>50</v>
          </cell>
          <cell r="E446" t="str">
            <v>I.EG.B. YANUARIO QUESADA</v>
          </cell>
          <cell r="F446">
            <v>0</v>
          </cell>
          <cell r="G446">
            <v>459</v>
          </cell>
        </row>
        <row r="447">
          <cell r="A447">
            <v>6108</v>
          </cell>
          <cell r="B447" t="str">
            <v>573</v>
          </cell>
          <cell r="C447" t="str">
            <v>02</v>
          </cell>
          <cell r="D447">
            <v>51</v>
          </cell>
          <cell r="E447" t="str">
            <v>I.E.G.B. REPUBLICA DE PANAMA</v>
          </cell>
          <cell r="F447">
            <v>3</v>
          </cell>
          <cell r="G447">
            <v>138</v>
          </cell>
        </row>
        <row r="448">
          <cell r="A448">
            <v>6112</v>
          </cell>
          <cell r="B448" t="str">
            <v>573</v>
          </cell>
          <cell r="C448" t="str">
            <v>02</v>
          </cell>
          <cell r="D448">
            <v>65</v>
          </cell>
          <cell r="E448" t="str">
            <v>LICEO FINCA NARANJO</v>
          </cell>
          <cell r="F448">
            <v>3</v>
          </cell>
          <cell r="G448">
            <v>747</v>
          </cell>
        </row>
        <row r="449">
          <cell r="A449">
            <v>6113</v>
          </cell>
          <cell r="B449" t="str">
            <v>573</v>
          </cell>
          <cell r="C449" t="str">
            <v>05</v>
          </cell>
          <cell r="D449">
            <v>53</v>
          </cell>
          <cell r="E449" t="str">
            <v>COL.NOCT. SAN PEDRO DE PEREZ ZELEDON</v>
          </cell>
          <cell r="F449">
            <v>5</v>
          </cell>
          <cell r="G449">
            <v>608</v>
          </cell>
        </row>
        <row r="450">
          <cell r="A450">
            <v>6115</v>
          </cell>
          <cell r="B450" t="str">
            <v>573</v>
          </cell>
          <cell r="C450" t="str">
            <v>02</v>
          </cell>
          <cell r="D450">
            <v>67</v>
          </cell>
          <cell r="E450" t="str">
            <v>LICEO SAN RAFAEL</v>
          </cell>
          <cell r="F450">
            <v>3</v>
          </cell>
          <cell r="G450">
            <v>714</v>
          </cell>
        </row>
        <row r="451">
          <cell r="A451">
            <v>6116</v>
          </cell>
          <cell r="B451" t="str">
            <v>573</v>
          </cell>
          <cell r="C451" t="str">
            <v>02</v>
          </cell>
          <cell r="D451">
            <v>54</v>
          </cell>
          <cell r="E451" t="str">
            <v>LICEO BOLIVAR</v>
          </cell>
          <cell r="F451">
            <v>3</v>
          </cell>
          <cell r="G451">
            <v>500</v>
          </cell>
        </row>
        <row r="452">
          <cell r="A452">
            <v>6117</v>
          </cell>
          <cell r="B452" t="str">
            <v>573</v>
          </cell>
          <cell r="C452" t="str">
            <v>03</v>
          </cell>
          <cell r="D452">
            <v>57</v>
          </cell>
          <cell r="E452" t="str">
            <v>C.T.P. CIUDAD DE LOS NIÑOS</v>
          </cell>
          <cell r="F452">
            <v>4</v>
          </cell>
          <cell r="G452">
            <v>1126</v>
          </cell>
        </row>
        <row r="453">
          <cell r="A453">
            <v>6127</v>
          </cell>
          <cell r="B453" t="str">
            <v>573</v>
          </cell>
          <cell r="C453" t="str">
            <v>02</v>
          </cell>
          <cell r="D453">
            <v>50</v>
          </cell>
          <cell r="E453" t="str">
            <v>I.E.G.B  ANDRES BELLO</v>
          </cell>
          <cell r="F453">
            <v>3</v>
          </cell>
          <cell r="G453">
            <v>385</v>
          </cell>
        </row>
        <row r="454">
          <cell r="A454">
            <v>6128</v>
          </cell>
          <cell r="B454" t="str">
            <v>573</v>
          </cell>
          <cell r="C454" t="str">
            <v>02</v>
          </cell>
          <cell r="D454">
            <v>50</v>
          </cell>
          <cell r="E454" t="str">
            <v>I.E.G.B. AMERICA CENTRAL</v>
          </cell>
          <cell r="F454">
            <v>3</v>
          </cell>
          <cell r="G454">
            <v>385</v>
          </cell>
        </row>
        <row r="455">
          <cell r="A455">
            <v>6130</v>
          </cell>
          <cell r="B455">
            <v>573</v>
          </cell>
          <cell r="C455" t="str">
            <v>03</v>
          </cell>
          <cell r="D455">
            <v>50</v>
          </cell>
          <cell r="E455" t="str">
            <v>C.T.P. DE GRANADILLA</v>
          </cell>
          <cell r="F455">
            <v>0</v>
          </cell>
          <cell r="G455">
            <v>2060</v>
          </cell>
        </row>
        <row r="456">
          <cell r="A456">
            <v>6131</v>
          </cell>
          <cell r="B456">
            <v>573</v>
          </cell>
          <cell r="C456" t="str">
            <v>02</v>
          </cell>
          <cell r="D456">
            <v>65</v>
          </cell>
          <cell r="E456" t="str">
            <v>LICEO SANTA ELENA DE PITTIER</v>
          </cell>
          <cell r="F456">
            <v>3</v>
          </cell>
          <cell r="G456">
            <v>345</v>
          </cell>
        </row>
        <row r="457">
          <cell r="A457">
            <v>6133</v>
          </cell>
          <cell r="B457">
            <v>573</v>
          </cell>
          <cell r="C457" t="str">
            <v>02</v>
          </cell>
          <cell r="D457">
            <v>54</v>
          </cell>
          <cell r="E457" t="str">
            <v>LICEO PUENTE DE PIEDRA</v>
          </cell>
          <cell r="F457">
            <v>0</v>
          </cell>
          <cell r="G457">
            <v>660</v>
          </cell>
        </row>
        <row r="458">
          <cell r="A458">
            <v>6134</v>
          </cell>
          <cell r="B458">
            <v>573</v>
          </cell>
          <cell r="C458" t="str">
            <v>02</v>
          </cell>
          <cell r="D458">
            <v>51</v>
          </cell>
          <cell r="E458" t="str">
            <v>LICEO BRAULIO ODIO</v>
          </cell>
          <cell r="F458">
            <v>0</v>
          </cell>
          <cell r="G458">
            <v>254</v>
          </cell>
        </row>
        <row r="459">
          <cell r="A459">
            <v>6135</v>
          </cell>
          <cell r="B459">
            <v>573</v>
          </cell>
          <cell r="C459" t="str">
            <v>02</v>
          </cell>
          <cell r="D459">
            <v>51</v>
          </cell>
          <cell r="E459" t="str">
            <v>I.E.G.B. LA CRUZ</v>
          </cell>
          <cell r="F459">
            <v>0</v>
          </cell>
          <cell r="G459">
            <v>159</v>
          </cell>
        </row>
        <row r="460">
          <cell r="A460">
            <v>6136</v>
          </cell>
          <cell r="B460">
            <v>573</v>
          </cell>
          <cell r="C460" t="str">
            <v>02</v>
          </cell>
          <cell r="D460">
            <v>52</v>
          </cell>
          <cell r="E460" t="str">
            <v>LICEO DE PALMICHAL</v>
          </cell>
          <cell r="F460">
            <v>3</v>
          </cell>
          <cell r="G460">
            <v>199</v>
          </cell>
        </row>
        <row r="461">
          <cell r="A461">
            <v>6137</v>
          </cell>
          <cell r="B461">
            <v>573</v>
          </cell>
          <cell r="C461" t="str">
            <v>02</v>
          </cell>
          <cell r="D461">
            <v>57</v>
          </cell>
          <cell r="E461" t="str">
            <v>LICEO OCCIDENTAL DE CARTAGO</v>
          </cell>
          <cell r="F461">
            <v>0</v>
          </cell>
          <cell r="G461">
            <v>459</v>
          </cell>
        </row>
        <row r="462">
          <cell r="A462">
            <v>6146</v>
          </cell>
          <cell r="B462" t="str">
            <v>573</v>
          </cell>
          <cell r="C462" t="str">
            <v>02</v>
          </cell>
          <cell r="D462">
            <v>64</v>
          </cell>
          <cell r="E462" t="str">
            <v>I.E.G.B. NUESTRA SEÑORA DE SION</v>
          </cell>
          <cell r="F462">
            <v>3</v>
          </cell>
          <cell r="G462">
            <v>414</v>
          </cell>
        </row>
        <row r="463">
          <cell r="A463">
            <v>6147</v>
          </cell>
          <cell r="B463" t="str">
            <v>573</v>
          </cell>
          <cell r="C463" t="str">
            <v>05</v>
          </cell>
          <cell r="D463">
            <v>53</v>
          </cell>
          <cell r="E463" t="str">
            <v>SEC.NOCT.TEC.C.T. BUENOS AIRES</v>
          </cell>
          <cell r="F463">
            <v>5</v>
          </cell>
          <cell r="G463">
            <v>24</v>
          </cell>
        </row>
        <row r="464">
          <cell r="A464">
            <v>6148</v>
          </cell>
          <cell r="B464">
            <v>573</v>
          </cell>
          <cell r="C464" t="str">
            <v>05</v>
          </cell>
          <cell r="D464">
            <v>66</v>
          </cell>
          <cell r="E464" t="str">
            <v xml:space="preserve">SECCION NOCTURNA TECNICA CT DE </v>
          </cell>
          <cell r="F464">
            <v>5</v>
          </cell>
          <cell r="G464">
            <v>120</v>
          </cell>
        </row>
        <row r="465">
          <cell r="A465">
            <v>6149</v>
          </cell>
          <cell r="B465">
            <v>573</v>
          </cell>
          <cell r="C465" t="str">
            <v>02</v>
          </cell>
          <cell r="D465">
            <v>53</v>
          </cell>
          <cell r="E465" t="str">
            <v>LICEO ACADEMICO DE BUENOS</v>
          </cell>
          <cell r="F465">
            <v>0</v>
          </cell>
          <cell r="G465">
            <v>703</v>
          </cell>
        </row>
        <row r="466">
          <cell r="A466">
            <v>6153</v>
          </cell>
          <cell r="B466">
            <v>573</v>
          </cell>
          <cell r="C466" t="str">
            <v>02</v>
          </cell>
          <cell r="D466">
            <v>60</v>
          </cell>
          <cell r="E466" t="str">
            <v>I.E.G.B. EL PORVENIR</v>
          </cell>
          <cell r="F466">
            <v>0</v>
          </cell>
          <cell r="G466">
            <v>144</v>
          </cell>
        </row>
        <row r="467">
          <cell r="A467">
            <v>6156</v>
          </cell>
          <cell r="B467">
            <v>573</v>
          </cell>
          <cell r="C467" t="str">
            <v>02</v>
          </cell>
          <cell r="D467">
            <v>65</v>
          </cell>
          <cell r="E467" t="str">
            <v>LICEO BILINGÜE</v>
          </cell>
          <cell r="F467">
            <v>3</v>
          </cell>
          <cell r="G467">
            <v>593</v>
          </cell>
        </row>
        <row r="468">
          <cell r="A468">
            <v>6157</v>
          </cell>
          <cell r="B468">
            <v>573</v>
          </cell>
          <cell r="C468" t="str">
            <v>02</v>
          </cell>
          <cell r="D468">
            <v>69</v>
          </cell>
          <cell r="E468" t="str">
            <v>I.E.G.B. LA VICTORIA</v>
          </cell>
          <cell r="F468">
            <v>3</v>
          </cell>
          <cell r="G468">
            <v>189</v>
          </cell>
        </row>
        <row r="469">
          <cell r="A469">
            <v>6216</v>
          </cell>
          <cell r="B469">
            <v>573</v>
          </cell>
          <cell r="C469" t="str">
            <v>02</v>
          </cell>
          <cell r="D469">
            <v>57</v>
          </cell>
          <cell r="E469" t="str">
            <v>LICEO FELIX MATA VALLE</v>
          </cell>
          <cell r="F469">
            <v>0</v>
          </cell>
          <cell r="G469">
            <v>350</v>
          </cell>
        </row>
        <row r="470">
          <cell r="A470">
            <v>6222</v>
          </cell>
          <cell r="B470">
            <v>573</v>
          </cell>
          <cell r="C470" t="str">
            <v>02</v>
          </cell>
          <cell r="D470">
            <v>60</v>
          </cell>
          <cell r="E470" t="str">
            <v>LICEO QUEBRADA GRANDE</v>
          </cell>
          <cell r="F470">
            <v>0</v>
          </cell>
          <cell r="G470">
            <v>301</v>
          </cell>
        </row>
        <row r="471">
          <cell r="A471">
            <v>6269</v>
          </cell>
          <cell r="B471">
            <v>573</v>
          </cell>
          <cell r="C471" t="str">
            <v>02</v>
          </cell>
          <cell r="D471">
            <v>50</v>
          </cell>
          <cell r="E471" t="str">
            <v>LICEO MATA DE PLATANO</v>
          </cell>
          <cell r="G471">
            <v>464</v>
          </cell>
        </row>
        <row r="472">
          <cell r="A472">
            <v>6270</v>
          </cell>
          <cell r="B472">
            <v>573</v>
          </cell>
          <cell r="C472" t="str">
            <v>02</v>
          </cell>
          <cell r="D472">
            <v>54</v>
          </cell>
          <cell r="E472" t="str">
            <v>LICEO SAN RAFAEL DE POAS</v>
          </cell>
          <cell r="F472">
            <v>0</v>
          </cell>
          <cell r="G472">
            <v>430</v>
          </cell>
        </row>
        <row r="473">
          <cell r="A473">
            <v>6276</v>
          </cell>
          <cell r="B473">
            <v>573</v>
          </cell>
          <cell r="C473" t="str">
            <v>02</v>
          </cell>
          <cell r="D473">
            <v>62</v>
          </cell>
          <cell r="E473" t="str">
            <v>LICEO DE SANTA BARBARA</v>
          </cell>
          <cell r="F473">
            <v>0</v>
          </cell>
          <cell r="G473">
            <v>806</v>
          </cell>
        </row>
        <row r="474">
          <cell r="A474">
            <v>6349</v>
          </cell>
          <cell r="B474">
            <v>573</v>
          </cell>
          <cell r="C474" t="str">
            <v>02</v>
          </cell>
          <cell r="D474">
            <v>56</v>
          </cell>
          <cell r="E474" t="str">
            <v>COLEGIO DE PLATANAR</v>
          </cell>
          <cell r="F474">
            <v>0</v>
          </cell>
          <cell r="G474">
            <v>234</v>
          </cell>
        </row>
        <row r="475">
          <cell r="A475">
            <v>6350</v>
          </cell>
          <cell r="B475">
            <v>573</v>
          </cell>
          <cell r="C475" t="str">
            <v>02</v>
          </cell>
          <cell r="D475">
            <v>66</v>
          </cell>
          <cell r="E475" t="str">
            <v>I.E.G.B. LIMON 2000</v>
          </cell>
          <cell r="F475">
            <v>3</v>
          </cell>
          <cell r="G475">
            <v>267</v>
          </cell>
        </row>
        <row r="476">
          <cell r="A476">
            <v>6358</v>
          </cell>
          <cell r="B476">
            <v>573</v>
          </cell>
          <cell r="C476" t="str">
            <v>03</v>
          </cell>
          <cell r="D476">
            <v>50</v>
          </cell>
          <cell r="E476" t="str">
            <v>C.T.P. VASQUEZ DE CORONADO</v>
          </cell>
          <cell r="G476">
            <v>638</v>
          </cell>
        </row>
        <row r="477">
          <cell r="A477">
            <v>6372</v>
          </cell>
          <cell r="B477">
            <v>573</v>
          </cell>
          <cell r="C477" t="str">
            <v>02</v>
          </cell>
          <cell r="D477">
            <v>57</v>
          </cell>
          <cell r="E477" t="str">
            <v>LICEO DE TIERRA BLANCA</v>
          </cell>
          <cell r="F477">
            <v>0</v>
          </cell>
          <cell r="G477">
            <v>384</v>
          </cell>
        </row>
        <row r="478">
          <cell r="A478">
            <v>6375</v>
          </cell>
          <cell r="B478">
            <v>573</v>
          </cell>
          <cell r="C478" t="str">
            <v>02</v>
          </cell>
          <cell r="D478">
            <v>61</v>
          </cell>
          <cell r="E478" t="str">
            <v>LOS ANGELES DE EL PORVENIR</v>
          </cell>
          <cell r="F478">
            <v>0</v>
          </cell>
          <cell r="G478">
            <v>304</v>
          </cell>
        </row>
        <row r="479">
          <cell r="A479">
            <v>6376</v>
          </cell>
          <cell r="B479">
            <v>573</v>
          </cell>
          <cell r="C479" t="str">
            <v>02</v>
          </cell>
          <cell r="D479">
            <v>59</v>
          </cell>
          <cell r="E479" t="str">
            <v>LICEO SAN JOSE DEL RIO</v>
          </cell>
          <cell r="F479">
            <v>0</v>
          </cell>
          <cell r="G479">
            <v>385</v>
          </cell>
        </row>
        <row r="480">
          <cell r="A480">
            <v>6384</v>
          </cell>
          <cell r="B480">
            <v>573</v>
          </cell>
          <cell r="C480" t="str">
            <v>02</v>
          </cell>
          <cell r="D480">
            <v>57</v>
          </cell>
          <cell r="E480" t="str">
            <v>LICEO DE TOBOSI- EL GUARCO</v>
          </cell>
          <cell r="F480">
            <v>0</v>
          </cell>
          <cell r="G480">
            <v>294</v>
          </cell>
        </row>
        <row r="481">
          <cell r="A481">
            <v>6385</v>
          </cell>
          <cell r="B481">
            <v>573</v>
          </cell>
          <cell r="C481" t="str">
            <v>02</v>
          </cell>
          <cell r="D481">
            <v>67</v>
          </cell>
          <cell r="E481" t="str">
            <v>LICEO SAN ANTONIO DEL HUMO</v>
          </cell>
          <cell r="F481">
            <v>3</v>
          </cell>
          <cell r="G481">
            <v>521</v>
          </cell>
        </row>
        <row r="482">
          <cell r="A482">
            <v>6412</v>
          </cell>
          <cell r="B482">
            <v>573</v>
          </cell>
          <cell r="C482" t="str">
            <v>02</v>
          </cell>
          <cell r="D482">
            <v>59</v>
          </cell>
          <cell r="E482" t="str">
            <v>I.E.G.B. SAN FRANCISCO</v>
          </cell>
          <cell r="F482">
            <v>0</v>
          </cell>
          <cell r="G482">
            <v>196</v>
          </cell>
        </row>
        <row r="483">
          <cell r="A483">
            <v>6429</v>
          </cell>
          <cell r="B483">
            <v>573</v>
          </cell>
          <cell r="C483" t="str">
            <v>02</v>
          </cell>
          <cell r="D483">
            <v>61</v>
          </cell>
          <cell r="E483" t="str">
            <v>I.E.G.B. ANSELMO GUTIERREZ</v>
          </cell>
          <cell r="F483">
            <v>0</v>
          </cell>
          <cell r="G483">
            <v>159</v>
          </cell>
        </row>
        <row r="484">
          <cell r="A484">
            <v>6456</v>
          </cell>
          <cell r="B484">
            <v>573</v>
          </cell>
          <cell r="C484" t="str">
            <v>02</v>
          </cell>
          <cell r="D484">
            <v>58</v>
          </cell>
          <cell r="E484" t="str">
            <v>COL ACAD DE ORIENT TEC OMAR</v>
          </cell>
          <cell r="F484">
            <v>0</v>
          </cell>
          <cell r="G484">
            <v>444</v>
          </cell>
        </row>
        <row r="485">
          <cell r="A485">
            <v>6475</v>
          </cell>
          <cell r="B485">
            <v>573</v>
          </cell>
          <cell r="C485" t="str">
            <v>05</v>
          </cell>
          <cell r="D485">
            <v>60</v>
          </cell>
          <cell r="E485" t="str">
            <v>COL NOCTURNO DE BAGACES</v>
          </cell>
          <cell r="F485">
            <v>5</v>
          </cell>
          <cell r="G485">
            <v>287</v>
          </cell>
        </row>
        <row r="486">
          <cell r="A486">
            <v>6479</v>
          </cell>
          <cell r="B486">
            <v>573</v>
          </cell>
          <cell r="C486" t="str">
            <v>02</v>
          </cell>
          <cell r="D486">
            <v>67</v>
          </cell>
          <cell r="E486" t="str">
            <v>COLEGIO ACADEMICO DE GUACIMO</v>
          </cell>
          <cell r="F486">
            <v>3</v>
          </cell>
          <cell r="G486">
            <v>390</v>
          </cell>
        </row>
        <row r="487">
          <cell r="A487">
            <v>6500</v>
          </cell>
          <cell r="B487">
            <v>573</v>
          </cell>
          <cell r="C487" t="str">
            <v>02</v>
          </cell>
          <cell r="D487">
            <v>66</v>
          </cell>
          <cell r="E487" t="str">
            <v>COLEGIO PACUARE</v>
          </cell>
          <cell r="F487">
            <v>3</v>
          </cell>
          <cell r="G487">
            <v>654</v>
          </cell>
        </row>
        <row r="488">
          <cell r="A488">
            <v>6501</v>
          </cell>
          <cell r="B488">
            <v>573</v>
          </cell>
          <cell r="C488" t="str">
            <v>02</v>
          </cell>
          <cell r="D488">
            <v>66</v>
          </cell>
          <cell r="E488" t="str">
            <v>COLEGIO LA FLORIDA</v>
          </cell>
          <cell r="F488">
            <v>3</v>
          </cell>
          <cell r="G488">
            <v>249</v>
          </cell>
        </row>
        <row r="489">
          <cell r="A489">
            <v>6502</v>
          </cell>
          <cell r="B489">
            <v>573</v>
          </cell>
          <cell r="C489" t="str">
            <v>03</v>
          </cell>
          <cell r="D489">
            <v>55</v>
          </cell>
          <cell r="E489" t="str">
            <v>C.T.P. SANTO CRISTO DE ESQUIPULAS</v>
          </cell>
          <cell r="F489">
            <v>4</v>
          </cell>
          <cell r="G489">
            <v>325</v>
          </cell>
        </row>
        <row r="490">
          <cell r="A490">
            <v>6503</v>
          </cell>
          <cell r="B490">
            <v>573</v>
          </cell>
          <cell r="C490" t="str">
            <v>03</v>
          </cell>
          <cell r="D490">
            <v>57</v>
          </cell>
          <cell r="E490" t="str">
            <v>C.T.P. DULCE NOMBRE</v>
          </cell>
          <cell r="F490">
            <v>4</v>
          </cell>
          <cell r="G490">
            <v>325</v>
          </cell>
        </row>
        <row r="491">
          <cell r="A491">
            <v>6504</v>
          </cell>
          <cell r="B491">
            <v>573</v>
          </cell>
          <cell r="C491" t="str">
            <v>03</v>
          </cell>
          <cell r="D491">
            <v>59</v>
          </cell>
          <cell r="E491" t="str">
            <v>C.T.P. SAN PEDRO DE BARVA</v>
          </cell>
          <cell r="F491">
            <v>4</v>
          </cell>
          <cell r="G491">
            <v>177</v>
          </cell>
        </row>
        <row r="492">
          <cell r="A492">
            <v>6505</v>
          </cell>
          <cell r="B492">
            <v>573</v>
          </cell>
          <cell r="C492" t="str">
            <v>03</v>
          </cell>
          <cell r="D492">
            <v>52</v>
          </cell>
          <cell r="E492" t="str">
            <v>C.T.P. DE PALMICHAL</v>
          </cell>
          <cell r="F492">
            <v>4</v>
          </cell>
          <cell r="G492">
            <v>199</v>
          </cell>
        </row>
        <row r="493">
          <cell r="A493">
            <v>6506</v>
          </cell>
          <cell r="B493">
            <v>573</v>
          </cell>
          <cell r="C493" t="str">
            <v>03</v>
          </cell>
          <cell r="D493">
            <v>54</v>
          </cell>
          <cell r="E493" t="str">
            <v>C.T.P. DE BOLIVAR</v>
          </cell>
          <cell r="F493">
            <v>4</v>
          </cell>
          <cell r="G493">
            <v>281</v>
          </cell>
        </row>
        <row r="494">
          <cell r="A494">
            <v>6507</v>
          </cell>
          <cell r="B494">
            <v>573</v>
          </cell>
          <cell r="C494" t="str">
            <v>03</v>
          </cell>
          <cell r="D494">
            <v>54</v>
          </cell>
          <cell r="E494" t="str">
            <v>C.T.P. SABANILLA</v>
          </cell>
          <cell r="F494">
            <v>4</v>
          </cell>
          <cell r="G494">
            <v>361</v>
          </cell>
        </row>
        <row r="495">
          <cell r="A495">
            <v>6508</v>
          </cell>
          <cell r="B495">
            <v>573</v>
          </cell>
          <cell r="C495" t="str">
            <v>03</v>
          </cell>
          <cell r="D495">
            <v>54</v>
          </cell>
          <cell r="E495" t="str">
            <v>C.T.P. SAN RAFAEL DE POAS</v>
          </cell>
          <cell r="F495">
            <v>4</v>
          </cell>
          <cell r="G495">
            <v>325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Hoja de Cálculo Plan Nacional2"/>
      <sheetName val="Datos necesarios"/>
      <sheetName val="Valor Agregado"/>
      <sheetName val="Personal por asignatura"/>
      <sheetName val="Movimientos-DRH"/>
      <sheetName val="Pers por Asig Tecno y Proy"/>
      <sheetName val="hoja_co_curriculares"/>
      <sheetName val="Estructura Curr.Valor Agregado"/>
      <sheetName val="Rangos"/>
      <sheetName val="Matricula_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3">
          <cell r="B43">
            <v>7</v>
          </cell>
          <cell r="C43">
            <v>6</v>
          </cell>
          <cell r="D43">
            <v>4</v>
          </cell>
          <cell r="E43">
            <v>4</v>
          </cell>
          <cell r="F43">
            <v>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"/>
      <sheetName val="calculo lecciones"/>
      <sheetName val="Cuadro Personal español"/>
      <sheetName val="Tabla_Zonaje"/>
      <sheetName val="PARAMETROS y rangos"/>
      <sheetName val="Estructura Curricular"/>
      <sheetName val="especialidades"/>
      <sheetName val="taller exploratorio"/>
      <sheetName val="Matricula 2011"/>
      <sheetName val="modalidades"/>
      <sheetName val="PROYEC ESPEC y coordinaciones"/>
      <sheetName val="2009-2010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3" t="str">
            <v>Si</v>
          </cell>
        </row>
        <row r="4">
          <cell r="A4" t="str">
            <v>No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42.xml"/><Relationship Id="rId21" Type="http://schemas.openxmlformats.org/officeDocument/2006/relationships/ctrlProp" Target="../ctrlProps/ctrlProp46.xml"/><Relationship Id="rId42" Type="http://schemas.openxmlformats.org/officeDocument/2006/relationships/ctrlProp" Target="../ctrlProps/ctrlProp67.xml"/><Relationship Id="rId63" Type="http://schemas.openxmlformats.org/officeDocument/2006/relationships/ctrlProp" Target="../ctrlProps/ctrlProp88.xml"/><Relationship Id="rId84" Type="http://schemas.openxmlformats.org/officeDocument/2006/relationships/ctrlProp" Target="../ctrlProps/ctrlProp109.xml"/><Relationship Id="rId138" Type="http://schemas.openxmlformats.org/officeDocument/2006/relationships/ctrlProp" Target="../ctrlProps/ctrlProp163.xml"/><Relationship Id="rId16" Type="http://schemas.openxmlformats.org/officeDocument/2006/relationships/ctrlProp" Target="../ctrlProps/ctrlProp41.xml"/><Relationship Id="rId107" Type="http://schemas.openxmlformats.org/officeDocument/2006/relationships/ctrlProp" Target="../ctrlProps/ctrlProp132.xml"/><Relationship Id="rId11" Type="http://schemas.openxmlformats.org/officeDocument/2006/relationships/ctrlProp" Target="../ctrlProps/ctrlProp36.xml"/><Relationship Id="rId32" Type="http://schemas.openxmlformats.org/officeDocument/2006/relationships/ctrlProp" Target="../ctrlProps/ctrlProp57.xml"/><Relationship Id="rId37" Type="http://schemas.openxmlformats.org/officeDocument/2006/relationships/ctrlProp" Target="../ctrlProps/ctrlProp62.xml"/><Relationship Id="rId53" Type="http://schemas.openxmlformats.org/officeDocument/2006/relationships/ctrlProp" Target="../ctrlProps/ctrlProp78.xml"/><Relationship Id="rId58" Type="http://schemas.openxmlformats.org/officeDocument/2006/relationships/ctrlProp" Target="../ctrlProps/ctrlProp83.xml"/><Relationship Id="rId74" Type="http://schemas.openxmlformats.org/officeDocument/2006/relationships/ctrlProp" Target="../ctrlProps/ctrlProp99.xml"/><Relationship Id="rId79" Type="http://schemas.openxmlformats.org/officeDocument/2006/relationships/ctrlProp" Target="../ctrlProps/ctrlProp104.xml"/><Relationship Id="rId102" Type="http://schemas.openxmlformats.org/officeDocument/2006/relationships/ctrlProp" Target="../ctrlProps/ctrlProp127.xml"/><Relationship Id="rId123" Type="http://schemas.openxmlformats.org/officeDocument/2006/relationships/ctrlProp" Target="../ctrlProps/ctrlProp148.xml"/><Relationship Id="rId128" Type="http://schemas.openxmlformats.org/officeDocument/2006/relationships/ctrlProp" Target="../ctrlProps/ctrlProp153.xml"/><Relationship Id="rId5" Type="http://schemas.openxmlformats.org/officeDocument/2006/relationships/ctrlProp" Target="../ctrlProps/ctrlProp30.xml"/><Relationship Id="rId90" Type="http://schemas.openxmlformats.org/officeDocument/2006/relationships/ctrlProp" Target="../ctrlProps/ctrlProp115.xml"/><Relationship Id="rId95" Type="http://schemas.openxmlformats.org/officeDocument/2006/relationships/ctrlProp" Target="../ctrlProps/ctrlProp120.xml"/><Relationship Id="rId22" Type="http://schemas.openxmlformats.org/officeDocument/2006/relationships/ctrlProp" Target="../ctrlProps/ctrlProp47.xml"/><Relationship Id="rId27" Type="http://schemas.openxmlformats.org/officeDocument/2006/relationships/ctrlProp" Target="../ctrlProps/ctrlProp52.xml"/><Relationship Id="rId43" Type="http://schemas.openxmlformats.org/officeDocument/2006/relationships/ctrlProp" Target="../ctrlProps/ctrlProp68.xml"/><Relationship Id="rId48" Type="http://schemas.openxmlformats.org/officeDocument/2006/relationships/ctrlProp" Target="../ctrlProps/ctrlProp73.xml"/><Relationship Id="rId64" Type="http://schemas.openxmlformats.org/officeDocument/2006/relationships/ctrlProp" Target="../ctrlProps/ctrlProp89.xml"/><Relationship Id="rId69" Type="http://schemas.openxmlformats.org/officeDocument/2006/relationships/ctrlProp" Target="../ctrlProps/ctrlProp94.xml"/><Relationship Id="rId113" Type="http://schemas.openxmlformats.org/officeDocument/2006/relationships/ctrlProp" Target="../ctrlProps/ctrlProp138.xml"/><Relationship Id="rId118" Type="http://schemas.openxmlformats.org/officeDocument/2006/relationships/ctrlProp" Target="../ctrlProps/ctrlProp143.xml"/><Relationship Id="rId134" Type="http://schemas.openxmlformats.org/officeDocument/2006/relationships/ctrlProp" Target="../ctrlProps/ctrlProp159.xml"/><Relationship Id="rId80" Type="http://schemas.openxmlformats.org/officeDocument/2006/relationships/ctrlProp" Target="../ctrlProps/ctrlProp105.xml"/><Relationship Id="rId85" Type="http://schemas.openxmlformats.org/officeDocument/2006/relationships/ctrlProp" Target="../ctrlProps/ctrlProp110.xml"/><Relationship Id="rId12" Type="http://schemas.openxmlformats.org/officeDocument/2006/relationships/ctrlProp" Target="../ctrlProps/ctrlProp37.xml"/><Relationship Id="rId17" Type="http://schemas.openxmlformats.org/officeDocument/2006/relationships/ctrlProp" Target="../ctrlProps/ctrlProp42.xml"/><Relationship Id="rId33" Type="http://schemas.openxmlformats.org/officeDocument/2006/relationships/ctrlProp" Target="../ctrlProps/ctrlProp58.xml"/><Relationship Id="rId38" Type="http://schemas.openxmlformats.org/officeDocument/2006/relationships/ctrlProp" Target="../ctrlProps/ctrlProp63.xml"/><Relationship Id="rId59" Type="http://schemas.openxmlformats.org/officeDocument/2006/relationships/ctrlProp" Target="../ctrlProps/ctrlProp84.xml"/><Relationship Id="rId103" Type="http://schemas.openxmlformats.org/officeDocument/2006/relationships/ctrlProp" Target="../ctrlProps/ctrlProp128.xml"/><Relationship Id="rId108" Type="http://schemas.openxmlformats.org/officeDocument/2006/relationships/ctrlProp" Target="../ctrlProps/ctrlProp133.xml"/><Relationship Id="rId124" Type="http://schemas.openxmlformats.org/officeDocument/2006/relationships/ctrlProp" Target="../ctrlProps/ctrlProp149.xml"/><Relationship Id="rId129" Type="http://schemas.openxmlformats.org/officeDocument/2006/relationships/ctrlProp" Target="../ctrlProps/ctrlProp154.xml"/><Relationship Id="rId54" Type="http://schemas.openxmlformats.org/officeDocument/2006/relationships/ctrlProp" Target="../ctrlProps/ctrlProp79.xml"/><Relationship Id="rId70" Type="http://schemas.openxmlformats.org/officeDocument/2006/relationships/ctrlProp" Target="../ctrlProps/ctrlProp95.xml"/><Relationship Id="rId75" Type="http://schemas.openxmlformats.org/officeDocument/2006/relationships/ctrlProp" Target="../ctrlProps/ctrlProp100.xml"/><Relationship Id="rId91" Type="http://schemas.openxmlformats.org/officeDocument/2006/relationships/ctrlProp" Target="../ctrlProps/ctrlProp116.xml"/><Relationship Id="rId96" Type="http://schemas.openxmlformats.org/officeDocument/2006/relationships/ctrlProp" Target="../ctrlProps/ctrlProp121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31.xml"/><Relationship Id="rId23" Type="http://schemas.openxmlformats.org/officeDocument/2006/relationships/ctrlProp" Target="../ctrlProps/ctrlProp48.xml"/><Relationship Id="rId28" Type="http://schemas.openxmlformats.org/officeDocument/2006/relationships/ctrlProp" Target="../ctrlProps/ctrlProp53.xml"/><Relationship Id="rId49" Type="http://schemas.openxmlformats.org/officeDocument/2006/relationships/ctrlProp" Target="../ctrlProps/ctrlProp74.xml"/><Relationship Id="rId114" Type="http://schemas.openxmlformats.org/officeDocument/2006/relationships/ctrlProp" Target="../ctrlProps/ctrlProp139.xml"/><Relationship Id="rId119" Type="http://schemas.openxmlformats.org/officeDocument/2006/relationships/ctrlProp" Target="../ctrlProps/ctrlProp144.xml"/><Relationship Id="rId44" Type="http://schemas.openxmlformats.org/officeDocument/2006/relationships/ctrlProp" Target="../ctrlProps/ctrlProp69.xml"/><Relationship Id="rId60" Type="http://schemas.openxmlformats.org/officeDocument/2006/relationships/ctrlProp" Target="../ctrlProps/ctrlProp85.xml"/><Relationship Id="rId65" Type="http://schemas.openxmlformats.org/officeDocument/2006/relationships/ctrlProp" Target="../ctrlProps/ctrlProp90.xml"/><Relationship Id="rId81" Type="http://schemas.openxmlformats.org/officeDocument/2006/relationships/ctrlProp" Target="../ctrlProps/ctrlProp106.xml"/><Relationship Id="rId86" Type="http://schemas.openxmlformats.org/officeDocument/2006/relationships/ctrlProp" Target="../ctrlProps/ctrlProp111.xml"/><Relationship Id="rId130" Type="http://schemas.openxmlformats.org/officeDocument/2006/relationships/ctrlProp" Target="../ctrlProps/ctrlProp155.xml"/><Relationship Id="rId135" Type="http://schemas.openxmlformats.org/officeDocument/2006/relationships/ctrlProp" Target="../ctrlProps/ctrlProp160.xml"/><Relationship Id="rId13" Type="http://schemas.openxmlformats.org/officeDocument/2006/relationships/ctrlProp" Target="../ctrlProps/ctrlProp38.xml"/><Relationship Id="rId18" Type="http://schemas.openxmlformats.org/officeDocument/2006/relationships/ctrlProp" Target="../ctrlProps/ctrlProp43.xml"/><Relationship Id="rId39" Type="http://schemas.openxmlformats.org/officeDocument/2006/relationships/ctrlProp" Target="../ctrlProps/ctrlProp64.xml"/><Relationship Id="rId109" Type="http://schemas.openxmlformats.org/officeDocument/2006/relationships/ctrlProp" Target="../ctrlProps/ctrlProp134.xml"/><Relationship Id="rId34" Type="http://schemas.openxmlformats.org/officeDocument/2006/relationships/ctrlProp" Target="../ctrlProps/ctrlProp59.xml"/><Relationship Id="rId50" Type="http://schemas.openxmlformats.org/officeDocument/2006/relationships/ctrlProp" Target="../ctrlProps/ctrlProp75.xml"/><Relationship Id="rId55" Type="http://schemas.openxmlformats.org/officeDocument/2006/relationships/ctrlProp" Target="../ctrlProps/ctrlProp80.xml"/><Relationship Id="rId76" Type="http://schemas.openxmlformats.org/officeDocument/2006/relationships/ctrlProp" Target="../ctrlProps/ctrlProp101.xml"/><Relationship Id="rId97" Type="http://schemas.openxmlformats.org/officeDocument/2006/relationships/ctrlProp" Target="../ctrlProps/ctrlProp122.xml"/><Relationship Id="rId104" Type="http://schemas.openxmlformats.org/officeDocument/2006/relationships/ctrlProp" Target="../ctrlProps/ctrlProp129.xml"/><Relationship Id="rId120" Type="http://schemas.openxmlformats.org/officeDocument/2006/relationships/ctrlProp" Target="../ctrlProps/ctrlProp145.xml"/><Relationship Id="rId125" Type="http://schemas.openxmlformats.org/officeDocument/2006/relationships/ctrlProp" Target="../ctrlProps/ctrlProp150.xml"/><Relationship Id="rId7" Type="http://schemas.openxmlformats.org/officeDocument/2006/relationships/ctrlProp" Target="../ctrlProps/ctrlProp32.xml"/><Relationship Id="rId71" Type="http://schemas.openxmlformats.org/officeDocument/2006/relationships/ctrlProp" Target="../ctrlProps/ctrlProp96.xml"/><Relationship Id="rId92" Type="http://schemas.openxmlformats.org/officeDocument/2006/relationships/ctrlProp" Target="../ctrlProps/ctrlProp117.xml"/><Relationship Id="rId2" Type="http://schemas.openxmlformats.org/officeDocument/2006/relationships/drawing" Target="../drawings/drawing4.xml"/><Relationship Id="rId29" Type="http://schemas.openxmlformats.org/officeDocument/2006/relationships/ctrlProp" Target="../ctrlProps/ctrlProp54.xml"/><Relationship Id="rId24" Type="http://schemas.openxmlformats.org/officeDocument/2006/relationships/ctrlProp" Target="../ctrlProps/ctrlProp49.xml"/><Relationship Id="rId40" Type="http://schemas.openxmlformats.org/officeDocument/2006/relationships/ctrlProp" Target="../ctrlProps/ctrlProp65.xml"/><Relationship Id="rId45" Type="http://schemas.openxmlformats.org/officeDocument/2006/relationships/ctrlProp" Target="../ctrlProps/ctrlProp70.xml"/><Relationship Id="rId66" Type="http://schemas.openxmlformats.org/officeDocument/2006/relationships/ctrlProp" Target="../ctrlProps/ctrlProp91.xml"/><Relationship Id="rId87" Type="http://schemas.openxmlformats.org/officeDocument/2006/relationships/ctrlProp" Target="../ctrlProps/ctrlProp112.xml"/><Relationship Id="rId110" Type="http://schemas.openxmlformats.org/officeDocument/2006/relationships/ctrlProp" Target="../ctrlProps/ctrlProp135.xml"/><Relationship Id="rId115" Type="http://schemas.openxmlformats.org/officeDocument/2006/relationships/ctrlProp" Target="../ctrlProps/ctrlProp140.xml"/><Relationship Id="rId131" Type="http://schemas.openxmlformats.org/officeDocument/2006/relationships/ctrlProp" Target="../ctrlProps/ctrlProp156.xml"/><Relationship Id="rId136" Type="http://schemas.openxmlformats.org/officeDocument/2006/relationships/ctrlProp" Target="../ctrlProps/ctrlProp161.xml"/><Relationship Id="rId61" Type="http://schemas.openxmlformats.org/officeDocument/2006/relationships/ctrlProp" Target="../ctrlProps/ctrlProp86.xml"/><Relationship Id="rId82" Type="http://schemas.openxmlformats.org/officeDocument/2006/relationships/ctrlProp" Target="../ctrlProps/ctrlProp107.xml"/><Relationship Id="rId19" Type="http://schemas.openxmlformats.org/officeDocument/2006/relationships/ctrlProp" Target="../ctrlProps/ctrlProp44.xml"/><Relationship Id="rId14" Type="http://schemas.openxmlformats.org/officeDocument/2006/relationships/ctrlProp" Target="../ctrlProps/ctrlProp39.xml"/><Relationship Id="rId30" Type="http://schemas.openxmlformats.org/officeDocument/2006/relationships/ctrlProp" Target="../ctrlProps/ctrlProp55.xml"/><Relationship Id="rId35" Type="http://schemas.openxmlformats.org/officeDocument/2006/relationships/ctrlProp" Target="../ctrlProps/ctrlProp60.xml"/><Relationship Id="rId56" Type="http://schemas.openxmlformats.org/officeDocument/2006/relationships/ctrlProp" Target="../ctrlProps/ctrlProp81.xml"/><Relationship Id="rId77" Type="http://schemas.openxmlformats.org/officeDocument/2006/relationships/ctrlProp" Target="../ctrlProps/ctrlProp102.xml"/><Relationship Id="rId100" Type="http://schemas.openxmlformats.org/officeDocument/2006/relationships/ctrlProp" Target="../ctrlProps/ctrlProp125.xml"/><Relationship Id="rId105" Type="http://schemas.openxmlformats.org/officeDocument/2006/relationships/ctrlProp" Target="../ctrlProps/ctrlProp130.xml"/><Relationship Id="rId126" Type="http://schemas.openxmlformats.org/officeDocument/2006/relationships/ctrlProp" Target="../ctrlProps/ctrlProp151.xml"/><Relationship Id="rId8" Type="http://schemas.openxmlformats.org/officeDocument/2006/relationships/ctrlProp" Target="../ctrlProps/ctrlProp33.xml"/><Relationship Id="rId51" Type="http://schemas.openxmlformats.org/officeDocument/2006/relationships/ctrlProp" Target="../ctrlProps/ctrlProp76.xml"/><Relationship Id="rId72" Type="http://schemas.openxmlformats.org/officeDocument/2006/relationships/ctrlProp" Target="../ctrlProps/ctrlProp97.xml"/><Relationship Id="rId93" Type="http://schemas.openxmlformats.org/officeDocument/2006/relationships/ctrlProp" Target="../ctrlProps/ctrlProp118.xml"/><Relationship Id="rId98" Type="http://schemas.openxmlformats.org/officeDocument/2006/relationships/ctrlProp" Target="../ctrlProps/ctrlProp123.xml"/><Relationship Id="rId121" Type="http://schemas.openxmlformats.org/officeDocument/2006/relationships/ctrlProp" Target="../ctrlProps/ctrlProp146.xml"/><Relationship Id="rId3" Type="http://schemas.openxmlformats.org/officeDocument/2006/relationships/vmlDrawing" Target="../drawings/vmlDrawing4.vml"/><Relationship Id="rId25" Type="http://schemas.openxmlformats.org/officeDocument/2006/relationships/ctrlProp" Target="../ctrlProps/ctrlProp50.xml"/><Relationship Id="rId46" Type="http://schemas.openxmlformats.org/officeDocument/2006/relationships/ctrlProp" Target="../ctrlProps/ctrlProp71.xml"/><Relationship Id="rId67" Type="http://schemas.openxmlformats.org/officeDocument/2006/relationships/ctrlProp" Target="../ctrlProps/ctrlProp92.xml"/><Relationship Id="rId116" Type="http://schemas.openxmlformats.org/officeDocument/2006/relationships/ctrlProp" Target="../ctrlProps/ctrlProp141.xml"/><Relationship Id="rId137" Type="http://schemas.openxmlformats.org/officeDocument/2006/relationships/ctrlProp" Target="../ctrlProps/ctrlProp162.xml"/><Relationship Id="rId20" Type="http://schemas.openxmlformats.org/officeDocument/2006/relationships/ctrlProp" Target="../ctrlProps/ctrlProp45.xml"/><Relationship Id="rId41" Type="http://schemas.openxmlformats.org/officeDocument/2006/relationships/ctrlProp" Target="../ctrlProps/ctrlProp66.xml"/><Relationship Id="rId62" Type="http://schemas.openxmlformats.org/officeDocument/2006/relationships/ctrlProp" Target="../ctrlProps/ctrlProp87.xml"/><Relationship Id="rId83" Type="http://schemas.openxmlformats.org/officeDocument/2006/relationships/ctrlProp" Target="../ctrlProps/ctrlProp108.xml"/><Relationship Id="rId88" Type="http://schemas.openxmlformats.org/officeDocument/2006/relationships/ctrlProp" Target="../ctrlProps/ctrlProp113.xml"/><Relationship Id="rId111" Type="http://schemas.openxmlformats.org/officeDocument/2006/relationships/ctrlProp" Target="../ctrlProps/ctrlProp136.xml"/><Relationship Id="rId132" Type="http://schemas.openxmlformats.org/officeDocument/2006/relationships/ctrlProp" Target="../ctrlProps/ctrlProp157.xml"/><Relationship Id="rId15" Type="http://schemas.openxmlformats.org/officeDocument/2006/relationships/ctrlProp" Target="../ctrlProps/ctrlProp40.xml"/><Relationship Id="rId36" Type="http://schemas.openxmlformats.org/officeDocument/2006/relationships/ctrlProp" Target="../ctrlProps/ctrlProp61.xml"/><Relationship Id="rId57" Type="http://schemas.openxmlformats.org/officeDocument/2006/relationships/ctrlProp" Target="../ctrlProps/ctrlProp82.xml"/><Relationship Id="rId106" Type="http://schemas.openxmlformats.org/officeDocument/2006/relationships/ctrlProp" Target="../ctrlProps/ctrlProp131.xml"/><Relationship Id="rId127" Type="http://schemas.openxmlformats.org/officeDocument/2006/relationships/ctrlProp" Target="../ctrlProps/ctrlProp152.xml"/><Relationship Id="rId10" Type="http://schemas.openxmlformats.org/officeDocument/2006/relationships/ctrlProp" Target="../ctrlProps/ctrlProp35.xml"/><Relationship Id="rId31" Type="http://schemas.openxmlformats.org/officeDocument/2006/relationships/ctrlProp" Target="../ctrlProps/ctrlProp56.xml"/><Relationship Id="rId52" Type="http://schemas.openxmlformats.org/officeDocument/2006/relationships/ctrlProp" Target="../ctrlProps/ctrlProp77.xml"/><Relationship Id="rId73" Type="http://schemas.openxmlformats.org/officeDocument/2006/relationships/ctrlProp" Target="../ctrlProps/ctrlProp98.xml"/><Relationship Id="rId78" Type="http://schemas.openxmlformats.org/officeDocument/2006/relationships/ctrlProp" Target="../ctrlProps/ctrlProp103.xml"/><Relationship Id="rId94" Type="http://schemas.openxmlformats.org/officeDocument/2006/relationships/ctrlProp" Target="../ctrlProps/ctrlProp119.xml"/><Relationship Id="rId99" Type="http://schemas.openxmlformats.org/officeDocument/2006/relationships/ctrlProp" Target="../ctrlProps/ctrlProp124.xml"/><Relationship Id="rId101" Type="http://schemas.openxmlformats.org/officeDocument/2006/relationships/ctrlProp" Target="../ctrlProps/ctrlProp126.xml"/><Relationship Id="rId122" Type="http://schemas.openxmlformats.org/officeDocument/2006/relationships/ctrlProp" Target="../ctrlProps/ctrlProp147.xml"/><Relationship Id="rId4" Type="http://schemas.openxmlformats.org/officeDocument/2006/relationships/ctrlProp" Target="../ctrlProps/ctrlProp29.xml"/><Relationship Id="rId9" Type="http://schemas.openxmlformats.org/officeDocument/2006/relationships/ctrlProp" Target="../ctrlProps/ctrlProp34.xml"/><Relationship Id="rId26" Type="http://schemas.openxmlformats.org/officeDocument/2006/relationships/ctrlProp" Target="../ctrlProps/ctrlProp51.xml"/><Relationship Id="rId47" Type="http://schemas.openxmlformats.org/officeDocument/2006/relationships/ctrlProp" Target="../ctrlProps/ctrlProp72.xml"/><Relationship Id="rId68" Type="http://schemas.openxmlformats.org/officeDocument/2006/relationships/ctrlProp" Target="../ctrlProps/ctrlProp93.xml"/><Relationship Id="rId89" Type="http://schemas.openxmlformats.org/officeDocument/2006/relationships/ctrlProp" Target="../ctrlProps/ctrlProp114.xml"/><Relationship Id="rId112" Type="http://schemas.openxmlformats.org/officeDocument/2006/relationships/ctrlProp" Target="../ctrlProps/ctrlProp137.xml"/><Relationship Id="rId133" Type="http://schemas.openxmlformats.org/officeDocument/2006/relationships/ctrlProp" Target="../ctrlProps/ctrlProp15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Labor@: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.xml"/><Relationship Id="rId13" Type="http://schemas.openxmlformats.org/officeDocument/2006/relationships/ctrlProp" Target="../ctrlProps/ctrlProp13.xml"/><Relationship Id="rId18" Type="http://schemas.openxmlformats.org/officeDocument/2006/relationships/ctrlProp" Target="../ctrlProps/ctrlProp18.xml"/><Relationship Id="rId26" Type="http://schemas.openxmlformats.org/officeDocument/2006/relationships/ctrlProp" Target="../ctrlProps/ctrlProp26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21.xml"/><Relationship Id="rId7" Type="http://schemas.openxmlformats.org/officeDocument/2006/relationships/ctrlProp" Target="../ctrlProps/ctrlProp7.xml"/><Relationship Id="rId12" Type="http://schemas.openxmlformats.org/officeDocument/2006/relationships/ctrlProp" Target="../ctrlProps/ctrlProp12.xml"/><Relationship Id="rId17" Type="http://schemas.openxmlformats.org/officeDocument/2006/relationships/ctrlProp" Target="../ctrlProps/ctrlProp17.xml"/><Relationship Id="rId25" Type="http://schemas.openxmlformats.org/officeDocument/2006/relationships/ctrlProp" Target="../ctrlProps/ctrlProp25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6.xml"/><Relationship Id="rId20" Type="http://schemas.openxmlformats.org/officeDocument/2006/relationships/ctrlProp" Target="../ctrlProps/ctrlProp20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6.xml"/><Relationship Id="rId11" Type="http://schemas.openxmlformats.org/officeDocument/2006/relationships/ctrlProp" Target="../ctrlProps/ctrlProp11.xml"/><Relationship Id="rId24" Type="http://schemas.openxmlformats.org/officeDocument/2006/relationships/ctrlProp" Target="../ctrlProps/ctrlProp24.xml"/><Relationship Id="rId5" Type="http://schemas.openxmlformats.org/officeDocument/2006/relationships/ctrlProp" Target="../ctrlProps/ctrlProp5.xml"/><Relationship Id="rId15" Type="http://schemas.openxmlformats.org/officeDocument/2006/relationships/ctrlProp" Target="../ctrlProps/ctrlProp15.xml"/><Relationship Id="rId23" Type="http://schemas.openxmlformats.org/officeDocument/2006/relationships/ctrlProp" Target="../ctrlProps/ctrlProp23.xml"/><Relationship Id="rId28" Type="http://schemas.openxmlformats.org/officeDocument/2006/relationships/ctrlProp" Target="../ctrlProps/ctrlProp28.xml"/><Relationship Id="rId10" Type="http://schemas.openxmlformats.org/officeDocument/2006/relationships/ctrlProp" Target="../ctrlProps/ctrlProp10.xml"/><Relationship Id="rId19" Type="http://schemas.openxmlformats.org/officeDocument/2006/relationships/ctrlProp" Target="../ctrlProps/ctrlProp19.xml"/><Relationship Id="rId4" Type="http://schemas.openxmlformats.org/officeDocument/2006/relationships/ctrlProp" Target="../ctrlProps/ctrlProp4.xml"/><Relationship Id="rId9" Type="http://schemas.openxmlformats.org/officeDocument/2006/relationships/ctrlProp" Target="../ctrlProps/ctrlProp9.xml"/><Relationship Id="rId14" Type="http://schemas.openxmlformats.org/officeDocument/2006/relationships/ctrlProp" Target="../ctrlProps/ctrlProp14.xml"/><Relationship Id="rId22" Type="http://schemas.openxmlformats.org/officeDocument/2006/relationships/ctrlProp" Target="../ctrlProps/ctrlProp22.xml"/><Relationship Id="rId27" Type="http://schemas.openxmlformats.org/officeDocument/2006/relationships/ctrlProp" Target="../ctrlProps/ctrlProp2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5"/>
  </sheetPr>
  <dimension ref="A1:Q87"/>
  <sheetViews>
    <sheetView view="pageBreakPreview" topLeftCell="A46" zoomScaleNormal="100" zoomScaleSheetLayoutView="100" workbookViewId="0">
      <selection activeCell="E11" sqref="E11"/>
    </sheetView>
  </sheetViews>
  <sheetFormatPr baseColWidth="10" defaultColWidth="11.42578125" defaultRowHeight="15"/>
  <cols>
    <col min="1" max="1" width="3.5703125" style="1" customWidth="1"/>
    <col min="2" max="2" width="21" style="1" customWidth="1"/>
    <col min="3" max="3" width="12" style="1" customWidth="1"/>
    <col min="4" max="4" width="15.42578125" style="1" customWidth="1"/>
    <col min="5" max="7" width="12" style="1" customWidth="1"/>
    <col min="8" max="8" width="14.5703125" style="1" customWidth="1"/>
    <col min="9" max="9" width="5.7109375" style="1" customWidth="1"/>
    <col min="10" max="10" width="3.7109375" style="1" customWidth="1"/>
    <col min="11" max="11" width="3.7109375" style="1" hidden="1" customWidth="1"/>
    <col min="12" max="17" width="0" style="1" hidden="1" customWidth="1"/>
    <col min="18" max="16384" width="11.42578125" style="1"/>
  </cols>
  <sheetData>
    <row r="1" spans="1:17" ht="14.25" customHeight="1">
      <c r="B1" s="699"/>
      <c r="C1" s="699"/>
      <c r="D1" s="699"/>
      <c r="E1" s="699"/>
      <c r="F1" s="699"/>
      <c r="G1" s="699"/>
      <c r="H1" s="699"/>
      <c r="I1" s="411" t="s">
        <v>3840</v>
      </c>
    </row>
    <row r="2" spans="1:17">
      <c r="B2" s="699"/>
      <c r="C2" s="699"/>
      <c r="D2" s="699"/>
      <c r="E2" s="699"/>
      <c r="F2" s="699"/>
      <c r="G2" s="699"/>
      <c r="H2" s="699"/>
    </row>
    <row r="3" spans="1:17">
      <c r="B3" s="699"/>
      <c r="C3" s="699"/>
      <c r="D3" s="699"/>
      <c r="E3" s="699"/>
      <c r="F3" s="699"/>
      <c r="G3" s="699"/>
      <c r="H3" s="699"/>
    </row>
    <row r="4" spans="1:17">
      <c r="B4" s="301"/>
      <c r="C4" s="301"/>
      <c r="D4" s="301"/>
      <c r="E4" s="301"/>
      <c r="F4" s="301"/>
      <c r="G4" s="301"/>
      <c r="H4" s="301"/>
    </row>
    <row r="5" spans="1:17">
      <c r="B5" s="301"/>
      <c r="C5" s="301"/>
      <c r="D5" s="301"/>
      <c r="E5" s="301"/>
      <c r="F5" s="301"/>
      <c r="G5" s="301"/>
      <c r="H5" s="301"/>
    </row>
    <row r="6" spans="1:17">
      <c r="A6" s="533"/>
      <c r="B6" s="702" t="s">
        <v>69</v>
      </c>
      <c r="C6" s="702"/>
      <c r="D6" s="534" t="s">
        <v>70</v>
      </c>
      <c r="E6" s="534" t="s">
        <v>71</v>
      </c>
      <c r="F6" s="533"/>
      <c r="G6" s="533"/>
      <c r="H6" s="533"/>
      <c r="I6" s="533"/>
    </row>
    <row r="7" spans="1:17">
      <c r="A7" s="533"/>
      <c r="B7" s="702"/>
      <c r="C7" s="702"/>
      <c r="D7" s="535">
        <v>57302</v>
      </c>
      <c r="E7" s="535">
        <v>4113</v>
      </c>
      <c r="F7" s="533"/>
      <c r="G7" s="533"/>
      <c r="H7" s="533"/>
      <c r="I7" s="533"/>
    </row>
    <row r="8" spans="1:17" ht="8.25" customHeight="1" thickBot="1">
      <c r="A8" s="533"/>
      <c r="B8" s="536"/>
      <c r="C8" s="536"/>
      <c r="D8" s="533"/>
      <c r="E8" s="533"/>
      <c r="F8" s="533"/>
      <c r="G8" s="533"/>
      <c r="H8" s="533"/>
      <c r="I8" s="533"/>
    </row>
    <row r="9" spans="1:17" ht="15" customHeight="1">
      <c r="A9" s="533"/>
      <c r="B9" s="698" t="s">
        <v>904</v>
      </c>
      <c r="C9" s="698"/>
      <c r="D9" s="701" t="str">
        <f>IFERROR(LOOKUP($E$7,'BD11'!$A$3:$A$749,'BD11'!$B$3:$B$749),"")</f>
        <v>LICEO DE COLORADO</v>
      </c>
      <c r="E9" s="701"/>
      <c r="F9" s="701"/>
      <c r="G9" s="701"/>
      <c r="H9" s="701"/>
      <c r="I9" s="533"/>
      <c r="K9" s="704" t="s">
        <v>1207</v>
      </c>
      <c r="L9" s="705"/>
      <c r="M9" s="705"/>
      <c r="N9" s="705"/>
      <c r="O9" s="84"/>
      <c r="P9" s="84"/>
      <c r="Q9" s="85"/>
    </row>
    <row r="10" spans="1:17" ht="5.25" customHeight="1">
      <c r="A10" s="533"/>
      <c r="B10" s="537" t="e">
        <f>+LOOKUP($E$7,#REF!,#REF!)</f>
        <v>#REF!</v>
      </c>
      <c r="C10" s="533"/>
      <c r="D10" s="533"/>
      <c r="E10" s="533"/>
      <c r="F10" s="533"/>
      <c r="G10" s="533"/>
      <c r="H10" s="533"/>
      <c r="I10" s="533"/>
      <c r="K10" s="706"/>
      <c r="L10" s="707"/>
      <c r="M10" s="707"/>
      <c r="N10" s="707"/>
      <c r="Q10" s="250"/>
    </row>
    <row r="11" spans="1:17" s="99" customFormat="1" ht="15.75" thickBot="1">
      <c r="A11" s="533"/>
      <c r="B11" s="698" t="s">
        <v>910</v>
      </c>
      <c r="C11" s="698"/>
      <c r="D11" s="538">
        <v>1</v>
      </c>
      <c r="E11" s="539"/>
      <c r="F11" s="539"/>
      <c r="G11" s="539"/>
      <c r="H11" s="540"/>
      <c r="I11" s="541"/>
      <c r="K11" s="254"/>
      <c r="L11" s="307" t="e">
        <f>+IF($E$7=LOOKUP($E$7,#REF!,#REF!),LOOKUP($E$7,#REF!,#REF!),"")</f>
        <v>#REF!</v>
      </c>
      <c r="M11" s="255"/>
      <c r="N11" s="255"/>
      <c r="O11" s="255"/>
      <c r="P11" s="255"/>
      <c r="Q11" s="256"/>
    </row>
    <row r="12" spans="1:17" ht="8.25" customHeight="1">
      <c r="A12" s="533"/>
      <c r="B12" s="533"/>
      <c r="C12" s="533"/>
      <c r="D12" s="533"/>
      <c r="E12" s="533"/>
      <c r="F12" s="533"/>
      <c r="G12" s="533"/>
      <c r="H12" s="533"/>
      <c r="I12" s="533"/>
    </row>
    <row r="13" spans="1:17">
      <c r="A13" s="533"/>
      <c r="B13" s="700" t="s">
        <v>72</v>
      </c>
      <c r="C13" s="700"/>
      <c r="D13" s="700"/>
      <c r="E13" s="533"/>
      <c r="F13" s="700" t="s">
        <v>73</v>
      </c>
      <c r="G13" s="700"/>
      <c r="H13" s="700"/>
      <c r="I13" s="533"/>
    </row>
    <row r="14" spans="1:17">
      <c r="A14" s="533"/>
      <c r="B14" s="542" t="s">
        <v>897</v>
      </c>
      <c r="C14" s="698" t="str">
        <f>+IF(E7=0,"",LOOKUP($E$7,'BD11'!$A$3:$D$749,'BD11'!$D$3:$D$749))</f>
        <v>CAÑAS</v>
      </c>
      <c r="D14" s="698"/>
      <c r="E14" s="533"/>
      <c r="F14" s="542" t="s">
        <v>900</v>
      </c>
      <c r="G14" s="698" t="str">
        <f>+IF(E7=0,"",LOOKUP($E$7,'BD11'!$A$3:$A$746,'BD11'!F$3:F$746))</f>
        <v>GUANACASTE</v>
      </c>
      <c r="H14" s="698"/>
      <c r="I14" s="533"/>
    </row>
    <row r="15" spans="1:17">
      <c r="A15" s="533"/>
      <c r="B15" s="542" t="s">
        <v>898</v>
      </c>
      <c r="C15" s="698">
        <f>+IF(E7=0,"",LOOKUP($E$7,'BD11'!$A$3:$A$749,'BD11'!$E$3:$E$749))</f>
        <v>4</v>
      </c>
      <c r="D15" s="698"/>
      <c r="E15" s="533"/>
      <c r="F15" s="542" t="s">
        <v>901</v>
      </c>
      <c r="G15" s="698" t="str">
        <f>+IF(E7=0,"",LOOKUP($E$7,'BD11'!$A$3:$A$746,'BD11'!G$3:G$746))</f>
        <v>ABANGARES</v>
      </c>
      <c r="H15" s="698"/>
      <c r="I15" s="533"/>
    </row>
    <row r="16" spans="1:17">
      <c r="A16" s="533"/>
      <c r="B16" s="542" t="s">
        <v>3568</v>
      </c>
      <c r="C16" s="698">
        <f>+IF(E7=0,"",LOOKUP($E$7,'BD11'!$A$3:$A$749,'BD11'!$L$3:$L$749))</f>
        <v>26780563</v>
      </c>
      <c r="D16" s="698"/>
      <c r="E16" s="533"/>
      <c r="F16" s="542" t="s">
        <v>902</v>
      </c>
      <c r="G16" s="698" t="str">
        <f>+IF(E7=0,"",LOOKUP($E$7,'BD11'!$A$3:$A$746,'BD11'!H$3:H$746))</f>
        <v>COLORADO</v>
      </c>
      <c r="H16" s="698"/>
      <c r="I16" s="533"/>
    </row>
    <row r="17" spans="1:9">
      <c r="A17" s="533"/>
      <c r="B17" s="542" t="s">
        <v>3567</v>
      </c>
      <c r="C17" s="698">
        <f>+IF(E7=0,"",LOOKUP($E$7,'BD11'!$A$3:$A$749,'BD11'!$M$3:$M$749))</f>
        <v>26780376</v>
      </c>
      <c r="D17" s="698"/>
      <c r="E17" s="533"/>
      <c r="F17" s="542" t="s">
        <v>903</v>
      </c>
      <c r="G17" s="698" t="str">
        <f>+IF(E7=0,"",LOOKUP($E$7,'BD11'!$A$3:$A$746,'BD11'!I$3:I$746))</f>
        <v>COLORADO</v>
      </c>
      <c r="H17" s="698"/>
      <c r="I17" s="533"/>
    </row>
    <row r="18" spans="1:9">
      <c r="A18" s="533"/>
      <c r="B18" s="542" t="s">
        <v>899</v>
      </c>
      <c r="C18" s="711"/>
      <c r="D18" s="711"/>
      <c r="E18" s="533"/>
      <c r="F18" s="533"/>
      <c r="G18" s="533"/>
      <c r="H18" s="533"/>
      <c r="I18" s="533"/>
    </row>
    <row r="19" spans="1:9" ht="8.25" customHeight="1">
      <c r="A19" s="533"/>
      <c r="B19" s="533"/>
      <c r="C19" s="533"/>
      <c r="D19" s="533"/>
      <c r="E19" s="533"/>
      <c r="F19" s="533"/>
      <c r="G19" s="533"/>
      <c r="H19" s="533"/>
      <c r="I19" s="533"/>
    </row>
    <row r="20" spans="1:9">
      <c r="A20" s="533"/>
      <c r="B20" s="542" t="s">
        <v>896</v>
      </c>
      <c r="C20" s="712"/>
      <c r="D20" s="712"/>
      <c r="E20" s="712"/>
      <c r="F20" s="712"/>
      <c r="G20" s="533"/>
      <c r="H20" s="533"/>
      <c r="I20" s="533"/>
    </row>
    <row r="21" spans="1:9">
      <c r="A21" s="533"/>
      <c r="B21" s="542" t="s">
        <v>895</v>
      </c>
      <c r="C21" s="712"/>
      <c r="D21" s="712"/>
      <c r="E21" s="712"/>
      <c r="F21" s="712"/>
      <c r="G21" s="533"/>
      <c r="H21" s="533"/>
      <c r="I21" s="533"/>
    </row>
    <row r="22" spans="1:9" ht="10.5" customHeight="1" thickBot="1">
      <c r="A22" s="543"/>
      <c r="B22" s="543"/>
      <c r="C22" s="543"/>
      <c r="D22" s="543"/>
      <c r="E22" s="543"/>
      <c r="F22" s="543"/>
      <c r="G22" s="543"/>
      <c r="H22" s="543"/>
      <c r="I22" s="543"/>
    </row>
    <row r="23" spans="1:9" ht="10.5" customHeight="1" thickTop="1">
      <c r="A23" s="533"/>
      <c r="B23" s="533"/>
      <c r="C23" s="533"/>
      <c r="D23" s="533"/>
      <c r="E23" s="533"/>
      <c r="F23" s="533"/>
      <c r="G23" s="533"/>
      <c r="H23" s="533"/>
      <c r="I23" s="533"/>
    </row>
    <row r="24" spans="1:9">
      <c r="A24" s="533"/>
      <c r="B24" s="700" t="s">
        <v>905</v>
      </c>
      <c r="C24" s="700"/>
      <c r="D24" s="700"/>
      <c r="E24" s="700"/>
      <c r="F24" s="700"/>
      <c r="G24" s="700"/>
      <c r="H24" s="700"/>
      <c r="I24" s="533"/>
    </row>
    <row r="25" spans="1:9" ht="7.5" customHeight="1">
      <c r="A25" s="533"/>
      <c r="B25" s="544"/>
      <c r="C25" s="533"/>
      <c r="D25" s="533"/>
      <c r="E25" s="533"/>
      <c r="F25" s="533"/>
      <c r="G25" s="533"/>
      <c r="H25" s="533"/>
      <c r="I25" s="533"/>
    </row>
    <row r="26" spans="1:9" ht="15.75" thickBot="1">
      <c r="A26" s="533"/>
      <c r="B26" s="545" t="s">
        <v>909</v>
      </c>
      <c r="C26" s="545" t="s">
        <v>51</v>
      </c>
      <c r="D26" s="545" t="s">
        <v>81</v>
      </c>
      <c r="E26" s="545" t="s">
        <v>82</v>
      </c>
      <c r="F26" s="545" t="s">
        <v>83</v>
      </c>
      <c r="G26" s="545" t="s">
        <v>84</v>
      </c>
      <c r="H26" s="545" t="s">
        <v>85</v>
      </c>
      <c r="I26" s="533"/>
    </row>
    <row r="27" spans="1:9" ht="15.75" thickBot="1">
      <c r="A27" s="676">
        <v>2020</v>
      </c>
      <c r="B27" s="546" t="s">
        <v>908</v>
      </c>
      <c r="C27" s="547">
        <f ca="1">+SUM(D27:H27)</f>
        <v>423</v>
      </c>
      <c r="D27" s="547">
        <f>+IF($E$7=0,"",LOOKUP($E$7,'BD11'!$A$3:$A$749,'BD11'!Q3:Q749))</f>
        <v>119</v>
      </c>
      <c r="E27" s="547">
        <f ca="1">+IF($E$7=0,"",LOOKUP($E$7,'BD11'!$A$3:$A$749,'BD11'!R3:R747))</f>
        <v>97</v>
      </c>
      <c r="F27" s="547">
        <f ca="1">+IF($E$7=0,"",LOOKUP($E$7,'BD11'!$A$3:$A$749,'BD11'!S3:S747))</f>
        <v>80</v>
      </c>
      <c r="G27" s="547">
        <f ca="1">+IF($E$7=0,"",LOOKUP($E$7,'BD11'!$A$3:$A$749,'BD11'!T3:T747))</f>
        <v>78</v>
      </c>
      <c r="H27" s="547">
        <f ca="1">+IF($E$7=0,"",LOOKUP($E$7,'BD11'!$A$3:$A$749,'BD11'!U3:U747))</f>
        <v>49</v>
      </c>
      <c r="I27" s="533"/>
    </row>
    <row r="28" spans="1:9">
      <c r="A28" s="677"/>
      <c r="B28" s="542" t="s">
        <v>906</v>
      </c>
      <c r="C28" s="548">
        <f>+SUM(D28:H28)</f>
        <v>17</v>
      </c>
      <c r="D28" s="547">
        <f>+IF($E$7=0,"",LOOKUP($E$7,'BD11'!$A$3:$A$749,'BD11'!X3:X749))</f>
        <v>5</v>
      </c>
      <c r="E28" s="547">
        <f>+IF($E$7=0,"",LOOKUP($E$7,'BD11'!$A$3:$A$749,'BD11'!Y3:Y749))</f>
        <v>4</v>
      </c>
      <c r="F28" s="547">
        <f>+IF($E$7=0,"",LOOKUP($E$7,'BD11'!$A$3:$A$749,'BD11'!Z3:Z749))</f>
        <v>3</v>
      </c>
      <c r="G28" s="547">
        <f>+IF($E$7=0,"",LOOKUP($E$7,'BD11'!$A$3:$A$749,'BD11'!AA3:AA749))</f>
        <v>3</v>
      </c>
      <c r="H28" s="547">
        <f>+IF($E$7=0,"",LOOKUP($E$7,'BD11'!$A$3:$A$749,'BD11'!AB3:AB749))</f>
        <v>2</v>
      </c>
      <c r="I28" s="533"/>
    </row>
    <row r="29" spans="1:9" ht="15.75" thickBot="1">
      <c r="A29" s="678"/>
      <c r="B29" s="549" t="s">
        <v>907</v>
      </c>
      <c r="C29" s="550">
        <f t="shared" ref="C29" ca="1" si="0">+IF(C28=0,"",IF(C28="","",C27/C28))</f>
        <v>24.882352941176471</v>
      </c>
      <c r="D29" s="550">
        <f>+IF(D28=0,"",IF(D28="","",D27/D28))</f>
        <v>23.8</v>
      </c>
      <c r="E29" s="550">
        <f t="shared" ref="E29:H29" ca="1" si="1">+IF(E28=0,"",IF(E28="","",E27/E28))</f>
        <v>24.25</v>
      </c>
      <c r="F29" s="550">
        <f t="shared" ca="1" si="1"/>
        <v>26.666666666666668</v>
      </c>
      <c r="G29" s="550">
        <f t="shared" ca="1" si="1"/>
        <v>26</v>
      </c>
      <c r="H29" s="551">
        <f t="shared" ca="1" si="1"/>
        <v>24.5</v>
      </c>
      <c r="I29" s="533"/>
    </row>
    <row r="30" spans="1:9">
      <c r="A30" s="676">
        <v>2021</v>
      </c>
      <c r="B30" s="546" t="s">
        <v>908</v>
      </c>
      <c r="C30" s="547">
        <f>+SUM(D30:H30)</f>
        <v>528</v>
      </c>
      <c r="D30" s="547">
        <f>+IF($E$7=0,"",LOOKUP($E$7,'BD11'!$A$3:$A$749,'BD11'!AD3:AD749))</f>
        <v>124</v>
      </c>
      <c r="E30" s="547">
        <f>+IF($E$7=0,"",LOOKUP($E$7,'BD11'!$A$3:$A$749,'BD11'!AE3:AE749))</f>
        <v>120</v>
      </c>
      <c r="F30" s="547">
        <f>+IF($E$7=0,"",LOOKUP($E$7,'BD11'!$A$3:$A$749,'BD11'!AF3:AF749))</f>
        <v>107</v>
      </c>
      <c r="G30" s="547">
        <f>+IF($E$7=0,"",LOOKUP($E$7,'BD11'!$A$3:$A$749,'BD11'!AG3:AG749))</f>
        <v>92</v>
      </c>
      <c r="H30" s="547">
        <f>+IF($E$7=0,"",LOOKUP($E$7,'BD11'!$A$3:$A$749,'BD11'!AH3:AH749))</f>
        <v>85</v>
      </c>
      <c r="I30" s="533"/>
    </row>
    <row r="31" spans="1:9">
      <c r="A31" s="677"/>
      <c r="B31" s="542" t="s">
        <v>906</v>
      </c>
      <c r="C31" s="548">
        <f>+SUM(D31:H31)</f>
        <v>19</v>
      </c>
      <c r="D31" s="548">
        <f>+IF($E$7=0,"",LOOKUP($E$7,'BD11'!$A$3:$A$749,'BD11'!AK3:AK749))</f>
        <v>4</v>
      </c>
      <c r="E31" s="548">
        <f>+IF($E$7=0,"",LOOKUP($E$7,'BD11'!$A$3:$A$749,'BD11'!AL3:AL749))</f>
        <v>5</v>
      </c>
      <c r="F31" s="548">
        <f>+IF($E$7=0,"",LOOKUP($E$7,'BD11'!$A$3:$A$749,'BD11'!AM3:AM749))</f>
        <v>4</v>
      </c>
      <c r="G31" s="548">
        <f>+IF($E$7=0,"",LOOKUP($E$7,'BD11'!$A$3:$A$749,'BD11'!AN3:AN749))</f>
        <v>3</v>
      </c>
      <c r="H31" s="548">
        <f>+IF($E$7=0,"",LOOKUP($E$7,'BD11'!$A$3:$A$749,'BD11'!AO3:AO749))</f>
        <v>3</v>
      </c>
      <c r="I31" s="533"/>
    </row>
    <row r="32" spans="1:9" ht="15.75" thickBot="1">
      <c r="A32" s="678"/>
      <c r="B32" s="549" t="s">
        <v>907</v>
      </c>
      <c r="C32" s="550">
        <f t="shared" ref="C32:H32" si="2">+IF(C31=0,"",IF(C31="","",C30/C31))</f>
        <v>27.789473684210527</v>
      </c>
      <c r="D32" s="550">
        <f>+IF(D31=0,"",IF(D31="","",D30/D31))</f>
        <v>31</v>
      </c>
      <c r="E32" s="550">
        <f t="shared" si="2"/>
        <v>24</v>
      </c>
      <c r="F32" s="550">
        <f>+IF(F31=0,"",IF(F31="","",F30/F31))</f>
        <v>26.75</v>
      </c>
      <c r="G32" s="550">
        <f>+IF(G31=0,"",IF(G31="","",G30/G31))</f>
        <v>30.666666666666668</v>
      </c>
      <c r="H32" s="551">
        <f t="shared" si="2"/>
        <v>28.333333333333332</v>
      </c>
      <c r="I32" s="533"/>
    </row>
    <row r="33" spans="1:9">
      <c r="A33" s="676">
        <v>2022</v>
      </c>
      <c r="B33" s="546" t="s">
        <v>908</v>
      </c>
      <c r="C33" s="547">
        <f ca="1">+SUM(D33:H33)</f>
        <v>557</v>
      </c>
      <c r="D33" s="547">
        <f ca="1">+IF($E$7=0,"",LOOKUP($E$7,'BD11'!$A$3:$A$749,'BD11'!AR3:AR7382))</f>
        <v>133</v>
      </c>
      <c r="E33" s="547">
        <f ca="1">+IF($E$7=0,"",LOOKUP($E$7,'BD11'!$A$3:$A$749,'BD11'!AS3:AS7382))</f>
        <v>118</v>
      </c>
      <c r="F33" s="547">
        <f ca="1">+IF($E$7=0,"",LOOKUP($E$7,'BD11'!$A$3:$A$749,'BD11'!AT3:AT7382))</f>
        <v>115</v>
      </c>
      <c r="G33" s="547">
        <f ca="1">+IF($E$7=0,"",LOOKUP($E$7,'BD11'!$A$3:$A$749,'BD11'!AU3:AU7382))</f>
        <v>100</v>
      </c>
      <c r="H33" s="547">
        <f ca="1">+IF($E$7=0,"",LOOKUP($E$7,'BD11'!$A$3:$A$749,'BD11'!AV3:AV7382))</f>
        <v>91</v>
      </c>
      <c r="I33" s="533"/>
    </row>
    <row r="34" spans="1:9">
      <c r="A34" s="677"/>
      <c r="B34" s="542" t="s">
        <v>906</v>
      </c>
      <c r="C34" s="548">
        <f>+SUM(D34:H34)</f>
        <v>19</v>
      </c>
      <c r="D34" s="548">
        <f>+IF($E$7=0,"",LOOKUP($E$7,'BD11'!$A$3:$A$749,'BD11'!AX3:AX749))</f>
        <v>4</v>
      </c>
      <c r="E34" s="548">
        <f>+IF($E$7=0,"",LOOKUP($E$7,'BD11'!$A$3:$A$749,'BD11'!AY3:AY749))</f>
        <v>4</v>
      </c>
      <c r="F34" s="548">
        <f>+IF($E$7=0,"",LOOKUP($E$7,'BD11'!$A$3:$A$749,'BD11'!AZ3:AZ749))</f>
        <v>4</v>
      </c>
      <c r="G34" s="548">
        <f>+IF($E$7=0,"",LOOKUP($E$7,'BD11'!$A$3:$A$749,'BD11'!BA3:BA749))</f>
        <v>4</v>
      </c>
      <c r="H34" s="548">
        <f>+IF($E$7=0,"",LOOKUP($E$7,'BD11'!$A$3:$A$749,'BD11'!BB3:BB749))</f>
        <v>3</v>
      </c>
      <c r="I34" s="533"/>
    </row>
    <row r="35" spans="1:9" ht="15.75" thickBot="1">
      <c r="A35" s="678"/>
      <c r="B35" s="549" t="s">
        <v>907</v>
      </c>
      <c r="C35" s="550">
        <f t="shared" ref="C35:G35" ca="1" si="3">+IF(C34=0,"",IF(C34="","",C33/C34))</f>
        <v>29.315789473684209</v>
      </c>
      <c r="D35" s="550">
        <f ca="1">+IF(D34=0,"",IF(D34="","",D33/D34))</f>
        <v>33.25</v>
      </c>
      <c r="E35" s="550">
        <f t="shared" ca="1" si="3"/>
        <v>29.5</v>
      </c>
      <c r="F35" s="550">
        <f t="shared" ca="1" si="3"/>
        <v>28.75</v>
      </c>
      <c r="G35" s="550">
        <f t="shared" ca="1" si="3"/>
        <v>25</v>
      </c>
      <c r="H35" s="551">
        <f ca="1">+IF(H34=0,"",IF(H34="","",H33/H34))</f>
        <v>30.333333333333332</v>
      </c>
      <c r="I35" s="533"/>
    </row>
    <row r="36" spans="1:9">
      <c r="A36" s="679">
        <v>2023</v>
      </c>
      <c r="B36" s="552" t="s">
        <v>908</v>
      </c>
      <c r="C36" s="547">
        <f>+SUM(D36:H36)</f>
        <v>516</v>
      </c>
      <c r="D36" s="547">
        <f>+IF($E$7=0,"",LOOKUP($E$7,'BD11'!$A$3:$A$749,'BD11'!BD3:BD749))</f>
        <v>106</v>
      </c>
      <c r="E36" s="547">
        <f>+IF($E$7=0,"",LOOKUP($E$7,'BD11'!$A$3:$A$749,'BD11'!BE3:BE749))</f>
        <v>127</v>
      </c>
      <c r="F36" s="547">
        <f>+IF($E$7=0,"",LOOKUP($E$7,'BD11'!$A$3:$A$749,'BD11'!BF3:BF749))</f>
        <v>103</v>
      </c>
      <c r="G36" s="547">
        <f>+IF($E$7=0,"",LOOKUP($E$7,'BD11'!$A$3:$A$749,'BD11'!BG3:BG749))</f>
        <v>100</v>
      </c>
      <c r="H36" s="547">
        <f>+IF($E$7=0,"",LOOKUP($E$7,'BD11'!$A$3:$A$749,'BD11'!BH3:BH749))</f>
        <v>80</v>
      </c>
      <c r="I36" s="533"/>
    </row>
    <row r="37" spans="1:9">
      <c r="A37" s="680"/>
      <c r="B37" s="553" t="s">
        <v>906</v>
      </c>
      <c r="C37" s="548">
        <f>+SUM(D37:H37)</f>
        <v>19</v>
      </c>
      <c r="D37" s="548">
        <f>+IF($E$7=0,"",LOOKUP($E$7,'BD11'!$A$3:$A$749,'BD11'!BK3:BK749))</f>
        <v>4</v>
      </c>
      <c r="E37" s="548">
        <f>+IF($E$7=0,"",LOOKUP($E$7,'BD11'!$A$3:$A$749,'BD11'!BL3:BL749))</f>
        <v>4</v>
      </c>
      <c r="F37" s="548">
        <f>+IF($E$7=0,"",LOOKUP($E$7,'BD11'!$A$3:$A$749,'BD11'!BM3:BM749))</f>
        <v>4</v>
      </c>
      <c r="G37" s="548">
        <f>+IF($E$7=0,"",LOOKUP($E$7,'BD11'!$A$3:$A$749,'BD11'!BN3:BN749))</f>
        <v>4</v>
      </c>
      <c r="H37" s="548">
        <f>+IF($E$7=0,"",LOOKUP($E$7,'BD11'!$A$3:$A$749,'BD11'!BO3:BO749))</f>
        <v>3</v>
      </c>
      <c r="I37" s="533"/>
    </row>
    <row r="38" spans="1:9" ht="15.75" thickBot="1">
      <c r="A38" s="678"/>
      <c r="B38" s="549" t="s">
        <v>907</v>
      </c>
      <c r="C38" s="550">
        <f t="shared" ref="C38:H38" si="4">+IF(C37=0,"",IF(C37="","",C36/C37))</f>
        <v>27.157894736842106</v>
      </c>
      <c r="D38" s="550">
        <f>+IF(D37=0,"",IF(D37="","",D36/D37))</f>
        <v>26.5</v>
      </c>
      <c r="E38" s="550">
        <f t="shared" si="4"/>
        <v>31.75</v>
      </c>
      <c r="F38" s="550">
        <f t="shared" si="4"/>
        <v>25.75</v>
      </c>
      <c r="G38" s="550">
        <f t="shared" si="4"/>
        <v>25</v>
      </c>
      <c r="H38" s="551">
        <f t="shared" si="4"/>
        <v>26.666666666666668</v>
      </c>
      <c r="I38" s="533"/>
    </row>
    <row r="39" spans="1:9">
      <c r="A39" s="679">
        <v>2024</v>
      </c>
      <c r="B39" s="552" t="s">
        <v>908</v>
      </c>
      <c r="C39" s="554">
        <f>+SUM(D39:H39)</f>
        <v>0</v>
      </c>
      <c r="D39" s="555"/>
      <c r="E39" s="555"/>
      <c r="F39" s="555"/>
      <c r="G39" s="555"/>
      <c r="H39" s="556"/>
      <c r="I39" s="533"/>
    </row>
    <row r="40" spans="1:9">
      <c r="A40" s="680"/>
      <c r="B40" s="553" t="s">
        <v>906</v>
      </c>
      <c r="C40" s="557">
        <f>+SUM(D40:H40)</f>
        <v>0</v>
      </c>
      <c r="D40" s="555"/>
      <c r="E40" s="555"/>
      <c r="F40" s="555"/>
      <c r="G40" s="555"/>
      <c r="H40" s="556"/>
      <c r="I40" s="533"/>
    </row>
    <row r="41" spans="1:9" ht="15.75" thickBot="1">
      <c r="A41" s="678"/>
      <c r="B41" s="549" t="s">
        <v>907</v>
      </c>
      <c r="C41" s="550" t="str">
        <f t="shared" ref="C41:H41" si="5">+IF(C40=0,"",IF(C40="","",C39/C40))</f>
        <v/>
      </c>
      <c r="D41" s="550" t="str">
        <f t="shared" si="5"/>
        <v/>
      </c>
      <c r="E41" s="550" t="str">
        <f t="shared" si="5"/>
        <v/>
      </c>
      <c r="F41" s="550" t="str">
        <f t="shared" si="5"/>
        <v/>
      </c>
      <c r="G41" s="550" t="str">
        <f t="shared" si="5"/>
        <v/>
      </c>
      <c r="H41" s="551" t="str">
        <f t="shared" si="5"/>
        <v/>
      </c>
      <c r="I41" s="533"/>
    </row>
    <row r="42" spans="1:9" ht="10.5" customHeight="1" thickBot="1">
      <c r="A42" s="558"/>
      <c r="B42" s="533"/>
      <c r="C42" s="559"/>
      <c r="D42" s="559"/>
      <c r="E42" s="559"/>
      <c r="F42" s="559"/>
      <c r="G42" s="559"/>
      <c r="H42" s="559"/>
      <c r="I42" s="533"/>
    </row>
    <row r="43" spans="1:9" ht="15" customHeight="1">
      <c r="A43" s="694" t="str">
        <f>IF(D11=8,"Secciones de Desarrollo Sociolaboral y Humano",'Tecn-Dep'!B5)</f>
        <v>Talleres de Tecnología</v>
      </c>
      <c r="B43" s="695"/>
      <c r="C43" s="560" t="s">
        <v>51</v>
      </c>
      <c r="D43" s="560" t="str">
        <f>+'Tecn-Dep'!D10</f>
        <v>n.a.</v>
      </c>
      <c r="E43" s="560" t="str">
        <f>+'Tecn-Dep'!E10</f>
        <v>n.a.</v>
      </c>
      <c r="F43" s="560" t="str">
        <f>+'Tecn-Dep'!F10</f>
        <v>n.a.</v>
      </c>
      <c r="G43" s="560" t="str">
        <f>+'Tecn-Dep'!G10</f>
        <v>10º</v>
      </c>
      <c r="H43" s="561" t="str">
        <f>+'Tecn-Dep'!H10</f>
        <v>11º</v>
      </c>
      <c r="I43" s="533"/>
    </row>
    <row r="44" spans="1:9">
      <c r="A44" s="696"/>
      <c r="B44" s="697"/>
      <c r="C44" s="557">
        <f>+SUM(D44:H44)</f>
        <v>0</v>
      </c>
      <c r="D44" s="555"/>
      <c r="E44" s="555"/>
      <c r="F44" s="555"/>
      <c r="G44" s="555"/>
      <c r="H44" s="556"/>
      <c r="I44" s="533"/>
    </row>
    <row r="45" spans="1:9" ht="15.75" thickBot="1">
      <c r="A45" s="686" t="s">
        <v>1218</v>
      </c>
      <c r="B45" s="687"/>
      <c r="C45" s="562"/>
      <c r="D45" s="562" t="str">
        <f>+IF(D43="n.a.","",IF(OR(D44="",D44=0),"",D39/D44))</f>
        <v/>
      </c>
      <c r="E45" s="562" t="str">
        <f>+IF(E43="n.a.","",IF(OR(E44="",E44=0),"",E39/E44))</f>
        <v/>
      </c>
      <c r="F45" s="562" t="str">
        <f>+IF(F43="n.a.","",IF(OR(F44="",F44=0),"",F39/F44))</f>
        <v/>
      </c>
      <c r="G45" s="562" t="str">
        <f>+IF(G43="n.a.","",IF(OR(G44="",G44=0),"",G39/G44))</f>
        <v/>
      </c>
      <c r="H45" s="562" t="str">
        <f>+IF(H43="n.a.","",IF(OR(H44="",H44=0),"",H39/H44))</f>
        <v/>
      </c>
      <c r="I45" s="533"/>
    </row>
    <row r="46" spans="1:9" s="99" customFormat="1">
      <c r="A46" s="559"/>
      <c r="B46" s="688" t="str">
        <f>+IF(D11=8,"Incluir secciones de Desarrollo Social-laboral y Desarrollo Humano",IF('Tecn-Dep'!P11="1","",IF('Tecn-Dep'!P11="2","Incluir número de secciones por especialidad deportiva","Incluir número de secciones de Tecnología")))</f>
        <v>Incluir número de secciones de Tecnología</v>
      </c>
      <c r="C46" s="688"/>
      <c r="D46" s="688"/>
      <c r="E46" s="563"/>
      <c r="F46" s="563"/>
      <c r="G46" s="564"/>
      <c r="H46" s="533"/>
      <c r="I46" s="533"/>
    </row>
    <row r="47" spans="1:9" ht="10.5" customHeight="1" thickBot="1">
      <c r="A47" s="565"/>
      <c r="B47" s="543"/>
      <c r="C47" s="566"/>
      <c r="D47" s="566"/>
      <c r="E47" s="566"/>
      <c r="F47" s="566"/>
      <c r="G47" s="566"/>
      <c r="H47" s="566"/>
      <c r="I47" s="543"/>
    </row>
    <row r="48" spans="1:9" ht="10.5" customHeight="1" thickTop="1" thickBot="1">
      <c r="A48" s="533"/>
      <c r="B48" s="533"/>
      <c r="C48" s="533"/>
      <c r="D48" s="567"/>
      <c r="E48" s="567"/>
      <c r="F48" s="567"/>
      <c r="G48" s="567"/>
      <c r="H48" s="567"/>
      <c r="I48" s="533"/>
    </row>
    <row r="49" spans="1:9" ht="15.75" thickBot="1">
      <c r="A49" s="533"/>
      <c r="B49" s="568" t="s">
        <v>911</v>
      </c>
      <c r="C49" s="569" t="s">
        <v>51</v>
      </c>
      <c r="D49" s="569" t="str">
        <f>+IF($D$11=8,IF(D52=D40,"7° - √",IF(D52=D40+1,"7° - √",IF(D52=D40+2,"7° - √","7°-Pendiente"))),"n.a.")</f>
        <v>n.a.</v>
      </c>
      <c r="E49" s="569" t="str">
        <f>+IF($D$11=8,IF(E52=E40,"8° - √",IF(E52=E40+1,"8° - √",IF(E52=E40+2,"8° - √","8°-Pendiente"))),"n.a.")</f>
        <v>n.a.</v>
      </c>
      <c r="F49" s="569" t="str">
        <f>+IF($D$11=8,IF(F52=F40,"9° - √",IF(F52=F40+1,"9° - √",IF(F52=F40+2,"9° - √","9°-Pendiente"))),"n.a.")</f>
        <v>n.a.</v>
      </c>
      <c r="G49" s="569" t="str">
        <f>IF(G52=G40,"10° - √",IF(G52=G40+1,"10° - √",IF(G52=G40+2,"10° - √","10°-Pendiente")))</f>
        <v>10° - √</v>
      </c>
      <c r="H49" s="570" t="str">
        <f>IF(H52=H40,"11° - √",IF(H52=H40+1,"11° - √",IF(H52=H40+2,"11° - √","11°-Pendiente")))</f>
        <v>11° - √</v>
      </c>
      <c r="I49" s="533"/>
    </row>
    <row r="50" spans="1:9" ht="15" customHeight="1">
      <c r="A50" s="533"/>
      <c r="B50" s="552" t="s">
        <v>3375</v>
      </c>
      <c r="C50" s="554">
        <f>+SUM(D50:H50)</f>
        <v>0</v>
      </c>
      <c r="D50" s="571"/>
      <c r="E50" s="572"/>
      <c r="F50" s="572"/>
      <c r="G50" s="572"/>
      <c r="H50" s="572"/>
      <c r="I50" s="533"/>
    </row>
    <row r="51" spans="1:9" ht="15.75" thickBot="1">
      <c r="A51" s="533"/>
      <c r="B51" s="553" t="s">
        <v>3376</v>
      </c>
      <c r="C51" s="557">
        <f>+SUM(D51:H51)</f>
        <v>0</v>
      </c>
      <c r="D51" s="573"/>
      <c r="E51" s="573"/>
      <c r="F51" s="573"/>
      <c r="G51" s="573"/>
      <c r="H51" s="573"/>
      <c r="I51" s="533"/>
    </row>
    <row r="52" spans="1:9" ht="15.75" thickBot="1">
      <c r="A52" s="533"/>
      <c r="B52" s="574" t="s">
        <v>51</v>
      </c>
      <c r="C52" s="575">
        <f t="shared" ref="C52:H52" si="6">+SUM(C50:C51)</f>
        <v>0</v>
      </c>
      <c r="D52" s="575">
        <f t="shared" si="6"/>
        <v>0</v>
      </c>
      <c r="E52" s="575">
        <f t="shared" si="6"/>
        <v>0</v>
      </c>
      <c r="F52" s="575">
        <f t="shared" si="6"/>
        <v>0</v>
      </c>
      <c r="G52" s="575">
        <f t="shared" si="6"/>
        <v>0</v>
      </c>
      <c r="H52" s="576">
        <f t="shared" si="6"/>
        <v>0</v>
      </c>
      <c r="I52" s="533"/>
    </row>
    <row r="53" spans="1:9" ht="7.5" customHeight="1">
      <c r="A53" s="533"/>
      <c r="B53" s="533"/>
      <c r="C53" s="533"/>
      <c r="D53" s="533"/>
      <c r="E53" s="533"/>
      <c r="F53" s="533"/>
      <c r="G53" s="533"/>
      <c r="H53" s="533"/>
      <c r="I53" s="533"/>
    </row>
    <row r="54" spans="1:9">
      <c r="A54" s="533"/>
      <c r="B54" s="533"/>
      <c r="C54" s="682" t="str">
        <f>+IF(D11=8,"Para Colegios Nocturnos:","")</f>
        <v/>
      </c>
      <c r="D54" s="682"/>
      <c r="E54" s="683" t="str">
        <f>+IF($D$11=8,"No. de secciones de Biología en 11°:","")</f>
        <v/>
      </c>
      <c r="F54" s="684"/>
      <c r="G54" s="685"/>
      <c r="H54" s="577"/>
      <c r="I54" s="533"/>
    </row>
    <row r="55" spans="1:9">
      <c r="A55" s="533"/>
      <c r="B55" s="533"/>
      <c r="C55" s="682"/>
      <c r="D55" s="682"/>
      <c r="E55" s="683" t="str">
        <f>+IF($D$11=8,"No. de secciones de Química en 11°:","")</f>
        <v/>
      </c>
      <c r="F55" s="684"/>
      <c r="G55" s="685"/>
      <c r="H55" s="577"/>
      <c r="I55" s="533"/>
    </row>
    <row r="56" spans="1:9" ht="18" customHeight="1">
      <c r="A56" s="533"/>
      <c r="B56" s="578"/>
      <c r="C56" s="578"/>
      <c r="D56" s="578"/>
      <c r="E56" s="689" t="str">
        <f>+IF($D$11=8,"No. de secciones de Física en 11°:","")</f>
        <v/>
      </c>
      <c r="F56" s="690"/>
      <c r="G56" s="691"/>
      <c r="H56" s="579"/>
      <c r="I56" s="578"/>
    </row>
    <row r="57" spans="1:9" s="99" customFormat="1">
      <c r="A57" s="533"/>
      <c r="B57" s="681"/>
      <c r="C57" s="681"/>
      <c r="D57" s="681"/>
      <c r="E57" s="681"/>
      <c r="F57" s="581"/>
      <c r="G57" s="578"/>
      <c r="H57" s="581"/>
      <c r="I57" s="578"/>
    </row>
    <row r="58" spans="1:9">
      <c r="A58" s="537"/>
      <c r="B58" s="582"/>
      <c r="C58" s="582"/>
      <c r="D58" s="582"/>
      <c r="E58" s="582"/>
      <c r="F58" s="578"/>
      <c r="G58" s="578"/>
      <c r="H58" s="578"/>
      <c r="I58" s="578"/>
    </row>
    <row r="59" spans="1:9" s="99" customFormat="1" ht="16.5" customHeight="1">
      <c r="A59" s="533"/>
      <c r="B59" s="710" t="s">
        <v>912</v>
      </c>
      <c r="C59" s="710"/>
      <c r="D59" s="710"/>
      <c r="E59" s="583">
        <v>1</v>
      </c>
      <c r="F59" s="578"/>
      <c r="G59" s="578"/>
      <c r="H59" s="578"/>
      <c r="I59" s="578"/>
    </row>
    <row r="60" spans="1:9" s="99" customFormat="1" ht="16.5" customHeight="1">
      <c r="A60" s="533"/>
      <c r="B60" s="537" t="s">
        <v>1209</v>
      </c>
      <c r="C60" s="537"/>
      <c r="D60" s="584" t="str">
        <f>IFERROR(VLOOKUP(E7,#REF!,4,0),"NO")</f>
        <v>NO</v>
      </c>
      <c r="E60" s="585">
        <f>IF(D60="SI",1,2)</f>
        <v>2</v>
      </c>
      <c r="F60" s="541" t="str">
        <f>+IF(E60=1,"Matrícula:","")</f>
        <v/>
      </c>
      <c r="G60" s="541"/>
      <c r="H60" s="533"/>
      <c r="I60" s="533"/>
    </row>
    <row r="61" spans="1:9" s="99" customFormat="1" ht="16.5" customHeight="1">
      <c r="A61" s="537"/>
      <c r="B61" s="580"/>
      <c r="C61" s="580"/>
      <c r="D61" s="580"/>
      <c r="E61" s="581"/>
      <c r="F61" s="585" t="str">
        <f>+IF(E60=1,"Número de Secciones:","")</f>
        <v/>
      </c>
      <c r="G61" s="541"/>
      <c r="H61" s="533"/>
      <c r="I61" s="533"/>
    </row>
    <row r="62" spans="1:9" s="99" customFormat="1" ht="16.5" customHeight="1">
      <c r="A62" s="533"/>
      <c r="B62" s="586" t="s">
        <v>1543</v>
      </c>
      <c r="C62" s="587"/>
      <c r="D62" s="588" t="str">
        <f>IFERROR(VLOOKUP(E7,Proyectos!B13:F250,5,0),"NO")</f>
        <v>SI</v>
      </c>
      <c r="E62" s="585">
        <f>IF(D62="SI",1,2)</f>
        <v>1</v>
      </c>
      <c r="F62" s="537"/>
      <c r="G62" s="578"/>
      <c r="H62" s="578"/>
      <c r="I62" s="578"/>
    </row>
    <row r="63" spans="1:9" s="99" customFormat="1" ht="16.5" customHeight="1">
      <c r="A63" s="533"/>
      <c r="B63" s="586" t="s">
        <v>1547</v>
      </c>
      <c r="C63" s="587"/>
      <c r="D63" s="588" t="str">
        <f>IFERROR(VLOOKUP(E7,Proyectos!A493:G586,6,0),"NO")</f>
        <v>NO</v>
      </c>
      <c r="E63" s="585">
        <f>IF(D63="SI",1,2)</f>
        <v>2</v>
      </c>
      <c r="F63" s="589" t="str">
        <f>+IF(G63&gt;0,"APROBADAS","")</f>
        <v/>
      </c>
      <c r="G63" s="580">
        <f>IFERROR(VLOOKUP(E7,Proyectos!$A$493:$G$586,7,0),0)</f>
        <v>0</v>
      </c>
      <c r="H63" s="578"/>
      <c r="I63" s="578"/>
    </row>
    <row r="64" spans="1:9" s="99" customFormat="1" ht="16.5" customHeight="1">
      <c r="A64" s="533"/>
      <c r="B64" s="586" t="s">
        <v>1548</v>
      </c>
      <c r="C64" s="587"/>
      <c r="D64" s="588" t="str">
        <f>IFERROR(VLOOKUP(E7,Proyectos!A493:G586,4,0),"NO")</f>
        <v>NO</v>
      </c>
      <c r="E64" s="585">
        <f>IF(D64="SI",1,2)</f>
        <v>2</v>
      </c>
      <c r="F64" s="708" t="str">
        <f>+IF(E64=1,"Ir a Talleres de Innovación Educativa (TIE)","")</f>
        <v/>
      </c>
      <c r="G64" s="709"/>
      <c r="H64" s="709"/>
      <c r="I64" s="709"/>
    </row>
    <row r="65" spans="1:9" ht="16.5" customHeight="1">
      <c r="A65" s="537"/>
      <c r="B65" s="590"/>
      <c r="C65" s="590"/>
      <c r="D65" s="590"/>
      <c r="E65" s="537"/>
      <c r="F65" s="589" t="str">
        <f>+IF(G65&gt;0,"APROBADAS","")</f>
        <v/>
      </c>
      <c r="G65" s="580">
        <f>IFERROR(VLOOKUP(E7,Proyectos!$A$493:$G$586,5,0),0)</f>
        <v>0</v>
      </c>
      <c r="H65" s="578"/>
      <c r="I65" s="578"/>
    </row>
    <row r="66" spans="1:9" ht="16.5" customHeight="1">
      <c r="A66" s="537"/>
      <c r="B66" s="692" t="s">
        <v>3123</v>
      </c>
      <c r="C66" s="693"/>
      <c r="D66" s="588" t="str">
        <f>IFERROR(VLOOKUP(E7,Proyectos!A593:E636,4,0),"NO")</f>
        <v>NO</v>
      </c>
      <c r="E66" s="585">
        <f>IF(D66="SI",1,2)</f>
        <v>2</v>
      </c>
      <c r="F66" s="591"/>
      <c r="G66" s="592"/>
      <c r="H66" s="578"/>
      <c r="I66" s="578"/>
    </row>
    <row r="67" spans="1:9" s="99" customFormat="1" ht="16.5" customHeight="1">
      <c r="A67" s="533"/>
      <c r="B67" s="586" t="s">
        <v>1545</v>
      </c>
      <c r="C67" s="587"/>
      <c r="D67" s="588">
        <f>IFERROR(VLOOKUP(E7,Proyectos!B354:E486,2,0),"NO")</f>
        <v>6652</v>
      </c>
      <c r="E67" s="585">
        <f>IF(D67="SI",1,2)</f>
        <v>2</v>
      </c>
      <c r="F67" s="578"/>
      <c r="G67" s="578"/>
      <c r="H67" s="578"/>
      <c r="I67" s="578"/>
    </row>
    <row r="68" spans="1:9" s="99" customFormat="1" ht="16.5" customHeight="1">
      <c r="A68" s="533"/>
      <c r="B68" s="586" t="s">
        <v>1546</v>
      </c>
      <c r="C68" s="587"/>
      <c r="D68" s="588" t="str">
        <f>IFERROR(VLOOKUP('Formulario 1'!E7,Proyectos!C278:E297,3,0),"NO")</f>
        <v>NO</v>
      </c>
      <c r="E68" s="593">
        <f>IF(D68="SI",1,2)</f>
        <v>2</v>
      </c>
      <c r="F68" s="592" t="str">
        <f>+IF($E$68=1,"11°","")</f>
        <v/>
      </c>
      <c r="G68" s="592" t="str">
        <f>+IF($E$68=1,"12°","")</f>
        <v/>
      </c>
      <c r="H68" s="592" t="str">
        <f>+IF($E$68=1,"Total","")</f>
        <v/>
      </c>
      <c r="I68" s="578"/>
    </row>
    <row r="69" spans="1:9" s="99" customFormat="1">
      <c r="A69" s="537"/>
      <c r="B69" s="594" t="str">
        <f>IF($E$68=1,"11°","")</f>
        <v/>
      </c>
      <c r="C69" s="594" t="str">
        <f>IF($E$68=1,"12°","")</f>
        <v/>
      </c>
      <c r="D69" s="578"/>
      <c r="E69" s="595" t="str">
        <f>+IF($E$68=1,"Matrícula","")</f>
        <v/>
      </c>
      <c r="F69" s="596"/>
      <c r="G69" s="597"/>
      <c r="H69" s="598" t="str">
        <f>+IF($E$68=1,F69+G69,"")</f>
        <v/>
      </c>
      <c r="I69" s="578"/>
    </row>
    <row r="70" spans="1:9" s="99" customFormat="1">
      <c r="A70" s="537"/>
      <c r="B70" s="594">
        <v>1</v>
      </c>
      <c r="C70" s="594">
        <v>1</v>
      </c>
      <c r="D70" s="578"/>
      <c r="E70" s="599" t="str">
        <f>+IF($E$68=1,"Secciones","")</f>
        <v/>
      </c>
      <c r="F70" s="597"/>
      <c r="G70" s="597"/>
      <c r="H70" s="598" t="str">
        <f>+IF($E$68=1,F70+G70,"")</f>
        <v/>
      </c>
      <c r="I70" s="578"/>
    </row>
    <row r="71" spans="1:9" s="99" customFormat="1" ht="15.75" thickBot="1">
      <c r="A71" s="533"/>
      <c r="B71" s="675"/>
      <c r="C71" s="675"/>
      <c r="D71" s="578"/>
      <c r="E71" s="578"/>
      <c r="F71" s="578"/>
      <c r="G71" s="578"/>
      <c r="H71" s="703" t="s">
        <v>1165</v>
      </c>
      <c r="I71" s="703"/>
    </row>
    <row r="72" spans="1:9">
      <c r="A72" s="533"/>
      <c r="B72" s="674" t="s">
        <v>1161</v>
      </c>
      <c r="C72" s="674"/>
      <c r="D72" s="537"/>
      <c r="E72" s="584"/>
      <c r="F72" s="537"/>
      <c r="G72" s="533" t="s">
        <v>923</v>
      </c>
      <c r="H72" s="600">
        <f ca="1">+TODAY()</f>
        <v>45513</v>
      </c>
      <c r="I72" s="533"/>
    </row>
    <row r="76" spans="1:9">
      <c r="A76" s="285"/>
      <c r="B76" s="285"/>
    </row>
    <row r="77" spans="1:9">
      <c r="A77" s="285"/>
      <c r="B77" s="285"/>
    </row>
    <row r="78" spans="1:9">
      <c r="A78" s="285"/>
      <c r="B78" s="285"/>
    </row>
    <row r="79" spans="1:9">
      <c r="A79" s="285"/>
      <c r="B79" s="285"/>
    </row>
    <row r="80" spans="1:9">
      <c r="A80" s="285"/>
      <c r="B80" s="286" t="s">
        <v>1266</v>
      </c>
    </row>
    <row r="81" spans="1:2">
      <c r="A81" s="285"/>
      <c r="B81" s="286" t="s">
        <v>1306</v>
      </c>
    </row>
    <row r="82" spans="1:2">
      <c r="A82" s="285"/>
      <c r="B82" s="286" t="s">
        <v>1307</v>
      </c>
    </row>
    <row r="83" spans="1:2">
      <c r="A83" s="285"/>
      <c r="B83" s="285"/>
    </row>
    <row r="84" spans="1:2">
      <c r="A84" s="285"/>
      <c r="B84" s="285"/>
    </row>
    <row r="85" spans="1:2">
      <c r="A85" s="285"/>
      <c r="B85" s="285"/>
    </row>
    <row r="86" spans="1:2">
      <c r="A86" s="285"/>
      <c r="B86" s="285"/>
    </row>
    <row r="87" spans="1:2">
      <c r="A87" s="285"/>
      <c r="B87" s="285"/>
    </row>
  </sheetData>
  <sheetProtection algorithmName="SHA-512" hashValue="KYwFTdqhOTr+OR5AxDBQT8cLmJALRjixc1wYyCRczfOndkioR4OXrkgMP0Dg0PixPELsW48XC83xJBjR0icanw==" saltValue="uxaWtI9VSZfY26/eNFumqQ==" spinCount="100000" sheet="1" selectLockedCells="1"/>
  <mergeCells count="41">
    <mergeCell ref="A27:A29"/>
    <mergeCell ref="C16:D16"/>
    <mergeCell ref="C17:D17"/>
    <mergeCell ref="H71:I71"/>
    <mergeCell ref="K9:N10"/>
    <mergeCell ref="F64:I64"/>
    <mergeCell ref="C14:D14"/>
    <mergeCell ref="G14:H14"/>
    <mergeCell ref="B59:D59"/>
    <mergeCell ref="C15:D15"/>
    <mergeCell ref="C18:D18"/>
    <mergeCell ref="C20:F20"/>
    <mergeCell ref="C21:F21"/>
    <mergeCell ref="B24:H24"/>
    <mergeCell ref="G15:H15"/>
    <mergeCell ref="G16:H16"/>
    <mergeCell ref="G17:H17"/>
    <mergeCell ref="B1:H1"/>
    <mergeCell ref="B2:H2"/>
    <mergeCell ref="B3:H3"/>
    <mergeCell ref="B13:D13"/>
    <mergeCell ref="F13:H13"/>
    <mergeCell ref="D9:H9"/>
    <mergeCell ref="B6:C7"/>
    <mergeCell ref="B9:C9"/>
    <mergeCell ref="B11:C11"/>
    <mergeCell ref="B72:C72"/>
    <mergeCell ref="B71:C71"/>
    <mergeCell ref="A30:A32"/>
    <mergeCell ref="A39:A41"/>
    <mergeCell ref="B57:E57"/>
    <mergeCell ref="C54:D55"/>
    <mergeCell ref="E54:G54"/>
    <mergeCell ref="E55:G55"/>
    <mergeCell ref="A45:B45"/>
    <mergeCell ref="A33:A35"/>
    <mergeCell ref="B46:D46"/>
    <mergeCell ref="A36:A38"/>
    <mergeCell ref="E56:G56"/>
    <mergeCell ref="B66:C66"/>
    <mergeCell ref="A43:B44"/>
  </mergeCells>
  <conditionalFormatting sqref="A46">
    <cfRule type="expression" dxfId="25" priority="80">
      <formula>#REF!="1"</formula>
    </cfRule>
  </conditionalFormatting>
  <conditionalFormatting sqref="B46">
    <cfRule type="expression" dxfId="24" priority="19">
      <formula>#REF!="1"</formula>
    </cfRule>
  </conditionalFormatting>
  <conditionalFormatting sqref="B54:H55 E56:H56">
    <cfRule type="expression" dxfId="23" priority="64">
      <formula>$D$11&lt;&gt;8</formula>
    </cfRule>
  </conditionalFormatting>
  <conditionalFormatting sqref="F60:G61">
    <cfRule type="expression" dxfId="22" priority="50">
      <formula>$E$60=2</formula>
    </cfRule>
  </conditionalFormatting>
  <conditionalFormatting sqref="F69:G70">
    <cfRule type="expression" dxfId="21" priority="1">
      <formula>$E$68=2</formula>
    </cfRule>
  </conditionalFormatting>
  <conditionalFormatting sqref="F68:H68 E69:E70 H69:H70">
    <cfRule type="cellIs" dxfId="20" priority="71" operator="equal">
      <formula>""</formula>
    </cfRule>
  </conditionalFormatting>
  <conditionalFormatting sqref="G39:G40">
    <cfRule type="expression" dxfId="19" priority="5">
      <formula>$G$43="n.a."</formula>
    </cfRule>
  </conditionalFormatting>
  <conditionalFormatting sqref="G44">
    <cfRule type="expression" dxfId="18" priority="3">
      <formula>$G$43="n.a."</formula>
    </cfRule>
  </conditionalFormatting>
  <conditionalFormatting sqref="G63">
    <cfRule type="cellIs" dxfId="17" priority="13" operator="greaterThan">
      <formula>0</formula>
    </cfRule>
    <cfRule type="cellIs" dxfId="16" priority="15" operator="equal">
      <formula>0</formula>
    </cfRule>
  </conditionalFormatting>
  <conditionalFormatting sqref="G65">
    <cfRule type="cellIs" dxfId="15" priority="11" operator="greaterThan">
      <formula>0</formula>
    </cfRule>
    <cfRule type="cellIs" dxfId="14" priority="12" operator="equal">
      <formula>0</formula>
    </cfRule>
  </conditionalFormatting>
  <conditionalFormatting sqref="G66">
    <cfRule type="cellIs" dxfId="13" priority="8" operator="equal">
      <formula>""</formula>
    </cfRule>
  </conditionalFormatting>
  <conditionalFormatting sqref="G57:H58">
    <cfRule type="expression" dxfId="12" priority="69">
      <formula>$F$57=2</formula>
    </cfRule>
  </conditionalFormatting>
  <conditionalFormatting sqref="H39:H40">
    <cfRule type="expression" dxfId="11" priority="4">
      <formula>$H$43="n.a."</formula>
    </cfRule>
  </conditionalFormatting>
  <conditionalFormatting sqref="H44">
    <cfRule type="expression" dxfId="10" priority="2">
      <formula>$H$43="n.a."</formula>
    </cfRule>
  </conditionalFormatting>
  <hyperlinks>
    <hyperlink ref="F64" location="TIE!A1" display="TIE!A1" xr:uid="{00000000-0004-0000-0000-000000000000}"/>
    <hyperlink ref="H71" location="'Hoja de Cálculo'!A1" display="Hoja de Cálculo" xr:uid="{00000000-0004-0000-0000-000001000000}"/>
    <hyperlink ref="B46" location="'Tecn-Dep'!A1" display="'Tecn-Dep'!A1" xr:uid="{00000000-0004-0000-0000-000002000000}"/>
  </hyperlinks>
  <printOptions horizontalCentered="1"/>
  <pageMargins left="0.25" right="0.25" top="0.75" bottom="0.75" header="0.3" footer="0.3"/>
  <pageSetup scale="68" orientation="portrait" r:id="rId1"/>
  <colBreaks count="1" manualBreakCount="1">
    <brk id="9" max="1048575" man="1"/>
  </colBreaks>
  <ignoredErrors>
    <ignoredError sqref="C29 C35 C32 C38" formula="1"/>
    <ignoredError sqref="E62:E67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14" r:id="rId4" name="Drop Down 18">
              <controlPr defaultSize="0" autoLine="0" autoPict="0">
                <anchor moveWithCells="1">
                  <from>
                    <xdr:col>1</xdr:col>
                    <xdr:colOff>381000</xdr:colOff>
                    <xdr:row>68</xdr:row>
                    <xdr:rowOff>180975</xdr:rowOff>
                  </from>
                  <to>
                    <xdr:col>1</xdr:col>
                    <xdr:colOff>981075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5" name="Drop Down 20">
              <controlPr defaultSize="0" autoLine="0" autoPict="0">
                <anchor moveWithCells="1">
                  <from>
                    <xdr:col>2</xdr:col>
                    <xdr:colOff>152400</xdr:colOff>
                    <xdr:row>69</xdr:row>
                    <xdr:rowOff>19050</xdr:rowOff>
                  </from>
                  <to>
                    <xdr:col>2</xdr:col>
                    <xdr:colOff>752475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6" name="Drop Down 21">
              <controlPr defaultSize="0" autoLine="0" autoPict="0">
                <anchor moveWithCells="1">
                  <from>
                    <xdr:col>2</xdr:col>
                    <xdr:colOff>800100</xdr:colOff>
                    <xdr:row>10</xdr:row>
                    <xdr:rowOff>0</xdr:rowOff>
                  </from>
                  <to>
                    <xdr:col>7</xdr:col>
                    <xdr:colOff>590550</xdr:colOff>
                    <xdr:row>11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1">
    <tabColor rgb="FF00B0F0"/>
  </sheetPr>
  <dimension ref="A1:BJ1512"/>
  <sheetViews>
    <sheetView view="pageBreakPreview" zoomScale="82" zoomScaleNormal="100" zoomScaleSheetLayoutView="100" workbookViewId="0">
      <selection activeCell="B58" sqref="B58"/>
    </sheetView>
  </sheetViews>
  <sheetFormatPr baseColWidth="10" defaultColWidth="0" defaultRowHeight="15"/>
  <cols>
    <col min="1" max="3" width="4" style="1" customWidth="1"/>
    <col min="4" max="7" width="10" style="1" customWidth="1"/>
    <col min="8" max="8" width="11.28515625" style="1" customWidth="1"/>
    <col min="9" max="9" width="7.28515625" style="1" customWidth="1"/>
    <col min="10" max="11" width="12" style="1" customWidth="1"/>
    <col min="12" max="12" width="5" style="1" customWidth="1"/>
    <col min="13" max="13" width="9.7109375" style="1" customWidth="1"/>
    <col min="14" max="16" width="5" style="1" customWidth="1"/>
    <col min="17" max="17" width="8.28515625" style="1" customWidth="1"/>
    <col min="18" max="22" width="7.42578125" style="1" customWidth="1"/>
    <col min="23" max="23" width="7.28515625" style="1" customWidth="1"/>
    <col min="24" max="24" width="4.28515625" style="167" customWidth="1"/>
    <col min="25" max="25" width="8.28515625" style="1" customWidth="1"/>
    <col min="26" max="27" width="6.42578125" style="1" customWidth="1"/>
    <col min="28" max="28" width="3.28515625" style="1" customWidth="1"/>
    <col min="29" max="37" width="11.42578125" style="1" hidden="1" customWidth="1"/>
    <col min="38" max="57" width="7.28515625" style="1" hidden="1" customWidth="1"/>
    <col min="58" max="58" width="11.42578125" style="1" hidden="1" customWidth="1"/>
    <col min="59" max="60" width="7.28515625" style="1" hidden="1" customWidth="1"/>
    <col min="61" max="16384" width="11.42578125" style="1" hidden="1"/>
  </cols>
  <sheetData>
    <row r="1" spans="1:62" ht="18" customHeight="1">
      <c r="A1" s="160">
        <v>1</v>
      </c>
      <c r="B1" s="159">
        <f>+LOOKUP(A1,'Hoja de Cálculo'!$S$20:$S$45,'Hoja de Cálculo'!$T$20:$T$45)</f>
        <v>1</v>
      </c>
      <c r="C1" s="971" t="s">
        <v>66</v>
      </c>
      <c r="D1" s="971"/>
      <c r="E1" s="971"/>
      <c r="F1" s="971"/>
      <c r="G1" s="971"/>
      <c r="H1" s="971"/>
      <c r="I1" s="971"/>
      <c r="J1" s="971"/>
      <c r="K1" s="971"/>
      <c r="L1" s="971"/>
      <c r="M1" s="971"/>
      <c r="N1" s="971"/>
      <c r="O1" s="971"/>
      <c r="P1" s="971"/>
      <c r="Q1" s="971"/>
      <c r="R1" s="971"/>
      <c r="S1" s="971"/>
      <c r="T1" s="971"/>
      <c r="U1" s="971"/>
      <c r="V1" s="971"/>
      <c r="W1" s="971"/>
      <c r="X1" s="971"/>
      <c r="Y1" s="971"/>
      <c r="Z1" s="971"/>
      <c r="AA1" s="971"/>
      <c r="AD1" s="1">
        <v>1</v>
      </c>
      <c r="BG1" s="979" t="s">
        <v>1214</v>
      </c>
      <c r="BH1" s="979" t="s">
        <v>1215</v>
      </c>
      <c r="BJ1" s="1">
        <f>+SUM(BJ32:BJ1488)</f>
        <v>27</v>
      </c>
    </row>
    <row r="2" spans="1:62" ht="16.5" customHeight="1">
      <c r="C2" s="963" t="s">
        <v>921</v>
      </c>
      <c r="D2" s="963"/>
      <c r="E2" s="963"/>
      <c r="F2" s="963"/>
      <c r="G2" s="963"/>
      <c r="H2" s="963"/>
      <c r="I2" s="963"/>
      <c r="J2" s="963"/>
      <c r="K2" s="963"/>
      <c r="L2" s="963"/>
      <c r="M2" s="963"/>
      <c r="N2" s="963"/>
      <c r="O2" s="963"/>
      <c r="P2" s="963"/>
      <c r="Q2" s="963"/>
      <c r="R2" s="963"/>
      <c r="S2" s="963"/>
      <c r="T2" s="963"/>
      <c r="U2" s="963"/>
      <c r="V2" s="963"/>
      <c r="W2" s="963"/>
      <c r="X2" s="963"/>
      <c r="Y2" s="963"/>
      <c r="Z2" s="963"/>
      <c r="AA2" s="963"/>
      <c r="AD2" s="1">
        <v>2</v>
      </c>
      <c r="BG2" s="979"/>
      <c r="BH2" s="979"/>
    </row>
    <row r="3" spans="1:62" ht="16.5" customHeight="1">
      <c r="C3" s="963" t="s">
        <v>922</v>
      </c>
      <c r="D3" s="963"/>
      <c r="E3" s="963"/>
      <c r="F3" s="963"/>
      <c r="G3" s="963"/>
      <c r="H3" s="963"/>
      <c r="I3" s="963"/>
      <c r="J3" s="963"/>
      <c r="K3" s="963"/>
      <c r="L3" s="963"/>
      <c r="M3" s="963"/>
      <c r="N3" s="963"/>
      <c r="O3" s="963"/>
      <c r="P3" s="963"/>
      <c r="Q3" s="963"/>
      <c r="R3" s="963"/>
      <c r="S3" s="963"/>
      <c r="T3" s="963"/>
      <c r="U3" s="963"/>
      <c r="V3" s="963"/>
      <c r="W3" s="963"/>
      <c r="X3" s="963"/>
      <c r="Y3" s="963"/>
      <c r="Z3" s="963"/>
      <c r="AA3" s="963"/>
      <c r="AD3" s="1">
        <v>3</v>
      </c>
      <c r="BG3" s="979"/>
      <c r="BH3" s="979"/>
    </row>
    <row r="4" spans="1:62" ht="16.5" customHeight="1">
      <c r="C4" s="963" t="s">
        <v>952</v>
      </c>
      <c r="D4" s="963"/>
      <c r="E4" s="963"/>
      <c r="F4" s="963"/>
      <c r="G4" s="963"/>
      <c r="H4" s="963"/>
      <c r="I4" s="963"/>
      <c r="J4" s="963"/>
      <c r="K4" s="963"/>
      <c r="L4" s="963"/>
      <c r="M4" s="963"/>
      <c r="N4" s="963"/>
      <c r="O4" s="963"/>
      <c r="P4" s="963"/>
      <c r="Q4" s="963"/>
      <c r="R4" s="963"/>
      <c r="S4" s="963"/>
      <c r="T4" s="963"/>
      <c r="U4" s="963"/>
      <c r="V4" s="963"/>
      <c r="W4" s="963"/>
      <c r="X4" s="963"/>
      <c r="Y4" s="963"/>
      <c r="Z4" s="963"/>
      <c r="AA4" s="963"/>
      <c r="BG4" s="979"/>
      <c r="BH4" s="979"/>
    </row>
    <row r="5" spans="1:62" ht="15" customHeight="1" thickBot="1">
      <c r="C5" s="86"/>
      <c r="D5" s="86"/>
      <c r="E5" s="86"/>
      <c r="F5" s="86"/>
      <c r="G5" s="87"/>
      <c r="H5" s="87"/>
      <c r="I5" s="86"/>
      <c r="J5" s="86"/>
      <c r="K5" s="86"/>
      <c r="L5" s="86"/>
      <c r="M5" s="86"/>
      <c r="N5" s="88"/>
      <c r="O5" s="86"/>
      <c r="P5" s="86"/>
      <c r="Q5" s="86"/>
      <c r="R5" s="86"/>
      <c r="S5" s="86"/>
      <c r="T5" s="86"/>
      <c r="U5" s="86"/>
      <c r="V5" s="86"/>
      <c r="W5" s="86"/>
      <c r="X5" s="165"/>
      <c r="Y5" s="86"/>
      <c r="Z5" s="86"/>
      <c r="AA5" s="86"/>
      <c r="BG5" s="979"/>
      <c r="BH5" s="979"/>
    </row>
    <row r="6" spans="1:62" ht="15.75" customHeight="1" thickBot="1">
      <c r="C6" s="964" t="s">
        <v>953</v>
      </c>
      <c r="D6" s="965"/>
      <c r="E6" s="966" t="str">
        <f>+'Formulario 1'!$D$9</f>
        <v>LICEO DE COLORADO</v>
      </c>
      <c r="F6" s="966"/>
      <c r="G6" s="966"/>
      <c r="H6" s="966"/>
      <c r="I6" s="964" t="s">
        <v>897</v>
      </c>
      <c r="J6" s="967"/>
      <c r="K6" s="966" t="str">
        <f>+'Formulario 1'!$C$14</f>
        <v>CAÑAS</v>
      </c>
      <c r="L6" s="966"/>
      <c r="M6" s="966"/>
      <c r="N6" s="964" t="s">
        <v>898</v>
      </c>
      <c r="O6" s="965"/>
      <c r="P6" s="89">
        <f>+'Formulario 1'!$C$15</f>
        <v>4</v>
      </c>
      <c r="Q6" s="964" t="s">
        <v>916</v>
      </c>
      <c r="R6" s="965"/>
      <c r="S6" s="965"/>
      <c r="T6" s="965"/>
      <c r="U6" s="965"/>
      <c r="V6" s="965"/>
      <c r="W6" s="966">
        <f>+'Formulario 1'!$E$7</f>
        <v>4113</v>
      </c>
      <c r="X6" s="968"/>
      <c r="Y6" s="304" t="s">
        <v>923</v>
      </c>
      <c r="Z6" s="969">
        <f ca="1">+'Formulario 1'!$H$72</f>
        <v>45513</v>
      </c>
      <c r="AA6" s="970"/>
      <c r="BG6" s="979"/>
      <c r="BH6" s="979"/>
    </row>
    <row r="7" spans="1:62" ht="15.75" thickBot="1"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166"/>
      <c r="Y7" s="66"/>
      <c r="Z7" s="66"/>
      <c r="AA7" s="66"/>
      <c r="AL7" s="308">
        <f>+SUM(AL10:AL1400)</f>
        <v>0</v>
      </c>
      <c r="AM7" s="308">
        <f t="shared" ref="AM7:BE7" si="0">+SUM(AM10:AM1400)</f>
        <v>0</v>
      </c>
      <c r="AN7" s="308">
        <f t="shared" si="0"/>
        <v>0</v>
      </c>
      <c r="AO7" s="308">
        <f t="shared" si="0"/>
        <v>0</v>
      </c>
      <c r="AP7" s="308">
        <f t="shared" si="0"/>
        <v>0</v>
      </c>
      <c r="AQ7" s="308">
        <f t="shared" si="0"/>
        <v>0</v>
      </c>
      <c r="AR7" s="308">
        <f t="shared" si="0"/>
        <v>0</v>
      </c>
      <c r="AS7" s="308">
        <f t="shared" si="0"/>
        <v>0</v>
      </c>
      <c r="AT7" s="308">
        <f t="shared" si="0"/>
        <v>0</v>
      </c>
      <c r="AU7" s="308">
        <f t="shared" si="0"/>
        <v>0</v>
      </c>
      <c r="AV7" s="308">
        <f t="shared" si="0"/>
        <v>0</v>
      </c>
      <c r="AW7" s="308">
        <f t="shared" si="0"/>
        <v>0</v>
      </c>
      <c r="AX7" s="308">
        <f t="shared" si="0"/>
        <v>0</v>
      </c>
      <c r="AY7" s="308">
        <f t="shared" si="0"/>
        <v>0</v>
      </c>
      <c r="AZ7" s="308">
        <f t="shared" si="0"/>
        <v>0</v>
      </c>
      <c r="BA7" s="308">
        <f t="shared" si="0"/>
        <v>0</v>
      </c>
      <c r="BB7" s="308">
        <f t="shared" si="0"/>
        <v>0</v>
      </c>
      <c r="BC7" s="308">
        <f t="shared" si="0"/>
        <v>0</v>
      </c>
      <c r="BD7" s="308">
        <f t="shared" si="0"/>
        <v>0</v>
      </c>
      <c r="BE7" s="308">
        <f t="shared" si="0"/>
        <v>0</v>
      </c>
      <c r="BG7" s="979"/>
      <c r="BH7" s="979"/>
    </row>
    <row r="8" spans="1:62" ht="23.25" customHeight="1" thickBot="1">
      <c r="A8" s="927" t="s">
        <v>958</v>
      </c>
      <c r="B8" s="930" t="s">
        <v>985</v>
      </c>
      <c r="C8" s="933" t="str">
        <f>+'Hoja de Cálculo'!V20</f>
        <v>Artes Industriales</v>
      </c>
      <c r="D8" s="933"/>
      <c r="E8" s="933"/>
      <c r="F8" s="933"/>
      <c r="G8" s="933"/>
      <c r="H8" s="933"/>
      <c r="I8" s="933"/>
      <c r="J8" s="933"/>
      <c r="K8" s="933"/>
      <c r="L8" s="934"/>
      <c r="M8" s="934"/>
      <c r="N8" s="934"/>
      <c r="O8" s="934"/>
      <c r="P8" s="934"/>
      <c r="Q8" s="934"/>
      <c r="R8" s="934"/>
      <c r="S8" s="934"/>
      <c r="T8" s="934"/>
      <c r="U8" s="934"/>
      <c r="V8" s="934"/>
      <c r="W8" s="934"/>
      <c r="X8" s="934"/>
      <c r="Y8" s="933"/>
      <c r="Z8" s="933"/>
      <c r="AA8" s="935"/>
      <c r="AB8" s="936" t="s">
        <v>924</v>
      </c>
      <c r="AC8" s="869" t="s">
        <v>1166</v>
      </c>
      <c r="AF8" s="869" t="s">
        <v>1167</v>
      </c>
      <c r="AG8" s="869" t="s">
        <v>1167</v>
      </c>
      <c r="AH8" s="869" t="s">
        <v>1167</v>
      </c>
      <c r="AI8" s="869" t="s">
        <v>1167</v>
      </c>
      <c r="AJ8" s="869" t="s">
        <v>1167</v>
      </c>
      <c r="BG8" s="979"/>
      <c r="BH8" s="979"/>
    </row>
    <row r="9" spans="1:62" ht="15.75" customHeight="1" thickBot="1">
      <c r="A9" s="928"/>
      <c r="B9" s="931"/>
      <c r="C9" s="939" t="s">
        <v>925</v>
      </c>
      <c r="D9" s="941" t="s">
        <v>926</v>
      </c>
      <c r="E9" s="942"/>
      <c r="F9" s="942"/>
      <c r="G9" s="943"/>
      <c r="H9" s="947" t="s">
        <v>927</v>
      </c>
      <c r="I9" s="947" t="s">
        <v>928</v>
      </c>
      <c r="J9" s="941" t="s">
        <v>929</v>
      </c>
      <c r="K9" s="942"/>
      <c r="L9" s="949" t="s">
        <v>49</v>
      </c>
      <c r="M9" s="950"/>
      <c r="N9" s="950"/>
      <c r="O9" s="950"/>
      <c r="P9" s="950"/>
      <c r="Q9" s="951" t="s">
        <v>930</v>
      </c>
      <c r="R9" s="953" t="s">
        <v>931</v>
      </c>
      <c r="S9" s="954"/>
      <c r="T9" s="954"/>
      <c r="U9" s="954"/>
      <c r="V9" s="955"/>
      <c r="W9" s="954" t="s">
        <v>930</v>
      </c>
      <c r="X9" s="957" t="s">
        <v>934</v>
      </c>
      <c r="Y9" s="959" t="s">
        <v>932</v>
      </c>
      <c r="Z9" s="961" t="s">
        <v>933</v>
      </c>
      <c r="AA9" s="962"/>
      <c r="AB9" s="937"/>
      <c r="AC9" s="869"/>
      <c r="AF9" s="869"/>
      <c r="AG9" s="869"/>
      <c r="AH9" s="869"/>
      <c r="AI9" s="869"/>
      <c r="AJ9" s="869"/>
      <c r="AL9" s="309">
        <v>1</v>
      </c>
      <c r="AM9" s="310">
        <v>2</v>
      </c>
      <c r="AN9" s="310">
        <v>3</v>
      </c>
      <c r="AO9" s="310">
        <v>4</v>
      </c>
      <c r="AP9" s="310">
        <v>5</v>
      </c>
      <c r="AQ9" s="310">
        <v>6</v>
      </c>
      <c r="AR9" s="310">
        <v>7</v>
      </c>
      <c r="AS9" s="310">
        <v>8</v>
      </c>
      <c r="AT9" s="310">
        <v>9</v>
      </c>
      <c r="AU9" s="310">
        <v>10</v>
      </c>
      <c r="AV9" s="310">
        <v>11</v>
      </c>
      <c r="AW9" s="310">
        <v>12</v>
      </c>
      <c r="AX9" s="310">
        <v>13</v>
      </c>
      <c r="AY9" s="310">
        <v>14</v>
      </c>
      <c r="AZ9" s="310">
        <v>15</v>
      </c>
      <c r="BA9" s="310">
        <v>16</v>
      </c>
      <c r="BB9" s="310">
        <v>17</v>
      </c>
      <c r="BC9" s="310">
        <v>18</v>
      </c>
      <c r="BD9" s="310">
        <v>19</v>
      </c>
      <c r="BE9" s="311">
        <v>20</v>
      </c>
    </row>
    <row r="10" spans="1:62" ht="15.75" thickBot="1">
      <c r="A10" s="929"/>
      <c r="B10" s="932"/>
      <c r="C10" s="940"/>
      <c r="D10" s="944"/>
      <c r="E10" s="945"/>
      <c r="F10" s="945"/>
      <c r="G10" s="946"/>
      <c r="H10" s="948"/>
      <c r="I10" s="948"/>
      <c r="J10" s="944"/>
      <c r="K10" s="945"/>
      <c r="L10" s="312" t="s">
        <v>1</v>
      </c>
      <c r="M10" s="313" t="s">
        <v>2</v>
      </c>
      <c r="N10" s="313" t="s">
        <v>3</v>
      </c>
      <c r="O10" s="313" t="s">
        <v>4</v>
      </c>
      <c r="P10" s="313" t="s">
        <v>5</v>
      </c>
      <c r="Q10" s="952"/>
      <c r="R10" s="312">
        <v>2</v>
      </c>
      <c r="S10" s="313">
        <v>2</v>
      </c>
      <c r="T10" s="313">
        <v>3</v>
      </c>
      <c r="U10" s="313">
        <v>4</v>
      </c>
      <c r="V10" s="314">
        <v>5</v>
      </c>
      <c r="W10" s="956"/>
      <c r="X10" s="958"/>
      <c r="Y10" s="960"/>
      <c r="Z10" s="315" t="s">
        <v>935</v>
      </c>
      <c r="AA10" s="316" t="s">
        <v>936</v>
      </c>
      <c r="AB10" s="937"/>
      <c r="AC10" s="869"/>
      <c r="AE10" s="1" t="str">
        <f>+IF(L10="7º","CC","")</f>
        <v>CC</v>
      </c>
      <c r="AF10" s="869"/>
      <c r="AG10" s="869"/>
      <c r="AH10" s="869"/>
      <c r="AI10" s="869"/>
      <c r="AJ10" s="869"/>
      <c r="AL10" s="167">
        <f>+IF($AE10="CC",SUMIF($R10:$V10,AL$9,$R29:$V29),0)</f>
        <v>0</v>
      </c>
      <c r="AM10" s="167">
        <f t="shared" ref="AM10:BD10" si="1">+IF($AE10="CC",SUMIF($R10:$V10,AM$9,$R29:$V29),0)</f>
        <v>0</v>
      </c>
      <c r="AN10" s="167">
        <f t="shared" si="1"/>
        <v>0</v>
      </c>
      <c r="AO10" s="167">
        <f t="shared" si="1"/>
        <v>0</v>
      </c>
      <c r="AP10" s="167">
        <f t="shared" si="1"/>
        <v>0</v>
      </c>
      <c r="AQ10" s="167">
        <f t="shared" si="1"/>
        <v>0</v>
      </c>
      <c r="AR10" s="167">
        <f t="shared" si="1"/>
        <v>0</v>
      </c>
      <c r="AS10" s="167">
        <f t="shared" si="1"/>
        <v>0</v>
      </c>
      <c r="AT10" s="167">
        <f t="shared" si="1"/>
        <v>0</v>
      </c>
      <c r="AU10" s="167">
        <f t="shared" si="1"/>
        <v>0</v>
      </c>
      <c r="AV10" s="167">
        <f t="shared" si="1"/>
        <v>0</v>
      </c>
      <c r="AW10" s="167">
        <f t="shared" si="1"/>
        <v>0</v>
      </c>
      <c r="AX10" s="167">
        <f t="shared" si="1"/>
        <v>0</v>
      </c>
      <c r="AY10" s="167">
        <f t="shared" si="1"/>
        <v>0</v>
      </c>
      <c r="AZ10" s="167">
        <f t="shared" si="1"/>
        <v>0</v>
      </c>
      <c r="BA10" s="167">
        <f t="shared" si="1"/>
        <v>0</v>
      </c>
      <c r="BB10" s="167">
        <f t="shared" si="1"/>
        <v>0</v>
      </c>
      <c r="BC10" s="167">
        <f t="shared" si="1"/>
        <v>0</v>
      </c>
      <c r="BD10" s="167">
        <f t="shared" si="1"/>
        <v>0</v>
      </c>
      <c r="BE10" s="167">
        <f>+IF($AE10="CC",SUMIF($R10:$V10,BE$9,$R29:$V29),0)</f>
        <v>0</v>
      </c>
      <c r="BG10" s="167">
        <f>+SUM(BG11:BG1377)</f>
        <v>0</v>
      </c>
      <c r="BH10" s="167">
        <f>+SUM(BH11:BH1377)</f>
        <v>0</v>
      </c>
    </row>
    <row r="11" spans="1:62">
      <c r="A11" s="97"/>
      <c r="B11" s="98"/>
      <c r="C11" s="317">
        <v>1</v>
      </c>
      <c r="D11" s="924"/>
      <c r="E11" s="925"/>
      <c r="F11" s="925"/>
      <c r="G11" s="926"/>
      <c r="H11" s="46"/>
      <c r="I11" s="46"/>
      <c r="J11" s="924"/>
      <c r="K11" s="925"/>
      <c r="L11" s="47"/>
      <c r="M11" s="48"/>
      <c r="N11" s="48"/>
      <c r="O11" s="48"/>
      <c r="P11" s="48"/>
      <c r="Q11" s="318">
        <f>+SUM(L11:P11)</f>
        <v>0</v>
      </c>
      <c r="R11" s="47"/>
      <c r="S11" s="59"/>
      <c r="T11" s="59"/>
      <c r="U11" s="59"/>
      <c r="V11" s="62"/>
      <c r="W11" s="319">
        <f>+SUM(Q11:V11)</f>
        <v>0</v>
      </c>
      <c r="X11" s="320">
        <f t="shared" ref="X11:X28" si="2">IF(W11=0,0,IF(W11&gt;48,"E",IF(W11&lt;44,0,IF(A11="A",0,48-W11))))</f>
        <v>0</v>
      </c>
      <c r="Y11" s="321">
        <f>+IF(X11="E","E",(W11+X11))</f>
        <v>0</v>
      </c>
      <c r="Z11" s="57"/>
      <c r="AA11" s="322">
        <f>+IF(Y11="E","E",(Y11-Z11))</f>
        <v>0</v>
      </c>
      <c r="AB11" s="323" t="str">
        <f>IF(A11="A","√",IF('Formulario 1'!$D$11=8,IF('Cuadro de Personal'!Q11&gt;30,"E",IF(Y11&gt;48,"E","√")),IF(Y11&gt;48,"E","√")))</f>
        <v>√</v>
      </c>
      <c r="AC11" s="1">
        <f>+IF(AB11="√",1,0)</f>
        <v>1</v>
      </c>
      <c r="AE11" s="1" t="str">
        <f t="shared" ref="AE11:AE74" si="3">+IF(L11="7º","CC","")</f>
        <v/>
      </c>
      <c r="AL11" s="167">
        <f t="shared" ref="AL11:BE11" si="4">+IF($AE11="CC",SUMIF($R11:$V11,AL$9,$R30:$V30),0)</f>
        <v>0</v>
      </c>
      <c r="AM11" s="167">
        <f t="shared" si="4"/>
        <v>0</v>
      </c>
      <c r="AN11" s="167">
        <f t="shared" si="4"/>
        <v>0</v>
      </c>
      <c r="AO11" s="167">
        <f t="shared" si="4"/>
        <v>0</v>
      </c>
      <c r="AP11" s="167">
        <f t="shared" si="4"/>
        <v>0</v>
      </c>
      <c r="AQ11" s="167">
        <f t="shared" si="4"/>
        <v>0</v>
      </c>
      <c r="AR11" s="167">
        <f t="shared" si="4"/>
        <v>0</v>
      </c>
      <c r="AS11" s="167">
        <f t="shared" si="4"/>
        <v>0</v>
      </c>
      <c r="AT11" s="167">
        <f t="shared" si="4"/>
        <v>0</v>
      </c>
      <c r="AU11" s="167">
        <f t="shared" si="4"/>
        <v>0</v>
      </c>
      <c r="AV11" s="167">
        <f t="shared" si="4"/>
        <v>0</v>
      </c>
      <c r="AW11" s="167">
        <f t="shared" si="4"/>
        <v>0</v>
      </c>
      <c r="AX11" s="167">
        <f t="shared" si="4"/>
        <v>0</v>
      </c>
      <c r="AY11" s="167">
        <f t="shared" si="4"/>
        <v>0</v>
      </c>
      <c r="AZ11" s="167">
        <f t="shared" si="4"/>
        <v>0</v>
      </c>
      <c r="BA11" s="167">
        <f t="shared" si="4"/>
        <v>0</v>
      </c>
      <c r="BB11" s="167">
        <f t="shared" si="4"/>
        <v>0</v>
      </c>
      <c r="BC11" s="167">
        <f t="shared" si="4"/>
        <v>0</v>
      </c>
      <c r="BD11" s="167">
        <f t="shared" si="4"/>
        <v>0</v>
      </c>
      <c r="BE11" s="167">
        <f t="shared" si="4"/>
        <v>0</v>
      </c>
    </row>
    <row r="12" spans="1:62">
      <c r="A12" s="93"/>
      <c r="B12" s="94"/>
      <c r="C12" s="324">
        <v>2</v>
      </c>
      <c r="D12" s="832"/>
      <c r="E12" s="833"/>
      <c r="F12" s="833"/>
      <c r="G12" s="834"/>
      <c r="H12" s="49"/>
      <c r="I12" s="50"/>
      <c r="J12" s="866"/>
      <c r="K12" s="867"/>
      <c r="L12" s="51"/>
      <c r="M12" s="52"/>
      <c r="N12" s="52"/>
      <c r="O12" s="52"/>
      <c r="P12" s="52"/>
      <c r="Q12" s="318">
        <f t="shared" ref="Q12:Q28" si="5">+SUM(L12:P12)</f>
        <v>0</v>
      </c>
      <c r="R12" s="51"/>
      <c r="S12" s="60"/>
      <c r="T12" s="59"/>
      <c r="U12" s="59"/>
      <c r="V12" s="63"/>
      <c r="W12" s="319">
        <f t="shared" ref="W12:W28" si="6">+SUM(Q12:V12)</f>
        <v>0</v>
      </c>
      <c r="X12" s="320">
        <f t="shared" si="2"/>
        <v>0</v>
      </c>
      <c r="Y12" s="325">
        <f>+IF(X12="E","E",(W12+X12))</f>
        <v>0</v>
      </c>
      <c r="Z12" s="51"/>
      <c r="AA12" s="326">
        <f>+IF(Y12="E","E",(Y12-Z12))</f>
        <v>0</v>
      </c>
      <c r="AB12" s="327" t="str">
        <f>IF(A12="A","√",IF('Formulario 1'!$D$11=8,IF('Cuadro de Personal'!Q12&gt;30,"E",IF(Y12&gt;48,"E","√")),IF(Y12&gt;48,"E","√")))</f>
        <v>√</v>
      </c>
      <c r="AC12" s="1">
        <f t="shared" ref="AC12:AC28" si="7">+IF(AB12="√",1,0)</f>
        <v>1</v>
      </c>
      <c r="AE12" s="1" t="str">
        <f t="shared" si="3"/>
        <v/>
      </c>
      <c r="AL12" s="167">
        <f t="shared" ref="AL12:BE12" si="8">+IF($AE12="CC",SUMIF($R12:$V12,AL$9,$R31:$V31),0)</f>
        <v>0</v>
      </c>
      <c r="AM12" s="167">
        <f t="shared" si="8"/>
        <v>0</v>
      </c>
      <c r="AN12" s="167">
        <f t="shared" si="8"/>
        <v>0</v>
      </c>
      <c r="AO12" s="167">
        <f t="shared" si="8"/>
        <v>0</v>
      </c>
      <c r="AP12" s="167">
        <f t="shared" si="8"/>
        <v>0</v>
      </c>
      <c r="AQ12" s="167">
        <f t="shared" si="8"/>
        <v>0</v>
      </c>
      <c r="AR12" s="167">
        <f t="shared" si="8"/>
        <v>0</v>
      </c>
      <c r="AS12" s="167">
        <f t="shared" si="8"/>
        <v>0</v>
      </c>
      <c r="AT12" s="167">
        <f t="shared" si="8"/>
        <v>0</v>
      </c>
      <c r="AU12" s="167">
        <f t="shared" si="8"/>
        <v>0</v>
      </c>
      <c r="AV12" s="167">
        <f t="shared" si="8"/>
        <v>0</v>
      </c>
      <c r="AW12" s="167">
        <f t="shared" si="8"/>
        <v>0</v>
      </c>
      <c r="AX12" s="167">
        <f t="shared" si="8"/>
        <v>0</v>
      </c>
      <c r="AY12" s="167">
        <f t="shared" si="8"/>
        <v>0</v>
      </c>
      <c r="AZ12" s="167">
        <f t="shared" si="8"/>
        <v>0</v>
      </c>
      <c r="BA12" s="167">
        <f t="shared" si="8"/>
        <v>0</v>
      </c>
      <c r="BB12" s="167">
        <f t="shared" si="8"/>
        <v>0</v>
      </c>
      <c r="BC12" s="167">
        <f t="shared" si="8"/>
        <v>0</v>
      </c>
      <c r="BD12" s="167">
        <f t="shared" si="8"/>
        <v>0</v>
      </c>
      <c r="BE12" s="167">
        <f t="shared" si="8"/>
        <v>0</v>
      </c>
    </row>
    <row r="13" spans="1:62">
      <c r="A13" s="93"/>
      <c r="B13" s="94"/>
      <c r="C13" s="324">
        <v>3</v>
      </c>
      <c r="D13" s="832"/>
      <c r="E13" s="833"/>
      <c r="F13" s="833"/>
      <c r="G13" s="834"/>
      <c r="H13" s="49"/>
      <c r="I13" s="50"/>
      <c r="J13" s="866"/>
      <c r="K13" s="867"/>
      <c r="L13" s="51"/>
      <c r="M13" s="52"/>
      <c r="N13" s="52"/>
      <c r="O13" s="52"/>
      <c r="P13" s="52"/>
      <c r="Q13" s="318">
        <f t="shared" si="5"/>
        <v>0</v>
      </c>
      <c r="R13" s="51"/>
      <c r="S13" s="60"/>
      <c r="T13" s="59"/>
      <c r="U13" s="59"/>
      <c r="V13" s="63"/>
      <c r="W13" s="319">
        <f t="shared" si="6"/>
        <v>0</v>
      </c>
      <c r="X13" s="320">
        <f t="shared" si="2"/>
        <v>0</v>
      </c>
      <c r="Y13" s="325">
        <f t="shared" ref="Y13:Y28" si="9">+IF(X13="E","E",(W13+X13))</f>
        <v>0</v>
      </c>
      <c r="Z13" s="51"/>
      <c r="AA13" s="326">
        <f>+IF(Y13="E","E",(Y13-Z13))</f>
        <v>0</v>
      </c>
      <c r="AB13" s="327" t="str">
        <f>IF(A13="A","√",IF('Formulario 1'!$D$11=8,IF('Cuadro de Personal'!Q13&gt;30,"E",IF(Y13&gt;48,"E","√")),IF(Y13&gt;48,"E","√")))</f>
        <v>√</v>
      </c>
      <c r="AC13" s="1">
        <f t="shared" si="7"/>
        <v>1</v>
      </c>
      <c r="AE13" s="1" t="str">
        <f t="shared" si="3"/>
        <v/>
      </c>
      <c r="AL13" s="167">
        <f t="shared" ref="AL13:BE13" si="10">+IF($AE13="CC",SUMIF($R13:$V13,AL$9,$R32:$V32),0)</f>
        <v>0</v>
      </c>
      <c r="AM13" s="167">
        <f t="shared" si="10"/>
        <v>0</v>
      </c>
      <c r="AN13" s="167">
        <f t="shared" si="10"/>
        <v>0</v>
      </c>
      <c r="AO13" s="167">
        <f t="shared" si="10"/>
        <v>0</v>
      </c>
      <c r="AP13" s="167">
        <f t="shared" si="10"/>
        <v>0</v>
      </c>
      <c r="AQ13" s="167">
        <f t="shared" si="10"/>
        <v>0</v>
      </c>
      <c r="AR13" s="167">
        <f t="shared" si="10"/>
        <v>0</v>
      </c>
      <c r="AS13" s="167">
        <f t="shared" si="10"/>
        <v>0</v>
      </c>
      <c r="AT13" s="167">
        <f t="shared" si="10"/>
        <v>0</v>
      </c>
      <c r="AU13" s="167">
        <f t="shared" si="10"/>
        <v>0</v>
      </c>
      <c r="AV13" s="167">
        <f t="shared" si="10"/>
        <v>0</v>
      </c>
      <c r="AW13" s="167">
        <f t="shared" si="10"/>
        <v>0</v>
      </c>
      <c r="AX13" s="167">
        <f t="shared" si="10"/>
        <v>0</v>
      </c>
      <c r="AY13" s="167">
        <f t="shared" si="10"/>
        <v>0</v>
      </c>
      <c r="AZ13" s="167">
        <f t="shared" si="10"/>
        <v>0</v>
      </c>
      <c r="BA13" s="167">
        <f t="shared" si="10"/>
        <v>0</v>
      </c>
      <c r="BB13" s="167">
        <f t="shared" si="10"/>
        <v>0</v>
      </c>
      <c r="BC13" s="167">
        <f t="shared" si="10"/>
        <v>0</v>
      </c>
      <c r="BD13" s="167">
        <f t="shared" si="10"/>
        <v>0</v>
      </c>
      <c r="BE13" s="167">
        <f t="shared" si="10"/>
        <v>0</v>
      </c>
    </row>
    <row r="14" spans="1:62">
      <c r="A14" s="93"/>
      <c r="B14" s="94"/>
      <c r="C14" s="324">
        <v>4</v>
      </c>
      <c r="D14" s="832"/>
      <c r="E14" s="833"/>
      <c r="F14" s="833"/>
      <c r="G14" s="834"/>
      <c r="H14" s="49"/>
      <c r="I14" s="50"/>
      <c r="J14" s="866"/>
      <c r="K14" s="867"/>
      <c r="L14" s="51"/>
      <c r="M14" s="52"/>
      <c r="N14" s="52"/>
      <c r="O14" s="52"/>
      <c r="P14" s="52"/>
      <c r="Q14" s="318">
        <f t="shared" si="5"/>
        <v>0</v>
      </c>
      <c r="R14" s="51"/>
      <c r="S14" s="60"/>
      <c r="T14" s="59"/>
      <c r="U14" s="59"/>
      <c r="V14" s="63"/>
      <c r="W14" s="319">
        <f t="shared" si="6"/>
        <v>0</v>
      </c>
      <c r="X14" s="320">
        <f t="shared" si="2"/>
        <v>0</v>
      </c>
      <c r="Y14" s="325">
        <f t="shared" si="9"/>
        <v>0</v>
      </c>
      <c r="Z14" s="51"/>
      <c r="AA14" s="326">
        <f>+IF(Y14="E","E",(Y14-Z14))</f>
        <v>0</v>
      </c>
      <c r="AB14" s="327" t="str">
        <f>IF(A14="A","√",IF('Formulario 1'!$D$11=8,IF('Cuadro de Personal'!Q14&gt;30,"E",IF(Y14&gt;48,"E","√")),IF(Y14&gt;48,"E","√")))</f>
        <v>√</v>
      </c>
      <c r="AC14" s="1">
        <f t="shared" si="7"/>
        <v>1</v>
      </c>
      <c r="AE14" s="1" t="str">
        <f t="shared" si="3"/>
        <v/>
      </c>
      <c r="AL14" s="167">
        <f t="shared" ref="AL14:BE14" si="11">+IF($AE14="CC",SUMIF($R14:$V14,AL$9,$R33:$V33),0)</f>
        <v>0</v>
      </c>
      <c r="AM14" s="167">
        <f t="shared" si="11"/>
        <v>0</v>
      </c>
      <c r="AN14" s="167">
        <f t="shared" si="11"/>
        <v>0</v>
      </c>
      <c r="AO14" s="167">
        <f t="shared" si="11"/>
        <v>0</v>
      </c>
      <c r="AP14" s="167">
        <f t="shared" si="11"/>
        <v>0</v>
      </c>
      <c r="AQ14" s="167">
        <f t="shared" si="11"/>
        <v>0</v>
      </c>
      <c r="AR14" s="167">
        <f t="shared" si="11"/>
        <v>0</v>
      </c>
      <c r="AS14" s="167">
        <f t="shared" si="11"/>
        <v>0</v>
      </c>
      <c r="AT14" s="167">
        <f t="shared" si="11"/>
        <v>0</v>
      </c>
      <c r="AU14" s="167">
        <f t="shared" si="11"/>
        <v>0</v>
      </c>
      <c r="AV14" s="167">
        <f t="shared" si="11"/>
        <v>0</v>
      </c>
      <c r="AW14" s="167">
        <f t="shared" si="11"/>
        <v>0</v>
      </c>
      <c r="AX14" s="167">
        <f t="shared" si="11"/>
        <v>0</v>
      </c>
      <c r="AY14" s="167">
        <f t="shared" si="11"/>
        <v>0</v>
      </c>
      <c r="AZ14" s="167">
        <f t="shared" si="11"/>
        <v>0</v>
      </c>
      <c r="BA14" s="167">
        <f t="shared" si="11"/>
        <v>0</v>
      </c>
      <c r="BB14" s="167">
        <f t="shared" si="11"/>
        <v>0</v>
      </c>
      <c r="BC14" s="167">
        <f t="shared" si="11"/>
        <v>0</v>
      </c>
      <c r="BD14" s="167">
        <f t="shared" si="11"/>
        <v>0</v>
      </c>
      <c r="BE14" s="167">
        <f t="shared" si="11"/>
        <v>0</v>
      </c>
    </row>
    <row r="15" spans="1:62">
      <c r="A15" s="93"/>
      <c r="B15" s="94"/>
      <c r="C15" s="324">
        <v>5</v>
      </c>
      <c r="D15" s="832"/>
      <c r="E15" s="833"/>
      <c r="F15" s="833"/>
      <c r="G15" s="834"/>
      <c r="H15" s="49"/>
      <c r="I15" s="50"/>
      <c r="J15" s="866"/>
      <c r="K15" s="867"/>
      <c r="L15" s="51"/>
      <c r="M15" s="52"/>
      <c r="N15" s="52"/>
      <c r="O15" s="52"/>
      <c r="P15" s="52"/>
      <c r="Q15" s="318">
        <f t="shared" si="5"/>
        <v>0</v>
      </c>
      <c r="R15" s="51"/>
      <c r="S15" s="60"/>
      <c r="T15" s="59"/>
      <c r="U15" s="59"/>
      <c r="V15" s="63"/>
      <c r="W15" s="319">
        <f t="shared" si="6"/>
        <v>0</v>
      </c>
      <c r="X15" s="320">
        <f t="shared" si="2"/>
        <v>0</v>
      </c>
      <c r="Y15" s="325">
        <f t="shared" si="9"/>
        <v>0</v>
      </c>
      <c r="Z15" s="51"/>
      <c r="AA15" s="326">
        <f>+IF(Y15="E","E",(Y15-Z15))</f>
        <v>0</v>
      </c>
      <c r="AB15" s="327" t="str">
        <f>IF(A15="A","√",IF('Formulario 1'!$D$11=8,IF('Cuadro de Personal'!Q15&gt;30,"E",IF(Y15&gt;48,"E","√")),IF(Y15&gt;48,"E","√")))</f>
        <v>√</v>
      </c>
      <c r="AC15" s="1">
        <f t="shared" si="7"/>
        <v>1</v>
      </c>
      <c r="AE15" s="1" t="str">
        <f t="shared" si="3"/>
        <v/>
      </c>
      <c r="AL15" s="167">
        <f t="shared" ref="AL15:BE15" si="12">+IF($AE15="CC",SUMIF($R15:$V15,AL$9,$R34:$V34),0)</f>
        <v>0</v>
      </c>
      <c r="AM15" s="167">
        <f t="shared" si="12"/>
        <v>0</v>
      </c>
      <c r="AN15" s="167">
        <f t="shared" si="12"/>
        <v>0</v>
      </c>
      <c r="AO15" s="167">
        <f t="shared" si="12"/>
        <v>0</v>
      </c>
      <c r="AP15" s="167">
        <f t="shared" si="12"/>
        <v>0</v>
      </c>
      <c r="AQ15" s="167">
        <f t="shared" si="12"/>
        <v>0</v>
      </c>
      <c r="AR15" s="167">
        <f t="shared" si="12"/>
        <v>0</v>
      </c>
      <c r="AS15" s="167">
        <f t="shared" si="12"/>
        <v>0</v>
      </c>
      <c r="AT15" s="167">
        <f t="shared" si="12"/>
        <v>0</v>
      </c>
      <c r="AU15" s="167">
        <f t="shared" si="12"/>
        <v>0</v>
      </c>
      <c r="AV15" s="167">
        <f t="shared" si="12"/>
        <v>0</v>
      </c>
      <c r="AW15" s="167">
        <f t="shared" si="12"/>
        <v>0</v>
      </c>
      <c r="AX15" s="167">
        <f t="shared" si="12"/>
        <v>0</v>
      </c>
      <c r="AY15" s="167">
        <f t="shared" si="12"/>
        <v>0</v>
      </c>
      <c r="AZ15" s="167">
        <f t="shared" si="12"/>
        <v>0</v>
      </c>
      <c r="BA15" s="167">
        <f t="shared" si="12"/>
        <v>0</v>
      </c>
      <c r="BB15" s="167">
        <f t="shared" si="12"/>
        <v>0</v>
      </c>
      <c r="BC15" s="167">
        <f t="shared" si="12"/>
        <v>0</v>
      </c>
      <c r="BD15" s="167">
        <f t="shared" si="12"/>
        <v>0</v>
      </c>
      <c r="BE15" s="167">
        <f t="shared" si="12"/>
        <v>0</v>
      </c>
    </row>
    <row r="16" spans="1:62">
      <c r="A16" s="93"/>
      <c r="B16" s="94"/>
      <c r="C16" s="324">
        <v>6</v>
      </c>
      <c r="D16" s="832"/>
      <c r="E16" s="833"/>
      <c r="F16" s="833"/>
      <c r="G16" s="834"/>
      <c r="H16" s="49"/>
      <c r="I16" s="50"/>
      <c r="J16" s="866"/>
      <c r="K16" s="867"/>
      <c r="L16" s="51"/>
      <c r="M16" s="52"/>
      <c r="N16" s="52"/>
      <c r="O16" s="52"/>
      <c r="P16" s="52"/>
      <c r="Q16" s="318">
        <f t="shared" si="5"/>
        <v>0</v>
      </c>
      <c r="R16" s="51"/>
      <c r="S16" s="60"/>
      <c r="T16" s="59"/>
      <c r="U16" s="59"/>
      <c r="V16" s="63"/>
      <c r="W16" s="319">
        <f t="shared" si="6"/>
        <v>0</v>
      </c>
      <c r="X16" s="320">
        <f t="shared" si="2"/>
        <v>0</v>
      </c>
      <c r="Y16" s="325">
        <f t="shared" si="9"/>
        <v>0</v>
      </c>
      <c r="Z16" s="51"/>
      <c r="AA16" s="326">
        <f t="shared" ref="AA16:AA24" si="13">+IF(Y16="E","E",(Y16-Z16))</f>
        <v>0</v>
      </c>
      <c r="AB16" s="327" t="str">
        <f>IF(A16="A","√",IF('Formulario 1'!$D$11=8,IF('Cuadro de Personal'!Q16&gt;30,"E",IF(Y16&gt;48,"E","√")),IF(Y16&gt;48,"E","√")))</f>
        <v>√</v>
      </c>
      <c r="AC16" s="1">
        <f t="shared" si="7"/>
        <v>1</v>
      </c>
      <c r="AE16" s="1" t="str">
        <f t="shared" si="3"/>
        <v/>
      </c>
      <c r="AL16" s="167">
        <f t="shared" ref="AL16:BE16" si="14">+IF($AE16="CC",SUMIF($R16:$V16,AL$9,$R35:$V35),0)</f>
        <v>0</v>
      </c>
      <c r="AM16" s="167">
        <f t="shared" si="14"/>
        <v>0</v>
      </c>
      <c r="AN16" s="167">
        <f t="shared" si="14"/>
        <v>0</v>
      </c>
      <c r="AO16" s="167">
        <f t="shared" si="14"/>
        <v>0</v>
      </c>
      <c r="AP16" s="167">
        <f t="shared" si="14"/>
        <v>0</v>
      </c>
      <c r="AQ16" s="167">
        <f t="shared" si="14"/>
        <v>0</v>
      </c>
      <c r="AR16" s="167">
        <f t="shared" si="14"/>
        <v>0</v>
      </c>
      <c r="AS16" s="167">
        <f t="shared" si="14"/>
        <v>0</v>
      </c>
      <c r="AT16" s="167">
        <f t="shared" si="14"/>
        <v>0</v>
      </c>
      <c r="AU16" s="167">
        <f t="shared" si="14"/>
        <v>0</v>
      </c>
      <c r="AV16" s="167">
        <f t="shared" si="14"/>
        <v>0</v>
      </c>
      <c r="AW16" s="167">
        <f t="shared" si="14"/>
        <v>0</v>
      </c>
      <c r="AX16" s="167">
        <f t="shared" si="14"/>
        <v>0</v>
      </c>
      <c r="AY16" s="167">
        <f t="shared" si="14"/>
        <v>0</v>
      </c>
      <c r="AZ16" s="167">
        <f t="shared" si="14"/>
        <v>0</v>
      </c>
      <c r="BA16" s="167">
        <f t="shared" si="14"/>
        <v>0</v>
      </c>
      <c r="BB16" s="167">
        <f t="shared" si="14"/>
        <v>0</v>
      </c>
      <c r="BC16" s="167">
        <f t="shared" si="14"/>
        <v>0</v>
      </c>
      <c r="BD16" s="167">
        <f t="shared" si="14"/>
        <v>0</v>
      </c>
      <c r="BE16" s="167">
        <f t="shared" si="14"/>
        <v>0</v>
      </c>
    </row>
    <row r="17" spans="1:62">
      <c r="A17" s="93"/>
      <c r="B17" s="94"/>
      <c r="C17" s="324">
        <v>7</v>
      </c>
      <c r="D17" s="832"/>
      <c r="E17" s="833"/>
      <c r="F17" s="833"/>
      <c r="G17" s="834"/>
      <c r="H17" s="49"/>
      <c r="I17" s="50"/>
      <c r="J17" s="866"/>
      <c r="K17" s="867"/>
      <c r="L17" s="51"/>
      <c r="M17" s="52"/>
      <c r="N17" s="52"/>
      <c r="O17" s="52"/>
      <c r="P17" s="52"/>
      <c r="Q17" s="318">
        <f t="shared" si="5"/>
        <v>0</v>
      </c>
      <c r="R17" s="51"/>
      <c r="S17" s="60"/>
      <c r="T17" s="59"/>
      <c r="U17" s="59"/>
      <c r="V17" s="63"/>
      <c r="W17" s="319">
        <f t="shared" si="6"/>
        <v>0</v>
      </c>
      <c r="X17" s="320">
        <f t="shared" si="2"/>
        <v>0</v>
      </c>
      <c r="Y17" s="325">
        <f t="shared" si="9"/>
        <v>0</v>
      </c>
      <c r="Z17" s="51"/>
      <c r="AA17" s="326">
        <f t="shared" si="13"/>
        <v>0</v>
      </c>
      <c r="AB17" s="327" t="str">
        <f>IF(A17="A","√",IF('Formulario 1'!$D$11=8,IF('Cuadro de Personal'!Q17&gt;30,"E",IF(Y17&gt;48,"E","√")),IF(Y17&gt;48,"E","√")))</f>
        <v>√</v>
      </c>
      <c r="AC17" s="1">
        <f t="shared" si="7"/>
        <v>1</v>
      </c>
      <c r="AE17" s="1" t="str">
        <f t="shared" si="3"/>
        <v/>
      </c>
      <c r="AL17" s="167">
        <f t="shared" ref="AL17:BE17" si="15">+IF($AE17="CC",SUMIF($R17:$V17,AL$9,$R36:$V36),0)</f>
        <v>0</v>
      </c>
      <c r="AM17" s="167">
        <f t="shared" si="15"/>
        <v>0</v>
      </c>
      <c r="AN17" s="167">
        <f t="shared" si="15"/>
        <v>0</v>
      </c>
      <c r="AO17" s="167">
        <f t="shared" si="15"/>
        <v>0</v>
      </c>
      <c r="AP17" s="167">
        <f t="shared" si="15"/>
        <v>0</v>
      </c>
      <c r="AQ17" s="167">
        <f t="shared" si="15"/>
        <v>0</v>
      </c>
      <c r="AR17" s="167">
        <f t="shared" si="15"/>
        <v>0</v>
      </c>
      <c r="AS17" s="167">
        <f t="shared" si="15"/>
        <v>0</v>
      </c>
      <c r="AT17" s="167">
        <f t="shared" si="15"/>
        <v>0</v>
      </c>
      <c r="AU17" s="167">
        <f t="shared" si="15"/>
        <v>0</v>
      </c>
      <c r="AV17" s="167">
        <f t="shared" si="15"/>
        <v>0</v>
      </c>
      <c r="AW17" s="167">
        <f t="shared" si="15"/>
        <v>0</v>
      </c>
      <c r="AX17" s="167">
        <f t="shared" si="15"/>
        <v>0</v>
      </c>
      <c r="AY17" s="167">
        <f t="shared" si="15"/>
        <v>0</v>
      </c>
      <c r="AZ17" s="167">
        <f t="shared" si="15"/>
        <v>0</v>
      </c>
      <c r="BA17" s="167">
        <f t="shared" si="15"/>
        <v>0</v>
      </c>
      <c r="BB17" s="167">
        <f t="shared" si="15"/>
        <v>0</v>
      </c>
      <c r="BC17" s="167">
        <f t="shared" si="15"/>
        <v>0</v>
      </c>
      <c r="BD17" s="167">
        <f t="shared" si="15"/>
        <v>0</v>
      </c>
      <c r="BE17" s="167">
        <f t="shared" si="15"/>
        <v>0</v>
      </c>
    </row>
    <row r="18" spans="1:62">
      <c r="A18" s="93"/>
      <c r="B18" s="94"/>
      <c r="C18" s="324">
        <v>8</v>
      </c>
      <c r="D18" s="832"/>
      <c r="E18" s="833"/>
      <c r="F18" s="833"/>
      <c r="G18" s="834"/>
      <c r="H18" s="49"/>
      <c r="I18" s="50"/>
      <c r="J18" s="866"/>
      <c r="K18" s="867"/>
      <c r="L18" s="51"/>
      <c r="M18" s="52"/>
      <c r="N18" s="52"/>
      <c r="O18" s="52"/>
      <c r="P18" s="52"/>
      <c r="Q18" s="318">
        <f t="shared" si="5"/>
        <v>0</v>
      </c>
      <c r="R18" s="51"/>
      <c r="S18" s="60"/>
      <c r="T18" s="59"/>
      <c r="U18" s="59"/>
      <c r="V18" s="63"/>
      <c r="W18" s="319">
        <f t="shared" ref="W18:W25" si="16">+SUM(Q18:V18)</f>
        <v>0</v>
      </c>
      <c r="X18" s="320">
        <f t="shared" ref="X18:X25" si="17">IF(W18=0,0,IF(W18&gt;48,"E",IF(W18&lt;44,0,IF(A18="A",0,48-W18))))</f>
        <v>0</v>
      </c>
      <c r="Y18" s="325">
        <f t="shared" ref="Y18:Y25" si="18">+IF(X18="E","E",(W18+X18))</f>
        <v>0</v>
      </c>
      <c r="Z18" s="51"/>
      <c r="AA18" s="326">
        <f t="shared" si="13"/>
        <v>0</v>
      </c>
      <c r="AB18" s="327" t="str">
        <f>IF(A18="A","√",IF('Formulario 1'!$D$11=8,IF('Cuadro de Personal'!Q18&gt;30,"E",IF(Y18&gt;48,"E","√")),IF(Y18&gt;48,"E","√")))</f>
        <v>√</v>
      </c>
      <c r="AC18" s="1">
        <f t="shared" si="7"/>
        <v>1</v>
      </c>
      <c r="AE18" s="1" t="str">
        <f t="shared" si="3"/>
        <v/>
      </c>
      <c r="AL18" s="167">
        <f t="shared" ref="AL18:BE18" si="19">+IF($AE18="CC",SUMIF($R18:$V18,AL$9,$R37:$V37),0)</f>
        <v>0</v>
      </c>
      <c r="AM18" s="167">
        <f t="shared" si="19"/>
        <v>0</v>
      </c>
      <c r="AN18" s="167">
        <f t="shared" si="19"/>
        <v>0</v>
      </c>
      <c r="AO18" s="167">
        <f t="shared" si="19"/>
        <v>0</v>
      </c>
      <c r="AP18" s="167">
        <f t="shared" si="19"/>
        <v>0</v>
      </c>
      <c r="AQ18" s="167">
        <f t="shared" si="19"/>
        <v>0</v>
      </c>
      <c r="AR18" s="167">
        <f t="shared" si="19"/>
        <v>0</v>
      </c>
      <c r="AS18" s="167">
        <f t="shared" si="19"/>
        <v>0</v>
      </c>
      <c r="AT18" s="167">
        <f t="shared" si="19"/>
        <v>0</v>
      </c>
      <c r="AU18" s="167">
        <f t="shared" si="19"/>
        <v>0</v>
      </c>
      <c r="AV18" s="167">
        <f t="shared" si="19"/>
        <v>0</v>
      </c>
      <c r="AW18" s="167">
        <f t="shared" si="19"/>
        <v>0</v>
      </c>
      <c r="AX18" s="167">
        <f t="shared" si="19"/>
        <v>0</v>
      </c>
      <c r="AY18" s="167">
        <f t="shared" si="19"/>
        <v>0</v>
      </c>
      <c r="AZ18" s="167">
        <f t="shared" si="19"/>
        <v>0</v>
      </c>
      <c r="BA18" s="167">
        <f t="shared" si="19"/>
        <v>0</v>
      </c>
      <c r="BB18" s="167">
        <f t="shared" si="19"/>
        <v>0</v>
      </c>
      <c r="BC18" s="167">
        <f t="shared" si="19"/>
        <v>0</v>
      </c>
      <c r="BD18" s="167">
        <f t="shared" si="19"/>
        <v>0</v>
      </c>
      <c r="BE18" s="167">
        <f t="shared" si="19"/>
        <v>0</v>
      </c>
    </row>
    <row r="19" spans="1:62">
      <c r="A19" s="93"/>
      <c r="B19" s="94"/>
      <c r="C19" s="324">
        <v>9</v>
      </c>
      <c r="D19" s="832"/>
      <c r="E19" s="833"/>
      <c r="F19" s="833"/>
      <c r="G19" s="834"/>
      <c r="H19" s="49"/>
      <c r="I19" s="50"/>
      <c r="J19" s="866"/>
      <c r="K19" s="867"/>
      <c r="L19" s="51"/>
      <c r="M19" s="52"/>
      <c r="N19" s="52"/>
      <c r="O19" s="52"/>
      <c r="P19" s="52"/>
      <c r="Q19" s="318">
        <f t="shared" si="5"/>
        <v>0</v>
      </c>
      <c r="R19" s="51"/>
      <c r="S19" s="60"/>
      <c r="T19" s="59"/>
      <c r="U19" s="59"/>
      <c r="V19" s="63"/>
      <c r="W19" s="319">
        <f t="shared" si="16"/>
        <v>0</v>
      </c>
      <c r="X19" s="320">
        <f t="shared" si="17"/>
        <v>0</v>
      </c>
      <c r="Y19" s="325">
        <f t="shared" si="18"/>
        <v>0</v>
      </c>
      <c r="Z19" s="51"/>
      <c r="AA19" s="326">
        <f t="shared" si="13"/>
        <v>0</v>
      </c>
      <c r="AB19" s="327" t="str">
        <f>IF(A19="A","√",IF('Formulario 1'!$D$11=8,IF('Cuadro de Personal'!Q19&gt;30,"E",IF(Y19&gt;48,"E","√")),IF(Y19&gt;48,"E","√")))</f>
        <v>√</v>
      </c>
      <c r="AC19" s="1">
        <f t="shared" si="7"/>
        <v>1</v>
      </c>
      <c r="AE19" s="1" t="str">
        <f t="shared" si="3"/>
        <v/>
      </c>
      <c r="AL19" s="167">
        <f t="shared" ref="AL19:BE19" si="20">+IF($AE19="CC",SUMIF($R19:$V19,AL$9,$R38:$V38),0)</f>
        <v>0</v>
      </c>
      <c r="AM19" s="167">
        <f t="shared" si="20"/>
        <v>0</v>
      </c>
      <c r="AN19" s="167">
        <f t="shared" si="20"/>
        <v>0</v>
      </c>
      <c r="AO19" s="167">
        <f t="shared" si="20"/>
        <v>0</v>
      </c>
      <c r="AP19" s="167">
        <f t="shared" si="20"/>
        <v>0</v>
      </c>
      <c r="AQ19" s="167">
        <f t="shared" si="20"/>
        <v>0</v>
      </c>
      <c r="AR19" s="167">
        <f t="shared" si="20"/>
        <v>0</v>
      </c>
      <c r="AS19" s="167">
        <f t="shared" si="20"/>
        <v>0</v>
      </c>
      <c r="AT19" s="167">
        <f t="shared" si="20"/>
        <v>0</v>
      </c>
      <c r="AU19" s="167">
        <f t="shared" si="20"/>
        <v>0</v>
      </c>
      <c r="AV19" s="167">
        <f t="shared" si="20"/>
        <v>0</v>
      </c>
      <c r="AW19" s="167">
        <f t="shared" si="20"/>
        <v>0</v>
      </c>
      <c r="AX19" s="167">
        <f t="shared" si="20"/>
        <v>0</v>
      </c>
      <c r="AY19" s="167">
        <f t="shared" si="20"/>
        <v>0</v>
      </c>
      <c r="AZ19" s="167">
        <f t="shared" si="20"/>
        <v>0</v>
      </c>
      <c r="BA19" s="167">
        <f t="shared" si="20"/>
        <v>0</v>
      </c>
      <c r="BB19" s="167">
        <f t="shared" si="20"/>
        <v>0</v>
      </c>
      <c r="BC19" s="167">
        <f t="shared" si="20"/>
        <v>0</v>
      </c>
      <c r="BD19" s="167">
        <f t="shared" si="20"/>
        <v>0</v>
      </c>
      <c r="BE19" s="167">
        <f t="shared" si="20"/>
        <v>0</v>
      </c>
    </row>
    <row r="20" spans="1:62">
      <c r="A20" s="93"/>
      <c r="B20" s="94"/>
      <c r="C20" s="324">
        <v>10</v>
      </c>
      <c r="D20" s="832"/>
      <c r="E20" s="833"/>
      <c r="F20" s="833"/>
      <c r="G20" s="834"/>
      <c r="H20" s="49"/>
      <c r="I20" s="50"/>
      <c r="J20" s="866"/>
      <c r="K20" s="867"/>
      <c r="L20" s="51"/>
      <c r="M20" s="52"/>
      <c r="N20" s="52"/>
      <c r="O20" s="52"/>
      <c r="P20" s="52"/>
      <c r="Q20" s="318">
        <f t="shared" si="5"/>
        <v>0</v>
      </c>
      <c r="R20" s="51"/>
      <c r="S20" s="60"/>
      <c r="T20" s="59"/>
      <c r="U20" s="59"/>
      <c r="V20" s="63"/>
      <c r="W20" s="319">
        <f t="shared" si="16"/>
        <v>0</v>
      </c>
      <c r="X20" s="320">
        <f t="shared" si="17"/>
        <v>0</v>
      </c>
      <c r="Y20" s="325">
        <f t="shared" si="18"/>
        <v>0</v>
      </c>
      <c r="Z20" s="51"/>
      <c r="AA20" s="326">
        <f t="shared" si="13"/>
        <v>0</v>
      </c>
      <c r="AB20" s="327" t="str">
        <f>IF(A20="A","√",IF('Formulario 1'!$D$11=8,IF('Cuadro de Personal'!Q20&gt;30,"E",IF(Y20&gt;48,"E","√")),IF(Y20&gt;48,"E","√")))</f>
        <v>√</v>
      </c>
      <c r="AC20" s="1">
        <f t="shared" si="7"/>
        <v>1</v>
      </c>
      <c r="AE20" s="1" t="str">
        <f t="shared" si="3"/>
        <v/>
      </c>
      <c r="AL20" s="167">
        <f t="shared" ref="AL20:BE20" si="21">+IF($AE20="CC",SUMIF($R20:$V20,AL$9,$R39:$V39),0)</f>
        <v>0</v>
      </c>
      <c r="AM20" s="167">
        <f t="shared" si="21"/>
        <v>0</v>
      </c>
      <c r="AN20" s="167">
        <f t="shared" si="21"/>
        <v>0</v>
      </c>
      <c r="AO20" s="167">
        <f t="shared" si="21"/>
        <v>0</v>
      </c>
      <c r="AP20" s="167">
        <f t="shared" si="21"/>
        <v>0</v>
      </c>
      <c r="AQ20" s="167">
        <f t="shared" si="21"/>
        <v>0</v>
      </c>
      <c r="AR20" s="167">
        <f t="shared" si="21"/>
        <v>0</v>
      </c>
      <c r="AS20" s="167">
        <f t="shared" si="21"/>
        <v>0</v>
      </c>
      <c r="AT20" s="167">
        <f t="shared" si="21"/>
        <v>0</v>
      </c>
      <c r="AU20" s="167">
        <f t="shared" si="21"/>
        <v>0</v>
      </c>
      <c r="AV20" s="167">
        <f t="shared" si="21"/>
        <v>0</v>
      </c>
      <c r="AW20" s="167">
        <f t="shared" si="21"/>
        <v>0</v>
      </c>
      <c r="AX20" s="167">
        <f t="shared" si="21"/>
        <v>0</v>
      </c>
      <c r="AY20" s="167">
        <f t="shared" si="21"/>
        <v>0</v>
      </c>
      <c r="AZ20" s="167">
        <f t="shared" si="21"/>
        <v>0</v>
      </c>
      <c r="BA20" s="167">
        <f t="shared" si="21"/>
        <v>0</v>
      </c>
      <c r="BB20" s="167">
        <f t="shared" si="21"/>
        <v>0</v>
      </c>
      <c r="BC20" s="167">
        <f t="shared" si="21"/>
        <v>0</v>
      </c>
      <c r="BD20" s="167">
        <f t="shared" si="21"/>
        <v>0</v>
      </c>
      <c r="BE20" s="167">
        <f t="shared" si="21"/>
        <v>0</v>
      </c>
    </row>
    <row r="21" spans="1:62">
      <c r="A21" s="93"/>
      <c r="B21" s="94"/>
      <c r="C21" s="324">
        <v>11</v>
      </c>
      <c r="D21" s="832"/>
      <c r="E21" s="833"/>
      <c r="F21" s="833"/>
      <c r="G21" s="834"/>
      <c r="H21" s="49"/>
      <c r="I21" s="50"/>
      <c r="J21" s="866"/>
      <c r="K21" s="867"/>
      <c r="L21" s="51"/>
      <c r="M21" s="52"/>
      <c r="N21" s="52"/>
      <c r="O21" s="52"/>
      <c r="P21" s="52"/>
      <c r="Q21" s="318">
        <f t="shared" si="5"/>
        <v>0</v>
      </c>
      <c r="R21" s="51"/>
      <c r="S21" s="60"/>
      <c r="T21" s="59"/>
      <c r="U21" s="59"/>
      <c r="V21" s="63"/>
      <c r="W21" s="319">
        <f t="shared" si="16"/>
        <v>0</v>
      </c>
      <c r="X21" s="320">
        <f t="shared" si="17"/>
        <v>0</v>
      </c>
      <c r="Y21" s="325">
        <f t="shared" si="18"/>
        <v>0</v>
      </c>
      <c r="Z21" s="51"/>
      <c r="AA21" s="326">
        <f t="shared" si="13"/>
        <v>0</v>
      </c>
      <c r="AB21" s="327" t="str">
        <f>IF(A21="A","√",IF('Formulario 1'!$D$11=8,IF('Cuadro de Personal'!Q21&gt;30,"E",IF(Y21&gt;48,"E","√")),IF(Y21&gt;48,"E","√")))</f>
        <v>√</v>
      </c>
      <c r="AC21" s="1">
        <f t="shared" si="7"/>
        <v>1</v>
      </c>
      <c r="AE21" s="1" t="str">
        <f t="shared" si="3"/>
        <v/>
      </c>
      <c r="AL21" s="167">
        <f t="shared" ref="AL21:BE21" si="22">+IF($AE21="CC",SUMIF($R21:$V21,AL$9,$R40:$V40),0)</f>
        <v>0</v>
      </c>
      <c r="AM21" s="167">
        <f t="shared" si="22"/>
        <v>0</v>
      </c>
      <c r="AN21" s="167">
        <f t="shared" si="22"/>
        <v>0</v>
      </c>
      <c r="AO21" s="167">
        <f t="shared" si="22"/>
        <v>0</v>
      </c>
      <c r="AP21" s="167">
        <f t="shared" si="22"/>
        <v>0</v>
      </c>
      <c r="AQ21" s="167">
        <f t="shared" si="22"/>
        <v>0</v>
      </c>
      <c r="AR21" s="167">
        <f t="shared" si="22"/>
        <v>0</v>
      </c>
      <c r="AS21" s="167">
        <f t="shared" si="22"/>
        <v>0</v>
      </c>
      <c r="AT21" s="167">
        <f t="shared" si="22"/>
        <v>0</v>
      </c>
      <c r="AU21" s="167">
        <f t="shared" si="22"/>
        <v>0</v>
      </c>
      <c r="AV21" s="167">
        <f t="shared" si="22"/>
        <v>0</v>
      </c>
      <c r="AW21" s="167">
        <f t="shared" si="22"/>
        <v>0</v>
      </c>
      <c r="AX21" s="167">
        <f t="shared" si="22"/>
        <v>0</v>
      </c>
      <c r="AY21" s="167">
        <f t="shared" si="22"/>
        <v>0</v>
      </c>
      <c r="AZ21" s="167">
        <f t="shared" si="22"/>
        <v>0</v>
      </c>
      <c r="BA21" s="167">
        <f t="shared" si="22"/>
        <v>0</v>
      </c>
      <c r="BB21" s="167">
        <f t="shared" si="22"/>
        <v>0</v>
      </c>
      <c r="BC21" s="167">
        <f t="shared" si="22"/>
        <v>0</v>
      </c>
      <c r="BD21" s="167">
        <f t="shared" si="22"/>
        <v>0</v>
      </c>
      <c r="BE21" s="167">
        <f t="shared" si="22"/>
        <v>0</v>
      </c>
    </row>
    <row r="22" spans="1:62">
      <c r="A22" s="93"/>
      <c r="B22" s="94"/>
      <c r="C22" s="324">
        <v>12</v>
      </c>
      <c r="D22" s="832"/>
      <c r="E22" s="833"/>
      <c r="F22" s="833"/>
      <c r="G22" s="834"/>
      <c r="H22" s="49"/>
      <c r="I22" s="50"/>
      <c r="J22" s="866"/>
      <c r="K22" s="867"/>
      <c r="L22" s="51"/>
      <c r="M22" s="52"/>
      <c r="N22" s="52"/>
      <c r="O22" s="52"/>
      <c r="P22" s="52"/>
      <c r="Q22" s="318">
        <f t="shared" si="5"/>
        <v>0</v>
      </c>
      <c r="R22" s="51"/>
      <c r="S22" s="60"/>
      <c r="T22" s="59"/>
      <c r="U22" s="59"/>
      <c r="V22" s="63"/>
      <c r="W22" s="319">
        <f t="shared" si="16"/>
        <v>0</v>
      </c>
      <c r="X22" s="320">
        <f t="shared" si="17"/>
        <v>0</v>
      </c>
      <c r="Y22" s="325">
        <f t="shared" si="18"/>
        <v>0</v>
      </c>
      <c r="Z22" s="51"/>
      <c r="AA22" s="326">
        <f t="shared" si="13"/>
        <v>0</v>
      </c>
      <c r="AB22" s="327" t="str">
        <f>IF(A22="A","√",IF('Formulario 1'!$D$11=8,IF('Cuadro de Personal'!Q22&gt;30,"E",IF(Y22&gt;48,"E","√")),IF(Y22&gt;48,"E","√")))</f>
        <v>√</v>
      </c>
      <c r="AC22" s="1">
        <f t="shared" si="7"/>
        <v>1</v>
      </c>
      <c r="AE22" s="1" t="str">
        <f t="shared" si="3"/>
        <v/>
      </c>
      <c r="AL22" s="167">
        <f t="shared" ref="AL22:BE22" si="23">+IF($AE22="CC",SUMIF($R22:$V22,AL$9,$R41:$V41),0)</f>
        <v>0</v>
      </c>
      <c r="AM22" s="167">
        <f t="shared" si="23"/>
        <v>0</v>
      </c>
      <c r="AN22" s="167">
        <f t="shared" si="23"/>
        <v>0</v>
      </c>
      <c r="AO22" s="167">
        <f t="shared" si="23"/>
        <v>0</v>
      </c>
      <c r="AP22" s="167">
        <f t="shared" si="23"/>
        <v>0</v>
      </c>
      <c r="AQ22" s="167">
        <f t="shared" si="23"/>
        <v>0</v>
      </c>
      <c r="AR22" s="167">
        <f t="shared" si="23"/>
        <v>0</v>
      </c>
      <c r="AS22" s="167">
        <f t="shared" si="23"/>
        <v>0</v>
      </c>
      <c r="AT22" s="167">
        <f t="shared" si="23"/>
        <v>0</v>
      </c>
      <c r="AU22" s="167">
        <f t="shared" si="23"/>
        <v>0</v>
      </c>
      <c r="AV22" s="167">
        <f t="shared" si="23"/>
        <v>0</v>
      </c>
      <c r="AW22" s="167">
        <f t="shared" si="23"/>
        <v>0</v>
      </c>
      <c r="AX22" s="167">
        <f t="shared" si="23"/>
        <v>0</v>
      </c>
      <c r="AY22" s="167">
        <f t="shared" si="23"/>
        <v>0</v>
      </c>
      <c r="AZ22" s="167">
        <f t="shared" si="23"/>
        <v>0</v>
      </c>
      <c r="BA22" s="167">
        <f t="shared" si="23"/>
        <v>0</v>
      </c>
      <c r="BB22" s="167">
        <f t="shared" si="23"/>
        <v>0</v>
      </c>
      <c r="BC22" s="167">
        <f t="shared" si="23"/>
        <v>0</v>
      </c>
      <c r="BD22" s="167">
        <f t="shared" si="23"/>
        <v>0</v>
      </c>
      <c r="BE22" s="167">
        <f t="shared" si="23"/>
        <v>0</v>
      </c>
    </row>
    <row r="23" spans="1:62">
      <c r="A23" s="93"/>
      <c r="B23" s="94"/>
      <c r="C23" s="324">
        <v>13</v>
      </c>
      <c r="D23" s="832"/>
      <c r="E23" s="833"/>
      <c r="F23" s="833"/>
      <c r="G23" s="834"/>
      <c r="H23" s="49"/>
      <c r="I23" s="50"/>
      <c r="J23" s="866"/>
      <c r="K23" s="867"/>
      <c r="L23" s="51"/>
      <c r="M23" s="52"/>
      <c r="N23" s="52"/>
      <c r="O23" s="52"/>
      <c r="P23" s="52"/>
      <c r="Q23" s="318">
        <f t="shared" si="5"/>
        <v>0</v>
      </c>
      <c r="R23" s="51"/>
      <c r="S23" s="60"/>
      <c r="T23" s="59"/>
      <c r="U23" s="59"/>
      <c r="V23" s="63"/>
      <c r="W23" s="319">
        <f t="shared" si="16"/>
        <v>0</v>
      </c>
      <c r="X23" s="320">
        <f t="shared" si="17"/>
        <v>0</v>
      </c>
      <c r="Y23" s="325">
        <f t="shared" si="18"/>
        <v>0</v>
      </c>
      <c r="Z23" s="51"/>
      <c r="AA23" s="326">
        <f t="shared" si="13"/>
        <v>0</v>
      </c>
      <c r="AB23" s="327" t="str">
        <f>IF(A23="A","√",IF('Formulario 1'!$D$11=8,IF('Cuadro de Personal'!Q23&gt;30,"E",IF(Y23&gt;48,"E","√")),IF(Y23&gt;48,"E","√")))</f>
        <v>√</v>
      </c>
      <c r="AC23" s="1">
        <f t="shared" si="7"/>
        <v>1</v>
      </c>
      <c r="AE23" s="1" t="str">
        <f t="shared" si="3"/>
        <v/>
      </c>
      <c r="AL23" s="167">
        <f t="shared" ref="AL23:BE23" si="24">+IF($AE23="CC",SUMIF($R23:$V23,AL$9,$R42:$V42),0)</f>
        <v>0</v>
      </c>
      <c r="AM23" s="167">
        <f t="shared" si="24"/>
        <v>0</v>
      </c>
      <c r="AN23" s="167">
        <f t="shared" si="24"/>
        <v>0</v>
      </c>
      <c r="AO23" s="167">
        <f t="shared" si="24"/>
        <v>0</v>
      </c>
      <c r="AP23" s="167">
        <f t="shared" si="24"/>
        <v>0</v>
      </c>
      <c r="AQ23" s="167">
        <f t="shared" si="24"/>
        <v>0</v>
      </c>
      <c r="AR23" s="167">
        <f t="shared" si="24"/>
        <v>0</v>
      </c>
      <c r="AS23" s="167">
        <f t="shared" si="24"/>
        <v>0</v>
      </c>
      <c r="AT23" s="167">
        <f t="shared" si="24"/>
        <v>0</v>
      </c>
      <c r="AU23" s="167">
        <f t="shared" si="24"/>
        <v>0</v>
      </c>
      <c r="AV23" s="167">
        <f t="shared" si="24"/>
        <v>0</v>
      </c>
      <c r="AW23" s="167">
        <f t="shared" si="24"/>
        <v>0</v>
      </c>
      <c r="AX23" s="167">
        <f t="shared" si="24"/>
        <v>0</v>
      </c>
      <c r="AY23" s="167">
        <f t="shared" si="24"/>
        <v>0</v>
      </c>
      <c r="AZ23" s="167">
        <f t="shared" si="24"/>
        <v>0</v>
      </c>
      <c r="BA23" s="167">
        <f t="shared" si="24"/>
        <v>0</v>
      </c>
      <c r="BB23" s="167">
        <f t="shared" si="24"/>
        <v>0</v>
      </c>
      <c r="BC23" s="167">
        <f t="shared" si="24"/>
        <v>0</v>
      </c>
      <c r="BD23" s="167">
        <f t="shared" si="24"/>
        <v>0</v>
      </c>
      <c r="BE23" s="167">
        <f t="shared" si="24"/>
        <v>0</v>
      </c>
    </row>
    <row r="24" spans="1:62">
      <c r="A24" s="93"/>
      <c r="B24" s="94"/>
      <c r="C24" s="324">
        <v>14</v>
      </c>
      <c r="D24" s="832"/>
      <c r="E24" s="833"/>
      <c r="F24" s="833"/>
      <c r="G24" s="834"/>
      <c r="H24" s="49"/>
      <c r="I24" s="50"/>
      <c r="J24" s="866"/>
      <c r="K24" s="867"/>
      <c r="L24" s="51"/>
      <c r="M24" s="52"/>
      <c r="N24" s="52"/>
      <c r="O24" s="52"/>
      <c r="P24" s="52"/>
      <c r="Q24" s="318">
        <f t="shared" si="5"/>
        <v>0</v>
      </c>
      <c r="R24" s="51"/>
      <c r="S24" s="60"/>
      <c r="T24" s="59"/>
      <c r="U24" s="59"/>
      <c r="V24" s="63"/>
      <c r="W24" s="319">
        <f t="shared" si="16"/>
        <v>0</v>
      </c>
      <c r="X24" s="320">
        <f t="shared" si="17"/>
        <v>0</v>
      </c>
      <c r="Y24" s="325">
        <f t="shared" si="18"/>
        <v>0</v>
      </c>
      <c r="Z24" s="51"/>
      <c r="AA24" s="326">
        <f t="shared" si="13"/>
        <v>0</v>
      </c>
      <c r="AB24" s="327" t="str">
        <f>IF(A24="A","√",IF('Formulario 1'!$D$11=8,IF('Cuadro de Personal'!Q24&gt;30,"E",IF(Y24&gt;48,"E","√")),IF(Y24&gt;48,"E","√")))</f>
        <v>√</v>
      </c>
      <c r="AC24" s="1">
        <f t="shared" si="7"/>
        <v>1</v>
      </c>
      <c r="AE24" s="1" t="str">
        <f t="shared" si="3"/>
        <v/>
      </c>
      <c r="AL24" s="167">
        <f t="shared" ref="AL24:BE24" si="25">+IF($AE24="CC",SUMIF($R24:$V24,AL$9,$R43:$V43),0)</f>
        <v>0</v>
      </c>
      <c r="AM24" s="167">
        <f t="shared" si="25"/>
        <v>0</v>
      </c>
      <c r="AN24" s="167">
        <f t="shared" si="25"/>
        <v>0</v>
      </c>
      <c r="AO24" s="167">
        <f t="shared" si="25"/>
        <v>0</v>
      </c>
      <c r="AP24" s="167">
        <f t="shared" si="25"/>
        <v>0</v>
      </c>
      <c r="AQ24" s="167">
        <f t="shared" si="25"/>
        <v>0</v>
      </c>
      <c r="AR24" s="167">
        <f t="shared" si="25"/>
        <v>0</v>
      </c>
      <c r="AS24" s="167">
        <f t="shared" si="25"/>
        <v>0</v>
      </c>
      <c r="AT24" s="167">
        <f t="shared" si="25"/>
        <v>0</v>
      </c>
      <c r="AU24" s="167">
        <f t="shared" si="25"/>
        <v>0</v>
      </c>
      <c r="AV24" s="167">
        <f t="shared" si="25"/>
        <v>0</v>
      </c>
      <c r="AW24" s="167">
        <f t="shared" si="25"/>
        <v>0</v>
      </c>
      <c r="AX24" s="167">
        <f t="shared" si="25"/>
        <v>0</v>
      </c>
      <c r="AY24" s="167">
        <f t="shared" si="25"/>
        <v>0</v>
      </c>
      <c r="AZ24" s="167">
        <f t="shared" si="25"/>
        <v>0</v>
      </c>
      <c r="BA24" s="167">
        <f t="shared" si="25"/>
        <v>0</v>
      </c>
      <c r="BB24" s="167">
        <f t="shared" si="25"/>
        <v>0</v>
      </c>
      <c r="BC24" s="167">
        <f t="shared" si="25"/>
        <v>0</v>
      </c>
      <c r="BD24" s="167">
        <f t="shared" si="25"/>
        <v>0</v>
      </c>
      <c r="BE24" s="167">
        <f t="shared" si="25"/>
        <v>0</v>
      </c>
    </row>
    <row r="25" spans="1:62">
      <c r="A25" s="93"/>
      <c r="B25" s="94"/>
      <c r="C25" s="324">
        <v>15</v>
      </c>
      <c r="D25" s="832"/>
      <c r="E25" s="833"/>
      <c r="F25" s="833"/>
      <c r="G25" s="834"/>
      <c r="H25" s="49"/>
      <c r="I25" s="50"/>
      <c r="J25" s="866"/>
      <c r="K25" s="867"/>
      <c r="L25" s="51"/>
      <c r="M25" s="52"/>
      <c r="N25" s="52"/>
      <c r="O25" s="52"/>
      <c r="P25" s="52"/>
      <c r="Q25" s="318">
        <f t="shared" si="5"/>
        <v>0</v>
      </c>
      <c r="R25" s="51"/>
      <c r="S25" s="60"/>
      <c r="T25" s="59"/>
      <c r="U25" s="59"/>
      <c r="V25" s="63"/>
      <c r="W25" s="319">
        <f t="shared" si="16"/>
        <v>0</v>
      </c>
      <c r="X25" s="320">
        <f t="shared" si="17"/>
        <v>0</v>
      </c>
      <c r="Y25" s="325">
        <f t="shared" si="18"/>
        <v>0</v>
      </c>
      <c r="Z25" s="51"/>
      <c r="AA25" s="326">
        <f>+IF(Y25="E","E",(Y25-Z25))</f>
        <v>0</v>
      </c>
      <c r="AB25" s="327" t="str">
        <f>IF(A25="A","√",IF('Formulario 1'!$D$11=8,IF('Cuadro de Personal'!Q25&gt;30,"E",IF(Y25&gt;48,"E","√")),IF(Y25&gt;48,"E","√")))</f>
        <v>√</v>
      </c>
      <c r="AC25" s="1">
        <f t="shared" si="7"/>
        <v>1</v>
      </c>
      <c r="AE25" s="1" t="str">
        <f t="shared" si="3"/>
        <v/>
      </c>
      <c r="AL25" s="167">
        <f t="shared" ref="AL25:BE25" si="26">+IF($AE25="CC",SUMIF($R25:$V25,AL$9,$R44:$V44),0)</f>
        <v>0</v>
      </c>
      <c r="AM25" s="167">
        <f t="shared" si="26"/>
        <v>0</v>
      </c>
      <c r="AN25" s="167">
        <f t="shared" si="26"/>
        <v>0</v>
      </c>
      <c r="AO25" s="167">
        <f t="shared" si="26"/>
        <v>0</v>
      </c>
      <c r="AP25" s="167">
        <f t="shared" si="26"/>
        <v>0</v>
      </c>
      <c r="AQ25" s="167">
        <f t="shared" si="26"/>
        <v>0</v>
      </c>
      <c r="AR25" s="167">
        <f t="shared" si="26"/>
        <v>0</v>
      </c>
      <c r="AS25" s="167">
        <f t="shared" si="26"/>
        <v>0</v>
      </c>
      <c r="AT25" s="167">
        <f t="shared" si="26"/>
        <v>0</v>
      </c>
      <c r="AU25" s="167">
        <f t="shared" si="26"/>
        <v>0</v>
      </c>
      <c r="AV25" s="167">
        <f t="shared" si="26"/>
        <v>0</v>
      </c>
      <c r="AW25" s="167">
        <f t="shared" si="26"/>
        <v>0</v>
      </c>
      <c r="AX25" s="167">
        <f t="shared" si="26"/>
        <v>0</v>
      </c>
      <c r="AY25" s="167">
        <f t="shared" si="26"/>
        <v>0</v>
      </c>
      <c r="AZ25" s="167">
        <f t="shared" si="26"/>
        <v>0</v>
      </c>
      <c r="BA25" s="167">
        <f t="shared" si="26"/>
        <v>0</v>
      </c>
      <c r="BB25" s="167">
        <f t="shared" si="26"/>
        <v>0</v>
      </c>
      <c r="BC25" s="167">
        <f t="shared" si="26"/>
        <v>0</v>
      </c>
      <c r="BD25" s="167">
        <f t="shared" si="26"/>
        <v>0</v>
      </c>
      <c r="BE25" s="167">
        <f t="shared" si="26"/>
        <v>0</v>
      </c>
    </row>
    <row r="26" spans="1:62">
      <c r="A26" s="93"/>
      <c r="B26" s="94"/>
      <c r="C26" s="324">
        <v>16</v>
      </c>
      <c r="D26" s="832"/>
      <c r="E26" s="833"/>
      <c r="F26" s="833"/>
      <c r="G26" s="834"/>
      <c r="H26" s="49"/>
      <c r="I26" s="50"/>
      <c r="J26" s="866"/>
      <c r="K26" s="867"/>
      <c r="L26" s="51"/>
      <c r="M26" s="52"/>
      <c r="N26" s="52"/>
      <c r="O26" s="52"/>
      <c r="P26" s="52"/>
      <c r="Q26" s="318">
        <f t="shared" si="5"/>
        <v>0</v>
      </c>
      <c r="R26" s="51"/>
      <c r="S26" s="60"/>
      <c r="T26" s="59"/>
      <c r="U26" s="59"/>
      <c r="V26" s="63"/>
      <c r="W26" s="319">
        <f t="shared" si="6"/>
        <v>0</v>
      </c>
      <c r="X26" s="320">
        <f t="shared" si="2"/>
        <v>0</v>
      </c>
      <c r="Y26" s="325">
        <f t="shared" si="9"/>
        <v>0</v>
      </c>
      <c r="Z26" s="51"/>
      <c r="AA26" s="326">
        <f>+IF(Y26="E","E",(Y26-Z26))</f>
        <v>0</v>
      </c>
      <c r="AB26" s="327" t="str">
        <f>IF(A26="A","√",IF('Formulario 1'!$D$11=8,IF('Cuadro de Personal'!Q26&gt;30,"E",IF(Y26&gt;48,"E","√")),IF(Y26&gt;48,"E","√")))</f>
        <v>√</v>
      </c>
      <c r="AC26" s="1">
        <f t="shared" si="7"/>
        <v>1</v>
      </c>
      <c r="AE26" s="1" t="str">
        <f t="shared" si="3"/>
        <v/>
      </c>
      <c r="AL26" s="167">
        <f t="shared" ref="AL26:BE26" si="27">+IF($AE26="CC",SUMIF($R26:$V26,AL$9,$R45:$V45),0)</f>
        <v>0</v>
      </c>
      <c r="AM26" s="167">
        <f t="shared" si="27"/>
        <v>0</v>
      </c>
      <c r="AN26" s="167">
        <f t="shared" si="27"/>
        <v>0</v>
      </c>
      <c r="AO26" s="167">
        <f t="shared" si="27"/>
        <v>0</v>
      </c>
      <c r="AP26" s="167">
        <f t="shared" si="27"/>
        <v>0</v>
      </c>
      <c r="AQ26" s="167">
        <f t="shared" si="27"/>
        <v>0</v>
      </c>
      <c r="AR26" s="167">
        <f t="shared" si="27"/>
        <v>0</v>
      </c>
      <c r="AS26" s="167">
        <f t="shared" si="27"/>
        <v>0</v>
      </c>
      <c r="AT26" s="167">
        <f t="shared" si="27"/>
        <v>0</v>
      </c>
      <c r="AU26" s="167">
        <f t="shared" si="27"/>
        <v>0</v>
      </c>
      <c r="AV26" s="167">
        <f t="shared" si="27"/>
        <v>0</v>
      </c>
      <c r="AW26" s="167">
        <f t="shared" si="27"/>
        <v>0</v>
      </c>
      <c r="AX26" s="167">
        <f t="shared" si="27"/>
        <v>0</v>
      </c>
      <c r="AY26" s="167">
        <f t="shared" si="27"/>
        <v>0</v>
      </c>
      <c r="AZ26" s="167">
        <f t="shared" si="27"/>
        <v>0</v>
      </c>
      <c r="BA26" s="167">
        <f t="shared" si="27"/>
        <v>0</v>
      </c>
      <c r="BB26" s="167">
        <f t="shared" si="27"/>
        <v>0</v>
      </c>
      <c r="BC26" s="167">
        <f t="shared" si="27"/>
        <v>0</v>
      </c>
      <c r="BD26" s="167">
        <f t="shared" si="27"/>
        <v>0</v>
      </c>
      <c r="BE26" s="167">
        <f t="shared" si="27"/>
        <v>0</v>
      </c>
    </row>
    <row r="27" spans="1:62">
      <c r="A27" s="93"/>
      <c r="B27" s="94"/>
      <c r="C27" s="324">
        <v>17</v>
      </c>
      <c r="D27" s="832"/>
      <c r="E27" s="833"/>
      <c r="F27" s="833"/>
      <c r="G27" s="834"/>
      <c r="H27" s="49"/>
      <c r="I27" s="50"/>
      <c r="J27" s="866"/>
      <c r="K27" s="867"/>
      <c r="L27" s="51"/>
      <c r="M27" s="52"/>
      <c r="N27" s="52"/>
      <c r="O27" s="52"/>
      <c r="P27" s="52"/>
      <c r="Q27" s="318">
        <f t="shared" si="5"/>
        <v>0</v>
      </c>
      <c r="R27" s="51"/>
      <c r="S27" s="60"/>
      <c r="T27" s="59"/>
      <c r="U27" s="59"/>
      <c r="V27" s="63"/>
      <c r="W27" s="319">
        <f t="shared" si="6"/>
        <v>0</v>
      </c>
      <c r="X27" s="320">
        <f t="shared" si="2"/>
        <v>0</v>
      </c>
      <c r="Y27" s="325">
        <f t="shared" si="9"/>
        <v>0</v>
      </c>
      <c r="Z27" s="51"/>
      <c r="AA27" s="326">
        <f>+IF(Y27="E","E",(Y27-Z27))</f>
        <v>0</v>
      </c>
      <c r="AB27" s="327" t="str">
        <f>IF(A27="A","√",IF('Formulario 1'!$D$11=8,IF('Cuadro de Personal'!Q27&gt;30,"E",IF(Y27&gt;48,"E","√")),IF(Y27&gt;48,"E","√")))</f>
        <v>√</v>
      </c>
      <c r="AC27" s="1">
        <f t="shared" si="7"/>
        <v>1</v>
      </c>
      <c r="AE27" s="1" t="str">
        <f t="shared" si="3"/>
        <v/>
      </c>
      <c r="AL27" s="167">
        <f t="shared" ref="AL27:BE27" si="28">+IF($AE27="CC",SUMIF($R27:$V27,AL$9,$R46:$V46),0)</f>
        <v>0</v>
      </c>
      <c r="AM27" s="167">
        <f t="shared" si="28"/>
        <v>0</v>
      </c>
      <c r="AN27" s="167">
        <f t="shared" si="28"/>
        <v>0</v>
      </c>
      <c r="AO27" s="167">
        <f t="shared" si="28"/>
        <v>0</v>
      </c>
      <c r="AP27" s="167">
        <f t="shared" si="28"/>
        <v>0</v>
      </c>
      <c r="AQ27" s="167">
        <f t="shared" si="28"/>
        <v>0</v>
      </c>
      <c r="AR27" s="167">
        <f t="shared" si="28"/>
        <v>0</v>
      </c>
      <c r="AS27" s="167">
        <f t="shared" si="28"/>
        <v>0</v>
      </c>
      <c r="AT27" s="167">
        <f t="shared" si="28"/>
        <v>0</v>
      </c>
      <c r="AU27" s="167">
        <f t="shared" si="28"/>
        <v>0</v>
      </c>
      <c r="AV27" s="167">
        <f t="shared" si="28"/>
        <v>0</v>
      </c>
      <c r="AW27" s="167">
        <f t="shared" si="28"/>
        <v>0</v>
      </c>
      <c r="AX27" s="167">
        <f t="shared" si="28"/>
        <v>0</v>
      </c>
      <c r="AY27" s="167">
        <f t="shared" si="28"/>
        <v>0</v>
      </c>
      <c r="AZ27" s="167">
        <f t="shared" si="28"/>
        <v>0</v>
      </c>
      <c r="BA27" s="167">
        <f t="shared" si="28"/>
        <v>0</v>
      </c>
      <c r="BB27" s="167">
        <f t="shared" si="28"/>
        <v>0</v>
      </c>
      <c r="BC27" s="167">
        <f t="shared" si="28"/>
        <v>0</v>
      </c>
      <c r="BD27" s="167">
        <f t="shared" si="28"/>
        <v>0</v>
      </c>
      <c r="BE27" s="167">
        <f t="shared" si="28"/>
        <v>0</v>
      </c>
    </row>
    <row r="28" spans="1:62" ht="15.75" thickBot="1">
      <c r="A28" s="95"/>
      <c r="B28" s="96"/>
      <c r="C28" s="328">
        <v>18</v>
      </c>
      <c r="D28" s="858"/>
      <c r="E28" s="859"/>
      <c r="F28" s="859"/>
      <c r="G28" s="860"/>
      <c r="H28" s="53"/>
      <c r="I28" s="54"/>
      <c r="J28" s="861"/>
      <c r="K28" s="862"/>
      <c r="L28" s="55"/>
      <c r="M28" s="56"/>
      <c r="N28" s="56"/>
      <c r="O28" s="56"/>
      <c r="P28" s="56"/>
      <c r="Q28" s="329">
        <f t="shared" si="5"/>
        <v>0</v>
      </c>
      <c r="R28" s="55"/>
      <c r="S28" s="61"/>
      <c r="T28" s="64"/>
      <c r="U28" s="64"/>
      <c r="V28" s="65"/>
      <c r="W28" s="319">
        <f t="shared" si="6"/>
        <v>0</v>
      </c>
      <c r="X28" s="320">
        <f t="shared" si="2"/>
        <v>0</v>
      </c>
      <c r="Y28" s="330">
        <f t="shared" si="9"/>
        <v>0</v>
      </c>
      <c r="Z28" s="58"/>
      <c r="AA28" s="331">
        <f>+IF(Y28="E","E",(Y28-Z28))</f>
        <v>0</v>
      </c>
      <c r="AB28" s="332" t="str">
        <f>IF(A28="A","√",IF('Formulario 1'!$D$11=8,IF('Cuadro de Personal'!Q28&gt;30,"E",IF(Y28&gt;48,"E","√")),IF(Y28&gt;48,"E","√")))</f>
        <v>√</v>
      </c>
      <c r="AC28" s="1">
        <f t="shared" si="7"/>
        <v>1</v>
      </c>
      <c r="AE28" s="1" t="str">
        <f t="shared" si="3"/>
        <v/>
      </c>
      <c r="AL28" s="167">
        <f t="shared" ref="AL28:BE28" si="29">+IF($AE28="CC",SUMIF($R28:$V28,AL$9,$R47:$V47),0)</f>
        <v>0</v>
      </c>
      <c r="AM28" s="167">
        <f t="shared" si="29"/>
        <v>0</v>
      </c>
      <c r="AN28" s="167">
        <f t="shared" si="29"/>
        <v>0</v>
      </c>
      <c r="AO28" s="167">
        <f t="shared" si="29"/>
        <v>0</v>
      </c>
      <c r="AP28" s="167">
        <f t="shared" si="29"/>
        <v>0</v>
      </c>
      <c r="AQ28" s="167">
        <f t="shared" si="29"/>
        <v>0</v>
      </c>
      <c r="AR28" s="167">
        <f t="shared" si="29"/>
        <v>0</v>
      </c>
      <c r="AS28" s="167">
        <f t="shared" si="29"/>
        <v>0</v>
      </c>
      <c r="AT28" s="167">
        <f t="shared" si="29"/>
        <v>0</v>
      </c>
      <c r="AU28" s="167">
        <f t="shared" si="29"/>
        <v>0</v>
      </c>
      <c r="AV28" s="167">
        <f t="shared" si="29"/>
        <v>0</v>
      </c>
      <c r="AW28" s="167">
        <f t="shared" si="29"/>
        <v>0</v>
      </c>
      <c r="AX28" s="167">
        <f t="shared" si="29"/>
        <v>0</v>
      </c>
      <c r="AY28" s="167">
        <f t="shared" si="29"/>
        <v>0</v>
      </c>
      <c r="AZ28" s="167">
        <f t="shared" si="29"/>
        <v>0</v>
      </c>
      <c r="BA28" s="167">
        <f t="shared" si="29"/>
        <v>0</v>
      </c>
      <c r="BB28" s="167">
        <f t="shared" si="29"/>
        <v>0</v>
      </c>
      <c r="BC28" s="167">
        <f t="shared" si="29"/>
        <v>0</v>
      </c>
      <c r="BD28" s="167">
        <f t="shared" si="29"/>
        <v>0</v>
      </c>
      <c r="BE28" s="167">
        <f t="shared" si="29"/>
        <v>0</v>
      </c>
    </row>
    <row r="29" spans="1:62" ht="15.75" customHeight="1" thickBot="1">
      <c r="C29" s="66"/>
      <c r="D29" s="66"/>
      <c r="E29" s="66"/>
      <c r="F29" s="66"/>
      <c r="G29" s="66"/>
      <c r="H29" s="117"/>
      <c r="I29" s="863" t="s">
        <v>959</v>
      </c>
      <c r="J29" s="864"/>
      <c r="K29" s="865"/>
      <c r="L29" s="68">
        <f t="shared" ref="L29:S29" si="30">+SUM(L11:L28)-SUMIF($A11:$A28,"A",L11:L28)</f>
        <v>0</v>
      </c>
      <c r="M29" s="67">
        <f t="shared" si="30"/>
        <v>0</v>
      </c>
      <c r="N29" s="67">
        <f t="shared" si="30"/>
        <v>0</v>
      </c>
      <c r="O29" s="67">
        <f t="shared" si="30"/>
        <v>0</v>
      </c>
      <c r="P29" s="67">
        <f t="shared" si="30"/>
        <v>0</v>
      </c>
      <c r="Q29" s="69">
        <f t="shared" si="30"/>
        <v>0</v>
      </c>
      <c r="R29" s="158">
        <f t="shared" si="30"/>
        <v>0</v>
      </c>
      <c r="S29" s="116">
        <f t="shared" si="30"/>
        <v>0</v>
      </c>
      <c r="T29" s="116">
        <f>+SUM(T11:T28)-SUMIF($A11:$A28,"A",T11:T28)</f>
        <v>0</v>
      </c>
      <c r="U29" s="116">
        <f>+SUM(U11:U28)-SUMIF($A11:$A28,"A",U11:U28)</f>
        <v>0</v>
      </c>
      <c r="V29" s="73">
        <f>+SUM(V11:V28)-SUMIF($A11:$A28,"A",V11:V28)</f>
        <v>0</v>
      </c>
      <c r="W29" s="70">
        <f>+SUM(Q29:V29)</f>
        <v>0</v>
      </c>
      <c r="X29" s="71">
        <f>+SUM(X11:X28)</f>
        <v>0</v>
      </c>
      <c r="Y29" s="71">
        <f>+SUM(Y11:Y28)-SUMIF($A11:$A28,"A",Y11:Y28)</f>
        <v>0</v>
      </c>
      <c r="Z29" s="72">
        <f>+SUM(Z11:Z28)</f>
        <v>0</v>
      </c>
      <c r="AA29" s="73">
        <f>+SUM(AA11:AA28)-SUMIF($A11:$A28,"A",AA11:AA28)</f>
        <v>0</v>
      </c>
      <c r="AB29" s="301" t="str">
        <f>IF($C8="n.a.","√",IF(AND(Q31="√",D33=E33,F33=G33),IF(B30="Coordinador de Departamento: asignado",IF(AC29=18,"√","Er"),IF(B30="",IF(AC29=18,"√","Er"),"Er")),"Er"))</f>
        <v>√</v>
      </c>
      <c r="AC29" s="1">
        <f>+SUM(AC11:AC28)</f>
        <v>18</v>
      </c>
      <c r="AE29" s="1" t="str">
        <f t="shared" si="3"/>
        <v/>
      </c>
      <c r="AF29" s="1">
        <f>+IF(Z56="Hoja de Cálculo",1,0)</f>
        <v>1</v>
      </c>
      <c r="AG29" s="1">
        <f>+AF29</f>
        <v>1</v>
      </c>
      <c r="AH29" s="1">
        <f>+IF(AF29=1,AG29,"")</f>
        <v>1</v>
      </c>
      <c r="AI29" s="1" t="str">
        <f t="shared" ref="AI29:AI60" si="31">+IF(AF29=1,CONCATENATE("CP",AG29),"")</f>
        <v>CP1</v>
      </c>
      <c r="AJ29" s="1" t="str">
        <f>+IF(AF29=1,AB29,"")</f>
        <v>√</v>
      </c>
      <c r="AL29" s="167">
        <f t="shared" ref="AL29:BE29" si="32">+IF($AE29="CC",SUMIF($R29:$V29,AL$9,$R48:$V48),0)</f>
        <v>0</v>
      </c>
      <c r="AM29" s="167">
        <f t="shared" si="32"/>
        <v>0</v>
      </c>
      <c r="AN29" s="167">
        <f t="shared" si="32"/>
        <v>0</v>
      </c>
      <c r="AO29" s="167">
        <f t="shared" si="32"/>
        <v>0</v>
      </c>
      <c r="AP29" s="167">
        <f t="shared" si="32"/>
        <v>0</v>
      </c>
      <c r="AQ29" s="167">
        <f t="shared" si="32"/>
        <v>0</v>
      </c>
      <c r="AR29" s="167">
        <f t="shared" si="32"/>
        <v>0</v>
      </c>
      <c r="AS29" s="167">
        <f t="shared" si="32"/>
        <v>0</v>
      </c>
      <c r="AT29" s="167">
        <f t="shared" si="32"/>
        <v>0</v>
      </c>
      <c r="AU29" s="167">
        <f t="shared" si="32"/>
        <v>0</v>
      </c>
      <c r="AV29" s="167">
        <f t="shared" si="32"/>
        <v>0</v>
      </c>
      <c r="AW29" s="167">
        <f t="shared" si="32"/>
        <v>0</v>
      </c>
      <c r="AX29" s="167">
        <f t="shared" si="32"/>
        <v>0</v>
      </c>
      <c r="AY29" s="167">
        <f t="shared" si="32"/>
        <v>0</v>
      </c>
      <c r="AZ29" s="167">
        <f t="shared" si="32"/>
        <v>0</v>
      </c>
      <c r="BA29" s="167">
        <f t="shared" si="32"/>
        <v>0</v>
      </c>
      <c r="BB29" s="167">
        <f t="shared" si="32"/>
        <v>0</v>
      </c>
      <c r="BC29" s="167">
        <f t="shared" si="32"/>
        <v>0</v>
      </c>
      <c r="BD29" s="167">
        <f t="shared" si="32"/>
        <v>0</v>
      </c>
      <c r="BE29" s="167">
        <f t="shared" si="32"/>
        <v>0</v>
      </c>
      <c r="BH29" s="308">
        <f>+X29</f>
        <v>0</v>
      </c>
    </row>
    <row r="30" spans="1:62" ht="15.75" customHeight="1">
      <c r="B30" s="912" t="str">
        <f>IF($C8="n.a.","",IF(LOOKUP($A1,'Hoja de Cálculo'!$S$20:$S$45,'Hoja de Cálculo'!$AD$20:$AD$45)=0,"",IF(A31="","Coordinador de Departamento: sin asignar","Coordinador de Departamento: asignado")))</f>
        <v/>
      </c>
      <c r="C30" s="913"/>
      <c r="D30" s="913"/>
      <c r="E30" s="913"/>
      <c r="F30" s="913"/>
      <c r="G30" s="914"/>
      <c r="I30" s="915" t="s">
        <v>954</v>
      </c>
      <c r="J30" s="916"/>
      <c r="K30" s="917"/>
      <c r="L30" s="75">
        <f>IF($C8="n.a.","n.a.",LOOKUP($A1,'Hoja de Cálculo'!$S$20:$S$45,'Hoja de Cálculo'!W$20:W$45))</f>
        <v>0</v>
      </c>
      <c r="M30" s="74">
        <f>IF($C8="n.a.","n.a.",LOOKUP($A1,'Hoja de Cálculo'!$S$20:$S$45,'Hoja de Cálculo'!X$20:X$45))</f>
        <v>0</v>
      </c>
      <c r="N30" s="74">
        <f>IF($C8="n.a.","n.a.",LOOKUP($A1,'Hoja de Cálculo'!$S$20:$S$45,'Hoja de Cálculo'!Y$20:Y$45))</f>
        <v>0</v>
      </c>
      <c r="O30" s="74">
        <f>IF($C8="n.a.","n.a.",LOOKUP($A1,'Hoja de Cálculo'!$S$20:$S$45,'Hoja de Cálculo'!Z$20:Z$45))</f>
        <v>0</v>
      </c>
      <c r="P30" s="74">
        <f>IF($C8="n.a.","n.a.",LOOKUP($A1,'Hoja de Cálculo'!$S$20:$S$45,'Hoja de Cálculo'!AA$20:AA$45))</f>
        <v>0</v>
      </c>
      <c r="Q30" s="76">
        <f>+SUM(L30:P30)</f>
        <v>0</v>
      </c>
      <c r="R30" s="77">
        <f>+IF(R10=2,LOOKUP($A1,'Hoja de Cálculo'!$S$20:$S$45,'Hoja de Cálculo'!$AD$20:$AD$45),"")</f>
        <v>0</v>
      </c>
      <c r="S30" s="77">
        <f>+IF(S10=2,LOOKUP($A1,'Hoja de Cálculo'!$S$20:$S$45,'Hoja de Cálculo'!$AD$20:$AD$45),"")</f>
        <v>0</v>
      </c>
      <c r="T30" s="77" t="str">
        <f>+IF(T10=2,LOOKUP($A1,'Hoja de Cálculo'!$S$20:$S$45,'Hoja de Cálculo'!$AD$20:$AD$45),"")</f>
        <v/>
      </c>
      <c r="U30" s="77" t="str">
        <f>+IF(U10=2,LOOKUP($A1,'Hoja de Cálculo'!$S$20:$S$45,'Hoja de Cálculo'!$AD$20:$AD$45),"")</f>
        <v/>
      </c>
      <c r="V30" s="77" t="str">
        <f>+IF(V10=2,LOOKUP($A1,'Hoja de Cálculo'!$S$20:$S$45,'Hoja de Cálculo'!$AD$20:$AD$45),"")</f>
        <v/>
      </c>
      <c r="W30" s="70"/>
      <c r="X30" s="77"/>
      <c r="Y30" s="77"/>
      <c r="Z30" s="77"/>
      <c r="AA30" s="77"/>
      <c r="AE30" s="1" t="str">
        <f t="shared" si="3"/>
        <v/>
      </c>
      <c r="AF30" s="1">
        <f t="shared" ref="AF30:AF93" si="33">+IF(Z57="Hoja de Cálculo",1,0)</f>
        <v>0</v>
      </c>
      <c r="AG30" s="1">
        <f>+AG29+AF30</f>
        <v>1</v>
      </c>
      <c r="AH30" s="1" t="str">
        <f t="shared" ref="AH30:AH93" si="34">+IF(AF30=1,AG30,"")</f>
        <v/>
      </c>
      <c r="AI30" s="1" t="str">
        <f t="shared" si="31"/>
        <v/>
      </c>
      <c r="AJ30" s="1" t="str">
        <f t="shared" ref="AJ30:AJ93" si="35">+IF(AF30=1,AB30,"")</f>
        <v/>
      </c>
      <c r="AL30" s="167">
        <f t="shared" ref="AL30:BE30" si="36">+IF($AE30="CC",SUMIF($R30:$V30,AL$9,$R49:$V49),0)</f>
        <v>0</v>
      </c>
      <c r="AM30" s="167">
        <f t="shared" si="36"/>
        <v>0</v>
      </c>
      <c r="AN30" s="167">
        <f t="shared" si="36"/>
        <v>0</v>
      </c>
      <c r="AO30" s="167">
        <f t="shared" si="36"/>
        <v>0</v>
      </c>
      <c r="AP30" s="167">
        <f t="shared" si="36"/>
        <v>0</v>
      </c>
      <c r="AQ30" s="167">
        <f t="shared" si="36"/>
        <v>0</v>
      </c>
      <c r="AR30" s="167">
        <f t="shared" si="36"/>
        <v>0</v>
      </c>
      <c r="AS30" s="167">
        <f t="shared" si="36"/>
        <v>0</v>
      </c>
      <c r="AT30" s="167">
        <f t="shared" si="36"/>
        <v>0</v>
      </c>
      <c r="AU30" s="167">
        <f t="shared" si="36"/>
        <v>0</v>
      </c>
      <c r="AV30" s="167">
        <f t="shared" si="36"/>
        <v>0</v>
      </c>
      <c r="AW30" s="167">
        <f t="shared" si="36"/>
        <v>0</v>
      </c>
      <c r="AX30" s="167">
        <f t="shared" si="36"/>
        <v>0</v>
      </c>
      <c r="AY30" s="167">
        <f t="shared" si="36"/>
        <v>0</v>
      </c>
      <c r="AZ30" s="167">
        <f t="shared" si="36"/>
        <v>0</v>
      </c>
      <c r="BA30" s="167">
        <f t="shared" si="36"/>
        <v>0</v>
      </c>
      <c r="BB30" s="167">
        <f t="shared" si="36"/>
        <v>0</v>
      </c>
      <c r="BC30" s="167">
        <f t="shared" si="36"/>
        <v>0</v>
      </c>
      <c r="BD30" s="167">
        <f t="shared" si="36"/>
        <v>0</v>
      </c>
      <c r="BE30" s="167">
        <f t="shared" si="36"/>
        <v>0</v>
      </c>
    </row>
    <row r="31" spans="1:62" ht="15" customHeight="1" thickBot="1">
      <c r="A31" s="119">
        <f>+IF(R31="√",1,IF(S31="√",1,IF(T31="√",1,IF(U31="√",1,IF(V31="√",1,"")))))</f>
        <v>1</v>
      </c>
      <c r="B31" s="918" t="str">
        <f>+IF('Formulario 1'!$E$60=2,"",IF(OR(C8="Educación Física",C8="Educación Musical",C8="Educación Religiosa",C8="Informática Educativa"),IF(D33=E33,"Lecciones de Taller Prevocacional asignadas",IF(D33&gt;E33,"Lecciones de Taller Prevocacional sin asignar","Lecciones de Taller Prevocacional sobreasignadas")),""))</f>
        <v/>
      </c>
      <c r="C31" s="919"/>
      <c r="D31" s="919"/>
      <c r="E31" s="919"/>
      <c r="F31" s="919"/>
      <c r="G31" s="920"/>
      <c r="H31" s="66"/>
      <c r="I31" s="849" t="s">
        <v>937</v>
      </c>
      <c r="J31" s="850"/>
      <c r="K31" s="851" t="s">
        <v>938</v>
      </c>
      <c r="L31" s="80" t="str">
        <f>IF(L30="n.a.","n.a.",IF(L29&gt;L30,"E",IF(L29&lt;L30,"S","√")))</f>
        <v>√</v>
      </c>
      <c r="M31" s="79" t="str">
        <f>IF(M30="n.a.","n.a.",IF(M29&gt;M30,"E",IF(M29&lt;M30,"S","√")))</f>
        <v>√</v>
      </c>
      <c r="N31" s="79" t="str">
        <f>IF(N30="n.a.","n.a.",IF(N29&gt;N30,"E",IF(N29&lt;N30,"S","√")))</f>
        <v>√</v>
      </c>
      <c r="O31" s="79" t="str">
        <f>IF(O30="n.a.","n.a.",IF(O29&gt;O30,"E",IF(O29&lt;O30,"S","√")))</f>
        <v>√</v>
      </c>
      <c r="P31" s="79" t="str">
        <f>IF(P30="n.a.","n.a.",IF(P29&gt;P30,"E",IF(P29&lt;P30,"S","√")))</f>
        <v>√</v>
      </c>
      <c r="Q31" s="81" t="str">
        <f>IF($C8="n.a.","n.a.",IF(L31="√",IF(M31="√",IF(N31="√",IF(O31="√",IF(P31="√","√","Er"),"Er"),"Er"),"Er"),"Er"))</f>
        <v>√</v>
      </c>
      <c r="R31" s="118" t="str">
        <f>IF(R10=2,IF(R29&gt;R30,"E",IF(R29&lt;R30,"S","√")),"")</f>
        <v>√</v>
      </c>
      <c r="S31" s="118" t="str">
        <f>IF(S10=2,IF(S29&gt;S30,"E",IF(S29&lt;S30,"S","√")),"")</f>
        <v>√</v>
      </c>
      <c r="T31" s="118" t="str">
        <f>IF(T10=2,IF(T29&gt;T30,"E",IF(T29&lt;T30,"S","√")),"")</f>
        <v/>
      </c>
      <c r="U31" s="118" t="str">
        <f>IF(U10=2,IF(U29&gt;U30,"E",IF(U29&lt;U30,"S","√")),"")</f>
        <v/>
      </c>
      <c r="V31" s="118" t="str">
        <f>IF(V10=2,IF(V29&gt;V30,"E",IF(V29&lt;V30,"S","√")),"")</f>
        <v/>
      </c>
      <c r="AE31" s="1" t="str">
        <f t="shared" si="3"/>
        <v/>
      </c>
      <c r="AF31" s="1">
        <f t="shared" si="33"/>
        <v>0</v>
      </c>
      <c r="AG31" s="1">
        <f t="shared" ref="AG31:AG94" si="37">+AG30+AF31</f>
        <v>1</v>
      </c>
      <c r="AH31" s="1" t="str">
        <f t="shared" si="34"/>
        <v/>
      </c>
      <c r="AI31" s="1" t="str">
        <f t="shared" si="31"/>
        <v/>
      </c>
      <c r="AJ31" s="1" t="str">
        <f t="shared" si="35"/>
        <v/>
      </c>
      <c r="AL31" s="167">
        <f t="shared" ref="AL31:BE31" si="38">+IF($AE31="CC",SUMIF($R31:$V31,AL$9,$R50:$V50),0)</f>
        <v>0</v>
      </c>
      <c r="AM31" s="167">
        <f t="shared" si="38"/>
        <v>0</v>
      </c>
      <c r="AN31" s="167">
        <f t="shared" si="38"/>
        <v>0</v>
      </c>
      <c r="AO31" s="167">
        <f t="shared" si="38"/>
        <v>0</v>
      </c>
      <c r="AP31" s="167">
        <f t="shared" si="38"/>
        <v>0</v>
      </c>
      <c r="AQ31" s="167">
        <f t="shared" si="38"/>
        <v>0</v>
      </c>
      <c r="AR31" s="167">
        <f t="shared" si="38"/>
        <v>0</v>
      </c>
      <c r="AS31" s="167">
        <f t="shared" si="38"/>
        <v>0</v>
      </c>
      <c r="AT31" s="167">
        <f t="shared" si="38"/>
        <v>0</v>
      </c>
      <c r="AU31" s="167">
        <f t="shared" si="38"/>
        <v>0</v>
      </c>
      <c r="AV31" s="167">
        <f t="shared" si="38"/>
        <v>0</v>
      </c>
      <c r="AW31" s="167">
        <f t="shared" si="38"/>
        <v>0</v>
      </c>
      <c r="AX31" s="167">
        <f t="shared" si="38"/>
        <v>0</v>
      </c>
      <c r="AY31" s="167">
        <f t="shared" si="38"/>
        <v>0</v>
      </c>
      <c r="AZ31" s="167">
        <f t="shared" si="38"/>
        <v>0</v>
      </c>
      <c r="BA31" s="167">
        <f t="shared" si="38"/>
        <v>0</v>
      </c>
      <c r="BB31" s="167">
        <f t="shared" si="38"/>
        <v>0</v>
      </c>
      <c r="BC31" s="167">
        <f t="shared" si="38"/>
        <v>0</v>
      </c>
      <c r="BD31" s="167">
        <f t="shared" si="38"/>
        <v>0</v>
      </c>
      <c r="BE31" s="167">
        <f t="shared" si="38"/>
        <v>0</v>
      </c>
    </row>
    <row r="32" spans="1:62" ht="15" customHeight="1" thickBot="1">
      <c r="A32" s="119"/>
      <c r="B32" s="921" t="str">
        <f>+IF('Formulario 1'!$E$64=2,"",IF('Cuadro de Personal'!F33=0,"",IF('Cuadro de Personal'!F33&lt;'Cuadro de Personal'!G33,"Lecciones de TIE sobreasignadas",IF('Cuadro de Personal'!F33&gt;'Cuadro de Personal'!G33,"Lecciones de TIE sin asignar","Lecciones de TIE asignadas -√-"))))</f>
        <v/>
      </c>
      <c r="C32" s="922"/>
      <c r="D32" s="922"/>
      <c r="E32" s="922"/>
      <c r="F32" s="922"/>
      <c r="G32" s="923"/>
      <c r="H32" s="66"/>
      <c r="I32" s="157"/>
      <c r="J32" s="157"/>
      <c r="K32" s="157"/>
      <c r="L32" s="118"/>
      <c r="M32" s="118"/>
      <c r="N32" s="118"/>
      <c r="O32" s="118"/>
      <c r="P32" s="118"/>
      <c r="Q32" s="118"/>
      <c r="R32" s="118"/>
      <c r="T32" s="852" t="str">
        <f>+IF((Q30-Z29)&gt;-1,"Lecciones sin asignar en propiedad:","Exceso de lecciones asignadas en propiedad:")</f>
        <v>Lecciones sin asignar en propiedad:</v>
      </c>
      <c r="U32" s="853"/>
      <c r="V32" s="853"/>
      <c r="W32" s="853"/>
      <c r="X32" s="853"/>
      <c r="Y32" s="853"/>
      <c r="Z32" s="853"/>
      <c r="AA32" s="213">
        <f>+Q30-Z29</f>
        <v>0</v>
      </c>
      <c r="AE32" s="1" t="str">
        <f t="shared" si="3"/>
        <v/>
      </c>
      <c r="AF32" s="1">
        <f t="shared" si="33"/>
        <v>0</v>
      </c>
      <c r="AG32" s="1">
        <f t="shared" si="37"/>
        <v>1</v>
      </c>
      <c r="AH32" s="1" t="str">
        <f t="shared" si="34"/>
        <v/>
      </c>
      <c r="AI32" s="1" t="str">
        <f t="shared" si="31"/>
        <v/>
      </c>
      <c r="AJ32" s="1" t="str">
        <f t="shared" si="35"/>
        <v/>
      </c>
      <c r="AL32" s="167">
        <f t="shared" ref="AL32:BE32" si="39">+IF($AE32="CC",SUMIF($R32:$V32,AL$9,$R51:$V51),0)</f>
        <v>0</v>
      </c>
      <c r="AM32" s="167">
        <f t="shared" si="39"/>
        <v>0</v>
      </c>
      <c r="AN32" s="167">
        <f t="shared" si="39"/>
        <v>0</v>
      </c>
      <c r="AO32" s="167">
        <f t="shared" si="39"/>
        <v>0</v>
      </c>
      <c r="AP32" s="167">
        <f t="shared" si="39"/>
        <v>0</v>
      </c>
      <c r="AQ32" s="167">
        <f t="shared" si="39"/>
        <v>0</v>
      </c>
      <c r="AR32" s="167">
        <f t="shared" si="39"/>
        <v>0</v>
      </c>
      <c r="AS32" s="167">
        <f t="shared" si="39"/>
        <v>0</v>
      </c>
      <c r="AT32" s="167">
        <f t="shared" si="39"/>
        <v>0</v>
      </c>
      <c r="AU32" s="167">
        <f t="shared" si="39"/>
        <v>0</v>
      </c>
      <c r="AV32" s="167">
        <f t="shared" si="39"/>
        <v>0</v>
      </c>
      <c r="AW32" s="167">
        <f t="shared" si="39"/>
        <v>0</v>
      </c>
      <c r="AX32" s="167">
        <f t="shared" si="39"/>
        <v>0</v>
      </c>
      <c r="AY32" s="167">
        <f t="shared" si="39"/>
        <v>0</v>
      </c>
      <c r="AZ32" s="167">
        <f t="shared" si="39"/>
        <v>0</v>
      </c>
      <c r="BA32" s="167">
        <f t="shared" si="39"/>
        <v>0</v>
      </c>
      <c r="BB32" s="167">
        <f t="shared" si="39"/>
        <v>0</v>
      </c>
      <c r="BC32" s="167">
        <f t="shared" si="39"/>
        <v>0</v>
      </c>
      <c r="BD32" s="167">
        <f t="shared" si="39"/>
        <v>0</v>
      </c>
      <c r="BE32" s="167">
        <f t="shared" si="39"/>
        <v>0</v>
      </c>
      <c r="BJ32" s="1">
        <f>+IF(OR(B32="",B32="Lecciones de TIE asignadas -√-"),1,0)</f>
        <v>1</v>
      </c>
    </row>
    <row r="33" spans="1:59" ht="15" customHeight="1" thickBot="1">
      <c r="A33" s="119"/>
      <c r="C33" s="78"/>
      <c r="D33" s="176">
        <f>IF($C8="n.a.","n.a.",LOOKUP($A1,'Hoja de Cálculo'!$S$20:$S$45,'Hoja de Cálculo'!AB$20:AB$45))</f>
        <v>0</v>
      </c>
      <c r="E33" s="177">
        <f>+IF(R10=12,R29,IF(S10=12,S29,IF(T10=12,T29,IF(U10=12,U29,IF(V10=12,V29,0)))))</f>
        <v>0</v>
      </c>
      <c r="F33" s="186">
        <f>IF($C8="n.a.",0,LOOKUP($A1,'Hoja de Cálculo'!$S$20:$S$45,'Hoja de Cálculo'!$AL$20:$AL$45))</f>
        <v>0</v>
      </c>
      <c r="G33" s="177">
        <f>+IF(R10=9,R29,0)+IF(S10=9,S29,0)+IF(T10=9,T29,0)+IF(U10=9,U29,0)+IF(V10=9,V29,0)</f>
        <v>0</v>
      </c>
      <c r="H33" s="66"/>
      <c r="I33" s="157"/>
      <c r="J33" s="157"/>
      <c r="K33" s="157"/>
      <c r="L33" s="118"/>
      <c r="M33" s="118"/>
      <c r="N33" s="118"/>
      <c r="O33" s="118"/>
      <c r="P33" s="118"/>
      <c r="Q33" s="854" t="str">
        <f>IF(AA32&lt;0,IF(AA33="","Exceso de lecciones en propiedad asignadas en lecciones Co-curriculares:","Exceso de lecciones en propiedad sin asignar:"),"")</f>
        <v/>
      </c>
      <c r="R33" s="855"/>
      <c r="S33" s="855"/>
      <c r="T33" s="855"/>
      <c r="U33" s="855"/>
      <c r="V33" s="855"/>
      <c r="W33" s="855"/>
      <c r="X33" s="855"/>
      <c r="Y33" s="855"/>
      <c r="Z33" s="855"/>
      <c r="AA33" s="156" t="str">
        <f>+IF(AA32&lt;0,IF(W29&gt;=Z29,"",W29-Z29),"")</f>
        <v/>
      </c>
      <c r="AE33" s="1" t="str">
        <f t="shared" si="3"/>
        <v/>
      </c>
      <c r="AF33" s="1">
        <f t="shared" si="33"/>
        <v>0</v>
      </c>
      <c r="AG33" s="1">
        <f t="shared" si="37"/>
        <v>1</v>
      </c>
      <c r="AH33" s="1" t="str">
        <f t="shared" si="34"/>
        <v/>
      </c>
      <c r="AI33" s="1" t="str">
        <f t="shared" si="31"/>
        <v/>
      </c>
      <c r="AJ33" s="1" t="str">
        <f t="shared" si="35"/>
        <v/>
      </c>
      <c r="AL33" s="167">
        <f t="shared" ref="AL33:BE33" si="40">+IF($AE33="CC",SUMIF($R33:$V33,AL$9,$R52:$V52),0)</f>
        <v>0</v>
      </c>
      <c r="AM33" s="167">
        <f t="shared" si="40"/>
        <v>0</v>
      </c>
      <c r="AN33" s="167">
        <f t="shared" si="40"/>
        <v>0</v>
      </c>
      <c r="AO33" s="167">
        <f t="shared" si="40"/>
        <v>0</v>
      </c>
      <c r="AP33" s="167">
        <f t="shared" si="40"/>
        <v>0</v>
      </c>
      <c r="AQ33" s="167">
        <f t="shared" si="40"/>
        <v>0</v>
      </c>
      <c r="AR33" s="167">
        <f t="shared" si="40"/>
        <v>0</v>
      </c>
      <c r="AS33" s="167">
        <f t="shared" si="40"/>
        <v>0</v>
      </c>
      <c r="AT33" s="167">
        <f t="shared" si="40"/>
        <v>0</v>
      </c>
      <c r="AU33" s="167">
        <f t="shared" si="40"/>
        <v>0</v>
      </c>
      <c r="AV33" s="167">
        <f t="shared" si="40"/>
        <v>0</v>
      </c>
      <c r="AW33" s="167">
        <f t="shared" si="40"/>
        <v>0</v>
      </c>
      <c r="AX33" s="167">
        <f t="shared" si="40"/>
        <v>0</v>
      </c>
      <c r="AY33" s="167">
        <f t="shared" si="40"/>
        <v>0</v>
      </c>
      <c r="AZ33" s="167">
        <f t="shared" si="40"/>
        <v>0</v>
      </c>
      <c r="BA33" s="167">
        <f t="shared" si="40"/>
        <v>0</v>
      </c>
      <c r="BB33" s="167">
        <f t="shared" si="40"/>
        <v>0</v>
      </c>
      <c r="BC33" s="167">
        <f t="shared" si="40"/>
        <v>0</v>
      </c>
      <c r="BD33" s="167">
        <f t="shared" si="40"/>
        <v>0</v>
      </c>
      <c r="BE33" s="167">
        <f t="shared" si="40"/>
        <v>0</v>
      </c>
      <c r="BG33" s="167">
        <f>+IF(AA33&lt;0,-AA33,0)</f>
        <v>0</v>
      </c>
    </row>
    <row r="34" spans="1:59" ht="7.5" customHeight="1" thickBot="1">
      <c r="C34" s="78"/>
      <c r="D34" s="78"/>
      <c r="E34" s="78"/>
      <c r="F34" s="78"/>
      <c r="G34" s="78"/>
      <c r="AE34" s="1" t="str">
        <f t="shared" si="3"/>
        <v/>
      </c>
      <c r="AF34" s="1">
        <f t="shared" si="33"/>
        <v>0</v>
      </c>
      <c r="AG34" s="1">
        <f t="shared" si="37"/>
        <v>1</v>
      </c>
      <c r="AH34" s="1" t="str">
        <f t="shared" si="34"/>
        <v/>
      </c>
      <c r="AI34" s="1" t="str">
        <f t="shared" si="31"/>
        <v/>
      </c>
      <c r="AJ34" s="1" t="str">
        <f t="shared" si="35"/>
        <v/>
      </c>
      <c r="AL34" s="167">
        <f t="shared" ref="AL34:BE34" si="41">+IF($AE34="CC",SUMIF($R34:$V34,AL$9,$R53:$V53),0)</f>
        <v>0</v>
      </c>
      <c r="AM34" s="167">
        <f t="shared" si="41"/>
        <v>0</v>
      </c>
      <c r="AN34" s="167">
        <f t="shared" si="41"/>
        <v>0</v>
      </c>
      <c r="AO34" s="167">
        <f t="shared" si="41"/>
        <v>0</v>
      </c>
      <c r="AP34" s="167">
        <f t="shared" si="41"/>
        <v>0</v>
      </c>
      <c r="AQ34" s="167">
        <f t="shared" si="41"/>
        <v>0</v>
      </c>
      <c r="AR34" s="167">
        <f t="shared" si="41"/>
        <v>0</v>
      </c>
      <c r="AS34" s="167">
        <f t="shared" si="41"/>
        <v>0</v>
      </c>
      <c r="AT34" s="167">
        <f t="shared" si="41"/>
        <v>0</v>
      </c>
      <c r="AU34" s="167">
        <f t="shared" si="41"/>
        <v>0</v>
      </c>
      <c r="AV34" s="167">
        <f t="shared" si="41"/>
        <v>0</v>
      </c>
      <c r="AW34" s="167">
        <f t="shared" si="41"/>
        <v>0</v>
      </c>
      <c r="AX34" s="167">
        <f t="shared" si="41"/>
        <v>0</v>
      </c>
      <c r="AY34" s="167">
        <f t="shared" si="41"/>
        <v>0</v>
      </c>
      <c r="AZ34" s="167">
        <f t="shared" si="41"/>
        <v>0</v>
      </c>
      <c r="BA34" s="167">
        <f t="shared" si="41"/>
        <v>0</v>
      </c>
      <c r="BB34" s="167">
        <f t="shared" si="41"/>
        <v>0</v>
      </c>
      <c r="BC34" s="167">
        <f t="shared" si="41"/>
        <v>0</v>
      </c>
      <c r="BD34" s="167">
        <f t="shared" si="41"/>
        <v>0</v>
      </c>
      <c r="BE34" s="167">
        <f t="shared" si="41"/>
        <v>0</v>
      </c>
      <c r="BG34" s="167"/>
    </row>
    <row r="35" spans="1:59" ht="15.75" customHeight="1">
      <c r="C35" s="856" t="s">
        <v>939</v>
      </c>
      <c r="D35" s="857"/>
      <c r="E35" s="857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3"/>
      <c r="Q35" s="303"/>
      <c r="R35" s="303"/>
      <c r="S35" s="303"/>
      <c r="T35" s="303"/>
      <c r="U35" s="303"/>
      <c r="V35" s="303"/>
      <c r="W35" s="303"/>
      <c r="X35" s="168"/>
      <c r="Y35" s="303"/>
      <c r="Z35" s="303"/>
      <c r="AA35" s="82"/>
      <c r="AE35" s="1" t="str">
        <f t="shared" si="3"/>
        <v/>
      </c>
      <c r="AF35" s="1">
        <f t="shared" ca="1" si="33"/>
        <v>0</v>
      </c>
      <c r="AG35" s="1">
        <f t="shared" ca="1" si="37"/>
        <v>1</v>
      </c>
      <c r="AH35" s="1" t="str">
        <f t="shared" ca="1" si="34"/>
        <v/>
      </c>
      <c r="AI35" s="1" t="str">
        <f t="shared" ca="1" si="31"/>
        <v/>
      </c>
      <c r="AJ35" s="1" t="str">
        <f t="shared" ca="1" si="35"/>
        <v/>
      </c>
      <c r="AL35" s="167">
        <f t="shared" ref="AL35:BE35" si="42">+IF($AE35="CC",SUMIF($R35:$V35,AL$9,$R54:$V54),0)</f>
        <v>0</v>
      </c>
      <c r="AM35" s="167">
        <f t="shared" si="42"/>
        <v>0</v>
      </c>
      <c r="AN35" s="167">
        <f t="shared" si="42"/>
        <v>0</v>
      </c>
      <c r="AO35" s="167">
        <f t="shared" si="42"/>
        <v>0</v>
      </c>
      <c r="AP35" s="167">
        <f t="shared" si="42"/>
        <v>0</v>
      </c>
      <c r="AQ35" s="167">
        <f t="shared" si="42"/>
        <v>0</v>
      </c>
      <c r="AR35" s="167">
        <f t="shared" si="42"/>
        <v>0</v>
      </c>
      <c r="AS35" s="167">
        <f t="shared" si="42"/>
        <v>0</v>
      </c>
      <c r="AT35" s="167">
        <f t="shared" si="42"/>
        <v>0</v>
      </c>
      <c r="AU35" s="167">
        <f t="shared" si="42"/>
        <v>0</v>
      </c>
      <c r="AV35" s="167">
        <f t="shared" si="42"/>
        <v>0</v>
      </c>
      <c r="AW35" s="167">
        <f t="shared" si="42"/>
        <v>0</v>
      </c>
      <c r="AX35" s="167">
        <f t="shared" si="42"/>
        <v>0</v>
      </c>
      <c r="AY35" s="167">
        <f t="shared" si="42"/>
        <v>0</v>
      </c>
      <c r="AZ35" s="167">
        <f t="shared" si="42"/>
        <v>0</v>
      </c>
      <c r="BA35" s="167">
        <f t="shared" si="42"/>
        <v>0</v>
      </c>
      <c r="BB35" s="167">
        <f t="shared" si="42"/>
        <v>0</v>
      </c>
      <c r="BC35" s="167">
        <f t="shared" si="42"/>
        <v>0</v>
      </c>
      <c r="BD35" s="167">
        <f t="shared" si="42"/>
        <v>0</v>
      </c>
      <c r="BE35" s="167">
        <f t="shared" si="42"/>
        <v>0</v>
      </c>
      <c r="BG35" s="167"/>
    </row>
    <row r="36" spans="1:59" ht="15.75" customHeight="1">
      <c r="C36" s="836" t="s">
        <v>940</v>
      </c>
      <c r="D36" s="837"/>
      <c r="E36" s="837"/>
      <c r="F36" s="837"/>
      <c r="G36" s="837"/>
      <c r="H36" s="837"/>
      <c r="I36" s="837"/>
      <c r="J36" s="837"/>
      <c r="K36" s="837"/>
      <c r="L36" s="837"/>
      <c r="M36" s="837"/>
      <c r="N36" s="837"/>
      <c r="O36" s="837"/>
      <c r="P36" s="837"/>
      <c r="Q36" s="837"/>
      <c r="R36" s="837"/>
      <c r="S36" s="837"/>
      <c r="T36" s="837"/>
      <c r="U36" s="837"/>
      <c r="V36" s="837"/>
      <c r="W36" s="837"/>
      <c r="X36" s="837"/>
      <c r="Y36" s="837"/>
      <c r="Z36" s="837"/>
      <c r="AA36" s="838"/>
      <c r="AE36" s="1" t="str">
        <f t="shared" si="3"/>
        <v/>
      </c>
      <c r="AF36" s="1">
        <f t="shared" si="33"/>
        <v>0</v>
      </c>
      <c r="AG36" s="1">
        <f t="shared" ca="1" si="37"/>
        <v>1</v>
      </c>
      <c r="AH36" s="1" t="str">
        <f t="shared" si="34"/>
        <v/>
      </c>
      <c r="AI36" s="1" t="str">
        <f t="shared" si="31"/>
        <v/>
      </c>
      <c r="AJ36" s="1" t="str">
        <f t="shared" si="35"/>
        <v/>
      </c>
      <c r="AL36" s="167">
        <f t="shared" ref="AL36:BE36" si="43">+IF($AE36="CC",SUMIF($R36:$V36,AL$9,$R55:$V55),0)</f>
        <v>0</v>
      </c>
      <c r="AM36" s="167">
        <f t="shared" si="43"/>
        <v>0</v>
      </c>
      <c r="AN36" s="167">
        <f t="shared" si="43"/>
        <v>0</v>
      </c>
      <c r="AO36" s="167">
        <f t="shared" si="43"/>
        <v>0</v>
      </c>
      <c r="AP36" s="167">
        <f t="shared" si="43"/>
        <v>0</v>
      </c>
      <c r="AQ36" s="167">
        <f t="shared" si="43"/>
        <v>0</v>
      </c>
      <c r="AR36" s="167">
        <f t="shared" si="43"/>
        <v>0</v>
      </c>
      <c r="AS36" s="167">
        <f t="shared" si="43"/>
        <v>0</v>
      </c>
      <c r="AT36" s="167">
        <f t="shared" si="43"/>
        <v>0</v>
      </c>
      <c r="AU36" s="167">
        <f t="shared" si="43"/>
        <v>0</v>
      </c>
      <c r="AV36" s="167">
        <f t="shared" si="43"/>
        <v>0</v>
      </c>
      <c r="AW36" s="167">
        <f t="shared" si="43"/>
        <v>0</v>
      </c>
      <c r="AX36" s="167">
        <f t="shared" si="43"/>
        <v>0</v>
      </c>
      <c r="AY36" s="167">
        <f t="shared" si="43"/>
        <v>0</v>
      </c>
      <c r="AZ36" s="167">
        <f t="shared" si="43"/>
        <v>0</v>
      </c>
      <c r="BA36" s="167">
        <f t="shared" si="43"/>
        <v>0</v>
      </c>
      <c r="BB36" s="167">
        <f t="shared" si="43"/>
        <v>0</v>
      </c>
      <c r="BC36" s="167">
        <f t="shared" si="43"/>
        <v>0</v>
      </c>
      <c r="BD36" s="167">
        <f t="shared" si="43"/>
        <v>0</v>
      </c>
      <c r="BE36" s="167">
        <f t="shared" si="43"/>
        <v>0</v>
      </c>
      <c r="BG36" s="167"/>
    </row>
    <row r="37" spans="1:59" ht="15.75" customHeight="1">
      <c r="C37" s="836" t="s">
        <v>1025</v>
      </c>
      <c r="D37" s="837"/>
      <c r="E37" s="837"/>
      <c r="F37" s="837"/>
      <c r="G37" s="837"/>
      <c r="H37" s="837"/>
      <c r="I37" s="837"/>
      <c r="J37" s="837"/>
      <c r="K37" s="837"/>
      <c r="L37" s="837"/>
      <c r="M37" s="837"/>
      <c r="N37" s="837"/>
      <c r="O37" s="837"/>
      <c r="P37" s="837"/>
      <c r="Q37" s="837"/>
      <c r="R37" s="837"/>
      <c r="S37" s="837"/>
      <c r="T37" s="837"/>
      <c r="U37" s="837"/>
      <c r="V37" s="837"/>
      <c r="W37" s="837"/>
      <c r="X37" s="837"/>
      <c r="Y37" s="837"/>
      <c r="Z37" s="837"/>
      <c r="AA37" s="838"/>
      <c r="AE37" s="1" t="str">
        <f t="shared" si="3"/>
        <v/>
      </c>
      <c r="AF37" s="1">
        <f t="shared" si="33"/>
        <v>0</v>
      </c>
      <c r="AG37" s="1">
        <f t="shared" ca="1" si="37"/>
        <v>1</v>
      </c>
      <c r="AH37" s="1" t="str">
        <f t="shared" si="34"/>
        <v/>
      </c>
      <c r="AI37" s="1" t="str">
        <f t="shared" si="31"/>
        <v/>
      </c>
      <c r="AJ37" s="1" t="str">
        <f t="shared" si="35"/>
        <v/>
      </c>
      <c r="AL37" s="167">
        <f t="shared" ref="AL37:BE37" si="44">+IF($AE37="CC",SUMIF($R37:$V37,AL$9,$R56:$V56),0)</f>
        <v>0</v>
      </c>
      <c r="AM37" s="167">
        <f t="shared" si="44"/>
        <v>0</v>
      </c>
      <c r="AN37" s="167">
        <f t="shared" si="44"/>
        <v>0</v>
      </c>
      <c r="AO37" s="167">
        <f t="shared" si="44"/>
        <v>0</v>
      </c>
      <c r="AP37" s="167">
        <f t="shared" si="44"/>
        <v>0</v>
      </c>
      <c r="AQ37" s="167">
        <f t="shared" si="44"/>
        <v>0</v>
      </c>
      <c r="AR37" s="167">
        <f t="shared" si="44"/>
        <v>0</v>
      </c>
      <c r="AS37" s="167">
        <f t="shared" si="44"/>
        <v>0</v>
      </c>
      <c r="AT37" s="167">
        <f t="shared" si="44"/>
        <v>0</v>
      </c>
      <c r="AU37" s="167">
        <f t="shared" si="44"/>
        <v>0</v>
      </c>
      <c r="AV37" s="167">
        <f t="shared" si="44"/>
        <v>0</v>
      </c>
      <c r="AW37" s="167">
        <f t="shared" si="44"/>
        <v>0</v>
      </c>
      <c r="AX37" s="167">
        <f t="shared" si="44"/>
        <v>0</v>
      </c>
      <c r="AY37" s="167">
        <f t="shared" si="44"/>
        <v>0</v>
      </c>
      <c r="AZ37" s="167">
        <f t="shared" si="44"/>
        <v>0</v>
      </c>
      <c r="BA37" s="167">
        <f t="shared" si="44"/>
        <v>0</v>
      </c>
      <c r="BB37" s="167">
        <f t="shared" si="44"/>
        <v>0</v>
      </c>
      <c r="BC37" s="167">
        <f t="shared" si="44"/>
        <v>0</v>
      </c>
      <c r="BD37" s="167">
        <f t="shared" si="44"/>
        <v>0</v>
      </c>
      <c r="BE37" s="167">
        <f t="shared" si="44"/>
        <v>0</v>
      </c>
      <c r="BG37" s="167"/>
    </row>
    <row r="38" spans="1:59">
      <c r="C38" s="839" t="s">
        <v>1022</v>
      </c>
      <c r="D38" s="837"/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  <c r="P38" s="837"/>
      <c r="Q38" s="837"/>
      <c r="R38" s="837"/>
      <c r="S38" s="837"/>
      <c r="T38" s="837"/>
      <c r="U38" s="837"/>
      <c r="V38" s="837"/>
      <c r="W38" s="837"/>
      <c r="X38" s="837"/>
      <c r="Y38" s="837"/>
      <c r="Z38" s="837"/>
      <c r="AA38" s="838"/>
      <c r="AE38" s="1" t="str">
        <f t="shared" si="3"/>
        <v/>
      </c>
      <c r="AF38" s="1">
        <f t="shared" si="33"/>
        <v>0</v>
      </c>
      <c r="AG38" s="1">
        <f t="shared" ca="1" si="37"/>
        <v>1</v>
      </c>
      <c r="AH38" s="1" t="str">
        <f t="shared" si="34"/>
        <v/>
      </c>
      <c r="AI38" s="1" t="str">
        <f t="shared" si="31"/>
        <v/>
      </c>
      <c r="AJ38" s="1" t="str">
        <f t="shared" si="35"/>
        <v/>
      </c>
      <c r="AL38" s="167">
        <f t="shared" ref="AL38:BE38" si="45">+IF($AE38="CC",SUMIF($R38:$V38,AL$9,$R57:$V57),0)</f>
        <v>0</v>
      </c>
      <c r="AM38" s="167">
        <f t="shared" si="45"/>
        <v>0</v>
      </c>
      <c r="AN38" s="167">
        <f t="shared" si="45"/>
        <v>0</v>
      </c>
      <c r="AO38" s="167">
        <f t="shared" si="45"/>
        <v>0</v>
      </c>
      <c r="AP38" s="167">
        <f t="shared" si="45"/>
        <v>0</v>
      </c>
      <c r="AQ38" s="167">
        <f t="shared" si="45"/>
        <v>0</v>
      </c>
      <c r="AR38" s="167">
        <f t="shared" si="45"/>
        <v>0</v>
      </c>
      <c r="AS38" s="167">
        <f t="shared" si="45"/>
        <v>0</v>
      </c>
      <c r="AT38" s="167">
        <f t="shared" si="45"/>
        <v>0</v>
      </c>
      <c r="AU38" s="167">
        <f t="shared" si="45"/>
        <v>0</v>
      </c>
      <c r="AV38" s="167">
        <f t="shared" si="45"/>
        <v>0</v>
      </c>
      <c r="AW38" s="167">
        <f t="shared" si="45"/>
        <v>0</v>
      </c>
      <c r="AX38" s="167">
        <f t="shared" si="45"/>
        <v>0</v>
      </c>
      <c r="AY38" s="167">
        <f t="shared" si="45"/>
        <v>0</v>
      </c>
      <c r="AZ38" s="167">
        <f t="shared" si="45"/>
        <v>0</v>
      </c>
      <c r="BA38" s="167">
        <f t="shared" si="45"/>
        <v>0</v>
      </c>
      <c r="BB38" s="167">
        <f t="shared" si="45"/>
        <v>0</v>
      </c>
      <c r="BC38" s="167">
        <f t="shared" si="45"/>
        <v>0</v>
      </c>
      <c r="BD38" s="167">
        <f t="shared" si="45"/>
        <v>0</v>
      </c>
      <c r="BE38" s="167">
        <f t="shared" si="45"/>
        <v>0</v>
      </c>
      <c r="BG38" s="167"/>
    </row>
    <row r="39" spans="1:59" ht="15" customHeight="1">
      <c r="C39" s="836" t="s">
        <v>941</v>
      </c>
      <c r="D39" s="837"/>
      <c r="E39" s="837"/>
      <c r="F39" s="837"/>
      <c r="G39" s="837"/>
      <c r="H39" s="837"/>
      <c r="I39" s="837"/>
      <c r="J39" s="837"/>
      <c r="K39" s="837"/>
      <c r="L39" s="837"/>
      <c r="M39" s="837"/>
      <c r="N39" s="837"/>
      <c r="O39" s="837"/>
      <c r="P39" s="837"/>
      <c r="Q39" s="837"/>
      <c r="R39" s="837"/>
      <c r="S39" s="837"/>
      <c r="T39" s="837"/>
      <c r="U39" s="837"/>
      <c r="V39" s="837"/>
      <c r="W39" s="837"/>
      <c r="X39" s="837"/>
      <c r="Y39" s="837"/>
      <c r="Z39" s="837"/>
      <c r="AA39" s="838"/>
      <c r="AE39" s="1" t="str">
        <f t="shared" si="3"/>
        <v/>
      </c>
      <c r="AF39" s="1">
        <f t="shared" si="33"/>
        <v>0</v>
      </c>
      <c r="AG39" s="1">
        <f t="shared" ca="1" si="37"/>
        <v>1</v>
      </c>
      <c r="AH39" s="1" t="str">
        <f t="shared" si="34"/>
        <v/>
      </c>
      <c r="AI39" s="1" t="str">
        <f t="shared" si="31"/>
        <v/>
      </c>
      <c r="AJ39" s="1" t="str">
        <f t="shared" si="35"/>
        <v/>
      </c>
      <c r="AL39" s="167">
        <f t="shared" ref="AL39:BE39" si="46">+IF($AE39="CC",SUMIF($R39:$V39,AL$9,$R58:$V58),0)</f>
        <v>0</v>
      </c>
      <c r="AM39" s="167">
        <f t="shared" si="46"/>
        <v>0</v>
      </c>
      <c r="AN39" s="167">
        <f t="shared" si="46"/>
        <v>0</v>
      </c>
      <c r="AO39" s="167">
        <f t="shared" si="46"/>
        <v>0</v>
      </c>
      <c r="AP39" s="167">
        <f t="shared" si="46"/>
        <v>0</v>
      </c>
      <c r="AQ39" s="167">
        <f t="shared" si="46"/>
        <v>0</v>
      </c>
      <c r="AR39" s="167">
        <f t="shared" si="46"/>
        <v>0</v>
      </c>
      <c r="AS39" s="167">
        <f t="shared" si="46"/>
        <v>0</v>
      </c>
      <c r="AT39" s="167">
        <f t="shared" si="46"/>
        <v>0</v>
      </c>
      <c r="AU39" s="167">
        <f t="shared" si="46"/>
        <v>0</v>
      </c>
      <c r="AV39" s="167">
        <f t="shared" si="46"/>
        <v>0</v>
      </c>
      <c r="AW39" s="167">
        <f t="shared" si="46"/>
        <v>0</v>
      </c>
      <c r="AX39" s="167">
        <f t="shared" si="46"/>
        <v>0</v>
      </c>
      <c r="AY39" s="167">
        <f t="shared" si="46"/>
        <v>0</v>
      </c>
      <c r="AZ39" s="167">
        <f t="shared" si="46"/>
        <v>0</v>
      </c>
      <c r="BA39" s="167">
        <f t="shared" si="46"/>
        <v>0</v>
      </c>
      <c r="BB39" s="167">
        <f t="shared" si="46"/>
        <v>0</v>
      </c>
      <c r="BC39" s="167">
        <f t="shared" si="46"/>
        <v>0</v>
      </c>
      <c r="BD39" s="167">
        <f t="shared" si="46"/>
        <v>0</v>
      </c>
      <c r="BE39" s="167">
        <f t="shared" si="46"/>
        <v>0</v>
      </c>
      <c r="BG39" s="167"/>
    </row>
    <row r="40" spans="1:59" ht="15" customHeight="1" thickBot="1">
      <c r="C40" s="840" t="s">
        <v>942</v>
      </c>
      <c r="D40" s="841"/>
      <c r="E40" s="841"/>
      <c r="F40" s="841"/>
      <c r="G40" s="841"/>
      <c r="H40" s="841"/>
      <c r="I40" s="841"/>
      <c r="J40" s="841"/>
      <c r="K40" s="841"/>
      <c r="L40" s="841"/>
      <c r="M40" s="841"/>
      <c r="N40" s="841"/>
      <c r="O40" s="841"/>
      <c r="P40" s="841"/>
      <c r="Q40" s="841"/>
      <c r="R40" s="841"/>
      <c r="S40" s="841"/>
      <c r="T40" s="841"/>
      <c r="U40" s="841"/>
      <c r="V40" s="841"/>
      <c r="W40" s="841"/>
      <c r="X40" s="841"/>
      <c r="Y40" s="841"/>
      <c r="Z40" s="841"/>
      <c r="AA40" s="842"/>
      <c r="AE40" s="1" t="str">
        <f t="shared" si="3"/>
        <v/>
      </c>
      <c r="AF40" s="1">
        <f t="shared" si="33"/>
        <v>0</v>
      </c>
      <c r="AG40" s="1">
        <f t="shared" ca="1" si="37"/>
        <v>1</v>
      </c>
      <c r="AH40" s="1" t="str">
        <f t="shared" si="34"/>
        <v/>
      </c>
      <c r="AI40" s="1" t="str">
        <f t="shared" si="31"/>
        <v/>
      </c>
      <c r="AJ40" s="1" t="str">
        <f t="shared" si="35"/>
        <v/>
      </c>
      <c r="AL40" s="167">
        <f t="shared" ref="AL40:BE40" si="47">+IF($AE40="CC",SUMIF($R40:$V40,AL$9,$R59:$V59),0)</f>
        <v>0</v>
      </c>
      <c r="AM40" s="167">
        <f t="shared" si="47"/>
        <v>0</v>
      </c>
      <c r="AN40" s="167">
        <f t="shared" si="47"/>
        <v>0</v>
      </c>
      <c r="AO40" s="167">
        <f t="shared" si="47"/>
        <v>0</v>
      </c>
      <c r="AP40" s="167">
        <f t="shared" si="47"/>
        <v>0</v>
      </c>
      <c r="AQ40" s="167">
        <f t="shared" si="47"/>
        <v>0</v>
      </c>
      <c r="AR40" s="167">
        <f t="shared" si="47"/>
        <v>0</v>
      </c>
      <c r="AS40" s="167">
        <f t="shared" si="47"/>
        <v>0</v>
      </c>
      <c r="AT40" s="167">
        <f t="shared" si="47"/>
        <v>0</v>
      </c>
      <c r="AU40" s="167">
        <f t="shared" si="47"/>
        <v>0</v>
      </c>
      <c r="AV40" s="167">
        <f t="shared" si="47"/>
        <v>0</v>
      </c>
      <c r="AW40" s="167">
        <f t="shared" si="47"/>
        <v>0</v>
      </c>
      <c r="AX40" s="167">
        <f t="shared" si="47"/>
        <v>0</v>
      </c>
      <c r="AY40" s="167">
        <f t="shared" si="47"/>
        <v>0</v>
      </c>
      <c r="AZ40" s="167">
        <f t="shared" si="47"/>
        <v>0</v>
      </c>
      <c r="BA40" s="167">
        <f t="shared" si="47"/>
        <v>0</v>
      </c>
      <c r="BB40" s="167">
        <f t="shared" si="47"/>
        <v>0</v>
      </c>
      <c r="BC40" s="167">
        <f t="shared" si="47"/>
        <v>0</v>
      </c>
      <c r="BD40" s="167">
        <f t="shared" si="47"/>
        <v>0</v>
      </c>
      <c r="BE40" s="167">
        <f t="shared" si="47"/>
        <v>0</v>
      </c>
      <c r="BG40" s="167"/>
    </row>
    <row r="41" spans="1:59" ht="7.5" customHeight="1" thickBot="1">
      <c r="AE41" s="1" t="str">
        <f t="shared" si="3"/>
        <v/>
      </c>
      <c r="AF41" s="1">
        <f t="shared" si="33"/>
        <v>0</v>
      </c>
      <c r="AG41" s="1">
        <f t="shared" ca="1" si="37"/>
        <v>1</v>
      </c>
      <c r="AH41" s="1" t="str">
        <f t="shared" si="34"/>
        <v/>
      </c>
      <c r="AI41" s="1" t="str">
        <f t="shared" si="31"/>
        <v/>
      </c>
      <c r="AJ41" s="1" t="str">
        <f t="shared" si="35"/>
        <v/>
      </c>
      <c r="AL41" s="167">
        <f t="shared" ref="AL41:BE41" si="48">+IF($AE41="CC",SUMIF($R41:$V41,AL$9,$R60:$V60),0)</f>
        <v>0</v>
      </c>
      <c r="AM41" s="167">
        <f t="shared" si="48"/>
        <v>0</v>
      </c>
      <c r="AN41" s="167">
        <f t="shared" si="48"/>
        <v>0</v>
      </c>
      <c r="AO41" s="167">
        <f t="shared" si="48"/>
        <v>0</v>
      </c>
      <c r="AP41" s="167">
        <f t="shared" si="48"/>
        <v>0</v>
      </c>
      <c r="AQ41" s="167">
        <f t="shared" si="48"/>
        <v>0</v>
      </c>
      <c r="AR41" s="167">
        <f t="shared" si="48"/>
        <v>0</v>
      </c>
      <c r="AS41" s="167">
        <f t="shared" si="48"/>
        <v>0</v>
      </c>
      <c r="AT41" s="167">
        <f t="shared" si="48"/>
        <v>0</v>
      </c>
      <c r="AU41" s="167">
        <f t="shared" si="48"/>
        <v>0</v>
      </c>
      <c r="AV41" s="167">
        <f t="shared" si="48"/>
        <v>0</v>
      </c>
      <c r="AW41" s="167">
        <f t="shared" si="48"/>
        <v>0</v>
      </c>
      <c r="AX41" s="167">
        <f t="shared" si="48"/>
        <v>0</v>
      </c>
      <c r="AY41" s="167">
        <f t="shared" si="48"/>
        <v>0</v>
      </c>
      <c r="AZ41" s="167">
        <f t="shared" si="48"/>
        <v>0</v>
      </c>
      <c r="BA41" s="167">
        <f t="shared" si="48"/>
        <v>0</v>
      </c>
      <c r="BB41" s="167">
        <f t="shared" si="48"/>
        <v>0</v>
      </c>
      <c r="BC41" s="167">
        <f t="shared" si="48"/>
        <v>0</v>
      </c>
      <c r="BD41" s="167">
        <f t="shared" si="48"/>
        <v>0</v>
      </c>
      <c r="BE41" s="167">
        <f t="shared" si="48"/>
        <v>0</v>
      </c>
      <c r="BG41" s="167"/>
    </row>
    <row r="42" spans="1:59">
      <c r="C42" s="83" t="s">
        <v>943</v>
      </c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169"/>
      <c r="Y42" s="84"/>
      <c r="Z42" s="84"/>
      <c r="AA42" s="85"/>
      <c r="AE42" s="1" t="str">
        <f t="shared" si="3"/>
        <v/>
      </c>
      <c r="AF42" s="1">
        <f t="shared" si="33"/>
        <v>0</v>
      </c>
      <c r="AG42" s="1">
        <f t="shared" ca="1" si="37"/>
        <v>1</v>
      </c>
      <c r="AH42" s="1" t="str">
        <f t="shared" si="34"/>
        <v/>
      </c>
      <c r="AI42" s="1" t="str">
        <f t="shared" si="31"/>
        <v/>
      </c>
      <c r="AJ42" s="1" t="str">
        <f t="shared" si="35"/>
        <v/>
      </c>
      <c r="AL42" s="167">
        <f t="shared" ref="AL42:BE42" si="49">+IF($AE42="CC",SUMIF($R42:$V42,AL$9,$R61:$V61),0)</f>
        <v>0</v>
      </c>
      <c r="AM42" s="167">
        <f t="shared" si="49"/>
        <v>0</v>
      </c>
      <c r="AN42" s="167">
        <f t="shared" si="49"/>
        <v>0</v>
      </c>
      <c r="AO42" s="167">
        <f t="shared" si="49"/>
        <v>0</v>
      </c>
      <c r="AP42" s="167">
        <f t="shared" si="49"/>
        <v>0</v>
      </c>
      <c r="AQ42" s="167">
        <f t="shared" si="49"/>
        <v>0</v>
      </c>
      <c r="AR42" s="167">
        <f t="shared" si="49"/>
        <v>0</v>
      </c>
      <c r="AS42" s="167">
        <f t="shared" si="49"/>
        <v>0</v>
      </c>
      <c r="AT42" s="167">
        <f t="shared" si="49"/>
        <v>0</v>
      </c>
      <c r="AU42" s="167">
        <f t="shared" si="49"/>
        <v>0</v>
      </c>
      <c r="AV42" s="167">
        <f t="shared" si="49"/>
        <v>0</v>
      </c>
      <c r="AW42" s="167">
        <f t="shared" si="49"/>
        <v>0</v>
      </c>
      <c r="AX42" s="167">
        <f t="shared" si="49"/>
        <v>0</v>
      </c>
      <c r="AY42" s="167">
        <f t="shared" si="49"/>
        <v>0</v>
      </c>
      <c r="AZ42" s="167">
        <f t="shared" si="49"/>
        <v>0</v>
      </c>
      <c r="BA42" s="167">
        <f t="shared" si="49"/>
        <v>0</v>
      </c>
      <c r="BB42" s="167">
        <f t="shared" si="49"/>
        <v>0</v>
      </c>
      <c r="BC42" s="167">
        <f t="shared" si="49"/>
        <v>0</v>
      </c>
      <c r="BD42" s="167">
        <f t="shared" si="49"/>
        <v>0</v>
      </c>
      <c r="BE42" s="167">
        <f t="shared" si="49"/>
        <v>0</v>
      </c>
      <c r="BG42" s="167"/>
    </row>
    <row r="43" spans="1:59">
      <c r="C43" s="843"/>
      <c r="D43" s="844"/>
      <c r="E43" s="844"/>
      <c r="F43" s="844"/>
      <c r="G43" s="844"/>
      <c r="H43" s="844"/>
      <c r="I43" s="844"/>
      <c r="J43" s="844"/>
      <c r="K43" s="844"/>
      <c r="L43" s="844"/>
      <c r="M43" s="844"/>
      <c r="N43" s="844"/>
      <c r="O43" s="844"/>
      <c r="P43" s="844"/>
      <c r="Q43" s="844"/>
      <c r="R43" s="844"/>
      <c r="S43" s="844"/>
      <c r="T43" s="844"/>
      <c r="U43" s="844"/>
      <c r="V43" s="844"/>
      <c r="W43" s="844"/>
      <c r="X43" s="844"/>
      <c r="Y43" s="844"/>
      <c r="Z43" s="844"/>
      <c r="AA43" s="845"/>
      <c r="AE43" s="1" t="str">
        <f t="shared" si="3"/>
        <v/>
      </c>
      <c r="AF43" s="1">
        <f t="shared" si="33"/>
        <v>0</v>
      </c>
      <c r="AG43" s="1">
        <f t="shared" ca="1" si="37"/>
        <v>1</v>
      </c>
      <c r="AH43" s="1" t="str">
        <f t="shared" si="34"/>
        <v/>
      </c>
      <c r="AI43" s="1" t="str">
        <f t="shared" si="31"/>
        <v/>
      </c>
      <c r="AJ43" s="1" t="str">
        <f t="shared" si="35"/>
        <v/>
      </c>
      <c r="AL43" s="167">
        <f t="shared" ref="AL43:BE43" si="50">+IF($AE43="CC",SUMIF($R43:$V43,AL$9,$R62:$V62),0)</f>
        <v>0</v>
      </c>
      <c r="AM43" s="167">
        <f t="shared" si="50"/>
        <v>0</v>
      </c>
      <c r="AN43" s="167">
        <f t="shared" si="50"/>
        <v>0</v>
      </c>
      <c r="AO43" s="167">
        <f t="shared" si="50"/>
        <v>0</v>
      </c>
      <c r="AP43" s="167">
        <f t="shared" si="50"/>
        <v>0</v>
      </c>
      <c r="AQ43" s="167">
        <f t="shared" si="50"/>
        <v>0</v>
      </c>
      <c r="AR43" s="167">
        <f t="shared" si="50"/>
        <v>0</v>
      </c>
      <c r="AS43" s="167">
        <f t="shared" si="50"/>
        <v>0</v>
      </c>
      <c r="AT43" s="167">
        <f t="shared" si="50"/>
        <v>0</v>
      </c>
      <c r="AU43" s="167">
        <f t="shared" si="50"/>
        <v>0</v>
      </c>
      <c r="AV43" s="167">
        <f t="shared" si="50"/>
        <v>0</v>
      </c>
      <c r="AW43" s="167">
        <f t="shared" si="50"/>
        <v>0</v>
      </c>
      <c r="AX43" s="167">
        <f t="shared" si="50"/>
        <v>0</v>
      </c>
      <c r="AY43" s="167">
        <f t="shared" si="50"/>
        <v>0</v>
      </c>
      <c r="AZ43" s="167">
        <f t="shared" si="50"/>
        <v>0</v>
      </c>
      <c r="BA43" s="167">
        <f t="shared" si="50"/>
        <v>0</v>
      </c>
      <c r="BB43" s="167">
        <f t="shared" si="50"/>
        <v>0</v>
      </c>
      <c r="BC43" s="167">
        <f t="shared" si="50"/>
        <v>0</v>
      </c>
      <c r="BD43" s="167">
        <f t="shared" si="50"/>
        <v>0</v>
      </c>
      <c r="BE43" s="167">
        <f t="shared" si="50"/>
        <v>0</v>
      </c>
      <c r="BG43" s="167"/>
    </row>
    <row r="44" spans="1:59" ht="15.75" thickBot="1">
      <c r="C44" s="846"/>
      <c r="D44" s="847"/>
      <c r="E44" s="847"/>
      <c r="F44" s="847"/>
      <c r="G44" s="847"/>
      <c r="H44" s="847"/>
      <c r="I44" s="847"/>
      <c r="J44" s="847"/>
      <c r="K44" s="847"/>
      <c r="L44" s="847"/>
      <c r="M44" s="847"/>
      <c r="N44" s="847"/>
      <c r="O44" s="847"/>
      <c r="P44" s="847"/>
      <c r="Q44" s="847"/>
      <c r="R44" s="847"/>
      <c r="S44" s="847"/>
      <c r="T44" s="847"/>
      <c r="U44" s="847"/>
      <c r="V44" s="847"/>
      <c r="W44" s="847"/>
      <c r="X44" s="847"/>
      <c r="Y44" s="847"/>
      <c r="Z44" s="847"/>
      <c r="AA44" s="848"/>
      <c r="AE44" s="1" t="str">
        <f t="shared" si="3"/>
        <v/>
      </c>
      <c r="AF44" s="1">
        <f t="shared" si="33"/>
        <v>0</v>
      </c>
      <c r="AG44" s="1">
        <f t="shared" ca="1" si="37"/>
        <v>1</v>
      </c>
      <c r="AH44" s="1" t="str">
        <f t="shared" si="34"/>
        <v/>
      </c>
      <c r="AI44" s="1" t="str">
        <f t="shared" si="31"/>
        <v/>
      </c>
      <c r="AJ44" s="1" t="str">
        <f t="shared" si="35"/>
        <v/>
      </c>
      <c r="AL44" s="167">
        <f t="shared" ref="AL44:BE44" si="51">+IF($AE44="CC",SUMIF($R44:$V44,AL$9,$R63:$V63),0)</f>
        <v>0</v>
      </c>
      <c r="AM44" s="167">
        <f t="shared" si="51"/>
        <v>0</v>
      </c>
      <c r="AN44" s="167">
        <f t="shared" si="51"/>
        <v>0</v>
      </c>
      <c r="AO44" s="167">
        <f t="shared" si="51"/>
        <v>0</v>
      </c>
      <c r="AP44" s="167">
        <f t="shared" si="51"/>
        <v>0</v>
      </c>
      <c r="AQ44" s="167">
        <f t="shared" si="51"/>
        <v>0</v>
      </c>
      <c r="AR44" s="167">
        <f t="shared" si="51"/>
        <v>0</v>
      </c>
      <c r="AS44" s="167">
        <f t="shared" si="51"/>
        <v>0</v>
      </c>
      <c r="AT44" s="167">
        <f t="shared" si="51"/>
        <v>0</v>
      </c>
      <c r="AU44" s="167">
        <f t="shared" si="51"/>
        <v>0</v>
      </c>
      <c r="AV44" s="167">
        <f t="shared" si="51"/>
        <v>0</v>
      </c>
      <c r="AW44" s="167">
        <f t="shared" si="51"/>
        <v>0</v>
      </c>
      <c r="AX44" s="167">
        <f t="shared" si="51"/>
        <v>0</v>
      </c>
      <c r="AY44" s="167">
        <f t="shared" si="51"/>
        <v>0</v>
      </c>
      <c r="AZ44" s="167">
        <f t="shared" si="51"/>
        <v>0</v>
      </c>
      <c r="BA44" s="167">
        <f t="shared" si="51"/>
        <v>0</v>
      </c>
      <c r="BB44" s="167">
        <f t="shared" si="51"/>
        <v>0</v>
      </c>
      <c r="BC44" s="167">
        <f t="shared" si="51"/>
        <v>0</v>
      </c>
      <c r="BD44" s="167">
        <f t="shared" si="51"/>
        <v>0</v>
      </c>
      <c r="BE44" s="167">
        <f t="shared" si="51"/>
        <v>0</v>
      </c>
      <c r="BG44" s="167"/>
    </row>
    <row r="45" spans="1:59" ht="7.5" customHeight="1" thickBot="1">
      <c r="AE45" s="1" t="str">
        <f t="shared" si="3"/>
        <v/>
      </c>
      <c r="AF45" s="1">
        <f t="shared" si="33"/>
        <v>0</v>
      </c>
      <c r="AG45" s="1">
        <f t="shared" ca="1" si="37"/>
        <v>1</v>
      </c>
      <c r="AH45" s="1" t="str">
        <f t="shared" si="34"/>
        <v/>
      </c>
      <c r="AI45" s="1" t="str">
        <f t="shared" si="31"/>
        <v/>
      </c>
      <c r="AJ45" s="1" t="str">
        <f t="shared" si="35"/>
        <v/>
      </c>
      <c r="AL45" s="167">
        <f t="shared" ref="AL45:BE45" si="52">+IF($AE45="CC",SUMIF($R45:$V45,AL$9,$R64:$V64),0)</f>
        <v>0</v>
      </c>
      <c r="AM45" s="167">
        <f t="shared" si="52"/>
        <v>0</v>
      </c>
      <c r="AN45" s="167">
        <f t="shared" si="52"/>
        <v>0</v>
      </c>
      <c r="AO45" s="167">
        <f t="shared" si="52"/>
        <v>0</v>
      </c>
      <c r="AP45" s="167">
        <f t="shared" si="52"/>
        <v>0</v>
      </c>
      <c r="AQ45" s="167">
        <f t="shared" si="52"/>
        <v>0</v>
      </c>
      <c r="AR45" s="167">
        <f t="shared" si="52"/>
        <v>0</v>
      </c>
      <c r="AS45" s="167">
        <f t="shared" si="52"/>
        <v>0</v>
      </c>
      <c r="AT45" s="167">
        <f t="shared" si="52"/>
        <v>0</v>
      </c>
      <c r="AU45" s="167">
        <f t="shared" si="52"/>
        <v>0</v>
      </c>
      <c r="AV45" s="167">
        <f t="shared" si="52"/>
        <v>0</v>
      </c>
      <c r="AW45" s="167">
        <f t="shared" si="52"/>
        <v>0</v>
      </c>
      <c r="AX45" s="167">
        <f t="shared" si="52"/>
        <v>0</v>
      </c>
      <c r="AY45" s="167">
        <f t="shared" si="52"/>
        <v>0</v>
      </c>
      <c r="AZ45" s="167">
        <f t="shared" si="52"/>
        <v>0</v>
      </c>
      <c r="BA45" s="167">
        <f t="shared" si="52"/>
        <v>0</v>
      </c>
      <c r="BB45" s="167">
        <f t="shared" si="52"/>
        <v>0</v>
      </c>
      <c r="BC45" s="167">
        <f t="shared" si="52"/>
        <v>0</v>
      </c>
      <c r="BD45" s="167">
        <f t="shared" si="52"/>
        <v>0</v>
      </c>
      <c r="BE45" s="167">
        <f t="shared" si="52"/>
        <v>0</v>
      </c>
      <c r="BG45" s="167"/>
    </row>
    <row r="46" spans="1:59">
      <c r="C46" s="890" t="s">
        <v>944</v>
      </c>
      <c r="D46" s="891"/>
      <c r="E46" s="891"/>
      <c r="F46" s="891"/>
      <c r="G46" s="891"/>
      <c r="H46" s="891"/>
      <c r="I46" s="891"/>
      <c r="J46" s="891"/>
      <c r="K46" s="891"/>
      <c r="L46" s="891"/>
      <c r="M46" s="891"/>
      <c r="N46" s="891"/>
      <c r="O46" s="891"/>
      <c r="P46" s="891"/>
      <c r="Q46" s="891"/>
      <c r="R46" s="891"/>
      <c r="S46" s="891"/>
      <c r="T46" s="891"/>
      <c r="U46" s="891"/>
      <c r="V46" s="891"/>
      <c r="W46" s="891"/>
      <c r="X46" s="891"/>
      <c r="Y46" s="891"/>
      <c r="Z46" s="891"/>
      <c r="AA46" s="892"/>
      <c r="AE46" s="1" t="str">
        <f t="shared" si="3"/>
        <v/>
      </c>
      <c r="AF46" s="1">
        <f t="shared" si="33"/>
        <v>0</v>
      </c>
      <c r="AG46" s="1">
        <f t="shared" ca="1" si="37"/>
        <v>1</v>
      </c>
      <c r="AH46" s="1" t="str">
        <f t="shared" si="34"/>
        <v/>
      </c>
      <c r="AI46" s="1" t="str">
        <f t="shared" si="31"/>
        <v/>
      </c>
      <c r="AJ46" s="1" t="str">
        <f t="shared" si="35"/>
        <v/>
      </c>
      <c r="AL46" s="167">
        <f t="shared" ref="AL46:BE46" si="53">+IF($AE46="CC",SUMIF($R46:$V46,AL$9,$R65:$V65),0)</f>
        <v>0</v>
      </c>
      <c r="AM46" s="167">
        <f t="shared" si="53"/>
        <v>0</v>
      </c>
      <c r="AN46" s="167">
        <f t="shared" si="53"/>
        <v>0</v>
      </c>
      <c r="AO46" s="167">
        <f t="shared" si="53"/>
        <v>0</v>
      </c>
      <c r="AP46" s="167">
        <f t="shared" si="53"/>
        <v>0</v>
      </c>
      <c r="AQ46" s="167">
        <f t="shared" si="53"/>
        <v>0</v>
      </c>
      <c r="AR46" s="167">
        <f t="shared" si="53"/>
        <v>0</v>
      </c>
      <c r="AS46" s="167">
        <f t="shared" si="53"/>
        <v>0</v>
      </c>
      <c r="AT46" s="167">
        <f t="shared" si="53"/>
        <v>0</v>
      </c>
      <c r="AU46" s="167">
        <f t="shared" si="53"/>
        <v>0</v>
      </c>
      <c r="AV46" s="167">
        <f t="shared" si="53"/>
        <v>0</v>
      </c>
      <c r="AW46" s="167">
        <f t="shared" si="53"/>
        <v>0</v>
      </c>
      <c r="AX46" s="167">
        <f t="shared" si="53"/>
        <v>0</v>
      </c>
      <c r="AY46" s="167">
        <f t="shared" si="53"/>
        <v>0</v>
      </c>
      <c r="AZ46" s="167">
        <f t="shared" si="53"/>
        <v>0</v>
      </c>
      <c r="BA46" s="167">
        <f t="shared" si="53"/>
        <v>0</v>
      </c>
      <c r="BB46" s="167">
        <f t="shared" si="53"/>
        <v>0</v>
      </c>
      <c r="BC46" s="167">
        <f t="shared" si="53"/>
        <v>0</v>
      </c>
      <c r="BD46" s="167">
        <f t="shared" si="53"/>
        <v>0</v>
      </c>
      <c r="BE46" s="167">
        <f t="shared" si="53"/>
        <v>0</v>
      </c>
      <c r="BG46" s="167"/>
    </row>
    <row r="47" spans="1:59" ht="15.75" thickBot="1">
      <c r="C47" s="893"/>
      <c r="D47" s="894"/>
      <c r="E47" s="894"/>
      <c r="F47" s="894"/>
      <c r="G47" s="894"/>
      <c r="H47" s="894"/>
      <c r="I47" s="894"/>
      <c r="J47" s="894"/>
      <c r="K47" s="894"/>
      <c r="L47" s="894"/>
      <c r="M47" s="894"/>
      <c r="N47" s="894"/>
      <c r="O47" s="894"/>
      <c r="P47" s="894"/>
      <c r="Q47" s="894"/>
      <c r="R47" s="894"/>
      <c r="S47" s="894"/>
      <c r="T47" s="894"/>
      <c r="U47" s="894"/>
      <c r="V47" s="894"/>
      <c r="W47" s="894"/>
      <c r="X47" s="894"/>
      <c r="Y47" s="894"/>
      <c r="Z47" s="894"/>
      <c r="AA47" s="895"/>
      <c r="AE47" s="1" t="str">
        <f t="shared" si="3"/>
        <v/>
      </c>
      <c r="AF47" s="1">
        <f t="shared" si="33"/>
        <v>0</v>
      </c>
      <c r="AG47" s="1">
        <f t="shared" ca="1" si="37"/>
        <v>1</v>
      </c>
      <c r="AH47" s="1" t="str">
        <f t="shared" si="34"/>
        <v/>
      </c>
      <c r="AI47" s="1" t="str">
        <f t="shared" si="31"/>
        <v/>
      </c>
      <c r="AJ47" s="1" t="str">
        <f t="shared" si="35"/>
        <v/>
      </c>
      <c r="AL47" s="167">
        <f t="shared" ref="AL47:BE47" si="54">+IF($AE47="CC",SUMIF($R47:$V47,AL$9,$R66:$V66),0)</f>
        <v>0</v>
      </c>
      <c r="AM47" s="167">
        <f t="shared" si="54"/>
        <v>0</v>
      </c>
      <c r="AN47" s="167">
        <f t="shared" si="54"/>
        <v>0</v>
      </c>
      <c r="AO47" s="167">
        <f t="shared" si="54"/>
        <v>0</v>
      </c>
      <c r="AP47" s="167">
        <f t="shared" si="54"/>
        <v>0</v>
      </c>
      <c r="AQ47" s="167">
        <f t="shared" si="54"/>
        <v>0</v>
      </c>
      <c r="AR47" s="167">
        <f t="shared" si="54"/>
        <v>0</v>
      </c>
      <c r="AS47" s="167">
        <f t="shared" si="54"/>
        <v>0</v>
      </c>
      <c r="AT47" s="167">
        <f t="shared" si="54"/>
        <v>0</v>
      </c>
      <c r="AU47" s="167">
        <f t="shared" si="54"/>
        <v>0</v>
      </c>
      <c r="AV47" s="167">
        <f t="shared" si="54"/>
        <v>0</v>
      </c>
      <c r="AW47" s="167">
        <f t="shared" si="54"/>
        <v>0</v>
      </c>
      <c r="AX47" s="167">
        <f t="shared" si="54"/>
        <v>0</v>
      </c>
      <c r="AY47" s="167">
        <f t="shared" si="54"/>
        <v>0</v>
      </c>
      <c r="AZ47" s="167">
        <f t="shared" si="54"/>
        <v>0</v>
      </c>
      <c r="BA47" s="167">
        <f t="shared" si="54"/>
        <v>0</v>
      </c>
      <c r="BB47" s="167">
        <f t="shared" si="54"/>
        <v>0</v>
      </c>
      <c r="BC47" s="167">
        <f t="shared" si="54"/>
        <v>0</v>
      </c>
      <c r="BD47" s="167">
        <f t="shared" si="54"/>
        <v>0</v>
      </c>
      <c r="BE47" s="167">
        <f t="shared" si="54"/>
        <v>0</v>
      </c>
      <c r="BG47" s="167"/>
    </row>
    <row r="48" spans="1:59" ht="14.25" customHeight="1">
      <c r="AE48" s="1" t="str">
        <f t="shared" si="3"/>
        <v/>
      </c>
      <c r="AF48" s="1">
        <f t="shared" si="33"/>
        <v>0</v>
      </c>
      <c r="AG48" s="1">
        <f t="shared" ca="1" si="37"/>
        <v>1</v>
      </c>
      <c r="AH48" s="1" t="str">
        <f t="shared" si="34"/>
        <v/>
      </c>
      <c r="AI48" s="1" t="str">
        <f t="shared" si="31"/>
        <v/>
      </c>
      <c r="AJ48" s="1" t="str">
        <f t="shared" si="35"/>
        <v/>
      </c>
      <c r="AL48" s="167">
        <f t="shared" ref="AL48:BE48" si="55">+IF($AE48="CC",SUMIF($R48:$V48,AL$9,$R67:$V67),0)</f>
        <v>0</v>
      </c>
      <c r="AM48" s="167">
        <f t="shared" si="55"/>
        <v>0</v>
      </c>
      <c r="AN48" s="167">
        <f t="shared" si="55"/>
        <v>0</v>
      </c>
      <c r="AO48" s="167">
        <f t="shared" si="55"/>
        <v>0</v>
      </c>
      <c r="AP48" s="167">
        <f t="shared" si="55"/>
        <v>0</v>
      </c>
      <c r="AQ48" s="167">
        <f t="shared" si="55"/>
        <v>0</v>
      </c>
      <c r="AR48" s="167">
        <f t="shared" si="55"/>
        <v>0</v>
      </c>
      <c r="AS48" s="167">
        <f t="shared" si="55"/>
        <v>0</v>
      </c>
      <c r="AT48" s="167">
        <f t="shared" si="55"/>
        <v>0</v>
      </c>
      <c r="AU48" s="167">
        <f t="shared" si="55"/>
        <v>0</v>
      </c>
      <c r="AV48" s="167">
        <f t="shared" si="55"/>
        <v>0</v>
      </c>
      <c r="AW48" s="167">
        <f t="shared" si="55"/>
        <v>0</v>
      </c>
      <c r="AX48" s="167">
        <f t="shared" si="55"/>
        <v>0</v>
      </c>
      <c r="AY48" s="167">
        <f t="shared" si="55"/>
        <v>0</v>
      </c>
      <c r="AZ48" s="167">
        <f t="shared" si="55"/>
        <v>0</v>
      </c>
      <c r="BA48" s="167">
        <f t="shared" si="55"/>
        <v>0</v>
      </c>
      <c r="BB48" s="167">
        <f t="shared" si="55"/>
        <v>0</v>
      </c>
      <c r="BC48" s="167">
        <f t="shared" si="55"/>
        <v>0</v>
      </c>
      <c r="BD48" s="167">
        <f t="shared" si="55"/>
        <v>0</v>
      </c>
      <c r="BE48" s="167">
        <f t="shared" si="55"/>
        <v>0</v>
      </c>
      <c r="BG48" s="167"/>
    </row>
    <row r="49" spans="1:59" s="44" customFormat="1" ht="14.25" customHeight="1" thickBot="1">
      <c r="X49" s="170"/>
      <c r="AE49" s="1" t="str">
        <f t="shared" si="3"/>
        <v/>
      </c>
      <c r="AF49" s="1">
        <f t="shared" si="33"/>
        <v>0</v>
      </c>
      <c r="AG49" s="1">
        <f t="shared" ca="1" si="37"/>
        <v>1</v>
      </c>
      <c r="AH49" s="1" t="str">
        <f t="shared" si="34"/>
        <v/>
      </c>
      <c r="AI49" s="1" t="str">
        <f t="shared" si="31"/>
        <v/>
      </c>
      <c r="AJ49" s="1" t="str">
        <f t="shared" si="35"/>
        <v/>
      </c>
      <c r="AL49" s="167">
        <f t="shared" ref="AL49:BE49" si="56">+IF($AE49="CC",SUMIF($R49:$V49,AL$9,$R68:$V68),0)</f>
        <v>0</v>
      </c>
      <c r="AM49" s="167">
        <f t="shared" si="56"/>
        <v>0</v>
      </c>
      <c r="AN49" s="167">
        <f t="shared" si="56"/>
        <v>0</v>
      </c>
      <c r="AO49" s="167">
        <f t="shared" si="56"/>
        <v>0</v>
      </c>
      <c r="AP49" s="167">
        <f t="shared" si="56"/>
        <v>0</v>
      </c>
      <c r="AQ49" s="167">
        <f t="shared" si="56"/>
        <v>0</v>
      </c>
      <c r="AR49" s="167">
        <f t="shared" si="56"/>
        <v>0</v>
      </c>
      <c r="AS49" s="167">
        <f t="shared" si="56"/>
        <v>0</v>
      </c>
      <c r="AT49" s="167">
        <f t="shared" si="56"/>
        <v>0</v>
      </c>
      <c r="AU49" s="167">
        <f t="shared" si="56"/>
        <v>0</v>
      </c>
      <c r="AV49" s="167">
        <f t="shared" si="56"/>
        <v>0</v>
      </c>
      <c r="AW49" s="167">
        <f t="shared" si="56"/>
        <v>0</v>
      </c>
      <c r="AX49" s="167">
        <f t="shared" si="56"/>
        <v>0</v>
      </c>
      <c r="AY49" s="167">
        <f t="shared" si="56"/>
        <v>0</v>
      </c>
      <c r="AZ49" s="167">
        <f t="shared" si="56"/>
        <v>0</v>
      </c>
      <c r="BA49" s="167">
        <f t="shared" si="56"/>
        <v>0</v>
      </c>
      <c r="BB49" s="167">
        <f t="shared" si="56"/>
        <v>0</v>
      </c>
      <c r="BC49" s="167">
        <f t="shared" si="56"/>
        <v>0</v>
      </c>
      <c r="BD49" s="167">
        <f t="shared" si="56"/>
        <v>0</v>
      </c>
      <c r="BE49" s="167">
        <f t="shared" si="56"/>
        <v>0</v>
      </c>
      <c r="BG49" s="170"/>
    </row>
    <row r="50" spans="1:59" s="44" customFormat="1" ht="14.25" customHeight="1" thickBot="1">
      <c r="D50" s="835">
        <f>+'Formulario 1'!$C$20</f>
        <v>0</v>
      </c>
      <c r="E50" s="835"/>
      <c r="F50" s="835"/>
      <c r="H50" s="972"/>
      <c r="I50" s="972"/>
      <c r="O50" s="897" t="str">
        <f>+'Formulario 1'!$F$14</f>
        <v>Provincia:</v>
      </c>
      <c r="P50" s="898"/>
      <c r="Q50" s="899" t="str">
        <f>+'Formulario 1'!$G$14</f>
        <v>GUANACASTE</v>
      </c>
      <c r="R50" s="900"/>
      <c r="S50" s="900"/>
      <c r="T50" s="900"/>
      <c r="U50" s="901"/>
      <c r="V50" s="902" t="s">
        <v>945</v>
      </c>
      <c r="W50" s="903"/>
      <c r="X50" s="906">
        <f>+'Formulario 1'!$C$16</f>
        <v>26780563</v>
      </c>
      <c r="Y50" s="907"/>
      <c r="Z50" s="908"/>
      <c r="AE50" s="1" t="str">
        <f t="shared" si="3"/>
        <v/>
      </c>
      <c r="AF50" s="1">
        <f t="shared" si="33"/>
        <v>0</v>
      </c>
      <c r="AG50" s="1">
        <f t="shared" ca="1" si="37"/>
        <v>1</v>
      </c>
      <c r="AH50" s="1" t="str">
        <f t="shared" si="34"/>
        <v/>
      </c>
      <c r="AI50" s="1" t="str">
        <f t="shared" si="31"/>
        <v/>
      </c>
      <c r="AJ50" s="1" t="str">
        <f t="shared" si="35"/>
        <v/>
      </c>
      <c r="AL50" s="167">
        <f t="shared" ref="AL50:BE50" si="57">+IF($AE50="CC",SUMIF($R50:$V50,AL$9,$R69:$V69),0)</f>
        <v>0</v>
      </c>
      <c r="AM50" s="167">
        <f t="shared" si="57"/>
        <v>0</v>
      </c>
      <c r="AN50" s="167">
        <f t="shared" si="57"/>
        <v>0</v>
      </c>
      <c r="AO50" s="167">
        <f t="shared" si="57"/>
        <v>0</v>
      </c>
      <c r="AP50" s="167">
        <f t="shared" si="57"/>
        <v>0</v>
      </c>
      <c r="AQ50" s="167">
        <f t="shared" si="57"/>
        <v>0</v>
      </c>
      <c r="AR50" s="167">
        <f t="shared" si="57"/>
        <v>0</v>
      </c>
      <c r="AS50" s="167">
        <f t="shared" si="57"/>
        <v>0</v>
      </c>
      <c r="AT50" s="167">
        <f t="shared" si="57"/>
        <v>0</v>
      </c>
      <c r="AU50" s="167">
        <f t="shared" si="57"/>
        <v>0</v>
      </c>
      <c r="AV50" s="167">
        <f t="shared" si="57"/>
        <v>0</v>
      </c>
      <c r="AW50" s="167">
        <f t="shared" si="57"/>
        <v>0</v>
      </c>
      <c r="AX50" s="167">
        <f t="shared" si="57"/>
        <v>0</v>
      </c>
      <c r="AY50" s="167">
        <f t="shared" si="57"/>
        <v>0</v>
      </c>
      <c r="AZ50" s="167">
        <f t="shared" si="57"/>
        <v>0</v>
      </c>
      <c r="BA50" s="167">
        <f t="shared" si="57"/>
        <v>0</v>
      </c>
      <c r="BB50" s="167">
        <f t="shared" si="57"/>
        <v>0</v>
      </c>
      <c r="BC50" s="167">
        <f t="shared" si="57"/>
        <v>0</v>
      </c>
      <c r="BD50" s="167">
        <f t="shared" si="57"/>
        <v>0</v>
      </c>
      <c r="BE50" s="167">
        <f t="shared" si="57"/>
        <v>0</v>
      </c>
      <c r="BG50" s="170"/>
    </row>
    <row r="51" spans="1:59" s="44" customFormat="1" ht="14.25" customHeight="1">
      <c r="D51" s="868" t="s">
        <v>946</v>
      </c>
      <c r="E51" s="868"/>
      <c r="F51" s="868"/>
      <c r="H51" s="868" t="s">
        <v>947</v>
      </c>
      <c r="I51" s="868"/>
      <c r="K51" s="302" t="s">
        <v>948</v>
      </c>
      <c r="O51" s="870" t="str">
        <f>+'Formulario 1'!$F$15</f>
        <v>Cantón:</v>
      </c>
      <c r="P51" s="871"/>
      <c r="Q51" s="872" t="str">
        <f>+'Formulario 1'!$G$15</f>
        <v>ABANGARES</v>
      </c>
      <c r="R51" s="873"/>
      <c r="S51" s="873"/>
      <c r="T51" s="873"/>
      <c r="U51" s="874"/>
      <c r="V51" s="904"/>
      <c r="W51" s="905"/>
      <c r="X51" s="909" t="str">
        <f>IF('Formulario 1'!D16="","",'Formulario 1'!D16)</f>
        <v/>
      </c>
      <c r="Y51" s="910"/>
      <c r="Z51" s="911"/>
      <c r="AE51" s="1" t="str">
        <f t="shared" si="3"/>
        <v/>
      </c>
      <c r="AF51" s="1">
        <f t="shared" si="33"/>
        <v>0</v>
      </c>
      <c r="AG51" s="1">
        <f t="shared" ca="1" si="37"/>
        <v>1</v>
      </c>
      <c r="AH51" s="1" t="str">
        <f t="shared" si="34"/>
        <v/>
      </c>
      <c r="AI51" s="1" t="str">
        <f t="shared" si="31"/>
        <v/>
      </c>
      <c r="AJ51" s="1" t="str">
        <f t="shared" si="35"/>
        <v/>
      </c>
      <c r="AL51" s="167">
        <f t="shared" ref="AL51:BE51" si="58">+IF($AE51="CC",SUMIF($R51:$V51,AL$9,$R70:$V70),0)</f>
        <v>0</v>
      </c>
      <c r="AM51" s="167">
        <f t="shared" si="58"/>
        <v>0</v>
      </c>
      <c r="AN51" s="167">
        <f t="shared" si="58"/>
        <v>0</v>
      </c>
      <c r="AO51" s="167">
        <f t="shared" si="58"/>
        <v>0</v>
      </c>
      <c r="AP51" s="167">
        <f t="shared" si="58"/>
        <v>0</v>
      </c>
      <c r="AQ51" s="167">
        <f t="shared" si="58"/>
        <v>0</v>
      </c>
      <c r="AR51" s="167">
        <f t="shared" si="58"/>
        <v>0</v>
      </c>
      <c r="AS51" s="167">
        <f t="shared" si="58"/>
        <v>0</v>
      </c>
      <c r="AT51" s="167">
        <f t="shared" si="58"/>
        <v>0</v>
      </c>
      <c r="AU51" s="167">
        <f t="shared" si="58"/>
        <v>0</v>
      </c>
      <c r="AV51" s="167">
        <f t="shared" si="58"/>
        <v>0</v>
      </c>
      <c r="AW51" s="167">
        <f t="shared" si="58"/>
        <v>0</v>
      </c>
      <c r="AX51" s="167">
        <f t="shared" si="58"/>
        <v>0</v>
      </c>
      <c r="AY51" s="167">
        <f t="shared" si="58"/>
        <v>0</v>
      </c>
      <c r="AZ51" s="167">
        <f t="shared" si="58"/>
        <v>0</v>
      </c>
      <c r="BA51" s="167">
        <f t="shared" si="58"/>
        <v>0</v>
      </c>
      <c r="BB51" s="167">
        <f t="shared" si="58"/>
        <v>0</v>
      </c>
      <c r="BC51" s="167">
        <f t="shared" si="58"/>
        <v>0</v>
      </c>
      <c r="BD51" s="167">
        <f t="shared" si="58"/>
        <v>0</v>
      </c>
      <c r="BE51" s="167">
        <f t="shared" si="58"/>
        <v>0</v>
      </c>
      <c r="BG51" s="170"/>
    </row>
    <row r="52" spans="1:59" s="44" customFormat="1" ht="14.25" customHeight="1">
      <c r="O52" s="870" t="str">
        <f>+'Formulario 1'!$F$16</f>
        <v>Distrito:</v>
      </c>
      <c r="P52" s="871"/>
      <c r="Q52" s="872" t="str">
        <f>+'Formulario 1'!$G$16</f>
        <v>COLORADO</v>
      </c>
      <c r="R52" s="873"/>
      <c r="S52" s="873"/>
      <c r="T52" s="873"/>
      <c r="U52" s="874"/>
      <c r="V52" s="875" t="s">
        <v>949</v>
      </c>
      <c r="W52" s="876"/>
      <c r="X52" s="879">
        <f>+'Formulario 1'!$C$17</f>
        <v>26780376</v>
      </c>
      <c r="Y52" s="880"/>
      <c r="Z52" s="881"/>
      <c r="AE52" s="1" t="str">
        <f t="shared" si="3"/>
        <v/>
      </c>
      <c r="AF52" s="1">
        <f t="shared" si="33"/>
        <v>0</v>
      </c>
      <c r="AG52" s="1">
        <f t="shared" ca="1" si="37"/>
        <v>1</v>
      </c>
      <c r="AH52" s="1" t="str">
        <f t="shared" si="34"/>
        <v/>
      </c>
      <c r="AI52" s="1" t="str">
        <f t="shared" si="31"/>
        <v/>
      </c>
      <c r="AJ52" s="1" t="str">
        <f t="shared" si="35"/>
        <v/>
      </c>
      <c r="AL52" s="167">
        <f t="shared" ref="AL52:BE52" si="59">+IF($AE52="CC",SUMIF($R52:$V52,AL$9,$R71:$V71),0)</f>
        <v>0</v>
      </c>
      <c r="AM52" s="167">
        <f t="shared" si="59"/>
        <v>0</v>
      </c>
      <c r="AN52" s="167">
        <f t="shared" si="59"/>
        <v>0</v>
      </c>
      <c r="AO52" s="167">
        <f t="shared" si="59"/>
        <v>0</v>
      </c>
      <c r="AP52" s="167">
        <f t="shared" si="59"/>
        <v>0</v>
      </c>
      <c r="AQ52" s="167">
        <f t="shared" si="59"/>
        <v>0</v>
      </c>
      <c r="AR52" s="167">
        <f t="shared" si="59"/>
        <v>0</v>
      </c>
      <c r="AS52" s="167">
        <f t="shared" si="59"/>
        <v>0</v>
      </c>
      <c r="AT52" s="167">
        <f t="shared" si="59"/>
        <v>0</v>
      </c>
      <c r="AU52" s="167">
        <f t="shared" si="59"/>
        <v>0</v>
      </c>
      <c r="AV52" s="167">
        <f t="shared" si="59"/>
        <v>0</v>
      </c>
      <c r="AW52" s="167">
        <f t="shared" si="59"/>
        <v>0</v>
      </c>
      <c r="AX52" s="167">
        <f t="shared" si="59"/>
        <v>0</v>
      </c>
      <c r="AY52" s="167">
        <f t="shared" si="59"/>
        <v>0</v>
      </c>
      <c r="AZ52" s="167">
        <f t="shared" si="59"/>
        <v>0</v>
      </c>
      <c r="BA52" s="167">
        <f t="shared" si="59"/>
        <v>0</v>
      </c>
      <c r="BB52" s="167">
        <f t="shared" si="59"/>
        <v>0</v>
      </c>
      <c r="BC52" s="167">
        <f t="shared" si="59"/>
        <v>0</v>
      </c>
      <c r="BD52" s="167">
        <f t="shared" si="59"/>
        <v>0</v>
      </c>
      <c r="BE52" s="167">
        <f t="shared" si="59"/>
        <v>0</v>
      </c>
      <c r="BG52" s="170"/>
    </row>
    <row r="53" spans="1:59" ht="14.25" customHeight="1" thickBot="1">
      <c r="O53" s="882" t="str">
        <f>+'Formulario 1'!$F$17</f>
        <v>Poblado:</v>
      </c>
      <c r="P53" s="883"/>
      <c r="Q53" s="884" t="str">
        <f>+'Formulario 1'!$G$17</f>
        <v>COLORADO</v>
      </c>
      <c r="R53" s="885"/>
      <c r="S53" s="885"/>
      <c r="T53" s="885"/>
      <c r="U53" s="886"/>
      <c r="V53" s="877"/>
      <c r="W53" s="878"/>
      <c r="X53" s="887" t="str">
        <f>IF('Formulario 1'!D17="","",'Formulario 1'!D17)</f>
        <v/>
      </c>
      <c r="Y53" s="888"/>
      <c r="Z53" s="889"/>
      <c r="AE53" s="1" t="str">
        <f t="shared" si="3"/>
        <v/>
      </c>
      <c r="AF53" s="1">
        <f t="shared" si="33"/>
        <v>0</v>
      </c>
      <c r="AG53" s="1">
        <f t="shared" ca="1" si="37"/>
        <v>1</v>
      </c>
      <c r="AH53" s="1" t="str">
        <f t="shared" si="34"/>
        <v/>
      </c>
      <c r="AI53" s="1" t="str">
        <f t="shared" si="31"/>
        <v/>
      </c>
      <c r="AJ53" s="1" t="str">
        <f t="shared" si="35"/>
        <v/>
      </c>
      <c r="AL53" s="167">
        <f t="shared" ref="AL53:BE53" si="60">+IF($AE53="CC",SUMIF($R53:$V53,AL$9,$R72:$V72),0)</f>
        <v>0</v>
      </c>
      <c r="AM53" s="167">
        <f t="shared" si="60"/>
        <v>0</v>
      </c>
      <c r="AN53" s="167">
        <f t="shared" si="60"/>
        <v>0</v>
      </c>
      <c r="AO53" s="167">
        <f t="shared" si="60"/>
        <v>0</v>
      </c>
      <c r="AP53" s="167">
        <f t="shared" si="60"/>
        <v>0</v>
      </c>
      <c r="AQ53" s="167">
        <f t="shared" si="60"/>
        <v>0</v>
      </c>
      <c r="AR53" s="167">
        <f t="shared" si="60"/>
        <v>0</v>
      </c>
      <c r="AS53" s="167">
        <f t="shared" si="60"/>
        <v>0</v>
      </c>
      <c r="AT53" s="167">
        <f t="shared" si="60"/>
        <v>0</v>
      </c>
      <c r="AU53" s="167">
        <f t="shared" si="60"/>
        <v>0</v>
      </c>
      <c r="AV53" s="167">
        <f t="shared" si="60"/>
        <v>0</v>
      </c>
      <c r="AW53" s="167">
        <f t="shared" si="60"/>
        <v>0</v>
      </c>
      <c r="AX53" s="167">
        <f t="shared" si="60"/>
        <v>0</v>
      </c>
      <c r="AY53" s="167">
        <f t="shared" si="60"/>
        <v>0</v>
      </c>
      <c r="AZ53" s="167">
        <f t="shared" si="60"/>
        <v>0</v>
      </c>
      <c r="BA53" s="167">
        <f t="shared" si="60"/>
        <v>0</v>
      </c>
      <c r="BB53" s="167">
        <f t="shared" si="60"/>
        <v>0</v>
      </c>
      <c r="BC53" s="167">
        <f t="shared" si="60"/>
        <v>0</v>
      </c>
      <c r="BD53" s="167">
        <f t="shared" si="60"/>
        <v>0</v>
      </c>
      <c r="BE53" s="167">
        <f t="shared" si="60"/>
        <v>0</v>
      </c>
      <c r="BG53" s="167"/>
    </row>
    <row r="54" spans="1:59" ht="14.25" customHeight="1">
      <c r="X54" s="171"/>
      <c r="Y54" s="45"/>
      <c r="AE54" s="1" t="str">
        <f t="shared" si="3"/>
        <v/>
      </c>
      <c r="AF54" s="1">
        <f t="shared" si="33"/>
        <v>0</v>
      </c>
      <c r="AG54" s="1">
        <f t="shared" ca="1" si="37"/>
        <v>1</v>
      </c>
      <c r="AH54" s="1" t="str">
        <f t="shared" si="34"/>
        <v/>
      </c>
      <c r="AI54" s="1" t="str">
        <f t="shared" si="31"/>
        <v/>
      </c>
      <c r="AJ54" s="1" t="str">
        <f t="shared" si="35"/>
        <v/>
      </c>
      <c r="AL54" s="167">
        <f t="shared" ref="AL54:BE54" si="61">+IF($AE54="CC",SUMIF($R54:$V54,AL$9,$R73:$V73),0)</f>
        <v>0</v>
      </c>
      <c r="AM54" s="167">
        <f t="shared" si="61"/>
        <v>0</v>
      </c>
      <c r="AN54" s="167">
        <f t="shared" si="61"/>
        <v>0</v>
      </c>
      <c r="AO54" s="167">
        <f t="shared" si="61"/>
        <v>0</v>
      </c>
      <c r="AP54" s="167">
        <f t="shared" si="61"/>
        <v>0</v>
      </c>
      <c r="AQ54" s="167">
        <f t="shared" si="61"/>
        <v>0</v>
      </c>
      <c r="AR54" s="167">
        <f t="shared" si="61"/>
        <v>0</v>
      </c>
      <c r="AS54" s="167">
        <f t="shared" si="61"/>
        <v>0</v>
      </c>
      <c r="AT54" s="167">
        <f t="shared" si="61"/>
        <v>0</v>
      </c>
      <c r="AU54" s="167">
        <f t="shared" si="61"/>
        <v>0</v>
      </c>
      <c r="AV54" s="167">
        <f t="shared" si="61"/>
        <v>0</v>
      </c>
      <c r="AW54" s="167">
        <f t="shared" si="61"/>
        <v>0</v>
      </c>
      <c r="AX54" s="167">
        <f t="shared" si="61"/>
        <v>0</v>
      </c>
      <c r="AY54" s="167">
        <f t="shared" si="61"/>
        <v>0</v>
      </c>
      <c r="AZ54" s="167">
        <f t="shared" si="61"/>
        <v>0</v>
      </c>
      <c r="BA54" s="167">
        <f t="shared" si="61"/>
        <v>0</v>
      </c>
      <c r="BB54" s="167">
        <f t="shared" si="61"/>
        <v>0</v>
      </c>
      <c r="BC54" s="167">
        <f t="shared" si="61"/>
        <v>0</v>
      </c>
      <c r="BD54" s="167">
        <f t="shared" si="61"/>
        <v>0</v>
      </c>
      <c r="BE54" s="167">
        <f t="shared" si="61"/>
        <v>0</v>
      </c>
      <c r="BG54" s="167"/>
    </row>
    <row r="55" spans="1:59" ht="14.25" customHeight="1" thickBot="1">
      <c r="D55" s="835"/>
      <c r="E55" s="835"/>
      <c r="F55" s="835"/>
      <c r="G55" s="44"/>
      <c r="H55" s="835"/>
      <c r="I55" s="835"/>
      <c r="J55" s="44"/>
      <c r="K55" s="44"/>
      <c r="AE55" s="1" t="str">
        <f t="shared" si="3"/>
        <v/>
      </c>
      <c r="AF55" s="1">
        <f t="shared" si="33"/>
        <v>0</v>
      </c>
      <c r="AG55" s="1">
        <f t="shared" ca="1" si="37"/>
        <v>1</v>
      </c>
      <c r="AH55" s="1" t="str">
        <f t="shared" si="34"/>
        <v/>
      </c>
      <c r="AI55" s="1" t="str">
        <f t="shared" si="31"/>
        <v/>
      </c>
      <c r="AJ55" s="1" t="str">
        <f t="shared" si="35"/>
        <v/>
      </c>
      <c r="AL55" s="167">
        <f t="shared" ref="AL55:BE55" si="62">+IF($AE55="CC",SUMIF($R55:$V55,AL$9,$R74:$V74),0)</f>
        <v>0</v>
      </c>
      <c r="AM55" s="167">
        <f t="shared" si="62"/>
        <v>0</v>
      </c>
      <c r="AN55" s="167">
        <f t="shared" si="62"/>
        <v>0</v>
      </c>
      <c r="AO55" s="167">
        <f t="shared" si="62"/>
        <v>0</v>
      </c>
      <c r="AP55" s="167">
        <f t="shared" si="62"/>
        <v>0</v>
      </c>
      <c r="AQ55" s="167">
        <f t="shared" si="62"/>
        <v>0</v>
      </c>
      <c r="AR55" s="167">
        <f t="shared" si="62"/>
        <v>0</v>
      </c>
      <c r="AS55" s="167">
        <f t="shared" si="62"/>
        <v>0</v>
      </c>
      <c r="AT55" s="167">
        <f t="shared" si="62"/>
        <v>0</v>
      </c>
      <c r="AU55" s="167">
        <f t="shared" si="62"/>
        <v>0</v>
      </c>
      <c r="AV55" s="167">
        <f t="shared" si="62"/>
        <v>0</v>
      </c>
      <c r="AW55" s="167">
        <f t="shared" si="62"/>
        <v>0</v>
      </c>
      <c r="AX55" s="167">
        <f t="shared" si="62"/>
        <v>0</v>
      </c>
      <c r="AY55" s="167">
        <f t="shared" si="62"/>
        <v>0</v>
      </c>
      <c r="AZ55" s="167">
        <f t="shared" si="62"/>
        <v>0</v>
      </c>
      <c r="BA55" s="167">
        <f t="shared" si="62"/>
        <v>0</v>
      </c>
      <c r="BB55" s="167">
        <f t="shared" si="62"/>
        <v>0</v>
      </c>
      <c r="BC55" s="167">
        <f t="shared" si="62"/>
        <v>0</v>
      </c>
      <c r="BD55" s="167">
        <f t="shared" si="62"/>
        <v>0</v>
      </c>
      <c r="BE55" s="167">
        <f t="shared" si="62"/>
        <v>0</v>
      </c>
      <c r="BG55" s="167"/>
    </row>
    <row r="56" spans="1:59" ht="14.25" customHeight="1">
      <c r="D56" s="868" t="s">
        <v>950</v>
      </c>
      <c r="E56" s="868"/>
      <c r="F56" s="868"/>
      <c r="G56" s="44"/>
      <c r="H56" s="868" t="s">
        <v>951</v>
      </c>
      <c r="I56" s="868"/>
      <c r="J56" s="44"/>
      <c r="K56" s="302" t="s">
        <v>948</v>
      </c>
      <c r="Z56" s="800" t="s">
        <v>1165</v>
      </c>
      <c r="AA56" s="800"/>
      <c r="AB56" s="800"/>
      <c r="AE56" s="1" t="str">
        <f t="shared" si="3"/>
        <v/>
      </c>
      <c r="AF56" s="1">
        <f t="shared" si="33"/>
        <v>0</v>
      </c>
      <c r="AG56" s="1">
        <f t="shared" ca="1" si="37"/>
        <v>1</v>
      </c>
      <c r="AH56" s="1" t="str">
        <f t="shared" si="34"/>
        <v/>
      </c>
      <c r="AI56" s="1" t="str">
        <f t="shared" si="31"/>
        <v/>
      </c>
      <c r="AJ56" s="1" t="str">
        <f t="shared" si="35"/>
        <v/>
      </c>
      <c r="AL56" s="167">
        <f t="shared" ref="AL56:BE56" si="63">+IF($AE56="CC",SUMIF($R56:$V56,AL$9,$R75:$V75),0)</f>
        <v>0</v>
      </c>
      <c r="AM56" s="167">
        <f t="shared" si="63"/>
        <v>0</v>
      </c>
      <c r="AN56" s="167">
        <f t="shared" si="63"/>
        <v>0</v>
      </c>
      <c r="AO56" s="167">
        <f t="shared" si="63"/>
        <v>0</v>
      </c>
      <c r="AP56" s="167">
        <f t="shared" si="63"/>
        <v>0</v>
      </c>
      <c r="AQ56" s="167">
        <f t="shared" si="63"/>
        <v>0</v>
      </c>
      <c r="AR56" s="167">
        <f t="shared" si="63"/>
        <v>0</v>
      </c>
      <c r="AS56" s="167">
        <f t="shared" si="63"/>
        <v>0</v>
      </c>
      <c r="AT56" s="167">
        <f t="shared" si="63"/>
        <v>0</v>
      </c>
      <c r="AU56" s="167">
        <f t="shared" si="63"/>
        <v>0</v>
      </c>
      <c r="AV56" s="167">
        <f t="shared" si="63"/>
        <v>0</v>
      </c>
      <c r="AW56" s="167">
        <f t="shared" si="63"/>
        <v>0</v>
      </c>
      <c r="AX56" s="167">
        <f t="shared" si="63"/>
        <v>0</v>
      </c>
      <c r="AY56" s="167">
        <f t="shared" si="63"/>
        <v>0</v>
      </c>
      <c r="AZ56" s="167">
        <f t="shared" si="63"/>
        <v>0</v>
      </c>
      <c r="BA56" s="167">
        <f t="shared" si="63"/>
        <v>0</v>
      </c>
      <c r="BB56" s="167">
        <f t="shared" si="63"/>
        <v>0</v>
      </c>
      <c r="BC56" s="167">
        <f t="shared" si="63"/>
        <v>0</v>
      </c>
      <c r="BD56" s="167">
        <f t="shared" si="63"/>
        <v>0</v>
      </c>
      <c r="BE56" s="167">
        <f t="shared" si="63"/>
        <v>0</v>
      </c>
      <c r="BG56" s="167"/>
    </row>
    <row r="57" spans="1:59" ht="18" customHeight="1">
      <c r="A57" s="160">
        <f>+A1+1</f>
        <v>2</v>
      </c>
      <c r="B57" s="159">
        <f>+LOOKUP(A57,'Hoja de Cálculo'!$S$20:$S$45,'Hoja de Cálculo'!$T$20:$T$45)</f>
        <v>2</v>
      </c>
      <c r="C57" s="971" t="s">
        <v>66</v>
      </c>
      <c r="D57" s="971"/>
      <c r="E57" s="971"/>
      <c r="F57" s="971"/>
      <c r="G57" s="971"/>
      <c r="H57" s="971"/>
      <c r="I57" s="971"/>
      <c r="J57" s="971"/>
      <c r="K57" s="971"/>
      <c r="L57" s="971"/>
      <c r="M57" s="971"/>
      <c r="N57" s="971"/>
      <c r="O57" s="971"/>
      <c r="P57" s="971"/>
      <c r="Q57" s="971"/>
      <c r="R57" s="971"/>
      <c r="S57" s="971"/>
      <c r="T57" s="971"/>
      <c r="U57" s="971"/>
      <c r="V57" s="971"/>
      <c r="W57" s="971"/>
      <c r="X57" s="971"/>
      <c r="Y57" s="971"/>
      <c r="Z57" s="971"/>
      <c r="AA57" s="971"/>
      <c r="AE57" s="1" t="str">
        <f t="shared" si="3"/>
        <v/>
      </c>
      <c r="AF57" s="1">
        <f t="shared" si="33"/>
        <v>0</v>
      </c>
      <c r="AG57" s="1">
        <f t="shared" ca="1" si="37"/>
        <v>1</v>
      </c>
      <c r="AH57" s="1" t="str">
        <f t="shared" si="34"/>
        <v/>
      </c>
      <c r="AI57" s="1" t="str">
        <f t="shared" si="31"/>
        <v/>
      </c>
      <c r="AJ57" s="1" t="str">
        <f t="shared" si="35"/>
        <v/>
      </c>
      <c r="AL57" s="167">
        <f t="shared" ref="AL57:BE57" si="64">+IF($AE57="CC",SUMIF($R57:$V57,AL$9,$R76:$V76),0)</f>
        <v>0</v>
      </c>
      <c r="AM57" s="167">
        <f t="shared" si="64"/>
        <v>0</v>
      </c>
      <c r="AN57" s="167">
        <f t="shared" si="64"/>
        <v>0</v>
      </c>
      <c r="AO57" s="167">
        <f t="shared" si="64"/>
        <v>0</v>
      </c>
      <c r="AP57" s="167">
        <f t="shared" si="64"/>
        <v>0</v>
      </c>
      <c r="AQ57" s="167">
        <f t="shared" si="64"/>
        <v>0</v>
      </c>
      <c r="AR57" s="167">
        <f t="shared" si="64"/>
        <v>0</v>
      </c>
      <c r="AS57" s="167">
        <f t="shared" si="64"/>
        <v>0</v>
      </c>
      <c r="AT57" s="167">
        <f t="shared" si="64"/>
        <v>0</v>
      </c>
      <c r="AU57" s="167">
        <f t="shared" si="64"/>
        <v>0</v>
      </c>
      <c r="AV57" s="167">
        <f t="shared" si="64"/>
        <v>0</v>
      </c>
      <c r="AW57" s="167">
        <f t="shared" si="64"/>
        <v>0</v>
      </c>
      <c r="AX57" s="167">
        <f t="shared" si="64"/>
        <v>0</v>
      </c>
      <c r="AY57" s="167">
        <f t="shared" si="64"/>
        <v>0</v>
      </c>
      <c r="AZ57" s="167">
        <f t="shared" si="64"/>
        <v>0</v>
      </c>
      <c r="BA57" s="167">
        <f t="shared" si="64"/>
        <v>0</v>
      </c>
      <c r="BB57" s="167">
        <f t="shared" si="64"/>
        <v>0</v>
      </c>
      <c r="BC57" s="167">
        <f t="shared" si="64"/>
        <v>0</v>
      </c>
      <c r="BD57" s="167">
        <f t="shared" si="64"/>
        <v>0</v>
      </c>
      <c r="BE57" s="167">
        <f t="shared" si="64"/>
        <v>0</v>
      </c>
      <c r="BG57" s="167"/>
    </row>
    <row r="58" spans="1:59" ht="16.5" customHeight="1">
      <c r="C58" s="963" t="s">
        <v>921</v>
      </c>
      <c r="D58" s="963"/>
      <c r="E58" s="963"/>
      <c r="F58" s="963"/>
      <c r="G58" s="963"/>
      <c r="H58" s="963"/>
      <c r="I58" s="963"/>
      <c r="J58" s="963"/>
      <c r="K58" s="963"/>
      <c r="L58" s="963"/>
      <c r="M58" s="963"/>
      <c r="N58" s="963"/>
      <c r="O58" s="963"/>
      <c r="P58" s="963"/>
      <c r="Q58" s="963"/>
      <c r="R58" s="963"/>
      <c r="S58" s="963"/>
      <c r="T58" s="963"/>
      <c r="U58" s="963"/>
      <c r="V58" s="963"/>
      <c r="W58" s="963"/>
      <c r="X58" s="963"/>
      <c r="Y58" s="963"/>
      <c r="Z58" s="963"/>
      <c r="AA58" s="963"/>
      <c r="AE58" s="1" t="str">
        <f t="shared" si="3"/>
        <v/>
      </c>
      <c r="AF58" s="1">
        <f t="shared" si="33"/>
        <v>0</v>
      </c>
      <c r="AG58" s="1">
        <f t="shared" ca="1" si="37"/>
        <v>1</v>
      </c>
      <c r="AH58" s="1" t="str">
        <f t="shared" si="34"/>
        <v/>
      </c>
      <c r="AI58" s="1" t="str">
        <f t="shared" si="31"/>
        <v/>
      </c>
      <c r="AJ58" s="1" t="str">
        <f t="shared" si="35"/>
        <v/>
      </c>
      <c r="AL58" s="167">
        <f t="shared" ref="AL58:BE58" si="65">+IF($AE58="CC",SUMIF($R58:$V58,AL$9,$R77:$V77),0)</f>
        <v>0</v>
      </c>
      <c r="AM58" s="167">
        <f t="shared" si="65"/>
        <v>0</v>
      </c>
      <c r="AN58" s="167">
        <f t="shared" si="65"/>
        <v>0</v>
      </c>
      <c r="AO58" s="167">
        <f t="shared" si="65"/>
        <v>0</v>
      </c>
      <c r="AP58" s="167">
        <f t="shared" si="65"/>
        <v>0</v>
      </c>
      <c r="AQ58" s="167">
        <f t="shared" si="65"/>
        <v>0</v>
      </c>
      <c r="AR58" s="167">
        <f t="shared" si="65"/>
        <v>0</v>
      </c>
      <c r="AS58" s="167">
        <f t="shared" si="65"/>
        <v>0</v>
      </c>
      <c r="AT58" s="167">
        <f t="shared" si="65"/>
        <v>0</v>
      </c>
      <c r="AU58" s="167">
        <f t="shared" si="65"/>
        <v>0</v>
      </c>
      <c r="AV58" s="167">
        <f t="shared" si="65"/>
        <v>0</v>
      </c>
      <c r="AW58" s="167">
        <f t="shared" si="65"/>
        <v>0</v>
      </c>
      <c r="AX58" s="167">
        <f t="shared" si="65"/>
        <v>0</v>
      </c>
      <c r="AY58" s="167">
        <f t="shared" si="65"/>
        <v>0</v>
      </c>
      <c r="AZ58" s="167">
        <f t="shared" si="65"/>
        <v>0</v>
      </c>
      <c r="BA58" s="167">
        <f t="shared" si="65"/>
        <v>0</v>
      </c>
      <c r="BB58" s="167">
        <f t="shared" si="65"/>
        <v>0</v>
      </c>
      <c r="BC58" s="167">
        <f t="shared" si="65"/>
        <v>0</v>
      </c>
      <c r="BD58" s="167">
        <f t="shared" si="65"/>
        <v>0</v>
      </c>
      <c r="BE58" s="167">
        <f t="shared" si="65"/>
        <v>0</v>
      </c>
      <c r="BG58" s="167"/>
    </row>
    <row r="59" spans="1:59" ht="16.5" customHeight="1">
      <c r="C59" s="963" t="s">
        <v>922</v>
      </c>
      <c r="D59" s="963"/>
      <c r="E59" s="963"/>
      <c r="F59" s="963"/>
      <c r="G59" s="963"/>
      <c r="H59" s="963"/>
      <c r="I59" s="963"/>
      <c r="J59" s="963"/>
      <c r="K59" s="963"/>
      <c r="L59" s="963"/>
      <c r="M59" s="963"/>
      <c r="N59" s="963"/>
      <c r="O59" s="963"/>
      <c r="P59" s="963"/>
      <c r="Q59" s="963"/>
      <c r="R59" s="963"/>
      <c r="S59" s="963"/>
      <c r="T59" s="963"/>
      <c r="U59" s="963"/>
      <c r="V59" s="963"/>
      <c r="W59" s="963"/>
      <c r="X59" s="963"/>
      <c r="Y59" s="963"/>
      <c r="Z59" s="963"/>
      <c r="AA59" s="963"/>
      <c r="AE59" s="1" t="str">
        <f t="shared" si="3"/>
        <v/>
      </c>
      <c r="AF59" s="1">
        <f t="shared" si="33"/>
        <v>0</v>
      </c>
      <c r="AG59" s="1">
        <f t="shared" ca="1" si="37"/>
        <v>1</v>
      </c>
      <c r="AH59" s="1" t="str">
        <f t="shared" si="34"/>
        <v/>
      </c>
      <c r="AI59" s="1" t="str">
        <f t="shared" si="31"/>
        <v/>
      </c>
      <c r="AJ59" s="1" t="str">
        <f t="shared" si="35"/>
        <v/>
      </c>
      <c r="AL59" s="167">
        <f t="shared" ref="AL59:BE59" si="66">+IF($AE59="CC",SUMIF($R59:$V59,AL$9,$R78:$V78),0)</f>
        <v>0</v>
      </c>
      <c r="AM59" s="167">
        <f t="shared" si="66"/>
        <v>0</v>
      </c>
      <c r="AN59" s="167">
        <f t="shared" si="66"/>
        <v>0</v>
      </c>
      <c r="AO59" s="167">
        <f t="shared" si="66"/>
        <v>0</v>
      </c>
      <c r="AP59" s="167">
        <f t="shared" si="66"/>
        <v>0</v>
      </c>
      <c r="AQ59" s="167">
        <f t="shared" si="66"/>
        <v>0</v>
      </c>
      <c r="AR59" s="167">
        <f t="shared" si="66"/>
        <v>0</v>
      </c>
      <c r="AS59" s="167">
        <f t="shared" si="66"/>
        <v>0</v>
      </c>
      <c r="AT59" s="167">
        <f t="shared" si="66"/>
        <v>0</v>
      </c>
      <c r="AU59" s="167">
        <f t="shared" si="66"/>
        <v>0</v>
      </c>
      <c r="AV59" s="167">
        <f t="shared" si="66"/>
        <v>0</v>
      </c>
      <c r="AW59" s="167">
        <f t="shared" si="66"/>
        <v>0</v>
      </c>
      <c r="AX59" s="167">
        <f t="shared" si="66"/>
        <v>0</v>
      </c>
      <c r="AY59" s="167">
        <f t="shared" si="66"/>
        <v>0</v>
      </c>
      <c r="AZ59" s="167">
        <f t="shared" si="66"/>
        <v>0</v>
      </c>
      <c r="BA59" s="167">
        <f t="shared" si="66"/>
        <v>0</v>
      </c>
      <c r="BB59" s="167">
        <f t="shared" si="66"/>
        <v>0</v>
      </c>
      <c r="BC59" s="167">
        <f t="shared" si="66"/>
        <v>0</v>
      </c>
      <c r="BD59" s="167">
        <f t="shared" si="66"/>
        <v>0</v>
      </c>
      <c r="BE59" s="167">
        <f t="shared" si="66"/>
        <v>0</v>
      </c>
      <c r="BG59" s="167"/>
    </row>
    <row r="60" spans="1:59" ht="16.5" customHeight="1">
      <c r="C60" s="963" t="s">
        <v>952</v>
      </c>
      <c r="D60" s="963"/>
      <c r="E60" s="963"/>
      <c r="F60" s="963"/>
      <c r="G60" s="963"/>
      <c r="H60" s="963"/>
      <c r="I60" s="963"/>
      <c r="J60" s="963"/>
      <c r="K60" s="963"/>
      <c r="L60" s="963"/>
      <c r="M60" s="963"/>
      <c r="N60" s="963"/>
      <c r="O60" s="963"/>
      <c r="P60" s="963"/>
      <c r="Q60" s="963"/>
      <c r="R60" s="963"/>
      <c r="S60" s="963"/>
      <c r="T60" s="963"/>
      <c r="U60" s="963"/>
      <c r="V60" s="963"/>
      <c r="W60" s="963"/>
      <c r="X60" s="963"/>
      <c r="Y60" s="963"/>
      <c r="Z60" s="963"/>
      <c r="AA60" s="963"/>
      <c r="AE60" s="1" t="str">
        <f t="shared" si="3"/>
        <v/>
      </c>
      <c r="AF60" s="1">
        <f t="shared" si="33"/>
        <v>0</v>
      </c>
      <c r="AG60" s="1">
        <f t="shared" ca="1" si="37"/>
        <v>1</v>
      </c>
      <c r="AH60" s="1" t="str">
        <f t="shared" si="34"/>
        <v/>
      </c>
      <c r="AI60" s="1" t="str">
        <f t="shared" si="31"/>
        <v/>
      </c>
      <c r="AJ60" s="1" t="str">
        <f t="shared" si="35"/>
        <v/>
      </c>
      <c r="AL60" s="167">
        <f t="shared" ref="AL60:BE60" si="67">+IF($AE60="CC",SUMIF($R60:$V60,AL$9,$R79:$V79),0)</f>
        <v>0</v>
      </c>
      <c r="AM60" s="167">
        <f t="shared" si="67"/>
        <v>0</v>
      </c>
      <c r="AN60" s="167">
        <f t="shared" si="67"/>
        <v>0</v>
      </c>
      <c r="AO60" s="167">
        <f t="shared" si="67"/>
        <v>0</v>
      </c>
      <c r="AP60" s="167">
        <f t="shared" si="67"/>
        <v>0</v>
      </c>
      <c r="AQ60" s="167">
        <f t="shared" si="67"/>
        <v>0</v>
      </c>
      <c r="AR60" s="167">
        <f t="shared" si="67"/>
        <v>0</v>
      </c>
      <c r="AS60" s="167">
        <f t="shared" si="67"/>
        <v>0</v>
      </c>
      <c r="AT60" s="167">
        <f t="shared" si="67"/>
        <v>0</v>
      </c>
      <c r="AU60" s="167">
        <f t="shared" si="67"/>
        <v>0</v>
      </c>
      <c r="AV60" s="167">
        <f t="shared" si="67"/>
        <v>0</v>
      </c>
      <c r="AW60" s="167">
        <f t="shared" si="67"/>
        <v>0</v>
      </c>
      <c r="AX60" s="167">
        <f t="shared" si="67"/>
        <v>0</v>
      </c>
      <c r="AY60" s="167">
        <f t="shared" si="67"/>
        <v>0</v>
      </c>
      <c r="AZ60" s="167">
        <f t="shared" si="67"/>
        <v>0</v>
      </c>
      <c r="BA60" s="167">
        <f t="shared" si="67"/>
        <v>0</v>
      </c>
      <c r="BB60" s="167">
        <f t="shared" si="67"/>
        <v>0</v>
      </c>
      <c r="BC60" s="167">
        <f t="shared" si="67"/>
        <v>0</v>
      </c>
      <c r="BD60" s="167">
        <f t="shared" si="67"/>
        <v>0</v>
      </c>
      <c r="BE60" s="167">
        <f t="shared" si="67"/>
        <v>0</v>
      </c>
      <c r="BG60" s="167"/>
    </row>
    <row r="61" spans="1:59" ht="15" customHeight="1" thickBot="1">
      <c r="C61" s="86"/>
      <c r="D61" s="86"/>
      <c r="E61" s="86"/>
      <c r="F61" s="86"/>
      <c r="G61" s="87"/>
      <c r="H61" s="87"/>
      <c r="I61" s="86"/>
      <c r="J61" s="86"/>
      <c r="K61" s="86"/>
      <c r="L61" s="86"/>
      <c r="M61" s="86"/>
      <c r="N61" s="88"/>
      <c r="O61" s="86"/>
      <c r="P61" s="86"/>
      <c r="Q61" s="86"/>
      <c r="R61" s="86"/>
      <c r="S61" s="86"/>
      <c r="T61" s="86"/>
      <c r="U61" s="86"/>
      <c r="V61" s="86"/>
      <c r="W61" s="86"/>
      <c r="X61" s="165"/>
      <c r="Y61" s="86"/>
      <c r="Z61" s="86"/>
      <c r="AA61" s="86"/>
      <c r="AE61" s="1" t="str">
        <f t="shared" si="3"/>
        <v/>
      </c>
      <c r="AF61" s="1">
        <f t="shared" si="33"/>
        <v>0</v>
      </c>
      <c r="AG61" s="1">
        <f t="shared" ca="1" si="37"/>
        <v>1</v>
      </c>
      <c r="AH61" s="1" t="str">
        <f t="shared" si="34"/>
        <v/>
      </c>
      <c r="AI61" s="1" t="str">
        <f t="shared" ref="AI61:AI93" si="68">+IF(AF61=1,CONCATENATE("CP",AG61),"")</f>
        <v/>
      </c>
      <c r="AJ61" s="1" t="str">
        <f t="shared" si="35"/>
        <v/>
      </c>
      <c r="AL61" s="167">
        <f t="shared" ref="AL61:BE61" si="69">+IF($AE61="CC",SUMIF($R61:$V61,AL$9,$R80:$V80),0)</f>
        <v>0</v>
      </c>
      <c r="AM61" s="167">
        <f t="shared" si="69"/>
        <v>0</v>
      </c>
      <c r="AN61" s="167">
        <f t="shared" si="69"/>
        <v>0</v>
      </c>
      <c r="AO61" s="167">
        <f t="shared" si="69"/>
        <v>0</v>
      </c>
      <c r="AP61" s="167">
        <f t="shared" si="69"/>
        <v>0</v>
      </c>
      <c r="AQ61" s="167">
        <f t="shared" si="69"/>
        <v>0</v>
      </c>
      <c r="AR61" s="167">
        <f t="shared" si="69"/>
        <v>0</v>
      </c>
      <c r="AS61" s="167">
        <f t="shared" si="69"/>
        <v>0</v>
      </c>
      <c r="AT61" s="167">
        <f t="shared" si="69"/>
        <v>0</v>
      </c>
      <c r="AU61" s="167">
        <f t="shared" si="69"/>
        <v>0</v>
      </c>
      <c r="AV61" s="167">
        <f t="shared" si="69"/>
        <v>0</v>
      </c>
      <c r="AW61" s="167">
        <f t="shared" si="69"/>
        <v>0</v>
      </c>
      <c r="AX61" s="167">
        <f t="shared" si="69"/>
        <v>0</v>
      </c>
      <c r="AY61" s="167">
        <f t="shared" si="69"/>
        <v>0</v>
      </c>
      <c r="AZ61" s="167">
        <f t="shared" si="69"/>
        <v>0</v>
      </c>
      <c r="BA61" s="167">
        <f t="shared" si="69"/>
        <v>0</v>
      </c>
      <c r="BB61" s="167">
        <f t="shared" si="69"/>
        <v>0</v>
      </c>
      <c r="BC61" s="167">
        <f t="shared" si="69"/>
        <v>0</v>
      </c>
      <c r="BD61" s="167">
        <f t="shared" si="69"/>
        <v>0</v>
      </c>
      <c r="BE61" s="167">
        <f t="shared" si="69"/>
        <v>0</v>
      </c>
      <c r="BG61" s="167"/>
    </row>
    <row r="62" spans="1:59" ht="15.75" customHeight="1" thickBot="1">
      <c r="C62" s="964" t="s">
        <v>953</v>
      </c>
      <c r="D62" s="965"/>
      <c r="E62" s="966" t="str">
        <f>+'Formulario 1'!$D$9</f>
        <v>LICEO DE COLORADO</v>
      </c>
      <c r="F62" s="966"/>
      <c r="G62" s="966"/>
      <c r="H62" s="966"/>
      <c r="I62" s="964" t="s">
        <v>897</v>
      </c>
      <c r="J62" s="967"/>
      <c r="K62" s="966" t="str">
        <f>+'Formulario 1'!$C$14</f>
        <v>CAÑAS</v>
      </c>
      <c r="L62" s="966"/>
      <c r="M62" s="966"/>
      <c r="N62" s="964" t="s">
        <v>898</v>
      </c>
      <c r="O62" s="965"/>
      <c r="P62" s="89">
        <f>+'Formulario 1'!$C$15</f>
        <v>4</v>
      </c>
      <c r="Q62" s="964" t="s">
        <v>916</v>
      </c>
      <c r="R62" s="965"/>
      <c r="S62" s="965"/>
      <c r="T62" s="965"/>
      <c r="U62" s="965"/>
      <c r="V62" s="965"/>
      <c r="W62" s="966">
        <f>+'Formulario 1'!$E$7</f>
        <v>4113</v>
      </c>
      <c r="X62" s="968"/>
      <c r="Y62" s="304" t="s">
        <v>923</v>
      </c>
      <c r="Z62" s="969">
        <f ca="1">+'Formulario 1'!$H$72</f>
        <v>45513</v>
      </c>
      <c r="AA62" s="970"/>
      <c r="AE62" s="1" t="str">
        <f t="shared" si="3"/>
        <v/>
      </c>
      <c r="AF62" s="1">
        <f t="shared" si="33"/>
        <v>0</v>
      </c>
      <c r="AG62" s="1">
        <f t="shared" ca="1" si="37"/>
        <v>1</v>
      </c>
      <c r="AH62" s="1" t="str">
        <f t="shared" si="34"/>
        <v/>
      </c>
      <c r="AI62" s="1" t="str">
        <f t="shared" si="68"/>
        <v/>
      </c>
      <c r="AJ62" s="1" t="str">
        <f t="shared" si="35"/>
        <v/>
      </c>
      <c r="AL62" s="167">
        <f t="shared" ref="AL62:BE62" si="70">+IF($AE62="CC",SUMIF($R62:$V62,AL$9,$R81:$V81),0)</f>
        <v>0</v>
      </c>
      <c r="AM62" s="167">
        <f t="shared" si="70"/>
        <v>0</v>
      </c>
      <c r="AN62" s="167">
        <f t="shared" si="70"/>
        <v>0</v>
      </c>
      <c r="AO62" s="167">
        <f t="shared" si="70"/>
        <v>0</v>
      </c>
      <c r="AP62" s="167">
        <f t="shared" si="70"/>
        <v>0</v>
      </c>
      <c r="AQ62" s="167">
        <f t="shared" si="70"/>
        <v>0</v>
      </c>
      <c r="AR62" s="167">
        <f t="shared" si="70"/>
        <v>0</v>
      </c>
      <c r="AS62" s="167">
        <f t="shared" si="70"/>
        <v>0</v>
      </c>
      <c r="AT62" s="167">
        <f t="shared" si="70"/>
        <v>0</v>
      </c>
      <c r="AU62" s="167">
        <f t="shared" si="70"/>
        <v>0</v>
      </c>
      <c r="AV62" s="167">
        <f t="shared" si="70"/>
        <v>0</v>
      </c>
      <c r="AW62" s="167">
        <f t="shared" si="70"/>
        <v>0</v>
      </c>
      <c r="AX62" s="167">
        <f t="shared" si="70"/>
        <v>0</v>
      </c>
      <c r="AY62" s="167">
        <f t="shared" si="70"/>
        <v>0</v>
      </c>
      <c r="AZ62" s="167">
        <f t="shared" si="70"/>
        <v>0</v>
      </c>
      <c r="BA62" s="167">
        <f t="shared" si="70"/>
        <v>0</v>
      </c>
      <c r="BB62" s="167">
        <f t="shared" si="70"/>
        <v>0</v>
      </c>
      <c r="BC62" s="167">
        <f t="shared" si="70"/>
        <v>0</v>
      </c>
      <c r="BD62" s="167">
        <f t="shared" si="70"/>
        <v>0</v>
      </c>
      <c r="BE62" s="167">
        <f t="shared" si="70"/>
        <v>0</v>
      </c>
      <c r="BG62" s="167"/>
    </row>
    <row r="63" spans="1:59" ht="15.75" thickBot="1"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166"/>
      <c r="Y63" s="66"/>
      <c r="Z63" s="66"/>
      <c r="AA63" s="66"/>
      <c r="AE63" s="1" t="str">
        <f t="shared" si="3"/>
        <v/>
      </c>
      <c r="AF63" s="1">
        <f t="shared" si="33"/>
        <v>0</v>
      </c>
      <c r="AG63" s="1">
        <f t="shared" ca="1" si="37"/>
        <v>1</v>
      </c>
      <c r="AH63" s="1" t="str">
        <f t="shared" si="34"/>
        <v/>
      </c>
      <c r="AI63" s="1" t="str">
        <f t="shared" si="68"/>
        <v/>
      </c>
      <c r="AJ63" s="1" t="str">
        <f t="shared" si="35"/>
        <v/>
      </c>
      <c r="AL63" s="167">
        <f t="shared" ref="AL63:BE63" si="71">+IF($AE63="CC",SUMIF($R63:$V63,AL$9,$R82:$V82),0)</f>
        <v>0</v>
      </c>
      <c r="AM63" s="167">
        <f t="shared" si="71"/>
        <v>0</v>
      </c>
      <c r="AN63" s="167">
        <f t="shared" si="71"/>
        <v>0</v>
      </c>
      <c r="AO63" s="167">
        <f t="shared" si="71"/>
        <v>0</v>
      </c>
      <c r="AP63" s="167">
        <f t="shared" si="71"/>
        <v>0</v>
      </c>
      <c r="AQ63" s="167">
        <f t="shared" si="71"/>
        <v>0</v>
      </c>
      <c r="AR63" s="167">
        <f t="shared" si="71"/>
        <v>0</v>
      </c>
      <c r="AS63" s="167">
        <f t="shared" si="71"/>
        <v>0</v>
      </c>
      <c r="AT63" s="167">
        <f t="shared" si="71"/>
        <v>0</v>
      </c>
      <c r="AU63" s="167">
        <f t="shared" si="71"/>
        <v>0</v>
      </c>
      <c r="AV63" s="167">
        <f t="shared" si="71"/>
        <v>0</v>
      </c>
      <c r="AW63" s="167">
        <f t="shared" si="71"/>
        <v>0</v>
      </c>
      <c r="AX63" s="167">
        <f t="shared" si="71"/>
        <v>0</v>
      </c>
      <c r="AY63" s="167">
        <f t="shared" si="71"/>
        <v>0</v>
      </c>
      <c r="AZ63" s="167">
        <f t="shared" si="71"/>
        <v>0</v>
      </c>
      <c r="BA63" s="167">
        <f t="shared" si="71"/>
        <v>0</v>
      </c>
      <c r="BB63" s="167">
        <f t="shared" si="71"/>
        <v>0</v>
      </c>
      <c r="BC63" s="167">
        <f t="shared" si="71"/>
        <v>0</v>
      </c>
      <c r="BD63" s="167">
        <f t="shared" si="71"/>
        <v>0</v>
      </c>
      <c r="BE63" s="167">
        <f t="shared" si="71"/>
        <v>0</v>
      </c>
      <c r="BG63" s="167"/>
    </row>
    <row r="64" spans="1:59" ht="23.25" customHeight="1" thickBot="1">
      <c r="A64" s="927" t="s">
        <v>958</v>
      </c>
      <c r="B64" s="930" t="s">
        <v>985</v>
      </c>
      <c r="C64" s="933" t="str">
        <f>+LOOKUP(A57,'Hoja de Cálculo'!$S$20:$S$45,'Hoja de Cálculo'!$V$20:$V$45)</f>
        <v>Artes Plásticas</v>
      </c>
      <c r="D64" s="933"/>
      <c r="E64" s="933"/>
      <c r="F64" s="933"/>
      <c r="G64" s="933"/>
      <c r="H64" s="933"/>
      <c r="I64" s="933"/>
      <c r="J64" s="933"/>
      <c r="K64" s="933"/>
      <c r="L64" s="934"/>
      <c r="M64" s="934"/>
      <c r="N64" s="934"/>
      <c r="O64" s="934"/>
      <c r="P64" s="934"/>
      <c r="Q64" s="934"/>
      <c r="R64" s="934"/>
      <c r="S64" s="934"/>
      <c r="T64" s="934"/>
      <c r="U64" s="934"/>
      <c r="V64" s="934"/>
      <c r="W64" s="934"/>
      <c r="X64" s="934"/>
      <c r="Y64" s="933"/>
      <c r="Z64" s="933"/>
      <c r="AA64" s="935"/>
      <c r="AB64" s="936" t="s">
        <v>924</v>
      </c>
      <c r="AE64" s="1" t="str">
        <f t="shared" si="3"/>
        <v/>
      </c>
      <c r="AF64" s="1">
        <f t="shared" si="33"/>
        <v>0</v>
      </c>
      <c r="AG64" s="1">
        <f t="shared" ca="1" si="37"/>
        <v>1</v>
      </c>
      <c r="AH64" s="1" t="str">
        <f t="shared" si="34"/>
        <v/>
      </c>
      <c r="AI64" s="1" t="str">
        <f t="shared" si="68"/>
        <v/>
      </c>
      <c r="AJ64" s="1" t="str">
        <f t="shared" si="35"/>
        <v/>
      </c>
      <c r="AL64" s="167">
        <f t="shared" ref="AL64:BE64" si="72">+IF($AE64="CC",SUMIF($R64:$V64,AL$9,$R83:$V83),0)</f>
        <v>0</v>
      </c>
      <c r="AM64" s="167">
        <f t="shared" si="72"/>
        <v>0</v>
      </c>
      <c r="AN64" s="167">
        <f t="shared" si="72"/>
        <v>0</v>
      </c>
      <c r="AO64" s="167">
        <f t="shared" si="72"/>
        <v>0</v>
      </c>
      <c r="AP64" s="167">
        <f t="shared" si="72"/>
        <v>0</v>
      </c>
      <c r="AQ64" s="167">
        <f t="shared" si="72"/>
        <v>0</v>
      </c>
      <c r="AR64" s="167">
        <f t="shared" si="72"/>
        <v>0</v>
      </c>
      <c r="AS64" s="167">
        <f t="shared" si="72"/>
        <v>0</v>
      </c>
      <c r="AT64" s="167">
        <f t="shared" si="72"/>
        <v>0</v>
      </c>
      <c r="AU64" s="167">
        <f t="shared" si="72"/>
        <v>0</v>
      </c>
      <c r="AV64" s="167">
        <f t="shared" si="72"/>
        <v>0</v>
      </c>
      <c r="AW64" s="167">
        <f t="shared" si="72"/>
        <v>0</v>
      </c>
      <c r="AX64" s="167">
        <f t="shared" si="72"/>
        <v>0</v>
      </c>
      <c r="AY64" s="167">
        <f t="shared" si="72"/>
        <v>0</v>
      </c>
      <c r="AZ64" s="167">
        <f t="shared" si="72"/>
        <v>0</v>
      </c>
      <c r="BA64" s="167">
        <f t="shared" si="72"/>
        <v>0</v>
      </c>
      <c r="BB64" s="167">
        <f t="shared" si="72"/>
        <v>0</v>
      </c>
      <c r="BC64" s="167">
        <f t="shared" si="72"/>
        <v>0</v>
      </c>
      <c r="BD64" s="167">
        <f t="shared" si="72"/>
        <v>0</v>
      </c>
      <c r="BE64" s="167">
        <f t="shared" si="72"/>
        <v>0</v>
      </c>
      <c r="BG64" s="167"/>
    </row>
    <row r="65" spans="1:59" ht="15.75" customHeight="1">
      <c r="A65" s="928"/>
      <c r="B65" s="931"/>
      <c r="C65" s="939" t="s">
        <v>925</v>
      </c>
      <c r="D65" s="941" t="s">
        <v>926</v>
      </c>
      <c r="E65" s="942"/>
      <c r="F65" s="942"/>
      <c r="G65" s="943"/>
      <c r="H65" s="947" t="s">
        <v>927</v>
      </c>
      <c r="I65" s="947" t="s">
        <v>928</v>
      </c>
      <c r="J65" s="941" t="s">
        <v>929</v>
      </c>
      <c r="K65" s="942"/>
      <c r="L65" s="949" t="s">
        <v>49</v>
      </c>
      <c r="M65" s="950"/>
      <c r="N65" s="950"/>
      <c r="O65" s="950"/>
      <c r="P65" s="950"/>
      <c r="Q65" s="951" t="s">
        <v>930</v>
      </c>
      <c r="R65" s="953" t="s">
        <v>931</v>
      </c>
      <c r="S65" s="954"/>
      <c r="T65" s="954"/>
      <c r="U65" s="954"/>
      <c r="V65" s="955"/>
      <c r="W65" s="954" t="s">
        <v>930</v>
      </c>
      <c r="X65" s="957" t="s">
        <v>934</v>
      </c>
      <c r="Y65" s="959" t="s">
        <v>932</v>
      </c>
      <c r="Z65" s="961" t="s">
        <v>933</v>
      </c>
      <c r="AA65" s="962"/>
      <c r="AB65" s="937"/>
      <c r="AE65" s="1" t="str">
        <f t="shared" si="3"/>
        <v/>
      </c>
      <c r="AF65" s="1">
        <f t="shared" si="33"/>
        <v>0</v>
      </c>
      <c r="AG65" s="1">
        <f t="shared" ca="1" si="37"/>
        <v>1</v>
      </c>
      <c r="AH65" s="1" t="str">
        <f t="shared" si="34"/>
        <v/>
      </c>
      <c r="AI65" s="1" t="str">
        <f t="shared" si="68"/>
        <v/>
      </c>
      <c r="AJ65" s="1" t="str">
        <f t="shared" si="35"/>
        <v/>
      </c>
      <c r="AL65" s="167">
        <f t="shared" ref="AL65:BE65" si="73">+IF($AE65="CC",SUMIF($R65:$V65,AL$9,$R84:$V84),0)</f>
        <v>0</v>
      </c>
      <c r="AM65" s="167">
        <f t="shared" si="73"/>
        <v>0</v>
      </c>
      <c r="AN65" s="167">
        <f t="shared" si="73"/>
        <v>0</v>
      </c>
      <c r="AO65" s="167">
        <f t="shared" si="73"/>
        <v>0</v>
      </c>
      <c r="AP65" s="167">
        <f t="shared" si="73"/>
        <v>0</v>
      </c>
      <c r="AQ65" s="167">
        <f t="shared" si="73"/>
        <v>0</v>
      </c>
      <c r="AR65" s="167">
        <f t="shared" si="73"/>
        <v>0</v>
      </c>
      <c r="AS65" s="167">
        <f t="shared" si="73"/>
        <v>0</v>
      </c>
      <c r="AT65" s="167">
        <f t="shared" si="73"/>
        <v>0</v>
      </c>
      <c r="AU65" s="167">
        <f t="shared" si="73"/>
        <v>0</v>
      </c>
      <c r="AV65" s="167">
        <f t="shared" si="73"/>
        <v>0</v>
      </c>
      <c r="AW65" s="167">
        <f t="shared" si="73"/>
        <v>0</v>
      </c>
      <c r="AX65" s="167">
        <f t="shared" si="73"/>
        <v>0</v>
      </c>
      <c r="AY65" s="167">
        <f t="shared" si="73"/>
        <v>0</v>
      </c>
      <c r="AZ65" s="167">
        <f t="shared" si="73"/>
        <v>0</v>
      </c>
      <c r="BA65" s="167">
        <f t="shared" si="73"/>
        <v>0</v>
      </c>
      <c r="BB65" s="167">
        <f t="shared" si="73"/>
        <v>0</v>
      </c>
      <c r="BC65" s="167">
        <f t="shared" si="73"/>
        <v>0</v>
      </c>
      <c r="BD65" s="167">
        <f t="shared" si="73"/>
        <v>0</v>
      </c>
      <c r="BE65" s="167">
        <f t="shared" si="73"/>
        <v>0</v>
      </c>
      <c r="BG65" s="167"/>
    </row>
    <row r="66" spans="1:59" ht="15.75" thickBot="1">
      <c r="A66" s="929"/>
      <c r="B66" s="932"/>
      <c r="C66" s="940"/>
      <c r="D66" s="944"/>
      <c r="E66" s="945"/>
      <c r="F66" s="945"/>
      <c r="G66" s="946"/>
      <c r="H66" s="948"/>
      <c r="I66" s="948"/>
      <c r="J66" s="944"/>
      <c r="K66" s="945"/>
      <c r="L66" s="312" t="s">
        <v>1</v>
      </c>
      <c r="M66" s="313" t="s">
        <v>2</v>
      </c>
      <c r="N66" s="313" t="s">
        <v>3</v>
      </c>
      <c r="O66" s="313" t="s">
        <v>4</v>
      </c>
      <c r="P66" s="313" t="s">
        <v>5</v>
      </c>
      <c r="Q66" s="952"/>
      <c r="R66" s="312">
        <v>2</v>
      </c>
      <c r="S66" s="313">
        <v>5</v>
      </c>
      <c r="T66" s="313">
        <v>9</v>
      </c>
      <c r="U66" s="313">
        <v>9</v>
      </c>
      <c r="V66" s="314">
        <v>9</v>
      </c>
      <c r="W66" s="956"/>
      <c r="X66" s="958"/>
      <c r="Y66" s="960"/>
      <c r="Z66" s="315" t="s">
        <v>935</v>
      </c>
      <c r="AA66" s="316" t="s">
        <v>936</v>
      </c>
      <c r="AB66" s="937"/>
      <c r="AE66" s="1" t="str">
        <f t="shared" si="3"/>
        <v>CC</v>
      </c>
      <c r="AF66" s="1">
        <f t="shared" si="33"/>
        <v>0</v>
      </c>
      <c r="AG66" s="1">
        <f t="shared" ca="1" si="37"/>
        <v>1</v>
      </c>
      <c r="AH66" s="1" t="str">
        <f t="shared" si="34"/>
        <v/>
      </c>
      <c r="AI66" s="1" t="str">
        <f t="shared" si="68"/>
        <v/>
      </c>
      <c r="AJ66" s="1" t="str">
        <f t="shared" si="35"/>
        <v/>
      </c>
      <c r="AL66" s="167">
        <f t="shared" ref="AL66:BE66" si="74">+IF($AE66="CC",SUMIF($R66:$V66,AL$9,$R85:$V85),0)</f>
        <v>0</v>
      </c>
      <c r="AM66" s="167">
        <f t="shared" si="74"/>
        <v>0</v>
      </c>
      <c r="AN66" s="167">
        <f t="shared" si="74"/>
        <v>0</v>
      </c>
      <c r="AO66" s="167">
        <f t="shared" si="74"/>
        <v>0</v>
      </c>
      <c r="AP66" s="167">
        <f t="shared" si="74"/>
        <v>0</v>
      </c>
      <c r="AQ66" s="167">
        <f t="shared" si="74"/>
        <v>0</v>
      </c>
      <c r="AR66" s="167">
        <f t="shared" si="74"/>
        <v>0</v>
      </c>
      <c r="AS66" s="167">
        <f t="shared" si="74"/>
        <v>0</v>
      </c>
      <c r="AT66" s="167">
        <f t="shared" si="74"/>
        <v>0</v>
      </c>
      <c r="AU66" s="167">
        <f t="shared" si="74"/>
        <v>0</v>
      </c>
      <c r="AV66" s="167">
        <f t="shared" si="74"/>
        <v>0</v>
      </c>
      <c r="AW66" s="167">
        <f t="shared" si="74"/>
        <v>0</v>
      </c>
      <c r="AX66" s="167">
        <f t="shared" si="74"/>
        <v>0</v>
      </c>
      <c r="AY66" s="167">
        <f t="shared" si="74"/>
        <v>0</v>
      </c>
      <c r="AZ66" s="167">
        <f t="shared" si="74"/>
        <v>0</v>
      </c>
      <c r="BA66" s="167">
        <f t="shared" si="74"/>
        <v>0</v>
      </c>
      <c r="BB66" s="167">
        <f t="shared" si="74"/>
        <v>0</v>
      </c>
      <c r="BC66" s="167">
        <f t="shared" si="74"/>
        <v>0</v>
      </c>
      <c r="BD66" s="167">
        <f t="shared" si="74"/>
        <v>0</v>
      </c>
      <c r="BE66" s="167">
        <f t="shared" si="74"/>
        <v>0</v>
      </c>
      <c r="BG66" s="167"/>
    </row>
    <row r="67" spans="1:59">
      <c r="A67" s="97"/>
      <c r="B67" s="98"/>
      <c r="C67" s="317">
        <v>1</v>
      </c>
      <c r="D67" s="924"/>
      <c r="E67" s="925"/>
      <c r="F67" s="925"/>
      <c r="G67" s="926"/>
      <c r="H67" s="46"/>
      <c r="I67" s="46"/>
      <c r="J67" s="924"/>
      <c r="K67" s="925"/>
      <c r="L67" s="47"/>
      <c r="M67" s="48"/>
      <c r="N67" s="48"/>
      <c r="O67" s="48"/>
      <c r="P67" s="48"/>
      <c r="Q67" s="318">
        <f>+SUM(L67:P67)</f>
        <v>0</v>
      </c>
      <c r="R67" s="47"/>
      <c r="S67" s="59"/>
      <c r="T67" s="59"/>
      <c r="U67" s="59"/>
      <c r="V67" s="62"/>
      <c r="W67" s="319">
        <f>+SUM(Q67:V67)</f>
        <v>0</v>
      </c>
      <c r="X67" s="320">
        <f t="shared" ref="X67:X84" si="75">IF(W67=0,0,IF(W67&gt;48,"E",IF(W67&lt;44,0,IF(A67="A",0,48-W67))))</f>
        <v>0</v>
      </c>
      <c r="Y67" s="321">
        <f>+IF(X67="E","E",(W67+X67))</f>
        <v>0</v>
      </c>
      <c r="Z67" s="57"/>
      <c r="AA67" s="322">
        <f>+IF(Y67="E","E",(Y67-Z67))</f>
        <v>0</v>
      </c>
      <c r="AB67" s="323" t="str">
        <f>IF(A67="A","√",IF('Formulario 1'!$D$11=8,IF('Cuadro de Personal'!Q67&gt;30,"E",IF(Y67&gt;48,"E","√")),IF(Y67&gt;48,"E","√")))</f>
        <v>√</v>
      </c>
      <c r="AC67" s="1">
        <f>+IF(AB67="√",1,0)</f>
        <v>1</v>
      </c>
      <c r="AE67" s="1" t="str">
        <f t="shared" si="3"/>
        <v/>
      </c>
      <c r="AF67" s="1">
        <f t="shared" si="33"/>
        <v>0</v>
      </c>
      <c r="AG67" s="1">
        <f t="shared" ca="1" si="37"/>
        <v>1</v>
      </c>
      <c r="AH67" s="1" t="str">
        <f t="shared" si="34"/>
        <v/>
      </c>
      <c r="AI67" s="1" t="str">
        <f t="shared" si="68"/>
        <v/>
      </c>
      <c r="AJ67" s="1" t="str">
        <f t="shared" si="35"/>
        <v/>
      </c>
      <c r="AL67" s="167">
        <f t="shared" ref="AL67:BE67" si="76">+IF($AE67="CC",SUMIF($R67:$V67,AL$9,$R86:$V86),0)</f>
        <v>0</v>
      </c>
      <c r="AM67" s="167">
        <f t="shared" si="76"/>
        <v>0</v>
      </c>
      <c r="AN67" s="167">
        <f t="shared" si="76"/>
        <v>0</v>
      </c>
      <c r="AO67" s="167">
        <f t="shared" si="76"/>
        <v>0</v>
      </c>
      <c r="AP67" s="167">
        <f t="shared" si="76"/>
        <v>0</v>
      </c>
      <c r="AQ67" s="167">
        <f t="shared" si="76"/>
        <v>0</v>
      </c>
      <c r="AR67" s="167">
        <f t="shared" si="76"/>
        <v>0</v>
      </c>
      <c r="AS67" s="167">
        <f t="shared" si="76"/>
        <v>0</v>
      </c>
      <c r="AT67" s="167">
        <f t="shared" si="76"/>
        <v>0</v>
      </c>
      <c r="AU67" s="167">
        <f t="shared" si="76"/>
        <v>0</v>
      </c>
      <c r="AV67" s="167">
        <f t="shared" si="76"/>
        <v>0</v>
      </c>
      <c r="AW67" s="167">
        <f t="shared" si="76"/>
        <v>0</v>
      </c>
      <c r="AX67" s="167">
        <f t="shared" si="76"/>
        <v>0</v>
      </c>
      <c r="AY67" s="167">
        <f t="shared" si="76"/>
        <v>0</v>
      </c>
      <c r="AZ67" s="167">
        <f t="shared" si="76"/>
        <v>0</v>
      </c>
      <c r="BA67" s="167">
        <f t="shared" si="76"/>
        <v>0</v>
      </c>
      <c r="BB67" s="167">
        <f t="shared" si="76"/>
        <v>0</v>
      </c>
      <c r="BC67" s="167">
        <f t="shared" si="76"/>
        <v>0</v>
      </c>
      <c r="BD67" s="167">
        <f t="shared" si="76"/>
        <v>0</v>
      </c>
      <c r="BE67" s="167">
        <f t="shared" si="76"/>
        <v>0</v>
      </c>
      <c r="BG67" s="167"/>
    </row>
    <row r="68" spans="1:59">
      <c r="A68" s="93"/>
      <c r="B68" s="94"/>
      <c r="C68" s="324">
        <v>2</v>
      </c>
      <c r="D68" s="832"/>
      <c r="E68" s="833"/>
      <c r="F68" s="833"/>
      <c r="G68" s="834"/>
      <c r="H68" s="49"/>
      <c r="I68" s="50"/>
      <c r="J68" s="866"/>
      <c r="K68" s="867"/>
      <c r="L68" s="51"/>
      <c r="M68" s="52"/>
      <c r="N68" s="52"/>
      <c r="O68" s="52"/>
      <c r="P68" s="52"/>
      <c r="Q68" s="318">
        <f t="shared" ref="Q68:Q84" si="77">+SUM(L68:P68)</f>
        <v>0</v>
      </c>
      <c r="R68" s="51"/>
      <c r="S68" s="60"/>
      <c r="T68" s="59"/>
      <c r="U68" s="59"/>
      <c r="V68" s="63"/>
      <c r="W68" s="319">
        <f t="shared" ref="W68:W84" si="78">+SUM(Q68:V68)</f>
        <v>0</v>
      </c>
      <c r="X68" s="320">
        <f t="shared" si="75"/>
        <v>0</v>
      </c>
      <c r="Y68" s="325">
        <f>+IF(X68="E","E",(W68+X68))</f>
        <v>0</v>
      </c>
      <c r="Z68" s="51"/>
      <c r="AA68" s="326">
        <f>+IF(Y68="E","E",(Y68-Z68))</f>
        <v>0</v>
      </c>
      <c r="AB68" s="327" t="str">
        <f>IF(A68="A","√",IF('Formulario 1'!$D$11=8,IF('Cuadro de Personal'!Q68&gt;30,"E",IF(Y68&gt;48,"E","√")),IF(Y68&gt;48,"E","√")))</f>
        <v>√</v>
      </c>
      <c r="AC68" s="1">
        <f t="shared" ref="AC68:AC84" si="79">+IF(AB68="√",1,0)</f>
        <v>1</v>
      </c>
      <c r="AE68" s="1" t="str">
        <f t="shared" si="3"/>
        <v/>
      </c>
      <c r="AF68" s="1">
        <f t="shared" si="33"/>
        <v>0</v>
      </c>
      <c r="AG68" s="1">
        <f t="shared" ca="1" si="37"/>
        <v>1</v>
      </c>
      <c r="AH68" s="1" t="str">
        <f t="shared" si="34"/>
        <v/>
      </c>
      <c r="AI68" s="1" t="str">
        <f t="shared" si="68"/>
        <v/>
      </c>
      <c r="AJ68" s="1" t="str">
        <f t="shared" si="35"/>
        <v/>
      </c>
      <c r="AL68" s="167">
        <f t="shared" ref="AL68:BE68" si="80">+IF($AE68="CC",SUMIF($R68:$V68,AL$9,$R87:$V87),0)</f>
        <v>0</v>
      </c>
      <c r="AM68" s="167">
        <f t="shared" si="80"/>
        <v>0</v>
      </c>
      <c r="AN68" s="167">
        <f t="shared" si="80"/>
        <v>0</v>
      </c>
      <c r="AO68" s="167">
        <f t="shared" si="80"/>
        <v>0</v>
      </c>
      <c r="AP68" s="167">
        <f t="shared" si="80"/>
        <v>0</v>
      </c>
      <c r="AQ68" s="167">
        <f t="shared" si="80"/>
        <v>0</v>
      </c>
      <c r="AR68" s="167">
        <f t="shared" si="80"/>
        <v>0</v>
      </c>
      <c r="AS68" s="167">
        <f t="shared" si="80"/>
        <v>0</v>
      </c>
      <c r="AT68" s="167">
        <f t="shared" si="80"/>
        <v>0</v>
      </c>
      <c r="AU68" s="167">
        <f t="shared" si="80"/>
        <v>0</v>
      </c>
      <c r="AV68" s="167">
        <f t="shared" si="80"/>
        <v>0</v>
      </c>
      <c r="AW68" s="167">
        <f t="shared" si="80"/>
        <v>0</v>
      </c>
      <c r="AX68" s="167">
        <f t="shared" si="80"/>
        <v>0</v>
      </c>
      <c r="AY68" s="167">
        <f t="shared" si="80"/>
        <v>0</v>
      </c>
      <c r="AZ68" s="167">
        <f t="shared" si="80"/>
        <v>0</v>
      </c>
      <c r="BA68" s="167">
        <f t="shared" si="80"/>
        <v>0</v>
      </c>
      <c r="BB68" s="167">
        <f t="shared" si="80"/>
        <v>0</v>
      </c>
      <c r="BC68" s="167">
        <f t="shared" si="80"/>
        <v>0</v>
      </c>
      <c r="BD68" s="167">
        <f t="shared" si="80"/>
        <v>0</v>
      </c>
      <c r="BE68" s="167">
        <f t="shared" si="80"/>
        <v>0</v>
      </c>
      <c r="BG68" s="167"/>
    </row>
    <row r="69" spans="1:59">
      <c r="A69" s="93"/>
      <c r="B69" s="94"/>
      <c r="C69" s="324">
        <v>3</v>
      </c>
      <c r="D69" s="832"/>
      <c r="E69" s="833"/>
      <c r="F69" s="833"/>
      <c r="G69" s="834"/>
      <c r="H69" s="49"/>
      <c r="I69" s="50"/>
      <c r="J69" s="866"/>
      <c r="K69" s="867"/>
      <c r="L69" s="51"/>
      <c r="M69" s="52"/>
      <c r="N69" s="52"/>
      <c r="O69" s="52"/>
      <c r="P69" s="52"/>
      <c r="Q69" s="318">
        <f t="shared" si="77"/>
        <v>0</v>
      </c>
      <c r="R69" s="51"/>
      <c r="S69" s="60"/>
      <c r="T69" s="59"/>
      <c r="U69" s="59"/>
      <c r="V69" s="63"/>
      <c r="W69" s="319">
        <f t="shared" si="78"/>
        <v>0</v>
      </c>
      <c r="X69" s="320">
        <f t="shared" si="75"/>
        <v>0</v>
      </c>
      <c r="Y69" s="325">
        <f t="shared" ref="Y69:Y84" si="81">+IF(X69="E","E",(W69+X69))</f>
        <v>0</v>
      </c>
      <c r="Z69" s="51"/>
      <c r="AA69" s="326">
        <f t="shared" ref="AA69:AA84" si="82">+IF(Y69="E","E",(Y69-Z69))</f>
        <v>0</v>
      </c>
      <c r="AB69" s="327" t="str">
        <f>IF(A69="A","√",IF('Formulario 1'!$D$11=8,IF('Cuadro de Personal'!Q69&gt;30,"E",IF(Y69&gt;48,"E","√")),IF(Y69&gt;48,"E","√")))</f>
        <v>√</v>
      </c>
      <c r="AC69" s="1">
        <f t="shared" si="79"/>
        <v>1</v>
      </c>
      <c r="AE69" s="1" t="str">
        <f t="shared" si="3"/>
        <v/>
      </c>
      <c r="AF69" s="1">
        <f t="shared" si="33"/>
        <v>0</v>
      </c>
      <c r="AG69" s="1">
        <f t="shared" ca="1" si="37"/>
        <v>1</v>
      </c>
      <c r="AH69" s="1" t="str">
        <f t="shared" si="34"/>
        <v/>
      </c>
      <c r="AI69" s="1" t="str">
        <f t="shared" si="68"/>
        <v/>
      </c>
      <c r="AJ69" s="1" t="str">
        <f t="shared" si="35"/>
        <v/>
      </c>
      <c r="AL69" s="167">
        <f t="shared" ref="AL69:BE69" si="83">+IF($AE69="CC",SUMIF($R69:$V69,AL$9,$R88:$V88),0)</f>
        <v>0</v>
      </c>
      <c r="AM69" s="167">
        <f t="shared" si="83"/>
        <v>0</v>
      </c>
      <c r="AN69" s="167">
        <f t="shared" si="83"/>
        <v>0</v>
      </c>
      <c r="AO69" s="167">
        <f t="shared" si="83"/>
        <v>0</v>
      </c>
      <c r="AP69" s="167">
        <f t="shared" si="83"/>
        <v>0</v>
      </c>
      <c r="AQ69" s="167">
        <f t="shared" si="83"/>
        <v>0</v>
      </c>
      <c r="AR69" s="167">
        <f t="shared" si="83"/>
        <v>0</v>
      </c>
      <c r="AS69" s="167">
        <f t="shared" si="83"/>
        <v>0</v>
      </c>
      <c r="AT69" s="167">
        <f t="shared" si="83"/>
        <v>0</v>
      </c>
      <c r="AU69" s="167">
        <f t="shared" si="83"/>
        <v>0</v>
      </c>
      <c r="AV69" s="167">
        <f t="shared" si="83"/>
        <v>0</v>
      </c>
      <c r="AW69" s="167">
        <f t="shared" si="83"/>
        <v>0</v>
      </c>
      <c r="AX69" s="167">
        <f t="shared" si="83"/>
        <v>0</v>
      </c>
      <c r="AY69" s="167">
        <f t="shared" si="83"/>
        <v>0</v>
      </c>
      <c r="AZ69" s="167">
        <f t="shared" si="83"/>
        <v>0</v>
      </c>
      <c r="BA69" s="167">
        <f t="shared" si="83"/>
        <v>0</v>
      </c>
      <c r="BB69" s="167">
        <f t="shared" si="83"/>
        <v>0</v>
      </c>
      <c r="BC69" s="167">
        <f t="shared" si="83"/>
        <v>0</v>
      </c>
      <c r="BD69" s="167">
        <f t="shared" si="83"/>
        <v>0</v>
      </c>
      <c r="BE69" s="167">
        <f t="shared" si="83"/>
        <v>0</v>
      </c>
      <c r="BG69" s="167"/>
    </row>
    <row r="70" spans="1:59">
      <c r="A70" s="93"/>
      <c r="B70" s="94"/>
      <c r="C70" s="324">
        <v>4</v>
      </c>
      <c r="D70" s="832"/>
      <c r="E70" s="833"/>
      <c r="F70" s="833"/>
      <c r="G70" s="834"/>
      <c r="H70" s="49"/>
      <c r="I70" s="50"/>
      <c r="J70" s="866"/>
      <c r="K70" s="867"/>
      <c r="L70" s="51"/>
      <c r="M70" s="52"/>
      <c r="N70" s="52"/>
      <c r="O70" s="52"/>
      <c r="P70" s="52"/>
      <c r="Q70" s="318">
        <f t="shared" si="77"/>
        <v>0</v>
      </c>
      <c r="R70" s="51"/>
      <c r="S70" s="60"/>
      <c r="T70" s="59"/>
      <c r="U70" s="59"/>
      <c r="V70" s="63"/>
      <c r="W70" s="319">
        <f t="shared" si="78"/>
        <v>0</v>
      </c>
      <c r="X70" s="320">
        <f t="shared" si="75"/>
        <v>0</v>
      </c>
      <c r="Y70" s="325">
        <f t="shared" si="81"/>
        <v>0</v>
      </c>
      <c r="Z70" s="51"/>
      <c r="AA70" s="326">
        <f t="shared" si="82"/>
        <v>0</v>
      </c>
      <c r="AB70" s="327" t="str">
        <f>IF(A70="A","√",IF('Formulario 1'!$D$11=8,IF('Cuadro de Personal'!Q70&gt;30,"E",IF(Y70&gt;48,"E","√")),IF(Y70&gt;48,"E","√")))</f>
        <v>√</v>
      </c>
      <c r="AC70" s="1">
        <f t="shared" si="79"/>
        <v>1</v>
      </c>
      <c r="AE70" s="1" t="str">
        <f t="shared" si="3"/>
        <v/>
      </c>
      <c r="AF70" s="1">
        <f t="shared" si="33"/>
        <v>0</v>
      </c>
      <c r="AG70" s="1">
        <f t="shared" ca="1" si="37"/>
        <v>1</v>
      </c>
      <c r="AH70" s="1" t="str">
        <f t="shared" si="34"/>
        <v/>
      </c>
      <c r="AI70" s="1" t="str">
        <f t="shared" si="68"/>
        <v/>
      </c>
      <c r="AJ70" s="1" t="str">
        <f t="shared" si="35"/>
        <v/>
      </c>
      <c r="AL70" s="167">
        <f t="shared" ref="AL70:BE70" si="84">+IF($AE70="CC",SUMIF($R70:$V70,AL$9,$R89:$V89),0)</f>
        <v>0</v>
      </c>
      <c r="AM70" s="167">
        <f t="shared" si="84"/>
        <v>0</v>
      </c>
      <c r="AN70" s="167">
        <f t="shared" si="84"/>
        <v>0</v>
      </c>
      <c r="AO70" s="167">
        <f t="shared" si="84"/>
        <v>0</v>
      </c>
      <c r="AP70" s="167">
        <f t="shared" si="84"/>
        <v>0</v>
      </c>
      <c r="AQ70" s="167">
        <f t="shared" si="84"/>
        <v>0</v>
      </c>
      <c r="AR70" s="167">
        <f t="shared" si="84"/>
        <v>0</v>
      </c>
      <c r="AS70" s="167">
        <f t="shared" si="84"/>
        <v>0</v>
      </c>
      <c r="AT70" s="167">
        <f t="shared" si="84"/>
        <v>0</v>
      </c>
      <c r="AU70" s="167">
        <f t="shared" si="84"/>
        <v>0</v>
      </c>
      <c r="AV70" s="167">
        <f t="shared" si="84"/>
        <v>0</v>
      </c>
      <c r="AW70" s="167">
        <f t="shared" si="84"/>
        <v>0</v>
      </c>
      <c r="AX70" s="167">
        <f t="shared" si="84"/>
        <v>0</v>
      </c>
      <c r="AY70" s="167">
        <f t="shared" si="84"/>
        <v>0</v>
      </c>
      <c r="AZ70" s="167">
        <f t="shared" si="84"/>
        <v>0</v>
      </c>
      <c r="BA70" s="167">
        <f t="shared" si="84"/>
        <v>0</v>
      </c>
      <c r="BB70" s="167">
        <f t="shared" si="84"/>
        <v>0</v>
      </c>
      <c r="BC70" s="167">
        <f t="shared" si="84"/>
        <v>0</v>
      </c>
      <c r="BD70" s="167">
        <f t="shared" si="84"/>
        <v>0</v>
      </c>
      <c r="BE70" s="167">
        <f t="shared" si="84"/>
        <v>0</v>
      </c>
      <c r="BG70" s="167"/>
    </row>
    <row r="71" spans="1:59">
      <c r="A71" s="93"/>
      <c r="B71" s="94"/>
      <c r="C71" s="324">
        <v>5</v>
      </c>
      <c r="D71" s="832"/>
      <c r="E71" s="833"/>
      <c r="F71" s="833"/>
      <c r="G71" s="834"/>
      <c r="H71" s="49"/>
      <c r="I71" s="50"/>
      <c r="J71" s="866"/>
      <c r="K71" s="867"/>
      <c r="L71" s="51"/>
      <c r="M71" s="52"/>
      <c r="N71" s="52"/>
      <c r="O71" s="52"/>
      <c r="P71" s="52"/>
      <c r="Q71" s="318">
        <f t="shared" si="77"/>
        <v>0</v>
      </c>
      <c r="R71" s="51"/>
      <c r="S71" s="60"/>
      <c r="T71" s="59"/>
      <c r="U71" s="59"/>
      <c r="V71" s="63"/>
      <c r="W71" s="319">
        <f t="shared" si="78"/>
        <v>0</v>
      </c>
      <c r="X71" s="320">
        <f t="shared" si="75"/>
        <v>0</v>
      </c>
      <c r="Y71" s="325">
        <f t="shared" si="81"/>
        <v>0</v>
      </c>
      <c r="Z71" s="51"/>
      <c r="AA71" s="326">
        <f t="shared" si="82"/>
        <v>0</v>
      </c>
      <c r="AB71" s="327" t="str">
        <f>IF(A71="A","√",IF('Formulario 1'!$D$11=8,IF('Cuadro de Personal'!Q71&gt;30,"E",IF(Y71&gt;48,"E","√")),IF(Y71&gt;48,"E","√")))</f>
        <v>√</v>
      </c>
      <c r="AC71" s="1">
        <f t="shared" si="79"/>
        <v>1</v>
      </c>
      <c r="AE71" s="1" t="str">
        <f t="shared" si="3"/>
        <v/>
      </c>
      <c r="AF71" s="1">
        <f t="shared" si="33"/>
        <v>0</v>
      </c>
      <c r="AG71" s="1">
        <f t="shared" ca="1" si="37"/>
        <v>1</v>
      </c>
      <c r="AH71" s="1" t="str">
        <f t="shared" si="34"/>
        <v/>
      </c>
      <c r="AI71" s="1" t="str">
        <f t="shared" si="68"/>
        <v/>
      </c>
      <c r="AJ71" s="1" t="str">
        <f t="shared" si="35"/>
        <v/>
      </c>
      <c r="AL71" s="167">
        <f t="shared" ref="AL71:BE71" si="85">+IF($AE71="CC",SUMIF($R71:$V71,AL$9,$R90:$V90),0)</f>
        <v>0</v>
      </c>
      <c r="AM71" s="167">
        <f t="shared" si="85"/>
        <v>0</v>
      </c>
      <c r="AN71" s="167">
        <f t="shared" si="85"/>
        <v>0</v>
      </c>
      <c r="AO71" s="167">
        <f t="shared" si="85"/>
        <v>0</v>
      </c>
      <c r="AP71" s="167">
        <f t="shared" si="85"/>
        <v>0</v>
      </c>
      <c r="AQ71" s="167">
        <f t="shared" si="85"/>
        <v>0</v>
      </c>
      <c r="AR71" s="167">
        <f t="shared" si="85"/>
        <v>0</v>
      </c>
      <c r="AS71" s="167">
        <f t="shared" si="85"/>
        <v>0</v>
      </c>
      <c r="AT71" s="167">
        <f t="shared" si="85"/>
        <v>0</v>
      </c>
      <c r="AU71" s="167">
        <f t="shared" si="85"/>
        <v>0</v>
      </c>
      <c r="AV71" s="167">
        <f t="shared" si="85"/>
        <v>0</v>
      </c>
      <c r="AW71" s="167">
        <f t="shared" si="85"/>
        <v>0</v>
      </c>
      <c r="AX71" s="167">
        <f t="shared" si="85"/>
        <v>0</v>
      </c>
      <c r="AY71" s="167">
        <f t="shared" si="85"/>
        <v>0</v>
      </c>
      <c r="AZ71" s="167">
        <f t="shared" si="85"/>
        <v>0</v>
      </c>
      <c r="BA71" s="167">
        <f t="shared" si="85"/>
        <v>0</v>
      </c>
      <c r="BB71" s="167">
        <f t="shared" si="85"/>
        <v>0</v>
      </c>
      <c r="BC71" s="167">
        <f t="shared" si="85"/>
        <v>0</v>
      </c>
      <c r="BD71" s="167">
        <f t="shared" si="85"/>
        <v>0</v>
      </c>
      <c r="BE71" s="167">
        <f t="shared" si="85"/>
        <v>0</v>
      </c>
      <c r="BG71" s="167"/>
    </row>
    <row r="72" spans="1:59">
      <c r="A72" s="93"/>
      <c r="B72" s="94"/>
      <c r="C72" s="324">
        <v>6</v>
      </c>
      <c r="D72" s="832"/>
      <c r="E72" s="833"/>
      <c r="F72" s="833"/>
      <c r="G72" s="834"/>
      <c r="H72" s="49"/>
      <c r="I72" s="50"/>
      <c r="J72" s="866"/>
      <c r="K72" s="867"/>
      <c r="L72" s="51"/>
      <c r="M72" s="52"/>
      <c r="N72" s="52"/>
      <c r="O72" s="52"/>
      <c r="P72" s="52"/>
      <c r="Q72" s="318">
        <f t="shared" si="77"/>
        <v>0</v>
      </c>
      <c r="R72" s="51"/>
      <c r="S72" s="60"/>
      <c r="T72" s="59"/>
      <c r="U72" s="59"/>
      <c r="V72" s="63"/>
      <c r="W72" s="319">
        <f t="shared" si="78"/>
        <v>0</v>
      </c>
      <c r="X72" s="320">
        <f t="shared" si="75"/>
        <v>0</v>
      </c>
      <c r="Y72" s="325">
        <f t="shared" si="81"/>
        <v>0</v>
      </c>
      <c r="Z72" s="51"/>
      <c r="AA72" s="326">
        <f t="shared" si="82"/>
        <v>0</v>
      </c>
      <c r="AB72" s="327" t="str">
        <f>IF(A72="A","√",IF('Formulario 1'!$D$11=8,IF('Cuadro de Personal'!Q72&gt;30,"E",IF(Y72&gt;48,"E","√")),IF(Y72&gt;48,"E","√")))</f>
        <v>√</v>
      </c>
      <c r="AC72" s="1">
        <f t="shared" si="79"/>
        <v>1</v>
      </c>
      <c r="AE72" s="1" t="str">
        <f t="shared" si="3"/>
        <v/>
      </c>
      <c r="AF72" s="1">
        <f t="shared" si="33"/>
        <v>0</v>
      </c>
      <c r="AG72" s="1">
        <f t="shared" ca="1" si="37"/>
        <v>1</v>
      </c>
      <c r="AH72" s="1" t="str">
        <f t="shared" si="34"/>
        <v/>
      </c>
      <c r="AI72" s="1" t="str">
        <f t="shared" si="68"/>
        <v/>
      </c>
      <c r="AJ72" s="1" t="str">
        <f t="shared" si="35"/>
        <v/>
      </c>
      <c r="AL72" s="167">
        <f t="shared" ref="AL72:BE72" si="86">+IF($AE72="CC",SUMIF($R72:$V72,AL$9,$R91:$V91),0)</f>
        <v>0</v>
      </c>
      <c r="AM72" s="167">
        <f t="shared" si="86"/>
        <v>0</v>
      </c>
      <c r="AN72" s="167">
        <f t="shared" si="86"/>
        <v>0</v>
      </c>
      <c r="AO72" s="167">
        <f t="shared" si="86"/>
        <v>0</v>
      </c>
      <c r="AP72" s="167">
        <f t="shared" si="86"/>
        <v>0</v>
      </c>
      <c r="AQ72" s="167">
        <f t="shared" si="86"/>
        <v>0</v>
      </c>
      <c r="AR72" s="167">
        <f t="shared" si="86"/>
        <v>0</v>
      </c>
      <c r="AS72" s="167">
        <f t="shared" si="86"/>
        <v>0</v>
      </c>
      <c r="AT72" s="167">
        <f t="shared" si="86"/>
        <v>0</v>
      </c>
      <c r="AU72" s="167">
        <f t="shared" si="86"/>
        <v>0</v>
      </c>
      <c r="AV72" s="167">
        <f t="shared" si="86"/>
        <v>0</v>
      </c>
      <c r="AW72" s="167">
        <f t="shared" si="86"/>
        <v>0</v>
      </c>
      <c r="AX72" s="167">
        <f t="shared" si="86"/>
        <v>0</v>
      </c>
      <c r="AY72" s="167">
        <f t="shared" si="86"/>
        <v>0</v>
      </c>
      <c r="AZ72" s="167">
        <f t="shared" si="86"/>
        <v>0</v>
      </c>
      <c r="BA72" s="167">
        <f t="shared" si="86"/>
        <v>0</v>
      </c>
      <c r="BB72" s="167">
        <f t="shared" si="86"/>
        <v>0</v>
      </c>
      <c r="BC72" s="167">
        <f t="shared" si="86"/>
        <v>0</v>
      </c>
      <c r="BD72" s="167">
        <f t="shared" si="86"/>
        <v>0</v>
      </c>
      <c r="BE72" s="167">
        <f t="shared" si="86"/>
        <v>0</v>
      </c>
      <c r="BG72" s="167"/>
    </row>
    <row r="73" spans="1:59">
      <c r="A73" s="93"/>
      <c r="B73" s="94"/>
      <c r="C73" s="324">
        <v>7</v>
      </c>
      <c r="D73" s="832"/>
      <c r="E73" s="833"/>
      <c r="F73" s="833"/>
      <c r="G73" s="834"/>
      <c r="H73" s="49"/>
      <c r="I73" s="50"/>
      <c r="J73" s="866"/>
      <c r="K73" s="867"/>
      <c r="L73" s="51"/>
      <c r="M73" s="52"/>
      <c r="N73" s="52"/>
      <c r="O73" s="52"/>
      <c r="P73" s="52"/>
      <c r="Q73" s="318">
        <f t="shared" si="77"/>
        <v>0</v>
      </c>
      <c r="R73" s="51"/>
      <c r="S73" s="60"/>
      <c r="T73" s="59"/>
      <c r="U73" s="59"/>
      <c r="V73" s="63"/>
      <c r="W73" s="319">
        <f t="shared" si="78"/>
        <v>0</v>
      </c>
      <c r="X73" s="320">
        <f t="shared" si="75"/>
        <v>0</v>
      </c>
      <c r="Y73" s="325">
        <f t="shared" si="81"/>
        <v>0</v>
      </c>
      <c r="Z73" s="51"/>
      <c r="AA73" s="326">
        <f t="shared" si="82"/>
        <v>0</v>
      </c>
      <c r="AB73" s="327" t="str">
        <f>IF(A73="A","√",IF('Formulario 1'!$D$11=8,IF('Cuadro de Personal'!Q73&gt;30,"E",IF(Y73&gt;48,"E","√")),IF(Y73&gt;48,"E","√")))</f>
        <v>√</v>
      </c>
      <c r="AC73" s="1">
        <f t="shared" si="79"/>
        <v>1</v>
      </c>
      <c r="AE73" s="1" t="str">
        <f t="shared" si="3"/>
        <v/>
      </c>
      <c r="AF73" s="1">
        <f t="shared" si="33"/>
        <v>0</v>
      </c>
      <c r="AG73" s="1">
        <f t="shared" ca="1" si="37"/>
        <v>1</v>
      </c>
      <c r="AH73" s="1" t="str">
        <f t="shared" si="34"/>
        <v/>
      </c>
      <c r="AI73" s="1" t="str">
        <f t="shared" si="68"/>
        <v/>
      </c>
      <c r="AJ73" s="1" t="str">
        <f t="shared" si="35"/>
        <v/>
      </c>
      <c r="AL73" s="167">
        <f t="shared" ref="AL73:BE73" si="87">+IF($AE73="CC",SUMIF($R73:$V73,AL$9,$R92:$V92),0)</f>
        <v>0</v>
      </c>
      <c r="AM73" s="167">
        <f t="shared" si="87"/>
        <v>0</v>
      </c>
      <c r="AN73" s="167">
        <f t="shared" si="87"/>
        <v>0</v>
      </c>
      <c r="AO73" s="167">
        <f t="shared" si="87"/>
        <v>0</v>
      </c>
      <c r="AP73" s="167">
        <f t="shared" si="87"/>
        <v>0</v>
      </c>
      <c r="AQ73" s="167">
        <f t="shared" si="87"/>
        <v>0</v>
      </c>
      <c r="AR73" s="167">
        <f t="shared" si="87"/>
        <v>0</v>
      </c>
      <c r="AS73" s="167">
        <f t="shared" si="87"/>
        <v>0</v>
      </c>
      <c r="AT73" s="167">
        <f t="shared" si="87"/>
        <v>0</v>
      </c>
      <c r="AU73" s="167">
        <f t="shared" si="87"/>
        <v>0</v>
      </c>
      <c r="AV73" s="167">
        <f t="shared" si="87"/>
        <v>0</v>
      </c>
      <c r="AW73" s="167">
        <f t="shared" si="87"/>
        <v>0</v>
      </c>
      <c r="AX73" s="167">
        <f t="shared" si="87"/>
        <v>0</v>
      </c>
      <c r="AY73" s="167">
        <f t="shared" si="87"/>
        <v>0</v>
      </c>
      <c r="AZ73" s="167">
        <f t="shared" si="87"/>
        <v>0</v>
      </c>
      <c r="BA73" s="167">
        <f t="shared" si="87"/>
        <v>0</v>
      </c>
      <c r="BB73" s="167">
        <f t="shared" si="87"/>
        <v>0</v>
      </c>
      <c r="BC73" s="167">
        <f t="shared" si="87"/>
        <v>0</v>
      </c>
      <c r="BD73" s="167">
        <f t="shared" si="87"/>
        <v>0</v>
      </c>
      <c r="BE73" s="167">
        <f t="shared" si="87"/>
        <v>0</v>
      </c>
      <c r="BG73" s="167"/>
    </row>
    <row r="74" spans="1:59">
      <c r="A74" s="93"/>
      <c r="B74" s="94"/>
      <c r="C74" s="324">
        <v>8</v>
      </c>
      <c r="D74" s="832"/>
      <c r="E74" s="833"/>
      <c r="F74" s="833"/>
      <c r="G74" s="834"/>
      <c r="H74" s="49"/>
      <c r="I74" s="50"/>
      <c r="J74" s="866"/>
      <c r="K74" s="867"/>
      <c r="L74" s="51"/>
      <c r="M74" s="52"/>
      <c r="N74" s="52"/>
      <c r="O74" s="52"/>
      <c r="P74" s="52"/>
      <c r="Q74" s="318">
        <f t="shared" si="77"/>
        <v>0</v>
      </c>
      <c r="R74" s="51"/>
      <c r="S74" s="60"/>
      <c r="T74" s="59"/>
      <c r="U74" s="59"/>
      <c r="V74" s="63"/>
      <c r="W74" s="319">
        <f t="shared" si="78"/>
        <v>0</v>
      </c>
      <c r="X74" s="320">
        <f t="shared" si="75"/>
        <v>0</v>
      </c>
      <c r="Y74" s="325">
        <f t="shared" si="81"/>
        <v>0</v>
      </c>
      <c r="Z74" s="51"/>
      <c r="AA74" s="326">
        <f t="shared" si="82"/>
        <v>0</v>
      </c>
      <c r="AB74" s="327" t="str">
        <f>IF(A74="A","√",IF('Formulario 1'!$D$11=8,IF('Cuadro de Personal'!Q74&gt;30,"E",IF(Y74&gt;48,"E","√")),IF(Y74&gt;48,"E","√")))</f>
        <v>√</v>
      </c>
      <c r="AC74" s="1">
        <f t="shared" si="79"/>
        <v>1</v>
      </c>
      <c r="AE74" s="1" t="str">
        <f t="shared" si="3"/>
        <v/>
      </c>
      <c r="AF74" s="1">
        <f t="shared" si="33"/>
        <v>0</v>
      </c>
      <c r="AG74" s="1">
        <f t="shared" ca="1" si="37"/>
        <v>1</v>
      </c>
      <c r="AH74" s="1" t="str">
        <f t="shared" si="34"/>
        <v/>
      </c>
      <c r="AI74" s="1" t="str">
        <f t="shared" si="68"/>
        <v/>
      </c>
      <c r="AJ74" s="1" t="str">
        <f t="shared" si="35"/>
        <v/>
      </c>
      <c r="AL74" s="167">
        <f t="shared" ref="AL74:BE74" si="88">+IF($AE74="CC",SUMIF($R74:$V74,AL$9,$R93:$V93),0)</f>
        <v>0</v>
      </c>
      <c r="AM74" s="167">
        <f t="shared" si="88"/>
        <v>0</v>
      </c>
      <c r="AN74" s="167">
        <f t="shared" si="88"/>
        <v>0</v>
      </c>
      <c r="AO74" s="167">
        <f t="shared" si="88"/>
        <v>0</v>
      </c>
      <c r="AP74" s="167">
        <f t="shared" si="88"/>
        <v>0</v>
      </c>
      <c r="AQ74" s="167">
        <f t="shared" si="88"/>
        <v>0</v>
      </c>
      <c r="AR74" s="167">
        <f t="shared" si="88"/>
        <v>0</v>
      </c>
      <c r="AS74" s="167">
        <f t="shared" si="88"/>
        <v>0</v>
      </c>
      <c r="AT74" s="167">
        <f t="shared" si="88"/>
        <v>0</v>
      </c>
      <c r="AU74" s="167">
        <f t="shared" si="88"/>
        <v>0</v>
      </c>
      <c r="AV74" s="167">
        <f t="shared" si="88"/>
        <v>0</v>
      </c>
      <c r="AW74" s="167">
        <f t="shared" si="88"/>
        <v>0</v>
      </c>
      <c r="AX74" s="167">
        <f t="shared" si="88"/>
        <v>0</v>
      </c>
      <c r="AY74" s="167">
        <f t="shared" si="88"/>
        <v>0</v>
      </c>
      <c r="AZ74" s="167">
        <f t="shared" si="88"/>
        <v>0</v>
      </c>
      <c r="BA74" s="167">
        <f t="shared" si="88"/>
        <v>0</v>
      </c>
      <c r="BB74" s="167">
        <f t="shared" si="88"/>
        <v>0</v>
      </c>
      <c r="BC74" s="167">
        <f t="shared" si="88"/>
        <v>0</v>
      </c>
      <c r="BD74" s="167">
        <f t="shared" si="88"/>
        <v>0</v>
      </c>
      <c r="BE74" s="167">
        <f t="shared" si="88"/>
        <v>0</v>
      </c>
      <c r="BG74" s="167"/>
    </row>
    <row r="75" spans="1:59">
      <c r="A75" s="93"/>
      <c r="B75" s="94"/>
      <c r="C75" s="324">
        <v>9</v>
      </c>
      <c r="D75" s="832"/>
      <c r="E75" s="833"/>
      <c r="F75" s="833"/>
      <c r="G75" s="834"/>
      <c r="H75" s="49"/>
      <c r="I75" s="50"/>
      <c r="J75" s="866"/>
      <c r="K75" s="867"/>
      <c r="L75" s="51"/>
      <c r="M75" s="52"/>
      <c r="N75" s="52"/>
      <c r="O75" s="52"/>
      <c r="P75" s="52"/>
      <c r="Q75" s="318">
        <f t="shared" si="77"/>
        <v>0</v>
      </c>
      <c r="R75" s="51"/>
      <c r="S75" s="60"/>
      <c r="T75" s="59"/>
      <c r="U75" s="59"/>
      <c r="V75" s="63"/>
      <c r="W75" s="319">
        <f t="shared" si="78"/>
        <v>0</v>
      </c>
      <c r="X75" s="320">
        <f t="shared" si="75"/>
        <v>0</v>
      </c>
      <c r="Y75" s="325">
        <f t="shared" si="81"/>
        <v>0</v>
      </c>
      <c r="Z75" s="51"/>
      <c r="AA75" s="326">
        <f t="shared" si="82"/>
        <v>0</v>
      </c>
      <c r="AB75" s="327" t="str">
        <f>IF(A75="A","√",IF('Formulario 1'!$D$11=8,IF('Cuadro de Personal'!Q75&gt;30,"E",IF(Y75&gt;48,"E","√")),IF(Y75&gt;48,"E","√")))</f>
        <v>√</v>
      </c>
      <c r="AC75" s="1">
        <f t="shared" si="79"/>
        <v>1</v>
      </c>
      <c r="AE75" s="1" t="str">
        <f t="shared" ref="AE75:AE138" si="89">+IF(L75="7º","CC","")</f>
        <v/>
      </c>
      <c r="AF75" s="1">
        <f t="shared" si="33"/>
        <v>0</v>
      </c>
      <c r="AG75" s="1">
        <f t="shared" ca="1" si="37"/>
        <v>1</v>
      </c>
      <c r="AH75" s="1" t="str">
        <f t="shared" si="34"/>
        <v/>
      </c>
      <c r="AI75" s="1" t="str">
        <f t="shared" si="68"/>
        <v/>
      </c>
      <c r="AJ75" s="1" t="str">
        <f t="shared" si="35"/>
        <v/>
      </c>
      <c r="AL75" s="167">
        <f t="shared" ref="AL75:BE75" si="90">+IF($AE75="CC",SUMIF($R75:$V75,AL$9,$R94:$V94),0)</f>
        <v>0</v>
      </c>
      <c r="AM75" s="167">
        <f t="shared" si="90"/>
        <v>0</v>
      </c>
      <c r="AN75" s="167">
        <f t="shared" si="90"/>
        <v>0</v>
      </c>
      <c r="AO75" s="167">
        <f t="shared" si="90"/>
        <v>0</v>
      </c>
      <c r="AP75" s="167">
        <f t="shared" si="90"/>
        <v>0</v>
      </c>
      <c r="AQ75" s="167">
        <f t="shared" si="90"/>
        <v>0</v>
      </c>
      <c r="AR75" s="167">
        <f t="shared" si="90"/>
        <v>0</v>
      </c>
      <c r="AS75" s="167">
        <f t="shared" si="90"/>
        <v>0</v>
      </c>
      <c r="AT75" s="167">
        <f t="shared" si="90"/>
        <v>0</v>
      </c>
      <c r="AU75" s="167">
        <f t="shared" si="90"/>
        <v>0</v>
      </c>
      <c r="AV75" s="167">
        <f t="shared" si="90"/>
        <v>0</v>
      </c>
      <c r="AW75" s="167">
        <f t="shared" si="90"/>
        <v>0</v>
      </c>
      <c r="AX75" s="167">
        <f t="shared" si="90"/>
        <v>0</v>
      </c>
      <c r="AY75" s="167">
        <f t="shared" si="90"/>
        <v>0</v>
      </c>
      <c r="AZ75" s="167">
        <f t="shared" si="90"/>
        <v>0</v>
      </c>
      <c r="BA75" s="167">
        <f t="shared" si="90"/>
        <v>0</v>
      </c>
      <c r="BB75" s="167">
        <f t="shared" si="90"/>
        <v>0</v>
      </c>
      <c r="BC75" s="167">
        <f t="shared" si="90"/>
        <v>0</v>
      </c>
      <c r="BD75" s="167">
        <f t="shared" si="90"/>
        <v>0</v>
      </c>
      <c r="BE75" s="167">
        <f t="shared" si="90"/>
        <v>0</v>
      </c>
      <c r="BG75" s="167"/>
    </row>
    <row r="76" spans="1:59">
      <c r="A76" s="93"/>
      <c r="B76" s="94"/>
      <c r="C76" s="324">
        <v>10</v>
      </c>
      <c r="D76" s="832"/>
      <c r="E76" s="833"/>
      <c r="F76" s="833"/>
      <c r="G76" s="834"/>
      <c r="H76" s="49"/>
      <c r="I76" s="50"/>
      <c r="J76" s="866"/>
      <c r="K76" s="867"/>
      <c r="L76" s="51"/>
      <c r="M76" s="52"/>
      <c r="N76" s="52"/>
      <c r="O76" s="52"/>
      <c r="P76" s="52"/>
      <c r="Q76" s="318">
        <f t="shared" si="77"/>
        <v>0</v>
      </c>
      <c r="R76" s="51"/>
      <c r="S76" s="60"/>
      <c r="T76" s="59"/>
      <c r="U76" s="59"/>
      <c r="V76" s="63"/>
      <c r="W76" s="319">
        <f t="shared" si="78"/>
        <v>0</v>
      </c>
      <c r="X76" s="320">
        <f t="shared" si="75"/>
        <v>0</v>
      </c>
      <c r="Y76" s="325">
        <f t="shared" si="81"/>
        <v>0</v>
      </c>
      <c r="Z76" s="51"/>
      <c r="AA76" s="326">
        <f t="shared" si="82"/>
        <v>0</v>
      </c>
      <c r="AB76" s="327" t="str">
        <f>IF(A76="A","√",IF('Formulario 1'!$D$11=8,IF('Cuadro de Personal'!Q76&gt;30,"E",IF(Y76&gt;48,"E","√")),IF(Y76&gt;48,"E","√")))</f>
        <v>√</v>
      </c>
      <c r="AC76" s="1">
        <f t="shared" si="79"/>
        <v>1</v>
      </c>
      <c r="AE76" s="1" t="str">
        <f t="shared" si="89"/>
        <v/>
      </c>
      <c r="AF76" s="1">
        <f t="shared" si="33"/>
        <v>0</v>
      </c>
      <c r="AG76" s="1">
        <f t="shared" ca="1" si="37"/>
        <v>1</v>
      </c>
      <c r="AH76" s="1" t="str">
        <f t="shared" si="34"/>
        <v/>
      </c>
      <c r="AI76" s="1" t="str">
        <f t="shared" si="68"/>
        <v/>
      </c>
      <c r="AJ76" s="1" t="str">
        <f t="shared" si="35"/>
        <v/>
      </c>
      <c r="AL76" s="167">
        <f t="shared" ref="AL76:BE76" si="91">+IF($AE76="CC",SUMIF($R76:$V76,AL$9,$R95:$V95),0)</f>
        <v>0</v>
      </c>
      <c r="AM76" s="167">
        <f t="shared" si="91"/>
        <v>0</v>
      </c>
      <c r="AN76" s="167">
        <f t="shared" si="91"/>
        <v>0</v>
      </c>
      <c r="AO76" s="167">
        <f t="shared" si="91"/>
        <v>0</v>
      </c>
      <c r="AP76" s="167">
        <f t="shared" si="91"/>
        <v>0</v>
      </c>
      <c r="AQ76" s="167">
        <f t="shared" si="91"/>
        <v>0</v>
      </c>
      <c r="AR76" s="167">
        <f t="shared" si="91"/>
        <v>0</v>
      </c>
      <c r="AS76" s="167">
        <f t="shared" si="91"/>
        <v>0</v>
      </c>
      <c r="AT76" s="167">
        <f t="shared" si="91"/>
        <v>0</v>
      </c>
      <c r="AU76" s="167">
        <f t="shared" si="91"/>
        <v>0</v>
      </c>
      <c r="AV76" s="167">
        <f t="shared" si="91"/>
        <v>0</v>
      </c>
      <c r="AW76" s="167">
        <f t="shared" si="91"/>
        <v>0</v>
      </c>
      <c r="AX76" s="167">
        <f t="shared" si="91"/>
        <v>0</v>
      </c>
      <c r="AY76" s="167">
        <f t="shared" si="91"/>
        <v>0</v>
      </c>
      <c r="AZ76" s="167">
        <f t="shared" si="91"/>
        <v>0</v>
      </c>
      <c r="BA76" s="167">
        <f t="shared" si="91"/>
        <v>0</v>
      </c>
      <c r="BB76" s="167">
        <f t="shared" si="91"/>
        <v>0</v>
      </c>
      <c r="BC76" s="167">
        <f t="shared" si="91"/>
        <v>0</v>
      </c>
      <c r="BD76" s="167">
        <f t="shared" si="91"/>
        <v>0</v>
      </c>
      <c r="BE76" s="167">
        <f t="shared" si="91"/>
        <v>0</v>
      </c>
      <c r="BG76" s="167"/>
    </row>
    <row r="77" spans="1:59">
      <c r="A77" s="93"/>
      <c r="B77" s="94"/>
      <c r="C77" s="324">
        <v>11</v>
      </c>
      <c r="D77" s="832"/>
      <c r="E77" s="833"/>
      <c r="F77" s="833"/>
      <c r="G77" s="834"/>
      <c r="H77" s="49"/>
      <c r="I77" s="50"/>
      <c r="J77" s="866"/>
      <c r="K77" s="867"/>
      <c r="L77" s="51"/>
      <c r="M77" s="52"/>
      <c r="N77" s="52"/>
      <c r="O77" s="52"/>
      <c r="P77" s="52"/>
      <c r="Q77" s="318">
        <f t="shared" si="77"/>
        <v>0</v>
      </c>
      <c r="R77" s="51"/>
      <c r="S77" s="60"/>
      <c r="T77" s="59"/>
      <c r="U77" s="59"/>
      <c r="V77" s="63"/>
      <c r="W77" s="319">
        <f t="shared" si="78"/>
        <v>0</v>
      </c>
      <c r="X77" s="320">
        <f t="shared" si="75"/>
        <v>0</v>
      </c>
      <c r="Y77" s="325">
        <f t="shared" si="81"/>
        <v>0</v>
      </c>
      <c r="Z77" s="51"/>
      <c r="AA77" s="326">
        <f t="shared" si="82"/>
        <v>0</v>
      </c>
      <c r="AB77" s="327" t="str">
        <f>IF(A77="A","√",IF('Formulario 1'!$D$11=8,IF('Cuadro de Personal'!Q77&gt;30,"E",IF(Y77&gt;48,"E","√")),IF(Y77&gt;48,"E","√")))</f>
        <v>√</v>
      </c>
      <c r="AC77" s="1">
        <f t="shared" si="79"/>
        <v>1</v>
      </c>
      <c r="AE77" s="1" t="str">
        <f t="shared" si="89"/>
        <v/>
      </c>
      <c r="AF77" s="1">
        <f t="shared" si="33"/>
        <v>0</v>
      </c>
      <c r="AG77" s="1">
        <f t="shared" ca="1" si="37"/>
        <v>1</v>
      </c>
      <c r="AH77" s="1" t="str">
        <f t="shared" si="34"/>
        <v/>
      </c>
      <c r="AI77" s="1" t="str">
        <f t="shared" si="68"/>
        <v/>
      </c>
      <c r="AJ77" s="1" t="str">
        <f t="shared" si="35"/>
        <v/>
      </c>
      <c r="AL77" s="167">
        <f t="shared" ref="AL77:BE77" si="92">+IF($AE77="CC",SUMIF($R77:$V77,AL$9,$R96:$V96),0)</f>
        <v>0</v>
      </c>
      <c r="AM77" s="167">
        <f t="shared" si="92"/>
        <v>0</v>
      </c>
      <c r="AN77" s="167">
        <f t="shared" si="92"/>
        <v>0</v>
      </c>
      <c r="AO77" s="167">
        <f t="shared" si="92"/>
        <v>0</v>
      </c>
      <c r="AP77" s="167">
        <f t="shared" si="92"/>
        <v>0</v>
      </c>
      <c r="AQ77" s="167">
        <f t="shared" si="92"/>
        <v>0</v>
      </c>
      <c r="AR77" s="167">
        <f t="shared" si="92"/>
        <v>0</v>
      </c>
      <c r="AS77" s="167">
        <f t="shared" si="92"/>
        <v>0</v>
      </c>
      <c r="AT77" s="167">
        <f t="shared" si="92"/>
        <v>0</v>
      </c>
      <c r="AU77" s="167">
        <f t="shared" si="92"/>
        <v>0</v>
      </c>
      <c r="AV77" s="167">
        <f t="shared" si="92"/>
        <v>0</v>
      </c>
      <c r="AW77" s="167">
        <f t="shared" si="92"/>
        <v>0</v>
      </c>
      <c r="AX77" s="167">
        <f t="shared" si="92"/>
        <v>0</v>
      </c>
      <c r="AY77" s="167">
        <f t="shared" si="92"/>
        <v>0</v>
      </c>
      <c r="AZ77" s="167">
        <f t="shared" si="92"/>
        <v>0</v>
      </c>
      <c r="BA77" s="167">
        <f t="shared" si="92"/>
        <v>0</v>
      </c>
      <c r="BB77" s="167">
        <f t="shared" si="92"/>
        <v>0</v>
      </c>
      <c r="BC77" s="167">
        <f t="shared" si="92"/>
        <v>0</v>
      </c>
      <c r="BD77" s="167">
        <f t="shared" si="92"/>
        <v>0</v>
      </c>
      <c r="BE77" s="167">
        <f t="shared" si="92"/>
        <v>0</v>
      </c>
      <c r="BG77" s="167"/>
    </row>
    <row r="78" spans="1:59">
      <c r="A78" s="93"/>
      <c r="B78" s="94"/>
      <c r="C78" s="324">
        <v>12</v>
      </c>
      <c r="D78" s="832"/>
      <c r="E78" s="833"/>
      <c r="F78" s="833"/>
      <c r="G78" s="834"/>
      <c r="H78" s="49"/>
      <c r="I78" s="50"/>
      <c r="J78" s="866"/>
      <c r="K78" s="867"/>
      <c r="L78" s="51"/>
      <c r="M78" s="52"/>
      <c r="N78" s="52"/>
      <c r="O78" s="52"/>
      <c r="P78" s="52"/>
      <c r="Q78" s="318">
        <f t="shared" si="77"/>
        <v>0</v>
      </c>
      <c r="R78" s="51"/>
      <c r="S78" s="60"/>
      <c r="T78" s="59"/>
      <c r="U78" s="59"/>
      <c r="V78" s="63"/>
      <c r="W78" s="319">
        <f t="shared" si="78"/>
        <v>0</v>
      </c>
      <c r="X78" s="320">
        <f t="shared" si="75"/>
        <v>0</v>
      </c>
      <c r="Y78" s="325">
        <f t="shared" si="81"/>
        <v>0</v>
      </c>
      <c r="Z78" s="51"/>
      <c r="AA78" s="326">
        <f t="shared" si="82"/>
        <v>0</v>
      </c>
      <c r="AB78" s="327" t="str">
        <f>IF(A78="A","√",IF('Formulario 1'!$D$11=8,IF('Cuadro de Personal'!Q78&gt;30,"E",IF(Y78&gt;48,"E","√")),IF(Y78&gt;48,"E","√")))</f>
        <v>√</v>
      </c>
      <c r="AC78" s="1">
        <f t="shared" si="79"/>
        <v>1</v>
      </c>
      <c r="AE78" s="1" t="str">
        <f t="shared" si="89"/>
        <v/>
      </c>
      <c r="AF78" s="1">
        <f t="shared" si="33"/>
        <v>0</v>
      </c>
      <c r="AG78" s="1">
        <f t="shared" ca="1" si="37"/>
        <v>1</v>
      </c>
      <c r="AH78" s="1" t="str">
        <f t="shared" si="34"/>
        <v/>
      </c>
      <c r="AI78" s="1" t="str">
        <f t="shared" si="68"/>
        <v/>
      </c>
      <c r="AJ78" s="1" t="str">
        <f t="shared" si="35"/>
        <v/>
      </c>
      <c r="AL78" s="167">
        <f t="shared" ref="AL78:BE78" si="93">+IF($AE78="CC",SUMIF($R78:$V78,AL$9,$R97:$V97),0)</f>
        <v>0</v>
      </c>
      <c r="AM78" s="167">
        <f t="shared" si="93"/>
        <v>0</v>
      </c>
      <c r="AN78" s="167">
        <f t="shared" si="93"/>
        <v>0</v>
      </c>
      <c r="AO78" s="167">
        <f t="shared" si="93"/>
        <v>0</v>
      </c>
      <c r="AP78" s="167">
        <f t="shared" si="93"/>
        <v>0</v>
      </c>
      <c r="AQ78" s="167">
        <f t="shared" si="93"/>
        <v>0</v>
      </c>
      <c r="AR78" s="167">
        <f t="shared" si="93"/>
        <v>0</v>
      </c>
      <c r="AS78" s="167">
        <f t="shared" si="93"/>
        <v>0</v>
      </c>
      <c r="AT78" s="167">
        <f t="shared" si="93"/>
        <v>0</v>
      </c>
      <c r="AU78" s="167">
        <f t="shared" si="93"/>
        <v>0</v>
      </c>
      <c r="AV78" s="167">
        <f t="shared" si="93"/>
        <v>0</v>
      </c>
      <c r="AW78" s="167">
        <f t="shared" si="93"/>
        <v>0</v>
      </c>
      <c r="AX78" s="167">
        <f t="shared" si="93"/>
        <v>0</v>
      </c>
      <c r="AY78" s="167">
        <f t="shared" si="93"/>
        <v>0</v>
      </c>
      <c r="AZ78" s="167">
        <f t="shared" si="93"/>
        <v>0</v>
      </c>
      <c r="BA78" s="167">
        <f t="shared" si="93"/>
        <v>0</v>
      </c>
      <c r="BB78" s="167">
        <f t="shared" si="93"/>
        <v>0</v>
      </c>
      <c r="BC78" s="167">
        <f t="shared" si="93"/>
        <v>0</v>
      </c>
      <c r="BD78" s="167">
        <f t="shared" si="93"/>
        <v>0</v>
      </c>
      <c r="BE78" s="167">
        <f t="shared" si="93"/>
        <v>0</v>
      </c>
      <c r="BG78" s="167"/>
    </row>
    <row r="79" spans="1:59">
      <c r="A79" s="93"/>
      <c r="B79" s="94"/>
      <c r="C79" s="324">
        <v>13</v>
      </c>
      <c r="D79" s="832"/>
      <c r="E79" s="833"/>
      <c r="F79" s="833"/>
      <c r="G79" s="834"/>
      <c r="H79" s="49"/>
      <c r="I79" s="50"/>
      <c r="J79" s="866"/>
      <c r="K79" s="867"/>
      <c r="L79" s="51"/>
      <c r="M79" s="52"/>
      <c r="N79" s="52"/>
      <c r="O79" s="52"/>
      <c r="P79" s="52"/>
      <c r="Q79" s="318">
        <f t="shared" si="77"/>
        <v>0</v>
      </c>
      <c r="R79" s="51"/>
      <c r="S79" s="60"/>
      <c r="T79" s="59"/>
      <c r="U79" s="59"/>
      <c r="V79" s="63"/>
      <c r="W79" s="319">
        <f t="shared" si="78"/>
        <v>0</v>
      </c>
      <c r="X79" s="320">
        <f t="shared" si="75"/>
        <v>0</v>
      </c>
      <c r="Y79" s="325">
        <f t="shared" si="81"/>
        <v>0</v>
      </c>
      <c r="Z79" s="51"/>
      <c r="AA79" s="326">
        <f t="shared" si="82"/>
        <v>0</v>
      </c>
      <c r="AB79" s="327" t="str">
        <f>IF(A79="A","√",IF('Formulario 1'!$D$11=8,IF('Cuadro de Personal'!Q79&gt;30,"E",IF(Y79&gt;48,"E","√")),IF(Y79&gt;48,"E","√")))</f>
        <v>√</v>
      </c>
      <c r="AC79" s="1">
        <f t="shared" si="79"/>
        <v>1</v>
      </c>
      <c r="AE79" s="1" t="str">
        <f t="shared" si="89"/>
        <v/>
      </c>
      <c r="AF79" s="1">
        <f t="shared" si="33"/>
        <v>0</v>
      </c>
      <c r="AG79" s="1">
        <f t="shared" ca="1" si="37"/>
        <v>1</v>
      </c>
      <c r="AH79" s="1" t="str">
        <f t="shared" si="34"/>
        <v/>
      </c>
      <c r="AI79" s="1" t="str">
        <f t="shared" si="68"/>
        <v/>
      </c>
      <c r="AJ79" s="1" t="str">
        <f t="shared" si="35"/>
        <v/>
      </c>
      <c r="AL79" s="167">
        <f t="shared" ref="AL79:BE79" si="94">+IF($AE79="CC",SUMIF($R79:$V79,AL$9,$R98:$V98),0)</f>
        <v>0</v>
      </c>
      <c r="AM79" s="167">
        <f t="shared" si="94"/>
        <v>0</v>
      </c>
      <c r="AN79" s="167">
        <f t="shared" si="94"/>
        <v>0</v>
      </c>
      <c r="AO79" s="167">
        <f t="shared" si="94"/>
        <v>0</v>
      </c>
      <c r="AP79" s="167">
        <f t="shared" si="94"/>
        <v>0</v>
      </c>
      <c r="AQ79" s="167">
        <f t="shared" si="94"/>
        <v>0</v>
      </c>
      <c r="AR79" s="167">
        <f t="shared" si="94"/>
        <v>0</v>
      </c>
      <c r="AS79" s="167">
        <f t="shared" si="94"/>
        <v>0</v>
      </c>
      <c r="AT79" s="167">
        <f t="shared" si="94"/>
        <v>0</v>
      </c>
      <c r="AU79" s="167">
        <f t="shared" si="94"/>
        <v>0</v>
      </c>
      <c r="AV79" s="167">
        <f t="shared" si="94"/>
        <v>0</v>
      </c>
      <c r="AW79" s="167">
        <f t="shared" si="94"/>
        <v>0</v>
      </c>
      <c r="AX79" s="167">
        <f t="shared" si="94"/>
        <v>0</v>
      </c>
      <c r="AY79" s="167">
        <f t="shared" si="94"/>
        <v>0</v>
      </c>
      <c r="AZ79" s="167">
        <f t="shared" si="94"/>
        <v>0</v>
      </c>
      <c r="BA79" s="167">
        <f t="shared" si="94"/>
        <v>0</v>
      </c>
      <c r="BB79" s="167">
        <f t="shared" si="94"/>
        <v>0</v>
      </c>
      <c r="BC79" s="167">
        <f t="shared" si="94"/>
        <v>0</v>
      </c>
      <c r="BD79" s="167">
        <f t="shared" si="94"/>
        <v>0</v>
      </c>
      <c r="BE79" s="167">
        <f t="shared" si="94"/>
        <v>0</v>
      </c>
      <c r="BG79" s="167"/>
    </row>
    <row r="80" spans="1:59">
      <c r="A80" s="93"/>
      <c r="B80" s="94"/>
      <c r="C80" s="324">
        <v>14</v>
      </c>
      <c r="D80" s="832"/>
      <c r="E80" s="833"/>
      <c r="F80" s="833"/>
      <c r="G80" s="834"/>
      <c r="H80" s="49"/>
      <c r="I80" s="50"/>
      <c r="J80" s="866"/>
      <c r="K80" s="867"/>
      <c r="L80" s="51"/>
      <c r="M80" s="52"/>
      <c r="N80" s="52"/>
      <c r="O80" s="52"/>
      <c r="P80" s="52"/>
      <c r="Q80" s="318">
        <f t="shared" si="77"/>
        <v>0</v>
      </c>
      <c r="R80" s="51"/>
      <c r="S80" s="60"/>
      <c r="T80" s="59"/>
      <c r="U80" s="59"/>
      <c r="V80" s="63"/>
      <c r="W80" s="319">
        <f t="shared" si="78"/>
        <v>0</v>
      </c>
      <c r="X80" s="320">
        <f t="shared" si="75"/>
        <v>0</v>
      </c>
      <c r="Y80" s="325">
        <f t="shared" si="81"/>
        <v>0</v>
      </c>
      <c r="Z80" s="51"/>
      <c r="AA80" s="326">
        <f t="shared" si="82"/>
        <v>0</v>
      </c>
      <c r="AB80" s="327" t="str">
        <f>IF(A80="A","√",IF('Formulario 1'!$D$11=8,IF('Cuadro de Personal'!Q80&gt;30,"E",IF(Y80&gt;48,"E","√")),IF(Y80&gt;48,"E","√")))</f>
        <v>√</v>
      </c>
      <c r="AC80" s="1">
        <f t="shared" si="79"/>
        <v>1</v>
      </c>
      <c r="AE80" s="1" t="str">
        <f t="shared" si="89"/>
        <v/>
      </c>
      <c r="AF80" s="1">
        <f t="shared" si="33"/>
        <v>0</v>
      </c>
      <c r="AG80" s="1">
        <f t="shared" ca="1" si="37"/>
        <v>1</v>
      </c>
      <c r="AH80" s="1" t="str">
        <f t="shared" si="34"/>
        <v/>
      </c>
      <c r="AI80" s="1" t="str">
        <f t="shared" si="68"/>
        <v/>
      </c>
      <c r="AJ80" s="1" t="str">
        <f t="shared" si="35"/>
        <v/>
      </c>
      <c r="AL80" s="167">
        <f t="shared" ref="AL80:BE80" si="95">+IF($AE80="CC",SUMIF($R80:$V80,AL$9,$R99:$V99),0)</f>
        <v>0</v>
      </c>
      <c r="AM80" s="167">
        <f t="shared" si="95"/>
        <v>0</v>
      </c>
      <c r="AN80" s="167">
        <f t="shared" si="95"/>
        <v>0</v>
      </c>
      <c r="AO80" s="167">
        <f t="shared" si="95"/>
        <v>0</v>
      </c>
      <c r="AP80" s="167">
        <f t="shared" si="95"/>
        <v>0</v>
      </c>
      <c r="AQ80" s="167">
        <f t="shared" si="95"/>
        <v>0</v>
      </c>
      <c r="AR80" s="167">
        <f t="shared" si="95"/>
        <v>0</v>
      </c>
      <c r="AS80" s="167">
        <f t="shared" si="95"/>
        <v>0</v>
      </c>
      <c r="AT80" s="167">
        <f t="shared" si="95"/>
        <v>0</v>
      </c>
      <c r="AU80" s="167">
        <f t="shared" si="95"/>
        <v>0</v>
      </c>
      <c r="AV80" s="167">
        <f t="shared" si="95"/>
        <v>0</v>
      </c>
      <c r="AW80" s="167">
        <f t="shared" si="95"/>
        <v>0</v>
      </c>
      <c r="AX80" s="167">
        <f t="shared" si="95"/>
        <v>0</v>
      </c>
      <c r="AY80" s="167">
        <f t="shared" si="95"/>
        <v>0</v>
      </c>
      <c r="AZ80" s="167">
        <f t="shared" si="95"/>
        <v>0</v>
      </c>
      <c r="BA80" s="167">
        <f t="shared" si="95"/>
        <v>0</v>
      </c>
      <c r="BB80" s="167">
        <f t="shared" si="95"/>
        <v>0</v>
      </c>
      <c r="BC80" s="167">
        <f t="shared" si="95"/>
        <v>0</v>
      </c>
      <c r="BD80" s="167">
        <f t="shared" si="95"/>
        <v>0</v>
      </c>
      <c r="BE80" s="167">
        <f t="shared" si="95"/>
        <v>0</v>
      </c>
      <c r="BG80" s="167"/>
    </row>
    <row r="81" spans="1:62">
      <c r="A81" s="93"/>
      <c r="B81" s="94"/>
      <c r="C81" s="324">
        <v>15</v>
      </c>
      <c r="D81" s="832"/>
      <c r="E81" s="833"/>
      <c r="F81" s="833"/>
      <c r="G81" s="834"/>
      <c r="H81" s="49"/>
      <c r="I81" s="50"/>
      <c r="J81" s="866"/>
      <c r="K81" s="867"/>
      <c r="L81" s="51"/>
      <c r="M81" s="52"/>
      <c r="N81" s="52"/>
      <c r="O81" s="52"/>
      <c r="P81" s="52"/>
      <c r="Q81" s="318">
        <f t="shared" si="77"/>
        <v>0</v>
      </c>
      <c r="R81" s="51"/>
      <c r="S81" s="60"/>
      <c r="T81" s="59"/>
      <c r="U81" s="59"/>
      <c r="V81" s="63"/>
      <c r="W81" s="319">
        <f t="shared" si="78"/>
        <v>0</v>
      </c>
      <c r="X81" s="320">
        <f t="shared" si="75"/>
        <v>0</v>
      </c>
      <c r="Y81" s="325">
        <f t="shared" si="81"/>
        <v>0</v>
      </c>
      <c r="Z81" s="51"/>
      <c r="AA81" s="326">
        <f t="shared" si="82"/>
        <v>0</v>
      </c>
      <c r="AB81" s="327" t="str">
        <f>IF(A81="A","√",IF('Formulario 1'!$D$11=8,IF('Cuadro de Personal'!Q81&gt;30,"E",IF(Y81&gt;48,"E","√")),IF(Y81&gt;48,"E","√")))</f>
        <v>√</v>
      </c>
      <c r="AC81" s="1">
        <f t="shared" si="79"/>
        <v>1</v>
      </c>
      <c r="AE81" s="1" t="str">
        <f t="shared" si="89"/>
        <v/>
      </c>
      <c r="AF81" s="1">
        <f t="shared" si="33"/>
        <v>0</v>
      </c>
      <c r="AG81" s="1">
        <f t="shared" ca="1" si="37"/>
        <v>1</v>
      </c>
      <c r="AH81" s="1" t="str">
        <f t="shared" si="34"/>
        <v/>
      </c>
      <c r="AI81" s="1" t="str">
        <f t="shared" si="68"/>
        <v/>
      </c>
      <c r="AJ81" s="1" t="str">
        <f t="shared" si="35"/>
        <v/>
      </c>
      <c r="AL81" s="167">
        <f t="shared" ref="AL81:BE81" si="96">+IF($AE81="CC",SUMIF($R81:$V81,AL$9,$R100:$V100),0)</f>
        <v>0</v>
      </c>
      <c r="AM81" s="167">
        <f t="shared" si="96"/>
        <v>0</v>
      </c>
      <c r="AN81" s="167">
        <f t="shared" si="96"/>
        <v>0</v>
      </c>
      <c r="AO81" s="167">
        <f t="shared" si="96"/>
        <v>0</v>
      </c>
      <c r="AP81" s="167">
        <f t="shared" si="96"/>
        <v>0</v>
      </c>
      <c r="AQ81" s="167">
        <f t="shared" si="96"/>
        <v>0</v>
      </c>
      <c r="AR81" s="167">
        <f t="shared" si="96"/>
        <v>0</v>
      </c>
      <c r="AS81" s="167">
        <f t="shared" si="96"/>
        <v>0</v>
      </c>
      <c r="AT81" s="167">
        <f t="shared" si="96"/>
        <v>0</v>
      </c>
      <c r="AU81" s="167">
        <f t="shared" si="96"/>
        <v>0</v>
      </c>
      <c r="AV81" s="167">
        <f t="shared" si="96"/>
        <v>0</v>
      </c>
      <c r="AW81" s="167">
        <f t="shared" si="96"/>
        <v>0</v>
      </c>
      <c r="AX81" s="167">
        <f t="shared" si="96"/>
        <v>0</v>
      </c>
      <c r="AY81" s="167">
        <f t="shared" si="96"/>
        <v>0</v>
      </c>
      <c r="AZ81" s="167">
        <f t="shared" si="96"/>
        <v>0</v>
      </c>
      <c r="BA81" s="167">
        <f t="shared" si="96"/>
        <v>0</v>
      </c>
      <c r="BB81" s="167">
        <f t="shared" si="96"/>
        <v>0</v>
      </c>
      <c r="BC81" s="167">
        <f t="shared" si="96"/>
        <v>0</v>
      </c>
      <c r="BD81" s="167">
        <f t="shared" si="96"/>
        <v>0</v>
      </c>
      <c r="BE81" s="167">
        <f t="shared" si="96"/>
        <v>0</v>
      </c>
      <c r="BG81" s="167"/>
    </row>
    <row r="82" spans="1:62">
      <c r="A82" s="93"/>
      <c r="B82" s="94"/>
      <c r="C82" s="324">
        <v>16</v>
      </c>
      <c r="D82" s="832"/>
      <c r="E82" s="833"/>
      <c r="F82" s="833"/>
      <c r="G82" s="834"/>
      <c r="H82" s="49"/>
      <c r="I82" s="50"/>
      <c r="J82" s="866"/>
      <c r="K82" s="867"/>
      <c r="L82" s="51"/>
      <c r="M82" s="52"/>
      <c r="N82" s="52"/>
      <c r="O82" s="52"/>
      <c r="P82" s="52"/>
      <c r="Q82" s="318">
        <f t="shared" si="77"/>
        <v>0</v>
      </c>
      <c r="R82" s="51"/>
      <c r="S82" s="60"/>
      <c r="T82" s="59"/>
      <c r="U82" s="59"/>
      <c r="V82" s="63"/>
      <c r="W82" s="319">
        <f t="shared" si="78"/>
        <v>0</v>
      </c>
      <c r="X82" s="320">
        <f t="shared" si="75"/>
        <v>0</v>
      </c>
      <c r="Y82" s="325">
        <f t="shared" si="81"/>
        <v>0</v>
      </c>
      <c r="Z82" s="51"/>
      <c r="AA82" s="326">
        <f t="shared" si="82"/>
        <v>0</v>
      </c>
      <c r="AB82" s="327" t="str">
        <f>IF(A82="A","√",IF('Formulario 1'!$D$11=8,IF('Cuadro de Personal'!Q82&gt;30,"E",IF(Y82&gt;48,"E","√")),IF(Y82&gt;48,"E","√")))</f>
        <v>√</v>
      </c>
      <c r="AC82" s="1">
        <f t="shared" si="79"/>
        <v>1</v>
      </c>
      <c r="AE82" s="1" t="str">
        <f t="shared" si="89"/>
        <v/>
      </c>
      <c r="AF82" s="1">
        <f t="shared" si="33"/>
        <v>0</v>
      </c>
      <c r="AG82" s="1">
        <f t="shared" ca="1" si="37"/>
        <v>1</v>
      </c>
      <c r="AH82" s="1" t="str">
        <f t="shared" si="34"/>
        <v/>
      </c>
      <c r="AI82" s="1" t="str">
        <f t="shared" si="68"/>
        <v/>
      </c>
      <c r="AJ82" s="1" t="str">
        <f t="shared" si="35"/>
        <v/>
      </c>
      <c r="AL82" s="167">
        <f t="shared" ref="AL82:BE82" si="97">+IF($AE82="CC",SUMIF($R82:$V82,AL$9,$R101:$V101),0)</f>
        <v>0</v>
      </c>
      <c r="AM82" s="167">
        <f t="shared" si="97"/>
        <v>0</v>
      </c>
      <c r="AN82" s="167">
        <f t="shared" si="97"/>
        <v>0</v>
      </c>
      <c r="AO82" s="167">
        <f t="shared" si="97"/>
        <v>0</v>
      </c>
      <c r="AP82" s="167">
        <f t="shared" si="97"/>
        <v>0</v>
      </c>
      <c r="AQ82" s="167">
        <f t="shared" si="97"/>
        <v>0</v>
      </c>
      <c r="AR82" s="167">
        <f t="shared" si="97"/>
        <v>0</v>
      </c>
      <c r="AS82" s="167">
        <f t="shared" si="97"/>
        <v>0</v>
      </c>
      <c r="AT82" s="167">
        <f t="shared" si="97"/>
        <v>0</v>
      </c>
      <c r="AU82" s="167">
        <f t="shared" si="97"/>
        <v>0</v>
      </c>
      <c r="AV82" s="167">
        <f t="shared" si="97"/>
        <v>0</v>
      </c>
      <c r="AW82" s="167">
        <f t="shared" si="97"/>
        <v>0</v>
      </c>
      <c r="AX82" s="167">
        <f t="shared" si="97"/>
        <v>0</v>
      </c>
      <c r="AY82" s="167">
        <f t="shared" si="97"/>
        <v>0</v>
      </c>
      <c r="AZ82" s="167">
        <f t="shared" si="97"/>
        <v>0</v>
      </c>
      <c r="BA82" s="167">
        <f t="shared" si="97"/>
        <v>0</v>
      </c>
      <c r="BB82" s="167">
        <f t="shared" si="97"/>
        <v>0</v>
      </c>
      <c r="BC82" s="167">
        <f t="shared" si="97"/>
        <v>0</v>
      </c>
      <c r="BD82" s="167">
        <f t="shared" si="97"/>
        <v>0</v>
      </c>
      <c r="BE82" s="167">
        <f t="shared" si="97"/>
        <v>0</v>
      </c>
      <c r="BG82" s="167"/>
    </row>
    <row r="83" spans="1:62">
      <c r="A83" s="93"/>
      <c r="B83" s="94"/>
      <c r="C83" s="324">
        <v>17</v>
      </c>
      <c r="D83" s="832"/>
      <c r="E83" s="833"/>
      <c r="F83" s="833"/>
      <c r="G83" s="834"/>
      <c r="H83" s="49"/>
      <c r="I83" s="50"/>
      <c r="J83" s="866"/>
      <c r="K83" s="867"/>
      <c r="L83" s="51"/>
      <c r="M83" s="52"/>
      <c r="N83" s="52"/>
      <c r="O83" s="52"/>
      <c r="P83" s="52"/>
      <c r="Q83" s="318">
        <f t="shared" si="77"/>
        <v>0</v>
      </c>
      <c r="R83" s="51"/>
      <c r="S83" s="60"/>
      <c r="T83" s="59"/>
      <c r="U83" s="59"/>
      <c r="V83" s="63"/>
      <c r="W83" s="319">
        <f t="shared" si="78"/>
        <v>0</v>
      </c>
      <c r="X83" s="320">
        <f t="shared" si="75"/>
        <v>0</v>
      </c>
      <c r="Y83" s="325">
        <f t="shared" si="81"/>
        <v>0</v>
      </c>
      <c r="Z83" s="51"/>
      <c r="AA83" s="326">
        <f t="shared" si="82"/>
        <v>0</v>
      </c>
      <c r="AB83" s="327" t="str">
        <f>IF(A83="A","√",IF('Formulario 1'!$D$11=8,IF('Cuadro de Personal'!Q83&gt;30,"E",IF(Y83&gt;48,"E","√")),IF(Y83&gt;48,"E","√")))</f>
        <v>√</v>
      </c>
      <c r="AC83" s="1">
        <f t="shared" si="79"/>
        <v>1</v>
      </c>
      <c r="AE83" s="1" t="str">
        <f t="shared" si="89"/>
        <v/>
      </c>
      <c r="AF83" s="1">
        <f t="shared" si="33"/>
        <v>0</v>
      </c>
      <c r="AG83" s="1">
        <f t="shared" ca="1" si="37"/>
        <v>1</v>
      </c>
      <c r="AH83" s="1" t="str">
        <f t="shared" si="34"/>
        <v/>
      </c>
      <c r="AI83" s="1" t="str">
        <f t="shared" si="68"/>
        <v/>
      </c>
      <c r="AJ83" s="1" t="str">
        <f t="shared" si="35"/>
        <v/>
      </c>
      <c r="AL83" s="167">
        <f t="shared" ref="AL83:BE83" si="98">+IF($AE83="CC",SUMIF($R83:$V83,AL$9,$R102:$V102),0)</f>
        <v>0</v>
      </c>
      <c r="AM83" s="167">
        <f t="shared" si="98"/>
        <v>0</v>
      </c>
      <c r="AN83" s="167">
        <f t="shared" si="98"/>
        <v>0</v>
      </c>
      <c r="AO83" s="167">
        <f t="shared" si="98"/>
        <v>0</v>
      </c>
      <c r="AP83" s="167">
        <f t="shared" si="98"/>
        <v>0</v>
      </c>
      <c r="AQ83" s="167">
        <f t="shared" si="98"/>
        <v>0</v>
      </c>
      <c r="AR83" s="167">
        <f t="shared" si="98"/>
        <v>0</v>
      </c>
      <c r="AS83" s="167">
        <f t="shared" si="98"/>
        <v>0</v>
      </c>
      <c r="AT83" s="167">
        <f t="shared" si="98"/>
        <v>0</v>
      </c>
      <c r="AU83" s="167">
        <f t="shared" si="98"/>
        <v>0</v>
      </c>
      <c r="AV83" s="167">
        <f t="shared" si="98"/>
        <v>0</v>
      </c>
      <c r="AW83" s="167">
        <f t="shared" si="98"/>
        <v>0</v>
      </c>
      <c r="AX83" s="167">
        <f t="shared" si="98"/>
        <v>0</v>
      </c>
      <c r="AY83" s="167">
        <f t="shared" si="98"/>
        <v>0</v>
      </c>
      <c r="AZ83" s="167">
        <f t="shared" si="98"/>
        <v>0</v>
      </c>
      <c r="BA83" s="167">
        <f t="shared" si="98"/>
        <v>0</v>
      </c>
      <c r="BB83" s="167">
        <f t="shared" si="98"/>
        <v>0</v>
      </c>
      <c r="BC83" s="167">
        <f t="shared" si="98"/>
        <v>0</v>
      </c>
      <c r="BD83" s="167">
        <f t="shared" si="98"/>
        <v>0</v>
      </c>
      <c r="BE83" s="167">
        <f t="shared" si="98"/>
        <v>0</v>
      </c>
      <c r="BG83" s="167"/>
    </row>
    <row r="84" spans="1:62" ht="15.75" thickBot="1">
      <c r="A84" s="95"/>
      <c r="B84" s="96"/>
      <c r="C84" s="328">
        <v>18</v>
      </c>
      <c r="D84" s="858"/>
      <c r="E84" s="859"/>
      <c r="F84" s="859"/>
      <c r="G84" s="860"/>
      <c r="H84" s="53"/>
      <c r="I84" s="54"/>
      <c r="J84" s="861"/>
      <c r="K84" s="862"/>
      <c r="L84" s="55"/>
      <c r="M84" s="56"/>
      <c r="N84" s="56"/>
      <c r="O84" s="56"/>
      <c r="P84" s="56"/>
      <c r="Q84" s="329">
        <f t="shared" si="77"/>
        <v>0</v>
      </c>
      <c r="R84" s="55"/>
      <c r="S84" s="61"/>
      <c r="T84" s="64"/>
      <c r="U84" s="64"/>
      <c r="V84" s="65"/>
      <c r="W84" s="319">
        <f t="shared" si="78"/>
        <v>0</v>
      </c>
      <c r="X84" s="320">
        <f t="shared" si="75"/>
        <v>0</v>
      </c>
      <c r="Y84" s="330">
        <f t="shared" si="81"/>
        <v>0</v>
      </c>
      <c r="Z84" s="58"/>
      <c r="AA84" s="331">
        <f t="shared" si="82"/>
        <v>0</v>
      </c>
      <c r="AB84" s="332" t="str">
        <f>IF(A84="A","√",IF('Formulario 1'!$D$11=8,IF('Cuadro de Personal'!Q84&gt;30,"E",IF(Y84&gt;48,"E","√")),IF(Y84&gt;48,"E","√")))</f>
        <v>√</v>
      </c>
      <c r="AC84" s="1">
        <f t="shared" si="79"/>
        <v>1</v>
      </c>
      <c r="AE84" s="1" t="str">
        <f t="shared" si="89"/>
        <v/>
      </c>
      <c r="AF84" s="1">
        <f t="shared" si="33"/>
        <v>0</v>
      </c>
      <c r="AG84" s="1">
        <f t="shared" ca="1" si="37"/>
        <v>1</v>
      </c>
      <c r="AH84" s="1" t="str">
        <f t="shared" si="34"/>
        <v/>
      </c>
      <c r="AI84" s="1" t="str">
        <f t="shared" si="68"/>
        <v/>
      </c>
      <c r="AJ84" s="1" t="str">
        <f t="shared" si="35"/>
        <v/>
      </c>
      <c r="AL84" s="167">
        <f t="shared" ref="AL84:BE84" si="99">+IF($AE84="CC",SUMIF($R84:$V84,AL$9,$R103:$V103),0)</f>
        <v>0</v>
      </c>
      <c r="AM84" s="167">
        <f t="shared" si="99"/>
        <v>0</v>
      </c>
      <c r="AN84" s="167">
        <f t="shared" si="99"/>
        <v>0</v>
      </c>
      <c r="AO84" s="167">
        <f t="shared" si="99"/>
        <v>0</v>
      </c>
      <c r="AP84" s="167">
        <f t="shared" si="99"/>
        <v>0</v>
      </c>
      <c r="AQ84" s="167">
        <f t="shared" si="99"/>
        <v>0</v>
      </c>
      <c r="AR84" s="167">
        <f t="shared" si="99"/>
        <v>0</v>
      </c>
      <c r="AS84" s="167">
        <f t="shared" si="99"/>
        <v>0</v>
      </c>
      <c r="AT84" s="167">
        <f t="shared" si="99"/>
        <v>0</v>
      </c>
      <c r="AU84" s="167">
        <f t="shared" si="99"/>
        <v>0</v>
      </c>
      <c r="AV84" s="167">
        <f t="shared" si="99"/>
        <v>0</v>
      </c>
      <c r="AW84" s="167">
        <f t="shared" si="99"/>
        <v>0</v>
      </c>
      <c r="AX84" s="167">
        <f t="shared" si="99"/>
        <v>0</v>
      </c>
      <c r="AY84" s="167">
        <f t="shared" si="99"/>
        <v>0</v>
      </c>
      <c r="AZ84" s="167">
        <f t="shared" si="99"/>
        <v>0</v>
      </c>
      <c r="BA84" s="167">
        <f t="shared" si="99"/>
        <v>0</v>
      </c>
      <c r="BB84" s="167">
        <f t="shared" si="99"/>
        <v>0</v>
      </c>
      <c r="BC84" s="167">
        <f t="shared" si="99"/>
        <v>0</v>
      </c>
      <c r="BD84" s="167">
        <f t="shared" si="99"/>
        <v>0</v>
      </c>
      <c r="BE84" s="167">
        <f t="shared" si="99"/>
        <v>0</v>
      </c>
      <c r="BG84" s="167"/>
    </row>
    <row r="85" spans="1:62" ht="15.75" customHeight="1" thickBot="1">
      <c r="C85" s="66"/>
      <c r="D85" s="66"/>
      <c r="E85" s="66"/>
      <c r="F85" s="66"/>
      <c r="G85" s="66"/>
      <c r="H85" s="117"/>
      <c r="I85" s="863" t="s">
        <v>959</v>
      </c>
      <c r="J85" s="864"/>
      <c r="K85" s="865"/>
      <c r="L85" s="68">
        <f t="shared" ref="L85:S85" si="100">+SUM(L67:L84)-SUMIF($A67:$A84,"A",L67:L84)</f>
        <v>0</v>
      </c>
      <c r="M85" s="67">
        <f t="shared" si="100"/>
        <v>0</v>
      </c>
      <c r="N85" s="67">
        <f t="shared" si="100"/>
        <v>0</v>
      </c>
      <c r="O85" s="67">
        <f t="shared" si="100"/>
        <v>0</v>
      </c>
      <c r="P85" s="67">
        <f t="shared" si="100"/>
        <v>0</v>
      </c>
      <c r="Q85" s="69">
        <f t="shared" si="100"/>
        <v>0</v>
      </c>
      <c r="R85" s="158">
        <f t="shared" si="100"/>
        <v>0</v>
      </c>
      <c r="S85" s="116">
        <f t="shared" si="100"/>
        <v>0</v>
      </c>
      <c r="T85" s="116">
        <f>+SUM(T67:T84)-SUMIF($A67:$A84,"A",T67:T84)</f>
        <v>0</v>
      </c>
      <c r="U85" s="116">
        <f>+SUM(U67:U84)-SUMIF($A67:$A84,"A",U67:U84)</f>
        <v>0</v>
      </c>
      <c r="V85" s="73">
        <f>+SUM(V67:V84)-SUMIF($A67:$A84,"A",V67:V84)</f>
        <v>0</v>
      </c>
      <c r="W85" s="70">
        <f>+SUM(Q85:V85)</f>
        <v>0</v>
      </c>
      <c r="X85" s="71">
        <f>+SUM(X67:X84)</f>
        <v>0</v>
      </c>
      <c r="Y85" s="71">
        <f>+SUM(Y67:Y84)-SUMIF($A67:$A84,"A",Y67:Y84)</f>
        <v>0</v>
      </c>
      <c r="Z85" s="72">
        <f>+SUM(Z67:Z84)</f>
        <v>0</v>
      </c>
      <c r="AA85" s="73">
        <f>+SUM(AA67:AA84)-SUMIF($A67:$A84,"A",AA67:AA84)</f>
        <v>0</v>
      </c>
      <c r="AB85" s="301" t="str">
        <f>IF($C64="n.a.","√",IF(AND(Q87="√",D89=E89,F89=G89),IF(B86="Coordinador de Departamento: asignado",IF(AC85=18,"√","Er"),IF(B86="",IF(AC85=18,"√","Er"),"Er")),"Er"))</f>
        <v>√</v>
      </c>
      <c r="AC85" s="1">
        <f>+SUM(AC67:AC84)</f>
        <v>18</v>
      </c>
      <c r="AE85" s="1" t="str">
        <f t="shared" si="89"/>
        <v/>
      </c>
      <c r="AF85" s="1">
        <f t="shared" si="33"/>
        <v>1</v>
      </c>
      <c r="AG85" s="1">
        <f t="shared" ca="1" si="37"/>
        <v>2</v>
      </c>
      <c r="AH85" s="1">
        <f t="shared" ca="1" si="34"/>
        <v>2</v>
      </c>
      <c r="AI85" s="1" t="str">
        <f t="shared" ca="1" si="68"/>
        <v>CP2</v>
      </c>
      <c r="AJ85" s="1" t="str">
        <f t="shared" si="35"/>
        <v>√</v>
      </c>
      <c r="AL85" s="167">
        <f t="shared" ref="AL85:BE85" si="101">+IF($AE85="CC",SUMIF($R85:$V85,AL$9,$R104:$V104),0)</f>
        <v>0</v>
      </c>
      <c r="AM85" s="167">
        <f t="shared" si="101"/>
        <v>0</v>
      </c>
      <c r="AN85" s="167">
        <f t="shared" si="101"/>
        <v>0</v>
      </c>
      <c r="AO85" s="167">
        <f t="shared" si="101"/>
        <v>0</v>
      </c>
      <c r="AP85" s="167">
        <f t="shared" si="101"/>
        <v>0</v>
      </c>
      <c r="AQ85" s="167">
        <f t="shared" si="101"/>
        <v>0</v>
      </c>
      <c r="AR85" s="167">
        <f t="shared" si="101"/>
        <v>0</v>
      </c>
      <c r="AS85" s="167">
        <f t="shared" si="101"/>
        <v>0</v>
      </c>
      <c r="AT85" s="167">
        <f t="shared" si="101"/>
        <v>0</v>
      </c>
      <c r="AU85" s="167">
        <f t="shared" si="101"/>
        <v>0</v>
      </c>
      <c r="AV85" s="167">
        <f t="shared" si="101"/>
        <v>0</v>
      </c>
      <c r="AW85" s="167">
        <f t="shared" si="101"/>
        <v>0</v>
      </c>
      <c r="AX85" s="167">
        <f t="shared" si="101"/>
        <v>0</v>
      </c>
      <c r="AY85" s="167">
        <f t="shared" si="101"/>
        <v>0</v>
      </c>
      <c r="AZ85" s="167">
        <f t="shared" si="101"/>
        <v>0</v>
      </c>
      <c r="BA85" s="167">
        <f t="shared" si="101"/>
        <v>0</v>
      </c>
      <c r="BB85" s="167">
        <f t="shared" si="101"/>
        <v>0</v>
      </c>
      <c r="BC85" s="167">
        <f t="shared" si="101"/>
        <v>0</v>
      </c>
      <c r="BD85" s="167">
        <f t="shared" si="101"/>
        <v>0</v>
      </c>
      <c r="BE85" s="167">
        <f t="shared" si="101"/>
        <v>0</v>
      </c>
      <c r="BH85" s="308">
        <f>+X85</f>
        <v>0</v>
      </c>
    </row>
    <row r="86" spans="1:62" ht="15.75" customHeight="1">
      <c r="B86" s="976" t="str">
        <f>IF($C64="n.a.","",IF(LOOKUP(A57,'Hoja de Cálculo'!$S$20:$S$45,'Hoja de Cálculo'!$AD$20:$AD$45)=0,"",IF(A87="","Coordinador de Departamento: sin asignar","Coordinador de Departamento: asignado")))</f>
        <v/>
      </c>
      <c r="C86" s="977"/>
      <c r="D86" s="977"/>
      <c r="E86" s="977"/>
      <c r="F86" s="977"/>
      <c r="G86" s="978"/>
      <c r="I86" s="915" t="s">
        <v>954</v>
      </c>
      <c r="J86" s="916"/>
      <c r="K86" s="917"/>
      <c r="L86" s="75">
        <f>IF($C64="n.a.","n.a.",LOOKUP($A57,'Hoja de Cálculo'!$S$20:$S$45,'Hoja de Cálculo'!W$20:W$45))</f>
        <v>0</v>
      </c>
      <c r="M86" s="74">
        <f>IF($C64="n.a.","n.a.",LOOKUP($A57,'Hoja de Cálculo'!$S$20:$S$45,'Hoja de Cálculo'!X$20:X$45))</f>
        <v>0</v>
      </c>
      <c r="N86" s="74">
        <f>IF($C64="n.a.","n.a.",LOOKUP($A57,'Hoja de Cálculo'!$S$20:$S$45,'Hoja de Cálculo'!Y$20:Y$45))</f>
        <v>0</v>
      </c>
      <c r="O86" s="74">
        <f>IF($C64="n.a.","n.a.",LOOKUP($A57,'Hoja de Cálculo'!$S$20:$S$45,'Hoja de Cálculo'!Z$20:Z$45))</f>
        <v>0</v>
      </c>
      <c r="P86" s="74">
        <f>IF($C64="n.a.","n.a.",LOOKUP($A57,'Hoja de Cálculo'!$S$20:$S$45,'Hoja de Cálculo'!AA$20:AA$45))</f>
        <v>0</v>
      </c>
      <c r="Q86" s="76">
        <f>+SUM(L86:P86)</f>
        <v>0</v>
      </c>
      <c r="R86" s="77">
        <f>+IF(R66=2,LOOKUP($A57,'Hoja de Cálculo'!$S$20:$S$45,'Hoja de Cálculo'!$AD$20:$AD$45),"")</f>
        <v>0</v>
      </c>
      <c r="S86" s="77" t="str">
        <f>+IF(S66=2,LOOKUP($A57,'Hoja de Cálculo'!$S$20:$S$45,'Hoja de Cálculo'!$AD$20:$AD$45),"")</f>
        <v/>
      </c>
      <c r="T86" s="77" t="str">
        <f>+IF(T66=2,LOOKUP($A57,'Hoja de Cálculo'!$S$20:$S$45,'Hoja de Cálculo'!$AD$20:$AD$45),"")</f>
        <v/>
      </c>
      <c r="U86" s="77" t="str">
        <f>+IF(U66=2,LOOKUP($A57,'Hoja de Cálculo'!$S$20:$S$45,'Hoja de Cálculo'!$AD$20:$AD$45),"")</f>
        <v/>
      </c>
      <c r="V86" s="77" t="str">
        <f>+IF(V66=2,LOOKUP($A57,'Hoja de Cálculo'!$S$20:$S$45,'Hoja de Cálculo'!$AD$20:$AD$45),"")</f>
        <v/>
      </c>
      <c r="W86" s="70"/>
      <c r="X86" s="77"/>
      <c r="Y86" s="77"/>
      <c r="Z86" s="77"/>
      <c r="AA86" s="77"/>
      <c r="AE86" s="1" t="str">
        <f t="shared" si="89"/>
        <v/>
      </c>
      <c r="AF86" s="1">
        <f t="shared" si="33"/>
        <v>0</v>
      </c>
      <c r="AG86" s="1">
        <f t="shared" ca="1" si="37"/>
        <v>2</v>
      </c>
      <c r="AH86" s="1" t="str">
        <f t="shared" si="34"/>
        <v/>
      </c>
      <c r="AI86" s="1" t="str">
        <f t="shared" si="68"/>
        <v/>
      </c>
      <c r="AJ86" s="1" t="str">
        <f t="shared" si="35"/>
        <v/>
      </c>
      <c r="AL86" s="167">
        <f t="shared" ref="AL86:BE86" si="102">+IF($AE86="CC",SUMIF($R86:$V86,AL$9,$R105:$V105),0)</f>
        <v>0</v>
      </c>
      <c r="AM86" s="167">
        <f t="shared" si="102"/>
        <v>0</v>
      </c>
      <c r="AN86" s="167">
        <f t="shared" si="102"/>
        <v>0</v>
      </c>
      <c r="AO86" s="167">
        <f t="shared" si="102"/>
        <v>0</v>
      </c>
      <c r="AP86" s="167">
        <f t="shared" si="102"/>
        <v>0</v>
      </c>
      <c r="AQ86" s="167">
        <f t="shared" si="102"/>
        <v>0</v>
      </c>
      <c r="AR86" s="167">
        <f t="shared" si="102"/>
        <v>0</v>
      </c>
      <c r="AS86" s="167">
        <f t="shared" si="102"/>
        <v>0</v>
      </c>
      <c r="AT86" s="167">
        <f t="shared" si="102"/>
        <v>0</v>
      </c>
      <c r="AU86" s="167">
        <f t="shared" si="102"/>
        <v>0</v>
      </c>
      <c r="AV86" s="167">
        <f t="shared" si="102"/>
        <v>0</v>
      </c>
      <c r="AW86" s="167">
        <f t="shared" si="102"/>
        <v>0</v>
      </c>
      <c r="AX86" s="167">
        <f t="shared" si="102"/>
        <v>0</v>
      </c>
      <c r="AY86" s="167">
        <f t="shared" si="102"/>
        <v>0</v>
      </c>
      <c r="AZ86" s="167">
        <f t="shared" si="102"/>
        <v>0</v>
      </c>
      <c r="BA86" s="167">
        <f t="shared" si="102"/>
        <v>0</v>
      </c>
      <c r="BB86" s="167">
        <f t="shared" si="102"/>
        <v>0</v>
      </c>
      <c r="BC86" s="167">
        <f t="shared" si="102"/>
        <v>0</v>
      </c>
      <c r="BD86" s="167">
        <f t="shared" si="102"/>
        <v>0</v>
      </c>
      <c r="BE86" s="167">
        <f t="shared" si="102"/>
        <v>0</v>
      </c>
    </row>
    <row r="87" spans="1:62" ht="15" customHeight="1" thickBot="1">
      <c r="A87" s="119">
        <f>+IF(R87="√",1,IF(S87="√",1,IF(T87="√",1,IF(U87="√",1,IF(V87="√",1,"")))))</f>
        <v>1</v>
      </c>
      <c r="B87" s="921" t="str">
        <f>+IF('Formulario 1'!$E$60=2,"",IF(OR(C64="Educación Física",C64="Educación Musical",C64="Educación Religiosa",C64="Informática Educativa"),IF(D89=E89,"Lecciones de Taller Prevocacional asignadas -√-",IF(D89&gt;E89,"Lecciones de Taller Prevocacional sin asignar","Lecciones de Taller Prevocacional sobreasignadas")),""))</f>
        <v/>
      </c>
      <c r="C87" s="922"/>
      <c r="D87" s="922"/>
      <c r="E87" s="922"/>
      <c r="F87" s="922"/>
      <c r="G87" s="923"/>
      <c r="H87" s="66"/>
      <c r="I87" s="849" t="s">
        <v>937</v>
      </c>
      <c r="J87" s="850"/>
      <c r="K87" s="851" t="s">
        <v>938</v>
      </c>
      <c r="L87" s="80" t="str">
        <f>IF(L86="n.a.","n.a.",IF(L85&gt;L86,"E",IF(L85&lt;L86,"S","√")))</f>
        <v>√</v>
      </c>
      <c r="M87" s="79" t="str">
        <f>IF(M86="n.a.","n.a.",IF(M85&gt;M86,"E",IF(M85&lt;M86,"S","√")))</f>
        <v>√</v>
      </c>
      <c r="N87" s="79" t="str">
        <f>IF(N86="n.a.","n.a.",IF(N85&gt;N86,"E",IF(N85&lt;N86,"S","√")))</f>
        <v>√</v>
      </c>
      <c r="O87" s="79" t="str">
        <f>IF(O86="n.a.","n.a.",IF(O85&gt;O86,"E",IF(O85&lt;O86,"S","√")))</f>
        <v>√</v>
      </c>
      <c r="P87" s="79" t="str">
        <f>IF(P86="n.a.","n.a.",IF(P85&gt;P86,"E",IF(P85&lt;P86,"S","√")))</f>
        <v>√</v>
      </c>
      <c r="Q87" s="81" t="str">
        <f>IF($C64="n.a.","n.a.",IF(L87="√",IF(M87="√",IF(N87="√",IF(O87="√",IF(P87="√","√","Er"),"Er"),"Er"),"Er"),"Er"))</f>
        <v>√</v>
      </c>
      <c r="R87" s="118" t="str">
        <f>IF(R66=2,IF(R85&gt;R86,"E",IF(R85&lt;R86,"S","√")),"")</f>
        <v>√</v>
      </c>
      <c r="S87" s="118" t="str">
        <f>IF(S66=2,IF(S85&gt;S86,"E",IF(S85&lt;S86,"S","√")),"")</f>
        <v/>
      </c>
      <c r="T87" s="118" t="str">
        <f>IF(T66=2,IF(T85&gt;T86,"E",IF(T85&lt;T86,"S","√")),"")</f>
        <v/>
      </c>
      <c r="U87" s="118" t="str">
        <f>IF(U66=2,IF(U85&gt;U86,"E",IF(U85&lt;U86,"S","√")),"")</f>
        <v/>
      </c>
      <c r="V87" s="118" t="str">
        <f>IF(V66=2,IF(V85&gt;V86,"E",IF(V85&lt;V86,"S","√")),"")</f>
        <v/>
      </c>
      <c r="AE87" s="1" t="str">
        <f t="shared" si="89"/>
        <v/>
      </c>
      <c r="AF87" s="1">
        <f t="shared" si="33"/>
        <v>0</v>
      </c>
      <c r="AG87" s="1">
        <f t="shared" ca="1" si="37"/>
        <v>2</v>
      </c>
      <c r="AH87" s="1" t="str">
        <f t="shared" si="34"/>
        <v/>
      </c>
      <c r="AI87" s="1" t="str">
        <f t="shared" si="68"/>
        <v/>
      </c>
      <c r="AJ87" s="1" t="str">
        <f t="shared" si="35"/>
        <v/>
      </c>
      <c r="AL87" s="167">
        <f t="shared" ref="AL87:BE87" si="103">+IF($AE87="CC",SUMIF($R87:$V87,AL$9,$R106:$V106),0)</f>
        <v>0</v>
      </c>
      <c r="AM87" s="167">
        <f t="shared" si="103"/>
        <v>0</v>
      </c>
      <c r="AN87" s="167">
        <f t="shared" si="103"/>
        <v>0</v>
      </c>
      <c r="AO87" s="167">
        <f t="shared" si="103"/>
        <v>0</v>
      </c>
      <c r="AP87" s="167">
        <f t="shared" si="103"/>
        <v>0</v>
      </c>
      <c r="AQ87" s="167">
        <f t="shared" si="103"/>
        <v>0</v>
      </c>
      <c r="AR87" s="167">
        <f t="shared" si="103"/>
        <v>0</v>
      </c>
      <c r="AS87" s="167">
        <f t="shared" si="103"/>
        <v>0</v>
      </c>
      <c r="AT87" s="167">
        <f t="shared" si="103"/>
        <v>0</v>
      </c>
      <c r="AU87" s="167">
        <f t="shared" si="103"/>
        <v>0</v>
      </c>
      <c r="AV87" s="167">
        <f t="shared" si="103"/>
        <v>0</v>
      </c>
      <c r="AW87" s="167">
        <f t="shared" si="103"/>
        <v>0</v>
      </c>
      <c r="AX87" s="167">
        <f t="shared" si="103"/>
        <v>0</v>
      </c>
      <c r="AY87" s="167">
        <f t="shared" si="103"/>
        <v>0</v>
      </c>
      <c r="AZ87" s="167">
        <f t="shared" si="103"/>
        <v>0</v>
      </c>
      <c r="BA87" s="167">
        <f t="shared" si="103"/>
        <v>0</v>
      </c>
      <c r="BB87" s="167">
        <f t="shared" si="103"/>
        <v>0</v>
      </c>
      <c r="BC87" s="167">
        <f t="shared" si="103"/>
        <v>0</v>
      </c>
      <c r="BD87" s="167">
        <f t="shared" si="103"/>
        <v>0</v>
      </c>
      <c r="BE87" s="167">
        <f t="shared" si="103"/>
        <v>0</v>
      </c>
    </row>
    <row r="88" spans="1:62" ht="15" customHeight="1" thickBot="1">
      <c r="A88" s="119"/>
      <c r="B88" s="921" t="str">
        <f>+IF('Formulario 1'!$E$64=2,"",IF('Cuadro de Personal'!F89=0,"",IF('Cuadro de Personal'!F89&lt;'Cuadro de Personal'!G89,"Lecciones de TIE sobreasignadas",IF('Cuadro de Personal'!F89&gt;'Cuadro de Personal'!G89,"Lecciones de TIE sin asignar","Lecciones de TIE asignadas -√-"))))</f>
        <v/>
      </c>
      <c r="C88" s="922"/>
      <c r="D88" s="922"/>
      <c r="E88" s="922"/>
      <c r="F88" s="922"/>
      <c r="G88" s="923"/>
      <c r="H88" s="66"/>
      <c r="I88" s="157"/>
      <c r="J88" s="157"/>
      <c r="K88" s="157"/>
      <c r="L88" s="118"/>
      <c r="M88" s="118"/>
      <c r="N88" s="118"/>
      <c r="O88" s="118"/>
      <c r="P88" s="118"/>
      <c r="Q88" s="118"/>
      <c r="R88" s="118"/>
      <c r="T88" s="852" t="str">
        <f>+IF((Q86-Z85)&gt;-1,"Lecciones sin asignar en propiedad:","Exceso de lecciones asignadas en propiedad:")</f>
        <v>Lecciones sin asignar en propiedad:</v>
      </c>
      <c r="U88" s="853"/>
      <c r="V88" s="853"/>
      <c r="W88" s="853"/>
      <c r="X88" s="853"/>
      <c r="Y88" s="853"/>
      <c r="Z88" s="853"/>
      <c r="AA88" s="213">
        <f>+Q86-Z85</f>
        <v>0</v>
      </c>
      <c r="AE88" s="1" t="str">
        <f t="shared" si="89"/>
        <v/>
      </c>
      <c r="AF88" s="1">
        <f t="shared" si="33"/>
        <v>0</v>
      </c>
      <c r="AG88" s="1">
        <f t="shared" ca="1" si="37"/>
        <v>2</v>
      </c>
      <c r="AH88" s="1" t="str">
        <f t="shared" si="34"/>
        <v/>
      </c>
      <c r="AI88" s="1" t="str">
        <f t="shared" si="68"/>
        <v/>
      </c>
      <c r="AJ88" s="1" t="str">
        <f t="shared" si="35"/>
        <v/>
      </c>
      <c r="AL88" s="167">
        <f t="shared" ref="AL88:BE88" si="104">+IF($AE88="CC",SUMIF($R88:$V88,AL$9,$R107:$V107),0)</f>
        <v>0</v>
      </c>
      <c r="AM88" s="167">
        <f t="shared" si="104"/>
        <v>0</v>
      </c>
      <c r="AN88" s="167">
        <f t="shared" si="104"/>
        <v>0</v>
      </c>
      <c r="AO88" s="167">
        <f t="shared" si="104"/>
        <v>0</v>
      </c>
      <c r="AP88" s="167">
        <f t="shared" si="104"/>
        <v>0</v>
      </c>
      <c r="AQ88" s="167">
        <f t="shared" si="104"/>
        <v>0</v>
      </c>
      <c r="AR88" s="167">
        <f t="shared" si="104"/>
        <v>0</v>
      </c>
      <c r="AS88" s="167">
        <f t="shared" si="104"/>
        <v>0</v>
      </c>
      <c r="AT88" s="167">
        <f t="shared" si="104"/>
        <v>0</v>
      </c>
      <c r="AU88" s="167">
        <f t="shared" si="104"/>
        <v>0</v>
      </c>
      <c r="AV88" s="167">
        <f t="shared" si="104"/>
        <v>0</v>
      </c>
      <c r="AW88" s="167">
        <f t="shared" si="104"/>
        <v>0</v>
      </c>
      <c r="AX88" s="167">
        <f t="shared" si="104"/>
        <v>0</v>
      </c>
      <c r="AY88" s="167">
        <f t="shared" si="104"/>
        <v>0</v>
      </c>
      <c r="AZ88" s="167">
        <f t="shared" si="104"/>
        <v>0</v>
      </c>
      <c r="BA88" s="167">
        <f t="shared" si="104"/>
        <v>0</v>
      </c>
      <c r="BB88" s="167">
        <f t="shared" si="104"/>
        <v>0</v>
      </c>
      <c r="BC88" s="167">
        <f t="shared" si="104"/>
        <v>0</v>
      </c>
      <c r="BD88" s="167">
        <f t="shared" si="104"/>
        <v>0</v>
      </c>
      <c r="BE88" s="167">
        <f t="shared" si="104"/>
        <v>0</v>
      </c>
      <c r="BJ88" s="1">
        <f>+IF(OR(B88="",B88="Lecciones de TIE asignadas -√-"),1,0)</f>
        <v>1</v>
      </c>
    </row>
    <row r="89" spans="1:62" ht="15" customHeight="1" thickBot="1">
      <c r="A89" s="119"/>
      <c r="D89" s="176">
        <f>IF($C64="n.a.","n.a.",LOOKUP($A57,'Hoja de Cálculo'!$S$20:$S$45,'Hoja de Cálculo'!AB$20:AB$45))</f>
        <v>0</v>
      </c>
      <c r="E89" s="177">
        <f>+IF(R66=12,R85,0)+IF(S66=12,S85,0)+IF(T66=12,T85,0)+IF(U66=12,U85,0)+IF(V66=12,V85,0)</f>
        <v>0</v>
      </c>
      <c r="F89" s="186">
        <f>IF($C64="n.a.",0,LOOKUP($A57,'Hoja de Cálculo'!$S$20:$S$45,'Hoja de Cálculo'!$AL$20:$AL$45))</f>
        <v>0</v>
      </c>
      <c r="G89" s="177">
        <f>+IF(R66=9,R85,0)+IF(S66=9,S85,0)+IF(T66=9,T85,0)+IF(U66=9,U85,0)+IF(V66=9,V85,0)</f>
        <v>0</v>
      </c>
      <c r="H89" s="66"/>
      <c r="I89" s="157"/>
      <c r="J89" s="157"/>
      <c r="K89" s="157"/>
      <c r="L89" s="118"/>
      <c r="M89" s="118"/>
      <c r="N89" s="118"/>
      <c r="O89" s="118"/>
      <c r="P89" s="118"/>
      <c r="Q89" s="854" t="str">
        <f>IF(AA88&lt;0,IF(AA89="","Exceso de lecciones en propiedad asignadas en lecciones Co-curriculares","Exceso de lecciones en propiedad sin asignar:"),"")</f>
        <v/>
      </c>
      <c r="R89" s="855"/>
      <c r="S89" s="855"/>
      <c r="T89" s="855"/>
      <c r="U89" s="855"/>
      <c r="V89" s="855"/>
      <c r="W89" s="855"/>
      <c r="X89" s="855"/>
      <c r="Y89" s="855"/>
      <c r="Z89" s="855"/>
      <c r="AA89" s="156" t="str">
        <f>+IF(AA88&lt;0,IF(W85&gt;=Z85,"",W85-Z85),"")</f>
        <v/>
      </c>
      <c r="AE89" s="1" t="str">
        <f t="shared" si="89"/>
        <v/>
      </c>
      <c r="AF89" s="1">
        <f t="shared" si="33"/>
        <v>0</v>
      </c>
      <c r="AG89" s="1">
        <f t="shared" ca="1" si="37"/>
        <v>2</v>
      </c>
      <c r="AH89" s="1" t="str">
        <f t="shared" si="34"/>
        <v/>
      </c>
      <c r="AI89" s="1" t="str">
        <f t="shared" si="68"/>
        <v/>
      </c>
      <c r="AJ89" s="1" t="str">
        <f t="shared" si="35"/>
        <v/>
      </c>
      <c r="AL89" s="167">
        <f t="shared" ref="AL89:BE89" si="105">+IF($AE89="CC",SUMIF($R89:$V89,AL$9,$R108:$V108),0)</f>
        <v>0</v>
      </c>
      <c r="AM89" s="167">
        <f t="shared" si="105"/>
        <v>0</v>
      </c>
      <c r="AN89" s="167">
        <f t="shared" si="105"/>
        <v>0</v>
      </c>
      <c r="AO89" s="167">
        <f t="shared" si="105"/>
        <v>0</v>
      </c>
      <c r="AP89" s="167">
        <f t="shared" si="105"/>
        <v>0</v>
      </c>
      <c r="AQ89" s="167">
        <f t="shared" si="105"/>
        <v>0</v>
      </c>
      <c r="AR89" s="167">
        <f t="shared" si="105"/>
        <v>0</v>
      </c>
      <c r="AS89" s="167">
        <f t="shared" si="105"/>
        <v>0</v>
      </c>
      <c r="AT89" s="167">
        <f t="shared" si="105"/>
        <v>0</v>
      </c>
      <c r="AU89" s="167">
        <f t="shared" si="105"/>
        <v>0</v>
      </c>
      <c r="AV89" s="167">
        <f t="shared" si="105"/>
        <v>0</v>
      </c>
      <c r="AW89" s="167">
        <f t="shared" si="105"/>
        <v>0</v>
      </c>
      <c r="AX89" s="167">
        <f t="shared" si="105"/>
        <v>0</v>
      </c>
      <c r="AY89" s="167">
        <f t="shared" si="105"/>
        <v>0</v>
      </c>
      <c r="AZ89" s="167">
        <f t="shared" si="105"/>
        <v>0</v>
      </c>
      <c r="BA89" s="167">
        <f t="shared" si="105"/>
        <v>0</v>
      </c>
      <c r="BB89" s="167">
        <f t="shared" si="105"/>
        <v>0</v>
      </c>
      <c r="BC89" s="167">
        <f t="shared" si="105"/>
        <v>0</v>
      </c>
      <c r="BD89" s="167">
        <f t="shared" si="105"/>
        <v>0</v>
      </c>
      <c r="BE89" s="167">
        <f t="shared" si="105"/>
        <v>0</v>
      </c>
      <c r="BG89" s="167">
        <f>+IF(AA89&lt;0,-AA89,0)</f>
        <v>0</v>
      </c>
    </row>
    <row r="90" spans="1:62" ht="7.5" customHeight="1" thickBot="1">
      <c r="C90" s="78"/>
      <c r="D90" s="78"/>
      <c r="E90" s="78"/>
      <c r="F90" s="78"/>
      <c r="G90" s="78"/>
      <c r="AE90" s="1" t="str">
        <f t="shared" si="89"/>
        <v/>
      </c>
      <c r="AF90" s="1">
        <f t="shared" si="33"/>
        <v>0</v>
      </c>
      <c r="AG90" s="1">
        <f t="shared" ca="1" si="37"/>
        <v>2</v>
      </c>
      <c r="AH90" s="1" t="str">
        <f t="shared" si="34"/>
        <v/>
      </c>
      <c r="AI90" s="1" t="str">
        <f t="shared" si="68"/>
        <v/>
      </c>
      <c r="AJ90" s="1" t="str">
        <f t="shared" si="35"/>
        <v/>
      </c>
      <c r="AL90" s="167">
        <f t="shared" ref="AL90:BE90" si="106">+IF($AE90="CC",SUMIF($R90:$V90,AL$9,$R109:$V109),0)</f>
        <v>0</v>
      </c>
      <c r="AM90" s="167">
        <f t="shared" si="106"/>
        <v>0</v>
      </c>
      <c r="AN90" s="167">
        <f t="shared" si="106"/>
        <v>0</v>
      </c>
      <c r="AO90" s="167">
        <f t="shared" si="106"/>
        <v>0</v>
      </c>
      <c r="AP90" s="167">
        <f t="shared" si="106"/>
        <v>0</v>
      </c>
      <c r="AQ90" s="167">
        <f t="shared" si="106"/>
        <v>0</v>
      </c>
      <c r="AR90" s="167">
        <f t="shared" si="106"/>
        <v>0</v>
      </c>
      <c r="AS90" s="167">
        <f t="shared" si="106"/>
        <v>0</v>
      </c>
      <c r="AT90" s="167">
        <f t="shared" si="106"/>
        <v>0</v>
      </c>
      <c r="AU90" s="167">
        <f t="shared" si="106"/>
        <v>0</v>
      </c>
      <c r="AV90" s="167">
        <f t="shared" si="106"/>
        <v>0</v>
      </c>
      <c r="AW90" s="167">
        <f t="shared" si="106"/>
        <v>0</v>
      </c>
      <c r="AX90" s="167">
        <f t="shared" si="106"/>
        <v>0</v>
      </c>
      <c r="AY90" s="167">
        <f t="shared" si="106"/>
        <v>0</v>
      </c>
      <c r="AZ90" s="167">
        <f t="shared" si="106"/>
        <v>0</v>
      </c>
      <c r="BA90" s="167">
        <f t="shared" si="106"/>
        <v>0</v>
      </c>
      <c r="BB90" s="167">
        <f t="shared" si="106"/>
        <v>0</v>
      </c>
      <c r="BC90" s="167">
        <f t="shared" si="106"/>
        <v>0</v>
      </c>
      <c r="BD90" s="167">
        <f t="shared" si="106"/>
        <v>0</v>
      </c>
      <c r="BE90" s="167">
        <f t="shared" si="106"/>
        <v>0</v>
      </c>
      <c r="BG90" s="167"/>
    </row>
    <row r="91" spans="1:62" ht="15.75" customHeight="1">
      <c r="C91" s="856" t="s">
        <v>939</v>
      </c>
      <c r="D91" s="857"/>
      <c r="E91" s="857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03"/>
      <c r="W91" s="303"/>
      <c r="X91" s="168"/>
      <c r="Y91" s="303"/>
      <c r="Z91" s="303"/>
      <c r="AA91" s="82"/>
      <c r="AE91" s="1" t="str">
        <f t="shared" si="89"/>
        <v/>
      </c>
      <c r="AF91" s="1">
        <f t="shared" ca="1" si="33"/>
        <v>0</v>
      </c>
      <c r="AG91" s="1">
        <f t="shared" ca="1" si="37"/>
        <v>2</v>
      </c>
      <c r="AH91" s="1" t="str">
        <f t="shared" ca="1" si="34"/>
        <v/>
      </c>
      <c r="AI91" s="1" t="str">
        <f t="shared" ca="1" si="68"/>
        <v/>
      </c>
      <c r="AJ91" s="1" t="str">
        <f t="shared" ca="1" si="35"/>
        <v/>
      </c>
      <c r="AL91" s="167">
        <f t="shared" ref="AL91:BE91" si="107">+IF($AE91="CC",SUMIF($R91:$V91,AL$9,$R110:$V110),0)</f>
        <v>0</v>
      </c>
      <c r="AM91" s="167">
        <f t="shared" si="107"/>
        <v>0</v>
      </c>
      <c r="AN91" s="167">
        <f t="shared" si="107"/>
        <v>0</v>
      </c>
      <c r="AO91" s="167">
        <f t="shared" si="107"/>
        <v>0</v>
      </c>
      <c r="AP91" s="167">
        <f t="shared" si="107"/>
        <v>0</v>
      </c>
      <c r="AQ91" s="167">
        <f t="shared" si="107"/>
        <v>0</v>
      </c>
      <c r="AR91" s="167">
        <f t="shared" si="107"/>
        <v>0</v>
      </c>
      <c r="AS91" s="167">
        <f t="shared" si="107"/>
        <v>0</v>
      </c>
      <c r="AT91" s="167">
        <f t="shared" si="107"/>
        <v>0</v>
      </c>
      <c r="AU91" s="167">
        <f t="shared" si="107"/>
        <v>0</v>
      </c>
      <c r="AV91" s="167">
        <f t="shared" si="107"/>
        <v>0</v>
      </c>
      <c r="AW91" s="167">
        <f t="shared" si="107"/>
        <v>0</v>
      </c>
      <c r="AX91" s="167">
        <f t="shared" si="107"/>
        <v>0</v>
      </c>
      <c r="AY91" s="167">
        <f t="shared" si="107"/>
        <v>0</v>
      </c>
      <c r="AZ91" s="167">
        <f t="shared" si="107"/>
        <v>0</v>
      </c>
      <c r="BA91" s="167">
        <f t="shared" si="107"/>
        <v>0</v>
      </c>
      <c r="BB91" s="167">
        <f t="shared" si="107"/>
        <v>0</v>
      </c>
      <c r="BC91" s="167">
        <f t="shared" si="107"/>
        <v>0</v>
      </c>
      <c r="BD91" s="167">
        <f t="shared" si="107"/>
        <v>0</v>
      </c>
      <c r="BE91" s="167">
        <f t="shared" si="107"/>
        <v>0</v>
      </c>
      <c r="BG91" s="167"/>
    </row>
    <row r="92" spans="1:62" ht="15.75" customHeight="1">
      <c r="C92" s="836" t="s">
        <v>940</v>
      </c>
      <c r="D92" s="837"/>
      <c r="E92" s="837"/>
      <c r="F92" s="837"/>
      <c r="G92" s="837"/>
      <c r="H92" s="837"/>
      <c r="I92" s="837"/>
      <c r="J92" s="837"/>
      <c r="K92" s="837"/>
      <c r="L92" s="837"/>
      <c r="M92" s="837"/>
      <c r="N92" s="837"/>
      <c r="O92" s="837"/>
      <c r="P92" s="837"/>
      <c r="Q92" s="837"/>
      <c r="R92" s="837"/>
      <c r="S92" s="837"/>
      <c r="T92" s="837"/>
      <c r="U92" s="837"/>
      <c r="V92" s="837"/>
      <c r="W92" s="837"/>
      <c r="X92" s="837"/>
      <c r="Y92" s="837"/>
      <c r="Z92" s="837"/>
      <c r="AA92" s="838"/>
      <c r="AE92" s="1" t="str">
        <f t="shared" si="89"/>
        <v/>
      </c>
      <c r="AF92" s="1">
        <f t="shared" si="33"/>
        <v>0</v>
      </c>
      <c r="AG92" s="1">
        <f t="shared" ca="1" si="37"/>
        <v>2</v>
      </c>
      <c r="AH92" s="1" t="str">
        <f t="shared" si="34"/>
        <v/>
      </c>
      <c r="AI92" s="1" t="str">
        <f t="shared" si="68"/>
        <v/>
      </c>
      <c r="AJ92" s="1" t="str">
        <f t="shared" si="35"/>
        <v/>
      </c>
      <c r="AL92" s="167">
        <f t="shared" ref="AL92:BE92" si="108">+IF($AE92="CC",SUMIF($R92:$V92,AL$9,$R111:$V111),0)</f>
        <v>0</v>
      </c>
      <c r="AM92" s="167">
        <f t="shared" si="108"/>
        <v>0</v>
      </c>
      <c r="AN92" s="167">
        <f t="shared" si="108"/>
        <v>0</v>
      </c>
      <c r="AO92" s="167">
        <f t="shared" si="108"/>
        <v>0</v>
      </c>
      <c r="AP92" s="167">
        <f t="shared" si="108"/>
        <v>0</v>
      </c>
      <c r="AQ92" s="167">
        <f t="shared" si="108"/>
        <v>0</v>
      </c>
      <c r="AR92" s="167">
        <f t="shared" si="108"/>
        <v>0</v>
      </c>
      <c r="AS92" s="167">
        <f t="shared" si="108"/>
        <v>0</v>
      </c>
      <c r="AT92" s="167">
        <f t="shared" si="108"/>
        <v>0</v>
      </c>
      <c r="AU92" s="167">
        <f t="shared" si="108"/>
        <v>0</v>
      </c>
      <c r="AV92" s="167">
        <f t="shared" si="108"/>
        <v>0</v>
      </c>
      <c r="AW92" s="167">
        <f t="shared" si="108"/>
        <v>0</v>
      </c>
      <c r="AX92" s="167">
        <f t="shared" si="108"/>
        <v>0</v>
      </c>
      <c r="AY92" s="167">
        <f t="shared" si="108"/>
        <v>0</v>
      </c>
      <c r="AZ92" s="167">
        <f t="shared" si="108"/>
        <v>0</v>
      </c>
      <c r="BA92" s="167">
        <f t="shared" si="108"/>
        <v>0</v>
      </c>
      <c r="BB92" s="167">
        <f t="shared" si="108"/>
        <v>0</v>
      </c>
      <c r="BC92" s="167">
        <f t="shared" si="108"/>
        <v>0</v>
      </c>
      <c r="BD92" s="167">
        <f t="shared" si="108"/>
        <v>0</v>
      </c>
      <c r="BE92" s="167">
        <f t="shared" si="108"/>
        <v>0</v>
      </c>
      <c r="BG92" s="167"/>
    </row>
    <row r="93" spans="1:62" ht="15.75" customHeight="1">
      <c r="C93" s="836" t="s">
        <v>1025</v>
      </c>
      <c r="D93" s="837"/>
      <c r="E93" s="837"/>
      <c r="F93" s="837"/>
      <c r="G93" s="837"/>
      <c r="H93" s="837"/>
      <c r="I93" s="837"/>
      <c r="J93" s="837"/>
      <c r="K93" s="837"/>
      <c r="L93" s="837"/>
      <c r="M93" s="837"/>
      <c r="N93" s="837"/>
      <c r="O93" s="837"/>
      <c r="P93" s="837"/>
      <c r="Q93" s="837"/>
      <c r="R93" s="837"/>
      <c r="S93" s="837"/>
      <c r="T93" s="837"/>
      <c r="U93" s="837"/>
      <c r="V93" s="837"/>
      <c r="W93" s="837"/>
      <c r="X93" s="837"/>
      <c r="Y93" s="837"/>
      <c r="Z93" s="837"/>
      <c r="AA93" s="838"/>
      <c r="AE93" s="1" t="str">
        <f t="shared" si="89"/>
        <v/>
      </c>
      <c r="AF93" s="1">
        <f t="shared" si="33"/>
        <v>0</v>
      </c>
      <c r="AG93" s="1">
        <f t="shared" ca="1" si="37"/>
        <v>2</v>
      </c>
      <c r="AH93" s="1" t="str">
        <f t="shared" si="34"/>
        <v/>
      </c>
      <c r="AI93" s="1" t="str">
        <f t="shared" si="68"/>
        <v/>
      </c>
      <c r="AJ93" s="1" t="str">
        <f t="shared" si="35"/>
        <v/>
      </c>
      <c r="AL93" s="167">
        <f t="shared" ref="AL93:BE93" si="109">+IF($AE93="CC",SUMIF($R93:$V93,AL$9,$R112:$V112),0)</f>
        <v>0</v>
      </c>
      <c r="AM93" s="167">
        <f t="shared" si="109"/>
        <v>0</v>
      </c>
      <c r="AN93" s="167">
        <f t="shared" si="109"/>
        <v>0</v>
      </c>
      <c r="AO93" s="167">
        <f t="shared" si="109"/>
        <v>0</v>
      </c>
      <c r="AP93" s="167">
        <f t="shared" si="109"/>
        <v>0</v>
      </c>
      <c r="AQ93" s="167">
        <f t="shared" si="109"/>
        <v>0</v>
      </c>
      <c r="AR93" s="167">
        <f t="shared" si="109"/>
        <v>0</v>
      </c>
      <c r="AS93" s="167">
        <f t="shared" si="109"/>
        <v>0</v>
      </c>
      <c r="AT93" s="167">
        <f t="shared" si="109"/>
        <v>0</v>
      </c>
      <c r="AU93" s="167">
        <f t="shared" si="109"/>
        <v>0</v>
      </c>
      <c r="AV93" s="167">
        <f t="shared" si="109"/>
        <v>0</v>
      </c>
      <c r="AW93" s="167">
        <f t="shared" si="109"/>
        <v>0</v>
      </c>
      <c r="AX93" s="167">
        <f t="shared" si="109"/>
        <v>0</v>
      </c>
      <c r="AY93" s="167">
        <f t="shared" si="109"/>
        <v>0</v>
      </c>
      <c r="AZ93" s="167">
        <f t="shared" si="109"/>
        <v>0</v>
      </c>
      <c r="BA93" s="167">
        <f t="shared" si="109"/>
        <v>0</v>
      </c>
      <c r="BB93" s="167">
        <f t="shared" si="109"/>
        <v>0</v>
      </c>
      <c r="BC93" s="167">
        <f t="shared" si="109"/>
        <v>0</v>
      </c>
      <c r="BD93" s="167">
        <f t="shared" si="109"/>
        <v>0</v>
      </c>
      <c r="BE93" s="167">
        <f t="shared" si="109"/>
        <v>0</v>
      </c>
      <c r="BG93" s="167"/>
    </row>
    <row r="94" spans="1:62">
      <c r="C94" s="839" t="s">
        <v>1022</v>
      </c>
      <c r="D94" s="837"/>
      <c r="E94" s="837"/>
      <c r="F94" s="837"/>
      <c r="G94" s="837"/>
      <c r="H94" s="837"/>
      <c r="I94" s="837"/>
      <c r="J94" s="837"/>
      <c r="K94" s="837"/>
      <c r="L94" s="837"/>
      <c r="M94" s="837"/>
      <c r="N94" s="837"/>
      <c r="O94" s="837"/>
      <c r="P94" s="837"/>
      <c r="Q94" s="837"/>
      <c r="R94" s="837"/>
      <c r="S94" s="837"/>
      <c r="T94" s="837"/>
      <c r="U94" s="837"/>
      <c r="V94" s="837"/>
      <c r="W94" s="837"/>
      <c r="X94" s="837"/>
      <c r="Y94" s="837"/>
      <c r="Z94" s="837"/>
      <c r="AA94" s="838"/>
      <c r="AE94" s="1" t="str">
        <f t="shared" si="89"/>
        <v/>
      </c>
      <c r="AF94" s="1">
        <f t="shared" ref="AF94:AF157" si="110">+IF(Z121="Hoja de Cálculo",1,0)</f>
        <v>0</v>
      </c>
      <c r="AG94" s="1">
        <f t="shared" ca="1" si="37"/>
        <v>2</v>
      </c>
      <c r="AH94" s="1" t="str">
        <f t="shared" ref="AH94:AH157" si="111">+IF(AF94=1,AG94,"")</f>
        <v/>
      </c>
      <c r="AI94" s="1" t="str">
        <f t="shared" ref="AI94:AI157" si="112">+IF(AF94=1,CONCATENATE("CP",AG94),"")</f>
        <v/>
      </c>
      <c r="AJ94" s="1" t="str">
        <f t="shared" ref="AJ94:AJ157" si="113">+IF(AF94=1,AB94,"")</f>
        <v/>
      </c>
      <c r="AL94" s="167">
        <f t="shared" ref="AL94:BE94" si="114">+IF($AE94="CC",SUMIF($R94:$V94,AL$9,$R113:$V113),0)</f>
        <v>0</v>
      </c>
      <c r="AM94" s="167">
        <f t="shared" si="114"/>
        <v>0</v>
      </c>
      <c r="AN94" s="167">
        <f t="shared" si="114"/>
        <v>0</v>
      </c>
      <c r="AO94" s="167">
        <f t="shared" si="114"/>
        <v>0</v>
      </c>
      <c r="AP94" s="167">
        <f t="shared" si="114"/>
        <v>0</v>
      </c>
      <c r="AQ94" s="167">
        <f t="shared" si="114"/>
        <v>0</v>
      </c>
      <c r="AR94" s="167">
        <f t="shared" si="114"/>
        <v>0</v>
      </c>
      <c r="AS94" s="167">
        <f t="shared" si="114"/>
        <v>0</v>
      </c>
      <c r="AT94" s="167">
        <f t="shared" si="114"/>
        <v>0</v>
      </c>
      <c r="AU94" s="167">
        <f t="shared" si="114"/>
        <v>0</v>
      </c>
      <c r="AV94" s="167">
        <f t="shared" si="114"/>
        <v>0</v>
      </c>
      <c r="AW94" s="167">
        <f t="shared" si="114"/>
        <v>0</v>
      </c>
      <c r="AX94" s="167">
        <f t="shared" si="114"/>
        <v>0</v>
      </c>
      <c r="AY94" s="167">
        <f t="shared" si="114"/>
        <v>0</v>
      </c>
      <c r="AZ94" s="167">
        <f t="shared" si="114"/>
        <v>0</v>
      </c>
      <c r="BA94" s="167">
        <f t="shared" si="114"/>
        <v>0</v>
      </c>
      <c r="BB94" s="167">
        <f t="shared" si="114"/>
        <v>0</v>
      </c>
      <c r="BC94" s="167">
        <f t="shared" si="114"/>
        <v>0</v>
      </c>
      <c r="BD94" s="167">
        <f t="shared" si="114"/>
        <v>0</v>
      </c>
      <c r="BE94" s="167">
        <f t="shared" si="114"/>
        <v>0</v>
      </c>
      <c r="BG94" s="167"/>
    </row>
    <row r="95" spans="1:62" ht="15" customHeight="1">
      <c r="C95" s="836" t="s">
        <v>941</v>
      </c>
      <c r="D95" s="837"/>
      <c r="E95" s="837"/>
      <c r="F95" s="837"/>
      <c r="G95" s="837"/>
      <c r="H95" s="837"/>
      <c r="I95" s="837"/>
      <c r="J95" s="837"/>
      <c r="K95" s="837"/>
      <c r="L95" s="837"/>
      <c r="M95" s="837"/>
      <c r="N95" s="837"/>
      <c r="O95" s="837"/>
      <c r="P95" s="837"/>
      <c r="Q95" s="837"/>
      <c r="R95" s="837"/>
      <c r="S95" s="837"/>
      <c r="T95" s="837"/>
      <c r="U95" s="837"/>
      <c r="V95" s="837"/>
      <c r="W95" s="837"/>
      <c r="X95" s="837"/>
      <c r="Y95" s="837"/>
      <c r="Z95" s="837"/>
      <c r="AA95" s="838"/>
      <c r="AE95" s="1" t="str">
        <f t="shared" si="89"/>
        <v/>
      </c>
      <c r="AF95" s="1">
        <f t="shared" si="110"/>
        <v>0</v>
      </c>
      <c r="AG95" s="1">
        <f t="shared" ref="AG95:AG158" ca="1" si="115">+AG94+AF95</f>
        <v>2</v>
      </c>
      <c r="AH95" s="1" t="str">
        <f t="shared" si="111"/>
        <v/>
      </c>
      <c r="AI95" s="1" t="str">
        <f t="shared" si="112"/>
        <v/>
      </c>
      <c r="AJ95" s="1" t="str">
        <f t="shared" si="113"/>
        <v/>
      </c>
      <c r="AL95" s="167">
        <f t="shared" ref="AL95:BE95" si="116">+IF($AE95="CC",SUMIF($R95:$V95,AL$9,$R114:$V114),0)</f>
        <v>0</v>
      </c>
      <c r="AM95" s="167">
        <f t="shared" si="116"/>
        <v>0</v>
      </c>
      <c r="AN95" s="167">
        <f t="shared" si="116"/>
        <v>0</v>
      </c>
      <c r="AO95" s="167">
        <f t="shared" si="116"/>
        <v>0</v>
      </c>
      <c r="AP95" s="167">
        <f t="shared" si="116"/>
        <v>0</v>
      </c>
      <c r="AQ95" s="167">
        <f t="shared" si="116"/>
        <v>0</v>
      </c>
      <c r="AR95" s="167">
        <f t="shared" si="116"/>
        <v>0</v>
      </c>
      <c r="AS95" s="167">
        <f t="shared" si="116"/>
        <v>0</v>
      </c>
      <c r="AT95" s="167">
        <f t="shared" si="116"/>
        <v>0</v>
      </c>
      <c r="AU95" s="167">
        <f t="shared" si="116"/>
        <v>0</v>
      </c>
      <c r="AV95" s="167">
        <f t="shared" si="116"/>
        <v>0</v>
      </c>
      <c r="AW95" s="167">
        <f t="shared" si="116"/>
        <v>0</v>
      </c>
      <c r="AX95" s="167">
        <f t="shared" si="116"/>
        <v>0</v>
      </c>
      <c r="AY95" s="167">
        <f t="shared" si="116"/>
        <v>0</v>
      </c>
      <c r="AZ95" s="167">
        <f t="shared" si="116"/>
        <v>0</v>
      </c>
      <c r="BA95" s="167">
        <f t="shared" si="116"/>
        <v>0</v>
      </c>
      <c r="BB95" s="167">
        <f t="shared" si="116"/>
        <v>0</v>
      </c>
      <c r="BC95" s="167">
        <f t="shared" si="116"/>
        <v>0</v>
      </c>
      <c r="BD95" s="167">
        <f t="shared" si="116"/>
        <v>0</v>
      </c>
      <c r="BE95" s="167">
        <f t="shared" si="116"/>
        <v>0</v>
      </c>
      <c r="BG95" s="167"/>
    </row>
    <row r="96" spans="1:62" ht="15" customHeight="1" thickBot="1">
      <c r="C96" s="840" t="s">
        <v>942</v>
      </c>
      <c r="D96" s="841"/>
      <c r="E96" s="841"/>
      <c r="F96" s="841"/>
      <c r="G96" s="841"/>
      <c r="H96" s="841"/>
      <c r="I96" s="841"/>
      <c r="J96" s="841"/>
      <c r="K96" s="841"/>
      <c r="L96" s="841"/>
      <c r="M96" s="841"/>
      <c r="N96" s="841"/>
      <c r="O96" s="841"/>
      <c r="P96" s="841"/>
      <c r="Q96" s="841"/>
      <c r="R96" s="841"/>
      <c r="S96" s="841"/>
      <c r="T96" s="841"/>
      <c r="U96" s="841"/>
      <c r="V96" s="841"/>
      <c r="W96" s="841"/>
      <c r="X96" s="841"/>
      <c r="Y96" s="841"/>
      <c r="Z96" s="841"/>
      <c r="AA96" s="842"/>
      <c r="AE96" s="1" t="str">
        <f t="shared" si="89"/>
        <v/>
      </c>
      <c r="AF96" s="1">
        <f t="shared" si="110"/>
        <v>0</v>
      </c>
      <c r="AG96" s="1">
        <f t="shared" ca="1" si="115"/>
        <v>2</v>
      </c>
      <c r="AH96" s="1" t="str">
        <f t="shared" si="111"/>
        <v/>
      </c>
      <c r="AI96" s="1" t="str">
        <f t="shared" si="112"/>
        <v/>
      </c>
      <c r="AJ96" s="1" t="str">
        <f t="shared" si="113"/>
        <v/>
      </c>
      <c r="AL96" s="167">
        <f t="shared" ref="AL96:BE96" si="117">+IF($AE96="CC",SUMIF($R96:$V96,AL$9,$R115:$V115),0)</f>
        <v>0</v>
      </c>
      <c r="AM96" s="167">
        <f t="shared" si="117"/>
        <v>0</v>
      </c>
      <c r="AN96" s="167">
        <f t="shared" si="117"/>
        <v>0</v>
      </c>
      <c r="AO96" s="167">
        <f t="shared" si="117"/>
        <v>0</v>
      </c>
      <c r="AP96" s="167">
        <f t="shared" si="117"/>
        <v>0</v>
      </c>
      <c r="AQ96" s="167">
        <f t="shared" si="117"/>
        <v>0</v>
      </c>
      <c r="AR96" s="167">
        <f t="shared" si="117"/>
        <v>0</v>
      </c>
      <c r="AS96" s="167">
        <f t="shared" si="117"/>
        <v>0</v>
      </c>
      <c r="AT96" s="167">
        <f t="shared" si="117"/>
        <v>0</v>
      </c>
      <c r="AU96" s="167">
        <f t="shared" si="117"/>
        <v>0</v>
      </c>
      <c r="AV96" s="167">
        <f t="shared" si="117"/>
        <v>0</v>
      </c>
      <c r="AW96" s="167">
        <f t="shared" si="117"/>
        <v>0</v>
      </c>
      <c r="AX96" s="167">
        <f t="shared" si="117"/>
        <v>0</v>
      </c>
      <c r="AY96" s="167">
        <f t="shared" si="117"/>
        <v>0</v>
      </c>
      <c r="AZ96" s="167">
        <f t="shared" si="117"/>
        <v>0</v>
      </c>
      <c r="BA96" s="167">
        <f t="shared" si="117"/>
        <v>0</v>
      </c>
      <c r="BB96" s="167">
        <f t="shared" si="117"/>
        <v>0</v>
      </c>
      <c r="BC96" s="167">
        <f t="shared" si="117"/>
        <v>0</v>
      </c>
      <c r="BD96" s="167">
        <f t="shared" si="117"/>
        <v>0</v>
      </c>
      <c r="BE96" s="167">
        <f t="shared" si="117"/>
        <v>0</v>
      </c>
      <c r="BG96" s="167"/>
    </row>
    <row r="97" spans="3:59" ht="7.5" customHeight="1" thickBot="1">
      <c r="AE97" s="1" t="str">
        <f t="shared" si="89"/>
        <v/>
      </c>
      <c r="AF97" s="1">
        <f t="shared" si="110"/>
        <v>0</v>
      </c>
      <c r="AG97" s="1">
        <f t="shared" ca="1" si="115"/>
        <v>2</v>
      </c>
      <c r="AH97" s="1" t="str">
        <f t="shared" si="111"/>
        <v/>
      </c>
      <c r="AI97" s="1" t="str">
        <f t="shared" si="112"/>
        <v/>
      </c>
      <c r="AJ97" s="1" t="str">
        <f t="shared" si="113"/>
        <v/>
      </c>
      <c r="AL97" s="167">
        <f t="shared" ref="AL97:BE97" si="118">+IF($AE97="CC",SUMIF($R97:$V97,AL$9,$R116:$V116),0)</f>
        <v>0</v>
      </c>
      <c r="AM97" s="167">
        <f t="shared" si="118"/>
        <v>0</v>
      </c>
      <c r="AN97" s="167">
        <f t="shared" si="118"/>
        <v>0</v>
      </c>
      <c r="AO97" s="167">
        <f t="shared" si="118"/>
        <v>0</v>
      </c>
      <c r="AP97" s="167">
        <f t="shared" si="118"/>
        <v>0</v>
      </c>
      <c r="AQ97" s="167">
        <f t="shared" si="118"/>
        <v>0</v>
      </c>
      <c r="AR97" s="167">
        <f t="shared" si="118"/>
        <v>0</v>
      </c>
      <c r="AS97" s="167">
        <f t="shared" si="118"/>
        <v>0</v>
      </c>
      <c r="AT97" s="167">
        <f t="shared" si="118"/>
        <v>0</v>
      </c>
      <c r="AU97" s="167">
        <f t="shared" si="118"/>
        <v>0</v>
      </c>
      <c r="AV97" s="167">
        <f t="shared" si="118"/>
        <v>0</v>
      </c>
      <c r="AW97" s="167">
        <f t="shared" si="118"/>
        <v>0</v>
      </c>
      <c r="AX97" s="167">
        <f t="shared" si="118"/>
        <v>0</v>
      </c>
      <c r="AY97" s="167">
        <f t="shared" si="118"/>
        <v>0</v>
      </c>
      <c r="AZ97" s="167">
        <f t="shared" si="118"/>
        <v>0</v>
      </c>
      <c r="BA97" s="167">
        <f t="shared" si="118"/>
        <v>0</v>
      </c>
      <c r="BB97" s="167">
        <f t="shared" si="118"/>
        <v>0</v>
      </c>
      <c r="BC97" s="167">
        <f t="shared" si="118"/>
        <v>0</v>
      </c>
      <c r="BD97" s="167">
        <f t="shared" si="118"/>
        <v>0</v>
      </c>
      <c r="BE97" s="167">
        <f t="shared" si="118"/>
        <v>0</v>
      </c>
      <c r="BG97" s="167"/>
    </row>
    <row r="98" spans="3:59">
      <c r="C98" s="83" t="s">
        <v>943</v>
      </c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169"/>
      <c r="Y98" s="84"/>
      <c r="Z98" s="84"/>
      <c r="AA98" s="85"/>
      <c r="AE98" s="1" t="str">
        <f t="shared" si="89"/>
        <v/>
      </c>
      <c r="AF98" s="1">
        <f t="shared" si="110"/>
        <v>0</v>
      </c>
      <c r="AG98" s="1">
        <f t="shared" ca="1" si="115"/>
        <v>2</v>
      </c>
      <c r="AH98" s="1" t="str">
        <f t="shared" si="111"/>
        <v/>
      </c>
      <c r="AI98" s="1" t="str">
        <f t="shared" si="112"/>
        <v/>
      </c>
      <c r="AJ98" s="1" t="str">
        <f t="shared" si="113"/>
        <v/>
      </c>
      <c r="AL98" s="167">
        <f t="shared" ref="AL98:BE98" si="119">+IF($AE98="CC",SUMIF($R98:$V98,AL$9,$R117:$V117),0)</f>
        <v>0</v>
      </c>
      <c r="AM98" s="167">
        <f t="shared" si="119"/>
        <v>0</v>
      </c>
      <c r="AN98" s="167">
        <f t="shared" si="119"/>
        <v>0</v>
      </c>
      <c r="AO98" s="167">
        <f t="shared" si="119"/>
        <v>0</v>
      </c>
      <c r="AP98" s="167">
        <f t="shared" si="119"/>
        <v>0</v>
      </c>
      <c r="AQ98" s="167">
        <f t="shared" si="119"/>
        <v>0</v>
      </c>
      <c r="AR98" s="167">
        <f t="shared" si="119"/>
        <v>0</v>
      </c>
      <c r="AS98" s="167">
        <f t="shared" si="119"/>
        <v>0</v>
      </c>
      <c r="AT98" s="167">
        <f t="shared" si="119"/>
        <v>0</v>
      </c>
      <c r="AU98" s="167">
        <f t="shared" si="119"/>
        <v>0</v>
      </c>
      <c r="AV98" s="167">
        <f t="shared" si="119"/>
        <v>0</v>
      </c>
      <c r="AW98" s="167">
        <f t="shared" si="119"/>
        <v>0</v>
      </c>
      <c r="AX98" s="167">
        <f t="shared" si="119"/>
        <v>0</v>
      </c>
      <c r="AY98" s="167">
        <f t="shared" si="119"/>
        <v>0</v>
      </c>
      <c r="AZ98" s="167">
        <f t="shared" si="119"/>
        <v>0</v>
      </c>
      <c r="BA98" s="167">
        <f t="shared" si="119"/>
        <v>0</v>
      </c>
      <c r="BB98" s="167">
        <f t="shared" si="119"/>
        <v>0</v>
      </c>
      <c r="BC98" s="167">
        <f t="shared" si="119"/>
        <v>0</v>
      </c>
      <c r="BD98" s="167">
        <f t="shared" si="119"/>
        <v>0</v>
      </c>
      <c r="BE98" s="167">
        <f t="shared" si="119"/>
        <v>0</v>
      </c>
      <c r="BG98" s="167"/>
    </row>
    <row r="99" spans="3:59">
      <c r="C99" s="843"/>
      <c r="D99" s="844"/>
      <c r="E99" s="844"/>
      <c r="F99" s="844"/>
      <c r="G99" s="844"/>
      <c r="H99" s="844"/>
      <c r="I99" s="844"/>
      <c r="J99" s="844"/>
      <c r="K99" s="844"/>
      <c r="L99" s="844"/>
      <c r="M99" s="844"/>
      <c r="N99" s="844"/>
      <c r="O99" s="844"/>
      <c r="P99" s="844"/>
      <c r="Q99" s="844"/>
      <c r="R99" s="844"/>
      <c r="S99" s="844"/>
      <c r="T99" s="844"/>
      <c r="U99" s="844"/>
      <c r="V99" s="844"/>
      <c r="W99" s="844"/>
      <c r="X99" s="844"/>
      <c r="Y99" s="844"/>
      <c r="Z99" s="844"/>
      <c r="AA99" s="845"/>
      <c r="AE99" s="1" t="str">
        <f t="shared" si="89"/>
        <v/>
      </c>
      <c r="AF99" s="1">
        <f t="shared" si="110"/>
        <v>0</v>
      </c>
      <c r="AG99" s="1">
        <f t="shared" ca="1" si="115"/>
        <v>2</v>
      </c>
      <c r="AH99" s="1" t="str">
        <f t="shared" si="111"/>
        <v/>
      </c>
      <c r="AI99" s="1" t="str">
        <f t="shared" si="112"/>
        <v/>
      </c>
      <c r="AJ99" s="1" t="str">
        <f t="shared" si="113"/>
        <v/>
      </c>
      <c r="AL99" s="167">
        <f t="shared" ref="AL99:BE99" si="120">+IF($AE99="CC",SUMIF($R99:$V99,AL$9,$R118:$V118),0)</f>
        <v>0</v>
      </c>
      <c r="AM99" s="167">
        <f t="shared" si="120"/>
        <v>0</v>
      </c>
      <c r="AN99" s="167">
        <f t="shared" si="120"/>
        <v>0</v>
      </c>
      <c r="AO99" s="167">
        <f t="shared" si="120"/>
        <v>0</v>
      </c>
      <c r="AP99" s="167">
        <f t="shared" si="120"/>
        <v>0</v>
      </c>
      <c r="AQ99" s="167">
        <f t="shared" si="120"/>
        <v>0</v>
      </c>
      <c r="AR99" s="167">
        <f t="shared" si="120"/>
        <v>0</v>
      </c>
      <c r="AS99" s="167">
        <f t="shared" si="120"/>
        <v>0</v>
      </c>
      <c r="AT99" s="167">
        <f t="shared" si="120"/>
        <v>0</v>
      </c>
      <c r="AU99" s="167">
        <f t="shared" si="120"/>
        <v>0</v>
      </c>
      <c r="AV99" s="167">
        <f t="shared" si="120"/>
        <v>0</v>
      </c>
      <c r="AW99" s="167">
        <f t="shared" si="120"/>
        <v>0</v>
      </c>
      <c r="AX99" s="167">
        <f t="shared" si="120"/>
        <v>0</v>
      </c>
      <c r="AY99" s="167">
        <f t="shared" si="120"/>
        <v>0</v>
      </c>
      <c r="AZ99" s="167">
        <f t="shared" si="120"/>
        <v>0</v>
      </c>
      <c r="BA99" s="167">
        <f t="shared" si="120"/>
        <v>0</v>
      </c>
      <c r="BB99" s="167">
        <f t="shared" si="120"/>
        <v>0</v>
      </c>
      <c r="BC99" s="167">
        <f t="shared" si="120"/>
        <v>0</v>
      </c>
      <c r="BD99" s="167">
        <f t="shared" si="120"/>
        <v>0</v>
      </c>
      <c r="BE99" s="167">
        <f t="shared" si="120"/>
        <v>0</v>
      </c>
      <c r="BG99" s="167"/>
    </row>
    <row r="100" spans="3:59" ht="15.75" thickBot="1">
      <c r="C100" s="846"/>
      <c r="D100" s="847"/>
      <c r="E100" s="847"/>
      <c r="F100" s="847"/>
      <c r="G100" s="847"/>
      <c r="H100" s="847"/>
      <c r="I100" s="847"/>
      <c r="J100" s="847"/>
      <c r="K100" s="847"/>
      <c r="L100" s="847"/>
      <c r="M100" s="847"/>
      <c r="N100" s="847"/>
      <c r="O100" s="847"/>
      <c r="P100" s="847"/>
      <c r="Q100" s="847"/>
      <c r="R100" s="847"/>
      <c r="S100" s="847"/>
      <c r="T100" s="847"/>
      <c r="U100" s="847"/>
      <c r="V100" s="847"/>
      <c r="W100" s="847"/>
      <c r="X100" s="847"/>
      <c r="Y100" s="847"/>
      <c r="Z100" s="847"/>
      <c r="AA100" s="848"/>
      <c r="AE100" s="1" t="str">
        <f t="shared" si="89"/>
        <v/>
      </c>
      <c r="AF100" s="1">
        <f t="shared" si="110"/>
        <v>0</v>
      </c>
      <c r="AG100" s="1">
        <f t="shared" ca="1" si="115"/>
        <v>2</v>
      </c>
      <c r="AH100" s="1" t="str">
        <f t="shared" si="111"/>
        <v/>
      </c>
      <c r="AI100" s="1" t="str">
        <f t="shared" si="112"/>
        <v/>
      </c>
      <c r="AJ100" s="1" t="str">
        <f t="shared" si="113"/>
        <v/>
      </c>
      <c r="AL100" s="167">
        <f t="shared" ref="AL100:BE100" si="121">+IF($AE100="CC",SUMIF($R100:$V100,AL$9,$R119:$V119),0)</f>
        <v>0</v>
      </c>
      <c r="AM100" s="167">
        <f t="shared" si="121"/>
        <v>0</v>
      </c>
      <c r="AN100" s="167">
        <f t="shared" si="121"/>
        <v>0</v>
      </c>
      <c r="AO100" s="167">
        <f t="shared" si="121"/>
        <v>0</v>
      </c>
      <c r="AP100" s="167">
        <f t="shared" si="121"/>
        <v>0</v>
      </c>
      <c r="AQ100" s="167">
        <f t="shared" si="121"/>
        <v>0</v>
      </c>
      <c r="AR100" s="167">
        <f t="shared" si="121"/>
        <v>0</v>
      </c>
      <c r="AS100" s="167">
        <f t="shared" si="121"/>
        <v>0</v>
      </c>
      <c r="AT100" s="167">
        <f t="shared" si="121"/>
        <v>0</v>
      </c>
      <c r="AU100" s="167">
        <f t="shared" si="121"/>
        <v>0</v>
      </c>
      <c r="AV100" s="167">
        <f t="shared" si="121"/>
        <v>0</v>
      </c>
      <c r="AW100" s="167">
        <f t="shared" si="121"/>
        <v>0</v>
      </c>
      <c r="AX100" s="167">
        <f t="shared" si="121"/>
        <v>0</v>
      </c>
      <c r="AY100" s="167">
        <f t="shared" si="121"/>
        <v>0</v>
      </c>
      <c r="AZ100" s="167">
        <f t="shared" si="121"/>
        <v>0</v>
      </c>
      <c r="BA100" s="167">
        <f t="shared" si="121"/>
        <v>0</v>
      </c>
      <c r="BB100" s="167">
        <f t="shared" si="121"/>
        <v>0</v>
      </c>
      <c r="BC100" s="167">
        <f t="shared" si="121"/>
        <v>0</v>
      </c>
      <c r="BD100" s="167">
        <f t="shared" si="121"/>
        <v>0</v>
      </c>
      <c r="BE100" s="167">
        <f t="shared" si="121"/>
        <v>0</v>
      </c>
      <c r="BG100" s="167"/>
    </row>
    <row r="101" spans="3:59" ht="7.5" customHeight="1" thickBot="1">
      <c r="AE101" s="1" t="str">
        <f t="shared" si="89"/>
        <v/>
      </c>
      <c r="AF101" s="1">
        <f t="shared" si="110"/>
        <v>0</v>
      </c>
      <c r="AG101" s="1">
        <f t="shared" ca="1" si="115"/>
        <v>2</v>
      </c>
      <c r="AH101" s="1" t="str">
        <f t="shared" si="111"/>
        <v/>
      </c>
      <c r="AI101" s="1" t="str">
        <f t="shared" si="112"/>
        <v/>
      </c>
      <c r="AJ101" s="1" t="str">
        <f t="shared" si="113"/>
        <v/>
      </c>
      <c r="AL101" s="167">
        <f t="shared" ref="AL101:BE101" si="122">+IF($AE101="CC",SUMIF($R101:$V101,AL$9,$R120:$V120),0)</f>
        <v>0</v>
      </c>
      <c r="AM101" s="167">
        <f t="shared" si="122"/>
        <v>0</v>
      </c>
      <c r="AN101" s="167">
        <f t="shared" si="122"/>
        <v>0</v>
      </c>
      <c r="AO101" s="167">
        <f t="shared" si="122"/>
        <v>0</v>
      </c>
      <c r="AP101" s="167">
        <f t="shared" si="122"/>
        <v>0</v>
      </c>
      <c r="AQ101" s="167">
        <f t="shared" si="122"/>
        <v>0</v>
      </c>
      <c r="AR101" s="167">
        <f t="shared" si="122"/>
        <v>0</v>
      </c>
      <c r="AS101" s="167">
        <f t="shared" si="122"/>
        <v>0</v>
      </c>
      <c r="AT101" s="167">
        <f t="shared" si="122"/>
        <v>0</v>
      </c>
      <c r="AU101" s="167">
        <f t="shared" si="122"/>
        <v>0</v>
      </c>
      <c r="AV101" s="167">
        <f t="shared" si="122"/>
        <v>0</v>
      </c>
      <c r="AW101" s="167">
        <f t="shared" si="122"/>
        <v>0</v>
      </c>
      <c r="AX101" s="167">
        <f t="shared" si="122"/>
        <v>0</v>
      </c>
      <c r="AY101" s="167">
        <f t="shared" si="122"/>
        <v>0</v>
      </c>
      <c r="AZ101" s="167">
        <f t="shared" si="122"/>
        <v>0</v>
      </c>
      <c r="BA101" s="167">
        <f t="shared" si="122"/>
        <v>0</v>
      </c>
      <c r="BB101" s="167">
        <f t="shared" si="122"/>
        <v>0</v>
      </c>
      <c r="BC101" s="167">
        <f t="shared" si="122"/>
        <v>0</v>
      </c>
      <c r="BD101" s="167">
        <f t="shared" si="122"/>
        <v>0</v>
      </c>
      <c r="BE101" s="167">
        <f t="shared" si="122"/>
        <v>0</v>
      </c>
      <c r="BG101" s="167"/>
    </row>
    <row r="102" spans="3:59">
      <c r="C102" s="890" t="s">
        <v>944</v>
      </c>
      <c r="D102" s="891"/>
      <c r="E102" s="891"/>
      <c r="F102" s="891"/>
      <c r="G102" s="891"/>
      <c r="H102" s="891"/>
      <c r="I102" s="891"/>
      <c r="J102" s="891"/>
      <c r="K102" s="891"/>
      <c r="L102" s="891"/>
      <c r="M102" s="891"/>
      <c r="N102" s="891"/>
      <c r="O102" s="891"/>
      <c r="P102" s="891"/>
      <c r="Q102" s="891"/>
      <c r="R102" s="891"/>
      <c r="S102" s="891"/>
      <c r="T102" s="891"/>
      <c r="U102" s="891"/>
      <c r="V102" s="891"/>
      <c r="W102" s="891"/>
      <c r="X102" s="891"/>
      <c r="Y102" s="891"/>
      <c r="Z102" s="891"/>
      <c r="AA102" s="892"/>
      <c r="AE102" s="1" t="str">
        <f t="shared" si="89"/>
        <v/>
      </c>
      <c r="AF102" s="1">
        <f t="shared" si="110"/>
        <v>0</v>
      </c>
      <c r="AG102" s="1">
        <f t="shared" ca="1" si="115"/>
        <v>2</v>
      </c>
      <c r="AH102" s="1" t="str">
        <f t="shared" si="111"/>
        <v/>
      </c>
      <c r="AI102" s="1" t="str">
        <f t="shared" si="112"/>
        <v/>
      </c>
      <c r="AJ102" s="1" t="str">
        <f t="shared" si="113"/>
        <v/>
      </c>
      <c r="AL102" s="167">
        <f t="shared" ref="AL102:BE102" si="123">+IF($AE102="CC",SUMIF($R102:$V102,AL$9,$R121:$V121),0)</f>
        <v>0</v>
      </c>
      <c r="AM102" s="167">
        <f t="shared" si="123"/>
        <v>0</v>
      </c>
      <c r="AN102" s="167">
        <f t="shared" si="123"/>
        <v>0</v>
      </c>
      <c r="AO102" s="167">
        <f t="shared" si="123"/>
        <v>0</v>
      </c>
      <c r="AP102" s="167">
        <f t="shared" si="123"/>
        <v>0</v>
      </c>
      <c r="AQ102" s="167">
        <f t="shared" si="123"/>
        <v>0</v>
      </c>
      <c r="AR102" s="167">
        <f t="shared" si="123"/>
        <v>0</v>
      </c>
      <c r="AS102" s="167">
        <f t="shared" si="123"/>
        <v>0</v>
      </c>
      <c r="AT102" s="167">
        <f t="shared" si="123"/>
        <v>0</v>
      </c>
      <c r="AU102" s="167">
        <f t="shared" si="123"/>
        <v>0</v>
      </c>
      <c r="AV102" s="167">
        <f t="shared" si="123"/>
        <v>0</v>
      </c>
      <c r="AW102" s="167">
        <f t="shared" si="123"/>
        <v>0</v>
      </c>
      <c r="AX102" s="167">
        <f t="shared" si="123"/>
        <v>0</v>
      </c>
      <c r="AY102" s="167">
        <f t="shared" si="123"/>
        <v>0</v>
      </c>
      <c r="AZ102" s="167">
        <f t="shared" si="123"/>
        <v>0</v>
      </c>
      <c r="BA102" s="167">
        <f t="shared" si="123"/>
        <v>0</v>
      </c>
      <c r="BB102" s="167">
        <f t="shared" si="123"/>
        <v>0</v>
      </c>
      <c r="BC102" s="167">
        <f t="shared" si="123"/>
        <v>0</v>
      </c>
      <c r="BD102" s="167">
        <f t="shared" si="123"/>
        <v>0</v>
      </c>
      <c r="BE102" s="167">
        <f t="shared" si="123"/>
        <v>0</v>
      </c>
      <c r="BG102" s="167"/>
    </row>
    <row r="103" spans="3:59" ht="15.75" thickBot="1">
      <c r="C103" s="893"/>
      <c r="D103" s="894"/>
      <c r="E103" s="894"/>
      <c r="F103" s="894"/>
      <c r="G103" s="894"/>
      <c r="H103" s="894"/>
      <c r="I103" s="894"/>
      <c r="J103" s="894"/>
      <c r="K103" s="894"/>
      <c r="L103" s="894"/>
      <c r="M103" s="894"/>
      <c r="N103" s="894"/>
      <c r="O103" s="894"/>
      <c r="P103" s="894"/>
      <c r="Q103" s="894"/>
      <c r="R103" s="894"/>
      <c r="S103" s="894"/>
      <c r="T103" s="894"/>
      <c r="U103" s="894"/>
      <c r="V103" s="894"/>
      <c r="W103" s="894"/>
      <c r="X103" s="894"/>
      <c r="Y103" s="894"/>
      <c r="Z103" s="894"/>
      <c r="AA103" s="895"/>
      <c r="AE103" s="1" t="str">
        <f t="shared" si="89"/>
        <v/>
      </c>
      <c r="AF103" s="1">
        <f t="shared" si="110"/>
        <v>0</v>
      </c>
      <c r="AG103" s="1">
        <f t="shared" ca="1" si="115"/>
        <v>2</v>
      </c>
      <c r="AH103" s="1" t="str">
        <f t="shared" si="111"/>
        <v/>
      </c>
      <c r="AI103" s="1" t="str">
        <f t="shared" si="112"/>
        <v/>
      </c>
      <c r="AJ103" s="1" t="str">
        <f t="shared" si="113"/>
        <v/>
      </c>
      <c r="AL103" s="167">
        <f t="shared" ref="AL103:BE103" si="124">+IF($AE103="CC",SUMIF($R103:$V103,AL$9,$R122:$V122),0)</f>
        <v>0</v>
      </c>
      <c r="AM103" s="167">
        <f t="shared" si="124"/>
        <v>0</v>
      </c>
      <c r="AN103" s="167">
        <f t="shared" si="124"/>
        <v>0</v>
      </c>
      <c r="AO103" s="167">
        <f t="shared" si="124"/>
        <v>0</v>
      </c>
      <c r="AP103" s="167">
        <f t="shared" si="124"/>
        <v>0</v>
      </c>
      <c r="AQ103" s="167">
        <f t="shared" si="124"/>
        <v>0</v>
      </c>
      <c r="AR103" s="167">
        <f t="shared" si="124"/>
        <v>0</v>
      </c>
      <c r="AS103" s="167">
        <f t="shared" si="124"/>
        <v>0</v>
      </c>
      <c r="AT103" s="167">
        <f t="shared" si="124"/>
        <v>0</v>
      </c>
      <c r="AU103" s="167">
        <f t="shared" si="124"/>
        <v>0</v>
      </c>
      <c r="AV103" s="167">
        <f t="shared" si="124"/>
        <v>0</v>
      </c>
      <c r="AW103" s="167">
        <f t="shared" si="124"/>
        <v>0</v>
      </c>
      <c r="AX103" s="167">
        <f t="shared" si="124"/>
        <v>0</v>
      </c>
      <c r="AY103" s="167">
        <f t="shared" si="124"/>
        <v>0</v>
      </c>
      <c r="AZ103" s="167">
        <f t="shared" si="124"/>
        <v>0</v>
      </c>
      <c r="BA103" s="167">
        <f t="shared" si="124"/>
        <v>0</v>
      </c>
      <c r="BB103" s="167">
        <f t="shared" si="124"/>
        <v>0</v>
      </c>
      <c r="BC103" s="167">
        <f t="shared" si="124"/>
        <v>0</v>
      </c>
      <c r="BD103" s="167">
        <f t="shared" si="124"/>
        <v>0</v>
      </c>
      <c r="BE103" s="167">
        <f t="shared" si="124"/>
        <v>0</v>
      </c>
      <c r="BG103" s="167"/>
    </row>
    <row r="104" spans="3:59" ht="14.25" customHeight="1">
      <c r="AE104" s="1" t="str">
        <f t="shared" si="89"/>
        <v/>
      </c>
      <c r="AF104" s="1">
        <f t="shared" si="110"/>
        <v>0</v>
      </c>
      <c r="AG104" s="1">
        <f t="shared" ca="1" si="115"/>
        <v>2</v>
      </c>
      <c r="AH104" s="1" t="str">
        <f t="shared" si="111"/>
        <v/>
      </c>
      <c r="AI104" s="1" t="str">
        <f t="shared" si="112"/>
        <v/>
      </c>
      <c r="AJ104" s="1" t="str">
        <f t="shared" si="113"/>
        <v/>
      </c>
      <c r="AL104" s="167">
        <f t="shared" ref="AL104:BE104" si="125">+IF($AE104="CC",SUMIF($R104:$V104,AL$9,$R123:$V123),0)</f>
        <v>0</v>
      </c>
      <c r="AM104" s="167">
        <f t="shared" si="125"/>
        <v>0</v>
      </c>
      <c r="AN104" s="167">
        <f t="shared" si="125"/>
        <v>0</v>
      </c>
      <c r="AO104" s="167">
        <f t="shared" si="125"/>
        <v>0</v>
      </c>
      <c r="AP104" s="167">
        <f t="shared" si="125"/>
        <v>0</v>
      </c>
      <c r="AQ104" s="167">
        <f t="shared" si="125"/>
        <v>0</v>
      </c>
      <c r="AR104" s="167">
        <f t="shared" si="125"/>
        <v>0</v>
      </c>
      <c r="AS104" s="167">
        <f t="shared" si="125"/>
        <v>0</v>
      </c>
      <c r="AT104" s="167">
        <f t="shared" si="125"/>
        <v>0</v>
      </c>
      <c r="AU104" s="167">
        <f t="shared" si="125"/>
        <v>0</v>
      </c>
      <c r="AV104" s="167">
        <f t="shared" si="125"/>
        <v>0</v>
      </c>
      <c r="AW104" s="167">
        <f t="shared" si="125"/>
        <v>0</v>
      </c>
      <c r="AX104" s="167">
        <f t="shared" si="125"/>
        <v>0</v>
      </c>
      <c r="AY104" s="167">
        <f t="shared" si="125"/>
        <v>0</v>
      </c>
      <c r="AZ104" s="167">
        <f t="shared" si="125"/>
        <v>0</v>
      </c>
      <c r="BA104" s="167">
        <f t="shared" si="125"/>
        <v>0</v>
      </c>
      <c r="BB104" s="167">
        <f t="shared" si="125"/>
        <v>0</v>
      </c>
      <c r="BC104" s="167">
        <f t="shared" si="125"/>
        <v>0</v>
      </c>
      <c r="BD104" s="167">
        <f t="shared" si="125"/>
        <v>0</v>
      </c>
      <c r="BE104" s="167">
        <f t="shared" si="125"/>
        <v>0</v>
      </c>
      <c r="BG104" s="167"/>
    </row>
    <row r="105" spans="3:59" s="44" customFormat="1" ht="14.25" customHeight="1" thickBot="1">
      <c r="X105" s="170"/>
      <c r="AE105" s="1" t="str">
        <f t="shared" si="89"/>
        <v/>
      </c>
      <c r="AF105" s="1">
        <f t="shared" si="110"/>
        <v>0</v>
      </c>
      <c r="AG105" s="1">
        <f t="shared" ca="1" si="115"/>
        <v>2</v>
      </c>
      <c r="AH105" s="1" t="str">
        <f t="shared" si="111"/>
        <v/>
      </c>
      <c r="AI105" s="1" t="str">
        <f t="shared" si="112"/>
        <v/>
      </c>
      <c r="AJ105" s="1" t="str">
        <f t="shared" si="113"/>
        <v/>
      </c>
      <c r="AL105" s="167">
        <f t="shared" ref="AL105:BE105" si="126">+IF($AE105="CC",SUMIF($R105:$V105,AL$9,$R124:$V124),0)</f>
        <v>0</v>
      </c>
      <c r="AM105" s="167">
        <f t="shared" si="126"/>
        <v>0</v>
      </c>
      <c r="AN105" s="167">
        <f t="shared" si="126"/>
        <v>0</v>
      </c>
      <c r="AO105" s="167">
        <f t="shared" si="126"/>
        <v>0</v>
      </c>
      <c r="AP105" s="167">
        <f t="shared" si="126"/>
        <v>0</v>
      </c>
      <c r="AQ105" s="167">
        <f t="shared" si="126"/>
        <v>0</v>
      </c>
      <c r="AR105" s="167">
        <f t="shared" si="126"/>
        <v>0</v>
      </c>
      <c r="AS105" s="167">
        <f t="shared" si="126"/>
        <v>0</v>
      </c>
      <c r="AT105" s="167">
        <f t="shared" si="126"/>
        <v>0</v>
      </c>
      <c r="AU105" s="167">
        <f t="shared" si="126"/>
        <v>0</v>
      </c>
      <c r="AV105" s="167">
        <f t="shared" si="126"/>
        <v>0</v>
      </c>
      <c r="AW105" s="167">
        <f t="shared" si="126"/>
        <v>0</v>
      </c>
      <c r="AX105" s="167">
        <f t="shared" si="126"/>
        <v>0</v>
      </c>
      <c r="AY105" s="167">
        <f t="shared" si="126"/>
        <v>0</v>
      </c>
      <c r="AZ105" s="167">
        <f t="shared" si="126"/>
        <v>0</v>
      </c>
      <c r="BA105" s="167">
        <f t="shared" si="126"/>
        <v>0</v>
      </c>
      <c r="BB105" s="167">
        <f t="shared" si="126"/>
        <v>0</v>
      </c>
      <c r="BC105" s="167">
        <f t="shared" si="126"/>
        <v>0</v>
      </c>
      <c r="BD105" s="167">
        <f t="shared" si="126"/>
        <v>0</v>
      </c>
      <c r="BE105" s="167">
        <f t="shared" si="126"/>
        <v>0</v>
      </c>
      <c r="BG105" s="170"/>
    </row>
    <row r="106" spans="3:59" s="44" customFormat="1" ht="14.25" customHeight="1" thickBot="1">
      <c r="D106" s="835">
        <f>+'Formulario 1'!$C$20</f>
        <v>0</v>
      </c>
      <c r="E106" s="835"/>
      <c r="F106" s="835"/>
      <c r="H106" s="972"/>
      <c r="I106" s="972"/>
      <c r="O106" s="897" t="str">
        <f>+'Formulario 1'!$F$14</f>
        <v>Provincia:</v>
      </c>
      <c r="P106" s="898"/>
      <c r="Q106" s="899" t="str">
        <f>+'Formulario 1'!$G$14</f>
        <v>GUANACASTE</v>
      </c>
      <c r="R106" s="900"/>
      <c r="S106" s="900"/>
      <c r="T106" s="900"/>
      <c r="U106" s="901"/>
      <c r="V106" s="902" t="s">
        <v>945</v>
      </c>
      <c r="W106" s="903"/>
      <c r="X106" s="906">
        <f>+'Formulario 1'!$C$16</f>
        <v>26780563</v>
      </c>
      <c r="Y106" s="907"/>
      <c r="Z106" s="908"/>
      <c r="AE106" s="1" t="str">
        <f t="shared" si="89"/>
        <v/>
      </c>
      <c r="AF106" s="1">
        <f t="shared" si="110"/>
        <v>0</v>
      </c>
      <c r="AG106" s="1">
        <f t="shared" ca="1" si="115"/>
        <v>2</v>
      </c>
      <c r="AH106" s="1" t="str">
        <f t="shared" si="111"/>
        <v/>
      </c>
      <c r="AI106" s="1" t="str">
        <f t="shared" si="112"/>
        <v/>
      </c>
      <c r="AJ106" s="1" t="str">
        <f t="shared" si="113"/>
        <v/>
      </c>
      <c r="AL106" s="167">
        <f t="shared" ref="AL106:BE106" si="127">+IF($AE106="CC",SUMIF($R106:$V106,AL$9,$R125:$V125),0)</f>
        <v>0</v>
      </c>
      <c r="AM106" s="167">
        <f t="shared" si="127"/>
        <v>0</v>
      </c>
      <c r="AN106" s="167">
        <f t="shared" si="127"/>
        <v>0</v>
      </c>
      <c r="AO106" s="167">
        <f t="shared" si="127"/>
        <v>0</v>
      </c>
      <c r="AP106" s="167">
        <f t="shared" si="127"/>
        <v>0</v>
      </c>
      <c r="AQ106" s="167">
        <f t="shared" si="127"/>
        <v>0</v>
      </c>
      <c r="AR106" s="167">
        <f t="shared" si="127"/>
        <v>0</v>
      </c>
      <c r="AS106" s="167">
        <f t="shared" si="127"/>
        <v>0</v>
      </c>
      <c r="AT106" s="167">
        <f t="shared" si="127"/>
        <v>0</v>
      </c>
      <c r="AU106" s="167">
        <f t="shared" si="127"/>
        <v>0</v>
      </c>
      <c r="AV106" s="167">
        <f t="shared" si="127"/>
        <v>0</v>
      </c>
      <c r="AW106" s="167">
        <f t="shared" si="127"/>
        <v>0</v>
      </c>
      <c r="AX106" s="167">
        <f t="shared" si="127"/>
        <v>0</v>
      </c>
      <c r="AY106" s="167">
        <f t="shared" si="127"/>
        <v>0</v>
      </c>
      <c r="AZ106" s="167">
        <f t="shared" si="127"/>
        <v>0</v>
      </c>
      <c r="BA106" s="167">
        <f t="shared" si="127"/>
        <v>0</v>
      </c>
      <c r="BB106" s="167">
        <f t="shared" si="127"/>
        <v>0</v>
      </c>
      <c r="BC106" s="167">
        <f t="shared" si="127"/>
        <v>0</v>
      </c>
      <c r="BD106" s="167">
        <f t="shared" si="127"/>
        <v>0</v>
      </c>
      <c r="BE106" s="167">
        <f t="shared" si="127"/>
        <v>0</v>
      </c>
      <c r="BG106" s="170"/>
    </row>
    <row r="107" spans="3:59" s="44" customFormat="1" ht="14.25" customHeight="1">
      <c r="D107" s="868" t="s">
        <v>946</v>
      </c>
      <c r="E107" s="868"/>
      <c r="F107" s="868"/>
      <c r="H107" s="868" t="s">
        <v>947</v>
      </c>
      <c r="I107" s="868"/>
      <c r="K107" s="302" t="s">
        <v>948</v>
      </c>
      <c r="O107" s="870" t="str">
        <f>+'Formulario 1'!$F$15</f>
        <v>Cantón:</v>
      </c>
      <c r="P107" s="871"/>
      <c r="Q107" s="872" t="str">
        <f>+'Formulario 1'!$G$15</f>
        <v>ABANGARES</v>
      </c>
      <c r="R107" s="873"/>
      <c r="S107" s="873"/>
      <c r="T107" s="873"/>
      <c r="U107" s="874"/>
      <c r="V107" s="904"/>
      <c r="W107" s="905"/>
      <c r="X107" s="909" t="str">
        <f>IF('Formulario 1'!D85="","",'Formulario 1'!D85)</f>
        <v/>
      </c>
      <c r="Y107" s="910"/>
      <c r="Z107" s="911"/>
      <c r="AE107" s="1" t="str">
        <f t="shared" si="89"/>
        <v/>
      </c>
      <c r="AF107" s="1">
        <f t="shared" si="110"/>
        <v>0</v>
      </c>
      <c r="AG107" s="1">
        <f t="shared" ca="1" si="115"/>
        <v>2</v>
      </c>
      <c r="AH107" s="1" t="str">
        <f t="shared" si="111"/>
        <v/>
      </c>
      <c r="AI107" s="1" t="str">
        <f t="shared" si="112"/>
        <v/>
      </c>
      <c r="AJ107" s="1" t="str">
        <f t="shared" si="113"/>
        <v/>
      </c>
      <c r="AL107" s="167">
        <f t="shared" ref="AL107:BE107" si="128">+IF($AE107="CC",SUMIF($R107:$V107,AL$9,$R126:$V126),0)</f>
        <v>0</v>
      </c>
      <c r="AM107" s="167">
        <f t="shared" si="128"/>
        <v>0</v>
      </c>
      <c r="AN107" s="167">
        <f t="shared" si="128"/>
        <v>0</v>
      </c>
      <c r="AO107" s="167">
        <f t="shared" si="128"/>
        <v>0</v>
      </c>
      <c r="AP107" s="167">
        <f t="shared" si="128"/>
        <v>0</v>
      </c>
      <c r="AQ107" s="167">
        <f t="shared" si="128"/>
        <v>0</v>
      </c>
      <c r="AR107" s="167">
        <f t="shared" si="128"/>
        <v>0</v>
      </c>
      <c r="AS107" s="167">
        <f t="shared" si="128"/>
        <v>0</v>
      </c>
      <c r="AT107" s="167">
        <f t="shared" si="128"/>
        <v>0</v>
      </c>
      <c r="AU107" s="167">
        <f t="shared" si="128"/>
        <v>0</v>
      </c>
      <c r="AV107" s="167">
        <f t="shared" si="128"/>
        <v>0</v>
      </c>
      <c r="AW107" s="167">
        <f t="shared" si="128"/>
        <v>0</v>
      </c>
      <c r="AX107" s="167">
        <f t="shared" si="128"/>
        <v>0</v>
      </c>
      <c r="AY107" s="167">
        <f t="shared" si="128"/>
        <v>0</v>
      </c>
      <c r="AZ107" s="167">
        <f t="shared" si="128"/>
        <v>0</v>
      </c>
      <c r="BA107" s="167">
        <f t="shared" si="128"/>
        <v>0</v>
      </c>
      <c r="BB107" s="167">
        <f t="shared" si="128"/>
        <v>0</v>
      </c>
      <c r="BC107" s="167">
        <f t="shared" si="128"/>
        <v>0</v>
      </c>
      <c r="BD107" s="167">
        <f t="shared" si="128"/>
        <v>0</v>
      </c>
      <c r="BE107" s="167">
        <f t="shared" si="128"/>
        <v>0</v>
      </c>
      <c r="BG107" s="170"/>
    </row>
    <row r="108" spans="3:59" s="44" customFormat="1" ht="14.25" customHeight="1">
      <c r="O108" s="870" t="str">
        <f>+'Formulario 1'!$F$16</f>
        <v>Distrito:</v>
      </c>
      <c r="P108" s="871"/>
      <c r="Q108" s="872" t="str">
        <f>+'Formulario 1'!$G$16</f>
        <v>COLORADO</v>
      </c>
      <c r="R108" s="873"/>
      <c r="S108" s="873"/>
      <c r="T108" s="873"/>
      <c r="U108" s="874"/>
      <c r="V108" s="875" t="s">
        <v>949</v>
      </c>
      <c r="W108" s="876"/>
      <c r="X108" s="879">
        <f>+'Formulario 1'!$C$17</f>
        <v>26780376</v>
      </c>
      <c r="Y108" s="880"/>
      <c r="Z108" s="881"/>
      <c r="AE108" s="1" t="str">
        <f t="shared" si="89"/>
        <v/>
      </c>
      <c r="AF108" s="1">
        <f t="shared" si="110"/>
        <v>0</v>
      </c>
      <c r="AG108" s="1">
        <f t="shared" ca="1" si="115"/>
        <v>2</v>
      </c>
      <c r="AH108" s="1" t="str">
        <f t="shared" si="111"/>
        <v/>
      </c>
      <c r="AI108" s="1" t="str">
        <f t="shared" si="112"/>
        <v/>
      </c>
      <c r="AJ108" s="1" t="str">
        <f t="shared" si="113"/>
        <v/>
      </c>
      <c r="AL108" s="167">
        <f t="shared" ref="AL108:BE108" si="129">+IF($AE108="CC",SUMIF($R108:$V108,AL$9,$R127:$V127),0)</f>
        <v>0</v>
      </c>
      <c r="AM108" s="167">
        <f t="shared" si="129"/>
        <v>0</v>
      </c>
      <c r="AN108" s="167">
        <f t="shared" si="129"/>
        <v>0</v>
      </c>
      <c r="AO108" s="167">
        <f t="shared" si="129"/>
        <v>0</v>
      </c>
      <c r="AP108" s="167">
        <f t="shared" si="129"/>
        <v>0</v>
      </c>
      <c r="AQ108" s="167">
        <f t="shared" si="129"/>
        <v>0</v>
      </c>
      <c r="AR108" s="167">
        <f t="shared" si="129"/>
        <v>0</v>
      </c>
      <c r="AS108" s="167">
        <f t="shared" si="129"/>
        <v>0</v>
      </c>
      <c r="AT108" s="167">
        <f t="shared" si="129"/>
        <v>0</v>
      </c>
      <c r="AU108" s="167">
        <f t="shared" si="129"/>
        <v>0</v>
      </c>
      <c r="AV108" s="167">
        <f t="shared" si="129"/>
        <v>0</v>
      </c>
      <c r="AW108" s="167">
        <f t="shared" si="129"/>
        <v>0</v>
      </c>
      <c r="AX108" s="167">
        <f t="shared" si="129"/>
        <v>0</v>
      </c>
      <c r="AY108" s="167">
        <f t="shared" si="129"/>
        <v>0</v>
      </c>
      <c r="AZ108" s="167">
        <f t="shared" si="129"/>
        <v>0</v>
      </c>
      <c r="BA108" s="167">
        <f t="shared" si="129"/>
        <v>0</v>
      </c>
      <c r="BB108" s="167">
        <f t="shared" si="129"/>
        <v>0</v>
      </c>
      <c r="BC108" s="167">
        <f t="shared" si="129"/>
        <v>0</v>
      </c>
      <c r="BD108" s="167">
        <f t="shared" si="129"/>
        <v>0</v>
      </c>
      <c r="BE108" s="167">
        <f t="shared" si="129"/>
        <v>0</v>
      </c>
      <c r="BG108" s="170"/>
    </row>
    <row r="109" spans="3:59" ht="14.25" customHeight="1" thickBot="1">
      <c r="O109" s="882" t="str">
        <f>+'Formulario 1'!$F$17</f>
        <v>Poblado:</v>
      </c>
      <c r="P109" s="883"/>
      <c r="Q109" s="884" t="str">
        <f>+'Formulario 1'!$G$17</f>
        <v>COLORADO</v>
      </c>
      <c r="R109" s="885"/>
      <c r="S109" s="885"/>
      <c r="T109" s="885"/>
      <c r="U109" s="886"/>
      <c r="V109" s="877"/>
      <c r="W109" s="878"/>
      <c r="X109" s="887" t="str">
        <f>IF('Formulario 1'!D86="","",'Formulario 1'!D86)</f>
        <v/>
      </c>
      <c r="Y109" s="888"/>
      <c r="Z109" s="889"/>
      <c r="AE109" s="1" t="str">
        <f t="shared" si="89"/>
        <v/>
      </c>
      <c r="AF109" s="1">
        <f t="shared" si="110"/>
        <v>0</v>
      </c>
      <c r="AG109" s="1">
        <f t="shared" ca="1" si="115"/>
        <v>2</v>
      </c>
      <c r="AH109" s="1" t="str">
        <f t="shared" si="111"/>
        <v/>
      </c>
      <c r="AI109" s="1" t="str">
        <f t="shared" si="112"/>
        <v/>
      </c>
      <c r="AJ109" s="1" t="str">
        <f t="shared" si="113"/>
        <v/>
      </c>
      <c r="AL109" s="167">
        <f t="shared" ref="AL109:BE109" si="130">+IF($AE109="CC",SUMIF($R109:$V109,AL$9,$R128:$V128),0)</f>
        <v>0</v>
      </c>
      <c r="AM109" s="167">
        <f t="shared" si="130"/>
        <v>0</v>
      </c>
      <c r="AN109" s="167">
        <f t="shared" si="130"/>
        <v>0</v>
      </c>
      <c r="AO109" s="167">
        <f t="shared" si="130"/>
        <v>0</v>
      </c>
      <c r="AP109" s="167">
        <f t="shared" si="130"/>
        <v>0</v>
      </c>
      <c r="AQ109" s="167">
        <f t="shared" si="130"/>
        <v>0</v>
      </c>
      <c r="AR109" s="167">
        <f t="shared" si="130"/>
        <v>0</v>
      </c>
      <c r="AS109" s="167">
        <f t="shared" si="130"/>
        <v>0</v>
      </c>
      <c r="AT109" s="167">
        <f t="shared" si="130"/>
        <v>0</v>
      </c>
      <c r="AU109" s="167">
        <f t="shared" si="130"/>
        <v>0</v>
      </c>
      <c r="AV109" s="167">
        <f t="shared" si="130"/>
        <v>0</v>
      </c>
      <c r="AW109" s="167">
        <f t="shared" si="130"/>
        <v>0</v>
      </c>
      <c r="AX109" s="167">
        <f t="shared" si="130"/>
        <v>0</v>
      </c>
      <c r="AY109" s="167">
        <f t="shared" si="130"/>
        <v>0</v>
      </c>
      <c r="AZ109" s="167">
        <f t="shared" si="130"/>
        <v>0</v>
      </c>
      <c r="BA109" s="167">
        <f t="shared" si="130"/>
        <v>0</v>
      </c>
      <c r="BB109" s="167">
        <f t="shared" si="130"/>
        <v>0</v>
      </c>
      <c r="BC109" s="167">
        <f t="shared" si="130"/>
        <v>0</v>
      </c>
      <c r="BD109" s="167">
        <f t="shared" si="130"/>
        <v>0</v>
      </c>
      <c r="BE109" s="167">
        <f t="shared" si="130"/>
        <v>0</v>
      </c>
      <c r="BG109" s="167"/>
    </row>
    <row r="110" spans="3:59" ht="14.25" customHeight="1">
      <c r="X110" s="171"/>
      <c r="Y110" s="45"/>
      <c r="AE110" s="1" t="str">
        <f t="shared" si="89"/>
        <v/>
      </c>
      <c r="AF110" s="1">
        <f t="shared" si="110"/>
        <v>0</v>
      </c>
      <c r="AG110" s="1">
        <f t="shared" ca="1" si="115"/>
        <v>2</v>
      </c>
      <c r="AH110" s="1" t="str">
        <f t="shared" si="111"/>
        <v/>
      </c>
      <c r="AI110" s="1" t="str">
        <f t="shared" si="112"/>
        <v/>
      </c>
      <c r="AJ110" s="1" t="str">
        <f t="shared" si="113"/>
        <v/>
      </c>
      <c r="AL110" s="167">
        <f t="shared" ref="AL110:BE110" si="131">+IF($AE110="CC",SUMIF($R110:$V110,AL$9,$R129:$V129),0)</f>
        <v>0</v>
      </c>
      <c r="AM110" s="167">
        <f t="shared" si="131"/>
        <v>0</v>
      </c>
      <c r="AN110" s="167">
        <f t="shared" si="131"/>
        <v>0</v>
      </c>
      <c r="AO110" s="167">
        <f t="shared" si="131"/>
        <v>0</v>
      </c>
      <c r="AP110" s="167">
        <f t="shared" si="131"/>
        <v>0</v>
      </c>
      <c r="AQ110" s="167">
        <f t="shared" si="131"/>
        <v>0</v>
      </c>
      <c r="AR110" s="167">
        <f t="shared" si="131"/>
        <v>0</v>
      </c>
      <c r="AS110" s="167">
        <f t="shared" si="131"/>
        <v>0</v>
      </c>
      <c r="AT110" s="167">
        <f t="shared" si="131"/>
        <v>0</v>
      </c>
      <c r="AU110" s="167">
        <f t="shared" si="131"/>
        <v>0</v>
      </c>
      <c r="AV110" s="167">
        <f t="shared" si="131"/>
        <v>0</v>
      </c>
      <c r="AW110" s="167">
        <f t="shared" si="131"/>
        <v>0</v>
      </c>
      <c r="AX110" s="167">
        <f t="shared" si="131"/>
        <v>0</v>
      </c>
      <c r="AY110" s="167">
        <f t="shared" si="131"/>
        <v>0</v>
      </c>
      <c r="AZ110" s="167">
        <f t="shared" si="131"/>
        <v>0</v>
      </c>
      <c r="BA110" s="167">
        <f t="shared" si="131"/>
        <v>0</v>
      </c>
      <c r="BB110" s="167">
        <f t="shared" si="131"/>
        <v>0</v>
      </c>
      <c r="BC110" s="167">
        <f t="shared" si="131"/>
        <v>0</v>
      </c>
      <c r="BD110" s="167">
        <f t="shared" si="131"/>
        <v>0</v>
      </c>
      <c r="BE110" s="167">
        <f t="shared" si="131"/>
        <v>0</v>
      </c>
      <c r="BG110" s="167"/>
    </row>
    <row r="111" spans="3:59" ht="14.25" customHeight="1" thickBot="1">
      <c r="D111" s="835"/>
      <c r="E111" s="835"/>
      <c r="F111" s="835"/>
      <c r="G111" s="44"/>
      <c r="H111" s="835"/>
      <c r="I111" s="835"/>
      <c r="J111" s="44"/>
      <c r="K111" s="44"/>
      <c r="AE111" s="1" t="str">
        <f t="shared" si="89"/>
        <v/>
      </c>
      <c r="AF111" s="1">
        <f t="shared" si="110"/>
        <v>0</v>
      </c>
      <c r="AG111" s="1">
        <f t="shared" ca="1" si="115"/>
        <v>2</v>
      </c>
      <c r="AH111" s="1" t="str">
        <f t="shared" si="111"/>
        <v/>
      </c>
      <c r="AI111" s="1" t="str">
        <f t="shared" si="112"/>
        <v/>
      </c>
      <c r="AJ111" s="1" t="str">
        <f t="shared" si="113"/>
        <v/>
      </c>
      <c r="AL111" s="167">
        <f t="shared" ref="AL111:BE111" si="132">+IF($AE111="CC",SUMIF($R111:$V111,AL$9,$R130:$V130),0)</f>
        <v>0</v>
      </c>
      <c r="AM111" s="167">
        <f t="shared" si="132"/>
        <v>0</v>
      </c>
      <c r="AN111" s="167">
        <f t="shared" si="132"/>
        <v>0</v>
      </c>
      <c r="AO111" s="167">
        <f t="shared" si="132"/>
        <v>0</v>
      </c>
      <c r="AP111" s="167">
        <f t="shared" si="132"/>
        <v>0</v>
      </c>
      <c r="AQ111" s="167">
        <f t="shared" si="132"/>
        <v>0</v>
      </c>
      <c r="AR111" s="167">
        <f t="shared" si="132"/>
        <v>0</v>
      </c>
      <c r="AS111" s="167">
        <f t="shared" si="132"/>
        <v>0</v>
      </c>
      <c r="AT111" s="167">
        <f t="shared" si="132"/>
        <v>0</v>
      </c>
      <c r="AU111" s="167">
        <f t="shared" si="132"/>
        <v>0</v>
      </c>
      <c r="AV111" s="167">
        <f t="shared" si="132"/>
        <v>0</v>
      </c>
      <c r="AW111" s="167">
        <f t="shared" si="132"/>
        <v>0</v>
      </c>
      <c r="AX111" s="167">
        <f t="shared" si="132"/>
        <v>0</v>
      </c>
      <c r="AY111" s="167">
        <f t="shared" si="132"/>
        <v>0</v>
      </c>
      <c r="AZ111" s="167">
        <f t="shared" si="132"/>
        <v>0</v>
      </c>
      <c r="BA111" s="167">
        <f t="shared" si="132"/>
        <v>0</v>
      </c>
      <c r="BB111" s="167">
        <f t="shared" si="132"/>
        <v>0</v>
      </c>
      <c r="BC111" s="167">
        <f t="shared" si="132"/>
        <v>0</v>
      </c>
      <c r="BD111" s="167">
        <f t="shared" si="132"/>
        <v>0</v>
      </c>
      <c r="BE111" s="167">
        <f t="shared" si="132"/>
        <v>0</v>
      </c>
      <c r="BG111" s="167"/>
    </row>
    <row r="112" spans="3:59" ht="14.25" customHeight="1">
      <c r="D112" s="868" t="s">
        <v>950</v>
      </c>
      <c r="E112" s="868"/>
      <c r="F112" s="868"/>
      <c r="G112" s="44"/>
      <c r="H112" s="868" t="s">
        <v>951</v>
      </c>
      <c r="I112" s="868"/>
      <c r="J112" s="44"/>
      <c r="K112" s="302" t="s">
        <v>948</v>
      </c>
      <c r="Z112" s="800" t="s">
        <v>1165</v>
      </c>
      <c r="AA112" s="800"/>
      <c r="AB112" s="800"/>
      <c r="AE112" s="1" t="str">
        <f t="shared" si="89"/>
        <v/>
      </c>
      <c r="AF112" s="1">
        <f t="shared" si="110"/>
        <v>0</v>
      </c>
      <c r="AG112" s="1">
        <f t="shared" ca="1" si="115"/>
        <v>2</v>
      </c>
      <c r="AH112" s="1" t="str">
        <f t="shared" si="111"/>
        <v/>
      </c>
      <c r="AI112" s="1" t="str">
        <f t="shared" si="112"/>
        <v/>
      </c>
      <c r="AJ112" s="1" t="str">
        <f t="shared" si="113"/>
        <v/>
      </c>
      <c r="AL112" s="167">
        <f t="shared" ref="AL112:BE112" si="133">+IF($AE112="CC",SUMIF($R112:$V112,AL$9,$R131:$V131),0)</f>
        <v>0</v>
      </c>
      <c r="AM112" s="167">
        <f t="shared" si="133"/>
        <v>0</v>
      </c>
      <c r="AN112" s="167">
        <f t="shared" si="133"/>
        <v>0</v>
      </c>
      <c r="AO112" s="167">
        <f t="shared" si="133"/>
        <v>0</v>
      </c>
      <c r="AP112" s="167">
        <f t="shared" si="133"/>
        <v>0</v>
      </c>
      <c r="AQ112" s="167">
        <f t="shared" si="133"/>
        <v>0</v>
      </c>
      <c r="AR112" s="167">
        <f t="shared" si="133"/>
        <v>0</v>
      </c>
      <c r="AS112" s="167">
        <f t="shared" si="133"/>
        <v>0</v>
      </c>
      <c r="AT112" s="167">
        <f t="shared" si="133"/>
        <v>0</v>
      </c>
      <c r="AU112" s="167">
        <f t="shared" si="133"/>
        <v>0</v>
      </c>
      <c r="AV112" s="167">
        <f t="shared" si="133"/>
        <v>0</v>
      </c>
      <c r="AW112" s="167">
        <f t="shared" si="133"/>
        <v>0</v>
      </c>
      <c r="AX112" s="167">
        <f t="shared" si="133"/>
        <v>0</v>
      </c>
      <c r="AY112" s="167">
        <f t="shared" si="133"/>
        <v>0</v>
      </c>
      <c r="AZ112" s="167">
        <f t="shared" si="133"/>
        <v>0</v>
      </c>
      <c r="BA112" s="167">
        <f t="shared" si="133"/>
        <v>0</v>
      </c>
      <c r="BB112" s="167">
        <f t="shared" si="133"/>
        <v>0</v>
      </c>
      <c r="BC112" s="167">
        <f t="shared" si="133"/>
        <v>0</v>
      </c>
      <c r="BD112" s="167">
        <f t="shared" si="133"/>
        <v>0</v>
      </c>
      <c r="BE112" s="167">
        <f t="shared" si="133"/>
        <v>0</v>
      </c>
      <c r="BG112" s="167"/>
    </row>
    <row r="113" spans="1:59" ht="18" customHeight="1">
      <c r="A113" s="160">
        <f>+A57+1</f>
        <v>3</v>
      </c>
      <c r="B113" s="159">
        <f>+LOOKUP(A113,'Hoja de Cálculo'!$S$20:$S$45,'Hoja de Cálculo'!$T$20:$T$45)</f>
        <v>3</v>
      </c>
      <c r="C113" s="971" t="s">
        <v>66</v>
      </c>
      <c r="D113" s="971"/>
      <c r="E113" s="971"/>
      <c r="F113" s="971"/>
      <c r="G113" s="971"/>
      <c r="H113" s="971"/>
      <c r="I113" s="971"/>
      <c r="J113" s="971"/>
      <c r="K113" s="971"/>
      <c r="L113" s="971"/>
      <c r="M113" s="971"/>
      <c r="N113" s="971"/>
      <c r="O113" s="971"/>
      <c r="P113" s="971"/>
      <c r="Q113" s="971"/>
      <c r="R113" s="971"/>
      <c r="S113" s="971"/>
      <c r="T113" s="971"/>
      <c r="U113" s="971"/>
      <c r="V113" s="971"/>
      <c r="W113" s="971"/>
      <c r="X113" s="971"/>
      <c r="Y113" s="971"/>
      <c r="Z113" s="971"/>
      <c r="AA113" s="971"/>
      <c r="AE113" s="1" t="str">
        <f t="shared" si="89"/>
        <v/>
      </c>
      <c r="AF113" s="1">
        <f t="shared" si="110"/>
        <v>0</v>
      </c>
      <c r="AG113" s="1">
        <f t="shared" ca="1" si="115"/>
        <v>2</v>
      </c>
      <c r="AH113" s="1" t="str">
        <f t="shared" si="111"/>
        <v/>
      </c>
      <c r="AI113" s="1" t="str">
        <f t="shared" si="112"/>
        <v/>
      </c>
      <c r="AJ113" s="1" t="str">
        <f t="shared" si="113"/>
        <v/>
      </c>
      <c r="AL113" s="167">
        <f t="shared" ref="AL113:BE113" si="134">+IF($AE113="CC",SUMIF($R113:$V113,AL$9,$R132:$V132),0)</f>
        <v>0</v>
      </c>
      <c r="AM113" s="167">
        <f t="shared" si="134"/>
        <v>0</v>
      </c>
      <c r="AN113" s="167">
        <f t="shared" si="134"/>
        <v>0</v>
      </c>
      <c r="AO113" s="167">
        <f t="shared" si="134"/>
        <v>0</v>
      </c>
      <c r="AP113" s="167">
        <f t="shared" si="134"/>
        <v>0</v>
      </c>
      <c r="AQ113" s="167">
        <f t="shared" si="134"/>
        <v>0</v>
      </c>
      <c r="AR113" s="167">
        <f t="shared" si="134"/>
        <v>0</v>
      </c>
      <c r="AS113" s="167">
        <f t="shared" si="134"/>
        <v>0</v>
      </c>
      <c r="AT113" s="167">
        <f t="shared" si="134"/>
        <v>0</v>
      </c>
      <c r="AU113" s="167">
        <f t="shared" si="134"/>
        <v>0</v>
      </c>
      <c r="AV113" s="167">
        <f t="shared" si="134"/>
        <v>0</v>
      </c>
      <c r="AW113" s="167">
        <f t="shared" si="134"/>
        <v>0</v>
      </c>
      <c r="AX113" s="167">
        <f t="shared" si="134"/>
        <v>0</v>
      </c>
      <c r="AY113" s="167">
        <f t="shared" si="134"/>
        <v>0</v>
      </c>
      <c r="AZ113" s="167">
        <f t="shared" si="134"/>
        <v>0</v>
      </c>
      <c r="BA113" s="167">
        <f t="shared" si="134"/>
        <v>0</v>
      </c>
      <c r="BB113" s="167">
        <f t="shared" si="134"/>
        <v>0</v>
      </c>
      <c r="BC113" s="167">
        <f t="shared" si="134"/>
        <v>0</v>
      </c>
      <c r="BD113" s="167">
        <f t="shared" si="134"/>
        <v>0</v>
      </c>
      <c r="BE113" s="167">
        <f t="shared" si="134"/>
        <v>0</v>
      </c>
      <c r="BG113" s="167"/>
    </row>
    <row r="114" spans="1:59" ht="16.5" customHeight="1">
      <c r="C114" s="963" t="s">
        <v>921</v>
      </c>
      <c r="D114" s="963"/>
      <c r="E114" s="963"/>
      <c r="F114" s="963"/>
      <c r="G114" s="963"/>
      <c r="H114" s="963"/>
      <c r="I114" s="963"/>
      <c r="J114" s="963"/>
      <c r="K114" s="963"/>
      <c r="L114" s="963"/>
      <c r="M114" s="963"/>
      <c r="N114" s="963"/>
      <c r="O114" s="963"/>
      <c r="P114" s="963"/>
      <c r="Q114" s="963"/>
      <c r="R114" s="963"/>
      <c r="S114" s="963"/>
      <c r="T114" s="963"/>
      <c r="U114" s="963"/>
      <c r="V114" s="963"/>
      <c r="W114" s="963"/>
      <c r="X114" s="963"/>
      <c r="Y114" s="963"/>
      <c r="Z114" s="963"/>
      <c r="AA114" s="963"/>
      <c r="AE114" s="1" t="str">
        <f t="shared" si="89"/>
        <v/>
      </c>
      <c r="AF114" s="1">
        <f t="shared" si="110"/>
        <v>0</v>
      </c>
      <c r="AG114" s="1">
        <f t="shared" ca="1" si="115"/>
        <v>2</v>
      </c>
      <c r="AH114" s="1" t="str">
        <f t="shared" si="111"/>
        <v/>
      </c>
      <c r="AI114" s="1" t="str">
        <f t="shared" si="112"/>
        <v/>
      </c>
      <c r="AJ114" s="1" t="str">
        <f t="shared" si="113"/>
        <v/>
      </c>
      <c r="AL114" s="167">
        <f t="shared" ref="AL114:BE114" si="135">+IF($AE114="CC",SUMIF($R114:$V114,AL$9,$R133:$V133),0)</f>
        <v>0</v>
      </c>
      <c r="AM114" s="167">
        <f t="shared" si="135"/>
        <v>0</v>
      </c>
      <c r="AN114" s="167">
        <f t="shared" si="135"/>
        <v>0</v>
      </c>
      <c r="AO114" s="167">
        <f t="shared" si="135"/>
        <v>0</v>
      </c>
      <c r="AP114" s="167">
        <f t="shared" si="135"/>
        <v>0</v>
      </c>
      <c r="AQ114" s="167">
        <f t="shared" si="135"/>
        <v>0</v>
      </c>
      <c r="AR114" s="167">
        <f t="shared" si="135"/>
        <v>0</v>
      </c>
      <c r="AS114" s="167">
        <f t="shared" si="135"/>
        <v>0</v>
      </c>
      <c r="AT114" s="167">
        <f t="shared" si="135"/>
        <v>0</v>
      </c>
      <c r="AU114" s="167">
        <f t="shared" si="135"/>
        <v>0</v>
      </c>
      <c r="AV114" s="167">
        <f t="shared" si="135"/>
        <v>0</v>
      </c>
      <c r="AW114" s="167">
        <f t="shared" si="135"/>
        <v>0</v>
      </c>
      <c r="AX114" s="167">
        <f t="shared" si="135"/>
        <v>0</v>
      </c>
      <c r="AY114" s="167">
        <f t="shared" si="135"/>
        <v>0</v>
      </c>
      <c r="AZ114" s="167">
        <f t="shared" si="135"/>
        <v>0</v>
      </c>
      <c r="BA114" s="167">
        <f t="shared" si="135"/>
        <v>0</v>
      </c>
      <c r="BB114" s="167">
        <f t="shared" si="135"/>
        <v>0</v>
      </c>
      <c r="BC114" s="167">
        <f t="shared" si="135"/>
        <v>0</v>
      </c>
      <c r="BD114" s="167">
        <f t="shared" si="135"/>
        <v>0</v>
      </c>
      <c r="BE114" s="167">
        <f t="shared" si="135"/>
        <v>0</v>
      </c>
      <c r="BG114" s="167"/>
    </row>
    <row r="115" spans="1:59" ht="16.5" customHeight="1">
      <c r="C115" s="963" t="s">
        <v>922</v>
      </c>
      <c r="D115" s="963"/>
      <c r="E115" s="963"/>
      <c r="F115" s="963"/>
      <c r="G115" s="963"/>
      <c r="H115" s="963"/>
      <c r="I115" s="963"/>
      <c r="J115" s="963"/>
      <c r="K115" s="963"/>
      <c r="L115" s="963"/>
      <c r="M115" s="963"/>
      <c r="N115" s="963"/>
      <c r="O115" s="963"/>
      <c r="P115" s="963"/>
      <c r="Q115" s="963"/>
      <c r="R115" s="963"/>
      <c r="S115" s="963"/>
      <c r="T115" s="963"/>
      <c r="U115" s="963"/>
      <c r="V115" s="963"/>
      <c r="W115" s="963"/>
      <c r="X115" s="963"/>
      <c r="Y115" s="963"/>
      <c r="Z115" s="963"/>
      <c r="AA115" s="963"/>
      <c r="AE115" s="1" t="str">
        <f t="shared" si="89"/>
        <v/>
      </c>
      <c r="AF115" s="1">
        <f t="shared" si="110"/>
        <v>0</v>
      </c>
      <c r="AG115" s="1">
        <f t="shared" ca="1" si="115"/>
        <v>2</v>
      </c>
      <c r="AH115" s="1" t="str">
        <f t="shared" si="111"/>
        <v/>
      </c>
      <c r="AI115" s="1" t="str">
        <f t="shared" si="112"/>
        <v/>
      </c>
      <c r="AJ115" s="1" t="str">
        <f t="shared" si="113"/>
        <v/>
      </c>
      <c r="AL115" s="167">
        <f t="shared" ref="AL115:BE115" si="136">+IF($AE115="CC",SUMIF($R115:$V115,AL$9,$R134:$V134),0)</f>
        <v>0</v>
      </c>
      <c r="AM115" s="167">
        <f t="shared" si="136"/>
        <v>0</v>
      </c>
      <c r="AN115" s="167">
        <f t="shared" si="136"/>
        <v>0</v>
      </c>
      <c r="AO115" s="167">
        <f t="shared" si="136"/>
        <v>0</v>
      </c>
      <c r="AP115" s="167">
        <f t="shared" si="136"/>
        <v>0</v>
      </c>
      <c r="AQ115" s="167">
        <f t="shared" si="136"/>
        <v>0</v>
      </c>
      <c r="AR115" s="167">
        <f t="shared" si="136"/>
        <v>0</v>
      </c>
      <c r="AS115" s="167">
        <f t="shared" si="136"/>
        <v>0</v>
      </c>
      <c r="AT115" s="167">
        <f t="shared" si="136"/>
        <v>0</v>
      </c>
      <c r="AU115" s="167">
        <f t="shared" si="136"/>
        <v>0</v>
      </c>
      <c r="AV115" s="167">
        <f t="shared" si="136"/>
        <v>0</v>
      </c>
      <c r="AW115" s="167">
        <f t="shared" si="136"/>
        <v>0</v>
      </c>
      <c r="AX115" s="167">
        <f t="shared" si="136"/>
        <v>0</v>
      </c>
      <c r="AY115" s="167">
        <f t="shared" si="136"/>
        <v>0</v>
      </c>
      <c r="AZ115" s="167">
        <f t="shared" si="136"/>
        <v>0</v>
      </c>
      <c r="BA115" s="167">
        <f t="shared" si="136"/>
        <v>0</v>
      </c>
      <c r="BB115" s="167">
        <f t="shared" si="136"/>
        <v>0</v>
      </c>
      <c r="BC115" s="167">
        <f t="shared" si="136"/>
        <v>0</v>
      </c>
      <c r="BD115" s="167">
        <f t="shared" si="136"/>
        <v>0</v>
      </c>
      <c r="BE115" s="167">
        <f t="shared" si="136"/>
        <v>0</v>
      </c>
      <c r="BG115" s="167"/>
    </row>
    <row r="116" spans="1:59" ht="16.5" customHeight="1">
      <c r="C116" s="963" t="s">
        <v>952</v>
      </c>
      <c r="D116" s="963"/>
      <c r="E116" s="963"/>
      <c r="F116" s="963"/>
      <c r="G116" s="963"/>
      <c r="H116" s="963"/>
      <c r="I116" s="963"/>
      <c r="J116" s="963"/>
      <c r="K116" s="963"/>
      <c r="L116" s="963"/>
      <c r="M116" s="963"/>
      <c r="N116" s="963"/>
      <c r="O116" s="963"/>
      <c r="P116" s="963"/>
      <c r="Q116" s="963"/>
      <c r="R116" s="963"/>
      <c r="S116" s="963"/>
      <c r="T116" s="963"/>
      <c r="U116" s="963"/>
      <c r="V116" s="963"/>
      <c r="W116" s="963"/>
      <c r="X116" s="963"/>
      <c r="Y116" s="963"/>
      <c r="Z116" s="963"/>
      <c r="AA116" s="963"/>
      <c r="AE116" s="1" t="str">
        <f t="shared" si="89"/>
        <v/>
      </c>
      <c r="AF116" s="1">
        <f t="shared" si="110"/>
        <v>0</v>
      </c>
      <c r="AG116" s="1">
        <f t="shared" ca="1" si="115"/>
        <v>2</v>
      </c>
      <c r="AH116" s="1" t="str">
        <f t="shared" si="111"/>
        <v/>
      </c>
      <c r="AI116" s="1" t="str">
        <f t="shared" si="112"/>
        <v/>
      </c>
      <c r="AJ116" s="1" t="str">
        <f t="shared" si="113"/>
        <v/>
      </c>
      <c r="AL116" s="167">
        <f t="shared" ref="AL116:BE116" si="137">+IF($AE116="CC",SUMIF($R116:$V116,AL$9,$R135:$V135),0)</f>
        <v>0</v>
      </c>
      <c r="AM116" s="167">
        <f t="shared" si="137"/>
        <v>0</v>
      </c>
      <c r="AN116" s="167">
        <f t="shared" si="137"/>
        <v>0</v>
      </c>
      <c r="AO116" s="167">
        <f t="shared" si="137"/>
        <v>0</v>
      </c>
      <c r="AP116" s="167">
        <f t="shared" si="137"/>
        <v>0</v>
      </c>
      <c r="AQ116" s="167">
        <f t="shared" si="137"/>
        <v>0</v>
      </c>
      <c r="AR116" s="167">
        <f t="shared" si="137"/>
        <v>0</v>
      </c>
      <c r="AS116" s="167">
        <f t="shared" si="137"/>
        <v>0</v>
      </c>
      <c r="AT116" s="167">
        <f t="shared" si="137"/>
        <v>0</v>
      </c>
      <c r="AU116" s="167">
        <f t="shared" si="137"/>
        <v>0</v>
      </c>
      <c r="AV116" s="167">
        <f t="shared" si="137"/>
        <v>0</v>
      </c>
      <c r="AW116" s="167">
        <f t="shared" si="137"/>
        <v>0</v>
      </c>
      <c r="AX116" s="167">
        <f t="shared" si="137"/>
        <v>0</v>
      </c>
      <c r="AY116" s="167">
        <f t="shared" si="137"/>
        <v>0</v>
      </c>
      <c r="AZ116" s="167">
        <f t="shared" si="137"/>
        <v>0</v>
      </c>
      <c r="BA116" s="167">
        <f t="shared" si="137"/>
        <v>0</v>
      </c>
      <c r="BB116" s="167">
        <f t="shared" si="137"/>
        <v>0</v>
      </c>
      <c r="BC116" s="167">
        <f t="shared" si="137"/>
        <v>0</v>
      </c>
      <c r="BD116" s="167">
        <f t="shared" si="137"/>
        <v>0</v>
      </c>
      <c r="BE116" s="167">
        <f t="shared" si="137"/>
        <v>0</v>
      </c>
      <c r="BG116" s="167"/>
    </row>
    <row r="117" spans="1:59" ht="15" customHeight="1" thickBot="1">
      <c r="C117" s="86"/>
      <c r="D117" s="86"/>
      <c r="E117" s="86"/>
      <c r="F117" s="86"/>
      <c r="G117" s="87"/>
      <c r="H117" s="87"/>
      <c r="I117" s="86"/>
      <c r="J117" s="86"/>
      <c r="K117" s="86"/>
      <c r="L117" s="86"/>
      <c r="M117" s="86"/>
      <c r="N117" s="88"/>
      <c r="O117" s="86"/>
      <c r="P117" s="86"/>
      <c r="Q117" s="86"/>
      <c r="R117" s="86"/>
      <c r="S117" s="86"/>
      <c r="T117" s="86"/>
      <c r="U117" s="86"/>
      <c r="V117" s="86"/>
      <c r="W117" s="86"/>
      <c r="X117" s="165"/>
      <c r="Y117" s="86"/>
      <c r="Z117" s="86"/>
      <c r="AA117" s="86"/>
      <c r="AE117" s="1" t="str">
        <f t="shared" si="89"/>
        <v/>
      </c>
      <c r="AF117" s="1">
        <f t="shared" si="110"/>
        <v>0</v>
      </c>
      <c r="AG117" s="1">
        <f t="shared" ca="1" si="115"/>
        <v>2</v>
      </c>
      <c r="AH117" s="1" t="str">
        <f t="shared" si="111"/>
        <v/>
      </c>
      <c r="AI117" s="1" t="str">
        <f t="shared" si="112"/>
        <v/>
      </c>
      <c r="AJ117" s="1" t="str">
        <f t="shared" si="113"/>
        <v/>
      </c>
      <c r="AL117" s="167">
        <f t="shared" ref="AL117:BE117" si="138">+IF($AE117="CC",SUMIF($R117:$V117,AL$9,$R136:$V136),0)</f>
        <v>0</v>
      </c>
      <c r="AM117" s="167">
        <f t="shared" si="138"/>
        <v>0</v>
      </c>
      <c r="AN117" s="167">
        <f t="shared" si="138"/>
        <v>0</v>
      </c>
      <c r="AO117" s="167">
        <f t="shared" si="138"/>
        <v>0</v>
      </c>
      <c r="AP117" s="167">
        <f t="shared" si="138"/>
        <v>0</v>
      </c>
      <c r="AQ117" s="167">
        <f t="shared" si="138"/>
        <v>0</v>
      </c>
      <c r="AR117" s="167">
        <f t="shared" si="138"/>
        <v>0</v>
      </c>
      <c r="AS117" s="167">
        <f t="shared" si="138"/>
        <v>0</v>
      </c>
      <c r="AT117" s="167">
        <f t="shared" si="138"/>
        <v>0</v>
      </c>
      <c r="AU117" s="167">
        <f t="shared" si="138"/>
        <v>0</v>
      </c>
      <c r="AV117" s="167">
        <f t="shared" si="138"/>
        <v>0</v>
      </c>
      <c r="AW117" s="167">
        <f t="shared" si="138"/>
        <v>0</v>
      </c>
      <c r="AX117" s="167">
        <f t="shared" si="138"/>
        <v>0</v>
      </c>
      <c r="AY117" s="167">
        <f t="shared" si="138"/>
        <v>0</v>
      </c>
      <c r="AZ117" s="167">
        <f t="shared" si="138"/>
        <v>0</v>
      </c>
      <c r="BA117" s="167">
        <f t="shared" si="138"/>
        <v>0</v>
      </c>
      <c r="BB117" s="167">
        <f t="shared" si="138"/>
        <v>0</v>
      </c>
      <c r="BC117" s="167">
        <f t="shared" si="138"/>
        <v>0</v>
      </c>
      <c r="BD117" s="167">
        <f t="shared" si="138"/>
        <v>0</v>
      </c>
      <c r="BE117" s="167">
        <f t="shared" si="138"/>
        <v>0</v>
      </c>
      <c r="BG117" s="167"/>
    </row>
    <row r="118" spans="1:59" ht="15.75" customHeight="1" thickBot="1">
      <c r="C118" s="964" t="s">
        <v>953</v>
      </c>
      <c r="D118" s="965"/>
      <c r="E118" s="966" t="str">
        <f>+'Formulario 1'!$D$9</f>
        <v>LICEO DE COLORADO</v>
      </c>
      <c r="F118" s="966"/>
      <c r="G118" s="966"/>
      <c r="H118" s="966"/>
      <c r="I118" s="964" t="s">
        <v>897</v>
      </c>
      <c r="J118" s="967"/>
      <c r="K118" s="966" t="str">
        <f>+'Formulario 1'!$C$14</f>
        <v>CAÑAS</v>
      </c>
      <c r="L118" s="966"/>
      <c r="M118" s="966"/>
      <c r="N118" s="964" t="s">
        <v>898</v>
      </c>
      <c r="O118" s="965"/>
      <c r="P118" s="89">
        <f>+'Formulario 1'!$C$15</f>
        <v>4</v>
      </c>
      <c r="Q118" s="964" t="s">
        <v>916</v>
      </c>
      <c r="R118" s="965"/>
      <c r="S118" s="965"/>
      <c r="T118" s="965"/>
      <c r="U118" s="965"/>
      <c r="V118" s="965"/>
      <c r="W118" s="966">
        <f>+'Formulario 1'!$E$7</f>
        <v>4113</v>
      </c>
      <c r="X118" s="968"/>
      <c r="Y118" s="304" t="s">
        <v>923</v>
      </c>
      <c r="Z118" s="969">
        <f ca="1">+'Formulario 1'!$H$72</f>
        <v>45513</v>
      </c>
      <c r="AA118" s="970"/>
      <c r="AE118" s="1" t="str">
        <f t="shared" si="89"/>
        <v/>
      </c>
      <c r="AF118" s="1">
        <f t="shared" si="110"/>
        <v>0</v>
      </c>
      <c r="AG118" s="1">
        <f t="shared" ca="1" si="115"/>
        <v>2</v>
      </c>
      <c r="AH118" s="1" t="str">
        <f t="shared" si="111"/>
        <v/>
      </c>
      <c r="AI118" s="1" t="str">
        <f t="shared" si="112"/>
        <v/>
      </c>
      <c r="AJ118" s="1" t="str">
        <f t="shared" si="113"/>
        <v/>
      </c>
      <c r="AL118" s="167">
        <f t="shared" ref="AL118:BE118" si="139">+IF($AE118="CC",SUMIF($R118:$V118,AL$9,$R137:$V137),0)</f>
        <v>0</v>
      </c>
      <c r="AM118" s="167">
        <f t="shared" si="139"/>
        <v>0</v>
      </c>
      <c r="AN118" s="167">
        <f t="shared" si="139"/>
        <v>0</v>
      </c>
      <c r="AO118" s="167">
        <f t="shared" si="139"/>
        <v>0</v>
      </c>
      <c r="AP118" s="167">
        <f t="shared" si="139"/>
        <v>0</v>
      </c>
      <c r="AQ118" s="167">
        <f t="shared" si="139"/>
        <v>0</v>
      </c>
      <c r="AR118" s="167">
        <f t="shared" si="139"/>
        <v>0</v>
      </c>
      <c r="AS118" s="167">
        <f t="shared" si="139"/>
        <v>0</v>
      </c>
      <c r="AT118" s="167">
        <f t="shared" si="139"/>
        <v>0</v>
      </c>
      <c r="AU118" s="167">
        <f t="shared" si="139"/>
        <v>0</v>
      </c>
      <c r="AV118" s="167">
        <f t="shared" si="139"/>
        <v>0</v>
      </c>
      <c r="AW118" s="167">
        <f t="shared" si="139"/>
        <v>0</v>
      </c>
      <c r="AX118" s="167">
        <f t="shared" si="139"/>
        <v>0</v>
      </c>
      <c r="AY118" s="167">
        <f t="shared" si="139"/>
        <v>0</v>
      </c>
      <c r="AZ118" s="167">
        <f t="shared" si="139"/>
        <v>0</v>
      </c>
      <c r="BA118" s="167">
        <f t="shared" si="139"/>
        <v>0</v>
      </c>
      <c r="BB118" s="167">
        <f t="shared" si="139"/>
        <v>0</v>
      </c>
      <c r="BC118" s="167">
        <f t="shared" si="139"/>
        <v>0</v>
      </c>
      <c r="BD118" s="167">
        <f t="shared" si="139"/>
        <v>0</v>
      </c>
      <c r="BE118" s="167">
        <f t="shared" si="139"/>
        <v>0</v>
      </c>
      <c r="BG118" s="167"/>
    </row>
    <row r="119" spans="1:59" ht="15.75" thickBot="1"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166"/>
      <c r="Y119" s="66"/>
      <c r="Z119" s="66"/>
      <c r="AA119" s="66"/>
      <c r="AE119" s="1" t="str">
        <f t="shared" si="89"/>
        <v/>
      </c>
      <c r="AF119" s="1">
        <f t="shared" si="110"/>
        <v>0</v>
      </c>
      <c r="AG119" s="1">
        <f t="shared" ca="1" si="115"/>
        <v>2</v>
      </c>
      <c r="AH119" s="1" t="str">
        <f t="shared" si="111"/>
        <v/>
      </c>
      <c r="AI119" s="1" t="str">
        <f t="shared" si="112"/>
        <v/>
      </c>
      <c r="AJ119" s="1" t="str">
        <f t="shared" si="113"/>
        <v/>
      </c>
      <c r="AL119" s="167">
        <f t="shared" ref="AL119:BE119" si="140">+IF($AE119="CC",SUMIF($R119:$V119,AL$9,$R138:$V138),0)</f>
        <v>0</v>
      </c>
      <c r="AM119" s="167">
        <f t="shared" si="140"/>
        <v>0</v>
      </c>
      <c r="AN119" s="167">
        <f t="shared" si="140"/>
        <v>0</v>
      </c>
      <c r="AO119" s="167">
        <f t="shared" si="140"/>
        <v>0</v>
      </c>
      <c r="AP119" s="167">
        <f t="shared" si="140"/>
        <v>0</v>
      </c>
      <c r="AQ119" s="167">
        <f t="shared" si="140"/>
        <v>0</v>
      </c>
      <c r="AR119" s="167">
        <f t="shared" si="140"/>
        <v>0</v>
      </c>
      <c r="AS119" s="167">
        <f t="shared" si="140"/>
        <v>0</v>
      </c>
      <c r="AT119" s="167">
        <f t="shared" si="140"/>
        <v>0</v>
      </c>
      <c r="AU119" s="167">
        <f t="shared" si="140"/>
        <v>0</v>
      </c>
      <c r="AV119" s="167">
        <f t="shared" si="140"/>
        <v>0</v>
      </c>
      <c r="AW119" s="167">
        <f t="shared" si="140"/>
        <v>0</v>
      </c>
      <c r="AX119" s="167">
        <f t="shared" si="140"/>
        <v>0</v>
      </c>
      <c r="AY119" s="167">
        <f t="shared" si="140"/>
        <v>0</v>
      </c>
      <c r="AZ119" s="167">
        <f t="shared" si="140"/>
        <v>0</v>
      </c>
      <c r="BA119" s="167">
        <f t="shared" si="140"/>
        <v>0</v>
      </c>
      <c r="BB119" s="167">
        <f t="shared" si="140"/>
        <v>0</v>
      </c>
      <c r="BC119" s="167">
        <f t="shared" si="140"/>
        <v>0</v>
      </c>
      <c r="BD119" s="167">
        <f t="shared" si="140"/>
        <v>0</v>
      </c>
      <c r="BE119" s="167">
        <f t="shared" si="140"/>
        <v>0</v>
      </c>
      <c r="BG119" s="167"/>
    </row>
    <row r="120" spans="1:59" ht="23.25" customHeight="1" thickBot="1">
      <c r="A120" s="927" t="s">
        <v>958</v>
      </c>
      <c r="B120" s="930" t="s">
        <v>985</v>
      </c>
      <c r="C120" s="933" t="str">
        <f>IF(LOOKUP(A113,'Hoja de Cálculo'!$S$20:$S$45,'Hoja de Cálculo'!$V$20:$V$45)="","n.a.",LOOKUP(A113,'Hoja de Cálculo'!$S$20:$S$45,'Hoja de Cálculo'!$V$20:$V$45))</f>
        <v>Ciencias</v>
      </c>
      <c r="D120" s="933"/>
      <c r="E120" s="933"/>
      <c r="F120" s="933"/>
      <c r="G120" s="933"/>
      <c r="H120" s="933"/>
      <c r="I120" s="933"/>
      <c r="J120" s="933"/>
      <c r="K120" s="933"/>
      <c r="L120" s="934"/>
      <c r="M120" s="934"/>
      <c r="N120" s="934"/>
      <c r="O120" s="934"/>
      <c r="P120" s="934"/>
      <c r="Q120" s="934"/>
      <c r="R120" s="934"/>
      <c r="S120" s="934"/>
      <c r="T120" s="934"/>
      <c r="U120" s="934"/>
      <c r="V120" s="934"/>
      <c r="W120" s="934"/>
      <c r="X120" s="934"/>
      <c r="Y120" s="933"/>
      <c r="Z120" s="933"/>
      <c r="AA120" s="935"/>
      <c r="AB120" s="936" t="s">
        <v>924</v>
      </c>
      <c r="AE120" s="1" t="str">
        <f t="shared" si="89"/>
        <v/>
      </c>
      <c r="AF120" s="1">
        <f t="shared" si="110"/>
        <v>0</v>
      </c>
      <c r="AG120" s="1">
        <f t="shared" ca="1" si="115"/>
        <v>2</v>
      </c>
      <c r="AH120" s="1" t="str">
        <f t="shared" si="111"/>
        <v/>
      </c>
      <c r="AI120" s="1" t="str">
        <f t="shared" si="112"/>
        <v/>
      </c>
      <c r="AJ120" s="1" t="str">
        <f t="shared" si="113"/>
        <v/>
      </c>
      <c r="AL120" s="167">
        <f t="shared" ref="AL120:BE120" si="141">+IF($AE120="CC",SUMIF($R120:$V120,AL$9,$R139:$V139),0)</f>
        <v>0</v>
      </c>
      <c r="AM120" s="167">
        <f t="shared" si="141"/>
        <v>0</v>
      </c>
      <c r="AN120" s="167">
        <f t="shared" si="141"/>
        <v>0</v>
      </c>
      <c r="AO120" s="167">
        <f t="shared" si="141"/>
        <v>0</v>
      </c>
      <c r="AP120" s="167">
        <f t="shared" si="141"/>
        <v>0</v>
      </c>
      <c r="AQ120" s="167">
        <f t="shared" si="141"/>
        <v>0</v>
      </c>
      <c r="AR120" s="167">
        <f t="shared" si="141"/>
        <v>0</v>
      </c>
      <c r="AS120" s="167">
        <f t="shared" si="141"/>
        <v>0</v>
      </c>
      <c r="AT120" s="167">
        <f t="shared" si="141"/>
        <v>0</v>
      </c>
      <c r="AU120" s="167">
        <f t="shared" si="141"/>
        <v>0</v>
      </c>
      <c r="AV120" s="167">
        <f t="shared" si="141"/>
        <v>0</v>
      </c>
      <c r="AW120" s="167">
        <f t="shared" si="141"/>
        <v>0</v>
      </c>
      <c r="AX120" s="167">
        <f t="shared" si="141"/>
        <v>0</v>
      </c>
      <c r="AY120" s="167">
        <f t="shared" si="141"/>
        <v>0</v>
      </c>
      <c r="AZ120" s="167">
        <f t="shared" si="141"/>
        <v>0</v>
      </c>
      <c r="BA120" s="167">
        <f t="shared" si="141"/>
        <v>0</v>
      </c>
      <c r="BB120" s="167">
        <f t="shared" si="141"/>
        <v>0</v>
      </c>
      <c r="BC120" s="167">
        <f t="shared" si="141"/>
        <v>0</v>
      </c>
      <c r="BD120" s="167">
        <f t="shared" si="141"/>
        <v>0</v>
      </c>
      <c r="BE120" s="167">
        <f t="shared" si="141"/>
        <v>0</v>
      </c>
      <c r="BG120" s="167"/>
    </row>
    <row r="121" spans="1:59" ht="15.75" customHeight="1">
      <c r="A121" s="928"/>
      <c r="B121" s="931"/>
      <c r="C121" s="939" t="s">
        <v>925</v>
      </c>
      <c r="D121" s="941" t="s">
        <v>926</v>
      </c>
      <c r="E121" s="942"/>
      <c r="F121" s="942"/>
      <c r="G121" s="943"/>
      <c r="H121" s="947" t="s">
        <v>927</v>
      </c>
      <c r="I121" s="947" t="s">
        <v>928</v>
      </c>
      <c r="J121" s="941" t="s">
        <v>929</v>
      </c>
      <c r="K121" s="942"/>
      <c r="L121" s="949" t="s">
        <v>49</v>
      </c>
      <c r="M121" s="950"/>
      <c r="N121" s="950"/>
      <c r="O121" s="950"/>
      <c r="P121" s="950"/>
      <c r="Q121" s="951" t="s">
        <v>930</v>
      </c>
      <c r="R121" s="953" t="s">
        <v>931</v>
      </c>
      <c r="S121" s="954"/>
      <c r="T121" s="954"/>
      <c r="U121" s="954"/>
      <c r="V121" s="955"/>
      <c r="W121" s="954" t="s">
        <v>930</v>
      </c>
      <c r="X121" s="957" t="s">
        <v>934</v>
      </c>
      <c r="Y121" s="959" t="s">
        <v>932</v>
      </c>
      <c r="Z121" s="961" t="s">
        <v>933</v>
      </c>
      <c r="AA121" s="962"/>
      <c r="AB121" s="937"/>
      <c r="AE121" s="1" t="str">
        <f t="shared" si="89"/>
        <v/>
      </c>
      <c r="AF121" s="1">
        <f t="shared" si="110"/>
        <v>0</v>
      </c>
      <c r="AG121" s="1">
        <f t="shared" ca="1" si="115"/>
        <v>2</v>
      </c>
      <c r="AH121" s="1" t="str">
        <f t="shared" si="111"/>
        <v/>
      </c>
      <c r="AI121" s="1" t="str">
        <f t="shared" si="112"/>
        <v/>
      </c>
      <c r="AJ121" s="1" t="str">
        <f t="shared" si="113"/>
        <v/>
      </c>
      <c r="AL121" s="167">
        <f t="shared" ref="AL121:BE121" si="142">+IF($AE121="CC",SUMIF($R121:$V121,AL$9,$R140:$V140),0)</f>
        <v>0</v>
      </c>
      <c r="AM121" s="167">
        <f t="shared" si="142"/>
        <v>0</v>
      </c>
      <c r="AN121" s="167">
        <f t="shared" si="142"/>
        <v>0</v>
      </c>
      <c r="AO121" s="167">
        <f t="shared" si="142"/>
        <v>0</v>
      </c>
      <c r="AP121" s="167">
        <f t="shared" si="142"/>
        <v>0</v>
      </c>
      <c r="AQ121" s="167">
        <f t="shared" si="142"/>
        <v>0</v>
      </c>
      <c r="AR121" s="167">
        <f t="shared" si="142"/>
        <v>0</v>
      </c>
      <c r="AS121" s="167">
        <f t="shared" si="142"/>
        <v>0</v>
      </c>
      <c r="AT121" s="167">
        <f t="shared" si="142"/>
        <v>0</v>
      </c>
      <c r="AU121" s="167">
        <f t="shared" si="142"/>
        <v>0</v>
      </c>
      <c r="AV121" s="167">
        <f t="shared" si="142"/>
        <v>0</v>
      </c>
      <c r="AW121" s="167">
        <f t="shared" si="142"/>
        <v>0</v>
      </c>
      <c r="AX121" s="167">
        <f t="shared" si="142"/>
        <v>0</v>
      </c>
      <c r="AY121" s="167">
        <f t="shared" si="142"/>
        <v>0</v>
      </c>
      <c r="AZ121" s="167">
        <f t="shared" si="142"/>
        <v>0</v>
      </c>
      <c r="BA121" s="167">
        <f t="shared" si="142"/>
        <v>0</v>
      </c>
      <c r="BB121" s="167">
        <f t="shared" si="142"/>
        <v>0</v>
      </c>
      <c r="BC121" s="167">
        <f t="shared" si="142"/>
        <v>0</v>
      </c>
      <c r="BD121" s="167">
        <f t="shared" si="142"/>
        <v>0</v>
      </c>
      <c r="BE121" s="167">
        <f t="shared" si="142"/>
        <v>0</v>
      </c>
      <c r="BG121" s="167"/>
    </row>
    <row r="122" spans="1:59" ht="15.75" thickBot="1">
      <c r="A122" s="929"/>
      <c r="B122" s="932"/>
      <c r="C122" s="940"/>
      <c r="D122" s="944"/>
      <c r="E122" s="945"/>
      <c r="F122" s="945"/>
      <c r="G122" s="946"/>
      <c r="H122" s="948"/>
      <c r="I122" s="948"/>
      <c r="J122" s="944"/>
      <c r="K122" s="945"/>
      <c r="L122" s="312" t="s">
        <v>1</v>
      </c>
      <c r="M122" s="313" t="s">
        <v>2</v>
      </c>
      <c r="N122" s="313" t="s">
        <v>3</v>
      </c>
      <c r="O122" s="313" t="s">
        <v>4</v>
      </c>
      <c r="P122" s="313" t="s">
        <v>5</v>
      </c>
      <c r="Q122" s="952"/>
      <c r="R122" s="312">
        <v>4</v>
      </c>
      <c r="S122" s="313">
        <v>1</v>
      </c>
      <c r="T122" s="313">
        <v>5</v>
      </c>
      <c r="U122" s="313">
        <v>1</v>
      </c>
      <c r="V122" s="314">
        <v>1</v>
      </c>
      <c r="W122" s="956"/>
      <c r="X122" s="958"/>
      <c r="Y122" s="960"/>
      <c r="Z122" s="315" t="s">
        <v>935</v>
      </c>
      <c r="AA122" s="316" t="s">
        <v>936</v>
      </c>
      <c r="AB122" s="938"/>
      <c r="AE122" s="1" t="str">
        <f t="shared" si="89"/>
        <v>CC</v>
      </c>
      <c r="AF122" s="1">
        <f t="shared" si="110"/>
        <v>0</v>
      </c>
      <c r="AG122" s="1">
        <f t="shared" ca="1" si="115"/>
        <v>2</v>
      </c>
      <c r="AH122" s="1" t="str">
        <f t="shared" si="111"/>
        <v/>
      </c>
      <c r="AI122" s="1" t="str">
        <f t="shared" si="112"/>
        <v/>
      </c>
      <c r="AJ122" s="1" t="str">
        <f t="shared" si="113"/>
        <v/>
      </c>
      <c r="AL122" s="167">
        <f t="shared" ref="AL122:BE122" si="143">+IF($AE122="CC",SUMIF($R122:$V122,AL$9,$R141:$V141),0)</f>
        <v>0</v>
      </c>
      <c r="AM122" s="167">
        <f t="shared" si="143"/>
        <v>0</v>
      </c>
      <c r="AN122" s="167">
        <f t="shared" si="143"/>
        <v>0</v>
      </c>
      <c r="AO122" s="167">
        <f t="shared" si="143"/>
        <v>0</v>
      </c>
      <c r="AP122" s="167">
        <f t="shared" si="143"/>
        <v>0</v>
      </c>
      <c r="AQ122" s="167">
        <f t="shared" si="143"/>
        <v>0</v>
      </c>
      <c r="AR122" s="167">
        <f t="shared" si="143"/>
        <v>0</v>
      </c>
      <c r="AS122" s="167">
        <f t="shared" si="143"/>
        <v>0</v>
      </c>
      <c r="AT122" s="167">
        <f t="shared" si="143"/>
        <v>0</v>
      </c>
      <c r="AU122" s="167">
        <f t="shared" si="143"/>
        <v>0</v>
      </c>
      <c r="AV122" s="167">
        <f t="shared" si="143"/>
        <v>0</v>
      </c>
      <c r="AW122" s="167">
        <f t="shared" si="143"/>
        <v>0</v>
      </c>
      <c r="AX122" s="167">
        <f t="shared" si="143"/>
        <v>0</v>
      </c>
      <c r="AY122" s="167">
        <f t="shared" si="143"/>
        <v>0</v>
      </c>
      <c r="AZ122" s="167">
        <f t="shared" si="143"/>
        <v>0</v>
      </c>
      <c r="BA122" s="167">
        <f t="shared" si="143"/>
        <v>0</v>
      </c>
      <c r="BB122" s="167">
        <f t="shared" si="143"/>
        <v>0</v>
      </c>
      <c r="BC122" s="167">
        <f t="shared" si="143"/>
        <v>0</v>
      </c>
      <c r="BD122" s="167">
        <f t="shared" si="143"/>
        <v>0</v>
      </c>
      <c r="BE122" s="167">
        <f t="shared" si="143"/>
        <v>0</v>
      </c>
      <c r="BG122" s="167"/>
    </row>
    <row r="123" spans="1:59">
      <c r="A123" s="97"/>
      <c r="B123" s="98"/>
      <c r="C123" s="317">
        <v>1</v>
      </c>
      <c r="D123" s="924"/>
      <c r="E123" s="925"/>
      <c r="F123" s="925"/>
      <c r="G123" s="926"/>
      <c r="H123" s="46"/>
      <c r="I123" s="46"/>
      <c r="J123" s="924"/>
      <c r="K123" s="925"/>
      <c r="L123" s="47"/>
      <c r="M123" s="48"/>
      <c r="N123" s="48"/>
      <c r="O123" s="48"/>
      <c r="P123" s="48"/>
      <c r="Q123" s="318">
        <f>+SUM(L123:P123)</f>
        <v>0</v>
      </c>
      <c r="R123" s="47"/>
      <c r="S123" s="59"/>
      <c r="T123" s="59"/>
      <c r="U123" s="59"/>
      <c r="V123" s="62"/>
      <c r="W123" s="319">
        <f>+SUM(Q123:V123)</f>
        <v>0</v>
      </c>
      <c r="X123" s="320">
        <f t="shared" ref="X123:X140" si="144">IF(W123=0,0,IF(W123&gt;48,"E",IF(W123&lt;44,0,IF(A123="A",0,48-W123))))</f>
        <v>0</v>
      </c>
      <c r="Y123" s="321">
        <f>+IF(X123="E","E",(W123+X123))</f>
        <v>0</v>
      </c>
      <c r="Z123" s="57"/>
      <c r="AA123" s="333">
        <f>+IF(Y123="E","E",(Y123-Z123))</f>
        <v>0</v>
      </c>
      <c r="AB123" s="323" t="str">
        <f>IF(A123="A","√",IF('Formulario 1'!$D$11=8,IF('Cuadro de Personal'!Q123&gt;30,"E",IF(Y123&gt;48,"E","√")),IF(Y123&gt;48,"E","√")))</f>
        <v>√</v>
      </c>
      <c r="AC123" s="1">
        <f>+IF(AB123="√",1,0)</f>
        <v>1</v>
      </c>
      <c r="AE123" s="1" t="str">
        <f t="shared" si="89"/>
        <v/>
      </c>
      <c r="AF123" s="1">
        <f t="shared" si="110"/>
        <v>0</v>
      </c>
      <c r="AG123" s="1">
        <f t="shared" ca="1" si="115"/>
        <v>2</v>
      </c>
      <c r="AH123" s="1" t="str">
        <f t="shared" si="111"/>
        <v/>
      </c>
      <c r="AI123" s="1" t="str">
        <f t="shared" si="112"/>
        <v/>
      </c>
      <c r="AJ123" s="1" t="str">
        <f t="shared" si="113"/>
        <v/>
      </c>
      <c r="AL123" s="167">
        <f t="shared" ref="AL123:BE123" si="145">+IF($AE123="CC",SUMIF($R123:$V123,AL$9,$R142:$V142),0)</f>
        <v>0</v>
      </c>
      <c r="AM123" s="167">
        <f t="shared" si="145"/>
        <v>0</v>
      </c>
      <c r="AN123" s="167">
        <f t="shared" si="145"/>
        <v>0</v>
      </c>
      <c r="AO123" s="167">
        <f t="shared" si="145"/>
        <v>0</v>
      </c>
      <c r="AP123" s="167">
        <f t="shared" si="145"/>
        <v>0</v>
      </c>
      <c r="AQ123" s="167">
        <f t="shared" si="145"/>
        <v>0</v>
      </c>
      <c r="AR123" s="167">
        <f t="shared" si="145"/>
        <v>0</v>
      </c>
      <c r="AS123" s="167">
        <f t="shared" si="145"/>
        <v>0</v>
      </c>
      <c r="AT123" s="167">
        <f t="shared" si="145"/>
        <v>0</v>
      </c>
      <c r="AU123" s="167">
        <f t="shared" si="145"/>
        <v>0</v>
      </c>
      <c r="AV123" s="167">
        <f t="shared" si="145"/>
        <v>0</v>
      </c>
      <c r="AW123" s="167">
        <f t="shared" si="145"/>
        <v>0</v>
      </c>
      <c r="AX123" s="167">
        <f t="shared" si="145"/>
        <v>0</v>
      </c>
      <c r="AY123" s="167">
        <f t="shared" si="145"/>
        <v>0</v>
      </c>
      <c r="AZ123" s="167">
        <f t="shared" si="145"/>
        <v>0</v>
      </c>
      <c r="BA123" s="167">
        <f t="shared" si="145"/>
        <v>0</v>
      </c>
      <c r="BB123" s="167">
        <f t="shared" si="145"/>
        <v>0</v>
      </c>
      <c r="BC123" s="167">
        <f t="shared" si="145"/>
        <v>0</v>
      </c>
      <c r="BD123" s="167">
        <f t="shared" si="145"/>
        <v>0</v>
      </c>
      <c r="BE123" s="167">
        <f t="shared" si="145"/>
        <v>0</v>
      </c>
      <c r="BG123" s="167"/>
    </row>
    <row r="124" spans="1:59">
      <c r="A124" s="93"/>
      <c r="B124" s="94"/>
      <c r="C124" s="324">
        <v>2</v>
      </c>
      <c r="D124" s="832"/>
      <c r="E124" s="833"/>
      <c r="F124" s="833"/>
      <c r="G124" s="834"/>
      <c r="H124" s="49"/>
      <c r="I124" s="50"/>
      <c r="J124" s="866"/>
      <c r="K124" s="867"/>
      <c r="L124" s="51"/>
      <c r="M124" s="52"/>
      <c r="N124" s="52"/>
      <c r="O124" s="52"/>
      <c r="P124" s="52"/>
      <c r="Q124" s="318">
        <f t="shared" ref="Q124:Q140" si="146">+SUM(L124:P124)</f>
        <v>0</v>
      </c>
      <c r="R124" s="51"/>
      <c r="S124" s="60"/>
      <c r="T124" s="59"/>
      <c r="U124" s="59"/>
      <c r="V124" s="63"/>
      <c r="W124" s="319">
        <f t="shared" ref="W124:W140" si="147">+SUM(Q124:V124)</f>
        <v>0</v>
      </c>
      <c r="X124" s="320">
        <f t="shared" si="144"/>
        <v>0</v>
      </c>
      <c r="Y124" s="325">
        <f>+IF(X124="E","E",(W124+X124))</f>
        <v>0</v>
      </c>
      <c r="Z124" s="51"/>
      <c r="AA124" s="334">
        <f>+IF(Y124="E","E",(Y124-Z124))</f>
        <v>0</v>
      </c>
      <c r="AB124" s="327" t="str">
        <f>IF(A124="A","√",IF('Formulario 1'!$D$11=8,IF('Cuadro de Personal'!Q124&gt;30,"E",IF(Y124&gt;48,"E","√")),IF(Y124&gt;48,"E","√")))</f>
        <v>√</v>
      </c>
      <c r="AC124" s="1">
        <f t="shared" ref="AC124:AC140" si="148">+IF(AB124="√",1,0)</f>
        <v>1</v>
      </c>
      <c r="AE124" s="1" t="str">
        <f t="shared" si="89"/>
        <v/>
      </c>
      <c r="AF124" s="1">
        <f t="shared" si="110"/>
        <v>0</v>
      </c>
      <c r="AG124" s="1">
        <f t="shared" ca="1" si="115"/>
        <v>2</v>
      </c>
      <c r="AH124" s="1" t="str">
        <f t="shared" si="111"/>
        <v/>
      </c>
      <c r="AI124" s="1" t="str">
        <f t="shared" si="112"/>
        <v/>
      </c>
      <c r="AJ124" s="1" t="str">
        <f t="shared" si="113"/>
        <v/>
      </c>
      <c r="AL124" s="167">
        <f t="shared" ref="AL124:BE124" si="149">+IF($AE124="CC",SUMIF($R124:$V124,AL$9,$R143:$V143),0)</f>
        <v>0</v>
      </c>
      <c r="AM124" s="167">
        <f t="shared" si="149"/>
        <v>0</v>
      </c>
      <c r="AN124" s="167">
        <f t="shared" si="149"/>
        <v>0</v>
      </c>
      <c r="AO124" s="167">
        <f t="shared" si="149"/>
        <v>0</v>
      </c>
      <c r="AP124" s="167">
        <f t="shared" si="149"/>
        <v>0</v>
      </c>
      <c r="AQ124" s="167">
        <f t="shared" si="149"/>
        <v>0</v>
      </c>
      <c r="AR124" s="167">
        <f t="shared" si="149"/>
        <v>0</v>
      </c>
      <c r="AS124" s="167">
        <f t="shared" si="149"/>
        <v>0</v>
      </c>
      <c r="AT124" s="167">
        <f t="shared" si="149"/>
        <v>0</v>
      </c>
      <c r="AU124" s="167">
        <f t="shared" si="149"/>
        <v>0</v>
      </c>
      <c r="AV124" s="167">
        <f t="shared" si="149"/>
        <v>0</v>
      </c>
      <c r="AW124" s="167">
        <f t="shared" si="149"/>
        <v>0</v>
      </c>
      <c r="AX124" s="167">
        <f t="shared" si="149"/>
        <v>0</v>
      </c>
      <c r="AY124" s="167">
        <f t="shared" si="149"/>
        <v>0</v>
      </c>
      <c r="AZ124" s="167">
        <f t="shared" si="149"/>
        <v>0</v>
      </c>
      <c r="BA124" s="167">
        <f t="shared" si="149"/>
        <v>0</v>
      </c>
      <c r="BB124" s="167">
        <f t="shared" si="149"/>
        <v>0</v>
      </c>
      <c r="BC124" s="167">
        <f t="shared" si="149"/>
        <v>0</v>
      </c>
      <c r="BD124" s="167">
        <f t="shared" si="149"/>
        <v>0</v>
      </c>
      <c r="BE124" s="167">
        <f t="shared" si="149"/>
        <v>0</v>
      </c>
      <c r="BG124" s="167"/>
    </row>
    <row r="125" spans="1:59">
      <c r="A125" s="93"/>
      <c r="B125" s="94"/>
      <c r="C125" s="324">
        <v>3</v>
      </c>
      <c r="D125" s="832"/>
      <c r="E125" s="833"/>
      <c r="F125" s="833"/>
      <c r="G125" s="834"/>
      <c r="H125" s="49"/>
      <c r="I125" s="50"/>
      <c r="J125" s="866"/>
      <c r="K125" s="867"/>
      <c r="L125" s="51"/>
      <c r="M125" s="52"/>
      <c r="N125" s="52"/>
      <c r="O125" s="52"/>
      <c r="P125" s="52"/>
      <c r="Q125" s="318">
        <f t="shared" si="146"/>
        <v>0</v>
      </c>
      <c r="R125" s="51"/>
      <c r="S125" s="60"/>
      <c r="T125" s="59"/>
      <c r="U125" s="59"/>
      <c r="V125" s="63"/>
      <c r="W125" s="319">
        <f t="shared" si="147"/>
        <v>0</v>
      </c>
      <c r="X125" s="320">
        <f t="shared" si="144"/>
        <v>0</v>
      </c>
      <c r="Y125" s="325">
        <f t="shared" ref="Y125:Y140" si="150">+IF(X125="E","E",(W125+X125))</f>
        <v>0</v>
      </c>
      <c r="Z125" s="51"/>
      <c r="AA125" s="334">
        <f t="shared" ref="AA125:AA140" si="151">+IF(Y125="E","E",(Y125-Z125))</f>
        <v>0</v>
      </c>
      <c r="AB125" s="327" t="str">
        <f>IF(A125="A","√",IF('Formulario 1'!$D$11=8,IF('Cuadro de Personal'!Q125&gt;30,"E",IF(Y125&gt;48,"E","√")),IF(Y125&gt;48,"E","√")))</f>
        <v>√</v>
      </c>
      <c r="AC125" s="1">
        <f t="shared" si="148"/>
        <v>1</v>
      </c>
      <c r="AE125" s="1" t="str">
        <f t="shared" si="89"/>
        <v/>
      </c>
      <c r="AF125" s="1">
        <f t="shared" si="110"/>
        <v>0</v>
      </c>
      <c r="AG125" s="1">
        <f t="shared" ca="1" si="115"/>
        <v>2</v>
      </c>
      <c r="AH125" s="1" t="str">
        <f t="shared" si="111"/>
        <v/>
      </c>
      <c r="AI125" s="1" t="str">
        <f t="shared" si="112"/>
        <v/>
      </c>
      <c r="AJ125" s="1" t="str">
        <f t="shared" si="113"/>
        <v/>
      </c>
      <c r="AL125" s="167">
        <f t="shared" ref="AL125:BE125" si="152">+IF($AE125="CC",SUMIF($R125:$V125,AL$9,$R144:$V144),0)</f>
        <v>0</v>
      </c>
      <c r="AM125" s="167">
        <f t="shared" si="152"/>
        <v>0</v>
      </c>
      <c r="AN125" s="167">
        <f t="shared" si="152"/>
        <v>0</v>
      </c>
      <c r="AO125" s="167">
        <f t="shared" si="152"/>
        <v>0</v>
      </c>
      <c r="AP125" s="167">
        <f t="shared" si="152"/>
        <v>0</v>
      </c>
      <c r="AQ125" s="167">
        <f t="shared" si="152"/>
        <v>0</v>
      </c>
      <c r="AR125" s="167">
        <f t="shared" si="152"/>
        <v>0</v>
      </c>
      <c r="AS125" s="167">
        <f t="shared" si="152"/>
        <v>0</v>
      </c>
      <c r="AT125" s="167">
        <f t="shared" si="152"/>
        <v>0</v>
      </c>
      <c r="AU125" s="167">
        <f t="shared" si="152"/>
        <v>0</v>
      </c>
      <c r="AV125" s="167">
        <f t="shared" si="152"/>
        <v>0</v>
      </c>
      <c r="AW125" s="167">
        <f t="shared" si="152"/>
        <v>0</v>
      </c>
      <c r="AX125" s="167">
        <f t="shared" si="152"/>
        <v>0</v>
      </c>
      <c r="AY125" s="167">
        <f t="shared" si="152"/>
        <v>0</v>
      </c>
      <c r="AZ125" s="167">
        <f t="shared" si="152"/>
        <v>0</v>
      </c>
      <c r="BA125" s="167">
        <f t="shared" si="152"/>
        <v>0</v>
      </c>
      <c r="BB125" s="167">
        <f t="shared" si="152"/>
        <v>0</v>
      </c>
      <c r="BC125" s="167">
        <f t="shared" si="152"/>
        <v>0</v>
      </c>
      <c r="BD125" s="167">
        <f t="shared" si="152"/>
        <v>0</v>
      </c>
      <c r="BE125" s="167">
        <f t="shared" si="152"/>
        <v>0</v>
      </c>
      <c r="BG125" s="167"/>
    </row>
    <row r="126" spans="1:59">
      <c r="A126" s="93"/>
      <c r="B126" s="94"/>
      <c r="C126" s="324">
        <v>4</v>
      </c>
      <c r="D126" s="832"/>
      <c r="E126" s="833"/>
      <c r="F126" s="833"/>
      <c r="G126" s="834"/>
      <c r="H126" s="49"/>
      <c r="I126" s="50"/>
      <c r="J126" s="866"/>
      <c r="K126" s="867"/>
      <c r="L126" s="51"/>
      <c r="M126" s="52"/>
      <c r="N126" s="52"/>
      <c r="O126" s="52"/>
      <c r="P126" s="52"/>
      <c r="Q126" s="318">
        <f t="shared" si="146"/>
        <v>0</v>
      </c>
      <c r="R126" s="51"/>
      <c r="S126" s="60"/>
      <c r="T126" s="59"/>
      <c r="U126" s="59"/>
      <c r="V126" s="63"/>
      <c r="W126" s="319">
        <f t="shared" si="147"/>
        <v>0</v>
      </c>
      <c r="X126" s="320">
        <f t="shared" si="144"/>
        <v>0</v>
      </c>
      <c r="Y126" s="325">
        <f t="shared" si="150"/>
        <v>0</v>
      </c>
      <c r="Z126" s="51"/>
      <c r="AA126" s="334">
        <f t="shared" si="151"/>
        <v>0</v>
      </c>
      <c r="AB126" s="327" t="str">
        <f>IF(A126="A","√",IF('Formulario 1'!$D$11=8,IF('Cuadro de Personal'!Q126&gt;30,"E",IF(Y126&gt;48,"E","√")),IF(Y126&gt;48,"E","√")))</f>
        <v>√</v>
      </c>
      <c r="AC126" s="1">
        <f t="shared" si="148"/>
        <v>1</v>
      </c>
      <c r="AE126" s="1" t="str">
        <f t="shared" si="89"/>
        <v/>
      </c>
      <c r="AF126" s="1">
        <f t="shared" si="110"/>
        <v>0</v>
      </c>
      <c r="AG126" s="1">
        <f t="shared" ca="1" si="115"/>
        <v>2</v>
      </c>
      <c r="AH126" s="1" t="str">
        <f t="shared" si="111"/>
        <v/>
      </c>
      <c r="AI126" s="1" t="str">
        <f t="shared" si="112"/>
        <v/>
      </c>
      <c r="AJ126" s="1" t="str">
        <f t="shared" si="113"/>
        <v/>
      </c>
      <c r="AL126" s="167">
        <f t="shared" ref="AL126:BE126" si="153">+IF($AE126="CC",SUMIF($R126:$V126,AL$9,$R145:$V145),0)</f>
        <v>0</v>
      </c>
      <c r="AM126" s="167">
        <f t="shared" si="153"/>
        <v>0</v>
      </c>
      <c r="AN126" s="167">
        <f t="shared" si="153"/>
        <v>0</v>
      </c>
      <c r="AO126" s="167">
        <f t="shared" si="153"/>
        <v>0</v>
      </c>
      <c r="AP126" s="167">
        <f t="shared" si="153"/>
        <v>0</v>
      </c>
      <c r="AQ126" s="167">
        <f t="shared" si="153"/>
        <v>0</v>
      </c>
      <c r="AR126" s="167">
        <f t="shared" si="153"/>
        <v>0</v>
      </c>
      <c r="AS126" s="167">
        <f t="shared" si="153"/>
        <v>0</v>
      </c>
      <c r="AT126" s="167">
        <f t="shared" si="153"/>
        <v>0</v>
      </c>
      <c r="AU126" s="167">
        <f t="shared" si="153"/>
        <v>0</v>
      </c>
      <c r="AV126" s="167">
        <f t="shared" si="153"/>
        <v>0</v>
      </c>
      <c r="AW126" s="167">
        <f t="shared" si="153"/>
        <v>0</v>
      </c>
      <c r="AX126" s="167">
        <f t="shared" si="153"/>
        <v>0</v>
      </c>
      <c r="AY126" s="167">
        <f t="shared" si="153"/>
        <v>0</v>
      </c>
      <c r="AZ126" s="167">
        <f t="shared" si="153"/>
        <v>0</v>
      </c>
      <c r="BA126" s="167">
        <f t="shared" si="153"/>
        <v>0</v>
      </c>
      <c r="BB126" s="167">
        <f t="shared" si="153"/>
        <v>0</v>
      </c>
      <c r="BC126" s="167">
        <f t="shared" si="153"/>
        <v>0</v>
      </c>
      <c r="BD126" s="167">
        <f t="shared" si="153"/>
        <v>0</v>
      </c>
      <c r="BE126" s="167">
        <f t="shared" si="153"/>
        <v>0</v>
      </c>
      <c r="BG126" s="167"/>
    </row>
    <row r="127" spans="1:59">
      <c r="A127" s="93"/>
      <c r="B127" s="94"/>
      <c r="C127" s="324">
        <v>5</v>
      </c>
      <c r="D127" s="832"/>
      <c r="E127" s="833"/>
      <c r="F127" s="833"/>
      <c r="G127" s="834"/>
      <c r="H127" s="49"/>
      <c r="I127" s="50"/>
      <c r="J127" s="866"/>
      <c r="K127" s="867"/>
      <c r="L127" s="51"/>
      <c r="M127" s="52"/>
      <c r="N127" s="52"/>
      <c r="O127" s="52"/>
      <c r="P127" s="52"/>
      <c r="Q127" s="318">
        <f t="shared" si="146"/>
        <v>0</v>
      </c>
      <c r="R127" s="51"/>
      <c r="S127" s="60"/>
      <c r="T127" s="59"/>
      <c r="U127" s="59"/>
      <c r="V127" s="63"/>
      <c r="W127" s="319">
        <f t="shared" si="147"/>
        <v>0</v>
      </c>
      <c r="X127" s="320">
        <f t="shared" si="144"/>
        <v>0</v>
      </c>
      <c r="Y127" s="325">
        <f t="shared" si="150"/>
        <v>0</v>
      </c>
      <c r="Z127" s="51"/>
      <c r="AA127" s="334">
        <f t="shared" si="151"/>
        <v>0</v>
      </c>
      <c r="AB127" s="327" t="str">
        <f>IF(A127="A","√",IF('Formulario 1'!$D$11=8,IF('Cuadro de Personal'!Q127&gt;30,"E",IF(Y127&gt;48,"E","√")),IF(Y127&gt;48,"E","√")))</f>
        <v>√</v>
      </c>
      <c r="AC127" s="1">
        <f t="shared" si="148"/>
        <v>1</v>
      </c>
      <c r="AE127" s="1" t="str">
        <f t="shared" si="89"/>
        <v/>
      </c>
      <c r="AF127" s="1">
        <f t="shared" si="110"/>
        <v>0</v>
      </c>
      <c r="AG127" s="1">
        <f t="shared" ca="1" si="115"/>
        <v>2</v>
      </c>
      <c r="AH127" s="1" t="str">
        <f t="shared" si="111"/>
        <v/>
      </c>
      <c r="AI127" s="1" t="str">
        <f t="shared" si="112"/>
        <v/>
      </c>
      <c r="AJ127" s="1" t="str">
        <f t="shared" si="113"/>
        <v/>
      </c>
      <c r="AL127" s="167">
        <f t="shared" ref="AL127:BE127" si="154">+IF($AE127="CC",SUMIF($R127:$V127,AL$9,$R146:$V146),0)</f>
        <v>0</v>
      </c>
      <c r="AM127" s="167">
        <f t="shared" si="154"/>
        <v>0</v>
      </c>
      <c r="AN127" s="167">
        <f t="shared" si="154"/>
        <v>0</v>
      </c>
      <c r="AO127" s="167">
        <f t="shared" si="154"/>
        <v>0</v>
      </c>
      <c r="AP127" s="167">
        <f t="shared" si="154"/>
        <v>0</v>
      </c>
      <c r="AQ127" s="167">
        <f t="shared" si="154"/>
        <v>0</v>
      </c>
      <c r="AR127" s="167">
        <f t="shared" si="154"/>
        <v>0</v>
      </c>
      <c r="AS127" s="167">
        <f t="shared" si="154"/>
        <v>0</v>
      </c>
      <c r="AT127" s="167">
        <f t="shared" si="154"/>
        <v>0</v>
      </c>
      <c r="AU127" s="167">
        <f t="shared" si="154"/>
        <v>0</v>
      </c>
      <c r="AV127" s="167">
        <f t="shared" si="154"/>
        <v>0</v>
      </c>
      <c r="AW127" s="167">
        <f t="shared" si="154"/>
        <v>0</v>
      </c>
      <c r="AX127" s="167">
        <f t="shared" si="154"/>
        <v>0</v>
      </c>
      <c r="AY127" s="167">
        <f t="shared" si="154"/>
        <v>0</v>
      </c>
      <c r="AZ127" s="167">
        <f t="shared" si="154"/>
        <v>0</v>
      </c>
      <c r="BA127" s="167">
        <f t="shared" si="154"/>
        <v>0</v>
      </c>
      <c r="BB127" s="167">
        <f t="shared" si="154"/>
        <v>0</v>
      </c>
      <c r="BC127" s="167">
        <f t="shared" si="154"/>
        <v>0</v>
      </c>
      <c r="BD127" s="167">
        <f t="shared" si="154"/>
        <v>0</v>
      </c>
      <c r="BE127" s="167">
        <f t="shared" si="154"/>
        <v>0</v>
      </c>
      <c r="BG127" s="167"/>
    </row>
    <row r="128" spans="1:59">
      <c r="A128" s="93"/>
      <c r="B128" s="94"/>
      <c r="C128" s="324">
        <v>6</v>
      </c>
      <c r="D128" s="832"/>
      <c r="E128" s="833"/>
      <c r="F128" s="833"/>
      <c r="G128" s="834"/>
      <c r="H128" s="49"/>
      <c r="I128" s="50"/>
      <c r="J128" s="866"/>
      <c r="K128" s="867"/>
      <c r="L128" s="51"/>
      <c r="M128" s="52"/>
      <c r="N128" s="52"/>
      <c r="O128" s="52"/>
      <c r="P128" s="52"/>
      <c r="Q128" s="318">
        <f t="shared" si="146"/>
        <v>0</v>
      </c>
      <c r="R128" s="51"/>
      <c r="S128" s="60"/>
      <c r="T128" s="59"/>
      <c r="U128" s="59"/>
      <c r="V128" s="63"/>
      <c r="W128" s="319">
        <f t="shared" si="147"/>
        <v>0</v>
      </c>
      <c r="X128" s="320">
        <f t="shared" si="144"/>
        <v>0</v>
      </c>
      <c r="Y128" s="325">
        <f t="shared" si="150"/>
        <v>0</v>
      </c>
      <c r="Z128" s="51"/>
      <c r="AA128" s="334">
        <f t="shared" si="151"/>
        <v>0</v>
      </c>
      <c r="AB128" s="327" t="str">
        <f>IF(A128="A","√",IF('Formulario 1'!$D$11=8,IF('Cuadro de Personal'!Q128&gt;30,"E",IF(Y128&gt;48,"E","√")),IF(Y128&gt;48,"E","√")))</f>
        <v>√</v>
      </c>
      <c r="AC128" s="1">
        <f t="shared" si="148"/>
        <v>1</v>
      </c>
      <c r="AE128" s="1" t="str">
        <f t="shared" si="89"/>
        <v/>
      </c>
      <c r="AF128" s="1">
        <f t="shared" si="110"/>
        <v>0</v>
      </c>
      <c r="AG128" s="1">
        <f t="shared" ca="1" si="115"/>
        <v>2</v>
      </c>
      <c r="AH128" s="1" t="str">
        <f t="shared" si="111"/>
        <v/>
      </c>
      <c r="AI128" s="1" t="str">
        <f t="shared" si="112"/>
        <v/>
      </c>
      <c r="AJ128" s="1" t="str">
        <f t="shared" si="113"/>
        <v/>
      </c>
      <c r="AL128" s="167">
        <f t="shared" ref="AL128:BE128" si="155">+IF($AE128="CC",SUMIF($R128:$V128,AL$9,$R147:$V147),0)</f>
        <v>0</v>
      </c>
      <c r="AM128" s="167">
        <f t="shared" si="155"/>
        <v>0</v>
      </c>
      <c r="AN128" s="167">
        <f t="shared" si="155"/>
        <v>0</v>
      </c>
      <c r="AO128" s="167">
        <f t="shared" si="155"/>
        <v>0</v>
      </c>
      <c r="AP128" s="167">
        <f t="shared" si="155"/>
        <v>0</v>
      </c>
      <c r="AQ128" s="167">
        <f t="shared" si="155"/>
        <v>0</v>
      </c>
      <c r="AR128" s="167">
        <f t="shared" si="155"/>
        <v>0</v>
      </c>
      <c r="AS128" s="167">
        <f t="shared" si="155"/>
        <v>0</v>
      </c>
      <c r="AT128" s="167">
        <f t="shared" si="155"/>
        <v>0</v>
      </c>
      <c r="AU128" s="167">
        <f t="shared" si="155"/>
        <v>0</v>
      </c>
      <c r="AV128" s="167">
        <f t="shared" si="155"/>
        <v>0</v>
      </c>
      <c r="AW128" s="167">
        <f t="shared" si="155"/>
        <v>0</v>
      </c>
      <c r="AX128" s="167">
        <f t="shared" si="155"/>
        <v>0</v>
      </c>
      <c r="AY128" s="167">
        <f t="shared" si="155"/>
        <v>0</v>
      </c>
      <c r="AZ128" s="167">
        <f t="shared" si="155"/>
        <v>0</v>
      </c>
      <c r="BA128" s="167">
        <f t="shared" si="155"/>
        <v>0</v>
      </c>
      <c r="BB128" s="167">
        <f t="shared" si="155"/>
        <v>0</v>
      </c>
      <c r="BC128" s="167">
        <f t="shared" si="155"/>
        <v>0</v>
      </c>
      <c r="BD128" s="167">
        <f t="shared" si="155"/>
        <v>0</v>
      </c>
      <c r="BE128" s="167">
        <f t="shared" si="155"/>
        <v>0</v>
      </c>
      <c r="BG128" s="167"/>
    </row>
    <row r="129" spans="1:62">
      <c r="A129" s="93"/>
      <c r="B129" s="94"/>
      <c r="C129" s="324">
        <v>7</v>
      </c>
      <c r="D129" s="832"/>
      <c r="E129" s="833"/>
      <c r="F129" s="833"/>
      <c r="G129" s="834"/>
      <c r="H129" s="49"/>
      <c r="I129" s="50"/>
      <c r="J129" s="866"/>
      <c r="K129" s="867"/>
      <c r="L129" s="51"/>
      <c r="M129" s="52"/>
      <c r="N129" s="52"/>
      <c r="O129" s="52"/>
      <c r="P129" s="52"/>
      <c r="Q129" s="318">
        <f t="shared" si="146"/>
        <v>0</v>
      </c>
      <c r="R129" s="51"/>
      <c r="S129" s="60"/>
      <c r="T129" s="59"/>
      <c r="U129" s="59"/>
      <c r="V129" s="63"/>
      <c r="W129" s="319">
        <f t="shared" si="147"/>
        <v>0</v>
      </c>
      <c r="X129" s="320">
        <f t="shared" si="144"/>
        <v>0</v>
      </c>
      <c r="Y129" s="325">
        <f t="shared" si="150"/>
        <v>0</v>
      </c>
      <c r="Z129" s="51"/>
      <c r="AA129" s="334">
        <f t="shared" si="151"/>
        <v>0</v>
      </c>
      <c r="AB129" s="327" t="str">
        <f>IF(A129="A","√",IF('Formulario 1'!$D$11=8,IF('Cuadro de Personal'!Q129&gt;30,"E",IF(Y129&gt;48,"E","√")),IF(Y129&gt;48,"E","√")))</f>
        <v>√</v>
      </c>
      <c r="AC129" s="1">
        <f t="shared" si="148"/>
        <v>1</v>
      </c>
      <c r="AE129" s="1" t="str">
        <f t="shared" si="89"/>
        <v/>
      </c>
      <c r="AF129" s="1">
        <f t="shared" si="110"/>
        <v>0</v>
      </c>
      <c r="AG129" s="1">
        <f t="shared" ca="1" si="115"/>
        <v>2</v>
      </c>
      <c r="AH129" s="1" t="str">
        <f t="shared" si="111"/>
        <v/>
      </c>
      <c r="AI129" s="1" t="str">
        <f t="shared" si="112"/>
        <v/>
      </c>
      <c r="AJ129" s="1" t="str">
        <f t="shared" si="113"/>
        <v/>
      </c>
      <c r="AL129" s="167">
        <f t="shared" ref="AL129:BE129" si="156">+IF($AE129="CC",SUMIF($R129:$V129,AL$9,$R148:$V148),0)</f>
        <v>0</v>
      </c>
      <c r="AM129" s="167">
        <f t="shared" si="156"/>
        <v>0</v>
      </c>
      <c r="AN129" s="167">
        <f t="shared" si="156"/>
        <v>0</v>
      </c>
      <c r="AO129" s="167">
        <f t="shared" si="156"/>
        <v>0</v>
      </c>
      <c r="AP129" s="167">
        <f t="shared" si="156"/>
        <v>0</v>
      </c>
      <c r="AQ129" s="167">
        <f t="shared" si="156"/>
        <v>0</v>
      </c>
      <c r="AR129" s="167">
        <f t="shared" si="156"/>
        <v>0</v>
      </c>
      <c r="AS129" s="167">
        <f t="shared" si="156"/>
        <v>0</v>
      </c>
      <c r="AT129" s="167">
        <f t="shared" si="156"/>
        <v>0</v>
      </c>
      <c r="AU129" s="167">
        <f t="shared" si="156"/>
        <v>0</v>
      </c>
      <c r="AV129" s="167">
        <f t="shared" si="156"/>
        <v>0</v>
      </c>
      <c r="AW129" s="167">
        <f t="shared" si="156"/>
        <v>0</v>
      </c>
      <c r="AX129" s="167">
        <f t="shared" si="156"/>
        <v>0</v>
      </c>
      <c r="AY129" s="167">
        <f t="shared" si="156"/>
        <v>0</v>
      </c>
      <c r="AZ129" s="167">
        <f t="shared" si="156"/>
        <v>0</v>
      </c>
      <c r="BA129" s="167">
        <f t="shared" si="156"/>
        <v>0</v>
      </c>
      <c r="BB129" s="167">
        <f t="shared" si="156"/>
        <v>0</v>
      </c>
      <c r="BC129" s="167">
        <f t="shared" si="156"/>
        <v>0</v>
      </c>
      <c r="BD129" s="167">
        <f t="shared" si="156"/>
        <v>0</v>
      </c>
      <c r="BE129" s="167">
        <f t="shared" si="156"/>
        <v>0</v>
      </c>
      <c r="BG129" s="167"/>
    </row>
    <row r="130" spans="1:62">
      <c r="A130" s="93"/>
      <c r="B130" s="94"/>
      <c r="C130" s="324">
        <v>8</v>
      </c>
      <c r="D130" s="832"/>
      <c r="E130" s="833"/>
      <c r="F130" s="833"/>
      <c r="G130" s="834"/>
      <c r="H130" s="49"/>
      <c r="I130" s="50"/>
      <c r="J130" s="866"/>
      <c r="K130" s="867"/>
      <c r="L130" s="51"/>
      <c r="M130" s="52"/>
      <c r="N130" s="52"/>
      <c r="O130" s="52"/>
      <c r="P130" s="52"/>
      <c r="Q130" s="318">
        <f t="shared" si="146"/>
        <v>0</v>
      </c>
      <c r="R130" s="51"/>
      <c r="S130" s="60"/>
      <c r="T130" s="59"/>
      <c r="U130" s="59"/>
      <c r="V130" s="63"/>
      <c r="W130" s="319">
        <f t="shared" si="147"/>
        <v>0</v>
      </c>
      <c r="X130" s="320">
        <f t="shared" si="144"/>
        <v>0</v>
      </c>
      <c r="Y130" s="325">
        <f t="shared" si="150"/>
        <v>0</v>
      </c>
      <c r="Z130" s="51"/>
      <c r="AA130" s="334">
        <f t="shared" si="151"/>
        <v>0</v>
      </c>
      <c r="AB130" s="327" t="str">
        <f>IF(A130="A","√",IF('Formulario 1'!$D$11=8,IF('Cuadro de Personal'!Q130&gt;30,"E",IF(Y130&gt;48,"E","√")),IF(Y130&gt;48,"E","√")))</f>
        <v>√</v>
      </c>
      <c r="AC130" s="1">
        <f t="shared" si="148"/>
        <v>1</v>
      </c>
      <c r="AE130" s="1" t="str">
        <f t="shared" si="89"/>
        <v/>
      </c>
      <c r="AF130" s="1">
        <f t="shared" si="110"/>
        <v>0</v>
      </c>
      <c r="AG130" s="1">
        <f t="shared" ca="1" si="115"/>
        <v>2</v>
      </c>
      <c r="AH130" s="1" t="str">
        <f t="shared" si="111"/>
        <v/>
      </c>
      <c r="AI130" s="1" t="str">
        <f t="shared" si="112"/>
        <v/>
      </c>
      <c r="AJ130" s="1" t="str">
        <f t="shared" si="113"/>
        <v/>
      </c>
      <c r="AL130" s="167">
        <f t="shared" ref="AL130:BE130" si="157">+IF($AE130="CC",SUMIF($R130:$V130,AL$9,$R149:$V149),0)</f>
        <v>0</v>
      </c>
      <c r="AM130" s="167">
        <f t="shared" si="157"/>
        <v>0</v>
      </c>
      <c r="AN130" s="167">
        <f t="shared" si="157"/>
        <v>0</v>
      </c>
      <c r="AO130" s="167">
        <f t="shared" si="157"/>
        <v>0</v>
      </c>
      <c r="AP130" s="167">
        <f t="shared" si="157"/>
        <v>0</v>
      </c>
      <c r="AQ130" s="167">
        <f t="shared" si="157"/>
        <v>0</v>
      </c>
      <c r="AR130" s="167">
        <f t="shared" si="157"/>
        <v>0</v>
      </c>
      <c r="AS130" s="167">
        <f t="shared" si="157"/>
        <v>0</v>
      </c>
      <c r="AT130" s="167">
        <f t="shared" si="157"/>
        <v>0</v>
      </c>
      <c r="AU130" s="167">
        <f t="shared" si="157"/>
        <v>0</v>
      </c>
      <c r="AV130" s="167">
        <f t="shared" si="157"/>
        <v>0</v>
      </c>
      <c r="AW130" s="167">
        <f t="shared" si="157"/>
        <v>0</v>
      </c>
      <c r="AX130" s="167">
        <f t="shared" si="157"/>
        <v>0</v>
      </c>
      <c r="AY130" s="167">
        <f t="shared" si="157"/>
        <v>0</v>
      </c>
      <c r="AZ130" s="167">
        <f t="shared" si="157"/>
        <v>0</v>
      </c>
      <c r="BA130" s="167">
        <f t="shared" si="157"/>
        <v>0</v>
      </c>
      <c r="BB130" s="167">
        <f t="shared" si="157"/>
        <v>0</v>
      </c>
      <c r="BC130" s="167">
        <f t="shared" si="157"/>
        <v>0</v>
      </c>
      <c r="BD130" s="167">
        <f t="shared" si="157"/>
        <v>0</v>
      </c>
      <c r="BE130" s="167">
        <f t="shared" si="157"/>
        <v>0</v>
      </c>
      <c r="BG130" s="167"/>
    </row>
    <row r="131" spans="1:62">
      <c r="A131" s="93"/>
      <c r="B131" s="94"/>
      <c r="C131" s="324">
        <v>9</v>
      </c>
      <c r="D131" s="832"/>
      <c r="E131" s="833"/>
      <c r="F131" s="833"/>
      <c r="G131" s="834"/>
      <c r="H131" s="49"/>
      <c r="I131" s="50"/>
      <c r="J131" s="866"/>
      <c r="K131" s="867"/>
      <c r="L131" s="51"/>
      <c r="M131" s="52"/>
      <c r="N131" s="52"/>
      <c r="O131" s="52"/>
      <c r="P131" s="52"/>
      <c r="Q131" s="318">
        <f t="shared" si="146"/>
        <v>0</v>
      </c>
      <c r="R131" s="51"/>
      <c r="S131" s="60"/>
      <c r="T131" s="59"/>
      <c r="U131" s="59"/>
      <c r="V131" s="63"/>
      <c r="W131" s="319">
        <f t="shared" si="147"/>
        <v>0</v>
      </c>
      <c r="X131" s="320">
        <f t="shared" si="144"/>
        <v>0</v>
      </c>
      <c r="Y131" s="325">
        <f t="shared" si="150"/>
        <v>0</v>
      </c>
      <c r="Z131" s="51"/>
      <c r="AA131" s="334">
        <f t="shared" si="151"/>
        <v>0</v>
      </c>
      <c r="AB131" s="327" t="str">
        <f>IF(A131="A","√",IF('Formulario 1'!$D$11=8,IF('Cuadro de Personal'!Q131&gt;30,"E",IF(Y131&gt;48,"E","√")),IF(Y131&gt;48,"E","√")))</f>
        <v>√</v>
      </c>
      <c r="AC131" s="1">
        <f t="shared" si="148"/>
        <v>1</v>
      </c>
      <c r="AE131" s="1" t="str">
        <f t="shared" si="89"/>
        <v/>
      </c>
      <c r="AF131" s="1">
        <f t="shared" si="110"/>
        <v>0</v>
      </c>
      <c r="AG131" s="1">
        <f t="shared" ca="1" si="115"/>
        <v>2</v>
      </c>
      <c r="AH131" s="1" t="str">
        <f t="shared" si="111"/>
        <v/>
      </c>
      <c r="AI131" s="1" t="str">
        <f t="shared" si="112"/>
        <v/>
      </c>
      <c r="AJ131" s="1" t="str">
        <f t="shared" si="113"/>
        <v/>
      </c>
      <c r="AL131" s="167">
        <f t="shared" ref="AL131:BE131" si="158">+IF($AE131="CC",SUMIF($R131:$V131,AL$9,$R150:$V150),0)</f>
        <v>0</v>
      </c>
      <c r="AM131" s="167">
        <f t="shared" si="158"/>
        <v>0</v>
      </c>
      <c r="AN131" s="167">
        <f t="shared" si="158"/>
        <v>0</v>
      </c>
      <c r="AO131" s="167">
        <f t="shared" si="158"/>
        <v>0</v>
      </c>
      <c r="AP131" s="167">
        <f t="shared" si="158"/>
        <v>0</v>
      </c>
      <c r="AQ131" s="167">
        <f t="shared" si="158"/>
        <v>0</v>
      </c>
      <c r="AR131" s="167">
        <f t="shared" si="158"/>
        <v>0</v>
      </c>
      <c r="AS131" s="167">
        <f t="shared" si="158"/>
        <v>0</v>
      </c>
      <c r="AT131" s="167">
        <f t="shared" si="158"/>
        <v>0</v>
      </c>
      <c r="AU131" s="167">
        <f t="shared" si="158"/>
        <v>0</v>
      </c>
      <c r="AV131" s="167">
        <f t="shared" si="158"/>
        <v>0</v>
      </c>
      <c r="AW131" s="167">
        <f t="shared" si="158"/>
        <v>0</v>
      </c>
      <c r="AX131" s="167">
        <f t="shared" si="158"/>
        <v>0</v>
      </c>
      <c r="AY131" s="167">
        <f t="shared" si="158"/>
        <v>0</v>
      </c>
      <c r="AZ131" s="167">
        <f t="shared" si="158"/>
        <v>0</v>
      </c>
      <c r="BA131" s="167">
        <f t="shared" si="158"/>
        <v>0</v>
      </c>
      <c r="BB131" s="167">
        <f t="shared" si="158"/>
        <v>0</v>
      </c>
      <c r="BC131" s="167">
        <f t="shared" si="158"/>
        <v>0</v>
      </c>
      <c r="BD131" s="167">
        <f t="shared" si="158"/>
        <v>0</v>
      </c>
      <c r="BE131" s="167">
        <f t="shared" si="158"/>
        <v>0</v>
      </c>
      <c r="BG131" s="167"/>
    </row>
    <row r="132" spans="1:62">
      <c r="A132" s="93"/>
      <c r="B132" s="94"/>
      <c r="C132" s="324">
        <v>10</v>
      </c>
      <c r="D132" s="832"/>
      <c r="E132" s="833"/>
      <c r="F132" s="833"/>
      <c r="G132" s="834"/>
      <c r="H132" s="49"/>
      <c r="I132" s="50"/>
      <c r="J132" s="866"/>
      <c r="K132" s="867"/>
      <c r="L132" s="51"/>
      <c r="M132" s="52"/>
      <c r="N132" s="52"/>
      <c r="O132" s="52"/>
      <c r="P132" s="52"/>
      <c r="Q132" s="318">
        <f t="shared" si="146"/>
        <v>0</v>
      </c>
      <c r="R132" s="51"/>
      <c r="S132" s="60"/>
      <c r="T132" s="59"/>
      <c r="U132" s="59"/>
      <c r="V132" s="63"/>
      <c r="W132" s="319">
        <f t="shared" si="147"/>
        <v>0</v>
      </c>
      <c r="X132" s="320">
        <f t="shared" si="144"/>
        <v>0</v>
      </c>
      <c r="Y132" s="325">
        <f t="shared" si="150"/>
        <v>0</v>
      </c>
      <c r="Z132" s="51"/>
      <c r="AA132" s="334">
        <f t="shared" si="151"/>
        <v>0</v>
      </c>
      <c r="AB132" s="327" t="str">
        <f>IF(A132="A","√",IF('Formulario 1'!$D$11=8,IF('Cuadro de Personal'!Q132&gt;30,"E",IF(Y132&gt;48,"E","√")),IF(Y132&gt;48,"E","√")))</f>
        <v>√</v>
      </c>
      <c r="AC132" s="1">
        <f t="shared" si="148"/>
        <v>1</v>
      </c>
      <c r="AE132" s="1" t="str">
        <f t="shared" si="89"/>
        <v/>
      </c>
      <c r="AF132" s="1">
        <f t="shared" si="110"/>
        <v>0</v>
      </c>
      <c r="AG132" s="1">
        <f t="shared" ca="1" si="115"/>
        <v>2</v>
      </c>
      <c r="AH132" s="1" t="str">
        <f t="shared" si="111"/>
        <v/>
      </c>
      <c r="AI132" s="1" t="str">
        <f t="shared" si="112"/>
        <v/>
      </c>
      <c r="AJ132" s="1" t="str">
        <f t="shared" si="113"/>
        <v/>
      </c>
      <c r="AL132" s="167">
        <f t="shared" ref="AL132:BE132" si="159">+IF($AE132="CC",SUMIF($R132:$V132,AL$9,$R151:$V151),0)</f>
        <v>0</v>
      </c>
      <c r="AM132" s="167">
        <f t="shared" si="159"/>
        <v>0</v>
      </c>
      <c r="AN132" s="167">
        <f t="shared" si="159"/>
        <v>0</v>
      </c>
      <c r="AO132" s="167">
        <f t="shared" si="159"/>
        <v>0</v>
      </c>
      <c r="AP132" s="167">
        <f t="shared" si="159"/>
        <v>0</v>
      </c>
      <c r="AQ132" s="167">
        <f t="shared" si="159"/>
        <v>0</v>
      </c>
      <c r="AR132" s="167">
        <f t="shared" si="159"/>
        <v>0</v>
      </c>
      <c r="AS132" s="167">
        <f t="shared" si="159"/>
        <v>0</v>
      </c>
      <c r="AT132" s="167">
        <f t="shared" si="159"/>
        <v>0</v>
      </c>
      <c r="AU132" s="167">
        <f t="shared" si="159"/>
        <v>0</v>
      </c>
      <c r="AV132" s="167">
        <f t="shared" si="159"/>
        <v>0</v>
      </c>
      <c r="AW132" s="167">
        <f t="shared" si="159"/>
        <v>0</v>
      </c>
      <c r="AX132" s="167">
        <f t="shared" si="159"/>
        <v>0</v>
      </c>
      <c r="AY132" s="167">
        <f t="shared" si="159"/>
        <v>0</v>
      </c>
      <c r="AZ132" s="167">
        <f t="shared" si="159"/>
        <v>0</v>
      </c>
      <c r="BA132" s="167">
        <f t="shared" si="159"/>
        <v>0</v>
      </c>
      <c r="BB132" s="167">
        <f t="shared" si="159"/>
        <v>0</v>
      </c>
      <c r="BC132" s="167">
        <f t="shared" si="159"/>
        <v>0</v>
      </c>
      <c r="BD132" s="167">
        <f t="shared" si="159"/>
        <v>0</v>
      </c>
      <c r="BE132" s="167">
        <f t="shared" si="159"/>
        <v>0</v>
      </c>
      <c r="BG132" s="167"/>
    </row>
    <row r="133" spans="1:62">
      <c r="A133" s="93"/>
      <c r="B133" s="94"/>
      <c r="C133" s="324">
        <v>11</v>
      </c>
      <c r="D133" s="832"/>
      <c r="E133" s="833"/>
      <c r="F133" s="833"/>
      <c r="G133" s="834"/>
      <c r="H133" s="49"/>
      <c r="I133" s="50"/>
      <c r="J133" s="866"/>
      <c r="K133" s="867"/>
      <c r="L133" s="51"/>
      <c r="M133" s="52"/>
      <c r="N133" s="52"/>
      <c r="O133" s="52"/>
      <c r="P133" s="52"/>
      <c r="Q133" s="318">
        <f t="shared" si="146"/>
        <v>0</v>
      </c>
      <c r="R133" s="51"/>
      <c r="S133" s="60"/>
      <c r="T133" s="59"/>
      <c r="U133" s="59"/>
      <c r="V133" s="63"/>
      <c r="W133" s="319">
        <f t="shared" si="147"/>
        <v>0</v>
      </c>
      <c r="X133" s="320">
        <f t="shared" si="144"/>
        <v>0</v>
      </c>
      <c r="Y133" s="325">
        <f t="shared" si="150"/>
        <v>0</v>
      </c>
      <c r="Z133" s="51"/>
      <c r="AA133" s="334">
        <f t="shared" si="151"/>
        <v>0</v>
      </c>
      <c r="AB133" s="327" t="str">
        <f>IF(A133="A","√",IF('Formulario 1'!$D$11=8,IF('Cuadro de Personal'!Q133&gt;30,"E",IF(Y133&gt;48,"E","√")),IF(Y133&gt;48,"E","√")))</f>
        <v>√</v>
      </c>
      <c r="AC133" s="1">
        <f t="shared" si="148"/>
        <v>1</v>
      </c>
      <c r="AE133" s="1" t="str">
        <f t="shared" si="89"/>
        <v/>
      </c>
      <c r="AF133" s="1">
        <f t="shared" si="110"/>
        <v>0</v>
      </c>
      <c r="AG133" s="1">
        <f t="shared" ca="1" si="115"/>
        <v>2</v>
      </c>
      <c r="AH133" s="1" t="str">
        <f t="shared" si="111"/>
        <v/>
      </c>
      <c r="AI133" s="1" t="str">
        <f t="shared" si="112"/>
        <v/>
      </c>
      <c r="AJ133" s="1" t="str">
        <f t="shared" si="113"/>
        <v/>
      </c>
      <c r="AL133" s="167">
        <f t="shared" ref="AL133:BE133" si="160">+IF($AE133="CC",SUMIF($R133:$V133,AL$9,$R152:$V152),0)</f>
        <v>0</v>
      </c>
      <c r="AM133" s="167">
        <f t="shared" si="160"/>
        <v>0</v>
      </c>
      <c r="AN133" s="167">
        <f t="shared" si="160"/>
        <v>0</v>
      </c>
      <c r="AO133" s="167">
        <f t="shared" si="160"/>
        <v>0</v>
      </c>
      <c r="AP133" s="167">
        <f t="shared" si="160"/>
        <v>0</v>
      </c>
      <c r="AQ133" s="167">
        <f t="shared" si="160"/>
        <v>0</v>
      </c>
      <c r="AR133" s="167">
        <f t="shared" si="160"/>
        <v>0</v>
      </c>
      <c r="AS133" s="167">
        <f t="shared" si="160"/>
        <v>0</v>
      </c>
      <c r="AT133" s="167">
        <f t="shared" si="160"/>
        <v>0</v>
      </c>
      <c r="AU133" s="167">
        <f t="shared" si="160"/>
        <v>0</v>
      </c>
      <c r="AV133" s="167">
        <f t="shared" si="160"/>
        <v>0</v>
      </c>
      <c r="AW133" s="167">
        <f t="shared" si="160"/>
        <v>0</v>
      </c>
      <c r="AX133" s="167">
        <f t="shared" si="160"/>
        <v>0</v>
      </c>
      <c r="AY133" s="167">
        <f t="shared" si="160"/>
        <v>0</v>
      </c>
      <c r="AZ133" s="167">
        <f t="shared" si="160"/>
        <v>0</v>
      </c>
      <c r="BA133" s="167">
        <f t="shared" si="160"/>
        <v>0</v>
      </c>
      <c r="BB133" s="167">
        <f t="shared" si="160"/>
        <v>0</v>
      </c>
      <c r="BC133" s="167">
        <f t="shared" si="160"/>
        <v>0</v>
      </c>
      <c r="BD133" s="167">
        <f t="shared" si="160"/>
        <v>0</v>
      </c>
      <c r="BE133" s="167">
        <f t="shared" si="160"/>
        <v>0</v>
      </c>
      <c r="BG133" s="167"/>
    </row>
    <row r="134" spans="1:62">
      <c r="A134" s="93"/>
      <c r="B134" s="94"/>
      <c r="C134" s="324">
        <v>12</v>
      </c>
      <c r="D134" s="832"/>
      <c r="E134" s="833"/>
      <c r="F134" s="833"/>
      <c r="G134" s="834"/>
      <c r="H134" s="49"/>
      <c r="I134" s="50"/>
      <c r="J134" s="866"/>
      <c r="K134" s="867"/>
      <c r="L134" s="51"/>
      <c r="M134" s="52"/>
      <c r="N134" s="52"/>
      <c r="O134" s="52"/>
      <c r="P134" s="52"/>
      <c r="Q134" s="318">
        <f t="shared" si="146"/>
        <v>0</v>
      </c>
      <c r="R134" s="51"/>
      <c r="S134" s="60"/>
      <c r="T134" s="59"/>
      <c r="U134" s="59"/>
      <c r="V134" s="63"/>
      <c r="W134" s="319">
        <f t="shared" si="147"/>
        <v>0</v>
      </c>
      <c r="X134" s="320">
        <f t="shared" si="144"/>
        <v>0</v>
      </c>
      <c r="Y134" s="325">
        <f t="shared" si="150"/>
        <v>0</v>
      </c>
      <c r="Z134" s="51"/>
      <c r="AA134" s="334">
        <f t="shared" si="151"/>
        <v>0</v>
      </c>
      <c r="AB134" s="327" t="str">
        <f>IF(A134="A","√",IF('Formulario 1'!$D$11=8,IF('Cuadro de Personal'!Q134&gt;30,"E",IF(Y134&gt;48,"E","√")),IF(Y134&gt;48,"E","√")))</f>
        <v>√</v>
      </c>
      <c r="AC134" s="1">
        <f t="shared" si="148"/>
        <v>1</v>
      </c>
      <c r="AE134" s="1" t="str">
        <f t="shared" si="89"/>
        <v/>
      </c>
      <c r="AF134" s="1">
        <f t="shared" si="110"/>
        <v>0</v>
      </c>
      <c r="AG134" s="1">
        <f t="shared" ca="1" si="115"/>
        <v>2</v>
      </c>
      <c r="AH134" s="1" t="str">
        <f t="shared" si="111"/>
        <v/>
      </c>
      <c r="AI134" s="1" t="str">
        <f t="shared" si="112"/>
        <v/>
      </c>
      <c r="AJ134" s="1" t="str">
        <f t="shared" si="113"/>
        <v/>
      </c>
      <c r="AL134" s="167">
        <f t="shared" ref="AL134:BE134" si="161">+IF($AE134="CC",SUMIF($R134:$V134,AL$9,$R153:$V153),0)</f>
        <v>0</v>
      </c>
      <c r="AM134" s="167">
        <f t="shared" si="161"/>
        <v>0</v>
      </c>
      <c r="AN134" s="167">
        <f t="shared" si="161"/>
        <v>0</v>
      </c>
      <c r="AO134" s="167">
        <f t="shared" si="161"/>
        <v>0</v>
      </c>
      <c r="AP134" s="167">
        <f t="shared" si="161"/>
        <v>0</v>
      </c>
      <c r="AQ134" s="167">
        <f t="shared" si="161"/>
        <v>0</v>
      </c>
      <c r="AR134" s="167">
        <f t="shared" si="161"/>
        <v>0</v>
      </c>
      <c r="AS134" s="167">
        <f t="shared" si="161"/>
        <v>0</v>
      </c>
      <c r="AT134" s="167">
        <f t="shared" si="161"/>
        <v>0</v>
      </c>
      <c r="AU134" s="167">
        <f t="shared" si="161"/>
        <v>0</v>
      </c>
      <c r="AV134" s="167">
        <f t="shared" si="161"/>
        <v>0</v>
      </c>
      <c r="AW134" s="167">
        <f t="shared" si="161"/>
        <v>0</v>
      </c>
      <c r="AX134" s="167">
        <f t="shared" si="161"/>
        <v>0</v>
      </c>
      <c r="AY134" s="167">
        <f t="shared" si="161"/>
        <v>0</v>
      </c>
      <c r="AZ134" s="167">
        <f t="shared" si="161"/>
        <v>0</v>
      </c>
      <c r="BA134" s="167">
        <f t="shared" si="161"/>
        <v>0</v>
      </c>
      <c r="BB134" s="167">
        <f t="shared" si="161"/>
        <v>0</v>
      </c>
      <c r="BC134" s="167">
        <f t="shared" si="161"/>
        <v>0</v>
      </c>
      <c r="BD134" s="167">
        <f t="shared" si="161"/>
        <v>0</v>
      </c>
      <c r="BE134" s="167">
        <f t="shared" si="161"/>
        <v>0</v>
      </c>
      <c r="BG134" s="167"/>
    </row>
    <row r="135" spans="1:62">
      <c r="A135" s="93"/>
      <c r="B135" s="94"/>
      <c r="C135" s="324">
        <v>13</v>
      </c>
      <c r="D135" s="832"/>
      <c r="E135" s="833"/>
      <c r="F135" s="833"/>
      <c r="G135" s="834"/>
      <c r="H135" s="49"/>
      <c r="I135" s="50"/>
      <c r="J135" s="866"/>
      <c r="K135" s="867"/>
      <c r="L135" s="51"/>
      <c r="M135" s="52"/>
      <c r="N135" s="52"/>
      <c r="O135" s="52"/>
      <c r="P135" s="52"/>
      <c r="Q135" s="318">
        <f t="shared" si="146"/>
        <v>0</v>
      </c>
      <c r="R135" s="51"/>
      <c r="S135" s="60"/>
      <c r="T135" s="59"/>
      <c r="U135" s="59"/>
      <c r="V135" s="63"/>
      <c r="W135" s="319">
        <f t="shared" si="147"/>
        <v>0</v>
      </c>
      <c r="X135" s="320">
        <f t="shared" si="144"/>
        <v>0</v>
      </c>
      <c r="Y135" s="325">
        <f t="shared" si="150"/>
        <v>0</v>
      </c>
      <c r="Z135" s="51"/>
      <c r="AA135" s="334">
        <f t="shared" si="151"/>
        <v>0</v>
      </c>
      <c r="AB135" s="327" t="str">
        <f>IF(A135="A","√",IF('Formulario 1'!$D$11=8,IF('Cuadro de Personal'!Q135&gt;30,"E",IF(Y135&gt;48,"E","√")),IF(Y135&gt;48,"E","√")))</f>
        <v>√</v>
      </c>
      <c r="AC135" s="1">
        <f t="shared" si="148"/>
        <v>1</v>
      </c>
      <c r="AE135" s="1" t="str">
        <f t="shared" si="89"/>
        <v/>
      </c>
      <c r="AF135" s="1">
        <f t="shared" si="110"/>
        <v>0</v>
      </c>
      <c r="AG135" s="1">
        <f t="shared" ca="1" si="115"/>
        <v>2</v>
      </c>
      <c r="AH135" s="1" t="str">
        <f t="shared" si="111"/>
        <v/>
      </c>
      <c r="AI135" s="1" t="str">
        <f t="shared" si="112"/>
        <v/>
      </c>
      <c r="AJ135" s="1" t="str">
        <f t="shared" si="113"/>
        <v/>
      </c>
      <c r="AL135" s="167">
        <f t="shared" ref="AL135:BE135" si="162">+IF($AE135="CC",SUMIF($R135:$V135,AL$9,$R154:$V154),0)</f>
        <v>0</v>
      </c>
      <c r="AM135" s="167">
        <f t="shared" si="162"/>
        <v>0</v>
      </c>
      <c r="AN135" s="167">
        <f t="shared" si="162"/>
        <v>0</v>
      </c>
      <c r="AO135" s="167">
        <f t="shared" si="162"/>
        <v>0</v>
      </c>
      <c r="AP135" s="167">
        <f t="shared" si="162"/>
        <v>0</v>
      </c>
      <c r="AQ135" s="167">
        <f t="shared" si="162"/>
        <v>0</v>
      </c>
      <c r="AR135" s="167">
        <f t="shared" si="162"/>
        <v>0</v>
      </c>
      <c r="AS135" s="167">
        <f t="shared" si="162"/>
        <v>0</v>
      </c>
      <c r="AT135" s="167">
        <f t="shared" si="162"/>
        <v>0</v>
      </c>
      <c r="AU135" s="167">
        <f t="shared" si="162"/>
        <v>0</v>
      </c>
      <c r="AV135" s="167">
        <f t="shared" si="162"/>
        <v>0</v>
      </c>
      <c r="AW135" s="167">
        <f t="shared" si="162"/>
        <v>0</v>
      </c>
      <c r="AX135" s="167">
        <f t="shared" si="162"/>
        <v>0</v>
      </c>
      <c r="AY135" s="167">
        <f t="shared" si="162"/>
        <v>0</v>
      </c>
      <c r="AZ135" s="167">
        <f t="shared" si="162"/>
        <v>0</v>
      </c>
      <c r="BA135" s="167">
        <f t="shared" si="162"/>
        <v>0</v>
      </c>
      <c r="BB135" s="167">
        <f t="shared" si="162"/>
        <v>0</v>
      </c>
      <c r="BC135" s="167">
        <f t="shared" si="162"/>
        <v>0</v>
      </c>
      <c r="BD135" s="167">
        <f t="shared" si="162"/>
        <v>0</v>
      </c>
      <c r="BE135" s="167">
        <f t="shared" si="162"/>
        <v>0</v>
      </c>
      <c r="BG135" s="167"/>
    </row>
    <row r="136" spans="1:62">
      <c r="A136" s="93"/>
      <c r="B136" s="94"/>
      <c r="C136" s="324">
        <v>14</v>
      </c>
      <c r="D136" s="832"/>
      <c r="E136" s="833"/>
      <c r="F136" s="833"/>
      <c r="G136" s="834"/>
      <c r="H136" s="49"/>
      <c r="I136" s="50"/>
      <c r="J136" s="866"/>
      <c r="K136" s="867"/>
      <c r="L136" s="51"/>
      <c r="M136" s="52"/>
      <c r="N136" s="52"/>
      <c r="O136" s="52"/>
      <c r="P136" s="52"/>
      <c r="Q136" s="318">
        <f t="shared" si="146"/>
        <v>0</v>
      </c>
      <c r="R136" s="51"/>
      <c r="S136" s="60"/>
      <c r="T136" s="59"/>
      <c r="U136" s="59"/>
      <c r="V136" s="63"/>
      <c r="W136" s="319">
        <f t="shared" si="147"/>
        <v>0</v>
      </c>
      <c r="X136" s="320">
        <f t="shared" si="144"/>
        <v>0</v>
      </c>
      <c r="Y136" s="325">
        <f t="shared" si="150"/>
        <v>0</v>
      </c>
      <c r="Z136" s="51"/>
      <c r="AA136" s="334">
        <f t="shared" si="151"/>
        <v>0</v>
      </c>
      <c r="AB136" s="327" t="str">
        <f>IF(A136="A","√",IF('Formulario 1'!$D$11=8,IF('Cuadro de Personal'!Q136&gt;30,"E",IF(Y136&gt;48,"E","√")),IF(Y136&gt;48,"E","√")))</f>
        <v>√</v>
      </c>
      <c r="AC136" s="1">
        <f t="shared" si="148"/>
        <v>1</v>
      </c>
      <c r="AE136" s="1" t="str">
        <f t="shared" si="89"/>
        <v/>
      </c>
      <c r="AF136" s="1">
        <f t="shared" si="110"/>
        <v>0</v>
      </c>
      <c r="AG136" s="1">
        <f t="shared" ca="1" si="115"/>
        <v>2</v>
      </c>
      <c r="AH136" s="1" t="str">
        <f t="shared" si="111"/>
        <v/>
      </c>
      <c r="AI136" s="1" t="str">
        <f t="shared" si="112"/>
        <v/>
      </c>
      <c r="AJ136" s="1" t="str">
        <f t="shared" si="113"/>
        <v/>
      </c>
      <c r="AL136" s="167">
        <f t="shared" ref="AL136:BE136" si="163">+IF($AE136="CC",SUMIF($R136:$V136,AL$9,$R155:$V155),0)</f>
        <v>0</v>
      </c>
      <c r="AM136" s="167">
        <f t="shared" si="163"/>
        <v>0</v>
      </c>
      <c r="AN136" s="167">
        <f t="shared" si="163"/>
        <v>0</v>
      </c>
      <c r="AO136" s="167">
        <f t="shared" si="163"/>
        <v>0</v>
      </c>
      <c r="AP136" s="167">
        <f t="shared" si="163"/>
        <v>0</v>
      </c>
      <c r="AQ136" s="167">
        <f t="shared" si="163"/>
        <v>0</v>
      </c>
      <c r="AR136" s="167">
        <f t="shared" si="163"/>
        <v>0</v>
      </c>
      <c r="AS136" s="167">
        <f t="shared" si="163"/>
        <v>0</v>
      </c>
      <c r="AT136" s="167">
        <f t="shared" si="163"/>
        <v>0</v>
      </c>
      <c r="AU136" s="167">
        <f t="shared" si="163"/>
        <v>0</v>
      </c>
      <c r="AV136" s="167">
        <f t="shared" si="163"/>
        <v>0</v>
      </c>
      <c r="AW136" s="167">
        <f t="shared" si="163"/>
        <v>0</v>
      </c>
      <c r="AX136" s="167">
        <f t="shared" si="163"/>
        <v>0</v>
      </c>
      <c r="AY136" s="167">
        <f t="shared" si="163"/>
        <v>0</v>
      </c>
      <c r="AZ136" s="167">
        <f t="shared" si="163"/>
        <v>0</v>
      </c>
      <c r="BA136" s="167">
        <f t="shared" si="163"/>
        <v>0</v>
      </c>
      <c r="BB136" s="167">
        <f t="shared" si="163"/>
        <v>0</v>
      </c>
      <c r="BC136" s="167">
        <f t="shared" si="163"/>
        <v>0</v>
      </c>
      <c r="BD136" s="167">
        <f t="shared" si="163"/>
        <v>0</v>
      </c>
      <c r="BE136" s="167">
        <f t="shared" si="163"/>
        <v>0</v>
      </c>
      <c r="BG136" s="167"/>
    </row>
    <row r="137" spans="1:62">
      <c r="A137" s="93"/>
      <c r="B137" s="94"/>
      <c r="C137" s="324">
        <v>15</v>
      </c>
      <c r="D137" s="832"/>
      <c r="E137" s="833"/>
      <c r="F137" s="833"/>
      <c r="G137" s="834"/>
      <c r="H137" s="49"/>
      <c r="I137" s="50"/>
      <c r="J137" s="866"/>
      <c r="K137" s="867"/>
      <c r="L137" s="51"/>
      <c r="M137" s="52"/>
      <c r="N137" s="52"/>
      <c r="O137" s="52"/>
      <c r="P137" s="52"/>
      <c r="Q137" s="318">
        <f t="shared" si="146"/>
        <v>0</v>
      </c>
      <c r="R137" s="51"/>
      <c r="S137" s="60"/>
      <c r="T137" s="59"/>
      <c r="U137" s="59"/>
      <c r="V137" s="63"/>
      <c r="W137" s="319">
        <f t="shared" si="147"/>
        <v>0</v>
      </c>
      <c r="X137" s="320">
        <f t="shared" si="144"/>
        <v>0</v>
      </c>
      <c r="Y137" s="325">
        <f t="shared" si="150"/>
        <v>0</v>
      </c>
      <c r="Z137" s="51"/>
      <c r="AA137" s="334">
        <f t="shared" si="151"/>
        <v>0</v>
      </c>
      <c r="AB137" s="327" t="str">
        <f>IF(A137="A","√",IF('Formulario 1'!$D$11=8,IF('Cuadro de Personal'!Q137&gt;30,"E",IF(Y137&gt;48,"E","√")),IF(Y137&gt;48,"E","√")))</f>
        <v>√</v>
      </c>
      <c r="AC137" s="1">
        <f t="shared" si="148"/>
        <v>1</v>
      </c>
      <c r="AE137" s="1" t="str">
        <f t="shared" si="89"/>
        <v/>
      </c>
      <c r="AF137" s="1">
        <f t="shared" si="110"/>
        <v>0</v>
      </c>
      <c r="AG137" s="1">
        <f t="shared" ca="1" si="115"/>
        <v>2</v>
      </c>
      <c r="AH137" s="1" t="str">
        <f t="shared" si="111"/>
        <v/>
      </c>
      <c r="AI137" s="1" t="str">
        <f t="shared" si="112"/>
        <v/>
      </c>
      <c r="AJ137" s="1" t="str">
        <f t="shared" si="113"/>
        <v/>
      </c>
      <c r="AL137" s="167">
        <f t="shared" ref="AL137:BE137" si="164">+IF($AE137="CC",SUMIF($R137:$V137,AL$9,$R156:$V156),0)</f>
        <v>0</v>
      </c>
      <c r="AM137" s="167">
        <f t="shared" si="164"/>
        <v>0</v>
      </c>
      <c r="AN137" s="167">
        <f t="shared" si="164"/>
        <v>0</v>
      </c>
      <c r="AO137" s="167">
        <f t="shared" si="164"/>
        <v>0</v>
      </c>
      <c r="AP137" s="167">
        <f t="shared" si="164"/>
        <v>0</v>
      </c>
      <c r="AQ137" s="167">
        <f t="shared" si="164"/>
        <v>0</v>
      </c>
      <c r="AR137" s="167">
        <f t="shared" si="164"/>
        <v>0</v>
      </c>
      <c r="AS137" s="167">
        <f t="shared" si="164"/>
        <v>0</v>
      </c>
      <c r="AT137" s="167">
        <f t="shared" si="164"/>
        <v>0</v>
      </c>
      <c r="AU137" s="167">
        <f t="shared" si="164"/>
        <v>0</v>
      </c>
      <c r="AV137" s="167">
        <f t="shared" si="164"/>
        <v>0</v>
      </c>
      <c r="AW137" s="167">
        <f t="shared" si="164"/>
        <v>0</v>
      </c>
      <c r="AX137" s="167">
        <f t="shared" si="164"/>
        <v>0</v>
      </c>
      <c r="AY137" s="167">
        <f t="shared" si="164"/>
        <v>0</v>
      </c>
      <c r="AZ137" s="167">
        <f t="shared" si="164"/>
        <v>0</v>
      </c>
      <c r="BA137" s="167">
        <f t="shared" si="164"/>
        <v>0</v>
      </c>
      <c r="BB137" s="167">
        <f t="shared" si="164"/>
        <v>0</v>
      </c>
      <c r="BC137" s="167">
        <f t="shared" si="164"/>
        <v>0</v>
      </c>
      <c r="BD137" s="167">
        <f t="shared" si="164"/>
        <v>0</v>
      </c>
      <c r="BE137" s="167">
        <f t="shared" si="164"/>
        <v>0</v>
      </c>
      <c r="BG137" s="167"/>
    </row>
    <row r="138" spans="1:62">
      <c r="A138" s="93"/>
      <c r="B138" s="94"/>
      <c r="C138" s="324">
        <v>16</v>
      </c>
      <c r="D138" s="832"/>
      <c r="E138" s="833"/>
      <c r="F138" s="833"/>
      <c r="G138" s="834"/>
      <c r="H138" s="49"/>
      <c r="I138" s="50"/>
      <c r="J138" s="866"/>
      <c r="K138" s="867"/>
      <c r="L138" s="51"/>
      <c r="M138" s="52"/>
      <c r="N138" s="52"/>
      <c r="O138" s="52"/>
      <c r="P138" s="52"/>
      <c r="Q138" s="318">
        <f t="shared" si="146"/>
        <v>0</v>
      </c>
      <c r="R138" s="51"/>
      <c r="S138" s="60"/>
      <c r="T138" s="59"/>
      <c r="U138" s="59"/>
      <c r="V138" s="63"/>
      <c r="W138" s="319">
        <f t="shared" si="147"/>
        <v>0</v>
      </c>
      <c r="X138" s="320">
        <f t="shared" si="144"/>
        <v>0</v>
      </c>
      <c r="Y138" s="325">
        <f t="shared" si="150"/>
        <v>0</v>
      </c>
      <c r="Z138" s="51"/>
      <c r="AA138" s="334">
        <f t="shared" si="151"/>
        <v>0</v>
      </c>
      <c r="AB138" s="327" t="str">
        <f>IF(A138="A","√",IF('Formulario 1'!$D$11=8,IF('Cuadro de Personal'!Q138&gt;30,"E",IF(Y138&gt;48,"E","√")),IF(Y138&gt;48,"E","√")))</f>
        <v>√</v>
      </c>
      <c r="AC138" s="1">
        <f t="shared" si="148"/>
        <v>1</v>
      </c>
      <c r="AE138" s="1" t="str">
        <f t="shared" si="89"/>
        <v/>
      </c>
      <c r="AF138" s="1">
        <f t="shared" si="110"/>
        <v>0</v>
      </c>
      <c r="AG138" s="1">
        <f t="shared" ca="1" si="115"/>
        <v>2</v>
      </c>
      <c r="AH138" s="1" t="str">
        <f t="shared" si="111"/>
        <v/>
      </c>
      <c r="AI138" s="1" t="str">
        <f t="shared" si="112"/>
        <v/>
      </c>
      <c r="AJ138" s="1" t="str">
        <f t="shared" si="113"/>
        <v/>
      </c>
      <c r="AL138" s="167">
        <f t="shared" ref="AL138:BE138" si="165">+IF($AE138="CC",SUMIF($R138:$V138,AL$9,$R157:$V157),0)</f>
        <v>0</v>
      </c>
      <c r="AM138" s="167">
        <f t="shared" si="165"/>
        <v>0</v>
      </c>
      <c r="AN138" s="167">
        <f t="shared" si="165"/>
        <v>0</v>
      </c>
      <c r="AO138" s="167">
        <f t="shared" si="165"/>
        <v>0</v>
      </c>
      <c r="AP138" s="167">
        <f t="shared" si="165"/>
        <v>0</v>
      </c>
      <c r="AQ138" s="167">
        <f t="shared" si="165"/>
        <v>0</v>
      </c>
      <c r="AR138" s="167">
        <f t="shared" si="165"/>
        <v>0</v>
      </c>
      <c r="AS138" s="167">
        <f t="shared" si="165"/>
        <v>0</v>
      </c>
      <c r="AT138" s="167">
        <f t="shared" si="165"/>
        <v>0</v>
      </c>
      <c r="AU138" s="167">
        <f t="shared" si="165"/>
        <v>0</v>
      </c>
      <c r="AV138" s="167">
        <f t="shared" si="165"/>
        <v>0</v>
      </c>
      <c r="AW138" s="167">
        <f t="shared" si="165"/>
        <v>0</v>
      </c>
      <c r="AX138" s="167">
        <f t="shared" si="165"/>
        <v>0</v>
      </c>
      <c r="AY138" s="167">
        <f t="shared" si="165"/>
        <v>0</v>
      </c>
      <c r="AZ138" s="167">
        <f t="shared" si="165"/>
        <v>0</v>
      </c>
      <c r="BA138" s="167">
        <f t="shared" si="165"/>
        <v>0</v>
      </c>
      <c r="BB138" s="167">
        <f t="shared" si="165"/>
        <v>0</v>
      </c>
      <c r="BC138" s="167">
        <f t="shared" si="165"/>
        <v>0</v>
      </c>
      <c r="BD138" s="167">
        <f t="shared" si="165"/>
        <v>0</v>
      </c>
      <c r="BE138" s="167">
        <f t="shared" si="165"/>
        <v>0</v>
      </c>
      <c r="BG138" s="167"/>
    </row>
    <row r="139" spans="1:62">
      <c r="A139" s="93"/>
      <c r="B139" s="94"/>
      <c r="C139" s="324">
        <v>17</v>
      </c>
      <c r="D139" s="832"/>
      <c r="E139" s="833"/>
      <c r="F139" s="833"/>
      <c r="G139" s="834"/>
      <c r="H139" s="49"/>
      <c r="I139" s="50"/>
      <c r="J139" s="866"/>
      <c r="K139" s="867"/>
      <c r="L139" s="51"/>
      <c r="M139" s="52"/>
      <c r="N139" s="52"/>
      <c r="O139" s="52"/>
      <c r="P139" s="52"/>
      <c r="Q139" s="318">
        <f t="shared" si="146"/>
        <v>0</v>
      </c>
      <c r="R139" s="51"/>
      <c r="S139" s="60"/>
      <c r="T139" s="59"/>
      <c r="U139" s="59"/>
      <c r="V139" s="63"/>
      <c r="W139" s="319">
        <f t="shared" si="147"/>
        <v>0</v>
      </c>
      <c r="X139" s="320">
        <f t="shared" si="144"/>
        <v>0</v>
      </c>
      <c r="Y139" s="325">
        <f t="shared" si="150"/>
        <v>0</v>
      </c>
      <c r="Z139" s="51"/>
      <c r="AA139" s="334">
        <f t="shared" si="151"/>
        <v>0</v>
      </c>
      <c r="AB139" s="327" t="str">
        <f>IF(A139="A","√",IF('Formulario 1'!$D$11=8,IF('Cuadro de Personal'!Q139&gt;30,"E",IF(Y139&gt;48,"E","√")),IF(Y139&gt;48,"E","√")))</f>
        <v>√</v>
      </c>
      <c r="AC139" s="1">
        <f t="shared" si="148"/>
        <v>1</v>
      </c>
      <c r="AE139" s="1" t="str">
        <f t="shared" ref="AE139:AE202" si="166">+IF(L139="7º","CC","")</f>
        <v/>
      </c>
      <c r="AF139" s="1">
        <f t="shared" si="110"/>
        <v>0</v>
      </c>
      <c r="AG139" s="1">
        <f t="shared" ca="1" si="115"/>
        <v>2</v>
      </c>
      <c r="AH139" s="1" t="str">
        <f t="shared" si="111"/>
        <v/>
      </c>
      <c r="AI139" s="1" t="str">
        <f t="shared" si="112"/>
        <v/>
      </c>
      <c r="AJ139" s="1" t="str">
        <f t="shared" si="113"/>
        <v/>
      </c>
      <c r="AL139" s="167">
        <f t="shared" ref="AL139:BE139" si="167">+IF($AE139="CC",SUMIF($R139:$V139,AL$9,$R158:$V158),0)</f>
        <v>0</v>
      </c>
      <c r="AM139" s="167">
        <f t="shared" si="167"/>
        <v>0</v>
      </c>
      <c r="AN139" s="167">
        <f t="shared" si="167"/>
        <v>0</v>
      </c>
      <c r="AO139" s="167">
        <f t="shared" si="167"/>
        <v>0</v>
      </c>
      <c r="AP139" s="167">
        <f t="shared" si="167"/>
        <v>0</v>
      </c>
      <c r="AQ139" s="167">
        <f t="shared" si="167"/>
        <v>0</v>
      </c>
      <c r="AR139" s="167">
        <f t="shared" si="167"/>
        <v>0</v>
      </c>
      <c r="AS139" s="167">
        <f t="shared" si="167"/>
        <v>0</v>
      </c>
      <c r="AT139" s="167">
        <f t="shared" si="167"/>
        <v>0</v>
      </c>
      <c r="AU139" s="167">
        <f t="shared" si="167"/>
        <v>0</v>
      </c>
      <c r="AV139" s="167">
        <f t="shared" si="167"/>
        <v>0</v>
      </c>
      <c r="AW139" s="167">
        <f t="shared" si="167"/>
        <v>0</v>
      </c>
      <c r="AX139" s="167">
        <f t="shared" si="167"/>
        <v>0</v>
      </c>
      <c r="AY139" s="167">
        <f t="shared" si="167"/>
        <v>0</v>
      </c>
      <c r="AZ139" s="167">
        <f t="shared" si="167"/>
        <v>0</v>
      </c>
      <c r="BA139" s="167">
        <f t="shared" si="167"/>
        <v>0</v>
      </c>
      <c r="BB139" s="167">
        <f t="shared" si="167"/>
        <v>0</v>
      </c>
      <c r="BC139" s="167">
        <f t="shared" si="167"/>
        <v>0</v>
      </c>
      <c r="BD139" s="167">
        <f t="shared" si="167"/>
        <v>0</v>
      </c>
      <c r="BE139" s="167">
        <f t="shared" si="167"/>
        <v>0</v>
      </c>
      <c r="BG139" s="167"/>
    </row>
    <row r="140" spans="1:62" ht="15.75" thickBot="1">
      <c r="A140" s="95"/>
      <c r="B140" s="96"/>
      <c r="C140" s="328">
        <v>18</v>
      </c>
      <c r="D140" s="858"/>
      <c r="E140" s="859"/>
      <c r="F140" s="859"/>
      <c r="G140" s="860"/>
      <c r="H140" s="53"/>
      <c r="I140" s="54"/>
      <c r="J140" s="861"/>
      <c r="K140" s="862"/>
      <c r="L140" s="55"/>
      <c r="M140" s="56"/>
      <c r="N140" s="56"/>
      <c r="O140" s="56"/>
      <c r="P140" s="56"/>
      <c r="Q140" s="329">
        <f t="shared" si="146"/>
        <v>0</v>
      </c>
      <c r="R140" s="55"/>
      <c r="S140" s="61"/>
      <c r="T140" s="64"/>
      <c r="U140" s="64"/>
      <c r="V140" s="65"/>
      <c r="W140" s="319">
        <f t="shared" si="147"/>
        <v>0</v>
      </c>
      <c r="X140" s="320">
        <f t="shared" si="144"/>
        <v>0</v>
      </c>
      <c r="Y140" s="330">
        <f t="shared" si="150"/>
        <v>0</v>
      </c>
      <c r="Z140" s="58"/>
      <c r="AA140" s="335">
        <f t="shared" si="151"/>
        <v>0</v>
      </c>
      <c r="AB140" s="332" t="str">
        <f>IF(A140="A","√",IF('Formulario 1'!$D$11=8,IF('Cuadro de Personal'!Q140&gt;30,"E",IF(Y140&gt;48,"E","√")),IF(Y140&gt;48,"E","√")))</f>
        <v>√</v>
      </c>
      <c r="AC140" s="1">
        <f t="shared" si="148"/>
        <v>1</v>
      </c>
      <c r="AE140" s="1" t="str">
        <f t="shared" si="166"/>
        <v/>
      </c>
      <c r="AF140" s="1">
        <f t="shared" si="110"/>
        <v>0</v>
      </c>
      <c r="AG140" s="1">
        <f t="shared" ca="1" si="115"/>
        <v>2</v>
      </c>
      <c r="AH140" s="1" t="str">
        <f t="shared" si="111"/>
        <v/>
      </c>
      <c r="AI140" s="1" t="str">
        <f t="shared" si="112"/>
        <v/>
      </c>
      <c r="AJ140" s="1" t="str">
        <f t="shared" si="113"/>
        <v/>
      </c>
      <c r="AL140" s="167">
        <f t="shared" ref="AL140:BE140" si="168">+IF($AE140="CC",SUMIF($R140:$V140,AL$9,$R159:$V159),0)</f>
        <v>0</v>
      </c>
      <c r="AM140" s="167">
        <f t="shared" si="168"/>
        <v>0</v>
      </c>
      <c r="AN140" s="167">
        <f t="shared" si="168"/>
        <v>0</v>
      </c>
      <c r="AO140" s="167">
        <f t="shared" si="168"/>
        <v>0</v>
      </c>
      <c r="AP140" s="167">
        <f t="shared" si="168"/>
        <v>0</v>
      </c>
      <c r="AQ140" s="167">
        <f t="shared" si="168"/>
        <v>0</v>
      </c>
      <c r="AR140" s="167">
        <f t="shared" si="168"/>
        <v>0</v>
      </c>
      <c r="AS140" s="167">
        <f t="shared" si="168"/>
        <v>0</v>
      </c>
      <c r="AT140" s="167">
        <f t="shared" si="168"/>
        <v>0</v>
      </c>
      <c r="AU140" s="167">
        <f t="shared" si="168"/>
        <v>0</v>
      </c>
      <c r="AV140" s="167">
        <f t="shared" si="168"/>
        <v>0</v>
      </c>
      <c r="AW140" s="167">
        <f t="shared" si="168"/>
        <v>0</v>
      </c>
      <c r="AX140" s="167">
        <f t="shared" si="168"/>
        <v>0</v>
      </c>
      <c r="AY140" s="167">
        <f t="shared" si="168"/>
        <v>0</v>
      </c>
      <c r="AZ140" s="167">
        <f t="shared" si="168"/>
        <v>0</v>
      </c>
      <c r="BA140" s="167">
        <f t="shared" si="168"/>
        <v>0</v>
      </c>
      <c r="BB140" s="167">
        <f t="shared" si="168"/>
        <v>0</v>
      </c>
      <c r="BC140" s="167">
        <f t="shared" si="168"/>
        <v>0</v>
      </c>
      <c r="BD140" s="167">
        <f t="shared" si="168"/>
        <v>0</v>
      </c>
      <c r="BE140" s="167">
        <f t="shared" si="168"/>
        <v>0</v>
      </c>
      <c r="BG140" s="167"/>
    </row>
    <row r="141" spans="1:62" ht="15.75" customHeight="1" thickBot="1">
      <c r="C141" s="66"/>
      <c r="D141" s="66"/>
      <c r="E141" s="66"/>
      <c r="F141" s="66"/>
      <c r="G141" s="66"/>
      <c r="H141" s="117"/>
      <c r="I141" s="863" t="s">
        <v>959</v>
      </c>
      <c r="J141" s="864"/>
      <c r="K141" s="865"/>
      <c r="L141" s="68">
        <f t="shared" ref="L141:S141" si="169">+SUM(L123:L140)-SUMIF($A123:$A140,"A",L123:L140)</f>
        <v>0</v>
      </c>
      <c r="M141" s="67">
        <f t="shared" si="169"/>
        <v>0</v>
      </c>
      <c r="N141" s="67">
        <f t="shared" si="169"/>
        <v>0</v>
      </c>
      <c r="O141" s="67">
        <f t="shared" si="169"/>
        <v>0</v>
      </c>
      <c r="P141" s="67">
        <f t="shared" si="169"/>
        <v>0</v>
      </c>
      <c r="Q141" s="69">
        <f t="shared" si="169"/>
        <v>0</v>
      </c>
      <c r="R141" s="158">
        <f t="shared" si="169"/>
        <v>0</v>
      </c>
      <c r="S141" s="116">
        <f t="shared" si="169"/>
        <v>0</v>
      </c>
      <c r="T141" s="116">
        <f>+SUM(T123:T140)-SUMIF($A123:$A140,"A",T123:T140)</f>
        <v>0</v>
      </c>
      <c r="U141" s="116">
        <f>+SUM(U123:U140)-SUMIF($A123:$A140,"A",U123:U140)</f>
        <v>0</v>
      </c>
      <c r="V141" s="73">
        <f>+SUM(V123:V140)-SUMIF($A123:$A140,"A",V123:V140)</f>
        <v>0</v>
      </c>
      <c r="W141" s="70">
        <f>+SUM(Q141:V141)</f>
        <v>0</v>
      </c>
      <c r="X141" s="71">
        <f>+SUM(X123:X140)</f>
        <v>0</v>
      </c>
      <c r="Y141" s="71">
        <f>+SUM(Y123:Y140)-SUMIF($A123:$A140,"A",Y123:Y140)</f>
        <v>0</v>
      </c>
      <c r="Z141" s="72">
        <f>+SUM(Z123:Z140)</f>
        <v>0</v>
      </c>
      <c r="AA141" s="73">
        <f>+SUM(AA123:AA140)-SUMIF($A123:$A140,"A",AA123:AA140)</f>
        <v>0</v>
      </c>
      <c r="AB141" s="301" t="str">
        <f>IF($C120="n.a.","√",IF(AND(Q143="√",D145=E145,F145=G145),IF(B142="Coordinador de Departamento: asignado",IF(AC141=18,"√","Er"),IF(B142="",IF(AC141=18,"√","Er"),"Er")),"Er"))</f>
        <v>√</v>
      </c>
      <c r="AC141" s="1">
        <f>+SUM(AC123:AC140)</f>
        <v>18</v>
      </c>
      <c r="AE141" s="1" t="str">
        <f t="shared" si="166"/>
        <v/>
      </c>
      <c r="AF141" s="1">
        <f t="shared" si="110"/>
        <v>1</v>
      </c>
      <c r="AG141" s="1">
        <f t="shared" ca="1" si="115"/>
        <v>3</v>
      </c>
      <c r="AH141" s="1">
        <f t="shared" ca="1" si="111"/>
        <v>3</v>
      </c>
      <c r="AI141" s="1" t="str">
        <f t="shared" ca="1" si="112"/>
        <v>CP3</v>
      </c>
      <c r="AJ141" s="1" t="str">
        <f t="shared" si="113"/>
        <v>√</v>
      </c>
      <c r="AL141" s="167">
        <f t="shared" ref="AL141:BE141" si="170">+IF($AE141="CC",SUMIF($R141:$V141,AL$9,$R160:$V160),0)</f>
        <v>0</v>
      </c>
      <c r="AM141" s="167">
        <f t="shared" si="170"/>
        <v>0</v>
      </c>
      <c r="AN141" s="167">
        <f t="shared" si="170"/>
        <v>0</v>
      </c>
      <c r="AO141" s="167">
        <f t="shared" si="170"/>
        <v>0</v>
      </c>
      <c r="AP141" s="167">
        <f t="shared" si="170"/>
        <v>0</v>
      </c>
      <c r="AQ141" s="167">
        <f t="shared" si="170"/>
        <v>0</v>
      </c>
      <c r="AR141" s="167">
        <f t="shared" si="170"/>
        <v>0</v>
      </c>
      <c r="AS141" s="167">
        <f t="shared" si="170"/>
        <v>0</v>
      </c>
      <c r="AT141" s="167">
        <f t="shared" si="170"/>
        <v>0</v>
      </c>
      <c r="AU141" s="167">
        <f t="shared" si="170"/>
        <v>0</v>
      </c>
      <c r="AV141" s="167">
        <f t="shared" si="170"/>
        <v>0</v>
      </c>
      <c r="AW141" s="167">
        <f t="shared" si="170"/>
        <v>0</v>
      </c>
      <c r="AX141" s="167">
        <f t="shared" si="170"/>
        <v>0</v>
      </c>
      <c r="AY141" s="167">
        <f t="shared" si="170"/>
        <v>0</v>
      </c>
      <c r="AZ141" s="167">
        <f t="shared" si="170"/>
        <v>0</v>
      </c>
      <c r="BA141" s="167">
        <f t="shared" si="170"/>
        <v>0</v>
      </c>
      <c r="BB141" s="167">
        <f t="shared" si="170"/>
        <v>0</v>
      </c>
      <c r="BC141" s="167">
        <f t="shared" si="170"/>
        <v>0</v>
      </c>
      <c r="BD141" s="167">
        <f t="shared" si="170"/>
        <v>0</v>
      </c>
      <c r="BE141" s="167">
        <f t="shared" si="170"/>
        <v>0</v>
      </c>
      <c r="BH141" s="308">
        <f>+X141</f>
        <v>0</v>
      </c>
    </row>
    <row r="142" spans="1:62" ht="15.75" customHeight="1">
      <c r="B142" s="973" t="str">
        <f>IF($C120="n.a.","",IF(LOOKUP(A113,'Hoja de Cálculo'!$S$20:$S$45,'Hoja de Cálculo'!$AD$20:$AD$45)=0,"",IF(A143="","Coordinador de Departamento: sin asignar","Coordinador de Departamento: asignado")))</f>
        <v/>
      </c>
      <c r="C142" s="974"/>
      <c r="D142" s="974"/>
      <c r="E142" s="974"/>
      <c r="F142" s="974"/>
      <c r="G142" s="975"/>
      <c r="I142" s="915" t="s">
        <v>954</v>
      </c>
      <c r="J142" s="916"/>
      <c r="K142" s="917"/>
      <c r="L142" s="75">
        <f>IF($C120="n.a.","n.a.",LOOKUP($A113,'Hoja de Cálculo'!$S$20:$S$45,'Hoja de Cálculo'!W$20:W$45))</f>
        <v>0</v>
      </c>
      <c r="M142" s="74">
        <f>IF($C120="n.a.","n.a.",LOOKUP($A113,'Hoja de Cálculo'!$S$20:$S$45,'Hoja de Cálculo'!X$20:X$45))</f>
        <v>0</v>
      </c>
      <c r="N142" s="74">
        <f>IF($C120="n.a.","n.a.",LOOKUP($A113,'Hoja de Cálculo'!$S$20:$S$45,'Hoja de Cálculo'!Y$20:Y$45))</f>
        <v>0</v>
      </c>
      <c r="O142" s="74">
        <f>IF($C120="n.a.","n.a.",LOOKUP($A113,'Hoja de Cálculo'!$S$20:$S$45,'Hoja de Cálculo'!Z$20:Z$45))</f>
        <v>0</v>
      </c>
      <c r="P142" s="74">
        <f>IF($C120="n.a.","n.a.",LOOKUP($A113,'Hoja de Cálculo'!$S$20:$S$45,'Hoja de Cálculo'!AA$20:AA$45))</f>
        <v>0</v>
      </c>
      <c r="Q142" s="76">
        <f>+SUM(L142:P142)</f>
        <v>0</v>
      </c>
      <c r="R142" s="77" t="str">
        <f>+IF(R122=2,LOOKUP($A113,'Hoja de Cálculo'!$S$20:$S$45,'Hoja de Cálculo'!$AD$20:$AD$45),"")</f>
        <v/>
      </c>
      <c r="S142" s="77" t="str">
        <f>+IF(S122=2,LOOKUP($A113,'Hoja de Cálculo'!$S$20:$S$45,'Hoja de Cálculo'!$AD$20:$AD$45),"")</f>
        <v/>
      </c>
      <c r="T142" s="77" t="str">
        <f>+IF(T122=2,LOOKUP($A113,'Hoja de Cálculo'!$S$20:$S$45,'Hoja de Cálculo'!$AD$20:$AD$45),"")</f>
        <v/>
      </c>
      <c r="U142" s="77" t="str">
        <f>+IF(U122=2,LOOKUP($A113,'Hoja de Cálculo'!$S$20:$S$45,'Hoja de Cálculo'!$AD$20:$AD$45),"")</f>
        <v/>
      </c>
      <c r="V142" s="77" t="str">
        <f>+IF(V122=2,LOOKUP($A113,'Hoja de Cálculo'!$S$20:$S$45,'Hoja de Cálculo'!$AD$20:$AD$45),"")</f>
        <v/>
      </c>
      <c r="W142" s="70"/>
      <c r="X142" s="77"/>
      <c r="Y142" s="77"/>
      <c r="Z142" s="77"/>
      <c r="AA142" s="77"/>
      <c r="AE142" s="1" t="str">
        <f t="shared" si="166"/>
        <v/>
      </c>
      <c r="AF142" s="1">
        <f t="shared" si="110"/>
        <v>0</v>
      </c>
      <c r="AG142" s="1">
        <f t="shared" ca="1" si="115"/>
        <v>3</v>
      </c>
      <c r="AH142" s="1" t="str">
        <f t="shared" si="111"/>
        <v/>
      </c>
      <c r="AI142" s="1" t="str">
        <f t="shared" si="112"/>
        <v/>
      </c>
      <c r="AJ142" s="1" t="str">
        <f t="shared" si="113"/>
        <v/>
      </c>
      <c r="AL142" s="167">
        <f t="shared" ref="AL142:BE142" si="171">+IF($AE142="CC",SUMIF($R142:$V142,AL$9,$R161:$V161),0)</f>
        <v>0</v>
      </c>
      <c r="AM142" s="167">
        <f t="shared" si="171"/>
        <v>0</v>
      </c>
      <c r="AN142" s="167">
        <f t="shared" si="171"/>
        <v>0</v>
      </c>
      <c r="AO142" s="167">
        <f t="shared" si="171"/>
        <v>0</v>
      </c>
      <c r="AP142" s="167">
        <f t="shared" si="171"/>
        <v>0</v>
      </c>
      <c r="AQ142" s="167">
        <f t="shared" si="171"/>
        <v>0</v>
      </c>
      <c r="AR142" s="167">
        <f t="shared" si="171"/>
        <v>0</v>
      </c>
      <c r="AS142" s="167">
        <f t="shared" si="171"/>
        <v>0</v>
      </c>
      <c r="AT142" s="167">
        <f t="shared" si="171"/>
        <v>0</v>
      </c>
      <c r="AU142" s="167">
        <f t="shared" si="171"/>
        <v>0</v>
      </c>
      <c r="AV142" s="167">
        <f t="shared" si="171"/>
        <v>0</v>
      </c>
      <c r="AW142" s="167">
        <f t="shared" si="171"/>
        <v>0</v>
      </c>
      <c r="AX142" s="167">
        <f t="shared" si="171"/>
        <v>0</v>
      </c>
      <c r="AY142" s="167">
        <f t="shared" si="171"/>
        <v>0</v>
      </c>
      <c r="AZ142" s="167">
        <f t="shared" si="171"/>
        <v>0</v>
      </c>
      <c r="BA142" s="167">
        <f t="shared" si="171"/>
        <v>0</v>
      </c>
      <c r="BB142" s="167">
        <f t="shared" si="171"/>
        <v>0</v>
      </c>
      <c r="BC142" s="167">
        <f t="shared" si="171"/>
        <v>0</v>
      </c>
      <c r="BD142" s="167">
        <f t="shared" si="171"/>
        <v>0</v>
      </c>
      <c r="BE142" s="167">
        <f t="shared" si="171"/>
        <v>0</v>
      </c>
    </row>
    <row r="143" spans="1:62" ht="15" customHeight="1" thickBot="1">
      <c r="A143" s="119" t="str">
        <f>+IF(R143="√",1,IF(S143="√",1,IF(T143="√",1,IF(U143="√",1,IF(V143="√",1,"")))))</f>
        <v/>
      </c>
      <c r="B143" s="918" t="str">
        <f>+IF('Formulario 1'!$E$60=2,"",IF(OR(C120="Educación Física",C120="Educación Musical",C120="Educación Religiosa",C120="Informática Educativa"),IF(C145=D145,"Lecciones de Taller Prevocacional asignadas",IF(C145&gt;D145,"Lecciones de Taller Prevocacional sin asignar","Lecciones de Taller Prevocacional sobreasignadas")),""))</f>
        <v/>
      </c>
      <c r="C143" s="919"/>
      <c r="D143" s="919"/>
      <c r="E143" s="919"/>
      <c r="F143" s="919"/>
      <c r="G143" s="920"/>
      <c r="H143" s="66"/>
      <c r="I143" s="849" t="s">
        <v>937</v>
      </c>
      <c r="J143" s="850"/>
      <c r="K143" s="851" t="s">
        <v>938</v>
      </c>
      <c r="L143" s="80" t="str">
        <f>IF(L142="n.a.","n.a.",IF(L141&gt;L142,"E",IF(L141&lt;L142,"S","√")))</f>
        <v>√</v>
      </c>
      <c r="M143" s="79" t="str">
        <f>IF(M142="n.a.","n.a.",IF(M141&gt;M142,"E",IF(M141&lt;M142,"S","√")))</f>
        <v>√</v>
      </c>
      <c r="N143" s="79" t="str">
        <f>IF(N142="n.a.","n.a.",IF(N141&gt;N142,"E",IF(N141&lt;N142,"S","√")))</f>
        <v>√</v>
      </c>
      <c r="O143" s="79" t="str">
        <f>IF(O142="n.a.","n.a.",IF(O141&gt;O142,"E",IF(O141&lt;O142,"S","√")))</f>
        <v>√</v>
      </c>
      <c r="P143" s="79" t="str">
        <f>IF(P142="n.a.","n.a.",IF(P141&gt;P142,"E",IF(P141&lt;P142,"S","√")))</f>
        <v>√</v>
      </c>
      <c r="Q143" s="81" t="str">
        <f>IF($C120="n.a.","n.a.",IF(L143="√",IF(M143="√",IF(N143="√",IF(O143="√",IF(P143="√","√","Er"),"Er"),"Er"),"Er"),"Er"))</f>
        <v>√</v>
      </c>
      <c r="R143" s="118" t="str">
        <f>IF(R122=2,IF(R141&gt;R142,"E",IF(R141&lt;R142,"S","√")),"")</f>
        <v/>
      </c>
      <c r="S143" s="118" t="str">
        <f>IF(S122=2,IF(S141&gt;S142,"E",IF(S141&lt;S142,"S","√")),"")</f>
        <v/>
      </c>
      <c r="T143" s="118" t="str">
        <f>IF(T122=2,IF(T141&gt;T142,"E",IF(T141&lt;T142,"S","√")),"")</f>
        <v/>
      </c>
      <c r="U143" s="118" t="str">
        <f>IF(U122=2,IF(U141&gt;U142,"E",IF(U141&lt;U142,"S","√")),"")</f>
        <v/>
      </c>
      <c r="V143" s="118" t="str">
        <f>IF(V122=2,IF(V141&gt;V142,"E",IF(V141&lt;V142,"S","√")),"")</f>
        <v/>
      </c>
      <c r="AE143" s="1" t="str">
        <f t="shared" si="166"/>
        <v/>
      </c>
      <c r="AF143" s="1">
        <f t="shared" si="110"/>
        <v>0</v>
      </c>
      <c r="AG143" s="1">
        <f t="shared" ca="1" si="115"/>
        <v>3</v>
      </c>
      <c r="AH143" s="1" t="str">
        <f t="shared" si="111"/>
        <v/>
      </c>
      <c r="AI143" s="1" t="str">
        <f t="shared" si="112"/>
        <v/>
      </c>
      <c r="AJ143" s="1" t="str">
        <f t="shared" si="113"/>
        <v/>
      </c>
      <c r="AL143" s="167">
        <f t="shared" ref="AL143:BE143" si="172">+IF($AE143="CC",SUMIF($R143:$V143,AL$9,$R162:$V162),0)</f>
        <v>0</v>
      </c>
      <c r="AM143" s="167">
        <f t="shared" si="172"/>
        <v>0</v>
      </c>
      <c r="AN143" s="167">
        <f t="shared" si="172"/>
        <v>0</v>
      </c>
      <c r="AO143" s="167">
        <f t="shared" si="172"/>
        <v>0</v>
      </c>
      <c r="AP143" s="167">
        <f t="shared" si="172"/>
        <v>0</v>
      </c>
      <c r="AQ143" s="167">
        <f t="shared" si="172"/>
        <v>0</v>
      </c>
      <c r="AR143" s="167">
        <f t="shared" si="172"/>
        <v>0</v>
      </c>
      <c r="AS143" s="167">
        <f t="shared" si="172"/>
        <v>0</v>
      </c>
      <c r="AT143" s="167">
        <f t="shared" si="172"/>
        <v>0</v>
      </c>
      <c r="AU143" s="167">
        <f t="shared" si="172"/>
        <v>0</v>
      </c>
      <c r="AV143" s="167">
        <f t="shared" si="172"/>
        <v>0</v>
      </c>
      <c r="AW143" s="167">
        <f t="shared" si="172"/>
        <v>0</v>
      </c>
      <c r="AX143" s="167">
        <f t="shared" si="172"/>
        <v>0</v>
      </c>
      <c r="AY143" s="167">
        <f t="shared" si="172"/>
        <v>0</v>
      </c>
      <c r="AZ143" s="167">
        <f t="shared" si="172"/>
        <v>0</v>
      </c>
      <c r="BA143" s="167">
        <f t="shared" si="172"/>
        <v>0</v>
      </c>
      <c r="BB143" s="167">
        <f t="shared" si="172"/>
        <v>0</v>
      </c>
      <c r="BC143" s="167">
        <f t="shared" si="172"/>
        <v>0</v>
      </c>
      <c r="BD143" s="167">
        <f t="shared" si="172"/>
        <v>0</v>
      </c>
      <c r="BE143" s="167">
        <f t="shared" si="172"/>
        <v>0</v>
      </c>
    </row>
    <row r="144" spans="1:62" ht="15" customHeight="1" thickBot="1">
      <c r="A144" s="119"/>
      <c r="B144" s="921" t="str">
        <f>+IF('Formulario 1'!$E$64=2,"",IF('Cuadro de Personal'!F145=0,"",IF('Cuadro de Personal'!F145&lt;'Cuadro de Personal'!G145,"Lecciones de TIE sobreasignadas",IF('Cuadro de Personal'!F145&gt;'Cuadro de Personal'!G145,"Lecciones de TIE sin asignar","Lecciones de TIE asignadas -√-"))))</f>
        <v/>
      </c>
      <c r="C144" s="922"/>
      <c r="D144" s="922"/>
      <c r="E144" s="922"/>
      <c r="F144" s="922"/>
      <c r="G144" s="923"/>
      <c r="H144" s="66"/>
      <c r="I144" s="157"/>
      <c r="J144" s="157"/>
      <c r="K144" s="157"/>
      <c r="L144" s="118"/>
      <c r="M144" s="118"/>
      <c r="N144" s="118"/>
      <c r="O144" s="118"/>
      <c r="P144" s="118"/>
      <c r="Q144" s="118"/>
      <c r="R144" s="118"/>
      <c r="T144" s="852" t="str">
        <f>+IF((Q142-Z141)&gt;-1,"Lecciones sin asignar en propiedad:","Exceso de lecciones asignadas en propiedad:")</f>
        <v>Lecciones sin asignar en propiedad:</v>
      </c>
      <c r="U144" s="853"/>
      <c r="V144" s="853"/>
      <c r="W144" s="853"/>
      <c r="X144" s="853"/>
      <c r="Y144" s="853"/>
      <c r="Z144" s="853"/>
      <c r="AA144" s="213">
        <f>+Q142-Z141</f>
        <v>0</v>
      </c>
      <c r="AE144" s="1" t="str">
        <f t="shared" si="166"/>
        <v/>
      </c>
      <c r="AF144" s="1">
        <f t="shared" si="110"/>
        <v>0</v>
      </c>
      <c r="AG144" s="1">
        <f t="shared" ca="1" si="115"/>
        <v>3</v>
      </c>
      <c r="AH144" s="1" t="str">
        <f t="shared" si="111"/>
        <v/>
      </c>
      <c r="AI144" s="1" t="str">
        <f t="shared" si="112"/>
        <v/>
      </c>
      <c r="AJ144" s="1" t="str">
        <f t="shared" si="113"/>
        <v/>
      </c>
      <c r="AL144" s="167">
        <f t="shared" ref="AL144:BE144" si="173">+IF($AE144="CC",SUMIF($R144:$V144,AL$9,$R163:$V163),0)</f>
        <v>0</v>
      </c>
      <c r="AM144" s="167">
        <f t="shared" si="173"/>
        <v>0</v>
      </c>
      <c r="AN144" s="167">
        <f t="shared" si="173"/>
        <v>0</v>
      </c>
      <c r="AO144" s="167">
        <f t="shared" si="173"/>
        <v>0</v>
      </c>
      <c r="AP144" s="167">
        <f t="shared" si="173"/>
        <v>0</v>
      </c>
      <c r="AQ144" s="167">
        <f t="shared" si="173"/>
        <v>0</v>
      </c>
      <c r="AR144" s="167">
        <f t="shared" si="173"/>
        <v>0</v>
      </c>
      <c r="AS144" s="167">
        <f t="shared" si="173"/>
        <v>0</v>
      </c>
      <c r="AT144" s="167">
        <f t="shared" si="173"/>
        <v>0</v>
      </c>
      <c r="AU144" s="167">
        <f t="shared" si="173"/>
        <v>0</v>
      </c>
      <c r="AV144" s="167">
        <f t="shared" si="173"/>
        <v>0</v>
      </c>
      <c r="AW144" s="167">
        <f t="shared" si="173"/>
        <v>0</v>
      </c>
      <c r="AX144" s="167">
        <f t="shared" si="173"/>
        <v>0</v>
      </c>
      <c r="AY144" s="167">
        <f t="shared" si="173"/>
        <v>0</v>
      </c>
      <c r="AZ144" s="167">
        <f t="shared" si="173"/>
        <v>0</v>
      </c>
      <c r="BA144" s="167">
        <f t="shared" si="173"/>
        <v>0</v>
      </c>
      <c r="BB144" s="167">
        <f t="shared" si="173"/>
        <v>0</v>
      </c>
      <c r="BC144" s="167">
        <f t="shared" si="173"/>
        <v>0</v>
      </c>
      <c r="BD144" s="167">
        <f t="shared" si="173"/>
        <v>0</v>
      </c>
      <c r="BE144" s="167">
        <f t="shared" si="173"/>
        <v>0</v>
      </c>
      <c r="BJ144" s="1">
        <f>+IF(OR(B144="",B144="Lecciones de TIE asignadas -√-"),1,0)</f>
        <v>1</v>
      </c>
    </row>
    <row r="145" spans="1:59" ht="15" customHeight="1" thickBot="1">
      <c r="A145" s="119"/>
      <c r="C145" s="176">
        <f>IF($C120="n.a.","n.a.",LOOKUP($A113,'Hoja de Cálculo'!$S$20:$S$45,'Hoja de Cálculo'!AB$20:AB$45))</f>
        <v>0</v>
      </c>
      <c r="D145" s="177">
        <f>+IF(R122=12,R141,IF(S122=12,S141,IF(T122=12,T141,IF(U122=12,U141,IF(V122=12,V141,0)))))</f>
        <v>0</v>
      </c>
      <c r="E145" s="78"/>
      <c r="F145" s="186">
        <f>IF($C120="n.a.",0,LOOKUP($A113,'Hoja de Cálculo'!$S$20:$S$45,'Hoja de Cálculo'!$AL$20:$AL$45))</f>
        <v>0</v>
      </c>
      <c r="G145" s="177">
        <f>+IF(R122=9,R141,0)+IF(S122=9,S141,0)+IF(T122=9,T141,0)+IF(U122=9,U141,0)+IF(V122=9,V141,0)</f>
        <v>0</v>
      </c>
      <c r="H145" s="66"/>
      <c r="I145" s="157"/>
      <c r="J145" s="157"/>
      <c r="K145" s="157"/>
      <c r="L145" s="118"/>
      <c r="M145" s="118"/>
      <c r="N145" s="118"/>
      <c r="O145" s="118"/>
      <c r="P145" s="118"/>
      <c r="Q145" s="854" t="str">
        <f>IF(AA144&lt;0,IF(AA145="","Exceso de lecciones en propiedad asignadas en lecciones Co-curriculares","Exceso de lecciones en propiedad sin asignar:"),"")</f>
        <v/>
      </c>
      <c r="R145" s="855"/>
      <c r="S145" s="855"/>
      <c r="T145" s="855"/>
      <c r="U145" s="855"/>
      <c r="V145" s="855"/>
      <c r="W145" s="855"/>
      <c r="X145" s="855"/>
      <c r="Y145" s="855"/>
      <c r="Z145" s="855"/>
      <c r="AA145" s="156" t="str">
        <f>+IF(AA144&lt;0,IF(W141&gt;=Z141,"",W141-Z141),"")</f>
        <v/>
      </c>
      <c r="AE145" s="1" t="str">
        <f t="shared" si="166"/>
        <v/>
      </c>
      <c r="AF145" s="1">
        <f t="shared" si="110"/>
        <v>0</v>
      </c>
      <c r="AG145" s="1">
        <f t="shared" ca="1" si="115"/>
        <v>3</v>
      </c>
      <c r="AH145" s="1" t="str">
        <f t="shared" si="111"/>
        <v/>
      </c>
      <c r="AI145" s="1" t="str">
        <f t="shared" si="112"/>
        <v/>
      </c>
      <c r="AJ145" s="1" t="str">
        <f t="shared" si="113"/>
        <v/>
      </c>
      <c r="AL145" s="167">
        <f t="shared" ref="AL145:BE145" si="174">+IF($AE145="CC",SUMIF($R145:$V145,AL$9,$R164:$V164),0)</f>
        <v>0</v>
      </c>
      <c r="AM145" s="167">
        <f t="shared" si="174"/>
        <v>0</v>
      </c>
      <c r="AN145" s="167">
        <f t="shared" si="174"/>
        <v>0</v>
      </c>
      <c r="AO145" s="167">
        <f t="shared" si="174"/>
        <v>0</v>
      </c>
      <c r="AP145" s="167">
        <f t="shared" si="174"/>
        <v>0</v>
      </c>
      <c r="AQ145" s="167">
        <f t="shared" si="174"/>
        <v>0</v>
      </c>
      <c r="AR145" s="167">
        <f t="shared" si="174"/>
        <v>0</v>
      </c>
      <c r="AS145" s="167">
        <f t="shared" si="174"/>
        <v>0</v>
      </c>
      <c r="AT145" s="167">
        <f t="shared" si="174"/>
        <v>0</v>
      </c>
      <c r="AU145" s="167">
        <f t="shared" si="174"/>
        <v>0</v>
      </c>
      <c r="AV145" s="167">
        <f t="shared" si="174"/>
        <v>0</v>
      </c>
      <c r="AW145" s="167">
        <f t="shared" si="174"/>
        <v>0</v>
      </c>
      <c r="AX145" s="167">
        <f t="shared" si="174"/>
        <v>0</v>
      </c>
      <c r="AY145" s="167">
        <f t="shared" si="174"/>
        <v>0</v>
      </c>
      <c r="AZ145" s="167">
        <f t="shared" si="174"/>
        <v>0</v>
      </c>
      <c r="BA145" s="167">
        <f t="shared" si="174"/>
        <v>0</v>
      </c>
      <c r="BB145" s="167">
        <f t="shared" si="174"/>
        <v>0</v>
      </c>
      <c r="BC145" s="167">
        <f t="shared" si="174"/>
        <v>0</v>
      </c>
      <c r="BD145" s="167">
        <f t="shared" si="174"/>
        <v>0</v>
      </c>
      <c r="BE145" s="167">
        <f t="shared" si="174"/>
        <v>0</v>
      </c>
      <c r="BG145" s="167">
        <f>+IF(AA145&lt;0,-AA145,0)</f>
        <v>0</v>
      </c>
    </row>
    <row r="146" spans="1:59" ht="7.5" customHeight="1" thickBot="1">
      <c r="C146" s="78"/>
      <c r="D146" s="78"/>
      <c r="E146" s="78"/>
      <c r="F146" s="78"/>
      <c r="G146" s="78"/>
      <c r="AE146" s="1" t="str">
        <f t="shared" si="166"/>
        <v/>
      </c>
      <c r="AF146" s="1">
        <f t="shared" si="110"/>
        <v>0</v>
      </c>
      <c r="AG146" s="1">
        <f t="shared" ca="1" si="115"/>
        <v>3</v>
      </c>
      <c r="AH146" s="1" t="str">
        <f t="shared" si="111"/>
        <v/>
      </c>
      <c r="AI146" s="1" t="str">
        <f t="shared" si="112"/>
        <v/>
      </c>
      <c r="AJ146" s="1" t="str">
        <f t="shared" si="113"/>
        <v/>
      </c>
      <c r="AL146" s="167">
        <f t="shared" ref="AL146:BE146" si="175">+IF($AE146="CC",SUMIF($R146:$V146,AL$9,$R165:$V165),0)</f>
        <v>0</v>
      </c>
      <c r="AM146" s="167">
        <f t="shared" si="175"/>
        <v>0</v>
      </c>
      <c r="AN146" s="167">
        <f t="shared" si="175"/>
        <v>0</v>
      </c>
      <c r="AO146" s="167">
        <f t="shared" si="175"/>
        <v>0</v>
      </c>
      <c r="AP146" s="167">
        <f t="shared" si="175"/>
        <v>0</v>
      </c>
      <c r="AQ146" s="167">
        <f t="shared" si="175"/>
        <v>0</v>
      </c>
      <c r="AR146" s="167">
        <f t="shared" si="175"/>
        <v>0</v>
      </c>
      <c r="AS146" s="167">
        <f t="shared" si="175"/>
        <v>0</v>
      </c>
      <c r="AT146" s="167">
        <f t="shared" si="175"/>
        <v>0</v>
      </c>
      <c r="AU146" s="167">
        <f t="shared" si="175"/>
        <v>0</v>
      </c>
      <c r="AV146" s="167">
        <f t="shared" si="175"/>
        <v>0</v>
      </c>
      <c r="AW146" s="167">
        <f t="shared" si="175"/>
        <v>0</v>
      </c>
      <c r="AX146" s="167">
        <f t="shared" si="175"/>
        <v>0</v>
      </c>
      <c r="AY146" s="167">
        <f t="shared" si="175"/>
        <v>0</v>
      </c>
      <c r="AZ146" s="167">
        <f t="shared" si="175"/>
        <v>0</v>
      </c>
      <c r="BA146" s="167">
        <f t="shared" si="175"/>
        <v>0</v>
      </c>
      <c r="BB146" s="167">
        <f t="shared" si="175"/>
        <v>0</v>
      </c>
      <c r="BC146" s="167">
        <f t="shared" si="175"/>
        <v>0</v>
      </c>
      <c r="BD146" s="167">
        <f t="shared" si="175"/>
        <v>0</v>
      </c>
      <c r="BE146" s="167">
        <f t="shared" si="175"/>
        <v>0</v>
      </c>
      <c r="BG146" s="167"/>
    </row>
    <row r="147" spans="1:59" ht="15.75" customHeight="1">
      <c r="C147" s="856" t="s">
        <v>939</v>
      </c>
      <c r="D147" s="857"/>
      <c r="E147" s="857"/>
      <c r="F147" s="303"/>
      <c r="G147" s="303"/>
      <c r="H147" s="303"/>
      <c r="I147" s="303"/>
      <c r="J147" s="303"/>
      <c r="K147" s="303"/>
      <c r="L147" s="303"/>
      <c r="M147" s="303"/>
      <c r="N147" s="303"/>
      <c r="O147" s="303"/>
      <c r="P147" s="303"/>
      <c r="Q147" s="303"/>
      <c r="R147" s="303"/>
      <c r="S147" s="303"/>
      <c r="T147" s="303"/>
      <c r="U147" s="303"/>
      <c r="V147" s="303"/>
      <c r="W147" s="303"/>
      <c r="X147" s="168"/>
      <c r="Y147" s="303"/>
      <c r="Z147" s="303"/>
      <c r="AA147" s="82"/>
      <c r="AE147" s="1" t="str">
        <f t="shared" si="166"/>
        <v/>
      </c>
      <c r="AF147" s="1">
        <f t="shared" ca="1" si="110"/>
        <v>0</v>
      </c>
      <c r="AG147" s="1">
        <f t="shared" ca="1" si="115"/>
        <v>3</v>
      </c>
      <c r="AH147" s="1" t="str">
        <f t="shared" ca="1" si="111"/>
        <v/>
      </c>
      <c r="AI147" s="1" t="str">
        <f t="shared" ca="1" si="112"/>
        <v/>
      </c>
      <c r="AJ147" s="1" t="str">
        <f t="shared" ca="1" si="113"/>
        <v/>
      </c>
      <c r="AL147" s="167">
        <f t="shared" ref="AL147:BE147" si="176">+IF($AE147="CC",SUMIF($R147:$V147,AL$9,$R166:$V166),0)</f>
        <v>0</v>
      </c>
      <c r="AM147" s="167">
        <f t="shared" si="176"/>
        <v>0</v>
      </c>
      <c r="AN147" s="167">
        <f t="shared" si="176"/>
        <v>0</v>
      </c>
      <c r="AO147" s="167">
        <f t="shared" si="176"/>
        <v>0</v>
      </c>
      <c r="AP147" s="167">
        <f t="shared" si="176"/>
        <v>0</v>
      </c>
      <c r="AQ147" s="167">
        <f t="shared" si="176"/>
        <v>0</v>
      </c>
      <c r="AR147" s="167">
        <f t="shared" si="176"/>
        <v>0</v>
      </c>
      <c r="AS147" s="167">
        <f t="shared" si="176"/>
        <v>0</v>
      </c>
      <c r="AT147" s="167">
        <f t="shared" si="176"/>
        <v>0</v>
      </c>
      <c r="AU147" s="167">
        <f t="shared" si="176"/>
        <v>0</v>
      </c>
      <c r="AV147" s="167">
        <f t="shared" si="176"/>
        <v>0</v>
      </c>
      <c r="AW147" s="167">
        <f t="shared" si="176"/>
        <v>0</v>
      </c>
      <c r="AX147" s="167">
        <f t="shared" si="176"/>
        <v>0</v>
      </c>
      <c r="AY147" s="167">
        <f t="shared" si="176"/>
        <v>0</v>
      </c>
      <c r="AZ147" s="167">
        <f t="shared" si="176"/>
        <v>0</v>
      </c>
      <c r="BA147" s="167">
        <f t="shared" si="176"/>
        <v>0</v>
      </c>
      <c r="BB147" s="167">
        <f t="shared" si="176"/>
        <v>0</v>
      </c>
      <c r="BC147" s="167">
        <f t="shared" si="176"/>
        <v>0</v>
      </c>
      <c r="BD147" s="167">
        <f t="shared" si="176"/>
        <v>0</v>
      </c>
      <c r="BE147" s="167">
        <f t="shared" si="176"/>
        <v>0</v>
      </c>
      <c r="BG147" s="167"/>
    </row>
    <row r="148" spans="1:59" ht="15.75" customHeight="1">
      <c r="C148" s="836" t="s">
        <v>940</v>
      </c>
      <c r="D148" s="837"/>
      <c r="E148" s="837"/>
      <c r="F148" s="837"/>
      <c r="G148" s="837"/>
      <c r="H148" s="837"/>
      <c r="I148" s="837"/>
      <c r="J148" s="837"/>
      <c r="K148" s="837"/>
      <c r="L148" s="837"/>
      <c r="M148" s="837"/>
      <c r="N148" s="837"/>
      <c r="O148" s="837"/>
      <c r="P148" s="837"/>
      <c r="Q148" s="837"/>
      <c r="R148" s="837"/>
      <c r="S148" s="837"/>
      <c r="T148" s="837"/>
      <c r="U148" s="837"/>
      <c r="V148" s="837"/>
      <c r="W148" s="837"/>
      <c r="X148" s="837"/>
      <c r="Y148" s="837"/>
      <c r="Z148" s="837"/>
      <c r="AA148" s="838"/>
      <c r="AE148" s="1" t="str">
        <f t="shared" si="166"/>
        <v/>
      </c>
      <c r="AF148" s="1">
        <f t="shared" si="110"/>
        <v>0</v>
      </c>
      <c r="AG148" s="1">
        <f t="shared" ca="1" si="115"/>
        <v>3</v>
      </c>
      <c r="AH148" s="1" t="str">
        <f t="shared" si="111"/>
        <v/>
      </c>
      <c r="AI148" s="1" t="str">
        <f t="shared" si="112"/>
        <v/>
      </c>
      <c r="AJ148" s="1" t="str">
        <f t="shared" si="113"/>
        <v/>
      </c>
      <c r="AL148" s="167">
        <f t="shared" ref="AL148:BE148" si="177">+IF($AE148="CC",SUMIF($R148:$V148,AL$9,$R167:$V167),0)</f>
        <v>0</v>
      </c>
      <c r="AM148" s="167">
        <f t="shared" si="177"/>
        <v>0</v>
      </c>
      <c r="AN148" s="167">
        <f t="shared" si="177"/>
        <v>0</v>
      </c>
      <c r="AO148" s="167">
        <f t="shared" si="177"/>
        <v>0</v>
      </c>
      <c r="AP148" s="167">
        <f t="shared" si="177"/>
        <v>0</v>
      </c>
      <c r="AQ148" s="167">
        <f t="shared" si="177"/>
        <v>0</v>
      </c>
      <c r="AR148" s="167">
        <f t="shared" si="177"/>
        <v>0</v>
      </c>
      <c r="AS148" s="167">
        <f t="shared" si="177"/>
        <v>0</v>
      </c>
      <c r="AT148" s="167">
        <f t="shared" si="177"/>
        <v>0</v>
      </c>
      <c r="AU148" s="167">
        <f t="shared" si="177"/>
        <v>0</v>
      </c>
      <c r="AV148" s="167">
        <f t="shared" si="177"/>
        <v>0</v>
      </c>
      <c r="AW148" s="167">
        <f t="shared" si="177"/>
        <v>0</v>
      </c>
      <c r="AX148" s="167">
        <f t="shared" si="177"/>
        <v>0</v>
      </c>
      <c r="AY148" s="167">
        <f t="shared" si="177"/>
        <v>0</v>
      </c>
      <c r="AZ148" s="167">
        <f t="shared" si="177"/>
        <v>0</v>
      </c>
      <c r="BA148" s="167">
        <f t="shared" si="177"/>
        <v>0</v>
      </c>
      <c r="BB148" s="167">
        <f t="shared" si="177"/>
        <v>0</v>
      </c>
      <c r="BC148" s="167">
        <f t="shared" si="177"/>
        <v>0</v>
      </c>
      <c r="BD148" s="167">
        <f t="shared" si="177"/>
        <v>0</v>
      </c>
      <c r="BE148" s="167">
        <f t="shared" si="177"/>
        <v>0</v>
      </c>
      <c r="BG148" s="167"/>
    </row>
    <row r="149" spans="1:59" ht="15.75" customHeight="1">
      <c r="C149" s="836" t="s">
        <v>1025</v>
      </c>
      <c r="D149" s="837"/>
      <c r="E149" s="837"/>
      <c r="F149" s="837"/>
      <c r="G149" s="837"/>
      <c r="H149" s="837"/>
      <c r="I149" s="837"/>
      <c r="J149" s="837"/>
      <c r="K149" s="837"/>
      <c r="L149" s="837"/>
      <c r="M149" s="837"/>
      <c r="N149" s="837"/>
      <c r="O149" s="837"/>
      <c r="P149" s="837"/>
      <c r="Q149" s="837"/>
      <c r="R149" s="837"/>
      <c r="S149" s="837"/>
      <c r="T149" s="837"/>
      <c r="U149" s="837"/>
      <c r="V149" s="837"/>
      <c r="W149" s="837"/>
      <c r="X149" s="837"/>
      <c r="Y149" s="837"/>
      <c r="Z149" s="837"/>
      <c r="AA149" s="838"/>
      <c r="AE149" s="1" t="str">
        <f t="shared" si="166"/>
        <v/>
      </c>
      <c r="AF149" s="1">
        <f t="shared" si="110"/>
        <v>0</v>
      </c>
      <c r="AG149" s="1">
        <f t="shared" ca="1" si="115"/>
        <v>3</v>
      </c>
      <c r="AH149" s="1" t="str">
        <f t="shared" si="111"/>
        <v/>
      </c>
      <c r="AI149" s="1" t="str">
        <f t="shared" si="112"/>
        <v/>
      </c>
      <c r="AJ149" s="1" t="str">
        <f t="shared" si="113"/>
        <v/>
      </c>
      <c r="AL149" s="167">
        <f t="shared" ref="AL149:BE149" si="178">+IF($AE149="CC",SUMIF($R149:$V149,AL$9,$R168:$V168),0)</f>
        <v>0</v>
      </c>
      <c r="AM149" s="167">
        <f t="shared" si="178"/>
        <v>0</v>
      </c>
      <c r="AN149" s="167">
        <f t="shared" si="178"/>
        <v>0</v>
      </c>
      <c r="AO149" s="167">
        <f t="shared" si="178"/>
        <v>0</v>
      </c>
      <c r="AP149" s="167">
        <f t="shared" si="178"/>
        <v>0</v>
      </c>
      <c r="AQ149" s="167">
        <f t="shared" si="178"/>
        <v>0</v>
      </c>
      <c r="AR149" s="167">
        <f t="shared" si="178"/>
        <v>0</v>
      </c>
      <c r="AS149" s="167">
        <f t="shared" si="178"/>
        <v>0</v>
      </c>
      <c r="AT149" s="167">
        <f t="shared" si="178"/>
        <v>0</v>
      </c>
      <c r="AU149" s="167">
        <f t="shared" si="178"/>
        <v>0</v>
      </c>
      <c r="AV149" s="167">
        <f t="shared" si="178"/>
        <v>0</v>
      </c>
      <c r="AW149" s="167">
        <f t="shared" si="178"/>
        <v>0</v>
      </c>
      <c r="AX149" s="167">
        <f t="shared" si="178"/>
        <v>0</v>
      </c>
      <c r="AY149" s="167">
        <f t="shared" si="178"/>
        <v>0</v>
      </c>
      <c r="AZ149" s="167">
        <f t="shared" si="178"/>
        <v>0</v>
      </c>
      <c r="BA149" s="167">
        <f t="shared" si="178"/>
        <v>0</v>
      </c>
      <c r="BB149" s="167">
        <f t="shared" si="178"/>
        <v>0</v>
      </c>
      <c r="BC149" s="167">
        <f t="shared" si="178"/>
        <v>0</v>
      </c>
      <c r="BD149" s="167">
        <f t="shared" si="178"/>
        <v>0</v>
      </c>
      <c r="BE149" s="167">
        <f t="shared" si="178"/>
        <v>0</v>
      </c>
      <c r="BG149" s="167"/>
    </row>
    <row r="150" spans="1:59">
      <c r="C150" s="839" t="s">
        <v>1022</v>
      </c>
      <c r="D150" s="837"/>
      <c r="E150" s="837"/>
      <c r="F150" s="837"/>
      <c r="G150" s="837"/>
      <c r="H150" s="837"/>
      <c r="I150" s="837"/>
      <c r="J150" s="837"/>
      <c r="K150" s="837"/>
      <c r="L150" s="837"/>
      <c r="M150" s="837"/>
      <c r="N150" s="837"/>
      <c r="O150" s="837"/>
      <c r="P150" s="837"/>
      <c r="Q150" s="837"/>
      <c r="R150" s="837"/>
      <c r="S150" s="837"/>
      <c r="T150" s="837"/>
      <c r="U150" s="837"/>
      <c r="V150" s="837"/>
      <c r="W150" s="837"/>
      <c r="X150" s="837"/>
      <c r="Y150" s="837"/>
      <c r="Z150" s="837"/>
      <c r="AA150" s="838"/>
      <c r="AE150" s="1" t="str">
        <f t="shared" si="166"/>
        <v/>
      </c>
      <c r="AF150" s="1">
        <f t="shared" si="110"/>
        <v>0</v>
      </c>
      <c r="AG150" s="1">
        <f t="shared" ca="1" si="115"/>
        <v>3</v>
      </c>
      <c r="AH150" s="1" t="str">
        <f t="shared" si="111"/>
        <v/>
      </c>
      <c r="AI150" s="1" t="str">
        <f t="shared" si="112"/>
        <v/>
      </c>
      <c r="AJ150" s="1" t="str">
        <f t="shared" si="113"/>
        <v/>
      </c>
      <c r="AL150" s="167">
        <f t="shared" ref="AL150:BE150" si="179">+IF($AE150="CC",SUMIF($R150:$V150,AL$9,$R169:$V169),0)</f>
        <v>0</v>
      </c>
      <c r="AM150" s="167">
        <f t="shared" si="179"/>
        <v>0</v>
      </c>
      <c r="AN150" s="167">
        <f t="shared" si="179"/>
        <v>0</v>
      </c>
      <c r="AO150" s="167">
        <f t="shared" si="179"/>
        <v>0</v>
      </c>
      <c r="AP150" s="167">
        <f t="shared" si="179"/>
        <v>0</v>
      </c>
      <c r="AQ150" s="167">
        <f t="shared" si="179"/>
        <v>0</v>
      </c>
      <c r="AR150" s="167">
        <f t="shared" si="179"/>
        <v>0</v>
      </c>
      <c r="AS150" s="167">
        <f t="shared" si="179"/>
        <v>0</v>
      </c>
      <c r="AT150" s="167">
        <f t="shared" si="179"/>
        <v>0</v>
      </c>
      <c r="AU150" s="167">
        <f t="shared" si="179"/>
        <v>0</v>
      </c>
      <c r="AV150" s="167">
        <f t="shared" si="179"/>
        <v>0</v>
      </c>
      <c r="AW150" s="167">
        <f t="shared" si="179"/>
        <v>0</v>
      </c>
      <c r="AX150" s="167">
        <f t="shared" si="179"/>
        <v>0</v>
      </c>
      <c r="AY150" s="167">
        <f t="shared" si="179"/>
        <v>0</v>
      </c>
      <c r="AZ150" s="167">
        <f t="shared" si="179"/>
        <v>0</v>
      </c>
      <c r="BA150" s="167">
        <f t="shared" si="179"/>
        <v>0</v>
      </c>
      <c r="BB150" s="167">
        <f t="shared" si="179"/>
        <v>0</v>
      </c>
      <c r="BC150" s="167">
        <f t="shared" si="179"/>
        <v>0</v>
      </c>
      <c r="BD150" s="167">
        <f t="shared" si="179"/>
        <v>0</v>
      </c>
      <c r="BE150" s="167">
        <f t="shared" si="179"/>
        <v>0</v>
      </c>
      <c r="BG150" s="167"/>
    </row>
    <row r="151" spans="1:59" ht="15" customHeight="1">
      <c r="C151" s="836" t="s">
        <v>941</v>
      </c>
      <c r="D151" s="837"/>
      <c r="E151" s="837"/>
      <c r="F151" s="837"/>
      <c r="G151" s="837"/>
      <c r="H151" s="837"/>
      <c r="I151" s="837"/>
      <c r="J151" s="837"/>
      <c r="K151" s="837"/>
      <c r="L151" s="837"/>
      <c r="M151" s="837"/>
      <c r="N151" s="837"/>
      <c r="O151" s="837"/>
      <c r="P151" s="837"/>
      <c r="Q151" s="837"/>
      <c r="R151" s="837"/>
      <c r="S151" s="837"/>
      <c r="T151" s="837"/>
      <c r="U151" s="837"/>
      <c r="V151" s="837"/>
      <c r="W151" s="837"/>
      <c r="X151" s="837"/>
      <c r="Y151" s="837"/>
      <c r="Z151" s="837"/>
      <c r="AA151" s="838"/>
      <c r="AE151" s="1" t="str">
        <f t="shared" si="166"/>
        <v/>
      </c>
      <c r="AF151" s="1">
        <f t="shared" si="110"/>
        <v>0</v>
      </c>
      <c r="AG151" s="1">
        <f t="shared" ca="1" si="115"/>
        <v>3</v>
      </c>
      <c r="AH151" s="1" t="str">
        <f t="shared" si="111"/>
        <v/>
      </c>
      <c r="AI151" s="1" t="str">
        <f t="shared" si="112"/>
        <v/>
      </c>
      <c r="AJ151" s="1" t="str">
        <f t="shared" si="113"/>
        <v/>
      </c>
      <c r="AL151" s="167">
        <f t="shared" ref="AL151:BE151" si="180">+IF($AE151="CC",SUMIF($R151:$V151,AL$9,$R170:$V170),0)</f>
        <v>0</v>
      </c>
      <c r="AM151" s="167">
        <f t="shared" si="180"/>
        <v>0</v>
      </c>
      <c r="AN151" s="167">
        <f t="shared" si="180"/>
        <v>0</v>
      </c>
      <c r="AO151" s="167">
        <f t="shared" si="180"/>
        <v>0</v>
      </c>
      <c r="AP151" s="167">
        <f t="shared" si="180"/>
        <v>0</v>
      </c>
      <c r="AQ151" s="167">
        <f t="shared" si="180"/>
        <v>0</v>
      </c>
      <c r="AR151" s="167">
        <f t="shared" si="180"/>
        <v>0</v>
      </c>
      <c r="AS151" s="167">
        <f t="shared" si="180"/>
        <v>0</v>
      </c>
      <c r="AT151" s="167">
        <f t="shared" si="180"/>
        <v>0</v>
      </c>
      <c r="AU151" s="167">
        <f t="shared" si="180"/>
        <v>0</v>
      </c>
      <c r="AV151" s="167">
        <f t="shared" si="180"/>
        <v>0</v>
      </c>
      <c r="AW151" s="167">
        <f t="shared" si="180"/>
        <v>0</v>
      </c>
      <c r="AX151" s="167">
        <f t="shared" si="180"/>
        <v>0</v>
      </c>
      <c r="AY151" s="167">
        <f t="shared" si="180"/>
        <v>0</v>
      </c>
      <c r="AZ151" s="167">
        <f t="shared" si="180"/>
        <v>0</v>
      </c>
      <c r="BA151" s="167">
        <f t="shared" si="180"/>
        <v>0</v>
      </c>
      <c r="BB151" s="167">
        <f t="shared" si="180"/>
        <v>0</v>
      </c>
      <c r="BC151" s="167">
        <f t="shared" si="180"/>
        <v>0</v>
      </c>
      <c r="BD151" s="167">
        <f t="shared" si="180"/>
        <v>0</v>
      </c>
      <c r="BE151" s="167">
        <f t="shared" si="180"/>
        <v>0</v>
      </c>
      <c r="BG151" s="167"/>
    </row>
    <row r="152" spans="1:59" ht="15" customHeight="1" thickBot="1">
      <c r="C152" s="840" t="s">
        <v>942</v>
      </c>
      <c r="D152" s="841"/>
      <c r="E152" s="841"/>
      <c r="F152" s="841"/>
      <c r="G152" s="841"/>
      <c r="H152" s="841"/>
      <c r="I152" s="841"/>
      <c r="J152" s="841"/>
      <c r="K152" s="841"/>
      <c r="L152" s="841"/>
      <c r="M152" s="841"/>
      <c r="N152" s="841"/>
      <c r="O152" s="841"/>
      <c r="P152" s="841"/>
      <c r="Q152" s="841"/>
      <c r="R152" s="841"/>
      <c r="S152" s="841"/>
      <c r="T152" s="841"/>
      <c r="U152" s="841"/>
      <c r="V152" s="841"/>
      <c r="W152" s="841"/>
      <c r="X152" s="841"/>
      <c r="Y152" s="841"/>
      <c r="Z152" s="841"/>
      <c r="AA152" s="842"/>
      <c r="AE152" s="1" t="str">
        <f t="shared" si="166"/>
        <v/>
      </c>
      <c r="AF152" s="1">
        <f t="shared" si="110"/>
        <v>0</v>
      </c>
      <c r="AG152" s="1">
        <f t="shared" ca="1" si="115"/>
        <v>3</v>
      </c>
      <c r="AH152" s="1" t="str">
        <f t="shared" si="111"/>
        <v/>
      </c>
      <c r="AI152" s="1" t="str">
        <f t="shared" si="112"/>
        <v/>
      </c>
      <c r="AJ152" s="1" t="str">
        <f t="shared" si="113"/>
        <v/>
      </c>
      <c r="AL152" s="167">
        <f t="shared" ref="AL152:BE152" si="181">+IF($AE152="CC",SUMIF($R152:$V152,AL$9,$R171:$V171),0)</f>
        <v>0</v>
      </c>
      <c r="AM152" s="167">
        <f t="shared" si="181"/>
        <v>0</v>
      </c>
      <c r="AN152" s="167">
        <f t="shared" si="181"/>
        <v>0</v>
      </c>
      <c r="AO152" s="167">
        <f t="shared" si="181"/>
        <v>0</v>
      </c>
      <c r="AP152" s="167">
        <f t="shared" si="181"/>
        <v>0</v>
      </c>
      <c r="AQ152" s="167">
        <f t="shared" si="181"/>
        <v>0</v>
      </c>
      <c r="AR152" s="167">
        <f t="shared" si="181"/>
        <v>0</v>
      </c>
      <c r="AS152" s="167">
        <f t="shared" si="181"/>
        <v>0</v>
      </c>
      <c r="AT152" s="167">
        <f t="shared" si="181"/>
        <v>0</v>
      </c>
      <c r="AU152" s="167">
        <f t="shared" si="181"/>
        <v>0</v>
      </c>
      <c r="AV152" s="167">
        <f t="shared" si="181"/>
        <v>0</v>
      </c>
      <c r="AW152" s="167">
        <f t="shared" si="181"/>
        <v>0</v>
      </c>
      <c r="AX152" s="167">
        <f t="shared" si="181"/>
        <v>0</v>
      </c>
      <c r="AY152" s="167">
        <f t="shared" si="181"/>
        <v>0</v>
      </c>
      <c r="AZ152" s="167">
        <f t="shared" si="181"/>
        <v>0</v>
      </c>
      <c r="BA152" s="167">
        <f t="shared" si="181"/>
        <v>0</v>
      </c>
      <c r="BB152" s="167">
        <f t="shared" si="181"/>
        <v>0</v>
      </c>
      <c r="BC152" s="167">
        <f t="shared" si="181"/>
        <v>0</v>
      </c>
      <c r="BD152" s="167">
        <f t="shared" si="181"/>
        <v>0</v>
      </c>
      <c r="BE152" s="167">
        <f t="shared" si="181"/>
        <v>0</v>
      </c>
      <c r="BG152" s="167"/>
    </row>
    <row r="153" spans="1:59" ht="7.5" customHeight="1" thickBot="1">
      <c r="AE153" s="1" t="str">
        <f t="shared" si="166"/>
        <v/>
      </c>
      <c r="AF153" s="1">
        <f t="shared" si="110"/>
        <v>0</v>
      </c>
      <c r="AG153" s="1">
        <f t="shared" ca="1" si="115"/>
        <v>3</v>
      </c>
      <c r="AH153" s="1" t="str">
        <f t="shared" si="111"/>
        <v/>
      </c>
      <c r="AI153" s="1" t="str">
        <f t="shared" si="112"/>
        <v/>
      </c>
      <c r="AJ153" s="1" t="str">
        <f t="shared" si="113"/>
        <v/>
      </c>
      <c r="AL153" s="167">
        <f t="shared" ref="AL153:BE153" si="182">+IF($AE153="CC",SUMIF($R153:$V153,AL$9,$R172:$V172),0)</f>
        <v>0</v>
      </c>
      <c r="AM153" s="167">
        <f t="shared" si="182"/>
        <v>0</v>
      </c>
      <c r="AN153" s="167">
        <f t="shared" si="182"/>
        <v>0</v>
      </c>
      <c r="AO153" s="167">
        <f t="shared" si="182"/>
        <v>0</v>
      </c>
      <c r="AP153" s="167">
        <f t="shared" si="182"/>
        <v>0</v>
      </c>
      <c r="AQ153" s="167">
        <f t="shared" si="182"/>
        <v>0</v>
      </c>
      <c r="AR153" s="167">
        <f t="shared" si="182"/>
        <v>0</v>
      </c>
      <c r="AS153" s="167">
        <f t="shared" si="182"/>
        <v>0</v>
      </c>
      <c r="AT153" s="167">
        <f t="shared" si="182"/>
        <v>0</v>
      </c>
      <c r="AU153" s="167">
        <f t="shared" si="182"/>
        <v>0</v>
      </c>
      <c r="AV153" s="167">
        <f t="shared" si="182"/>
        <v>0</v>
      </c>
      <c r="AW153" s="167">
        <f t="shared" si="182"/>
        <v>0</v>
      </c>
      <c r="AX153" s="167">
        <f t="shared" si="182"/>
        <v>0</v>
      </c>
      <c r="AY153" s="167">
        <f t="shared" si="182"/>
        <v>0</v>
      </c>
      <c r="AZ153" s="167">
        <f t="shared" si="182"/>
        <v>0</v>
      </c>
      <c r="BA153" s="167">
        <f t="shared" si="182"/>
        <v>0</v>
      </c>
      <c r="BB153" s="167">
        <f t="shared" si="182"/>
        <v>0</v>
      </c>
      <c r="BC153" s="167">
        <f t="shared" si="182"/>
        <v>0</v>
      </c>
      <c r="BD153" s="167">
        <f t="shared" si="182"/>
        <v>0</v>
      </c>
      <c r="BE153" s="167">
        <f t="shared" si="182"/>
        <v>0</v>
      </c>
      <c r="BG153" s="167"/>
    </row>
    <row r="154" spans="1:59">
      <c r="C154" s="83" t="s">
        <v>943</v>
      </c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169"/>
      <c r="Y154" s="84"/>
      <c r="Z154" s="84"/>
      <c r="AA154" s="85"/>
      <c r="AE154" s="1" t="str">
        <f t="shared" si="166"/>
        <v/>
      </c>
      <c r="AF154" s="1">
        <f t="shared" si="110"/>
        <v>0</v>
      </c>
      <c r="AG154" s="1">
        <f t="shared" ca="1" si="115"/>
        <v>3</v>
      </c>
      <c r="AH154" s="1" t="str">
        <f t="shared" si="111"/>
        <v/>
      </c>
      <c r="AI154" s="1" t="str">
        <f t="shared" si="112"/>
        <v/>
      </c>
      <c r="AJ154" s="1" t="str">
        <f t="shared" si="113"/>
        <v/>
      </c>
      <c r="AL154" s="167">
        <f t="shared" ref="AL154:BE154" si="183">+IF($AE154="CC",SUMIF($R154:$V154,AL$9,$R173:$V173),0)</f>
        <v>0</v>
      </c>
      <c r="AM154" s="167">
        <f t="shared" si="183"/>
        <v>0</v>
      </c>
      <c r="AN154" s="167">
        <f t="shared" si="183"/>
        <v>0</v>
      </c>
      <c r="AO154" s="167">
        <f t="shared" si="183"/>
        <v>0</v>
      </c>
      <c r="AP154" s="167">
        <f t="shared" si="183"/>
        <v>0</v>
      </c>
      <c r="AQ154" s="167">
        <f t="shared" si="183"/>
        <v>0</v>
      </c>
      <c r="AR154" s="167">
        <f t="shared" si="183"/>
        <v>0</v>
      </c>
      <c r="AS154" s="167">
        <f t="shared" si="183"/>
        <v>0</v>
      </c>
      <c r="AT154" s="167">
        <f t="shared" si="183"/>
        <v>0</v>
      </c>
      <c r="AU154" s="167">
        <f t="shared" si="183"/>
        <v>0</v>
      </c>
      <c r="AV154" s="167">
        <f t="shared" si="183"/>
        <v>0</v>
      </c>
      <c r="AW154" s="167">
        <f t="shared" si="183"/>
        <v>0</v>
      </c>
      <c r="AX154" s="167">
        <f t="shared" si="183"/>
        <v>0</v>
      </c>
      <c r="AY154" s="167">
        <f t="shared" si="183"/>
        <v>0</v>
      </c>
      <c r="AZ154" s="167">
        <f t="shared" si="183"/>
        <v>0</v>
      </c>
      <c r="BA154" s="167">
        <f t="shared" si="183"/>
        <v>0</v>
      </c>
      <c r="BB154" s="167">
        <f t="shared" si="183"/>
        <v>0</v>
      </c>
      <c r="BC154" s="167">
        <f t="shared" si="183"/>
        <v>0</v>
      </c>
      <c r="BD154" s="167">
        <f t="shared" si="183"/>
        <v>0</v>
      </c>
      <c r="BE154" s="167">
        <f t="shared" si="183"/>
        <v>0</v>
      </c>
      <c r="BG154" s="167"/>
    </row>
    <row r="155" spans="1:59">
      <c r="C155" s="843"/>
      <c r="D155" s="844"/>
      <c r="E155" s="844"/>
      <c r="F155" s="844"/>
      <c r="G155" s="844"/>
      <c r="H155" s="844"/>
      <c r="I155" s="844"/>
      <c r="J155" s="844"/>
      <c r="K155" s="844"/>
      <c r="L155" s="844"/>
      <c r="M155" s="844"/>
      <c r="N155" s="844"/>
      <c r="O155" s="844"/>
      <c r="P155" s="844"/>
      <c r="Q155" s="844"/>
      <c r="R155" s="844"/>
      <c r="S155" s="844"/>
      <c r="T155" s="844"/>
      <c r="U155" s="844"/>
      <c r="V155" s="844"/>
      <c r="W155" s="844"/>
      <c r="X155" s="844"/>
      <c r="Y155" s="844"/>
      <c r="Z155" s="844"/>
      <c r="AA155" s="845"/>
      <c r="AE155" s="1" t="str">
        <f t="shared" si="166"/>
        <v/>
      </c>
      <c r="AF155" s="1">
        <f t="shared" si="110"/>
        <v>0</v>
      </c>
      <c r="AG155" s="1">
        <f t="shared" ca="1" si="115"/>
        <v>3</v>
      </c>
      <c r="AH155" s="1" t="str">
        <f t="shared" si="111"/>
        <v/>
      </c>
      <c r="AI155" s="1" t="str">
        <f t="shared" si="112"/>
        <v/>
      </c>
      <c r="AJ155" s="1" t="str">
        <f t="shared" si="113"/>
        <v/>
      </c>
      <c r="AL155" s="167">
        <f t="shared" ref="AL155:BE155" si="184">+IF($AE155="CC",SUMIF($R155:$V155,AL$9,$R174:$V174),0)</f>
        <v>0</v>
      </c>
      <c r="AM155" s="167">
        <f t="shared" si="184"/>
        <v>0</v>
      </c>
      <c r="AN155" s="167">
        <f t="shared" si="184"/>
        <v>0</v>
      </c>
      <c r="AO155" s="167">
        <f t="shared" si="184"/>
        <v>0</v>
      </c>
      <c r="AP155" s="167">
        <f t="shared" si="184"/>
        <v>0</v>
      </c>
      <c r="AQ155" s="167">
        <f t="shared" si="184"/>
        <v>0</v>
      </c>
      <c r="AR155" s="167">
        <f t="shared" si="184"/>
        <v>0</v>
      </c>
      <c r="AS155" s="167">
        <f t="shared" si="184"/>
        <v>0</v>
      </c>
      <c r="AT155" s="167">
        <f t="shared" si="184"/>
        <v>0</v>
      </c>
      <c r="AU155" s="167">
        <f t="shared" si="184"/>
        <v>0</v>
      </c>
      <c r="AV155" s="167">
        <f t="shared" si="184"/>
        <v>0</v>
      </c>
      <c r="AW155" s="167">
        <f t="shared" si="184"/>
        <v>0</v>
      </c>
      <c r="AX155" s="167">
        <f t="shared" si="184"/>
        <v>0</v>
      </c>
      <c r="AY155" s="167">
        <f t="shared" si="184"/>
        <v>0</v>
      </c>
      <c r="AZ155" s="167">
        <f t="shared" si="184"/>
        <v>0</v>
      </c>
      <c r="BA155" s="167">
        <f t="shared" si="184"/>
        <v>0</v>
      </c>
      <c r="BB155" s="167">
        <f t="shared" si="184"/>
        <v>0</v>
      </c>
      <c r="BC155" s="167">
        <f t="shared" si="184"/>
        <v>0</v>
      </c>
      <c r="BD155" s="167">
        <f t="shared" si="184"/>
        <v>0</v>
      </c>
      <c r="BE155" s="167">
        <f t="shared" si="184"/>
        <v>0</v>
      </c>
      <c r="BG155" s="167"/>
    </row>
    <row r="156" spans="1:59" ht="15.75" thickBot="1">
      <c r="C156" s="846"/>
      <c r="D156" s="847"/>
      <c r="E156" s="847"/>
      <c r="F156" s="847"/>
      <c r="G156" s="847"/>
      <c r="H156" s="847"/>
      <c r="I156" s="847"/>
      <c r="J156" s="847"/>
      <c r="K156" s="847"/>
      <c r="L156" s="847"/>
      <c r="M156" s="847"/>
      <c r="N156" s="847"/>
      <c r="O156" s="847"/>
      <c r="P156" s="847"/>
      <c r="Q156" s="847"/>
      <c r="R156" s="847"/>
      <c r="S156" s="847"/>
      <c r="T156" s="847"/>
      <c r="U156" s="847"/>
      <c r="V156" s="847"/>
      <c r="W156" s="847"/>
      <c r="X156" s="847"/>
      <c r="Y156" s="847"/>
      <c r="Z156" s="847"/>
      <c r="AA156" s="848"/>
      <c r="AE156" s="1" t="str">
        <f t="shared" si="166"/>
        <v/>
      </c>
      <c r="AF156" s="1">
        <f t="shared" si="110"/>
        <v>0</v>
      </c>
      <c r="AG156" s="1">
        <f t="shared" ca="1" si="115"/>
        <v>3</v>
      </c>
      <c r="AH156" s="1" t="str">
        <f t="shared" si="111"/>
        <v/>
      </c>
      <c r="AI156" s="1" t="str">
        <f t="shared" si="112"/>
        <v/>
      </c>
      <c r="AJ156" s="1" t="str">
        <f t="shared" si="113"/>
        <v/>
      </c>
      <c r="AL156" s="167">
        <f t="shared" ref="AL156:BE156" si="185">+IF($AE156="CC",SUMIF($R156:$V156,AL$9,$R175:$V175),0)</f>
        <v>0</v>
      </c>
      <c r="AM156" s="167">
        <f t="shared" si="185"/>
        <v>0</v>
      </c>
      <c r="AN156" s="167">
        <f t="shared" si="185"/>
        <v>0</v>
      </c>
      <c r="AO156" s="167">
        <f t="shared" si="185"/>
        <v>0</v>
      </c>
      <c r="AP156" s="167">
        <f t="shared" si="185"/>
        <v>0</v>
      </c>
      <c r="AQ156" s="167">
        <f t="shared" si="185"/>
        <v>0</v>
      </c>
      <c r="AR156" s="167">
        <f t="shared" si="185"/>
        <v>0</v>
      </c>
      <c r="AS156" s="167">
        <f t="shared" si="185"/>
        <v>0</v>
      </c>
      <c r="AT156" s="167">
        <f t="shared" si="185"/>
        <v>0</v>
      </c>
      <c r="AU156" s="167">
        <f t="shared" si="185"/>
        <v>0</v>
      </c>
      <c r="AV156" s="167">
        <f t="shared" si="185"/>
        <v>0</v>
      </c>
      <c r="AW156" s="167">
        <f t="shared" si="185"/>
        <v>0</v>
      </c>
      <c r="AX156" s="167">
        <f t="shared" si="185"/>
        <v>0</v>
      </c>
      <c r="AY156" s="167">
        <f t="shared" si="185"/>
        <v>0</v>
      </c>
      <c r="AZ156" s="167">
        <f t="shared" si="185"/>
        <v>0</v>
      </c>
      <c r="BA156" s="167">
        <f t="shared" si="185"/>
        <v>0</v>
      </c>
      <c r="BB156" s="167">
        <f t="shared" si="185"/>
        <v>0</v>
      </c>
      <c r="BC156" s="167">
        <f t="shared" si="185"/>
        <v>0</v>
      </c>
      <c r="BD156" s="167">
        <f t="shared" si="185"/>
        <v>0</v>
      </c>
      <c r="BE156" s="167">
        <f t="shared" si="185"/>
        <v>0</v>
      </c>
      <c r="BG156" s="167"/>
    </row>
    <row r="157" spans="1:59" ht="7.5" customHeight="1" thickBot="1">
      <c r="AE157" s="1" t="str">
        <f t="shared" si="166"/>
        <v/>
      </c>
      <c r="AF157" s="1">
        <f t="shared" si="110"/>
        <v>0</v>
      </c>
      <c r="AG157" s="1">
        <f t="shared" ca="1" si="115"/>
        <v>3</v>
      </c>
      <c r="AH157" s="1" t="str">
        <f t="shared" si="111"/>
        <v/>
      </c>
      <c r="AI157" s="1" t="str">
        <f t="shared" si="112"/>
        <v/>
      </c>
      <c r="AJ157" s="1" t="str">
        <f t="shared" si="113"/>
        <v/>
      </c>
      <c r="AL157" s="167">
        <f t="shared" ref="AL157:BE157" si="186">+IF($AE157="CC",SUMIF($R157:$V157,AL$9,$R176:$V176),0)</f>
        <v>0</v>
      </c>
      <c r="AM157" s="167">
        <f t="shared" si="186"/>
        <v>0</v>
      </c>
      <c r="AN157" s="167">
        <f t="shared" si="186"/>
        <v>0</v>
      </c>
      <c r="AO157" s="167">
        <f t="shared" si="186"/>
        <v>0</v>
      </c>
      <c r="AP157" s="167">
        <f t="shared" si="186"/>
        <v>0</v>
      </c>
      <c r="AQ157" s="167">
        <f t="shared" si="186"/>
        <v>0</v>
      </c>
      <c r="AR157" s="167">
        <f t="shared" si="186"/>
        <v>0</v>
      </c>
      <c r="AS157" s="167">
        <f t="shared" si="186"/>
        <v>0</v>
      </c>
      <c r="AT157" s="167">
        <f t="shared" si="186"/>
        <v>0</v>
      </c>
      <c r="AU157" s="167">
        <f t="shared" si="186"/>
        <v>0</v>
      </c>
      <c r="AV157" s="167">
        <f t="shared" si="186"/>
        <v>0</v>
      </c>
      <c r="AW157" s="167">
        <f t="shared" si="186"/>
        <v>0</v>
      </c>
      <c r="AX157" s="167">
        <f t="shared" si="186"/>
        <v>0</v>
      </c>
      <c r="AY157" s="167">
        <f t="shared" si="186"/>
        <v>0</v>
      </c>
      <c r="AZ157" s="167">
        <f t="shared" si="186"/>
        <v>0</v>
      </c>
      <c r="BA157" s="167">
        <f t="shared" si="186"/>
        <v>0</v>
      </c>
      <c r="BB157" s="167">
        <f t="shared" si="186"/>
        <v>0</v>
      </c>
      <c r="BC157" s="167">
        <f t="shared" si="186"/>
        <v>0</v>
      </c>
      <c r="BD157" s="167">
        <f t="shared" si="186"/>
        <v>0</v>
      </c>
      <c r="BE157" s="167">
        <f t="shared" si="186"/>
        <v>0</v>
      </c>
      <c r="BG157" s="167"/>
    </row>
    <row r="158" spans="1:59">
      <c r="C158" s="890" t="s">
        <v>944</v>
      </c>
      <c r="D158" s="891"/>
      <c r="E158" s="891"/>
      <c r="F158" s="891"/>
      <c r="G158" s="891"/>
      <c r="H158" s="891"/>
      <c r="I158" s="891"/>
      <c r="J158" s="891"/>
      <c r="K158" s="891"/>
      <c r="L158" s="891"/>
      <c r="M158" s="891"/>
      <c r="N158" s="891"/>
      <c r="O158" s="891"/>
      <c r="P158" s="891"/>
      <c r="Q158" s="891"/>
      <c r="R158" s="891"/>
      <c r="S158" s="891"/>
      <c r="T158" s="891"/>
      <c r="U158" s="891"/>
      <c r="V158" s="891"/>
      <c r="W158" s="891"/>
      <c r="X158" s="891"/>
      <c r="Y158" s="891"/>
      <c r="Z158" s="891"/>
      <c r="AA158" s="892"/>
      <c r="AE158" s="1" t="str">
        <f t="shared" si="166"/>
        <v/>
      </c>
      <c r="AF158" s="1">
        <f t="shared" ref="AF158:AF221" si="187">+IF(Z185="Hoja de Cálculo",1,0)</f>
        <v>0</v>
      </c>
      <c r="AG158" s="1">
        <f t="shared" ca="1" si="115"/>
        <v>3</v>
      </c>
      <c r="AH158" s="1" t="str">
        <f t="shared" ref="AH158:AH221" si="188">+IF(AF158=1,AG158,"")</f>
        <v/>
      </c>
      <c r="AI158" s="1" t="str">
        <f t="shared" ref="AI158:AI221" si="189">+IF(AF158=1,CONCATENATE("CP",AG158),"")</f>
        <v/>
      </c>
      <c r="AJ158" s="1" t="str">
        <f t="shared" ref="AJ158:AJ221" si="190">+IF(AF158=1,AB158,"")</f>
        <v/>
      </c>
      <c r="AL158" s="167">
        <f t="shared" ref="AL158:BE158" si="191">+IF($AE158="CC",SUMIF($R158:$V158,AL$9,$R177:$V177),0)</f>
        <v>0</v>
      </c>
      <c r="AM158" s="167">
        <f t="shared" si="191"/>
        <v>0</v>
      </c>
      <c r="AN158" s="167">
        <f t="shared" si="191"/>
        <v>0</v>
      </c>
      <c r="AO158" s="167">
        <f t="shared" si="191"/>
        <v>0</v>
      </c>
      <c r="AP158" s="167">
        <f t="shared" si="191"/>
        <v>0</v>
      </c>
      <c r="AQ158" s="167">
        <f t="shared" si="191"/>
        <v>0</v>
      </c>
      <c r="AR158" s="167">
        <f t="shared" si="191"/>
        <v>0</v>
      </c>
      <c r="AS158" s="167">
        <f t="shared" si="191"/>
        <v>0</v>
      </c>
      <c r="AT158" s="167">
        <f t="shared" si="191"/>
        <v>0</v>
      </c>
      <c r="AU158" s="167">
        <f t="shared" si="191"/>
        <v>0</v>
      </c>
      <c r="AV158" s="167">
        <f t="shared" si="191"/>
        <v>0</v>
      </c>
      <c r="AW158" s="167">
        <f t="shared" si="191"/>
        <v>0</v>
      </c>
      <c r="AX158" s="167">
        <f t="shared" si="191"/>
        <v>0</v>
      </c>
      <c r="AY158" s="167">
        <f t="shared" si="191"/>
        <v>0</v>
      </c>
      <c r="AZ158" s="167">
        <f t="shared" si="191"/>
        <v>0</v>
      </c>
      <c r="BA158" s="167">
        <f t="shared" si="191"/>
        <v>0</v>
      </c>
      <c r="BB158" s="167">
        <f t="shared" si="191"/>
        <v>0</v>
      </c>
      <c r="BC158" s="167">
        <f t="shared" si="191"/>
        <v>0</v>
      </c>
      <c r="BD158" s="167">
        <f t="shared" si="191"/>
        <v>0</v>
      </c>
      <c r="BE158" s="167">
        <f t="shared" si="191"/>
        <v>0</v>
      </c>
      <c r="BG158" s="167"/>
    </row>
    <row r="159" spans="1:59" ht="15.75" thickBot="1">
      <c r="C159" s="893"/>
      <c r="D159" s="894"/>
      <c r="E159" s="894"/>
      <c r="F159" s="894"/>
      <c r="G159" s="894"/>
      <c r="H159" s="894"/>
      <c r="I159" s="894"/>
      <c r="J159" s="894"/>
      <c r="K159" s="894"/>
      <c r="L159" s="894"/>
      <c r="M159" s="894"/>
      <c r="N159" s="894"/>
      <c r="O159" s="894"/>
      <c r="P159" s="894"/>
      <c r="Q159" s="894"/>
      <c r="R159" s="894"/>
      <c r="S159" s="894"/>
      <c r="T159" s="894"/>
      <c r="U159" s="894"/>
      <c r="V159" s="894"/>
      <c r="W159" s="894"/>
      <c r="X159" s="894"/>
      <c r="Y159" s="894"/>
      <c r="Z159" s="894"/>
      <c r="AA159" s="895"/>
      <c r="AE159" s="1" t="str">
        <f t="shared" si="166"/>
        <v/>
      </c>
      <c r="AF159" s="1">
        <f t="shared" si="187"/>
        <v>0</v>
      </c>
      <c r="AG159" s="1">
        <f t="shared" ref="AG159:AG222" ca="1" si="192">+AG158+AF159</f>
        <v>3</v>
      </c>
      <c r="AH159" s="1" t="str">
        <f t="shared" si="188"/>
        <v/>
      </c>
      <c r="AI159" s="1" t="str">
        <f t="shared" si="189"/>
        <v/>
      </c>
      <c r="AJ159" s="1" t="str">
        <f t="shared" si="190"/>
        <v/>
      </c>
      <c r="AL159" s="167">
        <f t="shared" ref="AL159:BE159" si="193">+IF($AE159="CC",SUMIF($R159:$V159,AL$9,$R178:$V178),0)</f>
        <v>0</v>
      </c>
      <c r="AM159" s="167">
        <f t="shared" si="193"/>
        <v>0</v>
      </c>
      <c r="AN159" s="167">
        <f t="shared" si="193"/>
        <v>0</v>
      </c>
      <c r="AO159" s="167">
        <f t="shared" si="193"/>
        <v>0</v>
      </c>
      <c r="AP159" s="167">
        <f t="shared" si="193"/>
        <v>0</v>
      </c>
      <c r="AQ159" s="167">
        <f t="shared" si="193"/>
        <v>0</v>
      </c>
      <c r="AR159" s="167">
        <f t="shared" si="193"/>
        <v>0</v>
      </c>
      <c r="AS159" s="167">
        <f t="shared" si="193"/>
        <v>0</v>
      </c>
      <c r="AT159" s="167">
        <f t="shared" si="193"/>
        <v>0</v>
      </c>
      <c r="AU159" s="167">
        <f t="shared" si="193"/>
        <v>0</v>
      </c>
      <c r="AV159" s="167">
        <f t="shared" si="193"/>
        <v>0</v>
      </c>
      <c r="AW159" s="167">
        <f t="shared" si="193"/>
        <v>0</v>
      </c>
      <c r="AX159" s="167">
        <f t="shared" si="193"/>
        <v>0</v>
      </c>
      <c r="AY159" s="167">
        <f t="shared" si="193"/>
        <v>0</v>
      </c>
      <c r="AZ159" s="167">
        <f t="shared" si="193"/>
        <v>0</v>
      </c>
      <c r="BA159" s="167">
        <f t="shared" si="193"/>
        <v>0</v>
      </c>
      <c r="BB159" s="167">
        <f t="shared" si="193"/>
        <v>0</v>
      </c>
      <c r="BC159" s="167">
        <f t="shared" si="193"/>
        <v>0</v>
      </c>
      <c r="BD159" s="167">
        <f t="shared" si="193"/>
        <v>0</v>
      </c>
      <c r="BE159" s="167">
        <f t="shared" si="193"/>
        <v>0</v>
      </c>
      <c r="BG159" s="167"/>
    </row>
    <row r="160" spans="1:59" ht="14.25" customHeight="1">
      <c r="AE160" s="1" t="str">
        <f t="shared" si="166"/>
        <v/>
      </c>
      <c r="AF160" s="1">
        <f t="shared" si="187"/>
        <v>0</v>
      </c>
      <c r="AG160" s="1">
        <f t="shared" ca="1" si="192"/>
        <v>3</v>
      </c>
      <c r="AH160" s="1" t="str">
        <f t="shared" si="188"/>
        <v/>
      </c>
      <c r="AI160" s="1" t="str">
        <f t="shared" si="189"/>
        <v/>
      </c>
      <c r="AJ160" s="1" t="str">
        <f t="shared" si="190"/>
        <v/>
      </c>
      <c r="AL160" s="167">
        <f t="shared" ref="AL160:BE160" si="194">+IF($AE160="CC",SUMIF($R160:$V160,AL$9,$R179:$V179),0)</f>
        <v>0</v>
      </c>
      <c r="AM160" s="167">
        <f t="shared" si="194"/>
        <v>0</v>
      </c>
      <c r="AN160" s="167">
        <f t="shared" si="194"/>
        <v>0</v>
      </c>
      <c r="AO160" s="167">
        <f t="shared" si="194"/>
        <v>0</v>
      </c>
      <c r="AP160" s="167">
        <f t="shared" si="194"/>
        <v>0</v>
      </c>
      <c r="AQ160" s="167">
        <f t="shared" si="194"/>
        <v>0</v>
      </c>
      <c r="AR160" s="167">
        <f t="shared" si="194"/>
        <v>0</v>
      </c>
      <c r="AS160" s="167">
        <f t="shared" si="194"/>
        <v>0</v>
      </c>
      <c r="AT160" s="167">
        <f t="shared" si="194"/>
        <v>0</v>
      </c>
      <c r="AU160" s="167">
        <f t="shared" si="194"/>
        <v>0</v>
      </c>
      <c r="AV160" s="167">
        <f t="shared" si="194"/>
        <v>0</v>
      </c>
      <c r="AW160" s="167">
        <f t="shared" si="194"/>
        <v>0</v>
      </c>
      <c r="AX160" s="167">
        <f t="shared" si="194"/>
        <v>0</v>
      </c>
      <c r="AY160" s="167">
        <f t="shared" si="194"/>
        <v>0</v>
      </c>
      <c r="AZ160" s="167">
        <f t="shared" si="194"/>
        <v>0</v>
      </c>
      <c r="BA160" s="167">
        <f t="shared" si="194"/>
        <v>0</v>
      </c>
      <c r="BB160" s="167">
        <f t="shared" si="194"/>
        <v>0</v>
      </c>
      <c r="BC160" s="167">
        <f t="shared" si="194"/>
        <v>0</v>
      </c>
      <c r="BD160" s="167">
        <f t="shared" si="194"/>
        <v>0</v>
      </c>
      <c r="BE160" s="167">
        <f t="shared" si="194"/>
        <v>0</v>
      </c>
      <c r="BG160" s="167"/>
    </row>
    <row r="161" spans="1:59" s="44" customFormat="1" ht="14.25" customHeight="1" thickBot="1">
      <c r="X161" s="170"/>
      <c r="AE161" s="1" t="str">
        <f t="shared" si="166"/>
        <v/>
      </c>
      <c r="AF161" s="1">
        <f t="shared" si="187"/>
        <v>0</v>
      </c>
      <c r="AG161" s="1">
        <f t="shared" ca="1" si="192"/>
        <v>3</v>
      </c>
      <c r="AH161" s="1" t="str">
        <f t="shared" si="188"/>
        <v/>
      </c>
      <c r="AI161" s="1" t="str">
        <f t="shared" si="189"/>
        <v/>
      </c>
      <c r="AJ161" s="1" t="str">
        <f t="shared" si="190"/>
        <v/>
      </c>
      <c r="AL161" s="167">
        <f t="shared" ref="AL161:BE161" si="195">+IF($AE161="CC",SUMIF($R161:$V161,AL$9,$R180:$V180),0)</f>
        <v>0</v>
      </c>
      <c r="AM161" s="167">
        <f t="shared" si="195"/>
        <v>0</v>
      </c>
      <c r="AN161" s="167">
        <f t="shared" si="195"/>
        <v>0</v>
      </c>
      <c r="AO161" s="167">
        <f t="shared" si="195"/>
        <v>0</v>
      </c>
      <c r="AP161" s="167">
        <f t="shared" si="195"/>
        <v>0</v>
      </c>
      <c r="AQ161" s="167">
        <f t="shared" si="195"/>
        <v>0</v>
      </c>
      <c r="AR161" s="167">
        <f t="shared" si="195"/>
        <v>0</v>
      </c>
      <c r="AS161" s="167">
        <f t="shared" si="195"/>
        <v>0</v>
      </c>
      <c r="AT161" s="167">
        <f t="shared" si="195"/>
        <v>0</v>
      </c>
      <c r="AU161" s="167">
        <f t="shared" si="195"/>
        <v>0</v>
      </c>
      <c r="AV161" s="167">
        <f t="shared" si="195"/>
        <v>0</v>
      </c>
      <c r="AW161" s="167">
        <f t="shared" si="195"/>
        <v>0</v>
      </c>
      <c r="AX161" s="167">
        <f t="shared" si="195"/>
        <v>0</v>
      </c>
      <c r="AY161" s="167">
        <f t="shared" si="195"/>
        <v>0</v>
      </c>
      <c r="AZ161" s="167">
        <f t="shared" si="195"/>
        <v>0</v>
      </c>
      <c r="BA161" s="167">
        <f t="shared" si="195"/>
        <v>0</v>
      </c>
      <c r="BB161" s="167">
        <f t="shared" si="195"/>
        <v>0</v>
      </c>
      <c r="BC161" s="167">
        <f t="shared" si="195"/>
        <v>0</v>
      </c>
      <c r="BD161" s="167">
        <f t="shared" si="195"/>
        <v>0</v>
      </c>
      <c r="BE161" s="167">
        <f t="shared" si="195"/>
        <v>0</v>
      </c>
      <c r="BG161" s="170"/>
    </row>
    <row r="162" spans="1:59" s="44" customFormat="1" ht="14.25" customHeight="1" thickBot="1">
      <c r="D162" s="835">
        <f>+'Formulario 1'!$C$20</f>
        <v>0</v>
      </c>
      <c r="E162" s="835"/>
      <c r="F162" s="835"/>
      <c r="H162" s="972"/>
      <c r="I162" s="972"/>
      <c r="O162" s="897" t="str">
        <f>+'Formulario 1'!$F$14</f>
        <v>Provincia:</v>
      </c>
      <c r="P162" s="898"/>
      <c r="Q162" s="899" t="str">
        <f>+'Formulario 1'!$G$14</f>
        <v>GUANACASTE</v>
      </c>
      <c r="R162" s="900"/>
      <c r="S162" s="900"/>
      <c r="T162" s="900"/>
      <c r="U162" s="901"/>
      <c r="V162" s="902" t="s">
        <v>945</v>
      </c>
      <c r="W162" s="903"/>
      <c r="X162" s="906">
        <f>+'Formulario 1'!$C$16</f>
        <v>26780563</v>
      </c>
      <c r="Y162" s="907"/>
      <c r="Z162" s="908"/>
      <c r="AE162" s="1" t="str">
        <f t="shared" si="166"/>
        <v/>
      </c>
      <c r="AF162" s="1">
        <f t="shared" si="187"/>
        <v>0</v>
      </c>
      <c r="AG162" s="1">
        <f t="shared" ca="1" si="192"/>
        <v>3</v>
      </c>
      <c r="AH162" s="1" t="str">
        <f t="shared" si="188"/>
        <v/>
      </c>
      <c r="AI162" s="1" t="str">
        <f t="shared" si="189"/>
        <v/>
      </c>
      <c r="AJ162" s="1" t="str">
        <f t="shared" si="190"/>
        <v/>
      </c>
      <c r="AL162" s="167">
        <f t="shared" ref="AL162:BE162" si="196">+IF($AE162="CC",SUMIF($R162:$V162,AL$9,$R181:$V181),0)</f>
        <v>0</v>
      </c>
      <c r="AM162" s="167">
        <f t="shared" si="196"/>
        <v>0</v>
      </c>
      <c r="AN162" s="167">
        <f t="shared" si="196"/>
        <v>0</v>
      </c>
      <c r="AO162" s="167">
        <f t="shared" si="196"/>
        <v>0</v>
      </c>
      <c r="AP162" s="167">
        <f t="shared" si="196"/>
        <v>0</v>
      </c>
      <c r="AQ162" s="167">
        <f t="shared" si="196"/>
        <v>0</v>
      </c>
      <c r="AR162" s="167">
        <f t="shared" si="196"/>
        <v>0</v>
      </c>
      <c r="AS162" s="167">
        <f t="shared" si="196"/>
        <v>0</v>
      </c>
      <c r="AT162" s="167">
        <f t="shared" si="196"/>
        <v>0</v>
      </c>
      <c r="AU162" s="167">
        <f t="shared" si="196"/>
        <v>0</v>
      </c>
      <c r="AV162" s="167">
        <f t="shared" si="196"/>
        <v>0</v>
      </c>
      <c r="AW162" s="167">
        <f t="shared" si="196"/>
        <v>0</v>
      </c>
      <c r="AX162" s="167">
        <f t="shared" si="196"/>
        <v>0</v>
      </c>
      <c r="AY162" s="167">
        <f t="shared" si="196"/>
        <v>0</v>
      </c>
      <c r="AZ162" s="167">
        <f t="shared" si="196"/>
        <v>0</v>
      </c>
      <c r="BA162" s="167">
        <f t="shared" si="196"/>
        <v>0</v>
      </c>
      <c r="BB162" s="167">
        <f t="shared" si="196"/>
        <v>0</v>
      </c>
      <c r="BC162" s="167">
        <f t="shared" si="196"/>
        <v>0</v>
      </c>
      <c r="BD162" s="167">
        <f t="shared" si="196"/>
        <v>0</v>
      </c>
      <c r="BE162" s="167">
        <f t="shared" si="196"/>
        <v>0</v>
      </c>
      <c r="BG162" s="170"/>
    </row>
    <row r="163" spans="1:59" s="44" customFormat="1" ht="14.25" customHeight="1">
      <c r="D163" s="868" t="s">
        <v>946</v>
      </c>
      <c r="E163" s="868"/>
      <c r="F163" s="868"/>
      <c r="H163" s="868" t="s">
        <v>947</v>
      </c>
      <c r="I163" s="868"/>
      <c r="K163" s="302" t="s">
        <v>948</v>
      </c>
      <c r="O163" s="870" t="str">
        <f>+'Formulario 1'!$F$15</f>
        <v>Cantón:</v>
      </c>
      <c r="P163" s="871"/>
      <c r="Q163" s="872" t="str">
        <f>+'Formulario 1'!$G$15</f>
        <v>ABANGARES</v>
      </c>
      <c r="R163" s="873"/>
      <c r="S163" s="873"/>
      <c r="T163" s="873"/>
      <c r="U163" s="874"/>
      <c r="V163" s="904"/>
      <c r="W163" s="905"/>
      <c r="X163" s="909" t="str">
        <f>IF('Formulario 1'!D141="","",'Formulario 1'!D141)</f>
        <v/>
      </c>
      <c r="Y163" s="910"/>
      <c r="Z163" s="911"/>
      <c r="AE163" s="1" t="str">
        <f t="shared" si="166"/>
        <v/>
      </c>
      <c r="AF163" s="1">
        <f t="shared" si="187"/>
        <v>0</v>
      </c>
      <c r="AG163" s="1">
        <f t="shared" ca="1" si="192"/>
        <v>3</v>
      </c>
      <c r="AH163" s="1" t="str">
        <f t="shared" si="188"/>
        <v/>
      </c>
      <c r="AI163" s="1" t="str">
        <f t="shared" si="189"/>
        <v/>
      </c>
      <c r="AJ163" s="1" t="str">
        <f t="shared" si="190"/>
        <v/>
      </c>
      <c r="AL163" s="167">
        <f t="shared" ref="AL163:BE163" si="197">+IF($AE163="CC",SUMIF($R163:$V163,AL$9,$R182:$V182),0)</f>
        <v>0</v>
      </c>
      <c r="AM163" s="167">
        <f t="shared" si="197"/>
        <v>0</v>
      </c>
      <c r="AN163" s="167">
        <f t="shared" si="197"/>
        <v>0</v>
      </c>
      <c r="AO163" s="167">
        <f t="shared" si="197"/>
        <v>0</v>
      </c>
      <c r="AP163" s="167">
        <f t="shared" si="197"/>
        <v>0</v>
      </c>
      <c r="AQ163" s="167">
        <f t="shared" si="197"/>
        <v>0</v>
      </c>
      <c r="AR163" s="167">
        <f t="shared" si="197"/>
        <v>0</v>
      </c>
      <c r="AS163" s="167">
        <f t="shared" si="197"/>
        <v>0</v>
      </c>
      <c r="AT163" s="167">
        <f t="shared" si="197"/>
        <v>0</v>
      </c>
      <c r="AU163" s="167">
        <f t="shared" si="197"/>
        <v>0</v>
      </c>
      <c r="AV163" s="167">
        <f t="shared" si="197"/>
        <v>0</v>
      </c>
      <c r="AW163" s="167">
        <f t="shared" si="197"/>
        <v>0</v>
      </c>
      <c r="AX163" s="167">
        <f t="shared" si="197"/>
        <v>0</v>
      </c>
      <c r="AY163" s="167">
        <f t="shared" si="197"/>
        <v>0</v>
      </c>
      <c r="AZ163" s="167">
        <f t="shared" si="197"/>
        <v>0</v>
      </c>
      <c r="BA163" s="167">
        <f t="shared" si="197"/>
        <v>0</v>
      </c>
      <c r="BB163" s="167">
        <f t="shared" si="197"/>
        <v>0</v>
      </c>
      <c r="BC163" s="167">
        <f t="shared" si="197"/>
        <v>0</v>
      </c>
      <c r="BD163" s="167">
        <f t="shared" si="197"/>
        <v>0</v>
      </c>
      <c r="BE163" s="167">
        <f t="shared" si="197"/>
        <v>0</v>
      </c>
      <c r="BG163" s="170"/>
    </row>
    <row r="164" spans="1:59" s="44" customFormat="1" ht="14.25" customHeight="1">
      <c r="O164" s="870" t="str">
        <f>+'Formulario 1'!$F$16</f>
        <v>Distrito:</v>
      </c>
      <c r="P164" s="871"/>
      <c r="Q164" s="872" t="str">
        <f>+'Formulario 1'!$G$16</f>
        <v>COLORADO</v>
      </c>
      <c r="R164" s="873"/>
      <c r="S164" s="873"/>
      <c r="T164" s="873"/>
      <c r="U164" s="874"/>
      <c r="V164" s="875" t="s">
        <v>949</v>
      </c>
      <c r="W164" s="876"/>
      <c r="X164" s="879">
        <f>+'Formulario 1'!$C$17</f>
        <v>26780376</v>
      </c>
      <c r="Y164" s="880"/>
      <c r="Z164" s="881"/>
      <c r="AE164" s="1" t="str">
        <f t="shared" si="166"/>
        <v/>
      </c>
      <c r="AF164" s="1">
        <f t="shared" si="187"/>
        <v>0</v>
      </c>
      <c r="AG164" s="1">
        <f t="shared" ca="1" si="192"/>
        <v>3</v>
      </c>
      <c r="AH164" s="1" t="str">
        <f t="shared" si="188"/>
        <v/>
      </c>
      <c r="AI164" s="1" t="str">
        <f t="shared" si="189"/>
        <v/>
      </c>
      <c r="AJ164" s="1" t="str">
        <f t="shared" si="190"/>
        <v/>
      </c>
      <c r="AL164" s="167">
        <f t="shared" ref="AL164:BE164" si="198">+IF($AE164="CC",SUMIF($R164:$V164,AL$9,$R183:$V183),0)</f>
        <v>0</v>
      </c>
      <c r="AM164" s="167">
        <f t="shared" si="198"/>
        <v>0</v>
      </c>
      <c r="AN164" s="167">
        <f t="shared" si="198"/>
        <v>0</v>
      </c>
      <c r="AO164" s="167">
        <f t="shared" si="198"/>
        <v>0</v>
      </c>
      <c r="AP164" s="167">
        <f t="shared" si="198"/>
        <v>0</v>
      </c>
      <c r="AQ164" s="167">
        <f t="shared" si="198"/>
        <v>0</v>
      </c>
      <c r="AR164" s="167">
        <f t="shared" si="198"/>
        <v>0</v>
      </c>
      <c r="AS164" s="167">
        <f t="shared" si="198"/>
        <v>0</v>
      </c>
      <c r="AT164" s="167">
        <f t="shared" si="198"/>
        <v>0</v>
      </c>
      <c r="AU164" s="167">
        <f t="shared" si="198"/>
        <v>0</v>
      </c>
      <c r="AV164" s="167">
        <f t="shared" si="198"/>
        <v>0</v>
      </c>
      <c r="AW164" s="167">
        <f t="shared" si="198"/>
        <v>0</v>
      </c>
      <c r="AX164" s="167">
        <f t="shared" si="198"/>
        <v>0</v>
      </c>
      <c r="AY164" s="167">
        <f t="shared" si="198"/>
        <v>0</v>
      </c>
      <c r="AZ164" s="167">
        <f t="shared" si="198"/>
        <v>0</v>
      </c>
      <c r="BA164" s="167">
        <f t="shared" si="198"/>
        <v>0</v>
      </c>
      <c r="BB164" s="167">
        <f t="shared" si="198"/>
        <v>0</v>
      </c>
      <c r="BC164" s="167">
        <f t="shared" si="198"/>
        <v>0</v>
      </c>
      <c r="BD164" s="167">
        <f t="shared" si="198"/>
        <v>0</v>
      </c>
      <c r="BE164" s="167">
        <f t="shared" si="198"/>
        <v>0</v>
      </c>
      <c r="BG164" s="170"/>
    </row>
    <row r="165" spans="1:59" ht="14.25" customHeight="1" thickBot="1">
      <c r="O165" s="882" t="str">
        <f>+'Formulario 1'!$F$17</f>
        <v>Poblado:</v>
      </c>
      <c r="P165" s="883"/>
      <c r="Q165" s="884" t="str">
        <f>+'Formulario 1'!$G$17</f>
        <v>COLORADO</v>
      </c>
      <c r="R165" s="885"/>
      <c r="S165" s="885"/>
      <c r="T165" s="885"/>
      <c r="U165" s="886"/>
      <c r="V165" s="877"/>
      <c r="W165" s="878"/>
      <c r="X165" s="887" t="str">
        <f>IF('Formulario 1'!D142="","",'Formulario 1'!D142)</f>
        <v/>
      </c>
      <c r="Y165" s="888"/>
      <c r="Z165" s="889"/>
      <c r="AE165" s="1" t="str">
        <f t="shared" si="166"/>
        <v/>
      </c>
      <c r="AF165" s="1">
        <f t="shared" si="187"/>
        <v>0</v>
      </c>
      <c r="AG165" s="1">
        <f t="shared" ca="1" si="192"/>
        <v>3</v>
      </c>
      <c r="AH165" s="1" t="str">
        <f t="shared" si="188"/>
        <v/>
      </c>
      <c r="AI165" s="1" t="str">
        <f t="shared" si="189"/>
        <v/>
      </c>
      <c r="AJ165" s="1" t="str">
        <f t="shared" si="190"/>
        <v/>
      </c>
      <c r="AL165" s="167">
        <f t="shared" ref="AL165:BE165" si="199">+IF($AE165="CC",SUMIF($R165:$V165,AL$9,$R184:$V184),0)</f>
        <v>0</v>
      </c>
      <c r="AM165" s="167">
        <f t="shared" si="199"/>
        <v>0</v>
      </c>
      <c r="AN165" s="167">
        <f t="shared" si="199"/>
        <v>0</v>
      </c>
      <c r="AO165" s="167">
        <f t="shared" si="199"/>
        <v>0</v>
      </c>
      <c r="AP165" s="167">
        <f t="shared" si="199"/>
        <v>0</v>
      </c>
      <c r="AQ165" s="167">
        <f t="shared" si="199"/>
        <v>0</v>
      </c>
      <c r="AR165" s="167">
        <f t="shared" si="199"/>
        <v>0</v>
      </c>
      <c r="AS165" s="167">
        <f t="shared" si="199"/>
        <v>0</v>
      </c>
      <c r="AT165" s="167">
        <f t="shared" si="199"/>
        <v>0</v>
      </c>
      <c r="AU165" s="167">
        <f t="shared" si="199"/>
        <v>0</v>
      </c>
      <c r="AV165" s="167">
        <f t="shared" si="199"/>
        <v>0</v>
      </c>
      <c r="AW165" s="167">
        <f t="shared" si="199"/>
        <v>0</v>
      </c>
      <c r="AX165" s="167">
        <f t="shared" si="199"/>
        <v>0</v>
      </c>
      <c r="AY165" s="167">
        <f t="shared" si="199"/>
        <v>0</v>
      </c>
      <c r="AZ165" s="167">
        <f t="shared" si="199"/>
        <v>0</v>
      </c>
      <c r="BA165" s="167">
        <f t="shared" si="199"/>
        <v>0</v>
      </c>
      <c r="BB165" s="167">
        <f t="shared" si="199"/>
        <v>0</v>
      </c>
      <c r="BC165" s="167">
        <f t="shared" si="199"/>
        <v>0</v>
      </c>
      <c r="BD165" s="167">
        <f t="shared" si="199"/>
        <v>0</v>
      </c>
      <c r="BE165" s="167">
        <f t="shared" si="199"/>
        <v>0</v>
      </c>
      <c r="BG165" s="167"/>
    </row>
    <row r="166" spans="1:59" ht="14.25" customHeight="1">
      <c r="X166" s="171"/>
      <c r="Y166" s="45"/>
      <c r="AE166" s="1" t="str">
        <f t="shared" si="166"/>
        <v/>
      </c>
      <c r="AF166" s="1">
        <f t="shared" si="187"/>
        <v>0</v>
      </c>
      <c r="AG166" s="1">
        <f t="shared" ca="1" si="192"/>
        <v>3</v>
      </c>
      <c r="AH166" s="1" t="str">
        <f t="shared" si="188"/>
        <v/>
      </c>
      <c r="AI166" s="1" t="str">
        <f t="shared" si="189"/>
        <v/>
      </c>
      <c r="AJ166" s="1" t="str">
        <f t="shared" si="190"/>
        <v/>
      </c>
      <c r="AL166" s="167">
        <f t="shared" ref="AL166:BE166" si="200">+IF($AE166="CC",SUMIF($R166:$V166,AL$9,$R185:$V185),0)</f>
        <v>0</v>
      </c>
      <c r="AM166" s="167">
        <f t="shared" si="200"/>
        <v>0</v>
      </c>
      <c r="AN166" s="167">
        <f t="shared" si="200"/>
        <v>0</v>
      </c>
      <c r="AO166" s="167">
        <f t="shared" si="200"/>
        <v>0</v>
      </c>
      <c r="AP166" s="167">
        <f t="shared" si="200"/>
        <v>0</v>
      </c>
      <c r="AQ166" s="167">
        <f t="shared" si="200"/>
        <v>0</v>
      </c>
      <c r="AR166" s="167">
        <f t="shared" si="200"/>
        <v>0</v>
      </c>
      <c r="AS166" s="167">
        <f t="shared" si="200"/>
        <v>0</v>
      </c>
      <c r="AT166" s="167">
        <f t="shared" si="200"/>
        <v>0</v>
      </c>
      <c r="AU166" s="167">
        <f t="shared" si="200"/>
        <v>0</v>
      </c>
      <c r="AV166" s="167">
        <f t="shared" si="200"/>
        <v>0</v>
      </c>
      <c r="AW166" s="167">
        <f t="shared" si="200"/>
        <v>0</v>
      </c>
      <c r="AX166" s="167">
        <f t="shared" si="200"/>
        <v>0</v>
      </c>
      <c r="AY166" s="167">
        <f t="shared" si="200"/>
        <v>0</v>
      </c>
      <c r="AZ166" s="167">
        <f t="shared" si="200"/>
        <v>0</v>
      </c>
      <c r="BA166" s="167">
        <f t="shared" si="200"/>
        <v>0</v>
      </c>
      <c r="BB166" s="167">
        <f t="shared" si="200"/>
        <v>0</v>
      </c>
      <c r="BC166" s="167">
        <f t="shared" si="200"/>
        <v>0</v>
      </c>
      <c r="BD166" s="167">
        <f t="shared" si="200"/>
        <v>0</v>
      </c>
      <c r="BE166" s="167">
        <f t="shared" si="200"/>
        <v>0</v>
      </c>
      <c r="BG166" s="167"/>
    </row>
    <row r="167" spans="1:59" ht="14.25" customHeight="1" thickBot="1">
      <c r="D167" s="835"/>
      <c r="E167" s="835"/>
      <c r="F167" s="835"/>
      <c r="G167" s="44"/>
      <c r="H167" s="835"/>
      <c r="I167" s="835"/>
      <c r="J167" s="44"/>
      <c r="K167" s="44"/>
      <c r="AE167" s="1" t="str">
        <f t="shared" si="166"/>
        <v/>
      </c>
      <c r="AF167" s="1">
        <f t="shared" si="187"/>
        <v>0</v>
      </c>
      <c r="AG167" s="1">
        <f t="shared" ca="1" si="192"/>
        <v>3</v>
      </c>
      <c r="AH167" s="1" t="str">
        <f t="shared" si="188"/>
        <v/>
      </c>
      <c r="AI167" s="1" t="str">
        <f t="shared" si="189"/>
        <v/>
      </c>
      <c r="AJ167" s="1" t="str">
        <f t="shared" si="190"/>
        <v/>
      </c>
      <c r="AL167" s="167">
        <f t="shared" ref="AL167:BE167" si="201">+IF($AE167="CC",SUMIF($R167:$V167,AL$9,$R186:$V186),0)</f>
        <v>0</v>
      </c>
      <c r="AM167" s="167">
        <f t="shared" si="201"/>
        <v>0</v>
      </c>
      <c r="AN167" s="167">
        <f t="shared" si="201"/>
        <v>0</v>
      </c>
      <c r="AO167" s="167">
        <f t="shared" si="201"/>
        <v>0</v>
      </c>
      <c r="AP167" s="167">
        <f t="shared" si="201"/>
        <v>0</v>
      </c>
      <c r="AQ167" s="167">
        <f t="shared" si="201"/>
        <v>0</v>
      </c>
      <c r="AR167" s="167">
        <f t="shared" si="201"/>
        <v>0</v>
      </c>
      <c r="AS167" s="167">
        <f t="shared" si="201"/>
        <v>0</v>
      </c>
      <c r="AT167" s="167">
        <f t="shared" si="201"/>
        <v>0</v>
      </c>
      <c r="AU167" s="167">
        <f t="shared" si="201"/>
        <v>0</v>
      </c>
      <c r="AV167" s="167">
        <f t="shared" si="201"/>
        <v>0</v>
      </c>
      <c r="AW167" s="167">
        <f t="shared" si="201"/>
        <v>0</v>
      </c>
      <c r="AX167" s="167">
        <f t="shared" si="201"/>
        <v>0</v>
      </c>
      <c r="AY167" s="167">
        <f t="shared" si="201"/>
        <v>0</v>
      </c>
      <c r="AZ167" s="167">
        <f t="shared" si="201"/>
        <v>0</v>
      </c>
      <c r="BA167" s="167">
        <f t="shared" si="201"/>
        <v>0</v>
      </c>
      <c r="BB167" s="167">
        <f t="shared" si="201"/>
        <v>0</v>
      </c>
      <c r="BC167" s="167">
        <f t="shared" si="201"/>
        <v>0</v>
      </c>
      <c r="BD167" s="167">
        <f t="shared" si="201"/>
        <v>0</v>
      </c>
      <c r="BE167" s="167">
        <f t="shared" si="201"/>
        <v>0</v>
      </c>
      <c r="BG167" s="167"/>
    </row>
    <row r="168" spans="1:59" ht="14.25" customHeight="1">
      <c r="D168" s="868" t="s">
        <v>950</v>
      </c>
      <c r="E168" s="868"/>
      <c r="F168" s="868"/>
      <c r="G168" s="44"/>
      <c r="H168" s="868" t="s">
        <v>951</v>
      </c>
      <c r="I168" s="868"/>
      <c r="J168" s="44"/>
      <c r="K168" s="302" t="s">
        <v>948</v>
      </c>
      <c r="Z168" s="800" t="s">
        <v>1165</v>
      </c>
      <c r="AA168" s="800"/>
      <c r="AB168" s="800"/>
      <c r="AE168" s="1" t="str">
        <f t="shared" si="166"/>
        <v/>
      </c>
      <c r="AF168" s="1">
        <f t="shared" si="187"/>
        <v>0</v>
      </c>
      <c r="AG168" s="1">
        <f t="shared" ca="1" si="192"/>
        <v>3</v>
      </c>
      <c r="AH168" s="1" t="str">
        <f t="shared" si="188"/>
        <v/>
      </c>
      <c r="AI168" s="1" t="str">
        <f t="shared" si="189"/>
        <v/>
      </c>
      <c r="AJ168" s="1" t="str">
        <f t="shared" si="190"/>
        <v/>
      </c>
      <c r="AL168" s="167">
        <f t="shared" ref="AL168:BE168" si="202">+IF($AE168="CC",SUMIF($R168:$V168,AL$9,$R187:$V187),0)</f>
        <v>0</v>
      </c>
      <c r="AM168" s="167">
        <f t="shared" si="202"/>
        <v>0</v>
      </c>
      <c r="AN168" s="167">
        <f t="shared" si="202"/>
        <v>0</v>
      </c>
      <c r="AO168" s="167">
        <f t="shared" si="202"/>
        <v>0</v>
      </c>
      <c r="AP168" s="167">
        <f t="shared" si="202"/>
        <v>0</v>
      </c>
      <c r="AQ168" s="167">
        <f t="shared" si="202"/>
        <v>0</v>
      </c>
      <c r="AR168" s="167">
        <f t="shared" si="202"/>
        <v>0</v>
      </c>
      <c r="AS168" s="167">
        <f t="shared" si="202"/>
        <v>0</v>
      </c>
      <c r="AT168" s="167">
        <f t="shared" si="202"/>
        <v>0</v>
      </c>
      <c r="AU168" s="167">
        <f t="shared" si="202"/>
        <v>0</v>
      </c>
      <c r="AV168" s="167">
        <f t="shared" si="202"/>
        <v>0</v>
      </c>
      <c r="AW168" s="167">
        <f t="shared" si="202"/>
        <v>0</v>
      </c>
      <c r="AX168" s="167">
        <f t="shared" si="202"/>
        <v>0</v>
      </c>
      <c r="AY168" s="167">
        <f t="shared" si="202"/>
        <v>0</v>
      </c>
      <c r="AZ168" s="167">
        <f t="shared" si="202"/>
        <v>0</v>
      </c>
      <c r="BA168" s="167">
        <f t="shared" si="202"/>
        <v>0</v>
      </c>
      <c r="BB168" s="167">
        <f t="shared" si="202"/>
        <v>0</v>
      </c>
      <c r="BC168" s="167">
        <f t="shared" si="202"/>
        <v>0</v>
      </c>
      <c r="BD168" s="167">
        <f t="shared" si="202"/>
        <v>0</v>
      </c>
      <c r="BE168" s="167">
        <f t="shared" si="202"/>
        <v>0</v>
      </c>
      <c r="BG168" s="167"/>
    </row>
    <row r="169" spans="1:59" ht="18" customHeight="1">
      <c r="A169" s="160">
        <f>+A113+1</f>
        <v>4</v>
      </c>
      <c r="B169" s="159">
        <f>+LOOKUP(A169,'Hoja de Cálculo'!$S$20:$S$45,'Hoja de Cálculo'!$T$20:$T$45)</f>
        <v>4</v>
      </c>
      <c r="C169" s="971" t="s">
        <v>66</v>
      </c>
      <c r="D169" s="971"/>
      <c r="E169" s="971"/>
      <c r="F169" s="971"/>
      <c r="G169" s="971"/>
      <c r="H169" s="971"/>
      <c r="I169" s="971"/>
      <c r="J169" s="971"/>
      <c r="K169" s="971"/>
      <c r="L169" s="971"/>
      <c r="M169" s="971"/>
      <c r="N169" s="971"/>
      <c r="O169" s="971"/>
      <c r="P169" s="971"/>
      <c r="Q169" s="971"/>
      <c r="R169" s="971"/>
      <c r="S169" s="971"/>
      <c r="T169" s="971"/>
      <c r="U169" s="971"/>
      <c r="V169" s="971"/>
      <c r="W169" s="971"/>
      <c r="X169" s="971"/>
      <c r="Y169" s="971"/>
      <c r="Z169" s="971"/>
      <c r="AA169" s="971"/>
      <c r="AE169" s="1" t="str">
        <f t="shared" si="166"/>
        <v/>
      </c>
      <c r="AF169" s="1">
        <f t="shared" si="187"/>
        <v>0</v>
      </c>
      <c r="AG169" s="1">
        <f t="shared" ca="1" si="192"/>
        <v>3</v>
      </c>
      <c r="AH169" s="1" t="str">
        <f t="shared" si="188"/>
        <v/>
      </c>
      <c r="AI169" s="1" t="str">
        <f t="shared" si="189"/>
        <v/>
      </c>
      <c r="AJ169" s="1" t="str">
        <f t="shared" si="190"/>
        <v/>
      </c>
      <c r="AL169" s="167">
        <f t="shared" ref="AL169:BE169" si="203">+IF($AE169="CC",SUMIF($R169:$V169,AL$9,$R188:$V188),0)</f>
        <v>0</v>
      </c>
      <c r="AM169" s="167">
        <f t="shared" si="203"/>
        <v>0</v>
      </c>
      <c r="AN169" s="167">
        <f t="shared" si="203"/>
        <v>0</v>
      </c>
      <c r="AO169" s="167">
        <f t="shared" si="203"/>
        <v>0</v>
      </c>
      <c r="AP169" s="167">
        <f t="shared" si="203"/>
        <v>0</v>
      </c>
      <c r="AQ169" s="167">
        <f t="shared" si="203"/>
        <v>0</v>
      </c>
      <c r="AR169" s="167">
        <f t="shared" si="203"/>
        <v>0</v>
      </c>
      <c r="AS169" s="167">
        <f t="shared" si="203"/>
        <v>0</v>
      </c>
      <c r="AT169" s="167">
        <f t="shared" si="203"/>
        <v>0</v>
      </c>
      <c r="AU169" s="167">
        <f t="shared" si="203"/>
        <v>0</v>
      </c>
      <c r="AV169" s="167">
        <f t="shared" si="203"/>
        <v>0</v>
      </c>
      <c r="AW169" s="167">
        <f t="shared" si="203"/>
        <v>0</v>
      </c>
      <c r="AX169" s="167">
        <f t="shared" si="203"/>
        <v>0</v>
      </c>
      <c r="AY169" s="167">
        <f t="shared" si="203"/>
        <v>0</v>
      </c>
      <c r="AZ169" s="167">
        <f t="shared" si="203"/>
        <v>0</v>
      </c>
      <c r="BA169" s="167">
        <f t="shared" si="203"/>
        <v>0</v>
      </c>
      <c r="BB169" s="167">
        <f t="shared" si="203"/>
        <v>0</v>
      </c>
      <c r="BC169" s="167">
        <f t="shared" si="203"/>
        <v>0</v>
      </c>
      <c r="BD169" s="167">
        <f t="shared" si="203"/>
        <v>0</v>
      </c>
      <c r="BE169" s="167">
        <f t="shared" si="203"/>
        <v>0</v>
      </c>
      <c r="BG169" s="167"/>
    </row>
    <row r="170" spans="1:59" ht="16.5" customHeight="1">
      <c r="C170" s="963" t="s">
        <v>921</v>
      </c>
      <c r="D170" s="963"/>
      <c r="E170" s="963"/>
      <c r="F170" s="963"/>
      <c r="G170" s="963"/>
      <c r="H170" s="963"/>
      <c r="I170" s="963"/>
      <c r="J170" s="963"/>
      <c r="K170" s="963"/>
      <c r="L170" s="963"/>
      <c r="M170" s="963"/>
      <c r="N170" s="963"/>
      <c r="O170" s="963"/>
      <c r="P170" s="963"/>
      <c r="Q170" s="963"/>
      <c r="R170" s="963"/>
      <c r="S170" s="963"/>
      <c r="T170" s="963"/>
      <c r="U170" s="963"/>
      <c r="V170" s="963"/>
      <c r="W170" s="963"/>
      <c r="X170" s="963"/>
      <c r="Y170" s="963"/>
      <c r="Z170" s="963"/>
      <c r="AA170" s="963"/>
      <c r="AE170" s="1" t="str">
        <f t="shared" si="166"/>
        <v/>
      </c>
      <c r="AF170" s="1">
        <f t="shared" si="187"/>
        <v>0</v>
      </c>
      <c r="AG170" s="1">
        <f t="shared" ca="1" si="192"/>
        <v>3</v>
      </c>
      <c r="AH170" s="1" t="str">
        <f t="shared" si="188"/>
        <v/>
      </c>
      <c r="AI170" s="1" t="str">
        <f t="shared" si="189"/>
        <v/>
      </c>
      <c r="AJ170" s="1" t="str">
        <f t="shared" si="190"/>
        <v/>
      </c>
      <c r="AL170" s="167">
        <f t="shared" ref="AL170:BE170" si="204">+IF($AE170="CC",SUMIF($R170:$V170,AL$9,$R189:$V189),0)</f>
        <v>0</v>
      </c>
      <c r="AM170" s="167">
        <f t="shared" si="204"/>
        <v>0</v>
      </c>
      <c r="AN170" s="167">
        <f t="shared" si="204"/>
        <v>0</v>
      </c>
      <c r="AO170" s="167">
        <f t="shared" si="204"/>
        <v>0</v>
      </c>
      <c r="AP170" s="167">
        <f t="shared" si="204"/>
        <v>0</v>
      </c>
      <c r="AQ170" s="167">
        <f t="shared" si="204"/>
        <v>0</v>
      </c>
      <c r="AR170" s="167">
        <f t="shared" si="204"/>
        <v>0</v>
      </c>
      <c r="AS170" s="167">
        <f t="shared" si="204"/>
        <v>0</v>
      </c>
      <c r="AT170" s="167">
        <f t="shared" si="204"/>
        <v>0</v>
      </c>
      <c r="AU170" s="167">
        <f t="shared" si="204"/>
        <v>0</v>
      </c>
      <c r="AV170" s="167">
        <f t="shared" si="204"/>
        <v>0</v>
      </c>
      <c r="AW170" s="167">
        <f t="shared" si="204"/>
        <v>0</v>
      </c>
      <c r="AX170" s="167">
        <f t="shared" si="204"/>
        <v>0</v>
      </c>
      <c r="AY170" s="167">
        <f t="shared" si="204"/>
        <v>0</v>
      </c>
      <c r="AZ170" s="167">
        <f t="shared" si="204"/>
        <v>0</v>
      </c>
      <c r="BA170" s="167">
        <f t="shared" si="204"/>
        <v>0</v>
      </c>
      <c r="BB170" s="167">
        <f t="shared" si="204"/>
        <v>0</v>
      </c>
      <c r="BC170" s="167">
        <f t="shared" si="204"/>
        <v>0</v>
      </c>
      <c r="BD170" s="167">
        <f t="shared" si="204"/>
        <v>0</v>
      </c>
      <c r="BE170" s="167">
        <f t="shared" si="204"/>
        <v>0</v>
      </c>
      <c r="BG170" s="167"/>
    </row>
    <row r="171" spans="1:59" ht="16.5" customHeight="1">
      <c r="C171" s="963" t="s">
        <v>922</v>
      </c>
      <c r="D171" s="963"/>
      <c r="E171" s="963"/>
      <c r="F171" s="963"/>
      <c r="G171" s="963"/>
      <c r="H171" s="963"/>
      <c r="I171" s="963"/>
      <c r="J171" s="963"/>
      <c r="K171" s="963"/>
      <c r="L171" s="963"/>
      <c r="M171" s="963"/>
      <c r="N171" s="963"/>
      <c r="O171" s="963"/>
      <c r="P171" s="963"/>
      <c r="Q171" s="963"/>
      <c r="R171" s="963"/>
      <c r="S171" s="963"/>
      <c r="T171" s="963"/>
      <c r="U171" s="963"/>
      <c r="V171" s="963"/>
      <c r="W171" s="963"/>
      <c r="X171" s="963"/>
      <c r="Y171" s="963"/>
      <c r="Z171" s="963"/>
      <c r="AA171" s="963"/>
      <c r="AE171" s="1" t="str">
        <f t="shared" si="166"/>
        <v/>
      </c>
      <c r="AF171" s="1">
        <f t="shared" si="187"/>
        <v>0</v>
      </c>
      <c r="AG171" s="1">
        <f t="shared" ca="1" si="192"/>
        <v>3</v>
      </c>
      <c r="AH171" s="1" t="str">
        <f t="shared" si="188"/>
        <v/>
      </c>
      <c r="AI171" s="1" t="str">
        <f t="shared" si="189"/>
        <v/>
      </c>
      <c r="AJ171" s="1" t="str">
        <f t="shared" si="190"/>
        <v/>
      </c>
      <c r="AL171" s="167">
        <f t="shared" ref="AL171:BE171" si="205">+IF($AE171="CC",SUMIF($R171:$V171,AL$9,$R190:$V190),0)</f>
        <v>0</v>
      </c>
      <c r="AM171" s="167">
        <f t="shared" si="205"/>
        <v>0</v>
      </c>
      <c r="AN171" s="167">
        <f t="shared" si="205"/>
        <v>0</v>
      </c>
      <c r="AO171" s="167">
        <f t="shared" si="205"/>
        <v>0</v>
      </c>
      <c r="AP171" s="167">
        <f t="shared" si="205"/>
        <v>0</v>
      </c>
      <c r="AQ171" s="167">
        <f t="shared" si="205"/>
        <v>0</v>
      </c>
      <c r="AR171" s="167">
        <f t="shared" si="205"/>
        <v>0</v>
      </c>
      <c r="AS171" s="167">
        <f t="shared" si="205"/>
        <v>0</v>
      </c>
      <c r="AT171" s="167">
        <f t="shared" si="205"/>
        <v>0</v>
      </c>
      <c r="AU171" s="167">
        <f t="shared" si="205"/>
        <v>0</v>
      </c>
      <c r="AV171" s="167">
        <f t="shared" si="205"/>
        <v>0</v>
      </c>
      <c r="AW171" s="167">
        <f t="shared" si="205"/>
        <v>0</v>
      </c>
      <c r="AX171" s="167">
        <f t="shared" si="205"/>
        <v>0</v>
      </c>
      <c r="AY171" s="167">
        <f t="shared" si="205"/>
        <v>0</v>
      </c>
      <c r="AZ171" s="167">
        <f t="shared" si="205"/>
        <v>0</v>
      </c>
      <c r="BA171" s="167">
        <f t="shared" si="205"/>
        <v>0</v>
      </c>
      <c r="BB171" s="167">
        <f t="shared" si="205"/>
        <v>0</v>
      </c>
      <c r="BC171" s="167">
        <f t="shared" si="205"/>
        <v>0</v>
      </c>
      <c r="BD171" s="167">
        <f t="shared" si="205"/>
        <v>0</v>
      </c>
      <c r="BE171" s="167">
        <f t="shared" si="205"/>
        <v>0</v>
      </c>
      <c r="BG171" s="167"/>
    </row>
    <row r="172" spans="1:59" ht="16.5" customHeight="1">
      <c r="C172" s="963" t="s">
        <v>952</v>
      </c>
      <c r="D172" s="963"/>
      <c r="E172" s="963"/>
      <c r="F172" s="963"/>
      <c r="G172" s="963"/>
      <c r="H172" s="963"/>
      <c r="I172" s="963"/>
      <c r="J172" s="963"/>
      <c r="K172" s="963"/>
      <c r="L172" s="963"/>
      <c r="M172" s="963"/>
      <c r="N172" s="963"/>
      <c r="O172" s="963"/>
      <c r="P172" s="963"/>
      <c r="Q172" s="963"/>
      <c r="R172" s="963"/>
      <c r="S172" s="963"/>
      <c r="T172" s="963"/>
      <c r="U172" s="963"/>
      <c r="V172" s="963"/>
      <c r="W172" s="963"/>
      <c r="X172" s="963"/>
      <c r="Y172" s="963"/>
      <c r="Z172" s="963"/>
      <c r="AA172" s="963"/>
      <c r="AE172" s="1" t="str">
        <f t="shared" si="166"/>
        <v/>
      </c>
      <c r="AF172" s="1">
        <f t="shared" si="187"/>
        <v>0</v>
      </c>
      <c r="AG172" s="1">
        <f t="shared" ca="1" si="192"/>
        <v>3</v>
      </c>
      <c r="AH172" s="1" t="str">
        <f t="shared" si="188"/>
        <v/>
      </c>
      <c r="AI172" s="1" t="str">
        <f t="shared" si="189"/>
        <v/>
      </c>
      <c r="AJ172" s="1" t="str">
        <f t="shared" si="190"/>
        <v/>
      </c>
      <c r="AL172" s="167">
        <f t="shared" ref="AL172:BE172" si="206">+IF($AE172="CC",SUMIF($R172:$V172,AL$9,$R191:$V191),0)</f>
        <v>0</v>
      </c>
      <c r="AM172" s="167">
        <f t="shared" si="206"/>
        <v>0</v>
      </c>
      <c r="AN172" s="167">
        <f t="shared" si="206"/>
        <v>0</v>
      </c>
      <c r="AO172" s="167">
        <f t="shared" si="206"/>
        <v>0</v>
      </c>
      <c r="AP172" s="167">
        <f t="shared" si="206"/>
        <v>0</v>
      </c>
      <c r="AQ172" s="167">
        <f t="shared" si="206"/>
        <v>0</v>
      </c>
      <c r="AR172" s="167">
        <f t="shared" si="206"/>
        <v>0</v>
      </c>
      <c r="AS172" s="167">
        <f t="shared" si="206"/>
        <v>0</v>
      </c>
      <c r="AT172" s="167">
        <f t="shared" si="206"/>
        <v>0</v>
      </c>
      <c r="AU172" s="167">
        <f t="shared" si="206"/>
        <v>0</v>
      </c>
      <c r="AV172" s="167">
        <f t="shared" si="206"/>
        <v>0</v>
      </c>
      <c r="AW172" s="167">
        <f t="shared" si="206"/>
        <v>0</v>
      </c>
      <c r="AX172" s="167">
        <f t="shared" si="206"/>
        <v>0</v>
      </c>
      <c r="AY172" s="167">
        <f t="shared" si="206"/>
        <v>0</v>
      </c>
      <c r="AZ172" s="167">
        <f t="shared" si="206"/>
        <v>0</v>
      </c>
      <c r="BA172" s="167">
        <f t="shared" si="206"/>
        <v>0</v>
      </c>
      <c r="BB172" s="167">
        <f t="shared" si="206"/>
        <v>0</v>
      </c>
      <c r="BC172" s="167">
        <f t="shared" si="206"/>
        <v>0</v>
      </c>
      <c r="BD172" s="167">
        <f t="shared" si="206"/>
        <v>0</v>
      </c>
      <c r="BE172" s="167">
        <f t="shared" si="206"/>
        <v>0</v>
      </c>
      <c r="BG172" s="167"/>
    </row>
    <row r="173" spans="1:59" ht="15" customHeight="1" thickBot="1">
      <c r="C173" s="86"/>
      <c r="D173" s="86"/>
      <c r="E173" s="86"/>
      <c r="F173" s="86"/>
      <c r="G173" s="87"/>
      <c r="H173" s="87"/>
      <c r="I173" s="86"/>
      <c r="J173" s="86"/>
      <c r="K173" s="86"/>
      <c r="L173" s="86"/>
      <c r="M173" s="86"/>
      <c r="N173" s="88"/>
      <c r="O173" s="86"/>
      <c r="P173" s="86"/>
      <c r="Q173" s="86"/>
      <c r="R173" s="86"/>
      <c r="S173" s="86"/>
      <c r="T173" s="86"/>
      <c r="U173" s="86"/>
      <c r="V173" s="86"/>
      <c r="W173" s="86"/>
      <c r="X173" s="165"/>
      <c r="Y173" s="86"/>
      <c r="Z173" s="86"/>
      <c r="AA173" s="86"/>
      <c r="AE173" s="1" t="str">
        <f t="shared" si="166"/>
        <v/>
      </c>
      <c r="AF173" s="1">
        <f t="shared" si="187"/>
        <v>0</v>
      </c>
      <c r="AG173" s="1">
        <f t="shared" ca="1" si="192"/>
        <v>3</v>
      </c>
      <c r="AH173" s="1" t="str">
        <f t="shared" si="188"/>
        <v/>
      </c>
      <c r="AI173" s="1" t="str">
        <f t="shared" si="189"/>
        <v/>
      </c>
      <c r="AJ173" s="1" t="str">
        <f t="shared" si="190"/>
        <v/>
      </c>
      <c r="AL173" s="167">
        <f t="shared" ref="AL173:BE173" si="207">+IF($AE173="CC",SUMIF($R173:$V173,AL$9,$R192:$V192),0)</f>
        <v>0</v>
      </c>
      <c r="AM173" s="167">
        <f t="shared" si="207"/>
        <v>0</v>
      </c>
      <c r="AN173" s="167">
        <f t="shared" si="207"/>
        <v>0</v>
      </c>
      <c r="AO173" s="167">
        <f t="shared" si="207"/>
        <v>0</v>
      </c>
      <c r="AP173" s="167">
        <f t="shared" si="207"/>
        <v>0</v>
      </c>
      <c r="AQ173" s="167">
        <f t="shared" si="207"/>
        <v>0</v>
      </c>
      <c r="AR173" s="167">
        <f t="shared" si="207"/>
        <v>0</v>
      </c>
      <c r="AS173" s="167">
        <f t="shared" si="207"/>
        <v>0</v>
      </c>
      <c r="AT173" s="167">
        <f t="shared" si="207"/>
        <v>0</v>
      </c>
      <c r="AU173" s="167">
        <f t="shared" si="207"/>
        <v>0</v>
      </c>
      <c r="AV173" s="167">
        <f t="shared" si="207"/>
        <v>0</v>
      </c>
      <c r="AW173" s="167">
        <f t="shared" si="207"/>
        <v>0</v>
      </c>
      <c r="AX173" s="167">
        <f t="shared" si="207"/>
        <v>0</v>
      </c>
      <c r="AY173" s="167">
        <f t="shared" si="207"/>
        <v>0</v>
      </c>
      <c r="AZ173" s="167">
        <f t="shared" si="207"/>
        <v>0</v>
      </c>
      <c r="BA173" s="167">
        <f t="shared" si="207"/>
        <v>0</v>
      </c>
      <c r="BB173" s="167">
        <f t="shared" si="207"/>
        <v>0</v>
      </c>
      <c r="BC173" s="167">
        <f t="shared" si="207"/>
        <v>0</v>
      </c>
      <c r="BD173" s="167">
        <f t="shared" si="207"/>
        <v>0</v>
      </c>
      <c r="BE173" s="167">
        <f t="shared" si="207"/>
        <v>0</v>
      </c>
      <c r="BG173" s="167"/>
    </row>
    <row r="174" spans="1:59" ht="15.75" customHeight="1" thickBot="1">
      <c r="C174" s="964" t="s">
        <v>953</v>
      </c>
      <c r="D174" s="965"/>
      <c r="E174" s="966" t="str">
        <f>+'Formulario 1'!$D$9</f>
        <v>LICEO DE COLORADO</v>
      </c>
      <c r="F174" s="966"/>
      <c r="G174" s="966"/>
      <c r="H174" s="966"/>
      <c r="I174" s="964" t="s">
        <v>897</v>
      </c>
      <c r="J174" s="967"/>
      <c r="K174" s="966" t="str">
        <f>+'Formulario 1'!$C$14</f>
        <v>CAÑAS</v>
      </c>
      <c r="L174" s="966"/>
      <c r="M174" s="966"/>
      <c r="N174" s="964" t="s">
        <v>898</v>
      </c>
      <c r="O174" s="965"/>
      <c r="P174" s="89">
        <f>+'Formulario 1'!$C$15</f>
        <v>4</v>
      </c>
      <c r="Q174" s="964" t="s">
        <v>916</v>
      </c>
      <c r="R174" s="965"/>
      <c r="S174" s="965"/>
      <c r="T174" s="965"/>
      <c r="U174" s="965"/>
      <c r="V174" s="965"/>
      <c r="W174" s="966">
        <f>+'Formulario 1'!$E$7</f>
        <v>4113</v>
      </c>
      <c r="X174" s="968"/>
      <c r="Y174" s="304" t="s">
        <v>923</v>
      </c>
      <c r="Z174" s="969">
        <f ca="1">+'Formulario 1'!$H$72</f>
        <v>45513</v>
      </c>
      <c r="AA174" s="970"/>
      <c r="AE174" s="1" t="str">
        <f t="shared" si="166"/>
        <v/>
      </c>
      <c r="AF174" s="1">
        <f t="shared" si="187"/>
        <v>0</v>
      </c>
      <c r="AG174" s="1">
        <f t="shared" ca="1" si="192"/>
        <v>3</v>
      </c>
      <c r="AH174" s="1" t="str">
        <f t="shared" si="188"/>
        <v/>
      </c>
      <c r="AI174" s="1" t="str">
        <f t="shared" si="189"/>
        <v/>
      </c>
      <c r="AJ174" s="1" t="str">
        <f t="shared" si="190"/>
        <v/>
      </c>
      <c r="AL174" s="167">
        <f t="shared" ref="AL174:BE174" si="208">+IF($AE174="CC",SUMIF($R174:$V174,AL$9,$R193:$V193),0)</f>
        <v>0</v>
      </c>
      <c r="AM174" s="167">
        <f t="shared" si="208"/>
        <v>0</v>
      </c>
      <c r="AN174" s="167">
        <f t="shared" si="208"/>
        <v>0</v>
      </c>
      <c r="AO174" s="167">
        <f t="shared" si="208"/>
        <v>0</v>
      </c>
      <c r="AP174" s="167">
        <f t="shared" si="208"/>
        <v>0</v>
      </c>
      <c r="AQ174" s="167">
        <f t="shared" si="208"/>
        <v>0</v>
      </c>
      <c r="AR174" s="167">
        <f t="shared" si="208"/>
        <v>0</v>
      </c>
      <c r="AS174" s="167">
        <f t="shared" si="208"/>
        <v>0</v>
      </c>
      <c r="AT174" s="167">
        <f t="shared" si="208"/>
        <v>0</v>
      </c>
      <c r="AU174" s="167">
        <f t="shared" si="208"/>
        <v>0</v>
      </c>
      <c r="AV174" s="167">
        <f t="shared" si="208"/>
        <v>0</v>
      </c>
      <c r="AW174" s="167">
        <f t="shared" si="208"/>
        <v>0</v>
      </c>
      <c r="AX174" s="167">
        <f t="shared" si="208"/>
        <v>0</v>
      </c>
      <c r="AY174" s="167">
        <f t="shared" si="208"/>
        <v>0</v>
      </c>
      <c r="AZ174" s="167">
        <f t="shared" si="208"/>
        <v>0</v>
      </c>
      <c r="BA174" s="167">
        <f t="shared" si="208"/>
        <v>0</v>
      </c>
      <c r="BB174" s="167">
        <f t="shared" si="208"/>
        <v>0</v>
      </c>
      <c r="BC174" s="167">
        <f t="shared" si="208"/>
        <v>0</v>
      </c>
      <c r="BD174" s="167">
        <f t="shared" si="208"/>
        <v>0</v>
      </c>
      <c r="BE174" s="167">
        <f t="shared" si="208"/>
        <v>0</v>
      </c>
      <c r="BG174" s="167"/>
    </row>
    <row r="175" spans="1:59" ht="15.75" thickBot="1"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166"/>
      <c r="Y175" s="66"/>
      <c r="Z175" s="66"/>
      <c r="AA175" s="66"/>
      <c r="AE175" s="1" t="str">
        <f t="shared" si="166"/>
        <v/>
      </c>
      <c r="AF175" s="1">
        <f t="shared" si="187"/>
        <v>0</v>
      </c>
      <c r="AG175" s="1">
        <f t="shared" ca="1" si="192"/>
        <v>3</v>
      </c>
      <c r="AH175" s="1" t="str">
        <f t="shared" si="188"/>
        <v/>
      </c>
      <c r="AI175" s="1" t="str">
        <f t="shared" si="189"/>
        <v/>
      </c>
      <c r="AJ175" s="1" t="str">
        <f t="shared" si="190"/>
        <v/>
      </c>
      <c r="AL175" s="167">
        <f t="shared" ref="AL175:BE175" si="209">+IF($AE175="CC",SUMIF($R175:$V175,AL$9,$R194:$V194),0)</f>
        <v>0</v>
      </c>
      <c r="AM175" s="167">
        <f t="shared" si="209"/>
        <v>0</v>
      </c>
      <c r="AN175" s="167">
        <f t="shared" si="209"/>
        <v>0</v>
      </c>
      <c r="AO175" s="167">
        <f t="shared" si="209"/>
        <v>0</v>
      </c>
      <c r="AP175" s="167">
        <f t="shared" si="209"/>
        <v>0</v>
      </c>
      <c r="AQ175" s="167">
        <f t="shared" si="209"/>
        <v>0</v>
      </c>
      <c r="AR175" s="167">
        <f t="shared" si="209"/>
        <v>0</v>
      </c>
      <c r="AS175" s="167">
        <f t="shared" si="209"/>
        <v>0</v>
      </c>
      <c r="AT175" s="167">
        <f t="shared" si="209"/>
        <v>0</v>
      </c>
      <c r="AU175" s="167">
        <f t="shared" si="209"/>
        <v>0</v>
      </c>
      <c r="AV175" s="167">
        <f t="shared" si="209"/>
        <v>0</v>
      </c>
      <c r="AW175" s="167">
        <f t="shared" si="209"/>
        <v>0</v>
      </c>
      <c r="AX175" s="167">
        <f t="shared" si="209"/>
        <v>0</v>
      </c>
      <c r="AY175" s="167">
        <f t="shared" si="209"/>
        <v>0</v>
      </c>
      <c r="AZ175" s="167">
        <f t="shared" si="209"/>
        <v>0</v>
      </c>
      <c r="BA175" s="167">
        <f t="shared" si="209"/>
        <v>0</v>
      </c>
      <c r="BB175" s="167">
        <f t="shared" si="209"/>
        <v>0</v>
      </c>
      <c r="BC175" s="167">
        <f t="shared" si="209"/>
        <v>0</v>
      </c>
      <c r="BD175" s="167">
        <f t="shared" si="209"/>
        <v>0</v>
      </c>
      <c r="BE175" s="167">
        <f t="shared" si="209"/>
        <v>0</v>
      </c>
      <c r="BG175" s="167"/>
    </row>
    <row r="176" spans="1:59" ht="23.25" customHeight="1" thickBot="1">
      <c r="A176" s="927" t="s">
        <v>958</v>
      </c>
      <c r="B176" s="930" t="s">
        <v>985</v>
      </c>
      <c r="C176" s="933" t="str">
        <f>IF(LOOKUP(A169,'Hoja de Cálculo'!$S$20:$S$45,'Hoja de Cálculo'!$V$20:$V$45)="","n.a.",LOOKUP(A169,'Hoja de Cálculo'!$S$20:$S$45,'Hoja de Cálculo'!$V$20:$V$45))</f>
        <v>Ciencias (Biología)</v>
      </c>
      <c r="D176" s="933"/>
      <c r="E176" s="933"/>
      <c r="F176" s="933"/>
      <c r="G176" s="933"/>
      <c r="H176" s="933"/>
      <c r="I176" s="933"/>
      <c r="J176" s="933"/>
      <c r="K176" s="933"/>
      <c r="L176" s="934"/>
      <c r="M176" s="934"/>
      <c r="N176" s="934"/>
      <c r="O176" s="934"/>
      <c r="P176" s="934"/>
      <c r="Q176" s="934"/>
      <c r="R176" s="934"/>
      <c r="S176" s="934"/>
      <c r="T176" s="934"/>
      <c r="U176" s="934"/>
      <c r="V176" s="934"/>
      <c r="W176" s="934"/>
      <c r="X176" s="934"/>
      <c r="Y176" s="933"/>
      <c r="Z176" s="933"/>
      <c r="AA176" s="935"/>
      <c r="AB176" s="936" t="s">
        <v>924</v>
      </c>
      <c r="AE176" s="1" t="str">
        <f t="shared" si="166"/>
        <v/>
      </c>
      <c r="AF176" s="1">
        <f t="shared" si="187"/>
        <v>0</v>
      </c>
      <c r="AG176" s="1">
        <f t="shared" ca="1" si="192"/>
        <v>3</v>
      </c>
      <c r="AH176" s="1" t="str">
        <f t="shared" si="188"/>
        <v/>
      </c>
      <c r="AI176" s="1" t="str">
        <f t="shared" si="189"/>
        <v/>
      </c>
      <c r="AJ176" s="1" t="str">
        <f t="shared" si="190"/>
        <v/>
      </c>
      <c r="AL176" s="167">
        <f t="shared" ref="AL176:BE176" si="210">+IF($AE176="CC",SUMIF($R176:$V176,AL$9,$R195:$V195),0)</f>
        <v>0</v>
      </c>
      <c r="AM176" s="167">
        <f t="shared" si="210"/>
        <v>0</v>
      </c>
      <c r="AN176" s="167">
        <f t="shared" si="210"/>
        <v>0</v>
      </c>
      <c r="AO176" s="167">
        <f t="shared" si="210"/>
        <v>0</v>
      </c>
      <c r="AP176" s="167">
        <f t="shared" si="210"/>
        <v>0</v>
      </c>
      <c r="AQ176" s="167">
        <f t="shared" si="210"/>
        <v>0</v>
      </c>
      <c r="AR176" s="167">
        <f t="shared" si="210"/>
        <v>0</v>
      </c>
      <c r="AS176" s="167">
        <f t="shared" si="210"/>
        <v>0</v>
      </c>
      <c r="AT176" s="167">
        <f t="shared" si="210"/>
        <v>0</v>
      </c>
      <c r="AU176" s="167">
        <f t="shared" si="210"/>
        <v>0</v>
      </c>
      <c r="AV176" s="167">
        <f t="shared" si="210"/>
        <v>0</v>
      </c>
      <c r="AW176" s="167">
        <f t="shared" si="210"/>
        <v>0</v>
      </c>
      <c r="AX176" s="167">
        <f t="shared" si="210"/>
        <v>0</v>
      </c>
      <c r="AY176" s="167">
        <f t="shared" si="210"/>
        <v>0</v>
      </c>
      <c r="AZ176" s="167">
        <f t="shared" si="210"/>
        <v>0</v>
      </c>
      <c r="BA176" s="167">
        <f t="shared" si="210"/>
        <v>0</v>
      </c>
      <c r="BB176" s="167">
        <f t="shared" si="210"/>
        <v>0</v>
      </c>
      <c r="BC176" s="167">
        <f t="shared" si="210"/>
        <v>0</v>
      </c>
      <c r="BD176" s="167">
        <f t="shared" si="210"/>
        <v>0</v>
      </c>
      <c r="BE176" s="167">
        <f t="shared" si="210"/>
        <v>0</v>
      </c>
      <c r="BG176" s="167"/>
    </row>
    <row r="177" spans="1:59" ht="15.75" customHeight="1">
      <c r="A177" s="928"/>
      <c r="B177" s="931"/>
      <c r="C177" s="939" t="s">
        <v>925</v>
      </c>
      <c r="D177" s="941" t="s">
        <v>926</v>
      </c>
      <c r="E177" s="942"/>
      <c r="F177" s="942"/>
      <c r="G177" s="943"/>
      <c r="H177" s="947" t="s">
        <v>927</v>
      </c>
      <c r="I177" s="947" t="s">
        <v>928</v>
      </c>
      <c r="J177" s="941" t="s">
        <v>929</v>
      </c>
      <c r="K177" s="942"/>
      <c r="L177" s="949" t="s">
        <v>49</v>
      </c>
      <c r="M177" s="950"/>
      <c r="N177" s="950"/>
      <c r="O177" s="950"/>
      <c r="P177" s="950"/>
      <c r="Q177" s="951" t="s">
        <v>930</v>
      </c>
      <c r="R177" s="953" t="s">
        <v>931</v>
      </c>
      <c r="S177" s="954"/>
      <c r="T177" s="954"/>
      <c r="U177" s="954"/>
      <c r="V177" s="955"/>
      <c r="W177" s="954" t="s">
        <v>930</v>
      </c>
      <c r="X177" s="957" t="s">
        <v>934</v>
      </c>
      <c r="Y177" s="959" t="s">
        <v>932</v>
      </c>
      <c r="Z177" s="961" t="s">
        <v>933</v>
      </c>
      <c r="AA177" s="962"/>
      <c r="AB177" s="937"/>
      <c r="AE177" s="1" t="str">
        <f t="shared" si="166"/>
        <v/>
      </c>
      <c r="AF177" s="1">
        <f t="shared" si="187"/>
        <v>0</v>
      </c>
      <c r="AG177" s="1">
        <f t="shared" ca="1" si="192"/>
        <v>3</v>
      </c>
      <c r="AH177" s="1" t="str">
        <f t="shared" si="188"/>
        <v/>
      </c>
      <c r="AI177" s="1" t="str">
        <f t="shared" si="189"/>
        <v/>
      </c>
      <c r="AJ177" s="1" t="str">
        <f t="shared" si="190"/>
        <v/>
      </c>
      <c r="AL177" s="167">
        <f t="shared" ref="AL177:BE177" si="211">+IF($AE177="CC",SUMIF($R177:$V177,AL$9,$R196:$V196),0)</f>
        <v>0</v>
      </c>
      <c r="AM177" s="167">
        <f t="shared" si="211"/>
        <v>0</v>
      </c>
      <c r="AN177" s="167">
        <f t="shared" si="211"/>
        <v>0</v>
      </c>
      <c r="AO177" s="167">
        <f t="shared" si="211"/>
        <v>0</v>
      </c>
      <c r="AP177" s="167">
        <f t="shared" si="211"/>
        <v>0</v>
      </c>
      <c r="AQ177" s="167">
        <f t="shared" si="211"/>
        <v>0</v>
      </c>
      <c r="AR177" s="167">
        <f t="shared" si="211"/>
        <v>0</v>
      </c>
      <c r="AS177" s="167">
        <f t="shared" si="211"/>
        <v>0</v>
      </c>
      <c r="AT177" s="167">
        <f t="shared" si="211"/>
        <v>0</v>
      </c>
      <c r="AU177" s="167">
        <f t="shared" si="211"/>
        <v>0</v>
      </c>
      <c r="AV177" s="167">
        <f t="shared" si="211"/>
        <v>0</v>
      </c>
      <c r="AW177" s="167">
        <f t="shared" si="211"/>
        <v>0</v>
      </c>
      <c r="AX177" s="167">
        <f t="shared" si="211"/>
        <v>0</v>
      </c>
      <c r="AY177" s="167">
        <f t="shared" si="211"/>
        <v>0</v>
      </c>
      <c r="AZ177" s="167">
        <f t="shared" si="211"/>
        <v>0</v>
      </c>
      <c r="BA177" s="167">
        <f t="shared" si="211"/>
        <v>0</v>
      </c>
      <c r="BB177" s="167">
        <f t="shared" si="211"/>
        <v>0</v>
      </c>
      <c r="BC177" s="167">
        <f t="shared" si="211"/>
        <v>0</v>
      </c>
      <c r="BD177" s="167">
        <f t="shared" si="211"/>
        <v>0</v>
      </c>
      <c r="BE177" s="167">
        <f t="shared" si="211"/>
        <v>0</v>
      </c>
      <c r="BG177" s="167"/>
    </row>
    <row r="178" spans="1:59" ht="15.75" thickBot="1">
      <c r="A178" s="929"/>
      <c r="B178" s="932"/>
      <c r="C178" s="940"/>
      <c r="D178" s="944"/>
      <c r="E178" s="945"/>
      <c r="F178" s="945"/>
      <c r="G178" s="946"/>
      <c r="H178" s="948"/>
      <c r="I178" s="948"/>
      <c r="J178" s="944"/>
      <c r="K178" s="945"/>
      <c r="L178" s="312" t="s">
        <v>1</v>
      </c>
      <c r="M178" s="313" t="s">
        <v>2</v>
      </c>
      <c r="N178" s="313" t="s">
        <v>3</v>
      </c>
      <c r="O178" s="313" t="s">
        <v>4</v>
      </c>
      <c r="P178" s="313" t="s">
        <v>5</v>
      </c>
      <c r="Q178" s="952"/>
      <c r="R178" s="312">
        <v>7</v>
      </c>
      <c r="S178" s="313">
        <v>5</v>
      </c>
      <c r="T178" s="313">
        <v>5</v>
      </c>
      <c r="U178" s="313">
        <v>5</v>
      </c>
      <c r="V178" s="314">
        <v>5</v>
      </c>
      <c r="W178" s="956"/>
      <c r="X178" s="958"/>
      <c r="Y178" s="960"/>
      <c r="Z178" s="315" t="s">
        <v>935</v>
      </c>
      <c r="AA178" s="316" t="s">
        <v>936</v>
      </c>
      <c r="AB178" s="938"/>
      <c r="AE178" s="1" t="str">
        <f t="shared" si="166"/>
        <v>CC</v>
      </c>
      <c r="AF178" s="1">
        <f t="shared" si="187"/>
        <v>0</v>
      </c>
      <c r="AG178" s="1">
        <f t="shared" ca="1" si="192"/>
        <v>3</v>
      </c>
      <c r="AH178" s="1" t="str">
        <f t="shared" si="188"/>
        <v/>
      </c>
      <c r="AI178" s="1" t="str">
        <f t="shared" si="189"/>
        <v/>
      </c>
      <c r="AJ178" s="1" t="str">
        <f t="shared" si="190"/>
        <v/>
      </c>
      <c r="AL178" s="167">
        <f t="shared" ref="AL178:BE178" si="212">+IF($AE178="CC",SUMIF($R178:$V178,AL$9,$R197:$V197),0)</f>
        <v>0</v>
      </c>
      <c r="AM178" s="167">
        <f t="shared" si="212"/>
        <v>0</v>
      </c>
      <c r="AN178" s="167">
        <f t="shared" si="212"/>
        <v>0</v>
      </c>
      <c r="AO178" s="167">
        <f t="shared" si="212"/>
        <v>0</v>
      </c>
      <c r="AP178" s="167">
        <f t="shared" si="212"/>
        <v>0</v>
      </c>
      <c r="AQ178" s="167">
        <f t="shared" si="212"/>
        <v>0</v>
      </c>
      <c r="AR178" s="167">
        <f t="shared" si="212"/>
        <v>0</v>
      </c>
      <c r="AS178" s="167">
        <f t="shared" si="212"/>
        <v>0</v>
      </c>
      <c r="AT178" s="167">
        <f t="shared" si="212"/>
        <v>0</v>
      </c>
      <c r="AU178" s="167">
        <f t="shared" si="212"/>
        <v>0</v>
      </c>
      <c r="AV178" s="167">
        <f t="shared" si="212"/>
        <v>0</v>
      </c>
      <c r="AW178" s="167">
        <f t="shared" si="212"/>
        <v>0</v>
      </c>
      <c r="AX178" s="167">
        <f t="shared" si="212"/>
        <v>0</v>
      </c>
      <c r="AY178" s="167">
        <f t="shared" si="212"/>
        <v>0</v>
      </c>
      <c r="AZ178" s="167">
        <f t="shared" si="212"/>
        <v>0</v>
      </c>
      <c r="BA178" s="167">
        <f t="shared" si="212"/>
        <v>0</v>
      </c>
      <c r="BB178" s="167">
        <f t="shared" si="212"/>
        <v>0</v>
      </c>
      <c r="BC178" s="167">
        <f t="shared" si="212"/>
        <v>0</v>
      </c>
      <c r="BD178" s="167">
        <f t="shared" si="212"/>
        <v>0</v>
      </c>
      <c r="BE178" s="167">
        <f t="shared" si="212"/>
        <v>0</v>
      </c>
      <c r="BG178" s="167"/>
    </row>
    <row r="179" spans="1:59">
      <c r="A179" s="97"/>
      <c r="B179" s="98"/>
      <c r="C179" s="317">
        <v>1</v>
      </c>
      <c r="D179" s="924"/>
      <c r="E179" s="925"/>
      <c r="F179" s="925"/>
      <c r="G179" s="926"/>
      <c r="H179" s="46"/>
      <c r="I179" s="46"/>
      <c r="J179" s="924"/>
      <c r="K179" s="925"/>
      <c r="L179" s="47"/>
      <c r="M179" s="48"/>
      <c r="N179" s="48"/>
      <c r="O179" s="48"/>
      <c r="P179" s="48"/>
      <c r="Q179" s="318">
        <f>+SUM(L179:P179)</f>
        <v>0</v>
      </c>
      <c r="R179" s="47"/>
      <c r="S179" s="59"/>
      <c r="T179" s="59"/>
      <c r="U179" s="59"/>
      <c r="V179" s="62"/>
      <c r="W179" s="319">
        <f>+SUM(Q179:V179)</f>
        <v>0</v>
      </c>
      <c r="X179" s="320">
        <f t="shared" ref="X179:X196" si="213">IF(W179=0,0,IF(W179&gt;48,"E",IF(W179&lt;44,0,IF(A179="A",0,48-W179))))</f>
        <v>0</v>
      </c>
      <c r="Y179" s="321">
        <f>+IF(X179="E","E",(W179+X179))</f>
        <v>0</v>
      </c>
      <c r="Z179" s="57"/>
      <c r="AA179" s="333">
        <f>+IF(Y179="E","E",(Y179-Z179))</f>
        <v>0</v>
      </c>
      <c r="AB179" s="323" t="str">
        <f>IF(A179="A","√",IF('Formulario 1'!$D$11=8,IF('Cuadro de Personal'!Q179&gt;30,"E",IF(Y179&gt;48,"E","√")),IF(Y179&gt;48,"E","√")))</f>
        <v>√</v>
      </c>
      <c r="AC179" s="1">
        <f>+IF(AB179="√",1,0)</f>
        <v>1</v>
      </c>
      <c r="AE179" s="1" t="str">
        <f t="shared" si="166"/>
        <v/>
      </c>
      <c r="AF179" s="1">
        <f t="shared" si="187"/>
        <v>0</v>
      </c>
      <c r="AG179" s="1">
        <f t="shared" ca="1" si="192"/>
        <v>3</v>
      </c>
      <c r="AH179" s="1" t="str">
        <f t="shared" si="188"/>
        <v/>
      </c>
      <c r="AI179" s="1" t="str">
        <f t="shared" si="189"/>
        <v/>
      </c>
      <c r="AJ179" s="1" t="str">
        <f t="shared" si="190"/>
        <v/>
      </c>
      <c r="AL179" s="167">
        <f t="shared" ref="AL179:BE179" si="214">+IF($AE179="CC",SUMIF($R179:$V179,AL$9,$R198:$V198),0)</f>
        <v>0</v>
      </c>
      <c r="AM179" s="167">
        <f t="shared" si="214"/>
        <v>0</v>
      </c>
      <c r="AN179" s="167">
        <f t="shared" si="214"/>
        <v>0</v>
      </c>
      <c r="AO179" s="167">
        <f t="shared" si="214"/>
        <v>0</v>
      </c>
      <c r="AP179" s="167">
        <f t="shared" si="214"/>
        <v>0</v>
      </c>
      <c r="AQ179" s="167">
        <f t="shared" si="214"/>
        <v>0</v>
      </c>
      <c r="AR179" s="167">
        <f t="shared" si="214"/>
        <v>0</v>
      </c>
      <c r="AS179" s="167">
        <f t="shared" si="214"/>
        <v>0</v>
      </c>
      <c r="AT179" s="167">
        <f t="shared" si="214"/>
        <v>0</v>
      </c>
      <c r="AU179" s="167">
        <f t="shared" si="214"/>
        <v>0</v>
      </c>
      <c r="AV179" s="167">
        <f t="shared" si="214"/>
        <v>0</v>
      </c>
      <c r="AW179" s="167">
        <f t="shared" si="214"/>
        <v>0</v>
      </c>
      <c r="AX179" s="167">
        <f t="shared" si="214"/>
        <v>0</v>
      </c>
      <c r="AY179" s="167">
        <f t="shared" si="214"/>
        <v>0</v>
      </c>
      <c r="AZ179" s="167">
        <f t="shared" si="214"/>
        <v>0</v>
      </c>
      <c r="BA179" s="167">
        <f t="shared" si="214"/>
        <v>0</v>
      </c>
      <c r="BB179" s="167">
        <f t="shared" si="214"/>
        <v>0</v>
      </c>
      <c r="BC179" s="167">
        <f t="shared" si="214"/>
        <v>0</v>
      </c>
      <c r="BD179" s="167">
        <f t="shared" si="214"/>
        <v>0</v>
      </c>
      <c r="BE179" s="167">
        <f t="shared" si="214"/>
        <v>0</v>
      </c>
      <c r="BG179" s="167"/>
    </row>
    <row r="180" spans="1:59">
      <c r="A180" s="93"/>
      <c r="B180" s="94"/>
      <c r="C180" s="324">
        <v>2</v>
      </c>
      <c r="D180" s="832"/>
      <c r="E180" s="833"/>
      <c r="F180" s="833"/>
      <c r="G180" s="834"/>
      <c r="H180" s="49"/>
      <c r="I180" s="50"/>
      <c r="J180" s="866"/>
      <c r="K180" s="867"/>
      <c r="L180" s="51"/>
      <c r="M180" s="52"/>
      <c r="N180" s="52"/>
      <c r="O180" s="52"/>
      <c r="P180" s="52"/>
      <c r="Q180" s="318">
        <f t="shared" ref="Q180:Q196" si="215">+SUM(L180:P180)</f>
        <v>0</v>
      </c>
      <c r="R180" s="51"/>
      <c r="S180" s="60"/>
      <c r="T180" s="59"/>
      <c r="U180" s="59"/>
      <c r="V180" s="63"/>
      <c r="W180" s="319">
        <f t="shared" ref="W180:W196" si="216">+SUM(Q180:V180)</f>
        <v>0</v>
      </c>
      <c r="X180" s="320">
        <f t="shared" si="213"/>
        <v>0</v>
      </c>
      <c r="Y180" s="325">
        <f>+IF(X180="E","E",(W180+X180))</f>
        <v>0</v>
      </c>
      <c r="Z180" s="51"/>
      <c r="AA180" s="334">
        <f>+IF(Y180="E","E",(Y180-Z180))</f>
        <v>0</v>
      </c>
      <c r="AB180" s="327" t="str">
        <f>IF(A180="A","√",IF('Formulario 1'!$D$11=8,IF('Cuadro de Personal'!Q180&gt;30,"E",IF(Y180&gt;48,"E","√")),IF(Y180&gt;48,"E","√")))</f>
        <v>√</v>
      </c>
      <c r="AC180" s="1">
        <f t="shared" ref="AC180:AC196" si="217">+IF(AB180="√",1,0)</f>
        <v>1</v>
      </c>
      <c r="AE180" s="1" t="str">
        <f t="shared" si="166"/>
        <v/>
      </c>
      <c r="AF180" s="1">
        <f t="shared" si="187"/>
        <v>0</v>
      </c>
      <c r="AG180" s="1">
        <f t="shared" ca="1" si="192"/>
        <v>3</v>
      </c>
      <c r="AH180" s="1" t="str">
        <f t="shared" si="188"/>
        <v/>
      </c>
      <c r="AI180" s="1" t="str">
        <f t="shared" si="189"/>
        <v/>
      </c>
      <c r="AJ180" s="1" t="str">
        <f t="shared" si="190"/>
        <v/>
      </c>
      <c r="AL180" s="167">
        <f t="shared" ref="AL180:BE180" si="218">+IF($AE180="CC",SUMIF($R180:$V180,AL$9,$R199:$V199),0)</f>
        <v>0</v>
      </c>
      <c r="AM180" s="167">
        <f t="shared" si="218"/>
        <v>0</v>
      </c>
      <c r="AN180" s="167">
        <f t="shared" si="218"/>
        <v>0</v>
      </c>
      <c r="AO180" s="167">
        <f t="shared" si="218"/>
        <v>0</v>
      </c>
      <c r="AP180" s="167">
        <f t="shared" si="218"/>
        <v>0</v>
      </c>
      <c r="AQ180" s="167">
        <f t="shared" si="218"/>
        <v>0</v>
      </c>
      <c r="AR180" s="167">
        <f t="shared" si="218"/>
        <v>0</v>
      </c>
      <c r="AS180" s="167">
        <f t="shared" si="218"/>
        <v>0</v>
      </c>
      <c r="AT180" s="167">
        <f t="shared" si="218"/>
        <v>0</v>
      </c>
      <c r="AU180" s="167">
        <f t="shared" si="218"/>
        <v>0</v>
      </c>
      <c r="AV180" s="167">
        <f t="shared" si="218"/>
        <v>0</v>
      </c>
      <c r="AW180" s="167">
        <f t="shared" si="218"/>
        <v>0</v>
      </c>
      <c r="AX180" s="167">
        <f t="shared" si="218"/>
        <v>0</v>
      </c>
      <c r="AY180" s="167">
        <f t="shared" si="218"/>
        <v>0</v>
      </c>
      <c r="AZ180" s="167">
        <f t="shared" si="218"/>
        <v>0</v>
      </c>
      <c r="BA180" s="167">
        <f t="shared" si="218"/>
        <v>0</v>
      </c>
      <c r="BB180" s="167">
        <f t="shared" si="218"/>
        <v>0</v>
      </c>
      <c r="BC180" s="167">
        <f t="shared" si="218"/>
        <v>0</v>
      </c>
      <c r="BD180" s="167">
        <f t="shared" si="218"/>
        <v>0</v>
      </c>
      <c r="BE180" s="167">
        <f t="shared" si="218"/>
        <v>0</v>
      </c>
      <c r="BG180" s="167"/>
    </row>
    <row r="181" spans="1:59">
      <c r="A181" s="93"/>
      <c r="B181" s="94"/>
      <c r="C181" s="324">
        <v>3</v>
      </c>
      <c r="D181" s="832"/>
      <c r="E181" s="833"/>
      <c r="F181" s="833"/>
      <c r="G181" s="834"/>
      <c r="H181" s="49"/>
      <c r="I181" s="50"/>
      <c r="J181" s="866"/>
      <c r="K181" s="867"/>
      <c r="L181" s="51"/>
      <c r="M181" s="52"/>
      <c r="N181" s="52"/>
      <c r="O181" s="52"/>
      <c r="P181" s="52"/>
      <c r="Q181" s="318">
        <f t="shared" si="215"/>
        <v>0</v>
      </c>
      <c r="R181" s="51"/>
      <c r="S181" s="60"/>
      <c r="T181" s="59"/>
      <c r="U181" s="59"/>
      <c r="V181" s="63"/>
      <c r="W181" s="319">
        <f t="shared" si="216"/>
        <v>0</v>
      </c>
      <c r="X181" s="320">
        <f t="shared" si="213"/>
        <v>0</v>
      </c>
      <c r="Y181" s="325">
        <f t="shared" ref="Y181:Y196" si="219">+IF(X181="E","E",(W181+X181))</f>
        <v>0</v>
      </c>
      <c r="Z181" s="51"/>
      <c r="AA181" s="334">
        <f t="shared" ref="AA181:AA196" si="220">+IF(Y181="E","E",(Y181-Z181))</f>
        <v>0</v>
      </c>
      <c r="AB181" s="327" t="str">
        <f>IF(A181="A","√",IF('Formulario 1'!$D$11=8,IF('Cuadro de Personal'!Q181&gt;30,"E",IF(Y181&gt;48,"E","√")),IF(Y181&gt;48,"E","√")))</f>
        <v>√</v>
      </c>
      <c r="AC181" s="1">
        <f t="shared" si="217"/>
        <v>1</v>
      </c>
      <c r="AE181" s="1" t="str">
        <f t="shared" si="166"/>
        <v/>
      </c>
      <c r="AF181" s="1">
        <f t="shared" si="187"/>
        <v>0</v>
      </c>
      <c r="AG181" s="1">
        <f t="shared" ca="1" si="192"/>
        <v>3</v>
      </c>
      <c r="AH181" s="1" t="str">
        <f t="shared" si="188"/>
        <v/>
      </c>
      <c r="AI181" s="1" t="str">
        <f t="shared" si="189"/>
        <v/>
      </c>
      <c r="AJ181" s="1" t="str">
        <f t="shared" si="190"/>
        <v/>
      </c>
      <c r="AL181" s="167">
        <f t="shared" ref="AL181:BE181" si="221">+IF($AE181="CC",SUMIF($R181:$V181,AL$9,$R200:$V200),0)</f>
        <v>0</v>
      </c>
      <c r="AM181" s="167">
        <f t="shared" si="221"/>
        <v>0</v>
      </c>
      <c r="AN181" s="167">
        <f t="shared" si="221"/>
        <v>0</v>
      </c>
      <c r="AO181" s="167">
        <f t="shared" si="221"/>
        <v>0</v>
      </c>
      <c r="AP181" s="167">
        <f t="shared" si="221"/>
        <v>0</v>
      </c>
      <c r="AQ181" s="167">
        <f t="shared" si="221"/>
        <v>0</v>
      </c>
      <c r="AR181" s="167">
        <f t="shared" si="221"/>
        <v>0</v>
      </c>
      <c r="AS181" s="167">
        <f t="shared" si="221"/>
        <v>0</v>
      </c>
      <c r="AT181" s="167">
        <f t="shared" si="221"/>
        <v>0</v>
      </c>
      <c r="AU181" s="167">
        <f t="shared" si="221"/>
        <v>0</v>
      </c>
      <c r="AV181" s="167">
        <f t="shared" si="221"/>
        <v>0</v>
      </c>
      <c r="AW181" s="167">
        <f t="shared" si="221"/>
        <v>0</v>
      </c>
      <c r="AX181" s="167">
        <f t="shared" si="221"/>
        <v>0</v>
      </c>
      <c r="AY181" s="167">
        <f t="shared" si="221"/>
        <v>0</v>
      </c>
      <c r="AZ181" s="167">
        <f t="shared" si="221"/>
        <v>0</v>
      </c>
      <c r="BA181" s="167">
        <f t="shared" si="221"/>
        <v>0</v>
      </c>
      <c r="BB181" s="167">
        <f t="shared" si="221"/>
        <v>0</v>
      </c>
      <c r="BC181" s="167">
        <f t="shared" si="221"/>
        <v>0</v>
      </c>
      <c r="BD181" s="167">
        <f t="shared" si="221"/>
        <v>0</v>
      </c>
      <c r="BE181" s="167">
        <f t="shared" si="221"/>
        <v>0</v>
      </c>
      <c r="BG181" s="167"/>
    </row>
    <row r="182" spans="1:59">
      <c r="A182" s="93"/>
      <c r="B182" s="94"/>
      <c r="C182" s="324">
        <v>4</v>
      </c>
      <c r="D182" s="832"/>
      <c r="E182" s="833"/>
      <c r="F182" s="833"/>
      <c r="G182" s="834"/>
      <c r="H182" s="49"/>
      <c r="I182" s="50"/>
      <c r="J182" s="866"/>
      <c r="K182" s="867"/>
      <c r="L182" s="51"/>
      <c r="M182" s="52"/>
      <c r="N182" s="52"/>
      <c r="O182" s="52"/>
      <c r="P182" s="52"/>
      <c r="Q182" s="318">
        <f t="shared" si="215"/>
        <v>0</v>
      </c>
      <c r="R182" s="51"/>
      <c r="S182" s="60"/>
      <c r="T182" s="59"/>
      <c r="U182" s="59"/>
      <c r="V182" s="63"/>
      <c r="W182" s="319">
        <f t="shared" si="216"/>
        <v>0</v>
      </c>
      <c r="X182" s="320">
        <f t="shared" si="213"/>
        <v>0</v>
      </c>
      <c r="Y182" s="325">
        <f t="shared" si="219"/>
        <v>0</v>
      </c>
      <c r="Z182" s="51"/>
      <c r="AA182" s="334">
        <f t="shared" si="220"/>
        <v>0</v>
      </c>
      <c r="AB182" s="327" t="str">
        <f>IF(A182="A","√",IF('Formulario 1'!$D$11=8,IF('Cuadro de Personal'!Q182&gt;30,"E",IF(Y182&gt;48,"E","√")),IF(Y182&gt;48,"E","√")))</f>
        <v>√</v>
      </c>
      <c r="AC182" s="1">
        <f t="shared" si="217"/>
        <v>1</v>
      </c>
      <c r="AE182" s="1" t="str">
        <f t="shared" si="166"/>
        <v/>
      </c>
      <c r="AF182" s="1">
        <f t="shared" si="187"/>
        <v>0</v>
      </c>
      <c r="AG182" s="1">
        <f t="shared" ca="1" si="192"/>
        <v>3</v>
      </c>
      <c r="AH182" s="1" t="str">
        <f t="shared" si="188"/>
        <v/>
      </c>
      <c r="AI182" s="1" t="str">
        <f t="shared" si="189"/>
        <v/>
      </c>
      <c r="AJ182" s="1" t="str">
        <f t="shared" si="190"/>
        <v/>
      </c>
      <c r="AL182" s="167">
        <f t="shared" ref="AL182:BE182" si="222">+IF($AE182="CC",SUMIF($R182:$V182,AL$9,$R201:$V201),0)</f>
        <v>0</v>
      </c>
      <c r="AM182" s="167">
        <f t="shared" si="222"/>
        <v>0</v>
      </c>
      <c r="AN182" s="167">
        <f t="shared" si="222"/>
        <v>0</v>
      </c>
      <c r="AO182" s="167">
        <f t="shared" si="222"/>
        <v>0</v>
      </c>
      <c r="AP182" s="167">
        <f t="shared" si="222"/>
        <v>0</v>
      </c>
      <c r="AQ182" s="167">
        <f t="shared" si="222"/>
        <v>0</v>
      </c>
      <c r="AR182" s="167">
        <f t="shared" si="222"/>
        <v>0</v>
      </c>
      <c r="AS182" s="167">
        <f t="shared" si="222"/>
        <v>0</v>
      </c>
      <c r="AT182" s="167">
        <f t="shared" si="222"/>
        <v>0</v>
      </c>
      <c r="AU182" s="167">
        <f t="shared" si="222"/>
        <v>0</v>
      </c>
      <c r="AV182" s="167">
        <f t="shared" si="222"/>
        <v>0</v>
      </c>
      <c r="AW182" s="167">
        <f t="shared" si="222"/>
        <v>0</v>
      </c>
      <c r="AX182" s="167">
        <f t="shared" si="222"/>
        <v>0</v>
      </c>
      <c r="AY182" s="167">
        <f t="shared" si="222"/>
        <v>0</v>
      </c>
      <c r="AZ182" s="167">
        <f t="shared" si="222"/>
        <v>0</v>
      </c>
      <c r="BA182" s="167">
        <f t="shared" si="222"/>
        <v>0</v>
      </c>
      <c r="BB182" s="167">
        <f t="shared" si="222"/>
        <v>0</v>
      </c>
      <c r="BC182" s="167">
        <f t="shared" si="222"/>
        <v>0</v>
      </c>
      <c r="BD182" s="167">
        <f t="shared" si="222"/>
        <v>0</v>
      </c>
      <c r="BE182" s="167">
        <f t="shared" si="222"/>
        <v>0</v>
      </c>
      <c r="BG182" s="167"/>
    </row>
    <row r="183" spans="1:59">
      <c r="A183" s="93"/>
      <c r="B183" s="94"/>
      <c r="C183" s="324">
        <v>5</v>
      </c>
      <c r="D183" s="832"/>
      <c r="E183" s="833"/>
      <c r="F183" s="833"/>
      <c r="G183" s="834"/>
      <c r="H183" s="49"/>
      <c r="I183" s="50"/>
      <c r="J183" s="866"/>
      <c r="K183" s="867"/>
      <c r="L183" s="51"/>
      <c r="M183" s="52"/>
      <c r="N183" s="52"/>
      <c r="O183" s="52"/>
      <c r="P183" s="52"/>
      <c r="Q183" s="318">
        <f t="shared" si="215"/>
        <v>0</v>
      </c>
      <c r="R183" s="51"/>
      <c r="S183" s="60"/>
      <c r="T183" s="59"/>
      <c r="U183" s="59"/>
      <c r="V183" s="63"/>
      <c r="W183" s="319">
        <f t="shared" si="216"/>
        <v>0</v>
      </c>
      <c r="X183" s="320">
        <f t="shared" si="213"/>
        <v>0</v>
      </c>
      <c r="Y183" s="325">
        <f t="shared" si="219"/>
        <v>0</v>
      </c>
      <c r="Z183" s="51"/>
      <c r="AA183" s="334">
        <f t="shared" si="220"/>
        <v>0</v>
      </c>
      <c r="AB183" s="327" t="str">
        <f>IF(A183="A","√",IF('Formulario 1'!$D$11=8,IF('Cuadro de Personal'!Q183&gt;30,"E",IF(Y183&gt;48,"E","√")),IF(Y183&gt;48,"E","√")))</f>
        <v>√</v>
      </c>
      <c r="AC183" s="1">
        <f t="shared" si="217"/>
        <v>1</v>
      </c>
      <c r="AE183" s="1" t="str">
        <f t="shared" si="166"/>
        <v/>
      </c>
      <c r="AF183" s="1">
        <f t="shared" si="187"/>
        <v>0</v>
      </c>
      <c r="AG183" s="1">
        <f t="shared" ca="1" si="192"/>
        <v>3</v>
      </c>
      <c r="AH183" s="1" t="str">
        <f t="shared" si="188"/>
        <v/>
      </c>
      <c r="AI183" s="1" t="str">
        <f t="shared" si="189"/>
        <v/>
      </c>
      <c r="AJ183" s="1" t="str">
        <f t="shared" si="190"/>
        <v/>
      </c>
      <c r="AL183" s="167">
        <f t="shared" ref="AL183:BE183" si="223">+IF($AE183="CC",SUMIF($R183:$V183,AL$9,$R202:$V202),0)</f>
        <v>0</v>
      </c>
      <c r="AM183" s="167">
        <f t="shared" si="223"/>
        <v>0</v>
      </c>
      <c r="AN183" s="167">
        <f t="shared" si="223"/>
        <v>0</v>
      </c>
      <c r="AO183" s="167">
        <f t="shared" si="223"/>
        <v>0</v>
      </c>
      <c r="AP183" s="167">
        <f t="shared" si="223"/>
        <v>0</v>
      </c>
      <c r="AQ183" s="167">
        <f t="shared" si="223"/>
        <v>0</v>
      </c>
      <c r="AR183" s="167">
        <f t="shared" si="223"/>
        <v>0</v>
      </c>
      <c r="AS183" s="167">
        <f t="shared" si="223"/>
        <v>0</v>
      </c>
      <c r="AT183" s="167">
        <f t="shared" si="223"/>
        <v>0</v>
      </c>
      <c r="AU183" s="167">
        <f t="shared" si="223"/>
        <v>0</v>
      </c>
      <c r="AV183" s="167">
        <f t="shared" si="223"/>
        <v>0</v>
      </c>
      <c r="AW183" s="167">
        <f t="shared" si="223"/>
        <v>0</v>
      </c>
      <c r="AX183" s="167">
        <f t="shared" si="223"/>
        <v>0</v>
      </c>
      <c r="AY183" s="167">
        <f t="shared" si="223"/>
        <v>0</v>
      </c>
      <c r="AZ183" s="167">
        <f t="shared" si="223"/>
        <v>0</v>
      </c>
      <c r="BA183" s="167">
        <f t="shared" si="223"/>
        <v>0</v>
      </c>
      <c r="BB183" s="167">
        <f t="shared" si="223"/>
        <v>0</v>
      </c>
      <c r="BC183" s="167">
        <f t="shared" si="223"/>
        <v>0</v>
      </c>
      <c r="BD183" s="167">
        <f t="shared" si="223"/>
        <v>0</v>
      </c>
      <c r="BE183" s="167">
        <f t="shared" si="223"/>
        <v>0</v>
      </c>
      <c r="BG183" s="167"/>
    </row>
    <row r="184" spans="1:59">
      <c r="A184" s="93"/>
      <c r="B184" s="94"/>
      <c r="C184" s="324">
        <v>6</v>
      </c>
      <c r="D184" s="832"/>
      <c r="E184" s="833"/>
      <c r="F184" s="833"/>
      <c r="G184" s="834"/>
      <c r="H184" s="49"/>
      <c r="I184" s="50"/>
      <c r="J184" s="866"/>
      <c r="K184" s="867"/>
      <c r="L184" s="51"/>
      <c r="M184" s="52"/>
      <c r="N184" s="52"/>
      <c r="O184" s="52"/>
      <c r="P184" s="52"/>
      <c r="Q184" s="318">
        <f t="shared" si="215"/>
        <v>0</v>
      </c>
      <c r="R184" s="51"/>
      <c r="S184" s="60"/>
      <c r="T184" s="59"/>
      <c r="U184" s="59"/>
      <c r="V184" s="63"/>
      <c r="W184" s="319">
        <f t="shared" si="216"/>
        <v>0</v>
      </c>
      <c r="X184" s="320">
        <f t="shared" si="213"/>
        <v>0</v>
      </c>
      <c r="Y184" s="325">
        <f t="shared" si="219"/>
        <v>0</v>
      </c>
      <c r="Z184" s="51"/>
      <c r="AA184" s="334">
        <f t="shared" si="220"/>
        <v>0</v>
      </c>
      <c r="AB184" s="327" t="str">
        <f>IF(A184="A","√",IF('Formulario 1'!$D$11=8,IF('Cuadro de Personal'!Q184&gt;30,"E",IF(Y184&gt;48,"E","√")),IF(Y184&gt;48,"E","√")))</f>
        <v>√</v>
      </c>
      <c r="AC184" s="1">
        <f t="shared" si="217"/>
        <v>1</v>
      </c>
      <c r="AE184" s="1" t="str">
        <f t="shared" si="166"/>
        <v/>
      </c>
      <c r="AF184" s="1">
        <f t="shared" si="187"/>
        <v>0</v>
      </c>
      <c r="AG184" s="1">
        <f t="shared" ca="1" si="192"/>
        <v>3</v>
      </c>
      <c r="AH184" s="1" t="str">
        <f t="shared" si="188"/>
        <v/>
      </c>
      <c r="AI184" s="1" t="str">
        <f t="shared" si="189"/>
        <v/>
      </c>
      <c r="AJ184" s="1" t="str">
        <f t="shared" si="190"/>
        <v/>
      </c>
      <c r="AL184" s="167">
        <f t="shared" ref="AL184:BE184" si="224">+IF($AE184="CC",SUMIF($R184:$V184,AL$9,$R203:$V203),0)</f>
        <v>0</v>
      </c>
      <c r="AM184" s="167">
        <f t="shared" si="224"/>
        <v>0</v>
      </c>
      <c r="AN184" s="167">
        <f t="shared" si="224"/>
        <v>0</v>
      </c>
      <c r="AO184" s="167">
        <f t="shared" si="224"/>
        <v>0</v>
      </c>
      <c r="AP184" s="167">
        <f t="shared" si="224"/>
        <v>0</v>
      </c>
      <c r="AQ184" s="167">
        <f t="shared" si="224"/>
        <v>0</v>
      </c>
      <c r="AR184" s="167">
        <f t="shared" si="224"/>
        <v>0</v>
      </c>
      <c r="AS184" s="167">
        <f t="shared" si="224"/>
        <v>0</v>
      </c>
      <c r="AT184" s="167">
        <f t="shared" si="224"/>
        <v>0</v>
      </c>
      <c r="AU184" s="167">
        <f t="shared" si="224"/>
        <v>0</v>
      </c>
      <c r="AV184" s="167">
        <f t="shared" si="224"/>
        <v>0</v>
      </c>
      <c r="AW184" s="167">
        <f t="shared" si="224"/>
        <v>0</v>
      </c>
      <c r="AX184" s="167">
        <f t="shared" si="224"/>
        <v>0</v>
      </c>
      <c r="AY184" s="167">
        <f t="shared" si="224"/>
        <v>0</v>
      </c>
      <c r="AZ184" s="167">
        <f t="shared" si="224"/>
        <v>0</v>
      </c>
      <c r="BA184" s="167">
        <f t="shared" si="224"/>
        <v>0</v>
      </c>
      <c r="BB184" s="167">
        <f t="shared" si="224"/>
        <v>0</v>
      </c>
      <c r="BC184" s="167">
        <f t="shared" si="224"/>
        <v>0</v>
      </c>
      <c r="BD184" s="167">
        <f t="shared" si="224"/>
        <v>0</v>
      </c>
      <c r="BE184" s="167">
        <f t="shared" si="224"/>
        <v>0</v>
      </c>
      <c r="BG184" s="167"/>
    </row>
    <row r="185" spans="1:59">
      <c r="A185" s="93"/>
      <c r="B185" s="94"/>
      <c r="C185" s="324">
        <v>7</v>
      </c>
      <c r="D185" s="832"/>
      <c r="E185" s="833"/>
      <c r="F185" s="833"/>
      <c r="G185" s="834"/>
      <c r="H185" s="49"/>
      <c r="I185" s="50"/>
      <c r="J185" s="866"/>
      <c r="K185" s="867"/>
      <c r="L185" s="51"/>
      <c r="M185" s="52"/>
      <c r="N185" s="52"/>
      <c r="O185" s="52"/>
      <c r="P185" s="52"/>
      <c r="Q185" s="318">
        <f t="shared" si="215"/>
        <v>0</v>
      </c>
      <c r="R185" s="51"/>
      <c r="S185" s="60"/>
      <c r="T185" s="59"/>
      <c r="U185" s="59"/>
      <c r="V185" s="63"/>
      <c r="W185" s="319">
        <f t="shared" si="216"/>
        <v>0</v>
      </c>
      <c r="X185" s="320">
        <f t="shared" si="213"/>
        <v>0</v>
      </c>
      <c r="Y185" s="325">
        <f t="shared" si="219"/>
        <v>0</v>
      </c>
      <c r="Z185" s="51"/>
      <c r="AA185" s="334">
        <f t="shared" si="220"/>
        <v>0</v>
      </c>
      <c r="AB185" s="327" t="str">
        <f>IF(A185="A","√",IF('Formulario 1'!$D$11=8,IF('Cuadro de Personal'!Q185&gt;30,"E",IF(Y185&gt;48,"E","√")),IF(Y185&gt;48,"E","√")))</f>
        <v>√</v>
      </c>
      <c r="AC185" s="1">
        <f t="shared" si="217"/>
        <v>1</v>
      </c>
      <c r="AE185" s="1" t="str">
        <f t="shared" si="166"/>
        <v/>
      </c>
      <c r="AF185" s="1">
        <f t="shared" si="187"/>
        <v>0</v>
      </c>
      <c r="AG185" s="1">
        <f t="shared" ca="1" si="192"/>
        <v>3</v>
      </c>
      <c r="AH185" s="1" t="str">
        <f t="shared" si="188"/>
        <v/>
      </c>
      <c r="AI185" s="1" t="str">
        <f t="shared" si="189"/>
        <v/>
      </c>
      <c r="AJ185" s="1" t="str">
        <f t="shared" si="190"/>
        <v/>
      </c>
      <c r="AL185" s="167">
        <f t="shared" ref="AL185:BE185" si="225">+IF($AE185="CC",SUMIF($R185:$V185,AL$9,$R204:$V204),0)</f>
        <v>0</v>
      </c>
      <c r="AM185" s="167">
        <f t="shared" si="225"/>
        <v>0</v>
      </c>
      <c r="AN185" s="167">
        <f t="shared" si="225"/>
        <v>0</v>
      </c>
      <c r="AO185" s="167">
        <f t="shared" si="225"/>
        <v>0</v>
      </c>
      <c r="AP185" s="167">
        <f t="shared" si="225"/>
        <v>0</v>
      </c>
      <c r="AQ185" s="167">
        <f t="shared" si="225"/>
        <v>0</v>
      </c>
      <c r="AR185" s="167">
        <f t="shared" si="225"/>
        <v>0</v>
      </c>
      <c r="AS185" s="167">
        <f t="shared" si="225"/>
        <v>0</v>
      </c>
      <c r="AT185" s="167">
        <f t="shared" si="225"/>
        <v>0</v>
      </c>
      <c r="AU185" s="167">
        <f t="shared" si="225"/>
        <v>0</v>
      </c>
      <c r="AV185" s="167">
        <f t="shared" si="225"/>
        <v>0</v>
      </c>
      <c r="AW185" s="167">
        <f t="shared" si="225"/>
        <v>0</v>
      </c>
      <c r="AX185" s="167">
        <f t="shared" si="225"/>
        <v>0</v>
      </c>
      <c r="AY185" s="167">
        <f t="shared" si="225"/>
        <v>0</v>
      </c>
      <c r="AZ185" s="167">
        <f t="shared" si="225"/>
        <v>0</v>
      </c>
      <c r="BA185" s="167">
        <f t="shared" si="225"/>
        <v>0</v>
      </c>
      <c r="BB185" s="167">
        <f t="shared" si="225"/>
        <v>0</v>
      </c>
      <c r="BC185" s="167">
        <f t="shared" si="225"/>
        <v>0</v>
      </c>
      <c r="BD185" s="167">
        <f t="shared" si="225"/>
        <v>0</v>
      </c>
      <c r="BE185" s="167">
        <f t="shared" si="225"/>
        <v>0</v>
      </c>
      <c r="BG185" s="167"/>
    </row>
    <row r="186" spans="1:59">
      <c r="A186" s="93"/>
      <c r="B186" s="94"/>
      <c r="C186" s="324">
        <v>8</v>
      </c>
      <c r="D186" s="832"/>
      <c r="E186" s="833"/>
      <c r="F186" s="833"/>
      <c r="G186" s="834"/>
      <c r="H186" s="49"/>
      <c r="I186" s="50"/>
      <c r="J186" s="866"/>
      <c r="K186" s="867"/>
      <c r="L186" s="51"/>
      <c r="M186" s="52"/>
      <c r="N186" s="52"/>
      <c r="O186" s="52"/>
      <c r="P186" s="52"/>
      <c r="Q186" s="318">
        <f t="shared" si="215"/>
        <v>0</v>
      </c>
      <c r="R186" s="51"/>
      <c r="S186" s="60"/>
      <c r="T186" s="59"/>
      <c r="U186" s="59"/>
      <c r="V186" s="63"/>
      <c r="W186" s="319">
        <f t="shared" si="216"/>
        <v>0</v>
      </c>
      <c r="X186" s="320">
        <f t="shared" si="213"/>
        <v>0</v>
      </c>
      <c r="Y186" s="325">
        <f t="shared" si="219"/>
        <v>0</v>
      </c>
      <c r="Z186" s="51"/>
      <c r="AA186" s="334">
        <f t="shared" si="220"/>
        <v>0</v>
      </c>
      <c r="AB186" s="327" t="str">
        <f>IF(A186="A","√",IF('Formulario 1'!$D$11=8,IF('Cuadro de Personal'!Q186&gt;30,"E",IF(Y186&gt;48,"E","√")),IF(Y186&gt;48,"E","√")))</f>
        <v>√</v>
      </c>
      <c r="AC186" s="1">
        <f t="shared" si="217"/>
        <v>1</v>
      </c>
      <c r="AE186" s="1" t="str">
        <f t="shared" si="166"/>
        <v/>
      </c>
      <c r="AF186" s="1">
        <f t="shared" si="187"/>
        <v>0</v>
      </c>
      <c r="AG186" s="1">
        <f t="shared" ca="1" si="192"/>
        <v>3</v>
      </c>
      <c r="AH186" s="1" t="str">
        <f t="shared" si="188"/>
        <v/>
      </c>
      <c r="AI186" s="1" t="str">
        <f t="shared" si="189"/>
        <v/>
      </c>
      <c r="AJ186" s="1" t="str">
        <f t="shared" si="190"/>
        <v/>
      </c>
      <c r="AL186" s="167">
        <f t="shared" ref="AL186:BE186" si="226">+IF($AE186="CC",SUMIF($R186:$V186,AL$9,$R205:$V205),0)</f>
        <v>0</v>
      </c>
      <c r="AM186" s="167">
        <f t="shared" si="226"/>
        <v>0</v>
      </c>
      <c r="AN186" s="167">
        <f t="shared" si="226"/>
        <v>0</v>
      </c>
      <c r="AO186" s="167">
        <f t="shared" si="226"/>
        <v>0</v>
      </c>
      <c r="AP186" s="167">
        <f t="shared" si="226"/>
        <v>0</v>
      </c>
      <c r="AQ186" s="167">
        <f t="shared" si="226"/>
        <v>0</v>
      </c>
      <c r="AR186" s="167">
        <f t="shared" si="226"/>
        <v>0</v>
      </c>
      <c r="AS186" s="167">
        <f t="shared" si="226"/>
        <v>0</v>
      </c>
      <c r="AT186" s="167">
        <f t="shared" si="226"/>
        <v>0</v>
      </c>
      <c r="AU186" s="167">
        <f t="shared" si="226"/>
        <v>0</v>
      </c>
      <c r="AV186" s="167">
        <f t="shared" si="226"/>
        <v>0</v>
      </c>
      <c r="AW186" s="167">
        <f t="shared" si="226"/>
        <v>0</v>
      </c>
      <c r="AX186" s="167">
        <f t="shared" si="226"/>
        <v>0</v>
      </c>
      <c r="AY186" s="167">
        <f t="shared" si="226"/>
        <v>0</v>
      </c>
      <c r="AZ186" s="167">
        <f t="shared" si="226"/>
        <v>0</v>
      </c>
      <c r="BA186" s="167">
        <f t="shared" si="226"/>
        <v>0</v>
      </c>
      <c r="BB186" s="167">
        <f t="shared" si="226"/>
        <v>0</v>
      </c>
      <c r="BC186" s="167">
        <f t="shared" si="226"/>
        <v>0</v>
      </c>
      <c r="BD186" s="167">
        <f t="shared" si="226"/>
        <v>0</v>
      </c>
      <c r="BE186" s="167">
        <f t="shared" si="226"/>
        <v>0</v>
      </c>
      <c r="BG186" s="167"/>
    </row>
    <row r="187" spans="1:59">
      <c r="A187" s="93"/>
      <c r="B187" s="94"/>
      <c r="C187" s="324">
        <v>9</v>
      </c>
      <c r="D187" s="832"/>
      <c r="E187" s="833"/>
      <c r="F187" s="833"/>
      <c r="G187" s="834"/>
      <c r="H187" s="49"/>
      <c r="I187" s="50"/>
      <c r="J187" s="866"/>
      <c r="K187" s="867"/>
      <c r="L187" s="51"/>
      <c r="M187" s="52"/>
      <c r="N187" s="52"/>
      <c r="O187" s="52"/>
      <c r="P187" s="52"/>
      <c r="Q187" s="318">
        <f t="shared" si="215"/>
        <v>0</v>
      </c>
      <c r="R187" s="51"/>
      <c r="S187" s="60"/>
      <c r="T187" s="59"/>
      <c r="U187" s="59"/>
      <c r="V187" s="63"/>
      <c r="W187" s="319">
        <f t="shared" si="216"/>
        <v>0</v>
      </c>
      <c r="X187" s="320">
        <f t="shared" si="213"/>
        <v>0</v>
      </c>
      <c r="Y187" s="325">
        <f t="shared" si="219"/>
        <v>0</v>
      </c>
      <c r="Z187" s="51"/>
      <c r="AA187" s="334">
        <f t="shared" si="220"/>
        <v>0</v>
      </c>
      <c r="AB187" s="327" t="str">
        <f>IF(A187="A","√",IF('Formulario 1'!$D$11=8,IF('Cuadro de Personal'!Q187&gt;30,"E",IF(Y187&gt;48,"E","√")),IF(Y187&gt;48,"E","√")))</f>
        <v>√</v>
      </c>
      <c r="AC187" s="1">
        <f t="shared" si="217"/>
        <v>1</v>
      </c>
      <c r="AE187" s="1" t="str">
        <f t="shared" si="166"/>
        <v/>
      </c>
      <c r="AF187" s="1">
        <f t="shared" si="187"/>
        <v>0</v>
      </c>
      <c r="AG187" s="1">
        <f t="shared" ca="1" si="192"/>
        <v>3</v>
      </c>
      <c r="AH187" s="1" t="str">
        <f t="shared" si="188"/>
        <v/>
      </c>
      <c r="AI187" s="1" t="str">
        <f t="shared" si="189"/>
        <v/>
      </c>
      <c r="AJ187" s="1" t="str">
        <f t="shared" si="190"/>
        <v/>
      </c>
      <c r="AL187" s="167">
        <f t="shared" ref="AL187:BE187" si="227">+IF($AE187="CC",SUMIF($R187:$V187,AL$9,$R206:$V206),0)</f>
        <v>0</v>
      </c>
      <c r="AM187" s="167">
        <f t="shared" si="227"/>
        <v>0</v>
      </c>
      <c r="AN187" s="167">
        <f t="shared" si="227"/>
        <v>0</v>
      </c>
      <c r="AO187" s="167">
        <f t="shared" si="227"/>
        <v>0</v>
      </c>
      <c r="AP187" s="167">
        <f t="shared" si="227"/>
        <v>0</v>
      </c>
      <c r="AQ187" s="167">
        <f t="shared" si="227"/>
        <v>0</v>
      </c>
      <c r="AR187" s="167">
        <f t="shared" si="227"/>
        <v>0</v>
      </c>
      <c r="AS187" s="167">
        <f t="shared" si="227"/>
        <v>0</v>
      </c>
      <c r="AT187" s="167">
        <f t="shared" si="227"/>
        <v>0</v>
      </c>
      <c r="AU187" s="167">
        <f t="shared" si="227"/>
        <v>0</v>
      </c>
      <c r="AV187" s="167">
        <f t="shared" si="227"/>
        <v>0</v>
      </c>
      <c r="AW187" s="167">
        <f t="shared" si="227"/>
        <v>0</v>
      </c>
      <c r="AX187" s="167">
        <f t="shared" si="227"/>
        <v>0</v>
      </c>
      <c r="AY187" s="167">
        <f t="shared" si="227"/>
        <v>0</v>
      </c>
      <c r="AZ187" s="167">
        <f t="shared" si="227"/>
        <v>0</v>
      </c>
      <c r="BA187" s="167">
        <f t="shared" si="227"/>
        <v>0</v>
      </c>
      <c r="BB187" s="167">
        <f t="shared" si="227"/>
        <v>0</v>
      </c>
      <c r="BC187" s="167">
        <f t="shared" si="227"/>
        <v>0</v>
      </c>
      <c r="BD187" s="167">
        <f t="shared" si="227"/>
        <v>0</v>
      </c>
      <c r="BE187" s="167">
        <f t="shared" si="227"/>
        <v>0</v>
      </c>
      <c r="BG187" s="167"/>
    </row>
    <row r="188" spans="1:59">
      <c r="A188" s="93"/>
      <c r="B188" s="94"/>
      <c r="C188" s="324">
        <v>10</v>
      </c>
      <c r="D188" s="832"/>
      <c r="E188" s="833"/>
      <c r="F188" s="833"/>
      <c r="G188" s="834"/>
      <c r="H188" s="49"/>
      <c r="I188" s="50"/>
      <c r="J188" s="866"/>
      <c r="K188" s="867"/>
      <c r="L188" s="51"/>
      <c r="M188" s="52"/>
      <c r="N188" s="52"/>
      <c r="O188" s="52"/>
      <c r="P188" s="52"/>
      <c r="Q188" s="318">
        <f t="shared" si="215"/>
        <v>0</v>
      </c>
      <c r="R188" s="51"/>
      <c r="S188" s="60"/>
      <c r="T188" s="59"/>
      <c r="U188" s="59"/>
      <c r="V188" s="63"/>
      <c r="W188" s="319">
        <f t="shared" si="216"/>
        <v>0</v>
      </c>
      <c r="X188" s="320">
        <f t="shared" si="213"/>
        <v>0</v>
      </c>
      <c r="Y188" s="325">
        <f t="shared" si="219"/>
        <v>0</v>
      </c>
      <c r="Z188" s="51"/>
      <c r="AA188" s="334">
        <f t="shared" si="220"/>
        <v>0</v>
      </c>
      <c r="AB188" s="327" t="str">
        <f>IF(A188="A","√",IF('Formulario 1'!$D$11=8,IF('Cuadro de Personal'!Q188&gt;30,"E",IF(Y188&gt;48,"E","√")),IF(Y188&gt;48,"E","√")))</f>
        <v>√</v>
      </c>
      <c r="AC188" s="1">
        <f t="shared" si="217"/>
        <v>1</v>
      </c>
      <c r="AE188" s="1" t="str">
        <f t="shared" si="166"/>
        <v/>
      </c>
      <c r="AF188" s="1">
        <f t="shared" si="187"/>
        <v>0</v>
      </c>
      <c r="AG188" s="1">
        <f t="shared" ca="1" si="192"/>
        <v>3</v>
      </c>
      <c r="AH188" s="1" t="str">
        <f t="shared" si="188"/>
        <v/>
      </c>
      <c r="AI188" s="1" t="str">
        <f t="shared" si="189"/>
        <v/>
      </c>
      <c r="AJ188" s="1" t="str">
        <f t="shared" si="190"/>
        <v/>
      </c>
      <c r="AL188" s="167">
        <f t="shared" ref="AL188:BE188" si="228">+IF($AE188="CC",SUMIF($R188:$V188,AL$9,$R207:$V207),0)</f>
        <v>0</v>
      </c>
      <c r="AM188" s="167">
        <f t="shared" si="228"/>
        <v>0</v>
      </c>
      <c r="AN188" s="167">
        <f t="shared" si="228"/>
        <v>0</v>
      </c>
      <c r="AO188" s="167">
        <f t="shared" si="228"/>
        <v>0</v>
      </c>
      <c r="AP188" s="167">
        <f t="shared" si="228"/>
        <v>0</v>
      </c>
      <c r="AQ188" s="167">
        <f t="shared" si="228"/>
        <v>0</v>
      </c>
      <c r="AR188" s="167">
        <f t="shared" si="228"/>
        <v>0</v>
      </c>
      <c r="AS188" s="167">
        <f t="shared" si="228"/>
        <v>0</v>
      </c>
      <c r="AT188" s="167">
        <f t="shared" si="228"/>
        <v>0</v>
      </c>
      <c r="AU188" s="167">
        <f t="shared" si="228"/>
        <v>0</v>
      </c>
      <c r="AV188" s="167">
        <f t="shared" si="228"/>
        <v>0</v>
      </c>
      <c r="AW188" s="167">
        <f t="shared" si="228"/>
        <v>0</v>
      </c>
      <c r="AX188" s="167">
        <f t="shared" si="228"/>
        <v>0</v>
      </c>
      <c r="AY188" s="167">
        <f t="shared" si="228"/>
        <v>0</v>
      </c>
      <c r="AZ188" s="167">
        <f t="shared" si="228"/>
        <v>0</v>
      </c>
      <c r="BA188" s="167">
        <f t="shared" si="228"/>
        <v>0</v>
      </c>
      <c r="BB188" s="167">
        <f t="shared" si="228"/>
        <v>0</v>
      </c>
      <c r="BC188" s="167">
        <f t="shared" si="228"/>
        <v>0</v>
      </c>
      <c r="BD188" s="167">
        <f t="shared" si="228"/>
        <v>0</v>
      </c>
      <c r="BE188" s="167">
        <f t="shared" si="228"/>
        <v>0</v>
      </c>
      <c r="BG188" s="167"/>
    </row>
    <row r="189" spans="1:59">
      <c r="A189" s="93"/>
      <c r="B189" s="94"/>
      <c r="C189" s="324">
        <v>11</v>
      </c>
      <c r="D189" s="832"/>
      <c r="E189" s="833"/>
      <c r="F189" s="833"/>
      <c r="G189" s="834"/>
      <c r="H189" s="49"/>
      <c r="I189" s="50"/>
      <c r="J189" s="866"/>
      <c r="K189" s="867"/>
      <c r="L189" s="51"/>
      <c r="M189" s="52"/>
      <c r="N189" s="52"/>
      <c r="O189" s="52"/>
      <c r="P189" s="52"/>
      <c r="Q189" s="318">
        <f t="shared" si="215"/>
        <v>0</v>
      </c>
      <c r="R189" s="51"/>
      <c r="S189" s="60"/>
      <c r="T189" s="59"/>
      <c r="U189" s="59"/>
      <c r="V189" s="63"/>
      <c r="W189" s="319">
        <f t="shared" si="216"/>
        <v>0</v>
      </c>
      <c r="X189" s="320">
        <f t="shared" si="213"/>
        <v>0</v>
      </c>
      <c r="Y189" s="325">
        <f t="shared" si="219"/>
        <v>0</v>
      </c>
      <c r="Z189" s="51"/>
      <c r="AA189" s="334">
        <f t="shared" si="220"/>
        <v>0</v>
      </c>
      <c r="AB189" s="327" t="str">
        <f>IF(A189="A","√",IF('Formulario 1'!$D$11=8,IF('Cuadro de Personal'!Q189&gt;30,"E",IF(Y189&gt;48,"E","√")),IF(Y189&gt;48,"E","√")))</f>
        <v>√</v>
      </c>
      <c r="AC189" s="1">
        <f t="shared" si="217"/>
        <v>1</v>
      </c>
      <c r="AE189" s="1" t="str">
        <f t="shared" si="166"/>
        <v/>
      </c>
      <c r="AF189" s="1">
        <f t="shared" si="187"/>
        <v>0</v>
      </c>
      <c r="AG189" s="1">
        <f t="shared" ca="1" si="192"/>
        <v>3</v>
      </c>
      <c r="AH189" s="1" t="str">
        <f t="shared" si="188"/>
        <v/>
      </c>
      <c r="AI189" s="1" t="str">
        <f t="shared" si="189"/>
        <v/>
      </c>
      <c r="AJ189" s="1" t="str">
        <f t="shared" si="190"/>
        <v/>
      </c>
      <c r="AL189" s="167">
        <f t="shared" ref="AL189:BE189" si="229">+IF($AE189="CC",SUMIF($R189:$V189,AL$9,$R208:$V208),0)</f>
        <v>0</v>
      </c>
      <c r="AM189" s="167">
        <f t="shared" si="229"/>
        <v>0</v>
      </c>
      <c r="AN189" s="167">
        <f t="shared" si="229"/>
        <v>0</v>
      </c>
      <c r="AO189" s="167">
        <f t="shared" si="229"/>
        <v>0</v>
      </c>
      <c r="AP189" s="167">
        <f t="shared" si="229"/>
        <v>0</v>
      </c>
      <c r="AQ189" s="167">
        <f t="shared" si="229"/>
        <v>0</v>
      </c>
      <c r="AR189" s="167">
        <f t="shared" si="229"/>
        <v>0</v>
      </c>
      <c r="AS189" s="167">
        <f t="shared" si="229"/>
        <v>0</v>
      </c>
      <c r="AT189" s="167">
        <f t="shared" si="229"/>
        <v>0</v>
      </c>
      <c r="AU189" s="167">
        <f t="shared" si="229"/>
        <v>0</v>
      </c>
      <c r="AV189" s="167">
        <f t="shared" si="229"/>
        <v>0</v>
      </c>
      <c r="AW189" s="167">
        <f t="shared" si="229"/>
        <v>0</v>
      </c>
      <c r="AX189" s="167">
        <f t="shared" si="229"/>
        <v>0</v>
      </c>
      <c r="AY189" s="167">
        <f t="shared" si="229"/>
        <v>0</v>
      </c>
      <c r="AZ189" s="167">
        <f t="shared" si="229"/>
        <v>0</v>
      </c>
      <c r="BA189" s="167">
        <f t="shared" si="229"/>
        <v>0</v>
      </c>
      <c r="BB189" s="167">
        <f t="shared" si="229"/>
        <v>0</v>
      </c>
      <c r="BC189" s="167">
        <f t="shared" si="229"/>
        <v>0</v>
      </c>
      <c r="BD189" s="167">
        <f t="shared" si="229"/>
        <v>0</v>
      </c>
      <c r="BE189" s="167">
        <f t="shared" si="229"/>
        <v>0</v>
      </c>
      <c r="BG189" s="167"/>
    </row>
    <row r="190" spans="1:59">
      <c r="A190" s="93"/>
      <c r="B190" s="94"/>
      <c r="C190" s="324">
        <v>12</v>
      </c>
      <c r="D190" s="832"/>
      <c r="E190" s="833"/>
      <c r="F190" s="833"/>
      <c r="G190" s="834"/>
      <c r="H190" s="49"/>
      <c r="I190" s="50"/>
      <c r="J190" s="866"/>
      <c r="K190" s="867"/>
      <c r="L190" s="51"/>
      <c r="M190" s="52"/>
      <c r="N190" s="52"/>
      <c r="O190" s="52"/>
      <c r="P190" s="52"/>
      <c r="Q190" s="318">
        <f t="shared" si="215"/>
        <v>0</v>
      </c>
      <c r="R190" s="51"/>
      <c r="S190" s="60"/>
      <c r="T190" s="59"/>
      <c r="U190" s="59"/>
      <c r="V190" s="63"/>
      <c r="W190" s="319">
        <f t="shared" si="216"/>
        <v>0</v>
      </c>
      <c r="X190" s="320">
        <f t="shared" si="213"/>
        <v>0</v>
      </c>
      <c r="Y190" s="325">
        <f t="shared" si="219"/>
        <v>0</v>
      </c>
      <c r="Z190" s="51"/>
      <c r="AA190" s="334">
        <f t="shared" si="220"/>
        <v>0</v>
      </c>
      <c r="AB190" s="327" t="str">
        <f>IF(A190="A","√",IF('Formulario 1'!$D$11=8,IF('Cuadro de Personal'!Q190&gt;30,"E",IF(Y190&gt;48,"E","√")),IF(Y190&gt;48,"E","√")))</f>
        <v>√</v>
      </c>
      <c r="AC190" s="1">
        <f t="shared" si="217"/>
        <v>1</v>
      </c>
      <c r="AE190" s="1" t="str">
        <f t="shared" si="166"/>
        <v/>
      </c>
      <c r="AF190" s="1">
        <f t="shared" si="187"/>
        <v>0</v>
      </c>
      <c r="AG190" s="1">
        <f t="shared" ca="1" si="192"/>
        <v>3</v>
      </c>
      <c r="AH190" s="1" t="str">
        <f t="shared" si="188"/>
        <v/>
      </c>
      <c r="AI190" s="1" t="str">
        <f t="shared" si="189"/>
        <v/>
      </c>
      <c r="AJ190" s="1" t="str">
        <f t="shared" si="190"/>
        <v/>
      </c>
      <c r="AL190" s="167">
        <f t="shared" ref="AL190:BE190" si="230">+IF($AE190="CC",SUMIF($R190:$V190,AL$9,$R209:$V209),0)</f>
        <v>0</v>
      </c>
      <c r="AM190" s="167">
        <f t="shared" si="230"/>
        <v>0</v>
      </c>
      <c r="AN190" s="167">
        <f t="shared" si="230"/>
        <v>0</v>
      </c>
      <c r="AO190" s="167">
        <f t="shared" si="230"/>
        <v>0</v>
      </c>
      <c r="AP190" s="167">
        <f t="shared" si="230"/>
        <v>0</v>
      </c>
      <c r="AQ190" s="167">
        <f t="shared" si="230"/>
        <v>0</v>
      </c>
      <c r="AR190" s="167">
        <f t="shared" si="230"/>
        <v>0</v>
      </c>
      <c r="AS190" s="167">
        <f t="shared" si="230"/>
        <v>0</v>
      </c>
      <c r="AT190" s="167">
        <f t="shared" si="230"/>
        <v>0</v>
      </c>
      <c r="AU190" s="167">
        <f t="shared" si="230"/>
        <v>0</v>
      </c>
      <c r="AV190" s="167">
        <f t="shared" si="230"/>
        <v>0</v>
      </c>
      <c r="AW190" s="167">
        <f t="shared" si="230"/>
        <v>0</v>
      </c>
      <c r="AX190" s="167">
        <f t="shared" si="230"/>
        <v>0</v>
      </c>
      <c r="AY190" s="167">
        <f t="shared" si="230"/>
        <v>0</v>
      </c>
      <c r="AZ190" s="167">
        <f t="shared" si="230"/>
        <v>0</v>
      </c>
      <c r="BA190" s="167">
        <f t="shared" si="230"/>
        <v>0</v>
      </c>
      <c r="BB190" s="167">
        <f t="shared" si="230"/>
        <v>0</v>
      </c>
      <c r="BC190" s="167">
        <f t="shared" si="230"/>
        <v>0</v>
      </c>
      <c r="BD190" s="167">
        <f t="shared" si="230"/>
        <v>0</v>
      </c>
      <c r="BE190" s="167">
        <f t="shared" si="230"/>
        <v>0</v>
      </c>
      <c r="BG190" s="167"/>
    </row>
    <row r="191" spans="1:59">
      <c r="A191" s="93"/>
      <c r="B191" s="94"/>
      <c r="C191" s="324">
        <v>13</v>
      </c>
      <c r="D191" s="832"/>
      <c r="E191" s="833"/>
      <c r="F191" s="833"/>
      <c r="G191" s="834"/>
      <c r="H191" s="49"/>
      <c r="I191" s="50"/>
      <c r="J191" s="866"/>
      <c r="K191" s="867"/>
      <c r="L191" s="51"/>
      <c r="M191" s="52"/>
      <c r="N191" s="52"/>
      <c r="O191" s="52"/>
      <c r="P191" s="52"/>
      <c r="Q191" s="318">
        <f t="shared" si="215"/>
        <v>0</v>
      </c>
      <c r="R191" s="51"/>
      <c r="S191" s="60"/>
      <c r="T191" s="59"/>
      <c r="U191" s="59"/>
      <c r="V191" s="63"/>
      <c r="W191" s="319">
        <f t="shared" si="216"/>
        <v>0</v>
      </c>
      <c r="X191" s="320">
        <f t="shared" si="213"/>
        <v>0</v>
      </c>
      <c r="Y191" s="325">
        <f t="shared" si="219"/>
        <v>0</v>
      </c>
      <c r="Z191" s="51"/>
      <c r="AA191" s="334">
        <f t="shared" si="220"/>
        <v>0</v>
      </c>
      <c r="AB191" s="327" t="str">
        <f>IF(A191="A","√",IF('Formulario 1'!$D$11=8,IF('Cuadro de Personal'!Q191&gt;30,"E",IF(Y191&gt;48,"E","√")),IF(Y191&gt;48,"E","√")))</f>
        <v>√</v>
      </c>
      <c r="AC191" s="1">
        <f t="shared" si="217"/>
        <v>1</v>
      </c>
      <c r="AE191" s="1" t="str">
        <f t="shared" si="166"/>
        <v/>
      </c>
      <c r="AF191" s="1">
        <f t="shared" si="187"/>
        <v>0</v>
      </c>
      <c r="AG191" s="1">
        <f t="shared" ca="1" si="192"/>
        <v>3</v>
      </c>
      <c r="AH191" s="1" t="str">
        <f t="shared" si="188"/>
        <v/>
      </c>
      <c r="AI191" s="1" t="str">
        <f t="shared" si="189"/>
        <v/>
      </c>
      <c r="AJ191" s="1" t="str">
        <f t="shared" si="190"/>
        <v/>
      </c>
      <c r="AL191" s="167">
        <f t="shared" ref="AL191:BE191" si="231">+IF($AE191="CC",SUMIF($R191:$V191,AL$9,$R210:$V210),0)</f>
        <v>0</v>
      </c>
      <c r="AM191" s="167">
        <f t="shared" si="231"/>
        <v>0</v>
      </c>
      <c r="AN191" s="167">
        <f t="shared" si="231"/>
        <v>0</v>
      </c>
      <c r="AO191" s="167">
        <f t="shared" si="231"/>
        <v>0</v>
      </c>
      <c r="AP191" s="167">
        <f t="shared" si="231"/>
        <v>0</v>
      </c>
      <c r="AQ191" s="167">
        <f t="shared" si="231"/>
        <v>0</v>
      </c>
      <c r="AR191" s="167">
        <f t="shared" si="231"/>
        <v>0</v>
      </c>
      <c r="AS191" s="167">
        <f t="shared" si="231"/>
        <v>0</v>
      </c>
      <c r="AT191" s="167">
        <f t="shared" si="231"/>
        <v>0</v>
      </c>
      <c r="AU191" s="167">
        <f t="shared" si="231"/>
        <v>0</v>
      </c>
      <c r="AV191" s="167">
        <f t="shared" si="231"/>
        <v>0</v>
      </c>
      <c r="AW191" s="167">
        <f t="shared" si="231"/>
        <v>0</v>
      </c>
      <c r="AX191" s="167">
        <f t="shared" si="231"/>
        <v>0</v>
      </c>
      <c r="AY191" s="167">
        <f t="shared" si="231"/>
        <v>0</v>
      </c>
      <c r="AZ191" s="167">
        <f t="shared" si="231"/>
        <v>0</v>
      </c>
      <c r="BA191" s="167">
        <f t="shared" si="231"/>
        <v>0</v>
      </c>
      <c r="BB191" s="167">
        <f t="shared" si="231"/>
        <v>0</v>
      </c>
      <c r="BC191" s="167">
        <f t="shared" si="231"/>
        <v>0</v>
      </c>
      <c r="BD191" s="167">
        <f t="shared" si="231"/>
        <v>0</v>
      </c>
      <c r="BE191" s="167">
        <f t="shared" si="231"/>
        <v>0</v>
      </c>
      <c r="BG191" s="167"/>
    </row>
    <row r="192" spans="1:59">
      <c r="A192" s="93"/>
      <c r="B192" s="94"/>
      <c r="C192" s="324">
        <v>14</v>
      </c>
      <c r="D192" s="832"/>
      <c r="E192" s="833"/>
      <c r="F192" s="833"/>
      <c r="G192" s="834"/>
      <c r="H192" s="49"/>
      <c r="I192" s="50"/>
      <c r="J192" s="866"/>
      <c r="K192" s="867"/>
      <c r="L192" s="51"/>
      <c r="M192" s="52"/>
      <c r="N192" s="52"/>
      <c r="O192" s="52"/>
      <c r="P192" s="52"/>
      <c r="Q192" s="318">
        <f t="shared" si="215"/>
        <v>0</v>
      </c>
      <c r="R192" s="51"/>
      <c r="S192" s="60"/>
      <c r="T192" s="59"/>
      <c r="U192" s="59"/>
      <c r="V192" s="63"/>
      <c r="W192" s="319">
        <f t="shared" si="216"/>
        <v>0</v>
      </c>
      <c r="X192" s="320">
        <f t="shared" si="213"/>
        <v>0</v>
      </c>
      <c r="Y192" s="325">
        <f t="shared" si="219"/>
        <v>0</v>
      </c>
      <c r="Z192" s="51"/>
      <c r="AA192" s="334">
        <f t="shared" si="220"/>
        <v>0</v>
      </c>
      <c r="AB192" s="327" t="str">
        <f>IF(A192="A","√",IF('Formulario 1'!$D$11=8,IF('Cuadro de Personal'!Q192&gt;30,"E",IF(Y192&gt;48,"E","√")),IF(Y192&gt;48,"E","√")))</f>
        <v>√</v>
      </c>
      <c r="AC192" s="1">
        <f t="shared" si="217"/>
        <v>1</v>
      </c>
      <c r="AE192" s="1" t="str">
        <f t="shared" si="166"/>
        <v/>
      </c>
      <c r="AF192" s="1">
        <f t="shared" si="187"/>
        <v>0</v>
      </c>
      <c r="AG192" s="1">
        <f t="shared" ca="1" si="192"/>
        <v>3</v>
      </c>
      <c r="AH192" s="1" t="str">
        <f t="shared" si="188"/>
        <v/>
      </c>
      <c r="AI192" s="1" t="str">
        <f t="shared" si="189"/>
        <v/>
      </c>
      <c r="AJ192" s="1" t="str">
        <f t="shared" si="190"/>
        <v/>
      </c>
      <c r="AL192" s="167">
        <f t="shared" ref="AL192:BE192" si="232">+IF($AE192="CC",SUMIF($R192:$V192,AL$9,$R211:$V211),0)</f>
        <v>0</v>
      </c>
      <c r="AM192" s="167">
        <f t="shared" si="232"/>
        <v>0</v>
      </c>
      <c r="AN192" s="167">
        <f t="shared" si="232"/>
        <v>0</v>
      </c>
      <c r="AO192" s="167">
        <f t="shared" si="232"/>
        <v>0</v>
      </c>
      <c r="AP192" s="167">
        <f t="shared" si="232"/>
        <v>0</v>
      </c>
      <c r="AQ192" s="167">
        <f t="shared" si="232"/>
        <v>0</v>
      </c>
      <c r="AR192" s="167">
        <f t="shared" si="232"/>
        <v>0</v>
      </c>
      <c r="AS192" s="167">
        <f t="shared" si="232"/>
        <v>0</v>
      </c>
      <c r="AT192" s="167">
        <f t="shared" si="232"/>
        <v>0</v>
      </c>
      <c r="AU192" s="167">
        <f t="shared" si="232"/>
        <v>0</v>
      </c>
      <c r="AV192" s="167">
        <f t="shared" si="232"/>
        <v>0</v>
      </c>
      <c r="AW192" s="167">
        <f t="shared" si="232"/>
        <v>0</v>
      </c>
      <c r="AX192" s="167">
        <f t="shared" si="232"/>
        <v>0</v>
      </c>
      <c r="AY192" s="167">
        <f t="shared" si="232"/>
        <v>0</v>
      </c>
      <c r="AZ192" s="167">
        <f t="shared" si="232"/>
        <v>0</v>
      </c>
      <c r="BA192" s="167">
        <f t="shared" si="232"/>
        <v>0</v>
      </c>
      <c r="BB192" s="167">
        <f t="shared" si="232"/>
        <v>0</v>
      </c>
      <c r="BC192" s="167">
        <f t="shared" si="232"/>
        <v>0</v>
      </c>
      <c r="BD192" s="167">
        <f t="shared" si="232"/>
        <v>0</v>
      </c>
      <c r="BE192" s="167">
        <f t="shared" si="232"/>
        <v>0</v>
      </c>
      <c r="BG192" s="167"/>
    </row>
    <row r="193" spans="1:62">
      <c r="A193" s="93"/>
      <c r="B193" s="94"/>
      <c r="C193" s="324">
        <v>15</v>
      </c>
      <c r="D193" s="832"/>
      <c r="E193" s="833"/>
      <c r="F193" s="833"/>
      <c r="G193" s="834"/>
      <c r="H193" s="49"/>
      <c r="I193" s="50"/>
      <c r="J193" s="866"/>
      <c r="K193" s="867"/>
      <c r="L193" s="51"/>
      <c r="M193" s="52"/>
      <c r="N193" s="52"/>
      <c r="O193" s="52"/>
      <c r="P193" s="52"/>
      <c r="Q193" s="318">
        <f t="shared" si="215"/>
        <v>0</v>
      </c>
      <c r="R193" s="51"/>
      <c r="S193" s="60"/>
      <c r="T193" s="59"/>
      <c r="U193" s="59"/>
      <c r="V193" s="63"/>
      <c r="W193" s="319">
        <f t="shared" si="216"/>
        <v>0</v>
      </c>
      <c r="X193" s="320">
        <f t="shared" si="213"/>
        <v>0</v>
      </c>
      <c r="Y193" s="325">
        <f t="shared" si="219"/>
        <v>0</v>
      </c>
      <c r="Z193" s="51"/>
      <c r="AA193" s="334">
        <f t="shared" si="220"/>
        <v>0</v>
      </c>
      <c r="AB193" s="327" t="str">
        <f>IF(A193="A","√",IF('Formulario 1'!$D$11=8,IF('Cuadro de Personal'!Q193&gt;30,"E",IF(Y193&gt;48,"E","√")),IF(Y193&gt;48,"E","√")))</f>
        <v>√</v>
      </c>
      <c r="AC193" s="1">
        <f t="shared" si="217"/>
        <v>1</v>
      </c>
      <c r="AE193" s="1" t="str">
        <f t="shared" si="166"/>
        <v/>
      </c>
      <c r="AF193" s="1">
        <f t="shared" si="187"/>
        <v>0</v>
      </c>
      <c r="AG193" s="1">
        <f t="shared" ca="1" si="192"/>
        <v>3</v>
      </c>
      <c r="AH193" s="1" t="str">
        <f t="shared" si="188"/>
        <v/>
      </c>
      <c r="AI193" s="1" t="str">
        <f t="shared" si="189"/>
        <v/>
      </c>
      <c r="AJ193" s="1" t="str">
        <f t="shared" si="190"/>
        <v/>
      </c>
      <c r="AL193" s="167">
        <f t="shared" ref="AL193:BE193" si="233">+IF($AE193="CC",SUMIF($R193:$V193,AL$9,$R212:$V212),0)</f>
        <v>0</v>
      </c>
      <c r="AM193" s="167">
        <f t="shared" si="233"/>
        <v>0</v>
      </c>
      <c r="AN193" s="167">
        <f t="shared" si="233"/>
        <v>0</v>
      </c>
      <c r="AO193" s="167">
        <f t="shared" si="233"/>
        <v>0</v>
      </c>
      <c r="AP193" s="167">
        <f t="shared" si="233"/>
        <v>0</v>
      </c>
      <c r="AQ193" s="167">
        <f t="shared" si="233"/>
        <v>0</v>
      </c>
      <c r="AR193" s="167">
        <f t="shared" si="233"/>
        <v>0</v>
      </c>
      <c r="AS193" s="167">
        <f t="shared" si="233"/>
        <v>0</v>
      </c>
      <c r="AT193" s="167">
        <f t="shared" si="233"/>
        <v>0</v>
      </c>
      <c r="AU193" s="167">
        <f t="shared" si="233"/>
        <v>0</v>
      </c>
      <c r="AV193" s="167">
        <f t="shared" si="233"/>
        <v>0</v>
      </c>
      <c r="AW193" s="167">
        <f t="shared" si="233"/>
        <v>0</v>
      </c>
      <c r="AX193" s="167">
        <f t="shared" si="233"/>
        <v>0</v>
      </c>
      <c r="AY193" s="167">
        <f t="shared" si="233"/>
        <v>0</v>
      </c>
      <c r="AZ193" s="167">
        <f t="shared" si="233"/>
        <v>0</v>
      </c>
      <c r="BA193" s="167">
        <f t="shared" si="233"/>
        <v>0</v>
      </c>
      <c r="BB193" s="167">
        <f t="shared" si="233"/>
        <v>0</v>
      </c>
      <c r="BC193" s="167">
        <f t="shared" si="233"/>
        <v>0</v>
      </c>
      <c r="BD193" s="167">
        <f t="shared" si="233"/>
        <v>0</v>
      </c>
      <c r="BE193" s="167">
        <f t="shared" si="233"/>
        <v>0</v>
      </c>
      <c r="BG193" s="167"/>
    </row>
    <row r="194" spans="1:62">
      <c r="A194" s="93"/>
      <c r="B194" s="94"/>
      <c r="C194" s="324">
        <v>16</v>
      </c>
      <c r="D194" s="832"/>
      <c r="E194" s="833"/>
      <c r="F194" s="833"/>
      <c r="G194" s="834"/>
      <c r="H194" s="49"/>
      <c r="I194" s="50"/>
      <c r="J194" s="866"/>
      <c r="K194" s="867"/>
      <c r="L194" s="51"/>
      <c r="M194" s="52"/>
      <c r="N194" s="52"/>
      <c r="O194" s="52"/>
      <c r="P194" s="52"/>
      <c r="Q194" s="318">
        <f t="shared" si="215"/>
        <v>0</v>
      </c>
      <c r="R194" s="51"/>
      <c r="S194" s="60"/>
      <c r="T194" s="59"/>
      <c r="U194" s="59"/>
      <c r="V194" s="63"/>
      <c r="W194" s="319">
        <f t="shared" si="216"/>
        <v>0</v>
      </c>
      <c r="X194" s="320">
        <f t="shared" si="213"/>
        <v>0</v>
      </c>
      <c r="Y194" s="325">
        <f t="shared" si="219"/>
        <v>0</v>
      </c>
      <c r="Z194" s="51"/>
      <c r="AA194" s="334">
        <f t="shared" si="220"/>
        <v>0</v>
      </c>
      <c r="AB194" s="327" t="str">
        <f>IF(A194="A","√",IF('Formulario 1'!$D$11=8,IF('Cuadro de Personal'!Q194&gt;30,"E",IF(Y194&gt;48,"E","√")),IF(Y194&gt;48,"E","√")))</f>
        <v>√</v>
      </c>
      <c r="AC194" s="1">
        <f t="shared" si="217"/>
        <v>1</v>
      </c>
      <c r="AE194" s="1" t="str">
        <f t="shared" si="166"/>
        <v/>
      </c>
      <c r="AF194" s="1">
        <f t="shared" si="187"/>
        <v>0</v>
      </c>
      <c r="AG194" s="1">
        <f t="shared" ca="1" si="192"/>
        <v>3</v>
      </c>
      <c r="AH194" s="1" t="str">
        <f t="shared" si="188"/>
        <v/>
      </c>
      <c r="AI194" s="1" t="str">
        <f t="shared" si="189"/>
        <v/>
      </c>
      <c r="AJ194" s="1" t="str">
        <f t="shared" si="190"/>
        <v/>
      </c>
      <c r="AL194" s="167">
        <f t="shared" ref="AL194:BE194" si="234">+IF($AE194="CC",SUMIF($R194:$V194,AL$9,$R213:$V213),0)</f>
        <v>0</v>
      </c>
      <c r="AM194" s="167">
        <f t="shared" si="234"/>
        <v>0</v>
      </c>
      <c r="AN194" s="167">
        <f t="shared" si="234"/>
        <v>0</v>
      </c>
      <c r="AO194" s="167">
        <f t="shared" si="234"/>
        <v>0</v>
      </c>
      <c r="AP194" s="167">
        <f t="shared" si="234"/>
        <v>0</v>
      </c>
      <c r="AQ194" s="167">
        <f t="shared" si="234"/>
        <v>0</v>
      </c>
      <c r="AR194" s="167">
        <f t="shared" si="234"/>
        <v>0</v>
      </c>
      <c r="AS194" s="167">
        <f t="shared" si="234"/>
        <v>0</v>
      </c>
      <c r="AT194" s="167">
        <f t="shared" si="234"/>
        <v>0</v>
      </c>
      <c r="AU194" s="167">
        <f t="shared" si="234"/>
        <v>0</v>
      </c>
      <c r="AV194" s="167">
        <f t="shared" si="234"/>
        <v>0</v>
      </c>
      <c r="AW194" s="167">
        <f t="shared" si="234"/>
        <v>0</v>
      </c>
      <c r="AX194" s="167">
        <f t="shared" si="234"/>
        <v>0</v>
      </c>
      <c r="AY194" s="167">
        <f t="shared" si="234"/>
        <v>0</v>
      </c>
      <c r="AZ194" s="167">
        <f t="shared" si="234"/>
        <v>0</v>
      </c>
      <c r="BA194" s="167">
        <f t="shared" si="234"/>
        <v>0</v>
      </c>
      <c r="BB194" s="167">
        <f t="shared" si="234"/>
        <v>0</v>
      </c>
      <c r="BC194" s="167">
        <f t="shared" si="234"/>
        <v>0</v>
      </c>
      <c r="BD194" s="167">
        <f t="shared" si="234"/>
        <v>0</v>
      </c>
      <c r="BE194" s="167">
        <f t="shared" si="234"/>
        <v>0</v>
      </c>
      <c r="BG194" s="167"/>
    </row>
    <row r="195" spans="1:62">
      <c r="A195" s="93"/>
      <c r="B195" s="94"/>
      <c r="C195" s="324">
        <v>17</v>
      </c>
      <c r="D195" s="832"/>
      <c r="E195" s="833"/>
      <c r="F195" s="833"/>
      <c r="G195" s="834"/>
      <c r="H195" s="49"/>
      <c r="I195" s="50"/>
      <c r="J195" s="866"/>
      <c r="K195" s="867"/>
      <c r="L195" s="51"/>
      <c r="M195" s="52"/>
      <c r="N195" s="52"/>
      <c r="O195" s="52"/>
      <c r="P195" s="52"/>
      <c r="Q195" s="318">
        <f t="shared" si="215"/>
        <v>0</v>
      </c>
      <c r="R195" s="51"/>
      <c r="S195" s="60"/>
      <c r="T195" s="59"/>
      <c r="U195" s="59"/>
      <c r="V195" s="63"/>
      <c r="W195" s="319">
        <f t="shared" si="216"/>
        <v>0</v>
      </c>
      <c r="X195" s="320">
        <f t="shared" si="213"/>
        <v>0</v>
      </c>
      <c r="Y195" s="325">
        <f t="shared" si="219"/>
        <v>0</v>
      </c>
      <c r="Z195" s="51"/>
      <c r="AA195" s="334">
        <f t="shared" si="220"/>
        <v>0</v>
      </c>
      <c r="AB195" s="327" t="str">
        <f>IF(A195="A","√",IF('Formulario 1'!$D$11=8,IF('Cuadro de Personal'!Q195&gt;30,"E",IF(Y195&gt;48,"E","√")),IF(Y195&gt;48,"E","√")))</f>
        <v>√</v>
      </c>
      <c r="AC195" s="1">
        <f t="shared" si="217"/>
        <v>1</v>
      </c>
      <c r="AE195" s="1" t="str">
        <f t="shared" si="166"/>
        <v/>
      </c>
      <c r="AF195" s="1">
        <f t="shared" si="187"/>
        <v>0</v>
      </c>
      <c r="AG195" s="1">
        <f t="shared" ca="1" si="192"/>
        <v>3</v>
      </c>
      <c r="AH195" s="1" t="str">
        <f t="shared" si="188"/>
        <v/>
      </c>
      <c r="AI195" s="1" t="str">
        <f t="shared" si="189"/>
        <v/>
      </c>
      <c r="AJ195" s="1" t="str">
        <f t="shared" si="190"/>
        <v/>
      </c>
      <c r="AL195" s="167">
        <f t="shared" ref="AL195:BE195" si="235">+IF($AE195="CC",SUMIF($R195:$V195,AL$9,$R214:$V214),0)</f>
        <v>0</v>
      </c>
      <c r="AM195" s="167">
        <f t="shared" si="235"/>
        <v>0</v>
      </c>
      <c r="AN195" s="167">
        <f t="shared" si="235"/>
        <v>0</v>
      </c>
      <c r="AO195" s="167">
        <f t="shared" si="235"/>
        <v>0</v>
      </c>
      <c r="AP195" s="167">
        <f t="shared" si="235"/>
        <v>0</v>
      </c>
      <c r="AQ195" s="167">
        <f t="shared" si="235"/>
        <v>0</v>
      </c>
      <c r="AR195" s="167">
        <f t="shared" si="235"/>
        <v>0</v>
      </c>
      <c r="AS195" s="167">
        <f t="shared" si="235"/>
        <v>0</v>
      </c>
      <c r="AT195" s="167">
        <f t="shared" si="235"/>
        <v>0</v>
      </c>
      <c r="AU195" s="167">
        <f t="shared" si="235"/>
        <v>0</v>
      </c>
      <c r="AV195" s="167">
        <f t="shared" si="235"/>
        <v>0</v>
      </c>
      <c r="AW195" s="167">
        <f t="shared" si="235"/>
        <v>0</v>
      </c>
      <c r="AX195" s="167">
        <f t="shared" si="235"/>
        <v>0</v>
      </c>
      <c r="AY195" s="167">
        <f t="shared" si="235"/>
        <v>0</v>
      </c>
      <c r="AZ195" s="167">
        <f t="shared" si="235"/>
        <v>0</v>
      </c>
      <c r="BA195" s="167">
        <f t="shared" si="235"/>
        <v>0</v>
      </c>
      <c r="BB195" s="167">
        <f t="shared" si="235"/>
        <v>0</v>
      </c>
      <c r="BC195" s="167">
        <f t="shared" si="235"/>
        <v>0</v>
      </c>
      <c r="BD195" s="167">
        <f t="shared" si="235"/>
        <v>0</v>
      </c>
      <c r="BE195" s="167">
        <f t="shared" si="235"/>
        <v>0</v>
      </c>
      <c r="BG195" s="167"/>
    </row>
    <row r="196" spans="1:62" ht="15.75" thickBot="1">
      <c r="A196" s="95"/>
      <c r="B196" s="96"/>
      <c r="C196" s="328">
        <v>18</v>
      </c>
      <c r="D196" s="858"/>
      <c r="E196" s="859"/>
      <c r="F196" s="859"/>
      <c r="G196" s="860"/>
      <c r="H196" s="53"/>
      <c r="I196" s="54"/>
      <c r="J196" s="861"/>
      <c r="K196" s="862"/>
      <c r="L196" s="55"/>
      <c r="M196" s="56"/>
      <c r="N196" s="56"/>
      <c r="O196" s="56"/>
      <c r="P196" s="56"/>
      <c r="Q196" s="329">
        <f t="shared" si="215"/>
        <v>0</v>
      </c>
      <c r="R196" s="55"/>
      <c r="S196" s="61"/>
      <c r="T196" s="64"/>
      <c r="U196" s="64"/>
      <c r="V196" s="65"/>
      <c r="W196" s="319">
        <f t="shared" si="216"/>
        <v>0</v>
      </c>
      <c r="X196" s="320">
        <f t="shared" si="213"/>
        <v>0</v>
      </c>
      <c r="Y196" s="330">
        <f t="shared" si="219"/>
        <v>0</v>
      </c>
      <c r="Z196" s="58"/>
      <c r="AA196" s="335">
        <f t="shared" si="220"/>
        <v>0</v>
      </c>
      <c r="AB196" s="332" t="str">
        <f>IF(A196="A","√",IF('Formulario 1'!$D$11=8,IF('Cuadro de Personal'!Q196&gt;30,"E",IF(Y196&gt;48,"E","√")),IF(Y196&gt;48,"E","√")))</f>
        <v>√</v>
      </c>
      <c r="AC196" s="1">
        <f t="shared" si="217"/>
        <v>1</v>
      </c>
      <c r="AE196" s="1" t="str">
        <f t="shared" si="166"/>
        <v/>
      </c>
      <c r="AF196" s="1">
        <f t="shared" si="187"/>
        <v>0</v>
      </c>
      <c r="AG196" s="1">
        <f t="shared" ca="1" si="192"/>
        <v>3</v>
      </c>
      <c r="AH196" s="1" t="str">
        <f t="shared" si="188"/>
        <v/>
      </c>
      <c r="AI196" s="1" t="str">
        <f t="shared" si="189"/>
        <v/>
      </c>
      <c r="AJ196" s="1" t="str">
        <f t="shared" si="190"/>
        <v/>
      </c>
      <c r="AL196" s="167">
        <f t="shared" ref="AL196:BE196" si="236">+IF($AE196="CC",SUMIF($R196:$V196,AL$9,$R215:$V215),0)</f>
        <v>0</v>
      </c>
      <c r="AM196" s="167">
        <f t="shared" si="236"/>
        <v>0</v>
      </c>
      <c r="AN196" s="167">
        <f t="shared" si="236"/>
        <v>0</v>
      </c>
      <c r="AO196" s="167">
        <f t="shared" si="236"/>
        <v>0</v>
      </c>
      <c r="AP196" s="167">
        <f t="shared" si="236"/>
        <v>0</v>
      </c>
      <c r="AQ196" s="167">
        <f t="shared" si="236"/>
        <v>0</v>
      </c>
      <c r="AR196" s="167">
        <f t="shared" si="236"/>
        <v>0</v>
      </c>
      <c r="AS196" s="167">
        <f t="shared" si="236"/>
        <v>0</v>
      </c>
      <c r="AT196" s="167">
        <f t="shared" si="236"/>
        <v>0</v>
      </c>
      <c r="AU196" s="167">
        <f t="shared" si="236"/>
        <v>0</v>
      </c>
      <c r="AV196" s="167">
        <f t="shared" si="236"/>
        <v>0</v>
      </c>
      <c r="AW196" s="167">
        <f t="shared" si="236"/>
        <v>0</v>
      </c>
      <c r="AX196" s="167">
        <f t="shared" si="236"/>
        <v>0</v>
      </c>
      <c r="AY196" s="167">
        <f t="shared" si="236"/>
        <v>0</v>
      </c>
      <c r="AZ196" s="167">
        <f t="shared" si="236"/>
        <v>0</v>
      </c>
      <c r="BA196" s="167">
        <f t="shared" si="236"/>
        <v>0</v>
      </c>
      <c r="BB196" s="167">
        <f t="shared" si="236"/>
        <v>0</v>
      </c>
      <c r="BC196" s="167">
        <f t="shared" si="236"/>
        <v>0</v>
      </c>
      <c r="BD196" s="167">
        <f t="shared" si="236"/>
        <v>0</v>
      </c>
      <c r="BE196" s="167">
        <f t="shared" si="236"/>
        <v>0</v>
      </c>
      <c r="BG196" s="167"/>
    </row>
    <row r="197" spans="1:62" ht="15.75" customHeight="1" thickBot="1">
      <c r="C197" s="66"/>
      <c r="D197" s="66"/>
      <c r="E197" s="66"/>
      <c r="F197" s="66"/>
      <c r="G197" s="66"/>
      <c r="H197" s="117"/>
      <c r="I197" s="863" t="s">
        <v>959</v>
      </c>
      <c r="J197" s="864"/>
      <c r="K197" s="865"/>
      <c r="L197" s="68">
        <f t="shared" ref="L197:S197" si="237">+SUM(L179:L196)-SUMIF($A179:$A196,"A",L179:L196)</f>
        <v>0</v>
      </c>
      <c r="M197" s="67">
        <f t="shared" si="237"/>
        <v>0</v>
      </c>
      <c r="N197" s="67">
        <f t="shared" si="237"/>
        <v>0</v>
      </c>
      <c r="O197" s="67">
        <f t="shared" si="237"/>
        <v>0</v>
      </c>
      <c r="P197" s="67">
        <f t="shared" si="237"/>
        <v>0</v>
      </c>
      <c r="Q197" s="69">
        <f t="shared" si="237"/>
        <v>0</v>
      </c>
      <c r="R197" s="158">
        <f t="shared" si="237"/>
        <v>0</v>
      </c>
      <c r="S197" s="116">
        <f t="shared" si="237"/>
        <v>0</v>
      </c>
      <c r="T197" s="116">
        <f>+SUM(T179:T196)-SUMIF($A179:$A196,"A",T179:T196)</f>
        <v>0</v>
      </c>
      <c r="U197" s="116">
        <f>+SUM(U179:U196)-SUMIF($A179:$A196,"A",U179:U196)</f>
        <v>0</v>
      </c>
      <c r="V197" s="73">
        <f>+SUM(V179:V196)-SUMIF($A179:$A196,"A",V179:V196)</f>
        <v>0</v>
      </c>
      <c r="W197" s="70">
        <f>+SUM(Q197:V197)</f>
        <v>0</v>
      </c>
      <c r="X197" s="71">
        <f>+SUM(X179:X196)</f>
        <v>0</v>
      </c>
      <c r="Y197" s="71">
        <f>+SUM(Y179:Y196)-SUMIF($A179:$A196,"A",Y179:Y196)</f>
        <v>0</v>
      </c>
      <c r="Z197" s="72">
        <f>+SUM(Z179:Z196)</f>
        <v>0</v>
      </c>
      <c r="AA197" s="73">
        <f>+SUM(AA179:AA196)-SUMIF($A179:$A196,"A",AA179:AA196)</f>
        <v>0</v>
      </c>
      <c r="AB197" s="301" t="str">
        <f>IF($C176="n.a.","√",IF(AND(Q199="√",D201=E201,F201=G201),IF(B198="Coordinador de Departamento: asignado",IF(AC197=18,"√","Er"),IF(B198="",IF(AC197=18,"√","Er"),"Er")),"Er"))</f>
        <v>√</v>
      </c>
      <c r="AC197" s="1">
        <f>+SUM(AC179:AC196)</f>
        <v>18</v>
      </c>
      <c r="AE197" s="1" t="str">
        <f t="shared" si="166"/>
        <v/>
      </c>
      <c r="AF197" s="1">
        <f t="shared" si="187"/>
        <v>1</v>
      </c>
      <c r="AG197" s="1">
        <f t="shared" ca="1" si="192"/>
        <v>4</v>
      </c>
      <c r="AH197" s="1">
        <f t="shared" ca="1" si="188"/>
        <v>4</v>
      </c>
      <c r="AI197" s="1" t="str">
        <f t="shared" ca="1" si="189"/>
        <v>CP4</v>
      </c>
      <c r="AJ197" s="1" t="str">
        <f t="shared" si="190"/>
        <v>√</v>
      </c>
      <c r="AL197" s="167">
        <f t="shared" ref="AL197:BE197" si="238">+IF($AE197="CC",SUMIF($R197:$V197,AL$9,$R216:$V216),0)</f>
        <v>0</v>
      </c>
      <c r="AM197" s="167">
        <f t="shared" si="238"/>
        <v>0</v>
      </c>
      <c r="AN197" s="167">
        <f t="shared" si="238"/>
        <v>0</v>
      </c>
      <c r="AO197" s="167">
        <f t="shared" si="238"/>
        <v>0</v>
      </c>
      <c r="AP197" s="167">
        <f t="shared" si="238"/>
        <v>0</v>
      </c>
      <c r="AQ197" s="167">
        <f t="shared" si="238"/>
        <v>0</v>
      </c>
      <c r="AR197" s="167">
        <f t="shared" si="238"/>
        <v>0</v>
      </c>
      <c r="AS197" s="167">
        <f t="shared" si="238"/>
        <v>0</v>
      </c>
      <c r="AT197" s="167">
        <f t="shared" si="238"/>
        <v>0</v>
      </c>
      <c r="AU197" s="167">
        <f t="shared" si="238"/>
        <v>0</v>
      </c>
      <c r="AV197" s="167">
        <f t="shared" si="238"/>
        <v>0</v>
      </c>
      <c r="AW197" s="167">
        <f t="shared" si="238"/>
        <v>0</v>
      </c>
      <c r="AX197" s="167">
        <f t="shared" si="238"/>
        <v>0</v>
      </c>
      <c r="AY197" s="167">
        <f t="shared" si="238"/>
        <v>0</v>
      </c>
      <c r="AZ197" s="167">
        <f t="shared" si="238"/>
        <v>0</v>
      </c>
      <c r="BA197" s="167">
        <f t="shared" si="238"/>
        <v>0</v>
      </c>
      <c r="BB197" s="167">
        <f t="shared" si="238"/>
        <v>0</v>
      </c>
      <c r="BC197" s="167">
        <f t="shared" si="238"/>
        <v>0</v>
      </c>
      <c r="BD197" s="167">
        <f t="shared" si="238"/>
        <v>0</v>
      </c>
      <c r="BE197" s="167">
        <f t="shared" si="238"/>
        <v>0</v>
      </c>
      <c r="BH197" s="308">
        <f>+X197</f>
        <v>0</v>
      </c>
    </row>
    <row r="198" spans="1:62" ht="15.75" customHeight="1">
      <c r="B198" s="973" t="str">
        <f>IF($C176="n.a.","",IF(LOOKUP(A169,'Hoja de Cálculo'!$S$20:$S$45,'Hoja de Cálculo'!$AD$20:$AD$45)=0,"",IF(A199="","Coordinador de Departamento: sin asignar","Coordinador de Departamento: asignado")))</f>
        <v/>
      </c>
      <c r="C198" s="974"/>
      <c r="D198" s="974"/>
      <c r="E198" s="974"/>
      <c r="F198" s="974"/>
      <c r="G198" s="975"/>
      <c r="I198" s="915" t="s">
        <v>954</v>
      </c>
      <c r="J198" s="916"/>
      <c r="K198" s="917"/>
      <c r="L198" s="75">
        <f>IF($C176="n.a.","n.a.",LOOKUP($A169,'Hoja de Cálculo'!$S$20:$S$45,'Hoja de Cálculo'!W$20:W$45))</f>
        <v>0</v>
      </c>
      <c r="M198" s="74">
        <f>IF($C176="n.a.","n.a.",LOOKUP($A169,'Hoja de Cálculo'!$S$20:$S$45,'Hoja de Cálculo'!X$20:X$45))</f>
        <v>0</v>
      </c>
      <c r="N198" s="74">
        <f>IF($C176="n.a.","n.a.",LOOKUP($A169,'Hoja de Cálculo'!$S$20:$S$45,'Hoja de Cálculo'!Y$20:Y$45))</f>
        <v>0</v>
      </c>
      <c r="O198" s="74">
        <f>IF($C176="n.a.","n.a.",LOOKUP($A169,'Hoja de Cálculo'!$S$20:$S$45,'Hoja de Cálculo'!Z$20:Z$45))</f>
        <v>0</v>
      </c>
      <c r="P198" s="74">
        <f>IF($C176="n.a.","n.a.",LOOKUP($A169,'Hoja de Cálculo'!$S$20:$S$45,'Hoja de Cálculo'!AA$20:AA$45))</f>
        <v>0</v>
      </c>
      <c r="Q198" s="76">
        <f>+SUM(L198:P198)</f>
        <v>0</v>
      </c>
      <c r="R198" s="77" t="str">
        <f>+IF(R178=2,LOOKUP($A169,'Hoja de Cálculo'!$S$20:$S$45,'Hoja de Cálculo'!$AD$20:$AD$45),"")</f>
        <v/>
      </c>
      <c r="S198" s="77" t="str">
        <f>+IF(S178=2,LOOKUP($A169,'Hoja de Cálculo'!$S$20:$S$45,'Hoja de Cálculo'!$AD$20:$AD$45),"")</f>
        <v/>
      </c>
      <c r="T198" s="77" t="str">
        <f>+IF(T178=2,LOOKUP($A169,'Hoja de Cálculo'!$S$20:$S$45,'Hoja de Cálculo'!$AD$20:$AD$45),"")</f>
        <v/>
      </c>
      <c r="U198" s="77" t="str">
        <f>+IF(U178=2,LOOKUP($A169,'Hoja de Cálculo'!$S$20:$S$45,'Hoja de Cálculo'!$AD$20:$AD$45),"")</f>
        <v/>
      </c>
      <c r="V198" s="77" t="str">
        <f>+IF(V178=2,LOOKUP($A169,'Hoja de Cálculo'!$S$20:$S$45,'Hoja de Cálculo'!$AD$20:$AD$45),"")</f>
        <v/>
      </c>
      <c r="W198" s="70"/>
      <c r="X198" s="77"/>
      <c r="Y198" s="77"/>
      <c r="Z198" s="77"/>
      <c r="AA198" s="77"/>
      <c r="AE198" s="1" t="str">
        <f t="shared" si="166"/>
        <v/>
      </c>
      <c r="AF198" s="1">
        <f t="shared" si="187"/>
        <v>0</v>
      </c>
      <c r="AG198" s="1">
        <f t="shared" ca="1" si="192"/>
        <v>4</v>
      </c>
      <c r="AH198" s="1" t="str">
        <f t="shared" si="188"/>
        <v/>
      </c>
      <c r="AI198" s="1" t="str">
        <f t="shared" si="189"/>
        <v/>
      </c>
      <c r="AJ198" s="1" t="str">
        <f t="shared" si="190"/>
        <v/>
      </c>
      <c r="AL198" s="167">
        <f t="shared" ref="AL198:BE198" si="239">+IF($AE198="CC",SUMIF($R198:$V198,AL$9,$R217:$V217),0)</f>
        <v>0</v>
      </c>
      <c r="AM198" s="167">
        <f t="shared" si="239"/>
        <v>0</v>
      </c>
      <c r="AN198" s="167">
        <f t="shared" si="239"/>
        <v>0</v>
      </c>
      <c r="AO198" s="167">
        <f t="shared" si="239"/>
        <v>0</v>
      </c>
      <c r="AP198" s="167">
        <f t="shared" si="239"/>
        <v>0</v>
      </c>
      <c r="AQ198" s="167">
        <f t="shared" si="239"/>
        <v>0</v>
      </c>
      <c r="AR198" s="167">
        <f t="shared" si="239"/>
        <v>0</v>
      </c>
      <c r="AS198" s="167">
        <f t="shared" si="239"/>
        <v>0</v>
      </c>
      <c r="AT198" s="167">
        <f t="shared" si="239"/>
        <v>0</v>
      </c>
      <c r="AU198" s="167">
        <f t="shared" si="239"/>
        <v>0</v>
      </c>
      <c r="AV198" s="167">
        <f t="shared" si="239"/>
        <v>0</v>
      </c>
      <c r="AW198" s="167">
        <f t="shared" si="239"/>
        <v>0</v>
      </c>
      <c r="AX198" s="167">
        <f t="shared" si="239"/>
        <v>0</v>
      </c>
      <c r="AY198" s="167">
        <f t="shared" si="239"/>
        <v>0</v>
      </c>
      <c r="AZ198" s="167">
        <f t="shared" si="239"/>
        <v>0</v>
      </c>
      <c r="BA198" s="167">
        <f t="shared" si="239"/>
        <v>0</v>
      </c>
      <c r="BB198" s="167">
        <f t="shared" si="239"/>
        <v>0</v>
      </c>
      <c r="BC198" s="167">
        <f t="shared" si="239"/>
        <v>0</v>
      </c>
      <c r="BD198" s="167">
        <f t="shared" si="239"/>
        <v>0</v>
      </c>
      <c r="BE198" s="167">
        <f t="shared" si="239"/>
        <v>0</v>
      </c>
    </row>
    <row r="199" spans="1:62" ht="15" customHeight="1" thickBot="1">
      <c r="A199" s="119" t="str">
        <f>+IF(R199="√",1,IF(S199="√",1,IF(T199="√",1,IF(U199="√",1,IF(V199="√",1,"")))))</f>
        <v/>
      </c>
      <c r="B199" s="918" t="str">
        <f>+IF('Formulario 1'!$E$60=2,"",IF(OR(C176="Educación Física",C176="Educación Musical",C176="Educación Religiosa",C176="Informática Educativa"),IF(D201=E201,"Lecciones de Taller Prevocacional asignadas",IF(D201&gt;E201,"Lecciones de Taller Prevocacional sin asignar","Lecciones de Taller Prevocacional sobreasignadas")),""))</f>
        <v/>
      </c>
      <c r="C199" s="919"/>
      <c r="D199" s="919"/>
      <c r="E199" s="919"/>
      <c r="F199" s="919"/>
      <c r="G199" s="920"/>
      <c r="H199" s="66"/>
      <c r="I199" s="849" t="s">
        <v>937</v>
      </c>
      <c r="J199" s="850"/>
      <c r="K199" s="851" t="s">
        <v>938</v>
      </c>
      <c r="L199" s="80" t="str">
        <f>IF(L198="n.a.","n.a.",IF(L197&gt;L198,"E",IF(L197&lt;L198,"S","√")))</f>
        <v>√</v>
      </c>
      <c r="M199" s="79" t="str">
        <f>IF(M198="n.a.","n.a.",IF(M197&gt;M198,"E",IF(M197&lt;M198,"S","√")))</f>
        <v>√</v>
      </c>
      <c r="N199" s="79" t="str">
        <f>IF(N198="n.a.","n.a.",IF(N197&gt;N198,"E",IF(N197&lt;N198,"S","√")))</f>
        <v>√</v>
      </c>
      <c r="O199" s="79" t="str">
        <f>IF(O198="n.a.","n.a.",IF(O197&gt;O198,"E",IF(O197&lt;O198,"S","√")))</f>
        <v>√</v>
      </c>
      <c r="P199" s="79" t="str">
        <f>IF(P198="n.a.","n.a.",IF(P197&gt;P198,"E",IF(P197&lt;P198,"S","√")))</f>
        <v>√</v>
      </c>
      <c r="Q199" s="81" t="str">
        <f>IF($C176="n.a.","n.a.",IF(L199="√",IF(M199="√",IF(N199="√",IF(O199="√",IF(P199="√","√","Er"),"Er"),"Er"),"Er"),"Er"))</f>
        <v>√</v>
      </c>
      <c r="R199" s="118" t="str">
        <f>IF(R178=2,IF(R197&gt;R198,"E",IF(R197&lt;R198,"S","√")),"")</f>
        <v/>
      </c>
      <c r="S199" s="118" t="str">
        <f>IF(S178=2,IF(S197&gt;S198,"E",IF(S197&lt;S198,"S","√")),"")</f>
        <v/>
      </c>
      <c r="T199" s="118" t="str">
        <f>IF(T178=2,IF(T197&gt;T198,"E",IF(T197&lt;T198,"S","√")),"")</f>
        <v/>
      </c>
      <c r="U199" s="118" t="str">
        <f>IF(U178=2,IF(U197&gt;U198,"E",IF(U197&lt;U198,"S","√")),"")</f>
        <v/>
      </c>
      <c r="V199" s="118" t="str">
        <f>IF(V178=2,IF(V197&gt;V198,"E",IF(V197&lt;V198,"S","√")),"")</f>
        <v/>
      </c>
      <c r="AE199" s="1" t="str">
        <f t="shared" si="166"/>
        <v/>
      </c>
      <c r="AF199" s="1">
        <f t="shared" si="187"/>
        <v>0</v>
      </c>
      <c r="AG199" s="1">
        <f t="shared" ca="1" si="192"/>
        <v>4</v>
      </c>
      <c r="AH199" s="1" t="str">
        <f t="shared" si="188"/>
        <v/>
      </c>
      <c r="AI199" s="1" t="str">
        <f t="shared" si="189"/>
        <v/>
      </c>
      <c r="AJ199" s="1" t="str">
        <f t="shared" si="190"/>
        <v/>
      </c>
      <c r="AL199" s="167">
        <f t="shared" ref="AL199:BE199" si="240">+IF($AE199="CC",SUMIF($R199:$V199,AL$9,$R218:$V218),0)</f>
        <v>0</v>
      </c>
      <c r="AM199" s="167">
        <f t="shared" si="240"/>
        <v>0</v>
      </c>
      <c r="AN199" s="167">
        <f t="shared" si="240"/>
        <v>0</v>
      </c>
      <c r="AO199" s="167">
        <f t="shared" si="240"/>
        <v>0</v>
      </c>
      <c r="AP199" s="167">
        <f t="shared" si="240"/>
        <v>0</v>
      </c>
      <c r="AQ199" s="167">
        <f t="shared" si="240"/>
        <v>0</v>
      </c>
      <c r="AR199" s="167">
        <f t="shared" si="240"/>
        <v>0</v>
      </c>
      <c r="AS199" s="167">
        <f t="shared" si="240"/>
        <v>0</v>
      </c>
      <c r="AT199" s="167">
        <f t="shared" si="240"/>
        <v>0</v>
      </c>
      <c r="AU199" s="167">
        <f t="shared" si="240"/>
        <v>0</v>
      </c>
      <c r="AV199" s="167">
        <f t="shared" si="240"/>
        <v>0</v>
      </c>
      <c r="AW199" s="167">
        <f t="shared" si="240"/>
        <v>0</v>
      </c>
      <c r="AX199" s="167">
        <f t="shared" si="240"/>
        <v>0</v>
      </c>
      <c r="AY199" s="167">
        <f t="shared" si="240"/>
        <v>0</v>
      </c>
      <c r="AZ199" s="167">
        <f t="shared" si="240"/>
        <v>0</v>
      </c>
      <c r="BA199" s="167">
        <f t="shared" si="240"/>
        <v>0</v>
      </c>
      <c r="BB199" s="167">
        <f t="shared" si="240"/>
        <v>0</v>
      </c>
      <c r="BC199" s="167">
        <f t="shared" si="240"/>
        <v>0</v>
      </c>
      <c r="BD199" s="167">
        <f t="shared" si="240"/>
        <v>0</v>
      </c>
      <c r="BE199" s="167">
        <f t="shared" si="240"/>
        <v>0</v>
      </c>
    </row>
    <row r="200" spans="1:62" ht="15" customHeight="1" thickBot="1">
      <c r="A200" s="119"/>
      <c r="B200" s="921" t="str">
        <f>+IF('Formulario 1'!$E$64=2,"",IF('Cuadro de Personal'!F201=0,"",IF('Cuadro de Personal'!F201&lt;'Cuadro de Personal'!G201,"Lecciones de TIE sobreasignadas",IF('Cuadro de Personal'!F201&gt;'Cuadro de Personal'!G201,"Lecciones de TIE sin asignar","Lecciones de TIE asignadas -√-"))))</f>
        <v/>
      </c>
      <c r="C200" s="922"/>
      <c r="D200" s="922"/>
      <c r="E200" s="922"/>
      <c r="F200" s="922"/>
      <c r="G200" s="923"/>
      <c r="H200" s="66"/>
      <c r="I200" s="157"/>
      <c r="J200" s="157"/>
      <c r="K200" s="157"/>
      <c r="L200" s="118"/>
      <c r="M200" s="118"/>
      <c r="N200" s="118"/>
      <c r="O200" s="118"/>
      <c r="P200" s="118"/>
      <c r="Q200" s="118"/>
      <c r="R200" s="118"/>
      <c r="T200" s="852" t="str">
        <f>+IF((Q198-Z197)&gt;-1,"Lecciones sin asignar en propiedad:","Exceso de lecciones asignadas en propiedad:")</f>
        <v>Lecciones sin asignar en propiedad:</v>
      </c>
      <c r="U200" s="853"/>
      <c r="V200" s="853"/>
      <c r="W200" s="853"/>
      <c r="X200" s="853"/>
      <c r="Y200" s="853"/>
      <c r="Z200" s="853"/>
      <c r="AA200" s="213">
        <f>+Q198-Z197</f>
        <v>0</v>
      </c>
      <c r="AE200" s="1" t="str">
        <f t="shared" si="166"/>
        <v/>
      </c>
      <c r="AF200" s="1">
        <f t="shared" si="187"/>
        <v>0</v>
      </c>
      <c r="AG200" s="1">
        <f t="shared" ca="1" si="192"/>
        <v>4</v>
      </c>
      <c r="AH200" s="1" t="str">
        <f t="shared" si="188"/>
        <v/>
      </c>
      <c r="AI200" s="1" t="str">
        <f t="shared" si="189"/>
        <v/>
      </c>
      <c r="AJ200" s="1" t="str">
        <f t="shared" si="190"/>
        <v/>
      </c>
      <c r="AL200" s="167">
        <f t="shared" ref="AL200:BE200" si="241">+IF($AE200="CC",SUMIF($R200:$V200,AL$9,$R219:$V219),0)</f>
        <v>0</v>
      </c>
      <c r="AM200" s="167">
        <f t="shared" si="241"/>
        <v>0</v>
      </c>
      <c r="AN200" s="167">
        <f t="shared" si="241"/>
        <v>0</v>
      </c>
      <c r="AO200" s="167">
        <f t="shared" si="241"/>
        <v>0</v>
      </c>
      <c r="AP200" s="167">
        <f t="shared" si="241"/>
        <v>0</v>
      </c>
      <c r="AQ200" s="167">
        <f t="shared" si="241"/>
        <v>0</v>
      </c>
      <c r="AR200" s="167">
        <f t="shared" si="241"/>
        <v>0</v>
      </c>
      <c r="AS200" s="167">
        <f t="shared" si="241"/>
        <v>0</v>
      </c>
      <c r="AT200" s="167">
        <f t="shared" si="241"/>
        <v>0</v>
      </c>
      <c r="AU200" s="167">
        <f t="shared" si="241"/>
        <v>0</v>
      </c>
      <c r="AV200" s="167">
        <f t="shared" si="241"/>
        <v>0</v>
      </c>
      <c r="AW200" s="167">
        <f t="shared" si="241"/>
        <v>0</v>
      </c>
      <c r="AX200" s="167">
        <f t="shared" si="241"/>
        <v>0</v>
      </c>
      <c r="AY200" s="167">
        <f t="shared" si="241"/>
        <v>0</v>
      </c>
      <c r="AZ200" s="167">
        <f t="shared" si="241"/>
        <v>0</v>
      </c>
      <c r="BA200" s="167">
        <f t="shared" si="241"/>
        <v>0</v>
      </c>
      <c r="BB200" s="167">
        <f t="shared" si="241"/>
        <v>0</v>
      </c>
      <c r="BC200" s="167">
        <f t="shared" si="241"/>
        <v>0</v>
      </c>
      <c r="BD200" s="167">
        <f t="shared" si="241"/>
        <v>0</v>
      </c>
      <c r="BE200" s="167">
        <f t="shared" si="241"/>
        <v>0</v>
      </c>
      <c r="BJ200" s="1">
        <f>+IF(OR(B200="",B200="Lecciones de TIE asignadas -√-"),1,0)</f>
        <v>1</v>
      </c>
    </row>
    <row r="201" spans="1:62" ht="15" customHeight="1" thickBot="1">
      <c r="A201" s="119"/>
      <c r="C201" s="78"/>
      <c r="D201" s="176">
        <f>IF($C176="n.a.","n.a.",LOOKUP($A169,'Hoja de Cálculo'!$S$20:$S$45,'Hoja de Cálculo'!AB$20:AB$45))</f>
        <v>0</v>
      </c>
      <c r="E201" s="177">
        <f>+IF(R178=12,R197,IF(S178=12,S197,IF(T178=12,T197,IF(U178=12,U197,IF(V178=12,V197,0)))))</f>
        <v>0</v>
      </c>
      <c r="F201" s="186">
        <f>IF($C176="n.a.",0,LOOKUP($A169,'Hoja de Cálculo'!$S$20:$S$45,'Hoja de Cálculo'!$AL$20:$AL$45))</f>
        <v>0</v>
      </c>
      <c r="G201" s="177">
        <f>+IF(R178=9,R197,0)+IF(S178=9,S197,0)+IF(T178=9,T197,0)+IF(U178=9,U197,0)+IF(V178=9,V197,0)</f>
        <v>0</v>
      </c>
      <c r="H201" s="66"/>
      <c r="I201" s="157"/>
      <c r="J201" s="157"/>
      <c r="K201" s="157"/>
      <c r="L201" s="118"/>
      <c r="M201" s="118"/>
      <c r="N201" s="118"/>
      <c r="O201" s="118"/>
      <c r="P201" s="118"/>
      <c r="Q201" s="854" t="str">
        <f>IF(AA200&lt;0,IF(AA201="","Exceso de lecciones en propiedad asignadas en lecciones Co-curriculares","Exceso de lecciones en propiedad sin asignar:"),"")</f>
        <v/>
      </c>
      <c r="R201" s="855"/>
      <c r="S201" s="855"/>
      <c r="T201" s="855"/>
      <c r="U201" s="855"/>
      <c r="V201" s="855"/>
      <c r="W201" s="855"/>
      <c r="X201" s="855"/>
      <c r="Y201" s="855"/>
      <c r="Z201" s="855"/>
      <c r="AA201" s="156" t="str">
        <f>+IF(AA200&lt;0,IF(W197&gt;=Z197,"",W197-Z197),"")</f>
        <v/>
      </c>
      <c r="AE201" s="1" t="str">
        <f t="shared" si="166"/>
        <v/>
      </c>
      <c r="AF201" s="1">
        <f t="shared" si="187"/>
        <v>0</v>
      </c>
      <c r="AG201" s="1">
        <f t="shared" ca="1" si="192"/>
        <v>4</v>
      </c>
      <c r="AH201" s="1" t="str">
        <f t="shared" si="188"/>
        <v/>
      </c>
      <c r="AI201" s="1" t="str">
        <f t="shared" si="189"/>
        <v/>
      </c>
      <c r="AJ201" s="1" t="str">
        <f t="shared" si="190"/>
        <v/>
      </c>
      <c r="AL201" s="167">
        <f t="shared" ref="AL201:BE201" si="242">+IF($AE201="CC",SUMIF($R201:$V201,AL$9,$R220:$V220),0)</f>
        <v>0</v>
      </c>
      <c r="AM201" s="167">
        <f t="shared" si="242"/>
        <v>0</v>
      </c>
      <c r="AN201" s="167">
        <f t="shared" si="242"/>
        <v>0</v>
      </c>
      <c r="AO201" s="167">
        <f t="shared" si="242"/>
        <v>0</v>
      </c>
      <c r="AP201" s="167">
        <f t="shared" si="242"/>
        <v>0</v>
      </c>
      <c r="AQ201" s="167">
        <f t="shared" si="242"/>
        <v>0</v>
      </c>
      <c r="AR201" s="167">
        <f t="shared" si="242"/>
        <v>0</v>
      </c>
      <c r="AS201" s="167">
        <f t="shared" si="242"/>
        <v>0</v>
      </c>
      <c r="AT201" s="167">
        <f t="shared" si="242"/>
        <v>0</v>
      </c>
      <c r="AU201" s="167">
        <f t="shared" si="242"/>
        <v>0</v>
      </c>
      <c r="AV201" s="167">
        <f t="shared" si="242"/>
        <v>0</v>
      </c>
      <c r="AW201" s="167">
        <f t="shared" si="242"/>
        <v>0</v>
      </c>
      <c r="AX201" s="167">
        <f t="shared" si="242"/>
        <v>0</v>
      </c>
      <c r="AY201" s="167">
        <f t="shared" si="242"/>
        <v>0</v>
      </c>
      <c r="AZ201" s="167">
        <f t="shared" si="242"/>
        <v>0</v>
      </c>
      <c r="BA201" s="167">
        <f t="shared" si="242"/>
        <v>0</v>
      </c>
      <c r="BB201" s="167">
        <f t="shared" si="242"/>
        <v>0</v>
      </c>
      <c r="BC201" s="167">
        <f t="shared" si="242"/>
        <v>0</v>
      </c>
      <c r="BD201" s="167">
        <f t="shared" si="242"/>
        <v>0</v>
      </c>
      <c r="BE201" s="167">
        <f t="shared" si="242"/>
        <v>0</v>
      </c>
      <c r="BG201" s="167">
        <f>+IF(AA201&lt;0,-AA201,0)</f>
        <v>0</v>
      </c>
    </row>
    <row r="202" spans="1:62" ht="7.5" customHeight="1" thickBot="1">
      <c r="C202" s="78"/>
      <c r="D202" s="78"/>
      <c r="E202" s="78"/>
      <c r="F202" s="78"/>
      <c r="G202" s="78"/>
      <c r="AE202" s="1" t="str">
        <f t="shared" si="166"/>
        <v/>
      </c>
      <c r="AF202" s="1">
        <f t="shared" si="187"/>
        <v>0</v>
      </c>
      <c r="AG202" s="1">
        <f t="shared" ca="1" si="192"/>
        <v>4</v>
      </c>
      <c r="AH202" s="1" t="str">
        <f t="shared" si="188"/>
        <v/>
      </c>
      <c r="AI202" s="1" t="str">
        <f t="shared" si="189"/>
        <v/>
      </c>
      <c r="AJ202" s="1" t="str">
        <f t="shared" si="190"/>
        <v/>
      </c>
      <c r="AL202" s="167">
        <f t="shared" ref="AL202:BE202" si="243">+IF($AE202="CC",SUMIF($R202:$V202,AL$9,$R221:$V221),0)</f>
        <v>0</v>
      </c>
      <c r="AM202" s="167">
        <f t="shared" si="243"/>
        <v>0</v>
      </c>
      <c r="AN202" s="167">
        <f t="shared" si="243"/>
        <v>0</v>
      </c>
      <c r="AO202" s="167">
        <f t="shared" si="243"/>
        <v>0</v>
      </c>
      <c r="AP202" s="167">
        <f t="shared" si="243"/>
        <v>0</v>
      </c>
      <c r="AQ202" s="167">
        <f t="shared" si="243"/>
        <v>0</v>
      </c>
      <c r="AR202" s="167">
        <f t="shared" si="243"/>
        <v>0</v>
      </c>
      <c r="AS202" s="167">
        <f t="shared" si="243"/>
        <v>0</v>
      </c>
      <c r="AT202" s="167">
        <f t="shared" si="243"/>
        <v>0</v>
      </c>
      <c r="AU202" s="167">
        <f t="shared" si="243"/>
        <v>0</v>
      </c>
      <c r="AV202" s="167">
        <f t="shared" si="243"/>
        <v>0</v>
      </c>
      <c r="AW202" s="167">
        <f t="shared" si="243"/>
        <v>0</v>
      </c>
      <c r="AX202" s="167">
        <f t="shared" si="243"/>
        <v>0</v>
      </c>
      <c r="AY202" s="167">
        <f t="shared" si="243"/>
        <v>0</v>
      </c>
      <c r="AZ202" s="167">
        <f t="shared" si="243"/>
        <v>0</v>
      </c>
      <c r="BA202" s="167">
        <f t="shared" si="243"/>
        <v>0</v>
      </c>
      <c r="BB202" s="167">
        <f t="shared" si="243"/>
        <v>0</v>
      </c>
      <c r="BC202" s="167">
        <f t="shared" si="243"/>
        <v>0</v>
      </c>
      <c r="BD202" s="167">
        <f t="shared" si="243"/>
        <v>0</v>
      </c>
      <c r="BE202" s="167">
        <f t="shared" si="243"/>
        <v>0</v>
      </c>
      <c r="BG202" s="167"/>
    </row>
    <row r="203" spans="1:62" ht="15.75" customHeight="1">
      <c r="C203" s="856" t="s">
        <v>939</v>
      </c>
      <c r="D203" s="857"/>
      <c r="E203" s="857"/>
      <c r="F203" s="303"/>
      <c r="G203" s="303"/>
      <c r="H203" s="303"/>
      <c r="I203" s="303"/>
      <c r="J203" s="303"/>
      <c r="K203" s="303"/>
      <c r="L203" s="303"/>
      <c r="M203" s="303"/>
      <c r="N203" s="303"/>
      <c r="O203" s="303"/>
      <c r="P203" s="303"/>
      <c r="Q203" s="303"/>
      <c r="R203" s="303"/>
      <c r="S203" s="303"/>
      <c r="T203" s="303"/>
      <c r="U203" s="303"/>
      <c r="V203" s="303"/>
      <c r="W203" s="303"/>
      <c r="X203" s="168"/>
      <c r="Y203" s="303"/>
      <c r="Z203" s="303"/>
      <c r="AA203" s="82"/>
      <c r="AE203" s="1" t="str">
        <f t="shared" ref="AE203:AE266" si="244">+IF(L203="7º","CC","")</f>
        <v/>
      </c>
      <c r="AF203" s="1">
        <f t="shared" ca="1" si="187"/>
        <v>0</v>
      </c>
      <c r="AG203" s="1">
        <f t="shared" ca="1" si="192"/>
        <v>4</v>
      </c>
      <c r="AH203" s="1" t="str">
        <f t="shared" ca="1" si="188"/>
        <v/>
      </c>
      <c r="AI203" s="1" t="str">
        <f t="shared" ca="1" si="189"/>
        <v/>
      </c>
      <c r="AJ203" s="1" t="str">
        <f t="shared" ca="1" si="190"/>
        <v/>
      </c>
      <c r="AL203" s="167">
        <f t="shared" ref="AL203:BE203" si="245">+IF($AE203="CC",SUMIF($R203:$V203,AL$9,$R222:$V222),0)</f>
        <v>0</v>
      </c>
      <c r="AM203" s="167">
        <f t="shared" si="245"/>
        <v>0</v>
      </c>
      <c r="AN203" s="167">
        <f t="shared" si="245"/>
        <v>0</v>
      </c>
      <c r="AO203" s="167">
        <f t="shared" si="245"/>
        <v>0</v>
      </c>
      <c r="AP203" s="167">
        <f t="shared" si="245"/>
        <v>0</v>
      </c>
      <c r="AQ203" s="167">
        <f t="shared" si="245"/>
        <v>0</v>
      </c>
      <c r="AR203" s="167">
        <f t="shared" si="245"/>
        <v>0</v>
      </c>
      <c r="AS203" s="167">
        <f t="shared" si="245"/>
        <v>0</v>
      </c>
      <c r="AT203" s="167">
        <f t="shared" si="245"/>
        <v>0</v>
      </c>
      <c r="AU203" s="167">
        <f t="shared" si="245"/>
        <v>0</v>
      </c>
      <c r="AV203" s="167">
        <f t="shared" si="245"/>
        <v>0</v>
      </c>
      <c r="AW203" s="167">
        <f t="shared" si="245"/>
        <v>0</v>
      </c>
      <c r="AX203" s="167">
        <f t="shared" si="245"/>
        <v>0</v>
      </c>
      <c r="AY203" s="167">
        <f t="shared" si="245"/>
        <v>0</v>
      </c>
      <c r="AZ203" s="167">
        <f t="shared" si="245"/>
        <v>0</v>
      </c>
      <c r="BA203" s="167">
        <f t="shared" si="245"/>
        <v>0</v>
      </c>
      <c r="BB203" s="167">
        <f t="shared" si="245"/>
        <v>0</v>
      </c>
      <c r="BC203" s="167">
        <f t="shared" si="245"/>
        <v>0</v>
      </c>
      <c r="BD203" s="167">
        <f t="shared" si="245"/>
        <v>0</v>
      </c>
      <c r="BE203" s="167">
        <f t="shared" si="245"/>
        <v>0</v>
      </c>
      <c r="BG203" s="167"/>
    </row>
    <row r="204" spans="1:62" ht="15.75" customHeight="1">
      <c r="C204" s="836" t="s">
        <v>940</v>
      </c>
      <c r="D204" s="837"/>
      <c r="E204" s="837"/>
      <c r="F204" s="837"/>
      <c r="G204" s="837"/>
      <c r="H204" s="837"/>
      <c r="I204" s="837"/>
      <c r="J204" s="837"/>
      <c r="K204" s="837"/>
      <c r="L204" s="837"/>
      <c r="M204" s="837"/>
      <c r="N204" s="837"/>
      <c r="O204" s="837"/>
      <c r="P204" s="837"/>
      <c r="Q204" s="837"/>
      <c r="R204" s="837"/>
      <c r="S204" s="837"/>
      <c r="T204" s="837"/>
      <c r="U204" s="837"/>
      <c r="V204" s="837"/>
      <c r="W204" s="837"/>
      <c r="X204" s="837"/>
      <c r="Y204" s="837"/>
      <c r="Z204" s="837"/>
      <c r="AA204" s="838"/>
      <c r="AE204" s="1" t="str">
        <f t="shared" si="244"/>
        <v/>
      </c>
      <c r="AF204" s="1">
        <f t="shared" si="187"/>
        <v>0</v>
      </c>
      <c r="AG204" s="1">
        <f t="shared" ca="1" si="192"/>
        <v>4</v>
      </c>
      <c r="AH204" s="1" t="str">
        <f t="shared" si="188"/>
        <v/>
      </c>
      <c r="AI204" s="1" t="str">
        <f t="shared" si="189"/>
        <v/>
      </c>
      <c r="AJ204" s="1" t="str">
        <f t="shared" si="190"/>
        <v/>
      </c>
      <c r="AL204" s="167">
        <f t="shared" ref="AL204:BE204" si="246">+IF($AE204="CC",SUMIF($R204:$V204,AL$9,$R223:$V223),0)</f>
        <v>0</v>
      </c>
      <c r="AM204" s="167">
        <f t="shared" si="246"/>
        <v>0</v>
      </c>
      <c r="AN204" s="167">
        <f t="shared" si="246"/>
        <v>0</v>
      </c>
      <c r="AO204" s="167">
        <f t="shared" si="246"/>
        <v>0</v>
      </c>
      <c r="AP204" s="167">
        <f t="shared" si="246"/>
        <v>0</v>
      </c>
      <c r="AQ204" s="167">
        <f t="shared" si="246"/>
        <v>0</v>
      </c>
      <c r="AR204" s="167">
        <f t="shared" si="246"/>
        <v>0</v>
      </c>
      <c r="AS204" s="167">
        <f t="shared" si="246"/>
        <v>0</v>
      </c>
      <c r="AT204" s="167">
        <f t="shared" si="246"/>
        <v>0</v>
      </c>
      <c r="AU204" s="167">
        <f t="shared" si="246"/>
        <v>0</v>
      </c>
      <c r="AV204" s="167">
        <f t="shared" si="246"/>
        <v>0</v>
      </c>
      <c r="AW204" s="167">
        <f t="shared" si="246"/>
        <v>0</v>
      </c>
      <c r="AX204" s="167">
        <f t="shared" si="246"/>
        <v>0</v>
      </c>
      <c r="AY204" s="167">
        <f t="shared" si="246"/>
        <v>0</v>
      </c>
      <c r="AZ204" s="167">
        <f t="shared" si="246"/>
        <v>0</v>
      </c>
      <c r="BA204" s="167">
        <f t="shared" si="246"/>
        <v>0</v>
      </c>
      <c r="BB204" s="167">
        <f t="shared" si="246"/>
        <v>0</v>
      </c>
      <c r="BC204" s="167">
        <f t="shared" si="246"/>
        <v>0</v>
      </c>
      <c r="BD204" s="167">
        <f t="shared" si="246"/>
        <v>0</v>
      </c>
      <c r="BE204" s="167">
        <f t="shared" si="246"/>
        <v>0</v>
      </c>
      <c r="BG204" s="167"/>
    </row>
    <row r="205" spans="1:62" ht="15.75" customHeight="1">
      <c r="C205" s="836" t="s">
        <v>1025</v>
      </c>
      <c r="D205" s="837"/>
      <c r="E205" s="837"/>
      <c r="F205" s="837"/>
      <c r="G205" s="837"/>
      <c r="H205" s="837"/>
      <c r="I205" s="837"/>
      <c r="J205" s="837"/>
      <c r="K205" s="837"/>
      <c r="L205" s="837"/>
      <c r="M205" s="837"/>
      <c r="N205" s="837"/>
      <c r="O205" s="837"/>
      <c r="P205" s="837"/>
      <c r="Q205" s="837"/>
      <c r="R205" s="837"/>
      <c r="S205" s="837"/>
      <c r="T205" s="837"/>
      <c r="U205" s="837"/>
      <c r="V205" s="837"/>
      <c r="W205" s="837"/>
      <c r="X205" s="837"/>
      <c r="Y205" s="837"/>
      <c r="Z205" s="837"/>
      <c r="AA205" s="838"/>
      <c r="AE205" s="1" t="str">
        <f t="shared" si="244"/>
        <v/>
      </c>
      <c r="AF205" s="1">
        <f t="shared" si="187"/>
        <v>0</v>
      </c>
      <c r="AG205" s="1">
        <f t="shared" ca="1" si="192"/>
        <v>4</v>
      </c>
      <c r="AH205" s="1" t="str">
        <f t="shared" si="188"/>
        <v/>
      </c>
      <c r="AI205" s="1" t="str">
        <f t="shared" si="189"/>
        <v/>
      </c>
      <c r="AJ205" s="1" t="str">
        <f t="shared" si="190"/>
        <v/>
      </c>
      <c r="AL205" s="167">
        <f t="shared" ref="AL205:BE205" si="247">+IF($AE205="CC",SUMIF($R205:$V205,AL$9,$R224:$V224),0)</f>
        <v>0</v>
      </c>
      <c r="AM205" s="167">
        <f t="shared" si="247"/>
        <v>0</v>
      </c>
      <c r="AN205" s="167">
        <f t="shared" si="247"/>
        <v>0</v>
      </c>
      <c r="AO205" s="167">
        <f t="shared" si="247"/>
        <v>0</v>
      </c>
      <c r="AP205" s="167">
        <f t="shared" si="247"/>
        <v>0</v>
      </c>
      <c r="AQ205" s="167">
        <f t="shared" si="247"/>
        <v>0</v>
      </c>
      <c r="AR205" s="167">
        <f t="shared" si="247"/>
        <v>0</v>
      </c>
      <c r="AS205" s="167">
        <f t="shared" si="247"/>
        <v>0</v>
      </c>
      <c r="AT205" s="167">
        <f t="shared" si="247"/>
        <v>0</v>
      </c>
      <c r="AU205" s="167">
        <f t="shared" si="247"/>
        <v>0</v>
      </c>
      <c r="AV205" s="167">
        <f t="shared" si="247"/>
        <v>0</v>
      </c>
      <c r="AW205" s="167">
        <f t="shared" si="247"/>
        <v>0</v>
      </c>
      <c r="AX205" s="167">
        <f t="shared" si="247"/>
        <v>0</v>
      </c>
      <c r="AY205" s="167">
        <f t="shared" si="247"/>
        <v>0</v>
      </c>
      <c r="AZ205" s="167">
        <f t="shared" si="247"/>
        <v>0</v>
      </c>
      <c r="BA205" s="167">
        <f t="shared" si="247"/>
        <v>0</v>
      </c>
      <c r="BB205" s="167">
        <f t="shared" si="247"/>
        <v>0</v>
      </c>
      <c r="BC205" s="167">
        <f t="shared" si="247"/>
        <v>0</v>
      </c>
      <c r="BD205" s="167">
        <f t="shared" si="247"/>
        <v>0</v>
      </c>
      <c r="BE205" s="167">
        <f t="shared" si="247"/>
        <v>0</v>
      </c>
      <c r="BG205" s="167"/>
    </row>
    <row r="206" spans="1:62">
      <c r="C206" s="839" t="s">
        <v>1022</v>
      </c>
      <c r="D206" s="837"/>
      <c r="E206" s="837"/>
      <c r="F206" s="837"/>
      <c r="G206" s="837"/>
      <c r="H206" s="837"/>
      <c r="I206" s="837"/>
      <c r="J206" s="837"/>
      <c r="K206" s="837"/>
      <c r="L206" s="837"/>
      <c r="M206" s="837"/>
      <c r="N206" s="837"/>
      <c r="O206" s="837"/>
      <c r="P206" s="837"/>
      <c r="Q206" s="837"/>
      <c r="R206" s="837"/>
      <c r="S206" s="837"/>
      <c r="T206" s="837"/>
      <c r="U206" s="837"/>
      <c r="V206" s="837"/>
      <c r="W206" s="837"/>
      <c r="X206" s="837"/>
      <c r="Y206" s="837"/>
      <c r="Z206" s="837"/>
      <c r="AA206" s="838"/>
      <c r="AE206" s="1" t="str">
        <f t="shared" si="244"/>
        <v/>
      </c>
      <c r="AF206" s="1">
        <f t="shared" si="187"/>
        <v>0</v>
      </c>
      <c r="AG206" s="1">
        <f t="shared" ca="1" si="192"/>
        <v>4</v>
      </c>
      <c r="AH206" s="1" t="str">
        <f t="shared" si="188"/>
        <v/>
      </c>
      <c r="AI206" s="1" t="str">
        <f t="shared" si="189"/>
        <v/>
      </c>
      <c r="AJ206" s="1" t="str">
        <f t="shared" si="190"/>
        <v/>
      </c>
      <c r="AL206" s="167">
        <f t="shared" ref="AL206:BE206" si="248">+IF($AE206="CC",SUMIF($R206:$V206,AL$9,$R225:$V225),0)</f>
        <v>0</v>
      </c>
      <c r="AM206" s="167">
        <f t="shared" si="248"/>
        <v>0</v>
      </c>
      <c r="AN206" s="167">
        <f t="shared" si="248"/>
        <v>0</v>
      </c>
      <c r="AO206" s="167">
        <f t="shared" si="248"/>
        <v>0</v>
      </c>
      <c r="AP206" s="167">
        <f t="shared" si="248"/>
        <v>0</v>
      </c>
      <c r="AQ206" s="167">
        <f t="shared" si="248"/>
        <v>0</v>
      </c>
      <c r="AR206" s="167">
        <f t="shared" si="248"/>
        <v>0</v>
      </c>
      <c r="AS206" s="167">
        <f t="shared" si="248"/>
        <v>0</v>
      </c>
      <c r="AT206" s="167">
        <f t="shared" si="248"/>
        <v>0</v>
      </c>
      <c r="AU206" s="167">
        <f t="shared" si="248"/>
        <v>0</v>
      </c>
      <c r="AV206" s="167">
        <f t="shared" si="248"/>
        <v>0</v>
      </c>
      <c r="AW206" s="167">
        <f t="shared" si="248"/>
        <v>0</v>
      </c>
      <c r="AX206" s="167">
        <f t="shared" si="248"/>
        <v>0</v>
      </c>
      <c r="AY206" s="167">
        <f t="shared" si="248"/>
        <v>0</v>
      </c>
      <c r="AZ206" s="167">
        <f t="shared" si="248"/>
        <v>0</v>
      </c>
      <c r="BA206" s="167">
        <f t="shared" si="248"/>
        <v>0</v>
      </c>
      <c r="BB206" s="167">
        <f t="shared" si="248"/>
        <v>0</v>
      </c>
      <c r="BC206" s="167">
        <f t="shared" si="248"/>
        <v>0</v>
      </c>
      <c r="BD206" s="167">
        <f t="shared" si="248"/>
        <v>0</v>
      </c>
      <c r="BE206" s="167">
        <f t="shared" si="248"/>
        <v>0</v>
      </c>
      <c r="BG206" s="167"/>
    </row>
    <row r="207" spans="1:62" ht="15" customHeight="1">
      <c r="C207" s="836" t="s">
        <v>941</v>
      </c>
      <c r="D207" s="837"/>
      <c r="E207" s="837"/>
      <c r="F207" s="837"/>
      <c r="G207" s="837"/>
      <c r="H207" s="837"/>
      <c r="I207" s="837"/>
      <c r="J207" s="837"/>
      <c r="K207" s="837"/>
      <c r="L207" s="837"/>
      <c r="M207" s="837"/>
      <c r="N207" s="837"/>
      <c r="O207" s="837"/>
      <c r="P207" s="837"/>
      <c r="Q207" s="837"/>
      <c r="R207" s="837"/>
      <c r="S207" s="837"/>
      <c r="T207" s="837"/>
      <c r="U207" s="837"/>
      <c r="V207" s="837"/>
      <c r="W207" s="837"/>
      <c r="X207" s="837"/>
      <c r="Y207" s="837"/>
      <c r="Z207" s="837"/>
      <c r="AA207" s="838"/>
      <c r="AE207" s="1" t="str">
        <f t="shared" si="244"/>
        <v/>
      </c>
      <c r="AF207" s="1">
        <f t="shared" si="187"/>
        <v>0</v>
      </c>
      <c r="AG207" s="1">
        <f t="shared" ca="1" si="192"/>
        <v>4</v>
      </c>
      <c r="AH207" s="1" t="str">
        <f t="shared" si="188"/>
        <v/>
      </c>
      <c r="AI207" s="1" t="str">
        <f t="shared" si="189"/>
        <v/>
      </c>
      <c r="AJ207" s="1" t="str">
        <f t="shared" si="190"/>
        <v/>
      </c>
      <c r="AL207" s="167">
        <f t="shared" ref="AL207:BE207" si="249">+IF($AE207="CC",SUMIF($R207:$V207,AL$9,$R226:$V226),0)</f>
        <v>0</v>
      </c>
      <c r="AM207" s="167">
        <f t="shared" si="249"/>
        <v>0</v>
      </c>
      <c r="AN207" s="167">
        <f t="shared" si="249"/>
        <v>0</v>
      </c>
      <c r="AO207" s="167">
        <f t="shared" si="249"/>
        <v>0</v>
      </c>
      <c r="AP207" s="167">
        <f t="shared" si="249"/>
        <v>0</v>
      </c>
      <c r="AQ207" s="167">
        <f t="shared" si="249"/>
        <v>0</v>
      </c>
      <c r="AR207" s="167">
        <f t="shared" si="249"/>
        <v>0</v>
      </c>
      <c r="AS207" s="167">
        <f t="shared" si="249"/>
        <v>0</v>
      </c>
      <c r="AT207" s="167">
        <f t="shared" si="249"/>
        <v>0</v>
      </c>
      <c r="AU207" s="167">
        <f t="shared" si="249"/>
        <v>0</v>
      </c>
      <c r="AV207" s="167">
        <f t="shared" si="249"/>
        <v>0</v>
      </c>
      <c r="AW207" s="167">
        <f t="shared" si="249"/>
        <v>0</v>
      </c>
      <c r="AX207" s="167">
        <f t="shared" si="249"/>
        <v>0</v>
      </c>
      <c r="AY207" s="167">
        <f t="shared" si="249"/>
        <v>0</v>
      </c>
      <c r="AZ207" s="167">
        <f t="shared" si="249"/>
        <v>0</v>
      </c>
      <c r="BA207" s="167">
        <f t="shared" si="249"/>
        <v>0</v>
      </c>
      <c r="BB207" s="167">
        <f t="shared" si="249"/>
        <v>0</v>
      </c>
      <c r="BC207" s="167">
        <f t="shared" si="249"/>
        <v>0</v>
      </c>
      <c r="BD207" s="167">
        <f t="shared" si="249"/>
        <v>0</v>
      </c>
      <c r="BE207" s="167">
        <f t="shared" si="249"/>
        <v>0</v>
      </c>
      <c r="BG207" s="167"/>
    </row>
    <row r="208" spans="1:62" ht="15" customHeight="1" thickBot="1">
      <c r="C208" s="840" t="s">
        <v>942</v>
      </c>
      <c r="D208" s="841"/>
      <c r="E208" s="841"/>
      <c r="F208" s="841"/>
      <c r="G208" s="841"/>
      <c r="H208" s="841"/>
      <c r="I208" s="841"/>
      <c r="J208" s="841"/>
      <c r="K208" s="841"/>
      <c r="L208" s="841"/>
      <c r="M208" s="841"/>
      <c r="N208" s="841"/>
      <c r="O208" s="841"/>
      <c r="P208" s="841"/>
      <c r="Q208" s="841"/>
      <c r="R208" s="841"/>
      <c r="S208" s="841"/>
      <c r="T208" s="841"/>
      <c r="U208" s="841"/>
      <c r="V208" s="841"/>
      <c r="W208" s="841"/>
      <c r="X208" s="841"/>
      <c r="Y208" s="841"/>
      <c r="Z208" s="841"/>
      <c r="AA208" s="842"/>
      <c r="AE208" s="1" t="str">
        <f t="shared" si="244"/>
        <v/>
      </c>
      <c r="AF208" s="1">
        <f t="shared" si="187"/>
        <v>0</v>
      </c>
      <c r="AG208" s="1">
        <f t="shared" ca="1" si="192"/>
        <v>4</v>
      </c>
      <c r="AH208" s="1" t="str">
        <f t="shared" si="188"/>
        <v/>
      </c>
      <c r="AI208" s="1" t="str">
        <f t="shared" si="189"/>
        <v/>
      </c>
      <c r="AJ208" s="1" t="str">
        <f t="shared" si="190"/>
        <v/>
      </c>
      <c r="AL208" s="167">
        <f t="shared" ref="AL208:BE208" si="250">+IF($AE208="CC",SUMIF($R208:$V208,AL$9,$R227:$V227),0)</f>
        <v>0</v>
      </c>
      <c r="AM208" s="167">
        <f t="shared" si="250"/>
        <v>0</v>
      </c>
      <c r="AN208" s="167">
        <f t="shared" si="250"/>
        <v>0</v>
      </c>
      <c r="AO208" s="167">
        <f t="shared" si="250"/>
        <v>0</v>
      </c>
      <c r="AP208" s="167">
        <f t="shared" si="250"/>
        <v>0</v>
      </c>
      <c r="AQ208" s="167">
        <f t="shared" si="250"/>
        <v>0</v>
      </c>
      <c r="AR208" s="167">
        <f t="shared" si="250"/>
        <v>0</v>
      </c>
      <c r="AS208" s="167">
        <f t="shared" si="250"/>
        <v>0</v>
      </c>
      <c r="AT208" s="167">
        <f t="shared" si="250"/>
        <v>0</v>
      </c>
      <c r="AU208" s="167">
        <f t="shared" si="250"/>
        <v>0</v>
      </c>
      <c r="AV208" s="167">
        <f t="shared" si="250"/>
        <v>0</v>
      </c>
      <c r="AW208" s="167">
        <f t="shared" si="250"/>
        <v>0</v>
      </c>
      <c r="AX208" s="167">
        <f t="shared" si="250"/>
        <v>0</v>
      </c>
      <c r="AY208" s="167">
        <f t="shared" si="250"/>
        <v>0</v>
      </c>
      <c r="AZ208" s="167">
        <f t="shared" si="250"/>
        <v>0</v>
      </c>
      <c r="BA208" s="167">
        <f t="shared" si="250"/>
        <v>0</v>
      </c>
      <c r="BB208" s="167">
        <f t="shared" si="250"/>
        <v>0</v>
      </c>
      <c r="BC208" s="167">
        <f t="shared" si="250"/>
        <v>0</v>
      </c>
      <c r="BD208" s="167">
        <f t="shared" si="250"/>
        <v>0</v>
      </c>
      <c r="BE208" s="167">
        <f t="shared" si="250"/>
        <v>0</v>
      </c>
      <c r="BG208" s="167"/>
    </row>
    <row r="209" spans="3:59" ht="7.5" customHeight="1" thickBot="1">
      <c r="AE209" s="1" t="str">
        <f t="shared" si="244"/>
        <v/>
      </c>
      <c r="AF209" s="1">
        <f t="shared" si="187"/>
        <v>0</v>
      </c>
      <c r="AG209" s="1">
        <f t="shared" ca="1" si="192"/>
        <v>4</v>
      </c>
      <c r="AH209" s="1" t="str">
        <f t="shared" si="188"/>
        <v/>
      </c>
      <c r="AI209" s="1" t="str">
        <f t="shared" si="189"/>
        <v/>
      </c>
      <c r="AJ209" s="1" t="str">
        <f t="shared" si="190"/>
        <v/>
      </c>
      <c r="AL209" s="167">
        <f t="shared" ref="AL209:BE209" si="251">+IF($AE209="CC",SUMIF($R209:$V209,AL$9,$R228:$V228),0)</f>
        <v>0</v>
      </c>
      <c r="AM209" s="167">
        <f t="shared" si="251"/>
        <v>0</v>
      </c>
      <c r="AN209" s="167">
        <f t="shared" si="251"/>
        <v>0</v>
      </c>
      <c r="AO209" s="167">
        <f t="shared" si="251"/>
        <v>0</v>
      </c>
      <c r="AP209" s="167">
        <f t="shared" si="251"/>
        <v>0</v>
      </c>
      <c r="AQ209" s="167">
        <f t="shared" si="251"/>
        <v>0</v>
      </c>
      <c r="AR209" s="167">
        <f t="shared" si="251"/>
        <v>0</v>
      </c>
      <c r="AS209" s="167">
        <f t="shared" si="251"/>
        <v>0</v>
      </c>
      <c r="AT209" s="167">
        <f t="shared" si="251"/>
        <v>0</v>
      </c>
      <c r="AU209" s="167">
        <f t="shared" si="251"/>
        <v>0</v>
      </c>
      <c r="AV209" s="167">
        <f t="shared" si="251"/>
        <v>0</v>
      </c>
      <c r="AW209" s="167">
        <f t="shared" si="251"/>
        <v>0</v>
      </c>
      <c r="AX209" s="167">
        <f t="shared" si="251"/>
        <v>0</v>
      </c>
      <c r="AY209" s="167">
        <f t="shared" si="251"/>
        <v>0</v>
      </c>
      <c r="AZ209" s="167">
        <f t="shared" si="251"/>
        <v>0</v>
      </c>
      <c r="BA209" s="167">
        <f t="shared" si="251"/>
        <v>0</v>
      </c>
      <c r="BB209" s="167">
        <f t="shared" si="251"/>
        <v>0</v>
      </c>
      <c r="BC209" s="167">
        <f t="shared" si="251"/>
        <v>0</v>
      </c>
      <c r="BD209" s="167">
        <f t="shared" si="251"/>
        <v>0</v>
      </c>
      <c r="BE209" s="167">
        <f t="shared" si="251"/>
        <v>0</v>
      </c>
      <c r="BG209" s="167"/>
    </row>
    <row r="210" spans="3:59">
      <c r="C210" s="83" t="s">
        <v>943</v>
      </c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169"/>
      <c r="Y210" s="84"/>
      <c r="Z210" s="84"/>
      <c r="AA210" s="85"/>
      <c r="AE210" s="1" t="str">
        <f t="shared" si="244"/>
        <v/>
      </c>
      <c r="AF210" s="1">
        <f t="shared" si="187"/>
        <v>0</v>
      </c>
      <c r="AG210" s="1">
        <f t="shared" ca="1" si="192"/>
        <v>4</v>
      </c>
      <c r="AH210" s="1" t="str">
        <f t="shared" si="188"/>
        <v/>
      </c>
      <c r="AI210" s="1" t="str">
        <f t="shared" si="189"/>
        <v/>
      </c>
      <c r="AJ210" s="1" t="str">
        <f t="shared" si="190"/>
        <v/>
      </c>
      <c r="AL210" s="167">
        <f t="shared" ref="AL210:BE210" si="252">+IF($AE210="CC",SUMIF($R210:$V210,AL$9,$R229:$V229),0)</f>
        <v>0</v>
      </c>
      <c r="AM210" s="167">
        <f t="shared" si="252"/>
        <v>0</v>
      </c>
      <c r="AN210" s="167">
        <f t="shared" si="252"/>
        <v>0</v>
      </c>
      <c r="AO210" s="167">
        <f t="shared" si="252"/>
        <v>0</v>
      </c>
      <c r="AP210" s="167">
        <f t="shared" si="252"/>
        <v>0</v>
      </c>
      <c r="AQ210" s="167">
        <f t="shared" si="252"/>
        <v>0</v>
      </c>
      <c r="AR210" s="167">
        <f t="shared" si="252"/>
        <v>0</v>
      </c>
      <c r="AS210" s="167">
        <f t="shared" si="252"/>
        <v>0</v>
      </c>
      <c r="AT210" s="167">
        <f t="shared" si="252"/>
        <v>0</v>
      </c>
      <c r="AU210" s="167">
        <f t="shared" si="252"/>
        <v>0</v>
      </c>
      <c r="AV210" s="167">
        <f t="shared" si="252"/>
        <v>0</v>
      </c>
      <c r="AW210" s="167">
        <f t="shared" si="252"/>
        <v>0</v>
      </c>
      <c r="AX210" s="167">
        <f t="shared" si="252"/>
        <v>0</v>
      </c>
      <c r="AY210" s="167">
        <f t="shared" si="252"/>
        <v>0</v>
      </c>
      <c r="AZ210" s="167">
        <f t="shared" si="252"/>
        <v>0</v>
      </c>
      <c r="BA210" s="167">
        <f t="shared" si="252"/>
        <v>0</v>
      </c>
      <c r="BB210" s="167">
        <f t="shared" si="252"/>
        <v>0</v>
      </c>
      <c r="BC210" s="167">
        <f t="shared" si="252"/>
        <v>0</v>
      </c>
      <c r="BD210" s="167">
        <f t="shared" si="252"/>
        <v>0</v>
      </c>
      <c r="BE210" s="167">
        <f t="shared" si="252"/>
        <v>0</v>
      </c>
      <c r="BG210" s="167"/>
    </row>
    <row r="211" spans="3:59">
      <c r="C211" s="843"/>
      <c r="D211" s="844"/>
      <c r="E211" s="844"/>
      <c r="F211" s="844"/>
      <c r="G211" s="844"/>
      <c r="H211" s="844"/>
      <c r="I211" s="844"/>
      <c r="J211" s="844"/>
      <c r="K211" s="844"/>
      <c r="L211" s="844"/>
      <c r="M211" s="844"/>
      <c r="N211" s="844"/>
      <c r="O211" s="844"/>
      <c r="P211" s="844"/>
      <c r="Q211" s="844"/>
      <c r="R211" s="844"/>
      <c r="S211" s="844"/>
      <c r="T211" s="844"/>
      <c r="U211" s="844"/>
      <c r="V211" s="844"/>
      <c r="W211" s="844"/>
      <c r="X211" s="844"/>
      <c r="Y211" s="844"/>
      <c r="Z211" s="844"/>
      <c r="AA211" s="845"/>
      <c r="AE211" s="1" t="str">
        <f t="shared" si="244"/>
        <v/>
      </c>
      <c r="AF211" s="1">
        <f t="shared" si="187"/>
        <v>0</v>
      </c>
      <c r="AG211" s="1">
        <f t="shared" ca="1" si="192"/>
        <v>4</v>
      </c>
      <c r="AH211" s="1" t="str">
        <f t="shared" si="188"/>
        <v/>
      </c>
      <c r="AI211" s="1" t="str">
        <f t="shared" si="189"/>
        <v/>
      </c>
      <c r="AJ211" s="1" t="str">
        <f t="shared" si="190"/>
        <v/>
      </c>
      <c r="AL211" s="167">
        <f t="shared" ref="AL211:BE211" si="253">+IF($AE211="CC",SUMIF($R211:$V211,AL$9,$R230:$V230),0)</f>
        <v>0</v>
      </c>
      <c r="AM211" s="167">
        <f t="shared" si="253"/>
        <v>0</v>
      </c>
      <c r="AN211" s="167">
        <f t="shared" si="253"/>
        <v>0</v>
      </c>
      <c r="AO211" s="167">
        <f t="shared" si="253"/>
        <v>0</v>
      </c>
      <c r="AP211" s="167">
        <f t="shared" si="253"/>
        <v>0</v>
      </c>
      <c r="AQ211" s="167">
        <f t="shared" si="253"/>
        <v>0</v>
      </c>
      <c r="AR211" s="167">
        <f t="shared" si="253"/>
        <v>0</v>
      </c>
      <c r="AS211" s="167">
        <f t="shared" si="253"/>
        <v>0</v>
      </c>
      <c r="AT211" s="167">
        <f t="shared" si="253"/>
        <v>0</v>
      </c>
      <c r="AU211" s="167">
        <f t="shared" si="253"/>
        <v>0</v>
      </c>
      <c r="AV211" s="167">
        <f t="shared" si="253"/>
        <v>0</v>
      </c>
      <c r="AW211" s="167">
        <f t="shared" si="253"/>
        <v>0</v>
      </c>
      <c r="AX211" s="167">
        <f t="shared" si="253"/>
        <v>0</v>
      </c>
      <c r="AY211" s="167">
        <f t="shared" si="253"/>
        <v>0</v>
      </c>
      <c r="AZ211" s="167">
        <f t="shared" si="253"/>
        <v>0</v>
      </c>
      <c r="BA211" s="167">
        <f t="shared" si="253"/>
        <v>0</v>
      </c>
      <c r="BB211" s="167">
        <f t="shared" si="253"/>
        <v>0</v>
      </c>
      <c r="BC211" s="167">
        <f t="shared" si="253"/>
        <v>0</v>
      </c>
      <c r="BD211" s="167">
        <f t="shared" si="253"/>
        <v>0</v>
      </c>
      <c r="BE211" s="167">
        <f t="shared" si="253"/>
        <v>0</v>
      </c>
      <c r="BG211" s="167"/>
    </row>
    <row r="212" spans="3:59" ht="15.75" thickBot="1">
      <c r="C212" s="846"/>
      <c r="D212" s="847"/>
      <c r="E212" s="847"/>
      <c r="F212" s="847"/>
      <c r="G212" s="847"/>
      <c r="H212" s="847"/>
      <c r="I212" s="847"/>
      <c r="J212" s="847"/>
      <c r="K212" s="847"/>
      <c r="L212" s="847"/>
      <c r="M212" s="847"/>
      <c r="N212" s="847"/>
      <c r="O212" s="847"/>
      <c r="P212" s="847"/>
      <c r="Q212" s="847"/>
      <c r="R212" s="847"/>
      <c r="S212" s="847"/>
      <c r="T212" s="847"/>
      <c r="U212" s="847"/>
      <c r="V212" s="847"/>
      <c r="W212" s="847"/>
      <c r="X212" s="847"/>
      <c r="Y212" s="847"/>
      <c r="Z212" s="847"/>
      <c r="AA212" s="848"/>
      <c r="AE212" s="1" t="str">
        <f t="shared" si="244"/>
        <v/>
      </c>
      <c r="AF212" s="1">
        <f t="shared" si="187"/>
        <v>0</v>
      </c>
      <c r="AG212" s="1">
        <f t="shared" ca="1" si="192"/>
        <v>4</v>
      </c>
      <c r="AH212" s="1" t="str">
        <f t="shared" si="188"/>
        <v/>
      </c>
      <c r="AI212" s="1" t="str">
        <f t="shared" si="189"/>
        <v/>
      </c>
      <c r="AJ212" s="1" t="str">
        <f t="shared" si="190"/>
        <v/>
      </c>
      <c r="AL212" s="167">
        <f t="shared" ref="AL212:BE212" si="254">+IF($AE212="CC",SUMIF($R212:$V212,AL$9,$R231:$V231),0)</f>
        <v>0</v>
      </c>
      <c r="AM212" s="167">
        <f t="shared" si="254"/>
        <v>0</v>
      </c>
      <c r="AN212" s="167">
        <f t="shared" si="254"/>
        <v>0</v>
      </c>
      <c r="AO212" s="167">
        <f t="shared" si="254"/>
        <v>0</v>
      </c>
      <c r="AP212" s="167">
        <f t="shared" si="254"/>
        <v>0</v>
      </c>
      <c r="AQ212" s="167">
        <f t="shared" si="254"/>
        <v>0</v>
      </c>
      <c r="AR212" s="167">
        <f t="shared" si="254"/>
        <v>0</v>
      </c>
      <c r="AS212" s="167">
        <f t="shared" si="254"/>
        <v>0</v>
      </c>
      <c r="AT212" s="167">
        <f t="shared" si="254"/>
        <v>0</v>
      </c>
      <c r="AU212" s="167">
        <f t="shared" si="254"/>
        <v>0</v>
      </c>
      <c r="AV212" s="167">
        <f t="shared" si="254"/>
        <v>0</v>
      </c>
      <c r="AW212" s="167">
        <f t="shared" si="254"/>
        <v>0</v>
      </c>
      <c r="AX212" s="167">
        <f t="shared" si="254"/>
        <v>0</v>
      </c>
      <c r="AY212" s="167">
        <f t="shared" si="254"/>
        <v>0</v>
      </c>
      <c r="AZ212" s="167">
        <f t="shared" si="254"/>
        <v>0</v>
      </c>
      <c r="BA212" s="167">
        <f t="shared" si="254"/>
        <v>0</v>
      </c>
      <c r="BB212" s="167">
        <f t="shared" si="254"/>
        <v>0</v>
      </c>
      <c r="BC212" s="167">
        <f t="shared" si="254"/>
        <v>0</v>
      </c>
      <c r="BD212" s="167">
        <f t="shared" si="254"/>
        <v>0</v>
      </c>
      <c r="BE212" s="167">
        <f t="shared" si="254"/>
        <v>0</v>
      </c>
      <c r="BG212" s="167"/>
    </row>
    <row r="213" spans="3:59" ht="7.5" customHeight="1" thickBot="1">
      <c r="AE213" s="1" t="str">
        <f t="shared" si="244"/>
        <v/>
      </c>
      <c r="AF213" s="1">
        <f t="shared" si="187"/>
        <v>0</v>
      </c>
      <c r="AG213" s="1">
        <f t="shared" ca="1" si="192"/>
        <v>4</v>
      </c>
      <c r="AH213" s="1" t="str">
        <f t="shared" si="188"/>
        <v/>
      </c>
      <c r="AI213" s="1" t="str">
        <f t="shared" si="189"/>
        <v/>
      </c>
      <c r="AJ213" s="1" t="str">
        <f t="shared" si="190"/>
        <v/>
      </c>
      <c r="AL213" s="167">
        <f t="shared" ref="AL213:BE213" si="255">+IF($AE213="CC",SUMIF($R213:$V213,AL$9,$R232:$V232),0)</f>
        <v>0</v>
      </c>
      <c r="AM213" s="167">
        <f t="shared" si="255"/>
        <v>0</v>
      </c>
      <c r="AN213" s="167">
        <f t="shared" si="255"/>
        <v>0</v>
      </c>
      <c r="AO213" s="167">
        <f t="shared" si="255"/>
        <v>0</v>
      </c>
      <c r="AP213" s="167">
        <f t="shared" si="255"/>
        <v>0</v>
      </c>
      <c r="AQ213" s="167">
        <f t="shared" si="255"/>
        <v>0</v>
      </c>
      <c r="AR213" s="167">
        <f t="shared" si="255"/>
        <v>0</v>
      </c>
      <c r="AS213" s="167">
        <f t="shared" si="255"/>
        <v>0</v>
      </c>
      <c r="AT213" s="167">
        <f t="shared" si="255"/>
        <v>0</v>
      </c>
      <c r="AU213" s="167">
        <f t="shared" si="255"/>
        <v>0</v>
      </c>
      <c r="AV213" s="167">
        <f t="shared" si="255"/>
        <v>0</v>
      </c>
      <c r="AW213" s="167">
        <f t="shared" si="255"/>
        <v>0</v>
      </c>
      <c r="AX213" s="167">
        <f t="shared" si="255"/>
        <v>0</v>
      </c>
      <c r="AY213" s="167">
        <f t="shared" si="255"/>
        <v>0</v>
      </c>
      <c r="AZ213" s="167">
        <f t="shared" si="255"/>
        <v>0</v>
      </c>
      <c r="BA213" s="167">
        <f t="shared" si="255"/>
        <v>0</v>
      </c>
      <c r="BB213" s="167">
        <f t="shared" si="255"/>
        <v>0</v>
      </c>
      <c r="BC213" s="167">
        <f t="shared" si="255"/>
        <v>0</v>
      </c>
      <c r="BD213" s="167">
        <f t="shared" si="255"/>
        <v>0</v>
      </c>
      <c r="BE213" s="167">
        <f t="shared" si="255"/>
        <v>0</v>
      </c>
      <c r="BG213" s="167"/>
    </row>
    <row r="214" spans="3:59">
      <c r="C214" s="890" t="s">
        <v>944</v>
      </c>
      <c r="D214" s="891"/>
      <c r="E214" s="891"/>
      <c r="F214" s="891"/>
      <c r="G214" s="891"/>
      <c r="H214" s="891"/>
      <c r="I214" s="891"/>
      <c r="J214" s="891"/>
      <c r="K214" s="891"/>
      <c r="L214" s="891"/>
      <c r="M214" s="891"/>
      <c r="N214" s="891"/>
      <c r="O214" s="891"/>
      <c r="P214" s="891"/>
      <c r="Q214" s="891"/>
      <c r="R214" s="891"/>
      <c r="S214" s="891"/>
      <c r="T214" s="891"/>
      <c r="U214" s="891"/>
      <c r="V214" s="891"/>
      <c r="W214" s="891"/>
      <c r="X214" s="891"/>
      <c r="Y214" s="891"/>
      <c r="Z214" s="891"/>
      <c r="AA214" s="892"/>
      <c r="AE214" s="1" t="str">
        <f t="shared" si="244"/>
        <v/>
      </c>
      <c r="AF214" s="1">
        <f t="shared" si="187"/>
        <v>0</v>
      </c>
      <c r="AG214" s="1">
        <f t="shared" ca="1" si="192"/>
        <v>4</v>
      </c>
      <c r="AH214" s="1" t="str">
        <f t="shared" si="188"/>
        <v/>
      </c>
      <c r="AI214" s="1" t="str">
        <f t="shared" si="189"/>
        <v/>
      </c>
      <c r="AJ214" s="1" t="str">
        <f t="shared" si="190"/>
        <v/>
      </c>
      <c r="AL214" s="167">
        <f t="shared" ref="AL214:BE214" si="256">+IF($AE214="CC",SUMIF($R214:$V214,AL$9,$R233:$V233),0)</f>
        <v>0</v>
      </c>
      <c r="AM214" s="167">
        <f t="shared" si="256"/>
        <v>0</v>
      </c>
      <c r="AN214" s="167">
        <f t="shared" si="256"/>
        <v>0</v>
      </c>
      <c r="AO214" s="167">
        <f t="shared" si="256"/>
        <v>0</v>
      </c>
      <c r="AP214" s="167">
        <f t="shared" si="256"/>
        <v>0</v>
      </c>
      <c r="AQ214" s="167">
        <f t="shared" si="256"/>
        <v>0</v>
      </c>
      <c r="AR214" s="167">
        <f t="shared" si="256"/>
        <v>0</v>
      </c>
      <c r="AS214" s="167">
        <f t="shared" si="256"/>
        <v>0</v>
      </c>
      <c r="AT214" s="167">
        <f t="shared" si="256"/>
        <v>0</v>
      </c>
      <c r="AU214" s="167">
        <f t="shared" si="256"/>
        <v>0</v>
      </c>
      <c r="AV214" s="167">
        <f t="shared" si="256"/>
        <v>0</v>
      </c>
      <c r="AW214" s="167">
        <f t="shared" si="256"/>
        <v>0</v>
      </c>
      <c r="AX214" s="167">
        <f t="shared" si="256"/>
        <v>0</v>
      </c>
      <c r="AY214" s="167">
        <f t="shared" si="256"/>
        <v>0</v>
      </c>
      <c r="AZ214" s="167">
        <f t="shared" si="256"/>
        <v>0</v>
      </c>
      <c r="BA214" s="167">
        <f t="shared" si="256"/>
        <v>0</v>
      </c>
      <c r="BB214" s="167">
        <f t="shared" si="256"/>
        <v>0</v>
      </c>
      <c r="BC214" s="167">
        <f t="shared" si="256"/>
        <v>0</v>
      </c>
      <c r="BD214" s="167">
        <f t="shared" si="256"/>
        <v>0</v>
      </c>
      <c r="BE214" s="167">
        <f t="shared" si="256"/>
        <v>0</v>
      </c>
      <c r="BG214" s="167"/>
    </row>
    <row r="215" spans="3:59" ht="15.75" thickBot="1">
      <c r="C215" s="893"/>
      <c r="D215" s="894"/>
      <c r="E215" s="894"/>
      <c r="F215" s="894"/>
      <c r="G215" s="894"/>
      <c r="H215" s="894"/>
      <c r="I215" s="894"/>
      <c r="J215" s="894"/>
      <c r="K215" s="894"/>
      <c r="L215" s="894"/>
      <c r="M215" s="894"/>
      <c r="N215" s="894"/>
      <c r="O215" s="894"/>
      <c r="P215" s="894"/>
      <c r="Q215" s="894"/>
      <c r="R215" s="894"/>
      <c r="S215" s="894"/>
      <c r="T215" s="894"/>
      <c r="U215" s="894"/>
      <c r="V215" s="894"/>
      <c r="W215" s="894"/>
      <c r="X215" s="894"/>
      <c r="Y215" s="894"/>
      <c r="Z215" s="894"/>
      <c r="AA215" s="895"/>
      <c r="AE215" s="1" t="str">
        <f t="shared" si="244"/>
        <v/>
      </c>
      <c r="AF215" s="1">
        <f t="shared" si="187"/>
        <v>0</v>
      </c>
      <c r="AG215" s="1">
        <f t="shared" ca="1" si="192"/>
        <v>4</v>
      </c>
      <c r="AH215" s="1" t="str">
        <f t="shared" si="188"/>
        <v/>
      </c>
      <c r="AI215" s="1" t="str">
        <f t="shared" si="189"/>
        <v/>
      </c>
      <c r="AJ215" s="1" t="str">
        <f t="shared" si="190"/>
        <v/>
      </c>
      <c r="AL215" s="167">
        <f t="shared" ref="AL215:BE215" si="257">+IF($AE215="CC",SUMIF($R215:$V215,AL$9,$R234:$V234),0)</f>
        <v>0</v>
      </c>
      <c r="AM215" s="167">
        <f t="shared" si="257"/>
        <v>0</v>
      </c>
      <c r="AN215" s="167">
        <f t="shared" si="257"/>
        <v>0</v>
      </c>
      <c r="AO215" s="167">
        <f t="shared" si="257"/>
        <v>0</v>
      </c>
      <c r="AP215" s="167">
        <f t="shared" si="257"/>
        <v>0</v>
      </c>
      <c r="AQ215" s="167">
        <f t="shared" si="257"/>
        <v>0</v>
      </c>
      <c r="AR215" s="167">
        <f t="shared" si="257"/>
        <v>0</v>
      </c>
      <c r="AS215" s="167">
        <f t="shared" si="257"/>
        <v>0</v>
      </c>
      <c r="AT215" s="167">
        <f t="shared" si="257"/>
        <v>0</v>
      </c>
      <c r="AU215" s="167">
        <f t="shared" si="257"/>
        <v>0</v>
      </c>
      <c r="AV215" s="167">
        <f t="shared" si="257"/>
        <v>0</v>
      </c>
      <c r="AW215" s="167">
        <f t="shared" si="257"/>
        <v>0</v>
      </c>
      <c r="AX215" s="167">
        <f t="shared" si="257"/>
        <v>0</v>
      </c>
      <c r="AY215" s="167">
        <f t="shared" si="257"/>
        <v>0</v>
      </c>
      <c r="AZ215" s="167">
        <f t="shared" si="257"/>
        <v>0</v>
      </c>
      <c r="BA215" s="167">
        <f t="shared" si="257"/>
        <v>0</v>
      </c>
      <c r="BB215" s="167">
        <f t="shared" si="257"/>
        <v>0</v>
      </c>
      <c r="BC215" s="167">
        <f t="shared" si="257"/>
        <v>0</v>
      </c>
      <c r="BD215" s="167">
        <f t="shared" si="257"/>
        <v>0</v>
      </c>
      <c r="BE215" s="167">
        <f t="shared" si="257"/>
        <v>0</v>
      </c>
      <c r="BG215" s="167"/>
    </row>
    <row r="216" spans="3:59" ht="14.25" customHeight="1">
      <c r="AE216" s="1" t="str">
        <f t="shared" si="244"/>
        <v/>
      </c>
      <c r="AF216" s="1">
        <f t="shared" si="187"/>
        <v>0</v>
      </c>
      <c r="AG216" s="1">
        <f t="shared" ca="1" si="192"/>
        <v>4</v>
      </c>
      <c r="AH216" s="1" t="str">
        <f t="shared" si="188"/>
        <v/>
      </c>
      <c r="AI216" s="1" t="str">
        <f t="shared" si="189"/>
        <v/>
      </c>
      <c r="AJ216" s="1" t="str">
        <f t="shared" si="190"/>
        <v/>
      </c>
      <c r="AL216" s="167">
        <f t="shared" ref="AL216:BE216" si="258">+IF($AE216="CC",SUMIF($R216:$V216,AL$9,$R235:$V235),0)</f>
        <v>0</v>
      </c>
      <c r="AM216" s="167">
        <f t="shared" si="258"/>
        <v>0</v>
      </c>
      <c r="AN216" s="167">
        <f t="shared" si="258"/>
        <v>0</v>
      </c>
      <c r="AO216" s="167">
        <f t="shared" si="258"/>
        <v>0</v>
      </c>
      <c r="AP216" s="167">
        <f t="shared" si="258"/>
        <v>0</v>
      </c>
      <c r="AQ216" s="167">
        <f t="shared" si="258"/>
        <v>0</v>
      </c>
      <c r="AR216" s="167">
        <f t="shared" si="258"/>
        <v>0</v>
      </c>
      <c r="AS216" s="167">
        <f t="shared" si="258"/>
        <v>0</v>
      </c>
      <c r="AT216" s="167">
        <f t="shared" si="258"/>
        <v>0</v>
      </c>
      <c r="AU216" s="167">
        <f t="shared" si="258"/>
        <v>0</v>
      </c>
      <c r="AV216" s="167">
        <f t="shared" si="258"/>
        <v>0</v>
      </c>
      <c r="AW216" s="167">
        <f t="shared" si="258"/>
        <v>0</v>
      </c>
      <c r="AX216" s="167">
        <f t="shared" si="258"/>
        <v>0</v>
      </c>
      <c r="AY216" s="167">
        <f t="shared" si="258"/>
        <v>0</v>
      </c>
      <c r="AZ216" s="167">
        <f t="shared" si="258"/>
        <v>0</v>
      </c>
      <c r="BA216" s="167">
        <f t="shared" si="258"/>
        <v>0</v>
      </c>
      <c r="BB216" s="167">
        <f t="shared" si="258"/>
        <v>0</v>
      </c>
      <c r="BC216" s="167">
        <f t="shared" si="258"/>
        <v>0</v>
      </c>
      <c r="BD216" s="167">
        <f t="shared" si="258"/>
        <v>0</v>
      </c>
      <c r="BE216" s="167">
        <f t="shared" si="258"/>
        <v>0</v>
      </c>
      <c r="BG216" s="167"/>
    </row>
    <row r="217" spans="3:59" s="44" customFormat="1" ht="14.25" customHeight="1" thickBot="1">
      <c r="X217" s="170"/>
      <c r="AE217" s="1" t="str">
        <f t="shared" si="244"/>
        <v/>
      </c>
      <c r="AF217" s="1">
        <f t="shared" si="187"/>
        <v>0</v>
      </c>
      <c r="AG217" s="1">
        <f t="shared" ca="1" si="192"/>
        <v>4</v>
      </c>
      <c r="AH217" s="1" t="str">
        <f t="shared" si="188"/>
        <v/>
      </c>
      <c r="AI217" s="1" t="str">
        <f t="shared" si="189"/>
        <v/>
      </c>
      <c r="AJ217" s="1" t="str">
        <f t="shared" si="190"/>
        <v/>
      </c>
      <c r="AL217" s="167">
        <f t="shared" ref="AL217:BE217" si="259">+IF($AE217="CC",SUMIF($R217:$V217,AL$9,$R236:$V236),0)</f>
        <v>0</v>
      </c>
      <c r="AM217" s="167">
        <f t="shared" si="259"/>
        <v>0</v>
      </c>
      <c r="AN217" s="167">
        <f t="shared" si="259"/>
        <v>0</v>
      </c>
      <c r="AO217" s="167">
        <f t="shared" si="259"/>
        <v>0</v>
      </c>
      <c r="AP217" s="167">
        <f t="shared" si="259"/>
        <v>0</v>
      </c>
      <c r="AQ217" s="167">
        <f t="shared" si="259"/>
        <v>0</v>
      </c>
      <c r="AR217" s="167">
        <f t="shared" si="259"/>
        <v>0</v>
      </c>
      <c r="AS217" s="167">
        <f t="shared" si="259"/>
        <v>0</v>
      </c>
      <c r="AT217" s="167">
        <f t="shared" si="259"/>
        <v>0</v>
      </c>
      <c r="AU217" s="167">
        <f t="shared" si="259"/>
        <v>0</v>
      </c>
      <c r="AV217" s="167">
        <f t="shared" si="259"/>
        <v>0</v>
      </c>
      <c r="AW217" s="167">
        <f t="shared" si="259"/>
        <v>0</v>
      </c>
      <c r="AX217" s="167">
        <f t="shared" si="259"/>
        <v>0</v>
      </c>
      <c r="AY217" s="167">
        <f t="shared" si="259"/>
        <v>0</v>
      </c>
      <c r="AZ217" s="167">
        <f t="shared" si="259"/>
        <v>0</v>
      </c>
      <c r="BA217" s="167">
        <f t="shared" si="259"/>
        <v>0</v>
      </c>
      <c r="BB217" s="167">
        <f t="shared" si="259"/>
        <v>0</v>
      </c>
      <c r="BC217" s="167">
        <f t="shared" si="259"/>
        <v>0</v>
      </c>
      <c r="BD217" s="167">
        <f t="shared" si="259"/>
        <v>0</v>
      </c>
      <c r="BE217" s="167">
        <f t="shared" si="259"/>
        <v>0</v>
      </c>
      <c r="BG217" s="170"/>
    </row>
    <row r="218" spans="3:59" s="44" customFormat="1" ht="14.25" customHeight="1" thickBot="1">
      <c r="D218" s="835">
        <f>+'Formulario 1'!$C$20</f>
        <v>0</v>
      </c>
      <c r="E218" s="835"/>
      <c r="F218" s="835"/>
      <c r="H218" s="972"/>
      <c r="I218" s="972"/>
      <c r="O218" s="897" t="str">
        <f>+'Formulario 1'!$F$14</f>
        <v>Provincia:</v>
      </c>
      <c r="P218" s="898"/>
      <c r="Q218" s="899" t="str">
        <f>+'Formulario 1'!$G$14</f>
        <v>GUANACASTE</v>
      </c>
      <c r="R218" s="900"/>
      <c r="S218" s="900"/>
      <c r="T218" s="900"/>
      <c r="U218" s="901"/>
      <c r="V218" s="902" t="s">
        <v>945</v>
      </c>
      <c r="W218" s="903"/>
      <c r="X218" s="906">
        <f>+'Formulario 1'!$C$16</f>
        <v>26780563</v>
      </c>
      <c r="Y218" s="907"/>
      <c r="Z218" s="908"/>
      <c r="AE218" s="1" t="str">
        <f t="shared" si="244"/>
        <v/>
      </c>
      <c r="AF218" s="1">
        <f t="shared" si="187"/>
        <v>0</v>
      </c>
      <c r="AG218" s="1">
        <f t="shared" ca="1" si="192"/>
        <v>4</v>
      </c>
      <c r="AH218" s="1" t="str">
        <f t="shared" si="188"/>
        <v/>
      </c>
      <c r="AI218" s="1" t="str">
        <f t="shared" si="189"/>
        <v/>
      </c>
      <c r="AJ218" s="1" t="str">
        <f t="shared" si="190"/>
        <v/>
      </c>
      <c r="AL218" s="167">
        <f t="shared" ref="AL218:BE218" si="260">+IF($AE218="CC",SUMIF($R218:$V218,AL$9,$R237:$V237),0)</f>
        <v>0</v>
      </c>
      <c r="AM218" s="167">
        <f t="shared" si="260"/>
        <v>0</v>
      </c>
      <c r="AN218" s="167">
        <f t="shared" si="260"/>
        <v>0</v>
      </c>
      <c r="AO218" s="167">
        <f t="shared" si="260"/>
        <v>0</v>
      </c>
      <c r="AP218" s="167">
        <f t="shared" si="260"/>
        <v>0</v>
      </c>
      <c r="AQ218" s="167">
        <f t="shared" si="260"/>
        <v>0</v>
      </c>
      <c r="AR218" s="167">
        <f t="shared" si="260"/>
        <v>0</v>
      </c>
      <c r="AS218" s="167">
        <f t="shared" si="260"/>
        <v>0</v>
      </c>
      <c r="AT218" s="167">
        <f t="shared" si="260"/>
        <v>0</v>
      </c>
      <c r="AU218" s="167">
        <f t="shared" si="260"/>
        <v>0</v>
      </c>
      <c r="AV218" s="167">
        <f t="shared" si="260"/>
        <v>0</v>
      </c>
      <c r="AW218" s="167">
        <f t="shared" si="260"/>
        <v>0</v>
      </c>
      <c r="AX218" s="167">
        <f t="shared" si="260"/>
        <v>0</v>
      </c>
      <c r="AY218" s="167">
        <f t="shared" si="260"/>
        <v>0</v>
      </c>
      <c r="AZ218" s="167">
        <f t="shared" si="260"/>
        <v>0</v>
      </c>
      <c r="BA218" s="167">
        <f t="shared" si="260"/>
        <v>0</v>
      </c>
      <c r="BB218" s="167">
        <f t="shared" si="260"/>
        <v>0</v>
      </c>
      <c r="BC218" s="167">
        <f t="shared" si="260"/>
        <v>0</v>
      </c>
      <c r="BD218" s="167">
        <f t="shared" si="260"/>
        <v>0</v>
      </c>
      <c r="BE218" s="167">
        <f t="shared" si="260"/>
        <v>0</v>
      </c>
      <c r="BG218" s="170"/>
    </row>
    <row r="219" spans="3:59" s="44" customFormat="1" ht="14.25" customHeight="1">
      <c r="D219" s="868" t="s">
        <v>946</v>
      </c>
      <c r="E219" s="868"/>
      <c r="F219" s="868"/>
      <c r="H219" s="868" t="s">
        <v>947</v>
      </c>
      <c r="I219" s="868"/>
      <c r="K219" s="302" t="s">
        <v>948</v>
      </c>
      <c r="O219" s="870" t="str">
        <f>+'Formulario 1'!$F$15</f>
        <v>Cantón:</v>
      </c>
      <c r="P219" s="871"/>
      <c r="Q219" s="872" t="str">
        <f>+'Formulario 1'!$G$15</f>
        <v>ABANGARES</v>
      </c>
      <c r="R219" s="873"/>
      <c r="S219" s="873"/>
      <c r="T219" s="873"/>
      <c r="U219" s="874"/>
      <c r="V219" s="904"/>
      <c r="W219" s="905"/>
      <c r="X219" s="909" t="str">
        <f>IF('Formulario 1'!D197="","",'Formulario 1'!D197)</f>
        <v/>
      </c>
      <c r="Y219" s="910"/>
      <c r="Z219" s="911"/>
      <c r="AE219" s="1" t="str">
        <f t="shared" si="244"/>
        <v/>
      </c>
      <c r="AF219" s="1">
        <f t="shared" si="187"/>
        <v>0</v>
      </c>
      <c r="AG219" s="1">
        <f t="shared" ca="1" si="192"/>
        <v>4</v>
      </c>
      <c r="AH219" s="1" t="str">
        <f t="shared" si="188"/>
        <v/>
      </c>
      <c r="AI219" s="1" t="str">
        <f t="shared" si="189"/>
        <v/>
      </c>
      <c r="AJ219" s="1" t="str">
        <f t="shared" si="190"/>
        <v/>
      </c>
      <c r="AL219" s="167">
        <f t="shared" ref="AL219:BE219" si="261">+IF($AE219="CC",SUMIF($R219:$V219,AL$9,$R238:$V238),0)</f>
        <v>0</v>
      </c>
      <c r="AM219" s="167">
        <f t="shared" si="261"/>
        <v>0</v>
      </c>
      <c r="AN219" s="167">
        <f t="shared" si="261"/>
        <v>0</v>
      </c>
      <c r="AO219" s="167">
        <f t="shared" si="261"/>
        <v>0</v>
      </c>
      <c r="AP219" s="167">
        <f t="shared" si="261"/>
        <v>0</v>
      </c>
      <c r="AQ219" s="167">
        <f t="shared" si="261"/>
        <v>0</v>
      </c>
      <c r="AR219" s="167">
        <f t="shared" si="261"/>
        <v>0</v>
      </c>
      <c r="AS219" s="167">
        <f t="shared" si="261"/>
        <v>0</v>
      </c>
      <c r="AT219" s="167">
        <f t="shared" si="261"/>
        <v>0</v>
      </c>
      <c r="AU219" s="167">
        <f t="shared" si="261"/>
        <v>0</v>
      </c>
      <c r="AV219" s="167">
        <f t="shared" si="261"/>
        <v>0</v>
      </c>
      <c r="AW219" s="167">
        <f t="shared" si="261"/>
        <v>0</v>
      </c>
      <c r="AX219" s="167">
        <f t="shared" si="261"/>
        <v>0</v>
      </c>
      <c r="AY219" s="167">
        <f t="shared" si="261"/>
        <v>0</v>
      </c>
      <c r="AZ219" s="167">
        <f t="shared" si="261"/>
        <v>0</v>
      </c>
      <c r="BA219" s="167">
        <f t="shared" si="261"/>
        <v>0</v>
      </c>
      <c r="BB219" s="167">
        <f t="shared" si="261"/>
        <v>0</v>
      </c>
      <c r="BC219" s="167">
        <f t="shared" si="261"/>
        <v>0</v>
      </c>
      <c r="BD219" s="167">
        <f t="shared" si="261"/>
        <v>0</v>
      </c>
      <c r="BE219" s="167">
        <f t="shared" si="261"/>
        <v>0</v>
      </c>
      <c r="BG219" s="170"/>
    </row>
    <row r="220" spans="3:59" s="44" customFormat="1" ht="14.25" customHeight="1">
      <c r="O220" s="870" t="str">
        <f>+'Formulario 1'!$F$16</f>
        <v>Distrito:</v>
      </c>
      <c r="P220" s="871"/>
      <c r="Q220" s="872" t="str">
        <f>+'Formulario 1'!$G$16</f>
        <v>COLORADO</v>
      </c>
      <c r="R220" s="873"/>
      <c r="S220" s="873"/>
      <c r="T220" s="873"/>
      <c r="U220" s="874"/>
      <c r="V220" s="875" t="s">
        <v>949</v>
      </c>
      <c r="W220" s="876"/>
      <c r="X220" s="879">
        <f>+'Formulario 1'!$C$17</f>
        <v>26780376</v>
      </c>
      <c r="Y220" s="880"/>
      <c r="Z220" s="881"/>
      <c r="AE220" s="1" t="str">
        <f t="shared" si="244"/>
        <v/>
      </c>
      <c r="AF220" s="1">
        <f t="shared" si="187"/>
        <v>0</v>
      </c>
      <c r="AG220" s="1">
        <f t="shared" ca="1" si="192"/>
        <v>4</v>
      </c>
      <c r="AH220" s="1" t="str">
        <f t="shared" si="188"/>
        <v/>
      </c>
      <c r="AI220" s="1" t="str">
        <f t="shared" si="189"/>
        <v/>
      </c>
      <c r="AJ220" s="1" t="str">
        <f t="shared" si="190"/>
        <v/>
      </c>
      <c r="AL220" s="167">
        <f t="shared" ref="AL220:BE220" si="262">+IF($AE220="CC",SUMIF($R220:$V220,AL$9,$R239:$V239),0)</f>
        <v>0</v>
      </c>
      <c r="AM220" s="167">
        <f t="shared" si="262"/>
        <v>0</v>
      </c>
      <c r="AN220" s="167">
        <f t="shared" si="262"/>
        <v>0</v>
      </c>
      <c r="AO220" s="167">
        <f t="shared" si="262"/>
        <v>0</v>
      </c>
      <c r="AP220" s="167">
        <f t="shared" si="262"/>
        <v>0</v>
      </c>
      <c r="AQ220" s="167">
        <f t="shared" si="262"/>
        <v>0</v>
      </c>
      <c r="AR220" s="167">
        <f t="shared" si="262"/>
        <v>0</v>
      </c>
      <c r="AS220" s="167">
        <f t="shared" si="262"/>
        <v>0</v>
      </c>
      <c r="AT220" s="167">
        <f t="shared" si="262"/>
        <v>0</v>
      </c>
      <c r="AU220" s="167">
        <f t="shared" si="262"/>
        <v>0</v>
      </c>
      <c r="AV220" s="167">
        <f t="shared" si="262"/>
        <v>0</v>
      </c>
      <c r="AW220" s="167">
        <f t="shared" si="262"/>
        <v>0</v>
      </c>
      <c r="AX220" s="167">
        <f t="shared" si="262"/>
        <v>0</v>
      </c>
      <c r="AY220" s="167">
        <f t="shared" si="262"/>
        <v>0</v>
      </c>
      <c r="AZ220" s="167">
        <f t="shared" si="262"/>
        <v>0</v>
      </c>
      <c r="BA220" s="167">
        <f t="shared" si="262"/>
        <v>0</v>
      </c>
      <c r="BB220" s="167">
        <f t="shared" si="262"/>
        <v>0</v>
      </c>
      <c r="BC220" s="167">
        <f t="shared" si="262"/>
        <v>0</v>
      </c>
      <c r="BD220" s="167">
        <f t="shared" si="262"/>
        <v>0</v>
      </c>
      <c r="BE220" s="167">
        <f t="shared" si="262"/>
        <v>0</v>
      </c>
      <c r="BG220" s="170"/>
    </row>
    <row r="221" spans="3:59" ht="14.25" customHeight="1" thickBot="1">
      <c r="O221" s="882" t="str">
        <f>+'Formulario 1'!$F$17</f>
        <v>Poblado:</v>
      </c>
      <c r="P221" s="883"/>
      <c r="Q221" s="884" t="str">
        <f>+'Formulario 1'!$G$17</f>
        <v>COLORADO</v>
      </c>
      <c r="R221" s="885"/>
      <c r="S221" s="885"/>
      <c r="T221" s="885"/>
      <c r="U221" s="886"/>
      <c r="V221" s="877"/>
      <c r="W221" s="878"/>
      <c r="X221" s="887" t="str">
        <f>IF('Formulario 1'!D198="","",'Formulario 1'!D198)</f>
        <v/>
      </c>
      <c r="Y221" s="888"/>
      <c r="Z221" s="889"/>
      <c r="AE221" s="1" t="str">
        <f t="shared" si="244"/>
        <v/>
      </c>
      <c r="AF221" s="1">
        <f t="shared" si="187"/>
        <v>0</v>
      </c>
      <c r="AG221" s="1">
        <f t="shared" ca="1" si="192"/>
        <v>4</v>
      </c>
      <c r="AH221" s="1" t="str">
        <f t="shared" si="188"/>
        <v/>
      </c>
      <c r="AI221" s="1" t="str">
        <f t="shared" si="189"/>
        <v/>
      </c>
      <c r="AJ221" s="1" t="str">
        <f t="shared" si="190"/>
        <v/>
      </c>
      <c r="AL221" s="167">
        <f t="shared" ref="AL221:BE221" si="263">+IF($AE221="CC",SUMIF($R221:$V221,AL$9,$R240:$V240),0)</f>
        <v>0</v>
      </c>
      <c r="AM221" s="167">
        <f t="shared" si="263"/>
        <v>0</v>
      </c>
      <c r="AN221" s="167">
        <f t="shared" si="263"/>
        <v>0</v>
      </c>
      <c r="AO221" s="167">
        <f t="shared" si="263"/>
        <v>0</v>
      </c>
      <c r="AP221" s="167">
        <f t="shared" si="263"/>
        <v>0</v>
      </c>
      <c r="AQ221" s="167">
        <f t="shared" si="263"/>
        <v>0</v>
      </c>
      <c r="AR221" s="167">
        <f t="shared" si="263"/>
        <v>0</v>
      </c>
      <c r="AS221" s="167">
        <f t="shared" si="263"/>
        <v>0</v>
      </c>
      <c r="AT221" s="167">
        <f t="shared" si="263"/>
        <v>0</v>
      </c>
      <c r="AU221" s="167">
        <f t="shared" si="263"/>
        <v>0</v>
      </c>
      <c r="AV221" s="167">
        <f t="shared" si="263"/>
        <v>0</v>
      </c>
      <c r="AW221" s="167">
        <f t="shared" si="263"/>
        <v>0</v>
      </c>
      <c r="AX221" s="167">
        <f t="shared" si="263"/>
        <v>0</v>
      </c>
      <c r="AY221" s="167">
        <f t="shared" si="263"/>
        <v>0</v>
      </c>
      <c r="AZ221" s="167">
        <f t="shared" si="263"/>
        <v>0</v>
      </c>
      <c r="BA221" s="167">
        <f t="shared" si="263"/>
        <v>0</v>
      </c>
      <c r="BB221" s="167">
        <f t="shared" si="263"/>
        <v>0</v>
      </c>
      <c r="BC221" s="167">
        <f t="shared" si="263"/>
        <v>0</v>
      </c>
      <c r="BD221" s="167">
        <f t="shared" si="263"/>
        <v>0</v>
      </c>
      <c r="BE221" s="167">
        <f t="shared" si="263"/>
        <v>0</v>
      </c>
      <c r="BG221" s="167"/>
    </row>
    <row r="222" spans="3:59" ht="14.25" customHeight="1">
      <c r="X222" s="171"/>
      <c r="Y222" s="45"/>
      <c r="AE222" s="1" t="str">
        <f t="shared" si="244"/>
        <v/>
      </c>
      <c r="AF222" s="1">
        <f t="shared" ref="AF222:AF285" si="264">+IF(Z249="Hoja de Cálculo",1,0)</f>
        <v>0</v>
      </c>
      <c r="AG222" s="1">
        <f t="shared" ca="1" si="192"/>
        <v>4</v>
      </c>
      <c r="AH222" s="1" t="str">
        <f t="shared" ref="AH222:AH285" si="265">+IF(AF222=1,AG222,"")</f>
        <v/>
      </c>
      <c r="AI222" s="1" t="str">
        <f t="shared" ref="AI222:AI285" si="266">+IF(AF222=1,CONCATENATE("CP",AG222),"")</f>
        <v/>
      </c>
      <c r="AJ222" s="1" t="str">
        <f t="shared" ref="AJ222:AJ285" si="267">+IF(AF222=1,AB222,"")</f>
        <v/>
      </c>
      <c r="AL222" s="167">
        <f t="shared" ref="AL222:BE222" si="268">+IF($AE222="CC",SUMIF($R222:$V222,AL$9,$R241:$V241),0)</f>
        <v>0</v>
      </c>
      <c r="AM222" s="167">
        <f t="shared" si="268"/>
        <v>0</v>
      </c>
      <c r="AN222" s="167">
        <f t="shared" si="268"/>
        <v>0</v>
      </c>
      <c r="AO222" s="167">
        <f t="shared" si="268"/>
        <v>0</v>
      </c>
      <c r="AP222" s="167">
        <f t="shared" si="268"/>
        <v>0</v>
      </c>
      <c r="AQ222" s="167">
        <f t="shared" si="268"/>
        <v>0</v>
      </c>
      <c r="AR222" s="167">
        <f t="shared" si="268"/>
        <v>0</v>
      </c>
      <c r="AS222" s="167">
        <f t="shared" si="268"/>
        <v>0</v>
      </c>
      <c r="AT222" s="167">
        <f t="shared" si="268"/>
        <v>0</v>
      </c>
      <c r="AU222" s="167">
        <f t="shared" si="268"/>
        <v>0</v>
      </c>
      <c r="AV222" s="167">
        <f t="shared" si="268"/>
        <v>0</v>
      </c>
      <c r="AW222" s="167">
        <f t="shared" si="268"/>
        <v>0</v>
      </c>
      <c r="AX222" s="167">
        <f t="shared" si="268"/>
        <v>0</v>
      </c>
      <c r="AY222" s="167">
        <f t="shared" si="268"/>
        <v>0</v>
      </c>
      <c r="AZ222" s="167">
        <f t="shared" si="268"/>
        <v>0</v>
      </c>
      <c r="BA222" s="167">
        <f t="shared" si="268"/>
        <v>0</v>
      </c>
      <c r="BB222" s="167">
        <f t="shared" si="268"/>
        <v>0</v>
      </c>
      <c r="BC222" s="167">
        <f t="shared" si="268"/>
        <v>0</v>
      </c>
      <c r="BD222" s="167">
        <f t="shared" si="268"/>
        <v>0</v>
      </c>
      <c r="BE222" s="167">
        <f t="shared" si="268"/>
        <v>0</v>
      </c>
      <c r="BG222" s="167"/>
    </row>
    <row r="223" spans="3:59" ht="14.25" customHeight="1" thickBot="1">
      <c r="D223" s="835"/>
      <c r="E223" s="835"/>
      <c r="F223" s="835"/>
      <c r="G223" s="44"/>
      <c r="H223" s="835"/>
      <c r="I223" s="835"/>
      <c r="J223" s="44"/>
      <c r="K223" s="44"/>
      <c r="AE223" s="1" t="str">
        <f t="shared" si="244"/>
        <v/>
      </c>
      <c r="AF223" s="1">
        <f t="shared" si="264"/>
        <v>0</v>
      </c>
      <c r="AG223" s="1">
        <f t="shared" ref="AG223:AG286" ca="1" si="269">+AG222+AF223</f>
        <v>4</v>
      </c>
      <c r="AH223" s="1" t="str">
        <f t="shared" si="265"/>
        <v/>
      </c>
      <c r="AI223" s="1" t="str">
        <f t="shared" si="266"/>
        <v/>
      </c>
      <c r="AJ223" s="1" t="str">
        <f t="shared" si="267"/>
        <v/>
      </c>
      <c r="AL223" s="167">
        <f t="shared" ref="AL223:BE223" si="270">+IF($AE223="CC",SUMIF($R223:$V223,AL$9,$R242:$V242),0)</f>
        <v>0</v>
      </c>
      <c r="AM223" s="167">
        <f t="shared" si="270"/>
        <v>0</v>
      </c>
      <c r="AN223" s="167">
        <f t="shared" si="270"/>
        <v>0</v>
      </c>
      <c r="AO223" s="167">
        <f t="shared" si="270"/>
        <v>0</v>
      </c>
      <c r="AP223" s="167">
        <f t="shared" si="270"/>
        <v>0</v>
      </c>
      <c r="AQ223" s="167">
        <f t="shared" si="270"/>
        <v>0</v>
      </c>
      <c r="AR223" s="167">
        <f t="shared" si="270"/>
        <v>0</v>
      </c>
      <c r="AS223" s="167">
        <f t="shared" si="270"/>
        <v>0</v>
      </c>
      <c r="AT223" s="167">
        <f t="shared" si="270"/>
        <v>0</v>
      </c>
      <c r="AU223" s="167">
        <f t="shared" si="270"/>
        <v>0</v>
      </c>
      <c r="AV223" s="167">
        <f t="shared" si="270"/>
        <v>0</v>
      </c>
      <c r="AW223" s="167">
        <f t="shared" si="270"/>
        <v>0</v>
      </c>
      <c r="AX223" s="167">
        <f t="shared" si="270"/>
        <v>0</v>
      </c>
      <c r="AY223" s="167">
        <f t="shared" si="270"/>
        <v>0</v>
      </c>
      <c r="AZ223" s="167">
        <f t="shared" si="270"/>
        <v>0</v>
      </c>
      <c r="BA223" s="167">
        <f t="shared" si="270"/>
        <v>0</v>
      </c>
      <c r="BB223" s="167">
        <f t="shared" si="270"/>
        <v>0</v>
      </c>
      <c r="BC223" s="167">
        <f t="shared" si="270"/>
        <v>0</v>
      </c>
      <c r="BD223" s="167">
        <f t="shared" si="270"/>
        <v>0</v>
      </c>
      <c r="BE223" s="167">
        <f t="shared" si="270"/>
        <v>0</v>
      </c>
      <c r="BG223" s="167"/>
    </row>
    <row r="224" spans="3:59" ht="14.25" customHeight="1">
      <c r="D224" s="868" t="s">
        <v>950</v>
      </c>
      <c r="E224" s="868"/>
      <c r="F224" s="868"/>
      <c r="G224" s="44"/>
      <c r="H224" s="868" t="s">
        <v>951</v>
      </c>
      <c r="I224" s="868"/>
      <c r="J224" s="44"/>
      <c r="K224" s="302" t="s">
        <v>948</v>
      </c>
      <c r="Z224" s="800" t="s">
        <v>1165</v>
      </c>
      <c r="AA224" s="800"/>
      <c r="AB224" s="800"/>
      <c r="AE224" s="1" t="str">
        <f t="shared" si="244"/>
        <v/>
      </c>
      <c r="AF224" s="1">
        <f t="shared" si="264"/>
        <v>0</v>
      </c>
      <c r="AG224" s="1">
        <f t="shared" ca="1" si="269"/>
        <v>4</v>
      </c>
      <c r="AH224" s="1" t="str">
        <f t="shared" si="265"/>
        <v/>
      </c>
      <c r="AI224" s="1" t="str">
        <f t="shared" si="266"/>
        <v/>
      </c>
      <c r="AJ224" s="1" t="str">
        <f t="shared" si="267"/>
        <v/>
      </c>
      <c r="AL224" s="167">
        <f t="shared" ref="AL224:BE224" si="271">+IF($AE224="CC",SUMIF($R224:$V224,AL$9,$R243:$V243),0)</f>
        <v>0</v>
      </c>
      <c r="AM224" s="167">
        <f t="shared" si="271"/>
        <v>0</v>
      </c>
      <c r="AN224" s="167">
        <f t="shared" si="271"/>
        <v>0</v>
      </c>
      <c r="AO224" s="167">
        <f t="shared" si="271"/>
        <v>0</v>
      </c>
      <c r="AP224" s="167">
        <f t="shared" si="271"/>
        <v>0</v>
      </c>
      <c r="AQ224" s="167">
        <f t="shared" si="271"/>
        <v>0</v>
      </c>
      <c r="AR224" s="167">
        <f t="shared" si="271"/>
        <v>0</v>
      </c>
      <c r="AS224" s="167">
        <f t="shared" si="271"/>
        <v>0</v>
      </c>
      <c r="AT224" s="167">
        <f t="shared" si="271"/>
        <v>0</v>
      </c>
      <c r="AU224" s="167">
        <f t="shared" si="271"/>
        <v>0</v>
      </c>
      <c r="AV224" s="167">
        <f t="shared" si="271"/>
        <v>0</v>
      </c>
      <c r="AW224" s="167">
        <f t="shared" si="271"/>
        <v>0</v>
      </c>
      <c r="AX224" s="167">
        <f t="shared" si="271"/>
        <v>0</v>
      </c>
      <c r="AY224" s="167">
        <f t="shared" si="271"/>
        <v>0</v>
      </c>
      <c r="AZ224" s="167">
        <f t="shared" si="271"/>
        <v>0</v>
      </c>
      <c r="BA224" s="167">
        <f t="shared" si="271"/>
        <v>0</v>
      </c>
      <c r="BB224" s="167">
        <f t="shared" si="271"/>
        <v>0</v>
      </c>
      <c r="BC224" s="167">
        <f t="shared" si="271"/>
        <v>0</v>
      </c>
      <c r="BD224" s="167">
        <f t="shared" si="271"/>
        <v>0</v>
      </c>
      <c r="BE224" s="167">
        <f t="shared" si="271"/>
        <v>0</v>
      </c>
      <c r="BG224" s="167"/>
    </row>
    <row r="225" spans="1:59" ht="18" customHeight="1">
      <c r="A225" s="160">
        <f>+A169+1</f>
        <v>5</v>
      </c>
      <c r="B225" s="159">
        <f>+LOOKUP(A225,'Hoja de Cálculo'!$S$20:$S$45,'Hoja de Cálculo'!$T$20:$T$45)</f>
        <v>5</v>
      </c>
      <c r="C225" s="971" t="s">
        <v>66</v>
      </c>
      <c r="D225" s="971"/>
      <c r="E225" s="971"/>
      <c r="F225" s="971"/>
      <c r="G225" s="971"/>
      <c r="H225" s="971"/>
      <c r="I225" s="971"/>
      <c r="J225" s="971"/>
      <c r="K225" s="971"/>
      <c r="L225" s="971"/>
      <c r="M225" s="971"/>
      <c r="N225" s="971"/>
      <c r="O225" s="971"/>
      <c r="P225" s="971"/>
      <c r="Q225" s="971"/>
      <c r="R225" s="971"/>
      <c r="S225" s="971"/>
      <c r="T225" s="971"/>
      <c r="U225" s="971"/>
      <c r="V225" s="971"/>
      <c r="W225" s="971"/>
      <c r="X225" s="971"/>
      <c r="Y225" s="971"/>
      <c r="Z225" s="971"/>
      <c r="AA225" s="971"/>
      <c r="AE225" s="1" t="str">
        <f t="shared" si="244"/>
        <v/>
      </c>
      <c r="AF225" s="1">
        <f t="shared" si="264"/>
        <v>0</v>
      </c>
      <c r="AG225" s="1">
        <f t="shared" ca="1" si="269"/>
        <v>4</v>
      </c>
      <c r="AH225" s="1" t="str">
        <f t="shared" si="265"/>
        <v/>
      </c>
      <c r="AI225" s="1" t="str">
        <f t="shared" si="266"/>
        <v/>
      </c>
      <c r="AJ225" s="1" t="str">
        <f t="shared" si="267"/>
        <v/>
      </c>
      <c r="AL225" s="167">
        <f t="shared" ref="AL225:BE225" si="272">+IF($AE225="CC",SUMIF($R225:$V225,AL$9,$R244:$V244),0)</f>
        <v>0</v>
      </c>
      <c r="AM225" s="167">
        <f t="shared" si="272"/>
        <v>0</v>
      </c>
      <c r="AN225" s="167">
        <f t="shared" si="272"/>
        <v>0</v>
      </c>
      <c r="AO225" s="167">
        <f t="shared" si="272"/>
        <v>0</v>
      </c>
      <c r="AP225" s="167">
        <f t="shared" si="272"/>
        <v>0</v>
      </c>
      <c r="AQ225" s="167">
        <f t="shared" si="272"/>
        <v>0</v>
      </c>
      <c r="AR225" s="167">
        <f t="shared" si="272"/>
        <v>0</v>
      </c>
      <c r="AS225" s="167">
        <f t="shared" si="272"/>
        <v>0</v>
      </c>
      <c r="AT225" s="167">
        <f t="shared" si="272"/>
        <v>0</v>
      </c>
      <c r="AU225" s="167">
        <f t="shared" si="272"/>
        <v>0</v>
      </c>
      <c r="AV225" s="167">
        <f t="shared" si="272"/>
        <v>0</v>
      </c>
      <c r="AW225" s="167">
        <f t="shared" si="272"/>
        <v>0</v>
      </c>
      <c r="AX225" s="167">
        <f t="shared" si="272"/>
        <v>0</v>
      </c>
      <c r="AY225" s="167">
        <f t="shared" si="272"/>
        <v>0</v>
      </c>
      <c r="AZ225" s="167">
        <f t="shared" si="272"/>
        <v>0</v>
      </c>
      <c r="BA225" s="167">
        <f t="shared" si="272"/>
        <v>0</v>
      </c>
      <c r="BB225" s="167">
        <f t="shared" si="272"/>
        <v>0</v>
      </c>
      <c r="BC225" s="167">
        <f t="shared" si="272"/>
        <v>0</v>
      </c>
      <c r="BD225" s="167">
        <f t="shared" si="272"/>
        <v>0</v>
      </c>
      <c r="BE225" s="167">
        <f t="shared" si="272"/>
        <v>0</v>
      </c>
      <c r="BG225" s="167"/>
    </row>
    <row r="226" spans="1:59" ht="16.5" customHeight="1">
      <c r="C226" s="963" t="s">
        <v>921</v>
      </c>
      <c r="D226" s="963"/>
      <c r="E226" s="963"/>
      <c r="F226" s="963"/>
      <c r="G226" s="963"/>
      <c r="H226" s="963"/>
      <c r="I226" s="963"/>
      <c r="J226" s="963"/>
      <c r="K226" s="963"/>
      <c r="L226" s="963"/>
      <c r="M226" s="963"/>
      <c r="N226" s="963"/>
      <c r="O226" s="963"/>
      <c r="P226" s="963"/>
      <c r="Q226" s="963"/>
      <c r="R226" s="963"/>
      <c r="S226" s="963"/>
      <c r="T226" s="963"/>
      <c r="U226" s="963"/>
      <c r="V226" s="963"/>
      <c r="W226" s="963"/>
      <c r="X226" s="963"/>
      <c r="Y226" s="963"/>
      <c r="Z226" s="963"/>
      <c r="AA226" s="963"/>
      <c r="AE226" s="1" t="str">
        <f t="shared" si="244"/>
        <v/>
      </c>
      <c r="AF226" s="1">
        <f t="shared" si="264"/>
        <v>0</v>
      </c>
      <c r="AG226" s="1">
        <f t="shared" ca="1" si="269"/>
        <v>4</v>
      </c>
      <c r="AH226" s="1" t="str">
        <f t="shared" si="265"/>
        <v/>
      </c>
      <c r="AI226" s="1" t="str">
        <f t="shared" si="266"/>
        <v/>
      </c>
      <c r="AJ226" s="1" t="str">
        <f t="shared" si="267"/>
        <v/>
      </c>
      <c r="AL226" s="167">
        <f t="shared" ref="AL226:BE226" si="273">+IF($AE226="CC",SUMIF($R226:$V226,AL$9,$R245:$V245),0)</f>
        <v>0</v>
      </c>
      <c r="AM226" s="167">
        <f t="shared" si="273"/>
        <v>0</v>
      </c>
      <c r="AN226" s="167">
        <f t="shared" si="273"/>
        <v>0</v>
      </c>
      <c r="AO226" s="167">
        <f t="shared" si="273"/>
        <v>0</v>
      </c>
      <c r="AP226" s="167">
        <f t="shared" si="273"/>
        <v>0</v>
      </c>
      <c r="AQ226" s="167">
        <f t="shared" si="273"/>
        <v>0</v>
      </c>
      <c r="AR226" s="167">
        <f t="shared" si="273"/>
        <v>0</v>
      </c>
      <c r="AS226" s="167">
        <f t="shared" si="273"/>
        <v>0</v>
      </c>
      <c r="AT226" s="167">
        <f t="shared" si="273"/>
        <v>0</v>
      </c>
      <c r="AU226" s="167">
        <f t="shared" si="273"/>
        <v>0</v>
      </c>
      <c r="AV226" s="167">
        <f t="shared" si="273"/>
        <v>0</v>
      </c>
      <c r="AW226" s="167">
        <f t="shared" si="273"/>
        <v>0</v>
      </c>
      <c r="AX226" s="167">
        <f t="shared" si="273"/>
        <v>0</v>
      </c>
      <c r="AY226" s="167">
        <f t="shared" si="273"/>
        <v>0</v>
      </c>
      <c r="AZ226" s="167">
        <f t="shared" si="273"/>
        <v>0</v>
      </c>
      <c r="BA226" s="167">
        <f t="shared" si="273"/>
        <v>0</v>
      </c>
      <c r="BB226" s="167">
        <f t="shared" si="273"/>
        <v>0</v>
      </c>
      <c r="BC226" s="167">
        <f t="shared" si="273"/>
        <v>0</v>
      </c>
      <c r="BD226" s="167">
        <f t="shared" si="273"/>
        <v>0</v>
      </c>
      <c r="BE226" s="167">
        <f t="shared" si="273"/>
        <v>0</v>
      </c>
      <c r="BG226" s="167"/>
    </row>
    <row r="227" spans="1:59" ht="16.5" customHeight="1">
      <c r="C227" s="963" t="s">
        <v>922</v>
      </c>
      <c r="D227" s="963"/>
      <c r="E227" s="963"/>
      <c r="F227" s="963"/>
      <c r="G227" s="963"/>
      <c r="H227" s="963"/>
      <c r="I227" s="963"/>
      <c r="J227" s="963"/>
      <c r="K227" s="963"/>
      <c r="L227" s="963"/>
      <c r="M227" s="963"/>
      <c r="N227" s="963"/>
      <c r="O227" s="963"/>
      <c r="P227" s="963"/>
      <c r="Q227" s="963"/>
      <c r="R227" s="963"/>
      <c r="S227" s="963"/>
      <c r="T227" s="963"/>
      <c r="U227" s="963"/>
      <c r="V227" s="963"/>
      <c r="W227" s="963"/>
      <c r="X227" s="963"/>
      <c r="Y227" s="963"/>
      <c r="Z227" s="963"/>
      <c r="AA227" s="963"/>
      <c r="AE227" s="1" t="str">
        <f t="shared" si="244"/>
        <v/>
      </c>
      <c r="AF227" s="1">
        <f t="shared" si="264"/>
        <v>0</v>
      </c>
      <c r="AG227" s="1">
        <f t="shared" ca="1" si="269"/>
        <v>4</v>
      </c>
      <c r="AH227" s="1" t="str">
        <f t="shared" si="265"/>
        <v/>
      </c>
      <c r="AI227" s="1" t="str">
        <f t="shared" si="266"/>
        <v/>
      </c>
      <c r="AJ227" s="1" t="str">
        <f t="shared" si="267"/>
        <v/>
      </c>
      <c r="AL227" s="167">
        <f t="shared" ref="AL227:BE227" si="274">+IF($AE227="CC",SUMIF($R227:$V227,AL$9,$R246:$V246),0)</f>
        <v>0</v>
      </c>
      <c r="AM227" s="167">
        <f t="shared" si="274"/>
        <v>0</v>
      </c>
      <c r="AN227" s="167">
        <f t="shared" si="274"/>
        <v>0</v>
      </c>
      <c r="AO227" s="167">
        <f t="shared" si="274"/>
        <v>0</v>
      </c>
      <c r="AP227" s="167">
        <f t="shared" si="274"/>
        <v>0</v>
      </c>
      <c r="AQ227" s="167">
        <f t="shared" si="274"/>
        <v>0</v>
      </c>
      <c r="AR227" s="167">
        <f t="shared" si="274"/>
        <v>0</v>
      </c>
      <c r="AS227" s="167">
        <f t="shared" si="274"/>
        <v>0</v>
      </c>
      <c r="AT227" s="167">
        <f t="shared" si="274"/>
        <v>0</v>
      </c>
      <c r="AU227" s="167">
        <f t="shared" si="274"/>
        <v>0</v>
      </c>
      <c r="AV227" s="167">
        <f t="shared" si="274"/>
        <v>0</v>
      </c>
      <c r="AW227" s="167">
        <f t="shared" si="274"/>
        <v>0</v>
      </c>
      <c r="AX227" s="167">
        <f t="shared" si="274"/>
        <v>0</v>
      </c>
      <c r="AY227" s="167">
        <f t="shared" si="274"/>
        <v>0</v>
      </c>
      <c r="AZ227" s="167">
        <f t="shared" si="274"/>
        <v>0</v>
      </c>
      <c r="BA227" s="167">
        <f t="shared" si="274"/>
        <v>0</v>
      </c>
      <c r="BB227" s="167">
        <f t="shared" si="274"/>
        <v>0</v>
      </c>
      <c r="BC227" s="167">
        <f t="shared" si="274"/>
        <v>0</v>
      </c>
      <c r="BD227" s="167">
        <f t="shared" si="274"/>
        <v>0</v>
      </c>
      <c r="BE227" s="167">
        <f t="shared" si="274"/>
        <v>0</v>
      </c>
      <c r="BG227" s="167"/>
    </row>
    <row r="228" spans="1:59" ht="16.5" customHeight="1">
      <c r="C228" s="963" t="s">
        <v>952</v>
      </c>
      <c r="D228" s="963"/>
      <c r="E228" s="963"/>
      <c r="F228" s="963"/>
      <c r="G228" s="963"/>
      <c r="H228" s="963"/>
      <c r="I228" s="963"/>
      <c r="J228" s="963"/>
      <c r="K228" s="963"/>
      <c r="L228" s="963"/>
      <c r="M228" s="963"/>
      <c r="N228" s="963"/>
      <c r="O228" s="963"/>
      <c r="P228" s="963"/>
      <c r="Q228" s="963"/>
      <c r="R228" s="963"/>
      <c r="S228" s="963"/>
      <c r="T228" s="963"/>
      <c r="U228" s="963"/>
      <c r="V228" s="963"/>
      <c r="W228" s="963"/>
      <c r="X228" s="963"/>
      <c r="Y228" s="963"/>
      <c r="Z228" s="963"/>
      <c r="AA228" s="963"/>
      <c r="AE228" s="1" t="str">
        <f t="shared" si="244"/>
        <v/>
      </c>
      <c r="AF228" s="1">
        <f t="shared" si="264"/>
        <v>0</v>
      </c>
      <c r="AG228" s="1">
        <f t="shared" ca="1" si="269"/>
        <v>4</v>
      </c>
      <c r="AH228" s="1" t="str">
        <f t="shared" si="265"/>
        <v/>
      </c>
      <c r="AI228" s="1" t="str">
        <f t="shared" si="266"/>
        <v/>
      </c>
      <c r="AJ228" s="1" t="str">
        <f t="shared" si="267"/>
        <v/>
      </c>
      <c r="AL228" s="167">
        <f t="shared" ref="AL228:BE228" si="275">+IF($AE228="CC",SUMIF($R228:$V228,AL$9,$R247:$V247),0)</f>
        <v>0</v>
      </c>
      <c r="AM228" s="167">
        <f t="shared" si="275"/>
        <v>0</v>
      </c>
      <c r="AN228" s="167">
        <f t="shared" si="275"/>
        <v>0</v>
      </c>
      <c r="AO228" s="167">
        <f t="shared" si="275"/>
        <v>0</v>
      </c>
      <c r="AP228" s="167">
        <f t="shared" si="275"/>
        <v>0</v>
      </c>
      <c r="AQ228" s="167">
        <f t="shared" si="275"/>
        <v>0</v>
      </c>
      <c r="AR228" s="167">
        <f t="shared" si="275"/>
        <v>0</v>
      </c>
      <c r="AS228" s="167">
        <f t="shared" si="275"/>
        <v>0</v>
      </c>
      <c r="AT228" s="167">
        <f t="shared" si="275"/>
        <v>0</v>
      </c>
      <c r="AU228" s="167">
        <f t="shared" si="275"/>
        <v>0</v>
      </c>
      <c r="AV228" s="167">
        <f t="shared" si="275"/>
        <v>0</v>
      </c>
      <c r="AW228" s="167">
        <f t="shared" si="275"/>
        <v>0</v>
      </c>
      <c r="AX228" s="167">
        <f t="shared" si="275"/>
        <v>0</v>
      </c>
      <c r="AY228" s="167">
        <f t="shared" si="275"/>
        <v>0</v>
      </c>
      <c r="AZ228" s="167">
        <f t="shared" si="275"/>
        <v>0</v>
      </c>
      <c r="BA228" s="167">
        <f t="shared" si="275"/>
        <v>0</v>
      </c>
      <c r="BB228" s="167">
        <f t="shared" si="275"/>
        <v>0</v>
      </c>
      <c r="BC228" s="167">
        <f t="shared" si="275"/>
        <v>0</v>
      </c>
      <c r="BD228" s="167">
        <f t="shared" si="275"/>
        <v>0</v>
      </c>
      <c r="BE228" s="167">
        <f t="shared" si="275"/>
        <v>0</v>
      </c>
      <c r="BG228" s="167"/>
    </row>
    <row r="229" spans="1:59" ht="15" customHeight="1" thickBot="1">
      <c r="C229" s="86"/>
      <c r="D229" s="86"/>
      <c r="E229" s="86"/>
      <c r="F229" s="86"/>
      <c r="G229" s="87"/>
      <c r="H229" s="87"/>
      <c r="I229" s="86"/>
      <c r="J229" s="86"/>
      <c r="K229" s="86"/>
      <c r="L229" s="86"/>
      <c r="M229" s="86"/>
      <c r="N229" s="88"/>
      <c r="O229" s="86"/>
      <c r="P229" s="86"/>
      <c r="Q229" s="86"/>
      <c r="R229" s="86"/>
      <c r="S229" s="86"/>
      <c r="T229" s="86"/>
      <c r="U229" s="86"/>
      <c r="V229" s="86"/>
      <c r="W229" s="86"/>
      <c r="X229" s="165"/>
      <c r="Y229" s="86"/>
      <c r="Z229" s="86"/>
      <c r="AA229" s="86"/>
      <c r="AE229" s="1" t="str">
        <f t="shared" si="244"/>
        <v/>
      </c>
      <c r="AF229" s="1">
        <f t="shared" si="264"/>
        <v>0</v>
      </c>
      <c r="AG229" s="1">
        <f t="shared" ca="1" si="269"/>
        <v>4</v>
      </c>
      <c r="AH229" s="1" t="str">
        <f t="shared" si="265"/>
        <v/>
      </c>
      <c r="AI229" s="1" t="str">
        <f t="shared" si="266"/>
        <v/>
      </c>
      <c r="AJ229" s="1" t="str">
        <f t="shared" si="267"/>
        <v/>
      </c>
      <c r="AL229" s="167">
        <f t="shared" ref="AL229:BE229" si="276">+IF($AE229="CC",SUMIF($R229:$V229,AL$9,$R248:$V248),0)</f>
        <v>0</v>
      </c>
      <c r="AM229" s="167">
        <f t="shared" si="276"/>
        <v>0</v>
      </c>
      <c r="AN229" s="167">
        <f t="shared" si="276"/>
        <v>0</v>
      </c>
      <c r="AO229" s="167">
        <f t="shared" si="276"/>
        <v>0</v>
      </c>
      <c r="AP229" s="167">
        <f t="shared" si="276"/>
        <v>0</v>
      </c>
      <c r="AQ229" s="167">
        <f t="shared" si="276"/>
        <v>0</v>
      </c>
      <c r="AR229" s="167">
        <f t="shared" si="276"/>
        <v>0</v>
      </c>
      <c r="AS229" s="167">
        <f t="shared" si="276"/>
        <v>0</v>
      </c>
      <c r="AT229" s="167">
        <f t="shared" si="276"/>
        <v>0</v>
      </c>
      <c r="AU229" s="167">
        <f t="shared" si="276"/>
        <v>0</v>
      </c>
      <c r="AV229" s="167">
        <f t="shared" si="276"/>
        <v>0</v>
      </c>
      <c r="AW229" s="167">
        <f t="shared" si="276"/>
        <v>0</v>
      </c>
      <c r="AX229" s="167">
        <f t="shared" si="276"/>
        <v>0</v>
      </c>
      <c r="AY229" s="167">
        <f t="shared" si="276"/>
        <v>0</v>
      </c>
      <c r="AZ229" s="167">
        <f t="shared" si="276"/>
        <v>0</v>
      </c>
      <c r="BA229" s="167">
        <f t="shared" si="276"/>
        <v>0</v>
      </c>
      <c r="BB229" s="167">
        <f t="shared" si="276"/>
        <v>0</v>
      </c>
      <c r="BC229" s="167">
        <f t="shared" si="276"/>
        <v>0</v>
      </c>
      <c r="BD229" s="167">
        <f t="shared" si="276"/>
        <v>0</v>
      </c>
      <c r="BE229" s="167">
        <f t="shared" si="276"/>
        <v>0</v>
      </c>
      <c r="BG229" s="167"/>
    </row>
    <row r="230" spans="1:59" ht="15.75" customHeight="1" thickBot="1">
      <c r="C230" s="964" t="s">
        <v>953</v>
      </c>
      <c r="D230" s="965"/>
      <c r="E230" s="966" t="str">
        <f>+'Formulario 1'!$D$9</f>
        <v>LICEO DE COLORADO</v>
      </c>
      <c r="F230" s="966"/>
      <c r="G230" s="966"/>
      <c r="H230" s="966"/>
      <c r="I230" s="964" t="s">
        <v>897</v>
      </c>
      <c r="J230" s="967"/>
      <c r="K230" s="966" t="str">
        <f>+'Formulario 1'!$C$14</f>
        <v>CAÑAS</v>
      </c>
      <c r="L230" s="966"/>
      <c r="M230" s="966"/>
      <c r="N230" s="964" t="s">
        <v>898</v>
      </c>
      <c r="O230" s="965"/>
      <c r="P230" s="89">
        <f>+'Formulario 1'!$C$15</f>
        <v>4</v>
      </c>
      <c r="Q230" s="964" t="s">
        <v>916</v>
      </c>
      <c r="R230" s="965"/>
      <c r="S230" s="965"/>
      <c r="T230" s="965"/>
      <c r="U230" s="965"/>
      <c r="V230" s="965"/>
      <c r="W230" s="966">
        <f>+'Formulario 1'!$E$7</f>
        <v>4113</v>
      </c>
      <c r="X230" s="968"/>
      <c r="Y230" s="304" t="s">
        <v>923</v>
      </c>
      <c r="Z230" s="969">
        <f ca="1">+'Formulario 1'!$H$72</f>
        <v>45513</v>
      </c>
      <c r="AA230" s="970"/>
      <c r="AE230" s="1" t="str">
        <f t="shared" si="244"/>
        <v/>
      </c>
      <c r="AF230" s="1">
        <f t="shared" si="264"/>
        <v>0</v>
      </c>
      <c r="AG230" s="1">
        <f t="shared" ca="1" si="269"/>
        <v>4</v>
      </c>
      <c r="AH230" s="1" t="str">
        <f t="shared" si="265"/>
        <v/>
      </c>
      <c r="AI230" s="1" t="str">
        <f t="shared" si="266"/>
        <v/>
      </c>
      <c r="AJ230" s="1" t="str">
        <f t="shared" si="267"/>
        <v/>
      </c>
      <c r="AL230" s="167">
        <f t="shared" ref="AL230:BE230" si="277">+IF($AE230="CC",SUMIF($R230:$V230,AL$9,$R249:$V249),0)</f>
        <v>0</v>
      </c>
      <c r="AM230" s="167">
        <f t="shared" si="277"/>
        <v>0</v>
      </c>
      <c r="AN230" s="167">
        <f t="shared" si="277"/>
        <v>0</v>
      </c>
      <c r="AO230" s="167">
        <f t="shared" si="277"/>
        <v>0</v>
      </c>
      <c r="AP230" s="167">
        <f t="shared" si="277"/>
        <v>0</v>
      </c>
      <c r="AQ230" s="167">
        <f t="shared" si="277"/>
        <v>0</v>
      </c>
      <c r="AR230" s="167">
        <f t="shared" si="277"/>
        <v>0</v>
      </c>
      <c r="AS230" s="167">
        <f t="shared" si="277"/>
        <v>0</v>
      </c>
      <c r="AT230" s="167">
        <f t="shared" si="277"/>
        <v>0</v>
      </c>
      <c r="AU230" s="167">
        <f t="shared" si="277"/>
        <v>0</v>
      </c>
      <c r="AV230" s="167">
        <f t="shared" si="277"/>
        <v>0</v>
      </c>
      <c r="AW230" s="167">
        <f t="shared" si="277"/>
        <v>0</v>
      </c>
      <c r="AX230" s="167">
        <f t="shared" si="277"/>
        <v>0</v>
      </c>
      <c r="AY230" s="167">
        <f t="shared" si="277"/>
        <v>0</v>
      </c>
      <c r="AZ230" s="167">
        <f t="shared" si="277"/>
        <v>0</v>
      </c>
      <c r="BA230" s="167">
        <f t="shared" si="277"/>
        <v>0</v>
      </c>
      <c r="BB230" s="167">
        <f t="shared" si="277"/>
        <v>0</v>
      </c>
      <c r="BC230" s="167">
        <f t="shared" si="277"/>
        <v>0</v>
      </c>
      <c r="BD230" s="167">
        <f t="shared" si="277"/>
        <v>0</v>
      </c>
      <c r="BE230" s="167">
        <f t="shared" si="277"/>
        <v>0</v>
      </c>
      <c r="BG230" s="167"/>
    </row>
    <row r="231" spans="1:59" ht="15.75" thickBot="1"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166"/>
      <c r="Y231" s="66"/>
      <c r="Z231" s="66"/>
      <c r="AA231" s="66"/>
      <c r="AE231" s="1" t="str">
        <f t="shared" si="244"/>
        <v/>
      </c>
      <c r="AF231" s="1">
        <f t="shared" si="264"/>
        <v>0</v>
      </c>
      <c r="AG231" s="1">
        <f t="shared" ca="1" si="269"/>
        <v>4</v>
      </c>
      <c r="AH231" s="1" t="str">
        <f t="shared" si="265"/>
        <v/>
      </c>
      <c r="AI231" s="1" t="str">
        <f t="shared" si="266"/>
        <v/>
      </c>
      <c r="AJ231" s="1" t="str">
        <f t="shared" si="267"/>
        <v/>
      </c>
      <c r="AL231" s="167">
        <f t="shared" ref="AL231:BE231" si="278">+IF($AE231="CC",SUMIF($R231:$V231,AL$9,$R250:$V250),0)</f>
        <v>0</v>
      </c>
      <c r="AM231" s="167">
        <f t="shared" si="278"/>
        <v>0</v>
      </c>
      <c r="AN231" s="167">
        <f t="shared" si="278"/>
        <v>0</v>
      </c>
      <c r="AO231" s="167">
        <f t="shared" si="278"/>
        <v>0</v>
      </c>
      <c r="AP231" s="167">
        <f t="shared" si="278"/>
        <v>0</v>
      </c>
      <c r="AQ231" s="167">
        <f t="shared" si="278"/>
        <v>0</v>
      </c>
      <c r="AR231" s="167">
        <f t="shared" si="278"/>
        <v>0</v>
      </c>
      <c r="AS231" s="167">
        <f t="shared" si="278"/>
        <v>0</v>
      </c>
      <c r="AT231" s="167">
        <f t="shared" si="278"/>
        <v>0</v>
      </c>
      <c r="AU231" s="167">
        <f t="shared" si="278"/>
        <v>0</v>
      </c>
      <c r="AV231" s="167">
        <f t="shared" si="278"/>
        <v>0</v>
      </c>
      <c r="AW231" s="167">
        <f t="shared" si="278"/>
        <v>0</v>
      </c>
      <c r="AX231" s="167">
        <f t="shared" si="278"/>
        <v>0</v>
      </c>
      <c r="AY231" s="167">
        <f t="shared" si="278"/>
        <v>0</v>
      </c>
      <c r="AZ231" s="167">
        <f t="shared" si="278"/>
        <v>0</v>
      </c>
      <c r="BA231" s="167">
        <f t="shared" si="278"/>
        <v>0</v>
      </c>
      <c r="BB231" s="167">
        <f t="shared" si="278"/>
        <v>0</v>
      </c>
      <c r="BC231" s="167">
        <f t="shared" si="278"/>
        <v>0</v>
      </c>
      <c r="BD231" s="167">
        <f t="shared" si="278"/>
        <v>0</v>
      </c>
      <c r="BE231" s="167">
        <f t="shared" si="278"/>
        <v>0</v>
      </c>
      <c r="BG231" s="167"/>
    </row>
    <row r="232" spans="1:59" ht="23.25" customHeight="1" thickBot="1">
      <c r="A232" s="927" t="s">
        <v>958</v>
      </c>
      <c r="B232" s="930" t="s">
        <v>985</v>
      </c>
      <c r="C232" s="933" t="str">
        <f>IF(LOOKUP(A225,'Hoja de Cálculo'!$S$20:$S$45,'Hoja de Cálculo'!$V$20:$V$45)="","n.a.",LOOKUP(A225,'Hoja de Cálculo'!$S$20:$S$45,'Hoja de Cálculo'!$V$20:$V$45))</f>
        <v>Ciencias (Física)</v>
      </c>
      <c r="D232" s="933"/>
      <c r="E232" s="933"/>
      <c r="F232" s="933"/>
      <c r="G232" s="933"/>
      <c r="H232" s="933"/>
      <c r="I232" s="933"/>
      <c r="J232" s="933"/>
      <c r="K232" s="933"/>
      <c r="L232" s="934"/>
      <c r="M232" s="934"/>
      <c r="N232" s="934"/>
      <c r="O232" s="934"/>
      <c r="P232" s="934"/>
      <c r="Q232" s="934"/>
      <c r="R232" s="934"/>
      <c r="S232" s="934"/>
      <c r="T232" s="934"/>
      <c r="U232" s="934"/>
      <c r="V232" s="934"/>
      <c r="W232" s="934"/>
      <c r="X232" s="934"/>
      <c r="Y232" s="933"/>
      <c r="Z232" s="933"/>
      <c r="AA232" s="935"/>
      <c r="AB232" s="936" t="s">
        <v>924</v>
      </c>
      <c r="AE232" s="1" t="str">
        <f t="shared" si="244"/>
        <v/>
      </c>
      <c r="AF232" s="1">
        <f t="shared" si="264"/>
        <v>0</v>
      </c>
      <c r="AG232" s="1">
        <f t="shared" ca="1" si="269"/>
        <v>4</v>
      </c>
      <c r="AH232" s="1" t="str">
        <f t="shared" si="265"/>
        <v/>
      </c>
      <c r="AI232" s="1" t="str">
        <f t="shared" si="266"/>
        <v/>
      </c>
      <c r="AJ232" s="1" t="str">
        <f t="shared" si="267"/>
        <v/>
      </c>
      <c r="AL232" s="167">
        <f t="shared" ref="AL232:BE232" si="279">+IF($AE232="CC",SUMIF($R232:$V232,AL$9,$R251:$V251),0)</f>
        <v>0</v>
      </c>
      <c r="AM232" s="167">
        <f t="shared" si="279"/>
        <v>0</v>
      </c>
      <c r="AN232" s="167">
        <f t="shared" si="279"/>
        <v>0</v>
      </c>
      <c r="AO232" s="167">
        <f t="shared" si="279"/>
        <v>0</v>
      </c>
      <c r="AP232" s="167">
        <f t="shared" si="279"/>
        <v>0</v>
      </c>
      <c r="AQ232" s="167">
        <f t="shared" si="279"/>
        <v>0</v>
      </c>
      <c r="AR232" s="167">
        <f t="shared" si="279"/>
        <v>0</v>
      </c>
      <c r="AS232" s="167">
        <f t="shared" si="279"/>
        <v>0</v>
      </c>
      <c r="AT232" s="167">
        <f t="shared" si="279"/>
        <v>0</v>
      </c>
      <c r="AU232" s="167">
        <f t="shared" si="279"/>
        <v>0</v>
      </c>
      <c r="AV232" s="167">
        <f t="shared" si="279"/>
        <v>0</v>
      </c>
      <c r="AW232" s="167">
        <f t="shared" si="279"/>
        <v>0</v>
      </c>
      <c r="AX232" s="167">
        <f t="shared" si="279"/>
        <v>0</v>
      </c>
      <c r="AY232" s="167">
        <f t="shared" si="279"/>
        <v>0</v>
      </c>
      <c r="AZ232" s="167">
        <f t="shared" si="279"/>
        <v>0</v>
      </c>
      <c r="BA232" s="167">
        <f t="shared" si="279"/>
        <v>0</v>
      </c>
      <c r="BB232" s="167">
        <f t="shared" si="279"/>
        <v>0</v>
      </c>
      <c r="BC232" s="167">
        <f t="shared" si="279"/>
        <v>0</v>
      </c>
      <c r="BD232" s="167">
        <f t="shared" si="279"/>
        <v>0</v>
      </c>
      <c r="BE232" s="167">
        <f t="shared" si="279"/>
        <v>0</v>
      </c>
      <c r="BG232" s="167"/>
    </row>
    <row r="233" spans="1:59" ht="15.75" customHeight="1">
      <c r="A233" s="928"/>
      <c r="B233" s="931"/>
      <c r="C233" s="939" t="s">
        <v>925</v>
      </c>
      <c r="D233" s="941" t="s">
        <v>926</v>
      </c>
      <c r="E233" s="942"/>
      <c r="F233" s="942"/>
      <c r="G233" s="943"/>
      <c r="H233" s="947" t="s">
        <v>927</v>
      </c>
      <c r="I233" s="947" t="s">
        <v>928</v>
      </c>
      <c r="J233" s="941" t="s">
        <v>929</v>
      </c>
      <c r="K233" s="942"/>
      <c r="L233" s="949" t="s">
        <v>49</v>
      </c>
      <c r="M233" s="950"/>
      <c r="N233" s="950"/>
      <c r="O233" s="950"/>
      <c r="P233" s="950"/>
      <c r="Q233" s="951" t="s">
        <v>930</v>
      </c>
      <c r="R233" s="953" t="s">
        <v>931</v>
      </c>
      <c r="S233" s="954"/>
      <c r="T233" s="954"/>
      <c r="U233" s="954"/>
      <c r="V233" s="955"/>
      <c r="W233" s="954" t="s">
        <v>930</v>
      </c>
      <c r="X233" s="957" t="s">
        <v>934</v>
      </c>
      <c r="Y233" s="959" t="s">
        <v>932</v>
      </c>
      <c r="Z233" s="961" t="s">
        <v>933</v>
      </c>
      <c r="AA233" s="962"/>
      <c r="AB233" s="937"/>
      <c r="AE233" s="1" t="str">
        <f t="shared" si="244"/>
        <v/>
      </c>
      <c r="AF233" s="1">
        <f t="shared" si="264"/>
        <v>0</v>
      </c>
      <c r="AG233" s="1">
        <f t="shared" ca="1" si="269"/>
        <v>4</v>
      </c>
      <c r="AH233" s="1" t="str">
        <f t="shared" si="265"/>
        <v/>
      </c>
      <c r="AI233" s="1" t="str">
        <f t="shared" si="266"/>
        <v/>
      </c>
      <c r="AJ233" s="1" t="str">
        <f t="shared" si="267"/>
        <v/>
      </c>
      <c r="AL233" s="167">
        <f t="shared" ref="AL233:BE233" si="280">+IF($AE233="CC",SUMIF($R233:$V233,AL$9,$R252:$V252),0)</f>
        <v>0</v>
      </c>
      <c r="AM233" s="167">
        <f t="shared" si="280"/>
        <v>0</v>
      </c>
      <c r="AN233" s="167">
        <f t="shared" si="280"/>
        <v>0</v>
      </c>
      <c r="AO233" s="167">
        <f t="shared" si="280"/>
        <v>0</v>
      </c>
      <c r="AP233" s="167">
        <f t="shared" si="280"/>
        <v>0</v>
      </c>
      <c r="AQ233" s="167">
        <f t="shared" si="280"/>
        <v>0</v>
      </c>
      <c r="AR233" s="167">
        <f t="shared" si="280"/>
        <v>0</v>
      </c>
      <c r="AS233" s="167">
        <f t="shared" si="280"/>
        <v>0</v>
      </c>
      <c r="AT233" s="167">
        <f t="shared" si="280"/>
        <v>0</v>
      </c>
      <c r="AU233" s="167">
        <f t="shared" si="280"/>
        <v>0</v>
      </c>
      <c r="AV233" s="167">
        <f t="shared" si="280"/>
        <v>0</v>
      </c>
      <c r="AW233" s="167">
        <f t="shared" si="280"/>
        <v>0</v>
      </c>
      <c r="AX233" s="167">
        <f t="shared" si="280"/>
        <v>0</v>
      </c>
      <c r="AY233" s="167">
        <f t="shared" si="280"/>
        <v>0</v>
      </c>
      <c r="AZ233" s="167">
        <f t="shared" si="280"/>
        <v>0</v>
      </c>
      <c r="BA233" s="167">
        <f t="shared" si="280"/>
        <v>0</v>
      </c>
      <c r="BB233" s="167">
        <f t="shared" si="280"/>
        <v>0</v>
      </c>
      <c r="BC233" s="167">
        <f t="shared" si="280"/>
        <v>0</v>
      </c>
      <c r="BD233" s="167">
        <f t="shared" si="280"/>
        <v>0</v>
      </c>
      <c r="BE233" s="167">
        <f t="shared" si="280"/>
        <v>0</v>
      </c>
      <c r="BG233" s="167"/>
    </row>
    <row r="234" spans="1:59" ht="15.75" thickBot="1">
      <c r="A234" s="929"/>
      <c r="B234" s="932"/>
      <c r="C234" s="940"/>
      <c r="D234" s="944"/>
      <c r="E234" s="945"/>
      <c r="F234" s="945"/>
      <c r="G234" s="946"/>
      <c r="H234" s="948"/>
      <c r="I234" s="948"/>
      <c r="J234" s="944"/>
      <c r="K234" s="945"/>
      <c r="L234" s="312" t="s">
        <v>1</v>
      </c>
      <c r="M234" s="313" t="s">
        <v>2</v>
      </c>
      <c r="N234" s="313" t="s">
        <v>3</v>
      </c>
      <c r="O234" s="313" t="s">
        <v>4</v>
      </c>
      <c r="P234" s="313" t="s">
        <v>5</v>
      </c>
      <c r="Q234" s="952"/>
      <c r="R234" s="312">
        <v>7</v>
      </c>
      <c r="S234" s="313">
        <v>5</v>
      </c>
      <c r="T234" s="313">
        <v>9</v>
      </c>
      <c r="U234" s="313">
        <v>1</v>
      </c>
      <c r="V234" s="314">
        <v>1</v>
      </c>
      <c r="W234" s="956"/>
      <c r="X234" s="958"/>
      <c r="Y234" s="960"/>
      <c r="Z234" s="315" t="s">
        <v>935</v>
      </c>
      <c r="AA234" s="316" t="s">
        <v>936</v>
      </c>
      <c r="AB234" s="938"/>
      <c r="AE234" s="1" t="str">
        <f t="shared" si="244"/>
        <v>CC</v>
      </c>
      <c r="AF234" s="1">
        <f t="shared" si="264"/>
        <v>0</v>
      </c>
      <c r="AG234" s="1">
        <f t="shared" ca="1" si="269"/>
        <v>4</v>
      </c>
      <c r="AH234" s="1" t="str">
        <f t="shared" si="265"/>
        <v/>
      </c>
      <c r="AI234" s="1" t="str">
        <f t="shared" si="266"/>
        <v/>
      </c>
      <c r="AJ234" s="1" t="str">
        <f t="shared" si="267"/>
        <v/>
      </c>
      <c r="AL234" s="167">
        <f t="shared" ref="AL234:BE234" si="281">+IF($AE234="CC",SUMIF($R234:$V234,AL$9,$R253:$V253),0)</f>
        <v>0</v>
      </c>
      <c r="AM234" s="167">
        <f t="shared" si="281"/>
        <v>0</v>
      </c>
      <c r="AN234" s="167">
        <f t="shared" si="281"/>
        <v>0</v>
      </c>
      <c r="AO234" s="167">
        <f t="shared" si="281"/>
        <v>0</v>
      </c>
      <c r="AP234" s="167">
        <f t="shared" si="281"/>
        <v>0</v>
      </c>
      <c r="AQ234" s="167">
        <f t="shared" si="281"/>
        <v>0</v>
      </c>
      <c r="AR234" s="167">
        <f t="shared" si="281"/>
        <v>0</v>
      </c>
      <c r="AS234" s="167">
        <f t="shared" si="281"/>
        <v>0</v>
      </c>
      <c r="AT234" s="167">
        <f t="shared" si="281"/>
        <v>0</v>
      </c>
      <c r="AU234" s="167">
        <f t="shared" si="281"/>
        <v>0</v>
      </c>
      <c r="AV234" s="167">
        <f t="shared" si="281"/>
        <v>0</v>
      </c>
      <c r="AW234" s="167">
        <f t="shared" si="281"/>
        <v>0</v>
      </c>
      <c r="AX234" s="167">
        <f t="shared" si="281"/>
        <v>0</v>
      </c>
      <c r="AY234" s="167">
        <f t="shared" si="281"/>
        <v>0</v>
      </c>
      <c r="AZ234" s="167">
        <f t="shared" si="281"/>
        <v>0</v>
      </c>
      <c r="BA234" s="167">
        <f t="shared" si="281"/>
        <v>0</v>
      </c>
      <c r="BB234" s="167">
        <f t="shared" si="281"/>
        <v>0</v>
      </c>
      <c r="BC234" s="167">
        <f t="shared" si="281"/>
        <v>0</v>
      </c>
      <c r="BD234" s="167">
        <f t="shared" si="281"/>
        <v>0</v>
      </c>
      <c r="BE234" s="167">
        <f t="shared" si="281"/>
        <v>0</v>
      </c>
      <c r="BG234" s="167"/>
    </row>
    <row r="235" spans="1:59">
      <c r="A235" s="97"/>
      <c r="B235" s="98"/>
      <c r="C235" s="317">
        <v>1</v>
      </c>
      <c r="D235" s="924"/>
      <c r="E235" s="925"/>
      <c r="F235" s="925"/>
      <c r="G235" s="926"/>
      <c r="H235" s="46"/>
      <c r="I235" s="46"/>
      <c r="J235" s="924"/>
      <c r="K235" s="925"/>
      <c r="L235" s="47"/>
      <c r="M235" s="48"/>
      <c r="N235" s="48"/>
      <c r="O235" s="48"/>
      <c r="P235" s="48"/>
      <c r="Q235" s="318">
        <f>+SUM(L235:P235)</f>
        <v>0</v>
      </c>
      <c r="R235" s="47"/>
      <c r="S235" s="59"/>
      <c r="T235" s="59"/>
      <c r="U235" s="59"/>
      <c r="V235" s="62"/>
      <c r="W235" s="319">
        <f>+SUM(Q235:V235)</f>
        <v>0</v>
      </c>
      <c r="X235" s="320">
        <f t="shared" ref="X235:X252" si="282">IF(W235=0,0,IF(W235&gt;48,"E",IF(W235&lt;44,0,IF(A235="A",0,48-W235))))</f>
        <v>0</v>
      </c>
      <c r="Y235" s="321">
        <f>+IF(X235="E","E",(W235+X235))</f>
        <v>0</v>
      </c>
      <c r="Z235" s="57"/>
      <c r="AA235" s="333">
        <f>+IF(Y235="E","E",(Y235-Z235))</f>
        <v>0</v>
      </c>
      <c r="AB235" s="323" t="str">
        <f>IF(A235="A","√",IF('Formulario 1'!$D$11=8,IF('Cuadro de Personal'!Q235&gt;30,"E",IF(Y235&gt;48,"E","√")),IF(Y235&gt;48,"E","√")))</f>
        <v>√</v>
      </c>
      <c r="AC235" s="1">
        <f>+IF(AB235="√",1,0)</f>
        <v>1</v>
      </c>
      <c r="AE235" s="1" t="str">
        <f t="shared" si="244"/>
        <v/>
      </c>
      <c r="AF235" s="1">
        <f t="shared" si="264"/>
        <v>0</v>
      </c>
      <c r="AG235" s="1">
        <f t="shared" ca="1" si="269"/>
        <v>4</v>
      </c>
      <c r="AH235" s="1" t="str">
        <f t="shared" si="265"/>
        <v/>
      </c>
      <c r="AI235" s="1" t="str">
        <f t="shared" si="266"/>
        <v/>
      </c>
      <c r="AJ235" s="1" t="str">
        <f t="shared" si="267"/>
        <v/>
      </c>
      <c r="AL235" s="167">
        <f t="shared" ref="AL235:BE235" si="283">+IF($AE235="CC",SUMIF($R235:$V235,AL$9,$R254:$V254),0)</f>
        <v>0</v>
      </c>
      <c r="AM235" s="167">
        <f t="shared" si="283"/>
        <v>0</v>
      </c>
      <c r="AN235" s="167">
        <f t="shared" si="283"/>
        <v>0</v>
      </c>
      <c r="AO235" s="167">
        <f t="shared" si="283"/>
        <v>0</v>
      </c>
      <c r="AP235" s="167">
        <f t="shared" si="283"/>
        <v>0</v>
      </c>
      <c r="AQ235" s="167">
        <f t="shared" si="283"/>
        <v>0</v>
      </c>
      <c r="AR235" s="167">
        <f t="shared" si="283"/>
        <v>0</v>
      </c>
      <c r="AS235" s="167">
        <f t="shared" si="283"/>
        <v>0</v>
      </c>
      <c r="AT235" s="167">
        <f t="shared" si="283"/>
        <v>0</v>
      </c>
      <c r="AU235" s="167">
        <f t="shared" si="283"/>
        <v>0</v>
      </c>
      <c r="AV235" s="167">
        <f t="shared" si="283"/>
        <v>0</v>
      </c>
      <c r="AW235" s="167">
        <f t="shared" si="283"/>
        <v>0</v>
      </c>
      <c r="AX235" s="167">
        <f t="shared" si="283"/>
        <v>0</v>
      </c>
      <c r="AY235" s="167">
        <f t="shared" si="283"/>
        <v>0</v>
      </c>
      <c r="AZ235" s="167">
        <f t="shared" si="283"/>
        <v>0</v>
      </c>
      <c r="BA235" s="167">
        <f t="shared" si="283"/>
        <v>0</v>
      </c>
      <c r="BB235" s="167">
        <f t="shared" si="283"/>
        <v>0</v>
      </c>
      <c r="BC235" s="167">
        <f t="shared" si="283"/>
        <v>0</v>
      </c>
      <c r="BD235" s="167">
        <f t="shared" si="283"/>
        <v>0</v>
      </c>
      <c r="BE235" s="167">
        <f t="shared" si="283"/>
        <v>0</v>
      </c>
      <c r="BG235" s="167"/>
    </row>
    <row r="236" spans="1:59">
      <c r="A236" s="93"/>
      <c r="B236" s="94"/>
      <c r="C236" s="324">
        <v>2</v>
      </c>
      <c r="D236" s="832"/>
      <c r="E236" s="833"/>
      <c r="F236" s="833"/>
      <c r="G236" s="834"/>
      <c r="H236" s="49"/>
      <c r="I236" s="50"/>
      <c r="J236" s="866"/>
      <c r="K236" s="867"/>
      <c r="L236" s="51"/>
      <c r="M236" s="52"/>
      <c r="N236" s="52"/>
      <c r="O236" s="52"/>
      <c r="P236" s="52"/>
      <c r="Q236" s="318">
        <f t="shared" ref="Q236:Q252" si="284">+SUM(L236:P236)</f>
        <v>0</v>
      </c>
      <c r="R236" s="51"/>
      <c r="S236" s="60"/>
      <c r="T236" s="59"/>
      <c r="U236" s="59"/>
      <c r="V236" s="63"/>
      <c r="W236" s="319">
        <f t="shared" ref="W236:W252" si="285">+SUM(Q236:V236)</f>
        <v>0</v>
      </c>
      <c r="X236" s="320">
        <f t="shared" si="282"/>
        <v>0</v>
      </c>
      <c r="Y236" s="325">
        <f>+IF(X236="E","E",(W236+X236))</f>
        <v>0</v>
      </c>
      <c r="Z236" s="51"/>
      <c r="AA236" s="334">
        <f>+IF(Y236="E","E",(Y236-Z236))</f>
        <v>0</v>
      </c>
      <c r="AB236" s="327" t="str">
        <f>IF(A236="A","√",IF('Formulario 1'!$D$11=8,IF('Cuadro de Personal'!Q236&gt;30,"E",IF(Y236&gt;48,"E","√")),IF(Y236&gt;48,"E","√")))</f>
        <v>√</v>
      </c>
      <c r="AC236" s="1">
        <f t="shared" ref="AC236:AC252" si="286">+IF(AB236="√",1,0)</f>
        <v>1</v>
      </c>
      <c r="AE236" s="1" t="str">
        <f t="shared" si="244"/>
        <v/>
      </c>
      <c r="AF236" s="1">
        <f t="shared" si="264"/>
        <v>0</v>
      </c>
      <c r="AG236" s="1">
        <f t="shared" ca="1" si="269"/>
        <v>4</v>
      </c>
      <c r="AH236" s="1" t="str">
        <f t="shared" si="265"/>
        <v/>
      </c>
      <c r="AI236" s="1" t="str">
        <f t="shared" si="266"/>
        <v/>
      </c>
      <c r="AJ236" s="1" t="str">
        <f t="shared" si="267"/>
        <v/>
      </c>
      <c r="AL236" s="167">
        <f t="shared" ref="AL236:BE236" si="287">+IF($AE236="CC",SUMIF($R236:$V236,AL$9,$R255:$V255),0)</f>
        <v>0</v>
      </c>
      <c r="AM236" s="167">
        <f t="shared" si="287"/>
        <v>0</v>
      </c>
      <c r="AN236" s="167">
        <f t="shared" si="287"/>
        <v>0</v>
      </c>
      <c r="AO236" s="167">
        <f t="shared" si="287"/>
        <v>0</v>
      </c>
      <c r="AP236" s="167">
        <f t="shared" si="287"/>
        <v>0</v>
      </c>
      <c r="AQ236" s="167">
        <f t="shared" si="287"/>
        <v>0</v>
      </c>
      <c r="AR236" s="167">
        <f t="shared" si="287"/>
        <v>0</v>
      </c>
      <c r="AS236" s="167">
        <f t="shared" si="287"/>
        <v>0</v>
      </c>
      <c r="AT236" s="167">
        <f t="shared" si="287"/>
        <v>0</v>
      </c>
      <c r="AU236" s="167">
        <f t="shared" si="287"/>
        <v>0</v>
      </c>
      <c r="AV236" s="167">
        <f t="shared" si="287"/>
        <v>0</v>
      </c>
      <c r="AW236" s="167">
        <f t="shared" si="287"/>
        <v>0</v>
      </c>
      <c r="AX236" s="167">
        <f t="shared" si="287"/>
        <v>0</v>
      </c>
      <c r="AY236" s="167">
        <f t="shared" si="287"/>
        <v>0</v>
      </c>
      <c r="AZ236" s="167">
        <f t="shared" si="287"/>
        <v>0</v>
      </c>
      <c r="BA236" s="167">
        <f t="shared" si="287"/>
        <v>0</v>
      </c>
      <c r="BB236" s="167">
        <f t="shared" si="287"/>
        <v>0</v>
      </c>
      <c r="BC236" s="167">
        <f t="shared" si="287"/>
        <v>0</v>
      </c>
      <c r="BD236" s="167">
        <f t="shared" si="287"/>
        <v>0</v>
      </c>
      <c r="BE236" s="167">
        <f t="shared" si="287"/>
        <v>0</v>
      </c>
      <c r="BG236" s="167"/>
    </row>
    <row r="237" spans="1:59">
      <c r="A237" s="93"/>
      <c r="B237" s="94"/>
      <c r="C237" s="324">
        <v>3</v>
      </c>
      <c r="D237" s="832"/>
      <c r="E237" s="833"/>
      <c r="F237" s="833"/>
      <c r="G237" s="834"/>
      <c r="H237" s="49"/>
      <c r="I237" s="50"/>
      <c r="J237" s="866"/>
      <c r="K237" s="867"/>
      <c r="L237" s="51"/>
      <c r="M237" s="52"/>
      <c r="N237" s="52"/>
      <c r="O237" s="52"/>
      <c r="P237" s="52"/>
      <c r="Q237" s="318">
        <f t="shared" si="284"/>
        <v>0</v>
      </c>
      <c r="R237" s="51"/>
      <c r="S237" s="60"/>
      <c r="T237" s="59"/>
      <c r="U237" s="59"/>
      <c r="V237" s="63"/>
      <c r="W237" s="319">
        <f t="shared" si="285"/>
        <v>0</v>
      </c>
      <c r="X237" s="320">
        <f t="shared" si="282"/>
        <v>0</v>
      </c>
      <c r="Y237" s="325">
        <f t="shared" ref="Y237:Y252" si="288">+IF(X237="E","E",(W237+X237))</f>
        <v>0</v>
      </c>
      <c r="Z237" s="51"/>
      <c r="AA237" s="334">
        <f t="shared" ref="AA237:AA252" si="289">+IF(Y237="E","E",(Y237-Z237))</f>
        <v>0</v>
      </c>
      <c r="AB237" s="327" t="str">
        <f>IF(A237="A","√",IF('Formulario 1'!$D$11=8,IF('Cuadro de Personal'!Q237&gt;30,"E",IF(Y237&gt;48,"E","√")),IF(Y237&gt;48,"E","√")))</f>
        <v>√</v>
      </c>
      <c r="AC237" s="1">
        <f t="shared" si="286"/>
        <v>1</v>
      </c>
      <c r="AE237" s="1" t="str">
        <f t="shared" si="244"/>
        <v/>
      </c>
      <c r="AF237" s="1">
        <f t="shared" si="264"/>
        <v>0</v>
      </c>
      <c r="AG237" s="1">
        <f t="shared" ca="1" si="269"/>
        <v>4</v>
      </c>
      <c r="AH237" s="1" t="str">
        <f t="shared" si="265"/>
        <v/>
      </c>
      <c r="AI237" s="1" t="str">
        <f t="shared" si="266"/>
        <v/>
      </c>
      <c r="AJ237" s="1" t="str">
        <f t="shared" si="267"/>
        <v/>
      </c>
      <c r="AL237" s="167">
        <f t="shared" ref="AL237:BE237" si="290">+IF($AE237="CC",SUMIF($R237:$V237,AL$9,$R256:$V256),0)</f>
        <v>0</v>
      </c>
      <c r="AM237" s="167">
        <f t="shared" si="290"/>
        <v>0</v>
      </c>
      <c r="AN237" s="167">
        <f t="shared" si="290"/>
        <v>0</v>
      </c>
      <c r="AO237" s="167">
        <f t="shared" si="290"/>
        <v>0</v>
      </c>
      <c r="AP237" s="167">
        <f t="shared" si="290"/>
        <v>0</v>
      </c>
      <c r="AQ237" s="167">
        <f t="shared" si="290"/>
        <v>0</v>
      </c>
      <c r="AR237" s="167">
        <f t="shared" si="290"/>
        <v>0</v>
      </c>
      <c r="AS237" s="167">
        <f t="shared" si="290"/>
        <v>0</v>
      </c>
      <c r="AT237" s="167">
        <f t="shared" si="290"/>
        <v>0</v>
      </c>
      <c r="AU237" s="167">
        <f t="shared" si="290"/>
        <v>0</v>
      </c>
      <c r="AV237" s="167">
        <f t="shared" si="290"/>
        <v>0</v>
      </c>
      <c r="AW237" s="167">
        <f t="shared" si="290"/>
        <v>0</v>
      </c>
      <c r="AX237" s="167">
        <f t="shared" si="290"/>
        <v>0</v>
      </c>
      <c r="AY237" s="167">
        <f t="shared" si="290"/>
        <v>0</v>
      </c>
      <c r="AZ237" s="167">
        <f t="shared" si="290"/>
        <v>0</v>
      </c>
      <c r="BA237" s="167">
        <f t="shared" si="290"/>
        <v>0</v>
      </c>
      <c r="BB237" s="167">
        <f t="shared" si="290"/>
        <v>0</v>
      </c>
      <c r="BC237" s="167">
        <f t="shared" si="290"/>
        <v>0</v>
      </c>
      <c r="BD237" s="167">
        <f t="shared" si="290"/>
        <v>0</v>
      </c>
      <c r="BE237" s="167">
        <f t="shared" si="290"/>
        <v>0</v>
      </c>
      <c r="BG237" s="167"/>
    </row>
    <row r="238" spans="1:59">
      <c r="A238" s="93"/>
      <c r="B238" s="94"/>
      <c r="C238" s="324">
        <v>4</v>
      </c>
      <c r="D238" s="832"/>
      <c r="E238" s="833"/>
      <c r="F238" s="833"/>
      <c r="G238" s="834"/>
      <c r="H238" s="49"/>
      <c r="I238" s="50"/>
      <c r="J238" s="866"/>
      <c r="K238" s="867"/>
      <c r="L238" s="51"/>
      <c r="M238" s="52"/>
      <c r="N238" s="52"/>
      <c r="O238" s="52"/>
      <c r="P238" s="52"/>
      <c r="Q238" s="318">
        <f t="shared" si="284"/>
        <v>0</v>
      </c>
      <c r="R238" s="51"/>
      <c r="S238" s="60"/>
      <c r="T238" s="59"/>
      <c r="U238" s="59"/>
      <c r="V238" s="63"/>
      <c r="W238" s="319">
        <f t="shared" si="285"/>
        <v>0</v>
      </c>
      <c r="X238" s="320">
        <f t="shared" si="282"/>
        <v>0</v>
      </c>
      <c r="Y238" s="325">
        <f t="shared" si="288"/>
        <v>0</v>
      </c>
      <c r="Z238" s="51"/>
      <c r="AA238" s="334">
        <f t="shared" si="289"/>
        <v>0</v>
      </c>
      <c r="AB238" s="327" t="str">
        <f>IF(A238="A","√",IF('Formulario 1'!$D$11=8,IF('Cuadro de Personal'!Q238&gt;30,"E",IF(Y238&gt;48,"E","√")),IF(Y238&gt;48,"E","√")))</f>
        <v>√</v>
      </c>
      <c r="AC238" s="1">
        <f t="shared" si="286"/>
        <v>1</v>
      </c>
      <c r="AE238" s="1" t="str">
        <f t="shared" si="244"/>
        <v/>
      </c>
      <c r="AF238" s="1">
        <f t="shared" si="264"/>
        <v>0</v>
      </c>
      <c r="AG238" s="1">
        <f t="shared" ca="1" si="269"/>
        <v>4</v>
      </c>
      <c r="AH238" s="1" t="str">
        <f t="shared" si="265"/>
        <v/>
      </c>
      <c r="AI238" s="1" t="str">
        <f t="shared" si="266"/>
        <v/>
      </c>
      <c r="AJ238" s="1" t="str">
        <f t="shared" si="267"/>
        <v/>
      </c>
      <c r="AL238" s="167">
        <f t="shared" ref="AL238:BE238" si="291">+IF($AE238="CC",SUMIF($R238:$V238,AL$9,$R257:$V257),0)</f>
        <v>0</v>
      </c>
      <c r="AM238" s="167">
        <f t="shared" si="291"/>
        <v>0</v>
      </c>
      <c r="AN238" s="167">
        <f t="shared" si="291"/>
        <v>0</v>
      </c>
      <c r="AO238" s="167">
        <f t="shared" si="291"/>
        <v>0</v>
      </c>
      <c r="AP238" s="167">
        <f t="shared" si="291"/>
        <v>0</v>
      </c>
      <c r="AQ238" s="167">
        <f t="shared" si="291"/>
        <v>0</v>
      </c>
      <c r="AR238" s="167">
        <f t="shared" si="291"/>
        <v>0</v>
      </c>
      <c r="AS238" s="167">
        <f t="shared" si="291"/>
        <v>0</v>
      </c>
      <c r="AT238" s="167">
        <f t="shared" si="291"/>
        <v>0</v>
      </c>
      <c r="AU238" s="167">
        <f t="shared" si="291"/>
        <v>0</v>
      </c>
      <c r="AV238" s="167">
        <f t="shared" si="291"/>
        <v>0</v>
      </c>
      <c r="AW238" s="167">
        <f t="shared" si="291"/>
        <v>0</v>
      </c>
      <c r="AX238" s="167">
        <f t="shared" si="291"/>
        <v>0</v>
      </c>
      <c r="AY238" s="167">
        <f t="shared" si="291"/>
        <v>0</v>
      </c>
      <c r="AZ238" s="167">
        <f t="shared" si="291"/>
        <v>0</v>
      </c>
      <c r="BA238" s="167">
        <f t="shared" si="291"/>
        <v>0</v>
      </c>
      <c r="BB238" s="167">
        <f t="shared" si="291"/>
        <v>0</v>
      </c>
      <c r="BC238" s="167">
        <f t="shared" si="291"/>
        <v>0</v>
      </c>
      <c r="BD238" s="167">
        <f t="shared" si="291"/>
        <v>0</v>
      </c>
      <c r="BE238" s="167">
        <f t="shared" si="291"/>
        <v>0</v>
      </c>
      <c r="BG238" s="167"/>
    </row>
    <row r="239" spans="1:59">
      <c r="A239" s="93"/>
      <c r="B239" s="94"/>
      <c r="C239" s="324">
        <v>5</v>
      </c>
      <c r="D239" s="832"/>
      <c r="E239" s="833"/>
      <c r="F239" s="833"/>
      <c r="G239" s="834"/>
      <c r="H239" s="49"/>
      <c r="I239" s="50"/>
      <c r="J239" s="866"/>
      <c r="K239" s="867"/>
      <c r="L239" s="51"/>
      <c r="M239" s="52"/>
      <c r="N239" s="52"/>
      <c r="O239" s="52"/>
      <c r="P239" s="52"/>
      <c r="Q239" s="318">
        <f t="shared" si="284"/>
        <v>0</v>
      </c>
      <c r="R239" s="51"/>
      <c r="S239" s="60"/>
      <c r="T239" s="59"/>
      <c r="U239" s="59"/>
      <c r="V239" s="63"/>
      <c r="W239" s="319">
        <f t="shared" si="285"/>
        <v>0</v>
      </c>
      <c r="X239" s="320">
        <f t="shared" si="282"/>
        <v>0</v>
      </c>
      <c r="Y239" s="325">
        <f t="shared" si="288"/>
        <v>0</v>
      </c>
      <c r="Z239" s="51"/>
      <c r="AA239" s="334">
        <f t="shared" si="289"/>
        <v>0</v>
      </c>
      <c r="AB239" s="327" t="str">
        <f>IF(A239="A","√",IF('Formulario 1'!$D$11=8,IF('Cuadro de Personal'!Q239&gt;30,"E",IF(Y239&gt;48,"E","√")),IF(Y239&gt;48,"E","√")))</f>
        <v>√</v>
      </c>
      <c r="AC239" s="1">
        <f t="shared" si="286"/>
        <v>1</v>
      </c>
      <c r="AE239" s="1" t="str">
        <f t="shared" si="244"/>
        <v/>
      </c>
      <c r="AF239" s="1">
        <f t="shared" si="264"/>
        <v>0</v>
      </c>
      <c r="AG239" s="1">
        <f t="shared" ca="1" si="269"/>
        <v>4</v>
      </c>
      <c r="AH239" s="1" t="str">
        <f t="shared" si="265"/>
        <v/>
      </c>
      <c r="AI239" s="1" t="str">
        <f t="shared" si="266"/>
        <v/>
      </c>
      <c r="AJ239" s="1" t="str">
        <f t="shared" si="267"/>
        <v/>
      </c>
      <c r="AL239" s="167">
        <f t="shared" ref="AL239:BE239" si="292">+IF($AE239="CC",SUMIF($R239:$V239,AL$9,$R258:$V258),0)</f>
        <v>0</v>
      </c>
      <c r="AM239" s="167">
        <f t="shared" si="292"/>
        <v>0</v>
      </c>
      <c r="AN239" s="167">
        <f t="shared" si="292"/>
        <v>0</v>
      </c>
      <c r="AO239" s="167">
        <f t="shared" si="292"/>
        <v>0</v>
      </c>
      <c r="AP239" s="167">
        <f t="shared" si="292"/>
        <v>0</v>
      </c>
      <c r="AQ239" s="167">
        <f t="shared" si="292"/>
        <v>0</v>
      </c>
      <c r="AR239" s="167">
        <f t="shared" si="292"/>
        <v>0</v>
      </c>
      <c r="AS239" s="167">
        <f t="shared" si="292"/>
        <v>0</v>
      </c>
      <c r="AT239" s="167">
        <f t="shared" si="292"/>
        <v>0</v>
      </c>
      <c r="AU239" s="167">
        <f t="shared" si="292"/>
        <v>0</v>
      </c>
      <c r="AV239" s="167">
        <f t="shared" si="292"/>
        <v>0</v>
      </c>
      <c r="AW239" s="167">
        <f t="shared" si="292"/>
        <v>0</v>
      </c>
      <c r="AX239" s="167">
        <f t="shared" si="292"/>
        <v>0</v>
      </c>
      <c r="AY239" s="167">
        <f t="shared" si="292"/>
        <v>0</v>
      </c>
      <c r="AZ239" s="167">
        <f t="shared" si="292"/>
        <v>0</v>
      </c>
      <c r="BA239" s="167">
        <f t="shared" si="292"/>
        <v>0</v>
      </c>
      <c r="BB239" s="167">
        <f t="shared" si="292"/>
        <v>0</v>
      </c>
      <c r="BC239" s="167">
        <f t="shared" si="292"/>
        <v>0</v>
      </c>
      <c r="BD239" s="167">
        <f t="shared" si="292"/>
        <v>0</v>
      </c>
      <c r="BE239" s="167">
        <f t="shared" si="292"/>
        <v>0</v>
      </c>
      <c r="BG239" s="167"/>
    </row>
    <row r="240" spans="1:59">
      <c r="A240" s="93"/>
      <c r="B240" s="94"/>
      <c r="C240" s="324">
        <v>6</v>
      </c>
      <c r="D240" s="832"/>
      <c r="E240" s="833"/>
      <c r="F240" s="833"/>
      <c r="G240" s="834"/>
      <c r="H240" s="49"/>
      <c r="I240" s="50"/>
      <c r="J240" s="866"/>
      <c r="K240" s="867"/>
      <c r="L240" s="51"/>
      <c r="M240" s="52"/>
      <c r="N240" s="52"/>
      <c r="O240" s="52"/>
      <c r="P240" s="52"/>
      <c r="Q240" s="318">
        <f t="shared" si="284"/>
        <v>0</v>
      </c>
      <c r="R240" s="51"/>
      <c r="S240" s="60"/>
      <c r="T240" s="59"/>
      <c r="U240" s="59"/>
      <c r="V240" s="63"/>
      <c r="W240" s="319">
        <f t="shared" si="285"/>
        <v>0</v>
      </c>
      <c r="X240" s="320">
        <f t="shared" si="282"/>
        <v>0</v>
      </c>
      <c r="Y240" s="325">
        <f t="shared" si="288"/>
        <v>0</v>
      </c>
      <c r="Z240" s="51"/>
      <c r="AA240" s="334">
        <f t="shared" si="289"/>
        <v>0</v>
      </c>
      <c r="AB240" s="327" t="str">
        <f>IF(A240="A","√",IF('Formulario 1'!$D$11=8,IF('Cuadro de Personal'!Q240&gt;30,"E",IF(Y240&gt;48,"E","√")),IF(Y240&gt;48,"E","√")))</f>
        <v>√</v>
      </c>
      <c r="AC240" s="1">
        <f t="shared" si="286"/>
        <v>1</v>
      </c>
      <c r="AE240" s="1" t="str">
        <f t="shared" si="244"/>
        <v/>
      </c>
      <c r="AF240" s="1">
        <f t="shared" si="264"/>
        <v>0</v>
      </c>
      <c r="AG240" s="1">
        <f t="shared" ca="1" si="269"/>
        <v>4</v>
      </c>
      <c r="AH240" s="1" t="str">
        <f t="shared" si="265"/>
        <v/>
      </c>
      <c r="AI240" s="1" t="str">
        <f t="shared" si="266"/>
        <v/>
      </c>
      <c r="AJ240" s="1" t="str">
        <f t="shared" si="267"/>
        <v/>
      </c>
      <c r="AL240" s="167">
        <f t="shared" ref="AL240:BE240" si="293">+IF($AE240="CC",SUMIF($R240:$V240,AL$9,$R259:$V259),0)</f>
        <v>0</v>
      </c>
      <c r="AM240" s="167">
        <f t="shared" si="293"/>
        <v>0</v>
      </c>
      <c r="AN240" s="167">
        <f t="shared" si="293"/>
        <v>0</v>
      </c>
      <c r="AO240" s="167">
        <f t="shared" si="293"/>
        <v>0</v>
      </c>
      <c r="AP240" s="167">
        <f t="shared" si="293"/>
        <v>0</v>
      </c>
      <c r="AQ240" s="167">
        <f t="shared" si="293"/>
        <v>0</v>
      </c>
      <c r="AR240" s="167">
        <f t="shared" si="293"/>
        <v>0</v>
      </c>
      <c r="AS240" s="167">
        <f t="shared" si="293"/>
        <v>0</v>
      </c>
      <c r="AT240" s="167">
        <f t="shared" si="293"/>
        <v>0</v>
      </c>
      <c r="AU240" s="167">
        <f t="shared" si="293"/>
        <v>0</v>
      </c>
      <c r="AV240" s="167">
        <f t="shared" si="293"/>
        <v>0</v>
      </c>
      <c r="AW240" s="167">
        <f t="shared" si="293"/>
        <v>0</v>
      </c>
      <c r="AX240" s="167">
        <f t="shared" si="293"/>
        <v>0</v>
      </c>
      <c r="AY240" s="167">
        <f t="shared" si="293"/>
        <v>0</v>
      </c>
      <c r="AZ240" s="167">
        <f t="shared" si="293"/>
        <v>0</v>
      </c>
      <c r="BA240" s="167">
        <f t="shared" si="293"/>
        <v>0</v>
      </c>
      <c r="BB240" s="167">
        <f t="shared" si="293"/>
        <v>0</v>
      </c>
      <c r="BC240" s="167">
        <f t="shared" si="293"/>
        <v>0</v>
      </c>
      <c r="BD240" s="167">
        <f t="shared" si="293"/>
        <v>0</v>
      </c>
      <c r="BE240" s="167">
        <f t="shared" si="293"/>
        <v>0</v>
      </c>
      <c r="BG240" s="167"/>
    </row>
    <row r="241" spans="1:62">
      <c r="A241" s="93"/>
      <c r="B241" s="94"/>
      <c r="C241" s="324">
        <v>7</v>
      </c>
      <c r="D241" s="832"/>
      <c r="E241" s="833"/>
      <c r="F241" s="833"/>
      <c r="G241" s="834"/>
      <c r="H241" s="49"/>
      <c r="I241" s="50"/>
      <c r="J241" s="866"/>
      <c r="K241" s="867"/>
      <c r="L241" s="51"/>
      <c r="M241" s="52"/>
      <c r="N241" s="52"/>
      <c r="O241" s="52"/>
      <c r="P241" s="52"/>
      <c r="Q241" s="318">
        <f t="shared" si="284"/>
        <v>0</v>
      </c>
      <c r="R241" s="51"/>
      <c r="S241" s="60"/>
      <c r="T241" s="59"/>
      <c r="U241" s="59"/>
      <c r="V241" s="63"/>
      <c r="W241" s="319">
        <f t="shared" si="285"/>
        <v>0</v>
      </c>
      <c r="X241" s="320">
        <f t="shared" si="282"/>
        <v>0</v>
      </c>
      <c r="Y241" s="325">
        <f t="shared" si="288"/>
        <v>0</v>
      </c>
      <c r="Z241" s="51"/>
      <c r="AA241" s="334">
        <f t="shared" si="289"/>
        <v>0</v>
      </c>
      <c r="AB241" s="327" t="str">
        <f>IF(A241="A","√",IF('Formulario 1'!$D$11=8,IF('Cuadro de Personal'!Q241&gt;30,"E",IF(Y241&gt;48,"E","√")),IF(Y241&gt;48,"E","√")))</f>
        <v>√</v>
      </c>
      <c r="AC241" s="1">
        <f t="shared" si="286"/>
        <v>1</v>
      </c>
      <c r="AE241" s="1" t="str">
        <f t="shared" si="244"/>
        <v/>
      </c>
      <c r="AF241" s="1">
        <f t="shared" si="264"/>
        <v>0</v>
      </c>
      <c r="AG241" s="1">
        <f t="shared" ca="1" si="269"/>
        <v>4</v>
      </c>
      <c r="AH241" s="1" t="str">
        <f t="shared" si="265"/>
        <v/>
      </c>
      <c r="AI241" s="1" t="str">
        <f t="shared" si="266"/>
        <v/>
      </c>
      <c r="AJ241" s="1" t="str">
        <f t="shared" si="267"/>
        <v/>
      </c>
      <c r="AL241" s="167">
        <f t="shared" ref="AL241:BE241" si="294">+IF($AE241="CC",SUMIF($R241:$V241,AL$9,$R260:$V260),0)</f>
        <v>0</v>
      </c>
      <c r="AM241" s="167">
        <f t="shared" si="294"/>
        <v>0</v>
      </c>
      <c r="AN241" s="167">
        <f t="shared" si="294"/>
        <v>0</v>
      </c>
      <c r="AO241" s="167">
        <f t="shared" si="294"/>
        <v>0</v>
      </c>
      <c r="AP241" s="167">
        <f t="shared" si="294"/>
        <v>0</v>
      </c>
      <c r="AQ241" s="167">
        <f t="shared" si="294"/>
        <v>0</v>
      </c>
      <c r="AR241" s="167">
        <f t="shared" si="294"/>
        <v>0</v>
      </c>
      <c r="AS241" s="167">
        <f t="shared" si="294"/>
        <v>0</v>
      </c>
      <c r="AT241" s="167">
        <f t="shared" si="294"/>
        <v>0</v>
      </c>
      <c r="AU241" s="167">
        <f t="shared" si="294"/>
        <v>0</v>
      </c>
      <c r="AV241" s="167">
        <f t="shared" si="294"/>
        <v>0</v>
      </c>
      <c r="AW241" s="167">
        <f t="shared" si="294"/>
        <v>0</v>
      </c>
      <c r="AX241" s="167">
        <f t="shared" si="294"/>
        <v>0</v>
      </c>
      <c r="AY241" s="167">
        <f t="shared" si="294"/>
        <v>0</v>
      </c>
      <c r="AZ241" s="167">
        <f t="shared" si="294"/>
        <v>0</v>
      </c>
      <c r="BA241" s="167">
        <f t="shared" si="294"/>
        <v>0</v>
      </c>
      <c r="BB241" s="167">
        <f t="shared" si="294"/>
        <v>0</v>
      </c>
      <c r="BC241" s="167">
        <f t="shared" si="294"/>
        <v>0</v>
      </c>
      <c r="BD241" s="167">
        <f t="shared" si="294"/>
        <v>0</v>
      </c>
      <c r="BE241" s="167">
        <f t="shared" si="294"/>
        <v>0</v>
      </c>
      <c r="BG241" s="167"/>
    </row>
    <row r="242" spans="1:62">
      <c r="A242" s="93"/>
      <c r="B242" s="94"/>
      <c r="C242" s="324">
        <v>8</v>
      </c>
      <c r="D242" s="832"/>
      <c r="E242" s="833"/>
      <c r="F242" s="833"/>
      <c r="G242" s="834"/>
      <c r="H242" s="49"/>
      <c r="I242" s="50"/>
      <c r="J242" s="866"/>
      <c r="K242" s="867"/>
      <c r="L242" s="51"/>
      <c r="M242" s="52"/>
      <c r="N242" s="52"/>
      <c r="O242" s="52"/>
      <c r="P242" s="52"/>
      <c r="Q242" s="318">
        <f t="shared" si="284"/>
        <v>0</v>
      </c>
      <c r="R242" s="51"/>
      <c r="S242" s="60"/>
      <c r="T242" s="59"/>
      <c r="U242" s="59"/>
      <c r="V242" s="63"/>
      <c r="W242" s="319">
        <f t="shared" si="285"/>
        <v>0</v>
      </c>
      <c r="X242" s="320">
        <f t="shared" si="282"/>
        <v>0</v>
      </c>
      <c r="Y242" s="325">
        <f t="shared" si="288"/>
        <v>0</v>
      </c>
      <c r="Z242" s="51"/>
      <c r="AA242" s="334">
        <f t="shared" si="289"/>
        <v>0</v>
      </c>
      <c r="AB242" s="327" t="str">
        <f>IF(A242="A","√",IF('Formulario 1'!$D$11=8,IF('Cuadro de Personal'!Q242&gt;30,"E",IF(Y242&gt;48,"E","√")),IF(Y242&gt;48,"E","√")))</f>
        <v>√</v>
      </c>
      <c r="AC242" s="1">
        <f t="shared" si="286"/>
        <v>1</v>
      </c>
      <c r="AE242" s="1" t="str">
        <f t="shared" si="244"/>
        <v/>
      </c>
      <c r="AF242" s="1">
        <f t="shared" si="264"/>
        <v>0</v>
      </c>
      <c r="AG242" s="1">
        <f t="shared" ca="1" si="269"/>
        <v>4</v>
      </c>
      <c r="AH242" s="1" t="str">
        <f t="shared" si="265"/>
        <v/>
      </c>
      <c r="AI242" s="1" t="str">
        <f t="shared" si="266"/>
        <v/>
      </c>
      <c r="AJ242" s="1" t="str">
        <f t="shared" si="267"/>
        <v/>
      </c>
      <c r="AL242" s="167">
        <f t="shared" ref="AL242:BE242" si="295">+IF($AE242="CC",SUMIF($R242:$V242,AL$9,$R261:$V261),0)</f>
        <v>0</v>
      </c>
      <c r="AM242" s="167">
        <f t="shared" si="295"/>
        <v>0</v>
      </c>
      <c r="AN242" s="167">
        <f t="shared" si="295"/>
        <v>0</v>
      </c>
      <c r="AO242" s="167">
        <f t="shared" si="295"/>
        <v>0</v>
      </c>
      <c r="AP242" s="167">
        <f t="shared" si="295"/>
        <v>0</v>
      </c>
      <c r="AQ242" s="167">
        <f t="shared" si="295"/>
        <v>0</v>
      </c>
      <c r="AR242" s="167">
        <f t="shared" si="295"/>
        <v>0</v>
      </c>
      <c r="AS242" s="167">
        <f t="shared" si="295"/>
        <v>0</v>
      </c>
      <c r="AT242" s="167">
        <f t="shared" si="295"/>
        <v>0</v>
      </c>
      <c r="AU242" s="167">
        <f t="shared" si="295"/>
        <v>0</v>
      </c>
      <c r="AV242" s="167">
        <f t="shared" si="295"/>
        <v>0</v>
      </c>
      <c r="AW242" s="167">
        <f t="shared" si="295"/>
        <v>0</v>
      </c>
      <c r="AX242" s="167">
        <f t="shared" si="295"/>
        <v>0</v>
      </c>
      <c r="AY242" s="167">
        <f t="shared" si="295"/>
        <v>0</v>
      </c>
      <c r="AZ242" s="167">
        <f t="shared" si="295"/>
        <v>0</v>
      </c>
      <c r="BA242" s="167">
        <f t="shared" si="295"/>
        <v>0</v>
      </c>
      <c r="BB242" s="167">
        <f t="shared" si="295"/>
        <v>0</v>
      </c>
      <c r="BC242" s="167">
        <f t="shared" si="295"/>
        <v>0</v>
      </c>
      <c r="BD242" s="167">
        <f t="shared" si="295"/>
        <v>0</v>
      </c>
      <c r="BE242" s="167">
        <f t="shared" si="295"/>
        <v>0</v>
      </c>
      <c r="BG242" s="167"/>
    </row>
    <row r="243" spans="1:62">
      <c r="A243" s="93"/>
      <c r="B243" s="94"/>
      <c r="C243" s="324">
        <v>9</v>
      </c>
      <c r="D243" s="832"/>
      <c r="E243" s="833"/>
      <c r="F243" s="833"/>
      <c r="G243" s="834"/>
      <c r="H243" s="49"/>
      <c r="I243" s="50"/>
      <c r="J243" s="866"/>
      <c r="K243" s="867"/>
      <c r="L243" s="51"/>
      <c r="M243" s="52"/>
      <c r="N243" s="52"/>
      <c r="O243" s="52"/>
      <c r="P243" s="52"/>
      <c r="Q243" s="318">
        <f t="shared" si="284"/>
        <v>0</v>
      </c>
      <c r="R243" s="51"/>
      <c r="S243" s="60"/>
      <c r="T243" s="59"/>
      <c r="U243" s="59"/>
      <c r="V243" s="63"/>
      <c r="W243" s="319">
        <f t="shared" si="285"/>
        <v>0</v>
      </c>
      <c r="X243" s="320">
        <f t="shared" si="282"/>
        <v>0</v>
      </c>
      <c r="Y243" s="325">
        <f t="shared" si="288"/>
        <v>0</v>
      </c>
      <c r="Z243" s="51"/>
      <c r="AA243" s="334">
        <f t="shared" si="289"/>
        <v>0</v>
      </c>
      <c r="AB243" s="327" t="str">
        <f>IF(A243="A","√",IF('Formulario 1'!$D$11=8,IF('Cuadro de Personal'!Q243&gt;30,"E",IF(Y243&gt;48,"E","√")),IF(Y243&gt;48,"E","√")))</f>
        <v>√</v>
      </c>
      <c r="AC243" s="1">
        <f t="shared" si="286"/>
        <v>1</v>
      </c>
      <c r="AE243" s="1" t="str">
        <f t="shared" si="244"/>
        <v/>
      </c>
      <c r="AF243" s="1">
        <f t="shared" si="264"/>
        <v>0</v>
      </c>
      <c r="AG243" s="1">
        <f t="shared" ca="1" si="269"/>
        <v>4</v>
      </c>
      <c r="AH243" s="1" t="str">
        <f t="shared" si="265"/>
        <v/>
      </c>
      <c r="AI243" s="1" t="str">
        <f t="shared" si="266"/>
        <v/>
      </c>
      <c r="AJ243" s="1" t="str">
        <f t="shared" si="267"/>
        <v/>
      </c>
      <c r="AL243" s="167">
        <f t="shared" ref="AL243:BE243" si="296">+IF($AE243="CC",SUMIF($R243:$V243,AL$9,$R262:$V262),0)</f>
        <v>0</v>
      </c>
      <c r="AM243" s="167">
        <f t="shared" si="296"/>
        <v>0</v>
      </c>
      <c r="AN243" s="167">
        <f t="shared" si="296"/>
        <v>0</v>
      </c>
      <c r="AO243" s="167">
        <f t="shared" si="296"/>
        <v>0</v>
      </c>
      <c r="AP243" s="167">
        <f t="shared" si="296"/>
        <v>0</v>
      </c>
      <c r="AQ243" s="167">
        <f t="shared" si="296"/>
        <v>0</v>
      </c>
      <c r="AR243" s="167">
        <f t="shared" si="296"/>
        <v>0</v>
      </c>
      <c r="AS243" s="167">
        <f t="shared" si="296"/>
        <v>0</v>
      </c>
      <c r="AT243" s="167">
        <f t="shared" si="296"/>
        <v>0</v>
      </c>
      <c r="AU243" s="167">
        <f t="shared" si="296"/>
        <v>0</v>
      </c>
      <c r="AV243" s="167">
        <f t="shared" si="296"/>
        <v>0</v>
      </c>
      <c r="AW243" s="167">
        <f t="shared" si="296"/>
        <v>0</v>
      </c>
      <c r="AX243" s="167">
        <f t="shared" si="296"/>
        <v>0</v>
      </c>
      <c r="AY243" s="167">
        <f t="shared" si="296"/>
        <v>0</v>
      </c>
      <c r="AZ243" s="167">
        <f t="shared" si="296"/>
        <v>0</v>
      </c>
      <c r="BA243" s="167">
        <f t="shared" si="296"/>
        <v>0</v>
      </c>
      <c r="BB243" s="167">
        <f t="shared" si="296"/>
        <v>0</v>
      </c>
      <c r="BC243" s="167">
        <f t="shared" si="296"/>
        <v>0</v>
      </c>
      <c r="BD243" s="167">
        <f t="shared" si="296"/>
        <v>0</v>
      </c>
      <c r="BE243" s="167">
        <f t="shared" si="296"/>
        <v>0</v>
      </c>
      <c r="BG243" s="167"/>
    </row>
    <row r="244" spans="1:62">
      <c r="A244" s="93"/>
      <c r="B244" s="94"/>
      <c r="C244" s="324">
        <v>10</v>
      </c>
      <c r="D244" s="832"/>
      <c r="E244" s="833"/>
      <c r="F244" s="833"/>
      <c r="G244" s="834"/>
      <c r="H244" s="49"/>
      <c r="I244" s="50"/>
      <c r="J244" s="866"/>
      <c r="K244" s="867"/>
      <c r="L244" s="51"/>
      <c r="M244" s="52"/>
      <c r="N244" s="52"/>
      <c r="O244" s="52"/>
      <c r="P244" s="52"/>
      <c r="Q244" s="318">
        <f t="shared" si="284"/>
        <v>0</v>
      </c>
      <c r="R244" s="51"/>
      <c r="S244" s="60"/>
      <c r="T244" s="59"/>
      <c r="U244" s="59"/>
      <c r="V244" s="63"/>
      <c r="W244" s="319">
        <f t="shared" si="285"/>
        <v>0</v>
      </c>
      <c r="X244" s="320">
        <f t="shared" si="282"/>
        <v>0</v>
      </c>
      <c r="Y244" s="325">
        <f t="shared" si="288"/>
        <v>0</v>
      </c>
      <c r="Z244" s="51"/>
      <c r="AA244" s="334">
        <f t="shared" si="289"/>
        <v>0</v>
      </c>
      <c r="AB244" s="327" t="str">
        <f>IF(A244="A","√",IF('Formulario 1'!$D$11=8,IF('Cuadro de Personal'!Q244&gt;30,"E",IF(Y244&gt;48,"E","√")),IF(Y244&gt;48,"E","√")))</f>
        <v>√</v>
      </c>
      <c r="AC244" s="1">
        <f t="shared" si="286"/>
        <v>1</v>
      </c>
      <c r="AE244" s="1" t="str">
        <f t="shared" si="244"/>
        <v/>
      </c>
      <c r="AF244" s="1">
        <f t="shared" si="264"/>
        <v>0</v>
      </c>
      <c r="AG244" s="1">
        <f t="shared" ca="1" si="269"/>
        <v>4</v>
      </c>
      <c r="AH244" s="1" t="str">
        <f t="shared" si="265"/>
        <v/>
      </c>
      <c r="AI244" s="1" t="str">
        <f t="shared" si="266"/>
        <v/>
      </c>
      <c r="AJ244" s="1" t="str">
        <f t="shared" si="267"/>
        <v/>
      </c>
      <c r="AL244" s="167">
        <f t="shared" ref="AL244:BE244" si="297">+IF($AE244="CC",SUMIF($R244:$V244,AL$9,$R263:$V263),0)</f>
        <v>0</v>
      </c>
      <c r="AM244" s="167">
        <f t="shared" si="297"/>
        <v>0</v>
      </c>
      <c r="AN244" s="167">
        <f t="shared" si="297"/>
        <v>0</v>
      </c>
      <c r="AO244" s="167">
        <f t="shared" si="297"/>
        <v>0</v>
      </c>
      <c r="AP244" s="167">
        <f t="shared" si="297"/>
        <v>0</v>
      </c>
      <c r="AQ244" s="167">
        <f t="shared" si="297"/>
        <v>0</v>
      </c>
      <c r="AR244" s="167">
        <f t="shared" si="297"/>
        <v>0</v>
      </c>
      <c r="AS244" s="167">
        <f t="shared" si="297"/>
        <v>0</v>
      </c>
      <c r="AT244" s="167">
        <f t="shared" si="297"/>
        <v>0</v>
      </c>
      <c r="AU244" s="167">
        <f t="shared" si="297"/>
        <v>0</v>
      </c>
      <c r="AV244" s="167">
        <f t="shared" si="297"/>
        <v>0</v>
      </c>
      <c r="AW244" s="167">
        <f t="shared" si="297"/>
        <v>0</v>
      </c>
      <c r="AX244" s="167">
        <f t="shared" si="297"/>
        <v>0</v>
      </c>
      <c r="AY244" s="167">
        <f t="shared" si="297"/>
        <v>0</v>
      </c>
      <c r="AZ244" s="167">
        <f t="shared" si="297"/>
        <v>0</v>
      </c>
      <c r="BA244" s="167">
        <f t="shared" si="297"/>
        <v>0</v>
      </c>
      <c r="BB244" s="167">
        <f t="shared" si="297"/>
        <v>0</v>
      </c>
      <c r="BC244" s="167">
        <f t="shared" si="297"/>
        <v>0</v>
      </c>
      <c r="BD244" s="167">
        <f t="shared" si="297"/>
        <v>0</v>
      </c>
      <c r="BE244" s="167">
        <f t="shared" si="297"/>
        <v>0</v>
      </c>
      <c r="BG244" s="167"/>
    </row>
    <row r="245" spans="1:62">
      <c r="A245" s="93"/>
      <c r="B245" s="94"/>
      <c r="C245" s="324">
        <v>11</v>
      </c>
      <c r="D245" s="832"/>
      <c r="E245" s="833"/>
      <c r="F245" s="833"/>
      <c r="G245" s="834"/>
      <c r="H245" s="49"/>
      <c r="I245" s="50"/>
      <c r="J245" s="866"/>
      <c r="K245" s="867"/>
      <c r="L245" s="51"/>
      <c r="M245" s="52"/>
      <c r="N245" s="52"/>
      <c r="O245" s="52"/>
      <c r="P245" s="52"/>
      <c r="Q245" s="318">
        <f t="shared" si="284"/>
        <v>0</v>
      </c>
      <c r="R245" s="51"/>
      <c r="S245" s="60"/>
      <c r="T245" s="59"/>
      <c r="U245" s="59"/>
      <c r="V245" s="63"/>
      <c r="W245" s="319">
        <f t="shared" si="285"/>
        <v>0</v>
      </c>
      <c r="X245" s="320">
        <f t="shared" si="282"/>
        <v>0</v>
      </c>
      <c r="Y245" s="325">
        <f t="shared" si="288"/>
        <v>0</v>
      </c>
      <c r="Z245" s="51"/>
      <c r="AA245" s="334">
        <f t="shared" si="289"/>
        <v>0</v>
      </c>
      <c r="AB245" s="327" t="str">
        <f>IF(A245="A","√",IF('Formulario 1'!$D$11=8,IF('Cuadro de Personal'!Q245&gt;30,"E",IF(Y245&gt;48,"E","√")),IF(Y245&gt;48,"E","√")))</f>
        <v>√</v>
      </c>
      <c r="AC245" s="1">
        <f t="shared" si="286"/>
        <v>1</v>
      </c>
      <c r="AE245" s="1" t="str">
        <f t="shared" si="244"/>
        <v/>
      </c>
      <c r="AF245" s="1">
        <f t="shared" si="264"/>
        <v>0</v>
      </c>
      <c r="AG245" s="1">
        <f t="shared" ca="1" si="269"/>
        <v>4</v>
      </c>
      <c r="AH245" s="1" t="str">
        <f t="shared" si="265"/>
        <v/>
      </c>
      <c r="AI245" s="1" t="str">
        <f t="shared" si="266"/>
        <v/>
      </c>
      <c r="AJ245" s="1" t="str">
        <f t="shared" si="267"/>
        <v/>
      </c>
      <c r="AL245" s="167">
        <f t="shared" ref="AL245:BE245" si="298">+IF($AE245="CC",SUMIF($R245:$V245,AL$9,$R264:$V264),0)</f>
        <v>0</v>
      </c>
      <c r="AM245" s="167">
        <f t="shared" si="298"/>
        <v>0</v>
      </c>
      <c r="AN245" s="167">
        <f t="shared" si="298"/>
        <v>0</v>
      </c>
      <c r="AO245" s="167">
        <f t="shared" si="298"/>
        <v>0</v>
      </c>
      <c r="AP245" s="167">
        <f t="shared" si="298"/>
        <v>0</v>
      </c>
      <c r="AQ245" s="167">
        <f t="shared" si="298"/>
        <v>0</v>
      </c>
      <c r="AR245" s="167">
        <f t="shared" si="298"/>
        <v>0</v>
      </c>
      <c r="AS245" s="167">
        <f t="shared" si="298"/>
        <v>0</v>
      </c>
      <c r="AT245" s="167">
        <f t="shared" si="298"/>
        <v>0</v>
      </c>
      <c r="AU245" s="167">
        <f t="shared" si="298"/>
        <v>0</v>
      </c>
      <c r="AV245" s="167">
        <f t="shared" si="298"/>
        <v>0</v>
      </c>
      <c r="AW245" s="167">
        <f t="shared" si="298"/>
        <v>0</v>
      </c>
      <c r="AX245" s="167">
        <f t="shared" si="298"/>
        <v>0</v>
      </c>
      <c r="AY245" s="167">
        <f t="shared" si="298"/>
        <v>0</v>
      </c>
      <c r="AZ245" s="167">
        <f t="shared" si="298"/>
        <v>0</v>
      </c>
      <c r="BA245" s="167">
        <f t="shared" si="298"/>
        <v>0</v>
      </c>
      <c r="BB245" s="167">
        <f t="shared" si="298"/>
        <v>0</v>
      </c>
      <c r="BC245" s="167">
        <f t="shared" si="298"/>
        <v>0</v>
      </c>
      <c r="BD245" s="167">
        <f t="shared" si="298"/>
        <v>0</v>
      </c>
      <c r="BE245" s="167">
        <f t="shared" si="298"/>
        <v>0</v>
      </c>
      <c r="BG245" s="167"/>
    </row>
    <row r="246" spans="1:62">
      <c r="A246" s="93"/>
      <c r="B246" s="94"/>
      <c r="C246" s="324">
        <v>12</v>
      </c>
      <c r="D246" s="832"/>
      <c r="E246" s="833"/>
      <c r="F246" s="833"/>
      <c r="G246" s="834"/>
      <c r="H246" s="49"/>
      <c r="I246" s="50"/>
      <c r="J246" s="866"/>
      <c r="K246" s="867"/>
      <c r="L246" s="51"/>
      <c r="M246" s="52"/>
      <c r="N246" s="52"/>
      <c r="O246" s="52"/>
      <c r="P246" s="52"/>
      <c r="Q246" s="318">
        <f t="shared" si="284"/>
        <v>0</v>
      </c>
      <c r="R246" s="51"/>
      <c r="S246" s="60"/>
      <c r="T246" s="59"/>
      <c r="U246" s="59"/>
      <c r="V246" s="63"/>
      <c r="W246" s="319">
        <f t="shared" si="285"/>
        <v>0</v>
      </c>
      <c r="X246" s="320">
        <f t="shared" si="282"/>
        <v>0</v>
      </c>
      <c r="Y246" s="325">
        <f t="shared" si="288"/>
        <v>0</v>
      </c>
      <c r="Z246" s="51"/>
      <c r="AA246" s="334">
        <f t="shared" si="289"/>
        <v>0</v>
      </c>
      <c r="AB246" s="327" t="str">
        <f>IF(A246="A","√",IF('Formulario 1'!$D$11=8,IF('Cuadro de Personal'!Q246&gt;30,"E",IF(Y246&gt;48,"E","√")),IF(Y246&gt;48,"E","√")))</f>
        <v>√</v>
      </c>
      <c r="AC246" s="1">
        <f t="shared" si="286"/>
        <v>1</v>
      </c>
      <c r="AE246" s="1" t="str">
        <f t="shared" si="244"/>
        <v/>
      </c>
      <c r="AF246" s="1">
        <f t="shared" si="264"/>
        <v>0</v>
      </c>
      <c r="AG246" s="1">
        <f t="shared" ca="1" si="269"/>
        <v>4</v>
      </c>
      <c r="AH246" s="1" t="str">
        <f t="shared" si="265"/>
        <v/>
      </c>
      <c r="AI246" s="1" t="str">
        <f t="shared" si="266"/>
        <v/>
      </c>
      <c r="AJ246" s="1" t="str">
        <f t="shared" si="267"/>
        <v/>
      </c>
      <c r="AL246" s="167">
        <f t="shared" ref="AL246:BE246" si="299">+IF($AE246="CC",SUMIF($R246:$V246,AL$9,$R265:$V265),0)</f>
        <v>0</v>
      </c>
      <c r="AM246" s="167">
        <f t="shared" si="299"/>
        <v>0</v>
      </c>
      <c r="AN246" s="167">
        <f t="shared" si="299"/>
        <v>0</v>
      </c>
      <c r="AO246" s="167">
        <f t="shared" si="299"/>
        <v>0</v>
      </c>
      <c r="AP246" s="167">
        <f t="shared" si="299"/>
        <v>0</v>
      </c>
      <c r="AQ246" s="167">
        <f t="shared" si="299"/>
        <v>0</v>
      </c>
      <c r="AR246" s="167">
        <f t="shared" si="299"/>
        <v>0</v>
      </c>
      <c r="AS246" s="167">
        <f t="shared" si="299"/>
        <v>0</v>
      </c>
      <c r="AT246" s="167">
        <f t="shared" si="299"/>
        <v>0</v>
      </c>
      <c r="AU246" s="167">
        <f t="shared" si="299"/>
        <v>0</v>
      </c>
      <c r="AV246" s="167">
        <f t="shared" si="299"/>
        <v>0</v>
      </c>
      <c r="AW246" s="167">
        <f t="shared" si="299"/>
        <v>0</v>
      </c>
      <c r="AX246" s="167">
        <f t="shared" si="299"/>
        <v>0</v>
      </c>
      <c r="AY246" s="167">
        <f t="shared" si="299"/>
        <v>0</v>
      </c>
      <c r="AZ246" s="167">
        <f t="shared" si="299"/>
        <v>0</v>
      </c>
      <c r="BA246" s="167">
        <f t="shared" si="299"/>
        <v>0</v>
      </c>
      <c r="BB246" s="167">
        <f t="shared" si="299"/>
        <v>0</v>
      </c>
      <c r="BC246" s="167">
        <f t="shared" si="299"/>
        <v>0</v>
      </c>
      <c r="BD246" s="167">
        <f t="shared" si="299"/>
        <v>0</v>
      </c>
      <c r="BE246" s="167">
        <f t="shared" si="299"/>
        <v>0</v>
      </c>
      <c r="BG246" s="167"/>
    </row>
    <row r="247" spans="1:62">
      <c r="A247" s="93"/>
      <c r="B247" s="94"/>
      <c r="C247" s="324">
        <v>13</v>
      </c>
      <c r="D247" s="832"/>
      <c r="E247" s="833"/>
      <c r="F247" s="833"/>
      <c r="G247" s="834"/>
      <c r="H247" s="49"/>
      <c r="I247" s="50"/>
      <c r="J247" s="866"/>
      <c r="K247" s="867"/>
      <c r="L247" s="51"/>
      <c r="M247" s="52"/>
      <c r="N247" s="52"/>
      <c r="O247" s="52"/>
      <c r="P247" s="52"/>
      <c r="Q247" s="318">
        <f t="shared" si="284"/>
        <v>0</v>
      </c>
      <c r="R247" s="51"/>
      <c r="S247" s="60"/>
      <c r="T247" s="59"/>
      <c r="U247" s="59"/>
      <c r="V247" s="63"/>
      <c r="W247" s="319">
        <f t="shared" si="285"/>
        <v>0</v>
      </c>
      <c r="X247" s="320">
        <f t="shared" si="282"/>
        <v>0</v>
      </c>
      <c r="Y247" s="325">
        <f t="shared" si="288"/>
        <v>0</v>
      </c>
      <c r="Z247" s="51"/>
      <c r="AA247" s="334">
        <f t="shared" si="289"/>
        <v>0</v>
      </c>
      <c r="AB247" s="327" t="str">
        <f>IF(A247="A","√",IF('Formulario 1'!$D$11=8,IF('Cuadro de Personal'!Q247&gt;30,"E",IF(Y247&gt;48,"E","√")),IF(Y247&gt;48,"E","√")))</f>
        <v>√</v>
      </c>
      <c r="AC247" s="1">
        <f t="shared" si="286"/>
        <v>1</v>
      </c>
      <c r="AE247" s="1" t="str">
        <f t="shared" si="244"/>
        <v/>
      </c>
      <c r="AF247" s="1">
        <f t="shared" si="264"/>
        <v>0</v>
      </c>
      <c r="AG247" s="1">
        <f t="shared" ca="1" si="269"/>
        <v>4</v>
      </c>
      <c r="AH247" s="1" t="str">
        <f t="shared" si="265"/>
        <v/>
      </c>
      <c r="AI247" s="1" t="str">
        <f t="shared" si="266"/>
        <v/>
      </c>
      <c r="AJ247" s="1" t="str">
        <f t="shared" si="267"/>
        <v/>
      </c>
      <c r="AL247" s="167">
        <f t="shared" ref="AL247:BE247" si="300">+IF($AE247="CC",SUMIF($R247:$V247,AL$9,$R266:$V266),0)</f>
        <v>0</v>
      </c>
      <c r="AM247" s="167">
        <f t="shared" si="300"/>
        <v>0</v>
      </c>
      <c r="AN247" s="167">
        <f t="shared" si="300"/>
        <v>0</v>
      </c>
      <c r="AO247" s="167">
        <f t="shared" si="300"/>
        <v>0</v>
      </c>
      <c r="AP247" s="167">
        <f t="shared" si="300"/>
        <v>0</v>
      </c>
      <c r="AQ247" s="167">
        <f t="shared" si="300"/>
        <v>0</v>
      </c>
      <c r="AR247" s="167">
        <f t="shared" si="300"/>
        <v>0</v>
      </c>
      <c r="AS247" s="167">
        <f t="shared" si="300"/>
        <v>0</v>
      </c>
      <c r="AT247" s="167">
        <f t="shared" si="300"/>
        <v>0</v>
      </c>
      <c r="AU247" s="167">
        <f t="shared" si="300"/>
        <v>0</v>
      </c>
      <c r="AV247" s="167">
        <f t="shared" si="300"/>
        <v>0</v>
      </c>
      <c r="AW247" s="167">
        <f t="shared" si="300"/>
        <v>0</v>
      </c>
      <c r="AX247" s="167">
        <f t="shared" si="300"/>
        <v>0</v>
      </c>
      <c r="AY247" s="167">
        <f t="shared" si="300"/>
        <v>0</v>
      </c>
      <c r="AZ247" s="167">
        <f t="shared" si="300"/>
        <v>0</v>
      </c>
      <c r="BA247" s="167">
        <f t="shared" si="300"/>
        <v>0</v>
      </c>
      <c r="BB247" s="167">
        <f t="shared" si="300"/>
        <v>0</v>
      </c>
      <c r="BC247" s="167">
        <f t="shared" si="300"/>
        <v>0</v>
      </c>
      <c r="BD247" s="167">
        <f t="shared" si="300"/>
        <v>0</v>
      </c>
      <c r="BE247" s="167">
        <f t="shared" si="300"/>
        <v>0</v>
      </c>
      <c r="BG247" s="167"/>
    </row>
    <row r="248" spans="1:62">
      <c r="A248" s="93"/>
      <c r="B248" s="94"/>
      <c r="C248" s="324">
        <v>14</v>
      </c>
      <c r="D248" s="832"/>
      <c r="E248" s="833"/>
      <c r="F248" s="833"/>
      <c r="G248" s="834"/>
      <c r="H248" s="49"/>
      <c r="I248" s="50"/>
      <c r="J248" s="866"/>
      <c r="K248" s="867"/>
      <c r="L248" s="51"/>
      <c r="M248" s="52"/>
      <c r="N248" s="52"/>
      <c r="O248" s="52"/>
      <c r="P248" s="52"/>
      <c r="Q248" s="318">
        <f t="shared" si="284"/>
        <v>0</v>
      </c>
      <c r="R248" s="51"/>
      <c r="S248" s="60"/>
      <c r="T248" s="59"/>
      <c r="U248" s="59"/>
      <c r="V248" s="63"/>
      <c r="W248" s="319">
        <f t="shared" si="285"/>
        <v>0</v>
      </c>
      <c r="X248" s="320">
        <f t="shared" si="282"/>
        <v>0</v>
      </c>
      <c r="Y248" s="325">
        <f t="shared" si="288"/>
        <v>0</v>
      </c>
      <c r="Z248" s="51"/>
      <c r="AA248" s="334">
        <f t="shared" si="289"/>
        <v>0</v>
      </c>
      <c r="AB248" s="327" t="str">
        <f>IF(A248="A","√",IF('Formulario 1'!$D$11=8,IF('Cuadro de Personal'!Q248&gt;30,"E",IF(Y248&gt;48,"E","√")),IF(Y248&gt;48,"E","√")))</f>
        <v>√</v>
      </c>
      <c r="AC248" s="1">
        <f t="shared" si="286"/>
        <v>1</v>
      </c>
      <c r="AE248" s="1" t="str">
        <f t="shared" si="244"/>
        <v/>
      </c>
      <c r="AF248" s="1">
        <f t="shared" si="264"/>
        <v>0</v>
      </c>
      <c r="AG248" s="1">
        <f t="shared" ca="1" si="269"/>
        <v>4</v>
      </c>
      <c r="AH248" s="1" t="str">
        <f t="shared" si="265"/>
        <v/>
      </c>
      <c r="AI248" s="1" t="str">
        <f t="shared" si="266"/>
        <v/>
      </c>
      <c r="AJ248" s="1" t="str">
        <f t="shared" si="267"/>
        <v/>
      </c>
      <c r="AL248" s="167">
        <f t="shared" ref="AL248:BE248" si="301">+IF($AE248="CC",SUMIF($R248:$V248,AL$9,$R267:$V267),0)</f>
        <v>0</v>
      </c>
      <c r="AM248" s="167">
        <f t="shared" si="301"/>
        <v>0</v>
      </c>
      <c r="AN248" s="167">
        <f t="shared" si="301"/>
        <v>0</v>
      </c>
      <c r="AO248" s="167">
        <f t="shared" si="301"/>
        <v>0</v>
      </c>
      <c r="AP248" s="167">
        <f t="shared" si="301"/>
        <v>0</v>
      </c>
      <c r="AQ248" s="167">
        <f t="shared" si="301"/>
        <v>0</v>
      </c>
      <c r="AR248" s="167">
        <f t="shared" si="301"/>
        <v>0</v>
      </c>
      <c r="AS248" s="167">
        <f t="shared" si="301"/>
        <v>0</v>
      </c>
      <c r="AT248" s="167">
        <f t="shared" si="301"/>
        <v>0</v>
      </c>
      <c r="AU248" s="167">
        <f t="shared" si="301"/>
        <v>0</v>
      </c>
      <c r="AV248" s="167">
        <f t="shared" si="301"/>
        <v>0</v>
      </c>
      <c r="AW248" s="167">
        <f t="shared" si="301"/>
        <v>0</v>
      </c>
      <c r="AX248" s="167">
        <f t="shared" si="301"/>
        <v>0</v>
      </c>
      <c r="AY248" s="167">
        <f t="shared" si="301"/>
        <v>0</v>
      </c>
      <c r="AZ248" s="167">
        <f t="shared" si="301"/>
        <v>0</v>
      </c>
      <c r="BA248" s="167">
        <f t="shared" si="301"/>
        <v>0</v>
      </c>
      <c r="BB248" s="167">
        <f t="shared" si="301"/>
        <v>0</v>
      </c>
      <c r="BC248" s="167">
        <f t="shared" si="301"/>
        <v>0</v>
      </c>
      <c r="BD248" s="167">
        <f t="shared" si="301"/>
        <v>0</v>
      </c>
      <c r="BE248" s="167">
        <f t="shared" si="301"/>
        <v>0</v>
      </c>
      <c r="BG248" s="167"/>
    </row>
    <row r="249" spans="1:62">
      <c r="A249" s="93"/>
      <c r="B249" s="94"/>
      <c r="C249" s="324">
        <v>15</v>
      </c>
      <c r="D249" s="832"/>
      <c r="E249" s="833"/>
      <c r="F249" s="833"/>
      <c r="G249" s="834"/>
      <c r="H249" s="49"/>
      <c r="I249" s="50"/>
      <c r="J249" s="866"/>
      <c r="K249" s="867"/>
      <c r="L249" s="51"/>
      <c r="M249" s="52"/>
      <c r="N249" s="52"/>
      <c r="O249" s="52"/>
      <c r="P249" s="52"/>
      <c r="Q249" s="318">
        <f t="shared" si="284"/>
        <v>0</v>
      </c>
      <c r="R249" s="51"/>
      <c r="S249" s="60"/>
      <c r="T249" s="59"/>
      <c r="U249" s="59"/>
      <c r="V249" s="63"/>
      <c r="W249" s="319">
        <f t="shared" si="285"/>
        <v>0</v>
      </c>
      <c r="X249" s="320">
        <f t="shared" si="282"/>
        <v>0</v>
      </c>
      <c r="Y249" s="325">
        <f t="shared" si="288"/>
        <v>0</v>
      </c>
      <c r="Z249" s="51"/>
      <c r="AA249" s="334">
        <f t="shared" si="289"/>
        <v>0</v>
      </c>
      <c r="AB249" s="327" t="str">
        <f>IF(A249="A","√",IF('Formulario 1'!$D$11=8,IF('Cuadro de Personal'!Q249&gt;30,"E",IF(Y249&gt;48,"E","√")),IF(Y249&gt;48,"E","√")))</f>
        <v>√</v>
      </c>
      <c r="AC249" s="1">
        <f t="shared" si="286"/>
        <v>1</v>
      </c>
      <c r="AE249" s="1" t="str">
        <f t="shared" si="244"/>
        <v/>
      </c>
      <c r="AF249" s="1">
        <f t="shared" si="264"/>
        <v>0</v>
      </c>
      <c r="AG249" s="1">
        <f t="shared" ca="1" si="269"/>
        <v>4</v>
      </c>
      <c r="AH249" s="1" t="str">
        <f t="shared" si="265"/>
        <v/>
      </c>
      <c r="AI249" s="1" t="str">
        <f t="shared" si="266"/>
        <v/>
      </c>
      <c r="AJ249" s="1" t="str">
        <f t="shared" si="267"/>
        <v/>
      </c>
      <c r="AL249" s="167">
        <f t="shared" ref="AL249:BE249" si="302">+IF($AE249="CC",SUMIF($R249:$V249,AL$9,$R268:$V268),0)</f>
        <v>0</v>
      </c>
      <c r="AM249" s="167">
        <f t="shared" si="302"/>
        <v>0</v>
      </c>
      <c r="AN249" s="167">
        <f t="shared" si="302"/>
        <v>0</v>
      </c>
      <c r="AO249" s="167">
        <f t="shared" si="302"/>
        <v>0</v>
      </c>
      <c r="AP249" s="167">
        <f t="shared" si="302"/>
        <v>0</v>
      </c>
      <c r="AQ249" s="167">
        <f t="shared" si="302"/>
        <v>0</v>
      </c>
      <c r="AR249" s="167">
        <f t="shared" si="302"/>
        <v>0</v>
      </c>
      <c r="AS249" s="167">
        <f t="shared" si="302"/>
        <v>0</v>
      </c>
      <c r="AT249" s="167">
        <f t="shared" si="302"/>
        <v>0</v>
      </c>
      <c r="AU249" s="167">
        <f t="shared" si="302"/>
        <v>0</v>
      </c>
      <c r="AV249" s="167">
        <f t="shared" si="302"/>
        <v>0</v>
      </c>
      <c r="AW249" s="167">
        <f t="shared" si="302"/>
        <v>0</v>
      </c>
      <c r="AX249" s="167">
        <f t="shared" si="302"/>
        <v>0</v>
      </c>
      <c r="AY249" s="167">
        <f t="shared" si="302"/>
        <v>0</v>
      </c>
      <c r="AZ249" s="167">
        <f t="shared" si="302"/>
        <v>0</v>
      </c>
      <c r="BA249" s="167">
        <f t="shared" si="302"/>
        <v>0</v>
      </c>
      <c r="BB249" s="167">
        <f t="shared" si="302"/>
        <v>0</v>
      </c>
      <c r="BC249" s="167">
        <f t="shared" si="302"/>
        <v>0</v>
      </c>
      <c r="BD249" s="167">
        <f t="shared" si="302"/>
        <v>0</v>
      </c>
      <c r="BE249" s="167">
        <f t="shared" si="302"/>
        <v>0</v>
      </c>
      <c r="BG249" s="167"/>
    </row>
    <row r="250" spans="1:62">
      <c r="A250" s="93"/>
      <c r="B250" s="94"/>
      <c r="C250" s="324">
        <v>16</v>
      </c>
      <c r="D250" s="832"/>
      <c r="E250" s="833"/>
      <c r="F250" s="833"/>
      <c r="G250" s="834"/>
      <c r="H250" s="49"/>
      <c r="I250" s="50"/>
      <c r="J250" s="866"/>
      <c r="K250" s="867"/>
      <c r="L250" s="51"/>
      <c r="M250" s="52"/>
      <c r="N250" s="52"/>
      <c r="O250" s="52"/>
      <c r="P250" s="52"/>
      <c r="Q250" s="318">
        <f t="shared" si="284"/>
        <v>0</v>
      </c>
      <c r="R250" s="51"/>
      <c r="S250" s="60"/>
      <c r="T250" s="59"/>
      <c r="U250" s="59"/>
      <c r="V250" s="63"/>
      <c r="W250" s="319">
        <f t="shared" si="285"/>
        <v>0</v>
      </c>
      <c r="X250" s="320">
        <f t="shared" si="282"/>
        <v>0</v>
      </c>
      <c r="Y250" s="325">
        <f t="shared" si="288"/>
        <v>0</v>
      </c>
      <c r="Z250" s="51"/>
      <c r="AA250" s="334">
        <f t="shared" si="289"/>
        <v>0</v>
      </c>
      <c r="AB250" s="327" t="str">
        <f>IF(A250="A","√",IF('Formulario 1'!$D$11=8,IF('Cuadro de Personal'!Q250&gt;30,"E",IF(Y250&gt;48,"E","√")),IF(Y250&gt;48,"E","√")))</f>
        <v>√</v>
      </c>
      <c r="AC250" s="1">
        <f t="shared" si="286"/>
        <v>1</v>
      </c>
      <c r="AE250" s="1" t="str">
        <f t="shared" si="244"/>
        <v/>
      </c>
      <c r="AF250" s="1">
        <f t="shared" si="264"/>
        <v>0</v>
      </c>
      <c r="AG250" s="1">
        <f t="shared" ca="1" si="269"/>
        <v>4</v>
      </c>
      <c r="AH250" s="1" t="str">
        <f t="shared" si="265"/>
        <v/>
      </c>
      <c r="AI250" s="1" t="str">
        <f t="shared" si="266"/>
        <v/>
      </c>
      <c r="AJ250" s="1" t="str">
        <f t="shared" si="267"/>
        <v/>
      </c>
      <c r="AL250" s="167">
        <f t="shared" ref="AL250:BE250" si="303">+IF($AE250="CC",SUMIF($R250:$V250,AL$9,$R269:$V269),0)</f>
        <v>0</v>
      </c>
      <c r="AM250" s="167">
        <f t="shared" si="303"/>
        <v>0</v>
      </c>
      <c r="AN250" s="167">
        <f t="shared" si="303"/>
        <v>0</v>
      </c>
      <c r="AO250" s="167">
        <f t="shared" si="303"/>
        <v>0</v>
      </c>
      <c r="AP250" s="167">
        <f t="shared" si="303"/>
        <v>0</v>
      </c>
      <c r="AQ250" s="167">
        <f t="shared" si="303"/>
        <v>0</v>
      </c>
      <c r="AR250" s="167">
        <f t="shared" si="303"/>
        <v>0</v>
      </c>
      <c r="AS250" s="167">
        <f t="shared" si="303"/>
        <v>0</v>
      </c>
      <c r="AT250" s="167">
        <f t="shared" si="303"/>
        <v>0</v>
      </c>
      <c r="AU250" s="167">
        <f t="shared" si="303"/>
        <v>0</v>
      </c>
      <c r="AV250" s="167">
        <f t="shared" si="303"/>
        <v>0</v>
      </c>
      <c r="AW250" s="167">
        <f t="shared" si="303"/>
        <v>0</v>
      </c>
      <c r="AX250" s="167">
        <f t="shared" si="303"/>
        <v>0</v>
      </c>
      <c r="AY250" s="167">
        <f t="shared" si="303"/>
        <v>0</v>
      </c>
      <c r="AZ250" s="167">
        <f t="shared" si="303"/>
        <v>0</v>
      </c>
      <c r="BA250" s="167">
        <f t="shared" si="303"/>
        <v>0</v>
      </c>
      <c r="BB250" s="167">
        <f t="shared" si="303"/>
        <v>0</v>
      </c>
      <c r="BC250" s="167">
        <f t="shared" si="303"/>
        <v>0</v>
      </c>
      <c r="BD250" s="167">
        <f t="shared" si="303"/>
        <v>0</v>
      </c>
      <c r="BE250" s="167">
        <f t="shared" si="303"/>
        <v>0</v>
      </c>
      <c r="BG250" s="167"/>
    </row>
    <row r="251" spans="1:62">
      <c r="A251" s="93"/>
      <c r="B251" s="94"/>
      <c r="C251" s="324">
        <v>17</v>
      </c>
      <c r="D251" s="832"/>
      <c r="E251" s="833"/>
      <c r="F251" s="833"/>
      <c r="G251" s="834"/>
      <c r="H251" s="49"/>
      <c r="I251" s="50"/>
      <c r="J251" s="866"/>
      <c r="K251" s="867"/>
      <c r="L251" s="51"/>
      <c r="M251" s="52"/>
      <c r="N251" s="52"/>
      <c r="O251" s="52"/>
      <c r="P251" s="52"/>
      <c r="Q251" s="318">
        <f t="shared" si="284"/>
        <v>0</v>
      </c>
      <c r="R251" s="51"/>
      <c r="S251" s="60"/>
      <c r="T251" s="59"/>
      <c r="U251" s="59"/>
      <c r="V251" s="63"/>
      <c r="W251" s="319">
        <f t="shared" si="285"/>
        <v>0</v>
      </c>
      <c r="X251" s="320">
        <f t="shared" si="282"/>
        <v>0</v>
      </c>
      <c r="Y251" s="325">
        <f t="shared" si="288"/>
        <v>0</v>
      </c>
      <c r="Z251" s="51"/>
      <c r="AA251" s="334">
        <f t="shared" si="289"/>
        <v>0</v>
      </c>
      <c r="AB251" s="327" t="str">
        <f>IF(A251="A","√",IF('Formulario 1'!$D$11=8,IF('Cuadro de Personal'!Q251&gt;30,"E",IF(Y251&gt;48,"E","√")),IF(Y251&gt;48,"E","√")))</f>
        <v>√</v>
      </c>
      <c r="AC251" s="1">
        <f t="shared" si="286"/>
        <v>1</v>
      </c>
      <c r="AE251" s="1" t="str">
        <f t="shared" si="244"/>
        <v/>
      </c>
      <c r="AF251" s="1">
        <f t="shared" si="264"/>
        <v>0</v>
      </c>
      <c r="AG251" s="1">
        <f t="shared" ca="1" si="269"/>
        <v>4</v>
      </c>
      <c r="AH251" s="1" t="str">
        <f t="shared" si="265"/>
        <v/>
      </c>
      <c r="AI251" s="1" t="str">
        <f t="shared" si="266"/>
        <v/>
      </c>
      <c r="AJ251" s="1" t="str">
        <f t="shared" si="267"/>
        <v/>
      </c>
      <c r="AL251" s="167">
        <f t="shared" ref="AL251:BE251" si="304">+IF($AE251="CC",SUMIF($R251:$V251,AL$9,$R270:$V270),0)</f>
        <v>0</v>
      </c>
      <c r="AM251" s="167">
        <f t="shared" si="304"/>
        <v>0</v>
      </c>
      <c r="AN251" s="167">
        <f t="shared" si="304"/>
        <v>0</v>
      </c>
      <c r="AO251" s="167">
        <f t="shared" si="304"/>
        <v>0</v>
      </c>
      <c r="AP251" s="167">
        <f t="shared" si="304"/>
        <v>0</v>
      </c>
      <c r="AQ251" s="167">
        <f t="shared" si="304"/>
        <v>0</v>
      </c>
      <c r="AR251" s="167">
        <f t="shared" si="304"/>
        <v>0</v>
      </c>
      <c r="AS251" s="167">
        <f t="shared" si="304"/>
        <v>0</v>
      </c>
      <c r="AT251" s="167">
        <f t="shared" si="304"/>
        <v>0</v>
      </c>
      <c r="AU251" s="167">
        <f t="shared" si="304"/>
        <v>0</v>
      </c>
      <c r="AV251" s="167">
        <f t="shared" si="304"/>
        <v>0</v>
      </c>
      <c r="AW251" s="167">
        <f t="shared" si="304"/>
        <v>0</v>
      </c>
      <c r="AX251" s="167">
        <f t="shared" si="304"/>
        <v>0</v>
      </c>
      <c r="AY251" s="167">
        <f t="shared" si="304"/>
        <v>0</v>
      </c>
      <c r="AZ251" s="167">
        <f t="shared" si="304"/>
        <v>0</v>
      </c>
      <c r="BA251" s="167">
        <f t="shared" si="304"/>
        <v>0</v>
      </c>
      <c r="BB251" s="167">
        <f t="shared" si="304"/>
        <v>0</v>
      </c>
      <c r="BC251" s="167">
        <f t="shared" si="304"/>
        <v>0</v>
      </c>
      <c r="BD251" s="167">
        <f t="shared" si="304"/>
        <v>0</v>
      </c>
      <c r="BE251" s="167">
        <f t="shared" si="304"/>
        <v>0</v>
      </c>
      <c r="BG251" s="167"/>
    </row>
    <row r="252" spans="1:62" ht="15.75" thickBot="1">
      <c r="A252" s="95"/>
      <c r="B252" s="96"/>
      <c r="C252" s="328">
        <v>18</v>
      </c>
      <c r="D252" s="858"/>
      <c r="E252" s="859"/>
      <c r="F252" s="859"/>
      <c r="G252" s="860"/>
      <c r="H252" s="53"/>
      <c r="I252" s="54"/>
      <c r="J252" s="861"/>
      <c r="K252" s="862"/>
      <c r="L252" s="55"/>
      <c r="M252" s="56"/>
      <c r="N252" s="56"/>
      <c r="O252" s="56"/>
      <c r="P252" s="56"/>
      <c r="Q252" s="329">
        <f t="shared" si="284"/>
        <v>0</v>
      </c>
      <c r="R252" s="55"/>
      <c r="S252" s="61"/>
      <c r="T252" s="64"/>
      <c r="U252" s="64"/>
      <c r="V252" s="65"/>
      <c r="W252" s="319">
        <f t="shared" si="285"/>
        <v>0</v>
      </c>
      <c r="X252" s="320">
        <f t="shared" si="282"/>
        <v>0</v>
      </c>
      <c r="Y252" s="330">
        <f t="shared" si="288"/>
        <v>0</v>
      </c>
      <c r="Z252" s="58"/>
      <c r="AA252" s="335">
        <f t="shared" si="289"/>
        <v>0</v>
      </c>
      <c r="AB252" s="332" t="str">
        <f>IF(A252="A","√",IF('Formulario 1'!$D$11=8,IF('Cuadro de Personal'!Q252&gt;30,"E",IF(Y252&gt;48,"E","√")),IF(Y252&gt;48,"E","√")))</f>
        <v>√</v>
      </c>
      <c r="AC252" s="1">
        <f t="shared" si="286"/>
        <v>1</v>
      </c>
      <c r="AE252" s="1" t="str">
        <f t="shared" si="244"/>
        <v/>
      </c>
      <c r="AF252" s="1">
        <f t="shared" si="264"/>
        <v>0</v>
      </c>
      <c r="AG252" s="1">
        <f t="shared" ca="1" si="269"/>
        <v>4</v>
      </c>
      <c r="AH252" s="1" t="str">
        <f t="shared" si="265"/>
        <v/>
      </c>
      <c r="AI252" s="1" t="str">
        <f t="shared" si="266"/>
        <v/>
      </c>
      <c r="AJ252" s="1" t="str">
        <f t="shared" si="267"/>
        <v/>
      </c>
      <c r="AL252" s="167">
        <f t="shared" ref="AL252:BE252" si="305">+IF($AE252="CC",SUMIF($R252:$V252,AL$9,$R271:$V271),0)</f>
        <v>0</v>
      </c>
      <c r="AM252" s="167">
        <f t="shared" si="305"/>
        <v>0</v>
      </c>
      <c r="AN252" s="167">
        <f t="shared" si="305"/>
        <v>0</v>
      </c>
      <c r="AO252" s="167">
        <f t="shared" si="305"/>
        <v>0</v>
      </c>
      <c r="AP252" s="167">
        <f t="shared" si="305"/>
        <v>0</v>
      </c>
      <c r="AQ252" s="167">
        <f t="shared" si="305"/>
        <v>0</v>
      </c>
      <c r="AR252" s="167">
        <f t="shared" si="305"/>
        <v>0</v>
      </c>
      <c r="AS252" s="167">
        <f t="shared" si="305"/>
        <v>0</v>
      </c>
      <c r="AT252" s="167">
        <f t="shared" si="305"/>
        <v>0</v>
      </c>
      <c r="AU252" s="167">
        <f t="shared" si="305"/>
        <v>0</v>
      </c>
      <c r="AV252" s="167">
        <f t="shared" si="305"/>
        <v>0</v>
      </c>
      <c r="AW252" s="167">
        <f t="shared" si="305"/>
        <v>0</v>
      </c>
      <c r="AX252" s="167">
        <f t="shared" si="305"/>
        <v>0</v>
      </c>
      <c r="AY252" s="167">
        <f t="shared" si="305"/>
        <v>0</v>
      </c>
      <c r="AZ252" s="167">
        <f t="shared" si="305"/>
        <v>0</v>
      </c>
      <c r="BA252" s="167">
        <f t="shared" si="305"/>
        <v>0</v>
      </c>
      <c r="BB252" s="167">
        <f t="shared" si="305"/>
        <v>0</v>
      </c>
      <c r="BC252" s="167">
        <f t="shared" si="305"/>
        <v>0</v>
      </c>
      <c r="BD252" s="167">
        <f t="shared" si="305"/>
        <v>0</v>
      </c>
      <c r="BE252" s="167">
        <f t="shared" si="305"/>
        <v>0</v>
      </c>
      <c r="BG252" s="167"/>
    </row>
    <row r="253" spans="1:62" ht="15.75" customHeight="1" thickBot="1">
      <c r="C253" s="66"/>
      <c r="D253" s="66"/>
      <c r="E253" s="66"/>
      <c r="F253" s="66"/>
      <c r="G253" s="66"/>
      <c r="H253" s="117"/>
      <c r="I253" s="863" t="s">
        <v>959</v>
      </c>
      <c r="J253" s="864"/>
      <c r="K253" s="865"/>
      <c r="L253" s="68">
        <f t="shared" ref="L253:S253" si="306">+SUM(L235:L252)-SUMIF($A235:$A252,"A",L235:L252)</f>
        <v>0</v>
      </c>
      <c r="M253" s="67">
        <f t="shared" si="306"/>
        <v>0</v>
      </c>
      <c r="N253" s="67">
        <f t="shared" si="306"/>
        <v>0</v>
      </c>
      <c r="O253" s="67">
        <f t="shared" si="306"/>
        <v>0</v>
      </c>
      <c r="P253" s="67">
        <f t="shared" si="306"/>
        <v>0</v>
      </c>
      <c r="Q253" s="69">
        <f t="shared" si="306"/>
        <v>0</v>
      </c>
      <c r="R253" s="158">
        <f t="shared" si="306"/>
        <v>0</v>
      </c>
      <c r="S253" s="116">
        <f t="shared" si="306"/>
        <v>0</v>
      </c>
      <c r="T253" s="116">
        <f>+SUM(T235:T252)-SUMIF($A235:$A252,"A",T235:T252)</f>
        <v>0</v>
      </c>
      <c r="U253" s="116">
        <f>+SUM(U235:U252)-SUMIF($A235:$A252,"A",U235:U252)</f>
        <v>0</v>
      </c>
      <c r="V253" s="73">
        <f>+SUM(V235:V252)-SUMIF($A235:$A252,"A",V235:V252)</f>
        <v>0</v>
      </c>
      <c r="W253" s="70">
        <f>+SUM(Q253:V253)</f>
        <v>0</v>
      </c>
      <c r="X253" s="71">
        <f>+SUM(X235:X252)</f>
        <v>0</v>
      </c>
      <c r="Y253" s="71">
        <f>+SUM(Y235:Y252)-SUMIF($A235:$A252,"A",Y235:Y252)</f>
        <v>0</v>
      </c>
      <c r="Z253" s="72">
        <f>+SUM(Z235:Z252)</f>
        <v>0</v>
      </c>
      <c r="AA253" s="73">
        <f>+SUM(AA235:AA252)-SUMIF($A235:$A252,"A",AA235:AA252)</f>
        <v>0</v>
      </c>
      <c r="AB253" s="301" t="str">
        <f>IF($C232="n.a.","√",IF(AND(Q255="√",D257=E257,F257=G257),IF(B254="Coordinador de Departamento: asignado",IF(AC253=18,"√","Er"),IF(B254="",IF(AC253=18,"√","Er"),"Er")),"Er"))</f>
        <v>√</v>
      </c>
      <c r="AC253" s="1">
        <f>+SUM(AC235:AC252)</f>
        <v>18</v>
      </c>
      <c r="AE253" s="1" t="str">
        <f t="shared" si="244"/>
        <v/>
      </c>
      <c r="AF253" s="1">
        <f t="shared" si="264"/>
        <v>1</v>
      </c>
      <c r="AG253" s="1">
        <f t="shared" ca="1" si="269"/>
        <v>5</v>
      </c>
      <c r="AH253" s="1">
        <f t="shared" ca="1" si="265"/>
        <v>5</v>
      </c>
      <c r="AI253" s="1" t="str">
        <f t="shared" ca="1" si="266"/>
        <v>CP5</v>
      </c>
      <c r="AJ253" s="1" t="str">
        <f t="shared" si="267"/>
        <v>√</v>
      </c>
      <c r="AL253" s="167">
        <f t="shared" ref="AL253:BE253" si="307">+IF($AE253="CC",SUMIF($R253:$V253,AL$9,$R272:$V272),0)</f>
        <v>0</v>
      </c>
      <c r="AM253" s="167">
        <f t="shared" si="307"/>
        <v>0</v>
      </c>
      <c r="AN253" s="167">
        <f t="shared" si="307"/>
        <v>0</v>
      </c>
      <c r="AO253" s="167">
        <f t="shared" si="307"/>
        <v>0</v>
      </c>
      <c r="AP253" s="167">
        <f t="shared" si="307"/>
        <v>0</v>
      </c>
      <c r="AQ253" s="167">
        <f t="shared" si="307"/>
        <v>0</v>
      </c>
      <c r="AR253" s="167">
        <f t="shared" si="307"/>
        <v>0</v>
      </c>
      <c r="AS253" s="167">
        <f t="shared" si="307"/>
        <v>0</v>
      </c>
      <c r="AT253" s="167">
        <f t="shared" si="307"/>
        <v>0</v>
      </c>
      <c r="AU253" s="167">
        <f t="shared" si="307"/>
        <v>0</v>
      </c>
      <c r="AV253" s="167">
        <f t="shared" si="307"/>
        <v>0</v>
      </c>
      <c r="AW253" s="167">
        <f t="shared" si="307"/>
        <v>0</v>
      </c>
      <c r="AX253" s="167">
        <f t="shared" si="307"/>
        <v>0</v>
      </c>
      <c r="AY253" s="167">
        <f t="shared" si="307"/>
        <v>0</v>
      </c>
      <c r="AZ253" s="167">
        <f t="shared" si="307"/>
        <v>0</v>
      </c>
      <c r="BA253" s="167">
        <f t="shared" si="307"/>
        <v>0</v>
      </c>
      <c r="BB253" s="167">
        <f t="shared" si="307"/>
        <v>0</v>
      </c>
      <c r="BC253" s="167">
        <f t="shared" si="307"/>
        <v>0</v>
      </c>
      <c r="BD253" s="167">
        <f t="shared" si="307"/>
        <v>0</v>
      </c>
      <c r="BE253" s="167">
        <f t="shared" si="307"/>
        <v>0</v>
      </c>
      <c r="BH253" s="308">
        <f>+X253</f>
        <v>0</v>
      </c>
    </row>
    <row r="254" spans="1:62" ht="15.75" customHeight="1">
      <c r="B254" s="973" t="str">
        <f>IF($C232="n.a.","",IF(LOOKUP(A225,'Hoja de Cálculo'!$S$20:$S$45,'Hoja de Cálculo'!$AD$20:$AD$45)=0,"",IF(A255="","Coordinador de Departamento: sin asignar","Coordinador de Departamento: asignado")))</f>
        <v/>
      </c>
      <c r="C254" s="974"/>
      <c r="D254" s="974"/>
      <c r="E254" s="974"/>
      <c r="F254" s="974"/>
      <c r="G254" s="975"/>
      <c r="I254" s="915" t="s">
        <v>954</v>
      </c>
      <c r="J254" s="916"/>
      <c r="K254" s="917"/>
      <c r="L254" s="75">
        <f>IF($C232="n.a.","n.a.",LOOKUP($A225,'Hoja de Cálculo'!$S$20:$S$45,'Hoja de Cálculo'!W$20:W$45))</f>
        <v>0</v>
      </c>
      <c r="M254" s="74">
        <f>IF($C232="n.a.","n.a.",LOOKUP($A225,'Hoja de Cálculo'!$S$20:$S$45,'Hoja de Cálculo'!X$20:X$45))</f>
        <v>0</v>
      </c>
      <c r="N254" s="74">
        <f>IF($C232="n.a.","n.a.",LOOKUP($A225,'Hoja de Cálculo'!$S$20:$S$45,'Hoja de Cálculo'!Y$20:Y$45))</f>
        <v>0</v>
      </c>
      <c r="O254" s="74">
        <f>IF($C232="n.a.","n.a.",LOOKUP($A225,'Hoja de Cálculo'!$S$20:$S$45,'Hoja de Cálculo'!Z$20:Z$45))</f>
        <v>0</v>
      </c>
      <c r="P254" s="74">
        <f>IF($C232="n.a.","n.a.",LOOKUP($A225,'Hoja de Cálculo'!$S$20:$S$45,'Hoja de Cálculo'!AA$20:AA$45))</f>
        <v>0</v>
      </c>
      <c r="Q254" s="76">
        <f>+SUM(L254:P254)</f>
        <v>0</v>
      </c>
      <c r="R254" s="77" t="str">
        <f>+IF(R234=2,LOOKUP($A225,'Hoja de Cálculo'!$S$20:$S$45,'Hoja de Cálculo'!$AD$20:$AD$45),"")</f>
        <v/>
      </c>
      <c r="S254" s="77" t="str">
        <f>+IF(S234=2,LOOKUP($A225,'Hoja de Cálculo'!$S$20:$S$45,'Hoja de Cálculo'!$AD$20:$AD$45),"")</f>
        <v/>
      </c>
      <c r="T254" s="77" t="str">
        <f>+IF(T234=2,LOOKUP($A225,'Hoja de Cálculo'!$S$20:$S$45,'Hoja de Cálculo'!$AD$20:$AD$45),"")</f>
        <v/>
      </c>
      <c r="U254" s="77" t="str">
        <f>+IF(U234=2,LOOKUP($A225,'Hoja de Cálculo'!$S$20:$S$45,'Hoja de Cálculo'!$AD$20:$AD$45),"")</f>
        <v/>
      </c>
      <c r="V254" s="77" t="str">
        <f>+IF(V234=2,LOOKUP($A225,'Hoja de Cálculo'!$S$20:$S$45,'Hoja de Cálculo'!$AD$20:$AD$45),"")</f>
        <v/>
      </c>
      <c r="W254" s="70"/>
      <c r="X254" s="77"/>
      <c r="Y254" s="77"/>
      <c r="Z254" s="77"/>
      <c r="AA254" s="77"/>
      <c r="AE254" s="1" t="str">
        <f t="shared" si="244"/>
        <v/>
      </c>
      <c r="AF254" s="1">
        <f t="shared" si="264"/>
        <v>0</v>
      </c>
      <c r="AG254" s="1">
        <f t="shared" ca="1" si="269"/>
        <v>5</v>
      </c>
      <c r="AH254" s="1" t="str">
        <f t="shared" si="265"/>
        <v/>
      </c>
      <c r="AI254" s="1" t="str">
        <f t="shared" si="266"/>
        <v/>
      </c>
      <c r="AJ254" s="1" t="str">
        <f t="shared" si="267"/>
        <v/>
      </c>
      <c r="AL254" s="167">
        <f t="shared" ref="AL254:BE254" si="308">+IF($AE254="CC",SUMIF($R254:$V254,AL$9,$R273:$V273),0)</f>
        <v>0</v>
      </c>
      <c r="AM254" s="167">
        <f t="shared" si="308"/>
        <v>0</v>
      </c>
      <c r="AN254" s="167">
        <f t="shared" si="308"/>
        <v>0</v>
      </c>
      <c r="AO254" s="167">
        <f t="shared" si="308"/>
        <v>0</v>
      </c>
      <c r="AP254" s="167">
        <f t="shared" si="308"/>
        <v>0</v>
      </c>
      <c r="AQ254" s="167">
        <f t="shared" si="308"/>
        <v>0</v>
      </c>
      <c r="AR254" s="167">
        <f t="shared" si="308"/>
        <v>0</v>
      </c>
      <c r="AS254" s="167">
        <f t="shared" si="308"/>
        <v>0</v>
      </c>
      <c r="AT254" s="167">
        <f t="shared" si="308"/>
        <v>0</v>
      </c>
      <c r="AU254" s="167">
        <f t="shared" si="308"/>
        <v>0</v>
      </c>
      <c r="AV254" s="167">
        <f t="shared" si="308"/>
        <v>0</v>
      </c>
      <c r="AW254" s="167">
        <f t="shared" si="308"/>
        <v>0</v>
      </c>
      <c r="AX254" s="167">
        <f t="shared" si="308"/>
        <v>0</v>
      </c>
      <c r="AY254" s="167">
        <f t="shared" si="308"/>
        <v>0</v>
      </c>
      <c r="AZ254" s="167">
        <f t="shared" si="308"/>
        <v>0</v>
      </c>
      <c r="BA254" s="167">
        <f t="shared" si="308"/>
        <v>0</v>
      </c>
      <c r="BB254" s="167">
        <f t="shared" si="308"/>
        <v>0</v>
      </c>
      <c r="BC254" s="167">
        <f t="shared" si="308"/>
        <v>0</v>
      </c>
      <c r="BD254" s="167">
        <f t="shared" si="308"/>
        <v>0</v>
      </c>
      <c r="BE254" s="167">
        <f t="shared" si="308"/>
        <v>0</v>
      </c>
    </row>
    <row r="255" spans="1:62" ht="15" customHeight="1" thickBot="1">
      <c r="A255" s="119" t="str">
        <f>+IF(R255="√",1,IF(S255="√",1,IF(T255="√",1,IF(U255="√",1,IF(V255="√",1,"")))))</f>
        <v/>
      </c>
      <c r="B255" s="918" t="str">
        <f>+IF('Formulario 1'!$E$60=2,"",IF(OR(C232="Educación Física",C232="Educación Musical",C232="Educación Religiosa",C232="Informática Educativa"),IF(D257=E257,"Lecciones de Taller Prevocacional asignadas",IF(D257&gt;E257,"Lecciones de Taller Prevocacional sin asignar","Lecciones de Taller Prevocacional sobreasignadas")),""))</f>
        <v/>
      </c>
      <c r="C255" s="919"/>
      <c r="D255" s="919"/>
      <c r="E255" s="919"/>
      <c r="F255" s="919"/>
      <c r="G255" s="920"/>
      <c r="H255" s="66"/>
      <c r="I255" s="849" t="s">
        <v>937</v>
      </c>
      <c r="J255" s="850"/>
      <c r="K255" s="851" t="s">
        <v>938</v>
      </c>
      <c r="L255" s="80" t="str">
        <f>IF(L254="n.a.","n.a.",IF(L253&gt;L254,"E",IF(L253&lt;L254,"S","√")))</f>
        <v>√</v>
      </c>
      <c r="M255" s="79" t="str">
        <f>IF(M254="n.a.","n.a.",IF(M253&gt;M254,"E",IF(M253&lt;M254,"S","√")))</f>
        <v>√</v>
      </c>
      <c r="N255" s="79" t="str">
        <f>IF(N254="n.a.","n.a.",IF(N253&gt;N254,"E",IF(N253&lt;N254,"S","√")))</f>
        <v>√</v>
      </c>
      <c r="O255" s="79" t="str">
        <f>IF(O254="n.a.","n.a.",IF(O253&gt;O254,"E",IF(O253&lt;O254,"S","√")))</f>
        <v>√</v>
      </c>
      <c r="P255" s="79" t="str">
        <f>IF(P254="n.a.","n.a.",IF(P253&gt;P254,"E",IF(P253&lt;P254,"S","√")))</f>
        <v>√</v>
      </c>
      <c r="Q255" s="81" t="str">
        <f>IF($C232="n.a.","n.a.",IF(L255="√",IF(M255="√",IF(N255="√",IF(O255="√",IF(P255="√","√","Er"),"Er"),"Er"),"Er"),"Er"))</f>
        <v>√</v>
      </c>
      <c r="R255" s="118" t="str">
        <f>IF(R234=2,IF(R253&gt;R254,"E",IF(R253&lt;R254,"S","√")),"")</f>
        <v/>
      </c>
      <c r="S255" s="118" t="str">
        <f>IF(S234=2,IF(S253&gt;S254,"E",IF(S253&lt;S254,"S","√")),"")</f>
        <v/>
      </c>
      <c r="T255" s="118" t="str">
        <f>IF(T234=2,IF(T253&gt;T254,"E",IF(T253&lt;T254,"S","√")),"")</f>
        <v/>
      </c>
      <c r="U255" s="118" t="str">
        <f>IF(U234=2,IF(U253&gt;U254,"E",IF(U253&lt;U254,"S","√")),"")</f>
        <v/>
      </c>
      <c r="V255" s="118" t="str">
        <f>IF(V234=2,IF(V253&gt;V254,"E",IF(V253&lt;V254,"S","√")),"")</f>
        <v/>
      </c>
      <c r="AE255" s="1" t="str">
        <f t="shared" si="244"/>
        <v/>
      </c>
      <c r="AF255" s="1">
        <f t="shared" si="264"/>
        <v>0</v>
      </c>
      <c r="AG255" s="1">
        <f t="shared" ca="1" si="269"/>
        <v>5</v>
      </c>
      <c r="AH255" s="1" t="str">
        <f t="shared" si="265"/>
        <v/>
      </c>
      <c r="AI255" s="1" t="str">
        <f t="shared" si="266"/>
        <v/>
      </c>
      <c r="AJ255" s="1" t="str">
        <f t="shared" si="267"/>
        <v/>
      </c>
      <c r="AL255" s="167">
        <f t="shared" ref="AL255:BE255" si="309">+IF($AE255="CC",SUMIF($R255:$V255,AL$9,$R274:$V274),0)</f>
        <v>0</v>
      </c>
      <c r="AM255" s="167">
        <f t="shared" si="309"/>
        <v>0</v>
      </c>
      <c r="AN255" s="167">
        <f t="shared" si="309"/>
        <v>0</v>
      </c>
      <c r="AO255" s="167">
        <f t="shared" si="309"/>
        <v>0</v>
      </c>
      <c r="AP255" s="167">
        <f t="shared" si="309"/>
        <v>0</v>
      </c>
      <c r="AQ255" s="167">
        <f t="shared" si="309"/>
        <v>0</v>
      </c>
      <c r="AR255" s="167">
        <f t="shared" si="309"/>
        <v>0</v>
      </c>
      <c r="AS255" s="167">
        <f t="shared" si="309"/>
        <v>0</v>
      </c>
      <c r="AT255" s="167">
        <f t="shared" si="309"/>
        <v>0</v>
      </c>
      <c r="AU255" s="167">
        <f t="shared" si="309"/>
        <v>0</v>
      </c>
      <c r="AV255" s="167">
        <f t="shared" si="309"/>
        <v>0</v>
      </c>
      <c r="AW255" s="167">
        <f t="shared" si="309"/>
        <v>0</v>
      </c>
      <c r="AX255" s="167">
        <f t="shared" si="309"/>
        <v>0</v>
      </c>
      <c r="AY255" s="167">
        <f t="shared" si="309"/>
        <v>0</v>
      </c>
      <c r="AZ255" s="167">
        <f t="shared" si="309"/>
        <v>0</v>
      </c>
      <c r="BA255" s="167">
        <f t="shared" si="309"/>
        <v>0</v>
      </c>
      <c r="BB255" s="167">
        <f t="shared" si="309"/>
        <v>0</v>
      </c>
      <c r="BC255" s="167">
        <f t="shared" si="309"/>
        <v>0</v>
      </c>
      <c r="BD255" s="167">
        <f t="shared" si="309"/>
        <v>0</v>
      </c>
      <c r="BE255" s="167">
        <f t="shared" si="309"/>
        <v>0</v>
      </c>
    </row>
    <row r="256" spans="1:62" ht="15" customHeight="1" thickBot="1">
      <c r="A256" s="119"/>
      <c r="B256" s="921" t="str">
        <f>+IF('Formulario 1'!$E$64=2,"",IF('Cuadro de Personal'!F257=0,"",IF('Cuadro de Personal'!F257&lt;'Cuadro de Personal'!G257,"Lecciones de TIE sobreasignadas",IF('Cuadro de Personal'!F257&gt;'Cuadro de Personal'!G257,"Lecciones de TIE sin asignar","Lecciones de TIE asignadas -√-"))))</f>
        <v/>
      </c>
      <c r="C256" s="922"/>
      <c r="D256" s="922"/>
      <c r="E256" s="922"/>
      <c r="F256" s="922"/>
      <c r="G256" s="923"/>
      <c r="H256" s="66"/>
      <c r="I256" s="157"/>
      <c r="J256" s="157"/>
      <c r="K256" s="157"/>
      <c r="L256" s="118"/>
      <c r="M256" s="118"/>
      <c r="N256" s="118"/>
      <c r="O256" s="118"/>
      <c r="P256" s="118"/>
      <c r="Q256" s="118"/>
      <c r="R256" s="118"/>
      <c r="T256" s="852" t="str">
        <f>+IF((Q254-Z253)&gt;-1,"Lecciones sin asignar en propiedad:","Exceso de lecciones asignadas en propiedad:")</f>
        <v>Lecciones sin asignar en propiedad:</v>
      </c>
      <c r="U256" s="853"/>
      <c r="V256" s="853"/>
      <c r="W256" s="853"/>
      <c r="X256" s="853"/>
      <c r="Y256" s="853"/>
      <c r="Z256" s="853"/>
      <c r="AA256" s="213">
        <f>+Q254-Z253</f>
        <v>0</v>
      </c>
      <c r="AE256" s="1" t="str">
        <f t="shared" si="244"/>
        <v/>
      </c>
      <c r="AF256" s="1">
        <f t="shared" si="264"/>
        <v>0</v>
      </c>
      <c r="AG256" s="1">
        <f t="shared" ca="1" si="269"/>
        <v>5</v>
      </c>
      <c r="AH256" s="1" t="str">
        <f t="shared" si="265"/>
        <v/>
      </c>
      <c r="AI256" s="1" t="str">
        <f t="shared" si="266"/>
        <v/>
      </c>
      <c r="AJ256" s="1" t="str">
        <f t="shared" si="267"/>
        <v/>
      </c>
      <c r="AL256" s="167">
        <f t="shared" ref="AL256:BE256" si="310">+IF($AE256="CC",SUMIF($R256:$V256,AL$9,$R275:$V275),0)</f>
        <v>0</v>
      </c>
      <c r="AM256" s="167">
        <f t="shared" si="310"/>
        <v>0</v>
      </c>
      <c r="AN256" s="167">
        <f t="shared" si="310"/>
        <v>0</v>
      </c>
      <c r="AO256" s="167">
        <f t="shared" si="310"/>
        <v>0</v>
      </c>
      <c r="AP256" s="167">
        <f t="shared" si="310"/>
        <v>0</v>
      </c>
      <c r="AQ256" s="167">
        <f t="shared" si="310"/>
        <v>0</v>
      </c>
      <c r="AR256" s="167">
        <f t="shared" si="310"/>
        <v>0</v>
      </c>
      <c r="AS256" s="167">
        <f t="shared" si="310"/>
        <v>0</v>
      </c>
      <c r="AT256" s="167">
        <f t="shared" si="310"/>
        <v>0</v>
      </c>
      <c r="AU256" s="167">
        <f t="shared" si="310"/>
        <v>0</v>
      </c>
      <c r="AV256" s="167">
        <f t="shared" si="310"/>
        <v>0</v>
      </c>
      <c r="AW256" s="167">
        <f t="shared" si="310"/>
        <v>0</v>
      </c>
      <c r="AX256" s="167">
        <f t="shared" si="310"/>
        <v>0</v>
      </c>
      <c r="AY256" s="167">
        <f t="shared" si="310"/>
        <v>0</v>
      </c>
      <c r="AZ256" s="167">
        <f t="shared" si="310"/>
        <v>0</v>
      </c>
      <c r="BA256" s="167">
        <f t="shared" si="310"/>
        <v>0</v>
      </c>
      <c r="BB256" s="167">
        <f t="shared" si="310"/>
        <v>0</v>
      </c>
      <c r="BC256" s="167">
        <f t="shared" si="310"/>
        <v>0</v>
      </c>
      <c r="BD256" s="167">
        <f t="shared" si="310"/>
        <v>0</v>
      </c>
      <c r="BE256" s="167">
        <f t="shared" si="310"/>
        <v>0</v>
      </c>
      <c r="BJ256" s="1">
        <f>+IF(OR(B256="",B256="Lecciones de TIE asignadas -√-"),1,0)</f>
        <v>1</v>
      </c>
    </row>
    <row r="257" spans="1:59" ht="15" customHeight="1" thickBot="1">
      <c r="A257" s="119"/>
      <c r="D257" s="176">
        <f>IF($C232="n.a.","n.a.",LOOKUP($A225,'Hoja de Cálculo'!$S$20:$S$45,'Hoja de Cálculo'!AB$20:AB$45))</f>
        <v>0</v>
      </c>
      <c r="E257" s="177">
        <f>+IF(R234=12,R253,IF(S234=12,S253,IF(T234=12,T253,IF(U234=12,U253,IF(V234=12,V253,0)))))</f>
        <v>0</v>
      </c>
      <c r="F257" s="186">
        <f>IF($C232="n.a.",0,LOOKUP($A225,'Hoja de Cálculo'!$S$20:$S$45,'Hoja de Cálculo'!$AL$20:$AL$45))</f>
        <v>0</v>
      </c>
      <c r="G257" s="177">
        <f>+IF(R234=9,R253,0)+IF(S234=9,S253,0)+IF(T234=9,T253,0)+IF(U234=9,U253,0)+IF(V234=9,V253,0)</f>
        <v>0</v>
      </c>
      <c r="H257" s="66"/>
      <c r="I257" s="157"/>
      <c r="J257" s="157"/>
      <c r="K257" s="157"/>
      <c r="L257" s="118"/>
      <c r="M257" s="118"/>
      <c r="N257" s="118"/>
      <c r="O257" s="118"/>
      <c r="P257" s="118"/>
      <c r="Q257" s="854" t="str">
        <f>IF(AA256&lt;0,IF(AA257="","Exceso de lecciones en propiedad asignadas en lecciones Co-curriculares","Exceso de lecciones en propiedad sin asignar:"),"")</f>
        <v/>
      </c>
      <c r="R257" s="855"/>
      <c r="S257" s="855"/>
      <c r="T257" s="855"/>
      <c r="U257" s="855"/>
      <c r="V257" s="855"/>
      <c r="W257" s="855"/>
      <c r="X257" s="855"/>
      <c r="Y257" s="855"/>
      <c r="Z257" s="855"/>
      <c r="AA257" s="156" t="str">
        <f>+IF(AA256&lt;0,IF(W253&gt;=Z253,"",W253-Z253),"")</f>
        <v/>
      </c>
      <c r="AE257" s="1" t="str">
        <f t="shared" si="244"/>
        <v/>
      </c>
      <c r="AF257" s="1">
        <f t="shared" si="264"/>
        <v>0</v>
      </c>
      <c r="AG257" s="1">
        <f t="shared" ca="1" si="269"/>
        <v>5</v>
      </c>
      <c r="AH257" s="1" t="str">
        <f t="shared" si="265"/>
        <v/>
      </c>
      <c r="AI257" s="1" t="str">
        <f t="shared" si="266"/>
        <v/>
      </c>
      <c r="AJ257" s="1" t="str">
        <f t="shared" si="267"/>
        <v/>
      </c>
      <c r="AL257" s="167">
        <f t="shared" ref="AL257:BE257" si="311">+IF($AE257="CC",SUMIF($R257:$V257,AL$9,$R276:$V276),0)</f>
        <v>0</v>
      </c>
      <c r="AM257" s="167">
        <f t="shared" si="311"/>
        <v>0</v>
      </c>
      <c r="AN257" s="167">
        <f t="shared" si="311"/>
        <v>0</v>
      </c>
      <c r="AO257" s="167">
        <f t="shared" si="311"/>
        <v>0</v>
      </c>
      <c r="AP257" s="167">
        <f t="shared" si="311"/>
        <v>0</v>
      </c>
      <c r="AQ257" s="167">
        <f t="shared" si="311"/>
        <v>0</v>
      </c>
      <c r="AR257" s="167">
        <f t="shared" si="311"/>
        <v>0</v>
      </c>
      <c r="AS257" s="167">
        <f t="shared" si="311"/>
        <v>0</v>
      </c>
      <c r="AT257" s="167">
        <f t="shared" si="311"/>
        <v>0</v>
      </c>
      <c r="AU257" s="167">
        <f t="shared" si="311"/>
        <v>0</v>
      </c>
      <c r="AV257" s="167">
        <f t="shared" si="311"/>
        <v>0</v>
      </c>
      <c r="AW257" s="167">
        <f t="shared" si="311"/>
        <v>0</v>
      </c>
      <c r="AX257" s="167">
        <f t="shared" si="311"/>
        <v>0</v>
      </c>
      <c r="AY257" s="167">
        <f t="shared" si="311"/>
        <v>0</v>
      </c>
      <c r="AZ257" s="167">
        <f t="shared" si="311"/>
        <v>0</v>
      </c>
      <c r="BA257" s="167">
        <f t="shared" si="311"/>
        <v>0</v>
      </c>
      <c r="BB257" s="167">
        <f t="shared" si="311"/>
        <v>0</v>
      </c>
      <c r="BC257" s="167">
        <f t="shared" si="311"/>
        <v>0</v>
      </c>
      <c r="BD257" s="167">
        <f t="shared" si="311"/>
        <v>0</v>
      </c>
      <c r="BE257" s="167">
        <f t="shared" si="311"/>
        <v>0</v>
      </c>
      <c r="BG257" s="167">
        <f>+IF(AA257&lt;0,-AA257,0)</f>
        <v>0</v>
      </c>
    </row>
    <row r="258" spans="1:59" ht="7.5" customHeight="1" thickBot="1">
      <c r="C258" s="78"/>
      <c r="D258" s="78"/>
      <c r="E258" s="78"/>
      <c r="F258" s="78"/>
      <c r="G258" s="78"/>
      <c r="AE258" s="1" t="str">
        <f t="shared" si="244"/>
        <v/>
      </c>
      <c r="AF258" s="1">
        <f t="shared" si="264"/>
        <v>0</v>
      </c>
      <c r="AG258" s="1">
        <f t="shared" ca="1" si="269"/>
        <v>5</v>
      </c>
      <c r="AH258" s="1" t="str">
        <f t="shared" si="265"/>
        <v/>
      </c>
      <c r="AI258" s="1" t="str">
        <f t="shared" si="266"/>
        <v/>
      </c>
      <c r="AJ258" s="1" t="str">
        <f t="shared" si="267"/>
        <v/>
      </c>
      <c r="AL258" s="167">
        <f t="shared" ref="AL258:BE258" si="312">+IF($AE258="CC",SUMIF($R258:$V258,AL$9,$R277:$V277),0)</f>
        <v>0</v>
      </c>
      <c r="AM258" s="167">
        <f t="shared" si="312"/>
        <v>0</v>
      </c>
      <c r="AN258" s="167">
        <f t="shared" si="312"/>
        <v>0</v>
      </c>
      <c r="AO258" s="167">
        <f t="shared" si="312"/>
        <v>0</v>
      </c>
      <c r="AP258" s="167">
        <f t="shared" si="312"/>
        <v>0</v>
      </c>
      <c r="AQ258" s="167">
        <f t="shared" si="312"/>
        <v>0</v>
      </c>
      <c r="AR258" s="167">
        <f t="shared" si="312"/>
        <v>0</v>
      </c>
      <c r="AS258" s="167">
        <f t="shared" si="312"/>
        <v>0</v>
      </c>
      <c r="AT258" s="167">
        <f t="shared" si="312"/>
        <v>0</v>
      </c>
      <c r="AU258" s="167">
        <f t="shared" si="312"/>
        <v>0</v>
      </c>
      <c r="AV258" s="167">
        <f t="shared" si="312"/>
        <v>0</v>
      </c>
      <c r="AW258" s="167">
        <f t="shared" si="312"/>
        <v>0</v>
      </c>
      <c r="AX258" s="167">
        <f t="shared" si="312"/>
        <v>0</v>
      </c>
      <c r="AY258" s="167">
        <f t="shared" si="312"/>
        <v>0</v>
      </c>
      <c r="AZ258" s="167">
        <f t="shared" si="312"/>
        <v>0</v>
      </c>
      <c r="BA258" s="167">
        <f t="shared" si="312"/>
        <v>0</v>
      </c>
      <c r="BB258" s="167">
        <f t="shared" si="312"/>
        <v>0</v>
      </c>
      <c r="BC258" s="167">
        <f t="shared" si="312"/>
        <v>0</v>
      </c>
      <c r="BD258" s="167">
        <f t="shared" si="312"/>
        <v>0</v>
      </c>
      <c r="BE258" s="167">
        <f t="shared" si="312"/>
        <v>0</v>
      </c>
      <c r="BG258" s="167"/>
    </row>
    <row r="259" spans="1:59" ht="15.75" customHeight="1">
      <c r="C259" s="856" t="s">
        <v>939</v>
      </c>
      <c r="D259" s="857"/>
      <c r="E259" s="857"/>
      <c r="F259" s="303"/>
      <c r="G259" s="303"/>
      <c r="H259" s="303"/>
      <c r="I259" s="303"/>
      <c r="J259" s="303"/>
      <c r="K259" s="303"/>
      <c r="L259" s="303"/>
      <c r="M259" s="303"/>
      <c r="N259" s="303"/>
      <c r="O259" s="303"/>
      <c r="P259" s="303"/>
      <c r="Q259" s="303"/>
      <c r="R259" s="303"/>
      <c r="S259" s="303"/>
      <c r="T259" s="303"/>
      <c r="U259" s="303"/>
      <c r="V259" s="303"/>
      <c r="W259" s="303"/>
      <c r="X259" s="168"/>
      <c r="Y259" s="303"/>
      <c r="Z259" s="303"/>
      <c r="AA259" s="82"/>
      <c r="AE259" s="1" t="str">
        <f t="shared" si="244"/>
        <v/>
      </c>
      <c r="AF259" s="1">
        <f t="shared" ca="1" si="264"/>
        <v>0</v>
      </c>
      <c r="AG259" s="1">
        <f t="shared" ca="1" si="269"/>
        <v>5</v>
      </c>
      <c r="AH259" s="1" t="str">
        <f t="shared" ca="1" si="265"/>
        <v/>
      </c>
      <c r="AI259" s="1" t="str">
        <f t="shared" ca="1" si="266"/>
        <v/>
      </c>
      <c r="AJ259" s="1" t="str">
        <f t="shared" ca="1" si="267"/>
        <v/>
      </c>
      <c r="AL259" s="167">
        <f t="shared" ref="AL259:BE259" si="313">+IF($AE259="CC",SUMIF($R259:$V259,AL$9,$R278:$V278),0)</f>
        <v>0</v>
      </c>
      <c r="AM259" s="167">
        <f t="shared" si="313"/>
        <v>0</v>
      </c>
      <c r="AN259" s="167">
        <f t="shared" si="313"/>
        <v>0</v>
      </c>
      <c r="AO259" s="167">
        <f t="shared" si="313"/>
        <v>0</v>
      </c>
      <c r="AP259" s="167">
        <f t="shared" si="313"/>
        <v>0</v>
      </c>
      <c r="AQ259" s="167">
        <f t="shared" si="313"/>
        <v>0</v>
      </c>
      <c r="AR259" s="167">
        <f t="shared" si="313"/>
        <v>0</v>
      </c>
      <c r="AS259" s="167">
        <f t="shared" si="313"/>
        <v>0</v>
      </c>
      <c r="AT259" s="167">
        <f t="shared" si="313"/>
        <v>0</v>
      </c>
      <c r="AU259" s="167">
        <f t="shared" si="313"/>
        <v>0</v>
      </c>
      <c r="AV259" s="167">
        <f t="shared" si="313"/>
        <v>0</v>
      </c>
      <c r="AW259" s="167">
        <f t="shared" si="313"/>
        <v>0</v>
      </c>
      <c r="AX259" s="167">
        <f t="shared" si="313"/>
        <v>0</v>
      </c>
      <c r="AY259" s="167">
        <f t="shared" si="313"/>
        <v>0</v>
      </c>
      <c r="AZ259" s="167">
        <f t="shared" si="313"/>
        <v>0</v>
      </c>
      <c r="BA259" s="167">
        <f t="shared" si="313"/>
        <v>0</v>
      </c>
      <c r="BB259" s="167">
        <f t="shared" si="313"/>
        <v>0</v>
      </c>
      <c r="BC259" s="167">
        <f t="shared" si="313"/>
        <v>0</v>
      </c>
      <c r="BD259" s="167">
        <f t="shared" si="313"/>
        <v>0</v>
      </c>
      <c r="BE259" s="167">
        <f t="shared" si="313"/>
        <v>0</v>
      </c>
      <c r="BG259" s="167"/>
    </row>
    <row r="260" spans="1:59" ht="15.75" customHeight="1">
      <c r="C260" s="836" t="s">
        <v>940</v>
      </c>
      <c r="D260" s="837"/>
      <c r="E260" s="837"/>
      <c r="F260" s="837"/>
      <c r="G260" s="837"/>
      <c r="H260" s="837"/>
      <c r="I260" s="837"/>
      <c r="J260" s="837"/>
      <c r="K260" s="837"/>
      <c r="L260" s="837"/>
      <c r="M260" s="837"/>
      <c r="N260" s="837"/>
      <c r="O260" s="837"/>
      <c r="P260" s="837"/>
      <c r="Q260" s="837"/>
      <c r="R260" s="837"/>
      <c r="S260" s="837"/>
      <c r="T260" s="837"/>
      <c r="U260" s="837"/>
      <c r="V260" s="837"/>
      <c r="W260" s="837"/>
      <c r="X260" s="837"/>
      <c r="Y260" s="837"/>
      <c r="Z260" s="837"/>
      <c r="AA260" s="838"/>
      <c r="AE260" s="1" t="str">
        <f t="shared" si="244"/>
        <v/>
      </c>
      <c r="AF260" s="1">
        <f t="shared" si="264"/>
        <v>0</v>
      </c>
      <c r="AG260" s="1">
        <f t="shared" ca="1" si="269"/>
        <v>5</v>
      </c>
      <c r="AH260" s="1" t="str">
        <f t="shared" si="265"/>
        <v/>
      </c>
      <c r="AI260" s="1" t="str">
        <f t="shared" si="266"/>
        <v/>
      </c>
      <c r="AJ260" s="1" t="str">
        <f t="shared" si="267"/>
        <v/>
      </c>
      <c r="AL260" s="167">
        <f t="shared" ref="AL260:BE260" si="314">+IF($AE260="CC",SUMIF($R260:$V260,AL$9,$R279:$V279),0)</f>
        <v>0</v>
      </c>
      <c r="AM260" s="167">
        <f t="shared" si="314"/>
        <v>0</v>
      </c>
      <c r="AN260" s="167">
        <f t="shared" si="314"/>
        <v>0</v>
      </c>
      <c r="AO260" s="167">
        <f t="shared" si="314"/>
        <v>0</v>
      </c>
      <c r="AP260" s="167">
        <f t="shared" si="314"/>
        <v>0</v>
      </c>
      <c r="AQ260" s="167">
        <f t="shared" si="314"/>
        <v>0</v>
      </c>
      <c r="AR260" s="167">
        <f t="shared" si="314"/>
        <v>0</v>
      </c>
      <c r="AS260" s="167">
        <f t="shared" si="314"/>
        <v>0</v>
      </c>
      <c r="AT260" s="167">
        <f t="shared" si="314"/>
        <v>0</v>
      </c>
      <c r="AU260" s="167">
        <f t="shared" si="314"/>
        <v>0</v>
      </c>
      <c r="AV260" s="167">
        <f t="shared" si="314"/>
        <v>0</v>
      </c>
      <c r="AW260" s="167">
        <f t="shared" si="314"/>
        <v>0</v>
      </c>
      <c r="AX260" s="167">
        <f t="shared" si="314"/>
        <v>0</v>
      </c>
      <c r="AY260" s="167">
        <f t="shared" si="314"/>
        <v>0</v>
      </c>
      <c r="AZ260" s="167">
        <f t="shared" si="314"/>
        <v>0</v>
      </c>
      <c r="BA260" s="167">
        <f t="shared" si="314"/>
        <v>0</v>
      </c>
      <c r="BB260" s="167">
        <f t="shared" si="314"/>
        <v>0</v>
      </c>
      <c r="BC260" s="167">
        <f t="shared" si="314"/>
        <v>0</v>
      </c>
      <c r="BD260" s="167">
        <f t="shared" si="314"/>
        <v>0</v>
      </c>
      <c r="BE260" s="167">
        <f t="shared" si="314"/>
        <v>0</v>
      </c>
      <c r="BG260" s="167"/>
    </row>
    <row r="261" spans="1:59" ht="15.75" customHeight="1">
      <c r="C261" s="836" t="s">
        <v>1025</v>
      </c>
      <c r="D261" s="837"/>
      <c r="E261" s="837"/>
      <c r="F261" s="837"/>
      <c r="G261" s="837"/>
      <c r="H261" s="837"/>
      <c r="I261" s="837"/>
      <c r="J261" s="837"/>
      <c r="K261" s="837"/>
      <c r="L261" s="837"/>
      <c r="M261" s="837"/>
      <c r="N261" s="837"/>
      <c r="O261" s="837"/>
      <c r="P261" s="837"/>
      <c r="Q261" s="837"/>
      <c r="R261" s="837"/>
      <c r="S261" s="837"/>
      <c r="T261" s="837"/>
      <c r="U261" s="837"/>
      <c r="V261" s="837"/>
      <c r="W261" s="837"/>
      <c r="X261" s="837"/>
      <c r="Y261" s="837"/>
      <c r="Z261" s="837"/>
      <c r="AA261" s="838"/>
      <c r="AE261" s="1" t="str">
        <f t="shared" si="244"/>
        <v/>
      </c>
      <c r="AF261" s="1">
        <f t="shared" si="264"/>
        <v>0</v>
      </c>
      <c r="AG261" s="1">
        <f t="shared" ca="1" si="269"/>
        <v>5</v>
      </c>
      <c r="AH261" s="1" t="str">
        <f t="shared" si="265"/>
        <v/>
      </c>
      <c r="AI261" s="1" t="str">
        <f t="shared" si="266"/>
        <v/>
      </c>
      <c r="AJ261" s="1" t="str">
        <f t="shared" si="267"/>
        <v/>
      </c>
      <c r="AL261" s="167">
        <f t="shared" ref="AL261:BE261" si="315">+IF($AE261="CC",SUMIF($R261:$V261,AL$9,$R280:$V280),0)</f>
        <v>0</v>
      </c>
      <c r="AM261" s="167">
        <f t="shared" si="315"/>
        <v>0</v>
      </c>
      <c r="AN261" s="167">
        <f t="shared" si="315"/>
        <v>0</v>
      </c>
      <c r="AO261" s="167">
        <f t="shared" si="315"/>
        <v>0</v>
      </c>
      <c r="AP261" s="167">
        <f t="shared" si="315"/>
        <v>0</v>
      </c>
      <c r="AQ261" s="167">
        <f t="shared" si="315"/>
        <v>0</v>
      </c>
      <c r="AR261" s="167">
        <f t="shared" si="315"/>
        <v>0</v>
      </c>
      <c r="AS261" s="167">
        <f t="shared" si="315"/>
        <v>0</v>
      </c>
      <c r="AT261" s="167">
        <f t="shared" si="315"/>
        <v>0</v>
      </c>
      <c r="AU261" s="167">
        <f t="shared" si="315"/>
        <v>0</v>
      </c>
      <c r="AV261" s="167">
        <f t="shared" si="315"/>
        <v>0</v>
      </c>
      <c r="AW261" s="167">
        <f t="shared" si="315"/>
        <v>0</v>
      </c>
      <c r="AX261" s="167">
        <f t="shared" si="315"/>
        <v>0</v>
      </c>
      <c r="AY261" s="167">
        <f t="shared" si="315"/>
        <v>0</v>
      </c>
      <c r="AZ261" s="167">
        <f t="shared" si="315"/>
        <v>0</v>
      </c>
      <c r="BA261" s="167">
        <f t="shared" si="315"/>
        <v>0</v>
      </c>
      <c r="BB261" s="167">
        <f t="shared" si="315"/>
        <v>0</v>
      </c>
      <c r="BC261" s="167">
        <f t="shared" si="315"/>
        <v>0</v>
      </c>
      <c r="BD261" s="167">
        <f t="shared" si="315"/>
        <v>0</v>
      </c>
      <c r="BE261" s="167">
        <f t="shared" si="315"/>
        <v>0</v>
      </c>
      <c r="BG261" s="167"/>
    </row>
    <row r="262" spans="1:59">
      <c r="C262" s="839" t="s">
        <v>1022</v>
      </c>
      <c r="D262" s="837"/>
      <c r="E262" s="837"/>
      <c r="F262" s="837"/>
      <c r="G262" s="837"/>
      <c r="H262" s="837"/>
      <c r="I262" s="837"/>
      <c r="J262" s="837"/>
      <c r="K262" s="837"/>
      <c r="L262" s="837"/>
      <c r="M262" s="837"/>
      <c r="N262" s="837"/>
      <c r="O262" s="837"/>
      <c r="P262" s="837"/>
      <c r="Q262" s="837"/>
      <c r="R262" s="837"/>
      <c r="S262" s="837"/>
      <c r="T262" s="837"/>
      <c r="U262" s="837"/>
      <c r="V262" s="837"/>
      <c r="W262" s="837"/>
      <c r="X262" s="837"/>
      <c r="Y262" s="837"/>
      <c r="Z262" s="837"/>
      <c r="AA262" s="838"/>
      <c r="AE262" s="1" t="str">
        <f t="shared" si="244"/>
        <v/>
      </c>
      <c r="AF262" s="1">
        <f t="shared" si="264"/>
        <v>0</v>
      </c>
      <c r="AG262" s="1">
        <f t="shared" ca="1" si="269"/>
        <v>5</v>
      </c>
      <c r="AH262" s="1" t="str">
        <f t="shared" si="265"/>
        <v/>
      </c>
      <c r="AI262" s="1" t="str">
        <f t="shared" si="266"/>
        <v/>
      </c>
      <c r="AJ262" s="1" t="str">
        <f t="shared" si="267"/>
        <v/>
      </c>
      <c r="AL262" s="167">
        <f t="shared" ref="AL262:BE262" si="316">+IF($AE262="CC",SUMIF($R262:$V262,AL$9,$R281:$V281),0)</f>
        <v>0</v>
      </c>
      <c r="AM262" s="167">
        <f t="shared" si="316"/>
        <v>0</v>
      </c>
      <c r="AN262" s="167">
        <f t="shared" si="316"/>
        <v>0</v>
      </c>
      <c r="AO262" s="167">
        <f t="shared" si="316"/>
        <v>0</v>
      </c>
      <c r="AP262" s="167">
        <f t="shared" si="316"/>
        <v>0</v>
      </c>
      <c r="AQ262" s="167">
        <f t="shared" si="316"/>
        <v>0</v>
      </c>
      <c r="AR262" s="167">
        <f t="shared" si="316"/>
        <v>0</v>
      </c>
      <c r="AS262" s="167">
        <f t="shared" si="316"/>
        <v>0</v>
      </c>
      <c r="AT262" s="167">
        <f t="shared" si="316"/>
        <v>0</v>
      </c>
      <c r="AU262" s="167">
        <f t="shared" si="316"/>
        <v>0</v>
      </c>
      <c r="AV262" s="167">
        <f t="shared" si="316"/>
        <v>0</v>
      </c>
      <c r="AW262" s="167">
        <f t="shared" si="316"/>
        <v>0</v>
      </c>
      <c r="AX262" s="167">
        <f t="shared" si="316"/>
        <v>0</v>
      </c>
      <c r="AY262" s="167">
        <f t="shared" si="316"/>
        <v>0</v>
      </c>
      <c r="AZ262" s="167">
        <f t="shared" si="316"/>
        <v>0</v>
      </c>
      <c r="BA262" s="167">
        <f t="shared" si="316"/>
        <v>0</v>
      </c>
      <c r="BB262" s="167">
        <f t="shared" si="316"/>
        <v>0</v>
      </c>
      <c r="BC262" s="167">
        <f t="shared" si="316"/>
        <v>0</v>
      </c>
      <c r="BD262" s="167">
        <f t="shared" si="316"/>
        <v>0</v>
      </c>
      <c r="BE262" s="167">
        <f t="shared" si="316"/>
        <v>0</v>
      </c>
      <c r="BG262" s="167"/>
    </row>
    <row r="263" spans="1:59" ht="15" customHeight="1">
      <c r="C263" s="836" t="s">
        <v>941</v>
      </c>
      <c r="D263" s="837"/>
      <c r="E263" s="837"/>
      <c r="F263" s="837"/>
      <c r="G263" s="837"/>
      <c r="H263" s="837"/>
      <c r="I263" s="837"/>
      <c r="J263" s="837"/>
      <c r="K263" s="837"/>
      <c r="L263" s="837"/>
      <c r="M263" s="837"/>
      <c r="N263" s="837"/>
      <c r="O263" s="837"/>
      <c r="P263" s="837"/>
      <c r="Q263" s="837"/>
      <c r="R263" s="837"/>
      <c r="S263" s="837"/>
      <c r="T263" s="837"/>
      <c r="U263" s="837"/>
      <c r="V263" s="837"/>
      <c r="W263" s="837"/>
      <c r="X263" s="837"/>
      <c r="Y263" s="837"/>
      <c r="Z263" s="837"/>
      <c r="AA263" s="838"/>
      <c r="AE263" s="1" t="str">
        <f t="shared" si="244"/>
        <v/>
      </c>
      <c r="AF263" s="1">
        <f t="shared" si="264"/>
        <v>0</v>
      </c>
      <c r="AG263" s="1">
        <f t="shared" ca="1" si="269"/>
        <v>5</v>
      </c>
      <c r="AH263" s="1" t="str">
        <f t="shared" si="265"/>
        <v/>
      </c>
      <c r="AI263" s="1" t="str">
        <f t="shared" si="266"/>
        <v/>
      </c>
      <c r="AJ263" s="1" t="str">
        <f t="shared" si="267"/>
        <v/>
      </c>
      <c r="AL263" s="167">
        <f t="shared" ref="AL263:BE263" si="317">+IF($AE263="CC",SUMIF($R263:$V263,AL$9,$R282:$V282),0)</f>
        <v>0</v>
      </c>
      <c r="AM263" s="167">
        <f t="shared" si="317"/>
        <v>0</v>
      </c>
      <c r="AN263" s="167">
        <f t="shared" si="317"/>
        <v>0</v>
      </c>
      <c r="AO263" s="167">
        <f t="shared" si="317"/>
        <v>0</v>
      </c>
      <c r="AP263" s="167">
        <f t="shared" si="317"/>
        <v>0</v>
      </c>
      <c r="AQ263" s="167">
        <f t="shared" si="317"/>
        <v>0</v>
      </c>
      <c r="AR263" s="167">
        <f t="shared" si="317"/>
        <v>0</v>
      </c>
      <c r="AS263" s="167">
        <f t="shared" si="317"/>
        <v>0</v>
      </c>
      <c r="AT263" s="167">
        <f t="shared" si="317"/>
        <v>0</v>
      </c>
      <c r="AU263" s="167">
        <f t="shared" si="317"/>
        <v>0</v>
      </c>
      <c r="AV263" s="167">
        <f t="shared" si="317"/>
        <v>0</v>
      </c>
      <c r="AW263" s="167">
        <f t="shared" si="317"/>
        <v>0</v>
      </c>
      <c r="AX263" s="167">
        <f t="shared" si="317"/>
        <v>0</v>
      </c>
      <c r="AY263" s="167">
        <f t="shared" si="317"/>
        <v>0</v>
      </c>
      <c r="AZ263" s="167">
        <f t="shared" si="317"/>
        <v>0</v>
      </c>
      <c r="BA263" s="167">
        <f t="shared" si="317"/>
        <v>0</v>
      </c>
      <c r="BB263" s="167">
        <f t="shared" si="317"/>
        <v>0</v>
      </c>
      <c r="BC263" s="167">
        <f t="shared" si="317"/>
        <v>0</v>
      </c>
      <c r="BD263" s="167">
        <f t="shared" si="317"/>
        <v>0</v>
      </c>
      <c r="BE263" s="167">
        <f t="shared" si="317"/>
        <v>0</v>
      </c>
      <c r="BG263" s="167"/>
    </row>
    <row r="264" spans="1:59" ht="15" customHeight="1" thickBot="1">
      <c r="C264" s="840" t="s">
        <v>942</v>
      </c>
      <c r="D264" s="841"/>
      <c r="E264" s="841"/>
      <c r="F264" s="841"/>
      <c r="G264" s="841"/>
      <c r="H264" s="841"/>
      <c r="I264" s="841"/>
      <c r="J264" s="841"/>
      <c r="K264" s="841"/>
      <c r="L264" s="841"/>
      <c r="M264" s="841"/>
      <c r="N264" s="841"/>
      <c r="O264" s="841"/>
      <c r="P264" s="841"/>
      <c r="Q264" s="841"/>
      <c r="R264" s="841"/>
      <c r="S264" s="841"/>
      <c r="T264" s="841"/>
      <c r="U264" s="841"/>
      <c r="V264" s="841"/>
      <c r="W264" s="841"/>
      <c r="X264" s="841"/>
      <c r="Y264" s="841"/>
      <c r="Z264" s="841"/>
      <c r="AA264" s="842"/>
      <c r="AE264" s="1" t="str">
        <f t="shared" si="244"/>
        <v/>
      </c>
      <c r="AF264" s="1">
        <f t="shared" si="264"/>
        <v>0</v>
      </c>
      <c r="AG264" s="1">
        <f t="shared" ca="1" si="269"/>
        <v>5</v>
      </c>
      <c r="AH264" s="1" t="str">
        <f t="shared" si="265"/>
        <v/>
      </c>
      <c r="AI264" s="1" t="str">
        <f t="shared" si="266"/>
        <v/>
      </c>
      <c r="AJ264" s="1" t="str">
        <f t="shared" si="267"/>
        <v/>
      </c>
      <c r="AL264" s="167">
        <f t="shared" ref="AL264:BE264" si="318">+IF($AE264="CC",SUMIF($R264:$V264,AL$9,$R283:$V283),0)</f>
        <v>0</v>
      </c>
      <c r="AM264" s="167">
        <f t="shared" si="318"/>
        <v>0</v>
      </c>
      <c r="AN264" s="167">
        <f t="shared" si="318"/>
        <v>0</v>
      </c>
      <c r="AO264" s="167">
        <f t="shared" si="318"/>
        <v>0</v>
      </c>
      <c r="AP264" s="167">
        <f t="shared" si="318"/>
        <v>0</v>
      </c>
      <c r="AQ264" s="167">
        <f t="shared" si="318"/>
        <v>0</v>
      </c>
      <c r="AR264" s="167">
        <f t="shared" si="318"/>
        <v>0</v>
      </c>
      <c r="AS264" s="167">
        <f t="shared" si="318"/>
        <v>0</v>
      </c>
      <c r="AT264" s="167">
        <f t="shared" si="318"/>
        <v>0</v>
      </c>
      <c r="AU264" s="167">
        <f t="shared" si="318"/>
        <v>0</v>
      </c>
      <c r="AV264" s="167">
        <f t="shared" si="318"/>
        <v>0</v>
      </c>
      <c r="AW264" s="167">
        <f t="shared" si="318"/>
        <v>0</v>
      </c>
      <c r="AX264" s="167">
        <f t="shared" si="318"/>
        <v>0</v>
      </c>
      <c r="AY264" s="167">
        <f t="shared" si="318"/>
        <v>0</v>
      </c>
      <c r="AZ264" s="167">
        <f t="shared" si="318"/>
        <v>0</v>
      </c>
      <c r="BA264" s="167">
        <f t="shared" si="318"/>
        <v>0</v>
      </c>
      <c r="BB264" s="167">
        <f t="shared" si="318"/>
        <v>0</v>
      </c>
      <c r="BC264" s="167">
        <f t="shared" si="318"/>
        <v>0</v>
      </c>
      <c r="BD264" s="167">
        <f t="shared" si="318"/>
        <v>0</v>
      </c>
      <c r="BE264" s="167">
        <f t="shared" si="318"/>
        <v>0</v>
      </c>
      <c r="BG264" s="167"/>
    </row>
    <row r="265" spans="1:59" ht="7.5" customHeight="1" thickBot="1">
      <c r="AE265" s="1" t="str">
        <f t="shared" si="244"/>
        <v/>
      </c>
      <c r="AF265" s="1">
        <f t="shared" si="264"/>
        <v>0</v>
      </c>
      <c r="AG265" s="1">
        <f t="shared" ca="1" si="269"/>
        <v>5</v>
      </c>
      <c r="AH265" s="1" t="str">
        <f t="shared" si="265"/>
        <v/>
      </c>
      <c r="AI265" s="1" t="str">
        <f t="shared" si="266"/>
        <v/>
      </c>
      <c r="AJ265" s="1" t="str">
        <f t="shared" si="267"/>
        <v/>
      </c>
      <c r="AL265" s="167">
        <f t="shared" ref="AL265:BE265" si="319">+IF($AE265="CC",SUMIF($R265:$V265,AL$9,$R284:$V284),0)</f>
        <v>0</v>
      </c>
      <c r="AM265" s="167">
        <f t="shared" si="319"/>
        <v>0</v>
      </c>
      <c r="AN265" s="167">
        <f t="shared" si="319"/>
        <v>0</v>
      </c>
      <c r="AO265" s="167">
        <f t="shared" si="319"/>
        <v>0</v>
      </c>
      <c r="AP265" s="167">
        <f t="shared" si="319"/>
        <v>0</v>
      </c>
      <c r="AQ265" s="167">
        <f t="shared" si="319"/>
        <v>0</v>
      </c>
      <c r="AR265" s="167">
        <f t="shared" si="319"/>
        <v>0</v>
      </c>
      <c r="AS265" s="167">
        <f t="shared" si="319"/>
        <v>0</v>
      </c>
      <c r="AT265" s="167">
        <f t="shared" si="319"/>
        <v>0</v>
      </c>
      <c r="AU265" s="167">
        <f t="shared" si="319"/>
        <v>0</v>
      </c>
      <c r="AV265" s="167">
        <f t="shared" si="319"/>
        <v>0</v>
      </c>
      <c r="AW265" s="167">
        <f t="shared" si="319"/>
        <v>0</v>
      </c>
      <c r="AX265" s="167">
        <f t="shared" si="319"/>
        <v>0</v>
      </c>
      <c r="AY265" s="167">
        <f t="shared" si="319"/>
        <v>0</v>
      </c>
      <c r="AZ265" s="167">
        <f t="shared" si="319"/>
        <v>0</v>
      </c>
      <c r="BA265" s="167">
        <f t="shared" si="319"/>
        <v>0</v>
      </c>
      <c r="BB265" s="167">
        <f t="shared" si="319"/>
        <v>0</v>
      </c>
      <c r="BC265" s="167">
        <f t="shared" si="319"/>
        <v>0</v>
      </c>
      <c r="BD265" s="167">
        <f t="shared" si="319"/>
        <v>0</v>
      </c>
      <c r="BE265" s="167">
        <f t="shared" si="319"/>
        <v>0</v>
      </c>
      <c r="BG265" s="167"/>
    </row>
    <row r="266" spans="1:59">
      <c r="C266" s="83" t="s">
        <v>943</v>
      </c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169"/>
      <c r="Y266" s="84"/>
      <c r="Z266" s="84"/>
      <c r="AA266" s="85"/>
      <c r="AE266" s="1" t="str">
        <f t="shared" si="244"/>
        <v/>
      </c>
      <c r="AF266" s="1">
        <f t="shared" si="264"/>
        <v>0</v>
      </c>
      <c r="AG266" s="1">
        <f t="shared" ca="1" si="269"/>
        <v>5</v>
      </c>
      <c r="AH266" s="1" t="str">
        <f t="shared" si="265"/>
        <v/>
      </c>
      <c r="AI266" s="1" t="str">
        <f t="shared" si="266"/>
        <v/>
      </c>
      <c r="AJ266" s="1" t="str">
        <f t="shared" si="267"/>
        <v/>
      </c>
      <c r="AL266" s="167">
        <f t="shared" ref="AL266:BE266" si="320">+IF($AE266="CC",SUMIF($R266:$V266,AL$9,$R285:$V285),0)</f>
        <v>0</v>
      </c>
      <c r="AM266" s="167">
        <f t="shared" si="320"/>
        <v>0</v>
      </c>
      <c r="AN266" s="167">
        <f t="shared" si="320"/>
        <v>0</v>
      </c>
      <c r="AO266" s="167">
        <f t="shared" si="320"/>
        <v>0</v>
      </c>
      <c r="AP266" s="167">
        <f t="shared" si="320"/>
        <v>0</v>
      </c>
      <c r="AQ266" s="167">
        <f t="shared" si="320"/>
        <v>0</v>
      </c>
      <c r="AR266" s="167">
        <f t="shared" si="320"/>
        <v>0</v>
      </c>
      <c r="AS266" s="167">
        <f t="shared" si="320"/>
        <v>0</v>
      </c>
      <c r="AT266" s="167">
        <f t="shared" si="320"/>
        <v>0</v>
      </c>
      <c r="AU266" s="167">
        <f t="shared" si="320"/>
        <v>0</v>
      </c>
      <c r="AV266" s="167">
        <f t="shared" si="320"/>
        <v>0</v>
      </c>
      <c r="AW266" s="167">
        <f t="shared" si="320"/>
        <v>0</v>
      </c>
      <c r="AX266" s="167">
        <f t="shared" si="320"/>
        <v>0</v>
      </c>
      <c r="AY266" s="167">
        <f t="shared" si="320"/>
        <v>0</v>
      </c>
      <c r="AZ266" s="167">
        <f t="shared" si="320"/>
        <v>0</v>
      </c>
      <c r="BA266" s="167">
        <f t="shared" si="320"/>
        <v>0</v>
      </c>
      <c r="BB266" s="167">
        <f t="shared" si="320"/>
        <v>0</v>
      </c>
      <c r="BC266" s="167">
        <f t="shared" si="320"/>
        <v>0</v>
      </c>
      <c r="BD266" s="167">
        <f t="shared" si="320"/>
        <v>0</v>
      </c>
      <c r="BE266" s="167">
        <f t="shared" si="320"/>
        <v>0</v>
      </c>
      <c r="BG266" s="167"/>
    </row>
    <row r="267" spans="1:59">
      <c r="C267" s="843"/>
      <c r="D267" s="844"/>
      <c r="E267" s="844"/>
      <c r="F267" s="844"/>
      <c r="G267" s="844"/>
      <c r="H267" s="844"/>
      <c r="I267" s="844"/>
      <c r="J267" s="844"/>
      <c r="K267" s="844"/>
      <c r="L267" s="844"/>
      <c r="M267" s="844"/>
      <c r="N267" s="844"/>
      <c r="O267" s="844"/>
      <c r="P267" s="844"/>
      <c r="Q267" s="844"/>
      <c r="R267" s="844"/>
      <c r="S267" s="844"/>
      <c r="T267" s="844"/>
      <c r="U267" s="844"/>
      <c r="V267" s="844"/>
      <c r="W267" s="844"/>
      <c r="X267" s="844"/>
      <c r="Y267" s="844"/>
      <c r="Z267" s="844"/>
      <c r="AA267" s="845"/>
      <c r="AE267" s="1" t="str">
        <f t="shared" ref="AE267:AE330" si="321">+IF(L267="7º","CC","")</f>
        <v/>
      </c>
      <c r="AF267" s="1">
        <f t="shared" si="264"/>
        <v>0</v>
      </c>
      <c r="AG267" s="1">
        <f t="shared" ca="1" si="269"/>
        <v>5</v>
      </c>
      <c r="AH267" s="1" t="str">
        <f t="shared" si="265"/>
        <v/>
      </c>
      <c r="AI267" s="1" t="str">
        <f t="shared" si="266"/>
        <v/>
      </c>
      <c r="AJ267" s="1" t="str">
        <f t="shared" si="267"/>
        <v/>
      </c>
      <c r="AL267" s="167">
        <f t="shared" ref="AL267:BE267" si="322">+IF($AE267="CC",SUMIF($R267:$V267,AL$9,$R286:$V286),0)</f>
        <v>0</v>
      </c>
      <c r="AM267" s="167">
        <f t="shared" si="322"/>
        <v>0</v>
      </c>
      <c r="AN267" s="167">
        <f t="shared" si="322"/>
        <v>0</v>
      </c>
      <c r="AO267" s="167">
        <f t="shared" si="322"/>
        <v>0</v>
      </c>
      <c r="AP267" s="167">
        <f t="shared" si="322"/>
        <v>0</v>
      </c>
      <c r="AQ267" s="167">
        <f t="shared" si="322"/>
        <v>0</v>
      </c>
      <c r="AR267" s="167">
        <f t="shared" si="322"/>
        <v>0</v>
      </c>
      <c r="AS267" s="167">
        <f t="shared" si="322"/>
        <v>0</v>
      </c>
      <c r="AT267" s="167">
        <f t="shared" si="322"/>
        <v>0</v>
      </c>
      <c r="AU267" s="167">
        <f t="shared" si="322"/>
        <v>0</v>
      </c>
      <c r="AV267" s="167">
        <f t="shared" si="322"/>
        <v>0</v>
      </c>
      <c r="AW267" s="167">
        <f t="shared" si="322"/>
        <v>0</v>
      </c>
      <c r="AX267" s="167">
        <f t="shared" si="322"/>
        <v>0</v>
      </c>
      <c r="AY267" s="167">
        <f t="shared" si="322"/>
        <v>0</v>
      </c>
      <c r="AZ267" s="167">
        <f t="shared" si="322"/>
        <v>0</v>
      </c>
      <c r="BA267" s="167">
        <f t="shared" si="322"/>
        <v>0</v>
      </c>
      <c r="BB267" s="167">
        <f t="shared" si="322"/>
        <v>0</v>
      </c>
      <c r="BC267" s="167">
        <f t="shared" si="322"/>
        <v>0</v>
      </c>
      <c r="BD267" s="167">
        <f t="shared" si="322"/>
        <v>0</v>
      </c>
      <c r="BE267" s="167">
        <f t="shared" si="322"/>
        <v>0</v>
      </c>
      <c r="BG267" s="167"/>
    </row>
    <row r="268" spans="1:59" ht="15.75" thickBot="1">
      <c r="C268" s="846"/>
      <c r="D268" s="847"/>
      <c r="E268" s="847"/>
      <c r="F268" s="847"/>
      <c r="G268" s="847"/>
      <c r="H268" s="847"/>
      <c r="I268" s="847"/>
      <c r="J268" s="847"/>
      <c r="K268" s="847"/>
      <c r="L268" s="847"/>
      <c r="M268" s="847"/>
      <c r="N268" s="847"/>
      <c r="O268" s="847"/>
      <c r="P268" s="847"/>
      <c r="Q268" s="847"/>
      <c r="R268" s="847"/>
      <c r="S268" s="847"/>
      <c r="T268" s="847"/>
      <c r="U268" s="847"/>
      <c r="V268" s="847"/>
      <c r="W268" s="847"/>
      <c r="X268" s="847"/>
      <c r="Y268" s="847"/>
      <c r="Z268" s="847"/>
      <c r="AA268" s="848"/>
      <c r="AE268" s="1" t="str">
        <f t="shared" si="321"/>
        <v/>
      </c>
      <c r="AF268" s="1">
        <f t="shared" si="264"/>
        <v>0</v>
      </c>
      <c r="AG268" s="1">
        <f t="shared" ca="1" si="269"/>
        <v>5</v>
      </c>
      <c r="AH268" s="1" t="str">
        <f t="shared" si="265"/>
        <v/>
      </c>
      <c r="AI268" s="1" t="str">
        <f t="shared" si="266"/>
        <v/>
      </c>
      <c r="AJ268" s="1" t="str">
        <f t="shared" si="267"/>
        <v/>
      </c>
      <c r="AL268" s="167">
        <f t="shared" ref="AL268:BE268" si="323">+IF($AE268="CC",SUMIF($R268:$V268,AL$9,$R287:$V287),0)</f>
        <v>0</v>
      </c>
      <c r="AM268" s="167">
        <f t="shared" si="323"/>
        <v>0</v>
      </c>
      <c r="AN268" s="167">
        <f t="shared" si="323"/>
        <v>0</v>
      </c>
      <c r="AO268" s="167">
        <f t="shared" si="323"/>
        <v>0</v>
      </c>
      <c r="AP268" s="167">
        <f t="shared" si="323"/>
        <v>0</v>
      </c>
      <c r="AQ268" s="167">
        <f t="shared" si="323"/>
        <v>0</v>
      </c>
      <c r="AR268" s="167">
        <f t="shared" si="323"/>
        <v>0</v>
      </c>
      <c r="AS268" s="167">
        <f t="shared" si="323"/>
        <v>0</v>
      </c>
      <c r="AT268" s="167">
        <f t="shared" si="323"/>
        <v>0</v>
      </c>
      <c r="AU268" s="167">
        <f t="shared" si="323"/>
        <v>0</v>
      </c>
      <c r="AV268" s="167">
        <f t="shared" si="323"/>
        <v>0</v>
      </c>
      <c r="AW268" s="167">
        <f t="shared" si="323"/>
        <v>0</v>
      </c>
      <c r="AX268" s="167">
        <f t="shared" si="323"/>
        <v>0</v>
      </c>
      <c r="AY268" s="167">
        <f t="shared" si="323"/>
        <v>0</v>
      </c>
      <c r="AZ268" s="167">
        <f t="shared" si="323"/>
        <v>0</v>
      </c>
      <c r="BA268" s="167">
        <f t="shared" si="323"/>
        <v>0</v>
      </c>
      <c r="BB268" s="167">
        <f t="shared" si="323"/>
        <v>0</v>
      </c>
      <c r="BC268" s="167">
        <f t="shared" si="323"/>
        <v>0</v>
      </c>
      <c r="BD268" s="167">
        <f t="shared" si="323"/>
        <v>0</v>
      </c>
      <c r="BE268" s="167">
        <f t="shared" si="323"/>
        <v>0</v>
      </c>
      <c r="BG268" s="167"/>
    </row>
    <row r="269" spans="1:59" ht="7.5" customHeight="1" thickBot="1">
      <c r="AE269" s="1" t="str">
        <f t="shared" si="321"/>
        <v/>
      </c>
      <c r="AF269" s="1">
        <f t="shared" si="264"/>
        <v>0</v>
      </c>
      <c r="AG269" s="1">
        <f t="shared" ca="1" si="269"/>
        <v>5</v>
      </c>
      <c r="AH269" s="1" t="str">
        <f t="shared" si="265"/>
        <v/>
      </c>
      <c r="AI269" s="1" t="str">
        <f t="shared" si="266"/>
        <v/>
      </c>
      <c r="AJ269" s="1" t="str">
        <f t="shared" si="267"/>
        <v/>
      </c>
      <c r="AL269" s="167">
        <f t="shared" ref="AL269:BE269" si="324">+IF($AE269="CC",SUMIF($R269:$V269,AL$9,$R288:$V288),0)</f>
        <v>0</v>
      </c>
      <c r="AM269" s="167">
        <f t="shared" si="324"/>
        <v>0</v>
      </c>
      <c r="AN269" s="167">
        <f t="shared" si="324"/>
        <v>0</v>
      </c>
      <c r="AO269" s="167">
        <f t="shared" si="324"/>
        <v>0</v>
      </c>
      <c r="AP269" s="167">
        <f t="shared" si="324"/>
        <v>0</v>
      </c>
      <c r="AQ269" s="167">
        <f t="shared" si="324"/>
        <v>0</v>
      </c>
      <c r="AR269" s="167">
        <f t="shared" si="324"/>
        <v>0</v>
      </c>
      <c r="AS269" s="167">
        <f t="shared" si="324"/>
        <v>0</v>
      </c>
      <c r="AT269" s="167">
        <f t="shared" si="324"/>
        <v>0</v>
      </c>
      <c r="AU269" s="167">
        <f t="shared" si="324"/>
        <v>0</v>
      </c>
      <c r="AV269" s="167">
        <f t="shared" si="324"/>
        <v>0</v>
      </c>
      <c r="AW269" s="167">
        <f t="shared" si="324"/>
        <v>0</v>
      </c>
      <c r="AX269" s="167">
        <f t="shared" si="324"/>
        <v>0</v>
      </c>
      <c r="AY269" s="167">
        <f t="shared" si="324"/>
        <v>0</v>
      </c>
      <c r="AZ269" s="167">
        <f t="shared" si="324"/>
        <v>0</v>
      </c>
      <c r="BA269" s="167">
        <f t="shared" si="324"/>
        <v>0</v>
      </c>
      <c r="BB269" s="167">
        <f t="shared" si="324"/>
        <v>0</v>
      </c>
      <c r="BC269" s="167">
        <f t="shared" si="324"/>
        <v>0</v>
      </c>
      <c r="BD269" s="167">
        <f t="shared" si="324"/>
        <v>0</v>
      </c>
      <c r="BE269" s="167">
        <f t="shared" si="324"/>
        <v>0</v>
      </c>
      <c r="BG269" s="167"/>
    </row>
    <row r="270" spans="1:59">
      <c r="C270" s="890" t="s">
        <v>944</v>
      </c>
      <c r="D270" s="891"/>
      <c r="E270" s="891"/>
      <c r="F270" s="891"/>
      <c r="G270" s="891"/>
      <c r="H270" s="891"/>
      <c r="I270" s="891"/>
      <c r="J270" s="891"/>
      <c r="K270" s="891"/>
      <c r="L270" s="891"/>
      <c r="M270" s="891"/>
      <c r="N270" s="891"/>
      <c r="O270" s="891"/>
      <c r="P270" s="891"/>
      <c r="Q270" s="891"/>
      <c r="R270" s="891"/>
      <c r="S270" s="891"/>
      <c r="T270" s="891"/>
      <c r="U270" s="891"/>
      <c r="V270" s="891"/>
      <c r="W270" s="891"/>
      <c r="X270" s="891"/>
      <c r="Y270" s="891"/>
      <c r="Z270" s="891"/>
      <c r="AA270" s="892"/>
      <c r="AE270" s="1" t="str">
        <f t="shared" si="321"/>
        <v/>
      </c>
      <c r="AF270" s="1">
        <f t="shared" si="264"/>
        <v>0</v>
      </c>
      <c r="AG270" s="1">
        <f t="shared" ca="1" si="269"/>
        <v>5</v>
      </c>
      <c r="AH270" s="1" t="str">
        <f t="shared" si="265"/>
        <v/>
      </c>
      <c r="AI270" s="1" t="str">
        <f t="shared" si="266"/>
        <v/>
      </c>
      <c r="AJ270" s="1" t="str">
        <f t="shared" si="267"/>
        <v/>
      </c>
      <c r="AL270" s="167">
        <f t="shared" ref="AL270:BE270" si="325">+IF($AE270="CC",SUMIF($R270:$V270,AL$9,$R289:$V289),0)</f>
        <v>0</v>
      </c>
      <c r="AM270" s="167">
        <f t="shared" si="325"/>
        <v>0</v>
      </c>
      <c r="AN270" s="167">
        <f t="shared" si="325"/>
        <v>0</v>
      </c>
      <c r="AO270" s="167">
        <f t="shared" si="325"/>
        <v>0</v>
      </c>
      <c r="AP270" s="167">
        <f t="shared" si="325"/>
        <v>0</v>
      </c>
      <c r="AQ270" s="167">
        <f t="shared" si="325"/>
        <v>0</v>
      </c>
      <c r="AR270" s="167">
        <f t="shared" si="325"/>
        <v>0</v>
      </c>
      <c r="AS270" s="167">
        <f t="shared" si="325"/>
        <v>0</v>
      </c>
      <c r="AT270" s="167">
        <f t="shared" si="325"/>
        <v>0</v>
      </c>
      <c r="AU270" s="167">
        <f t="shared" si="325"/>
        <v>0</v>
      </c>
      <c r="AV270" s="167">
        <f t="shared" si="325"/>
        <v>0</v>
      </c>
      <c r="AW270" s="167">
        <f t="shared" si="325"/>
        <v>0</v>
      </c>
      <c r="AX270" s="167">
        <f t="shared" si="325"/>
        <v>0</v>
      </c>
      <c r="AY270" s="167">
        <f t="shared" si="325"/>
        <v>0</v>
      </c>
      <c r="AZ270" s="167">
        <f t="shared" si="325"/>
        <v>0</v>
      </c>
      <c r="BA270" s="167">
        <f t="shared" si="325"/>
        <v>0</v>
      </c>
      <c r="BB270" s="167">
        <f t="shared" si="325"/>
        <v>0</v>
      </c>
      <c r="BC270" s="167">
        <f t="shared" si="325"/>
        <v>0</v>
      </c>
      <c r="BD270" s="167">
        <f t="shared" si="325"/>
        <v>0</v>
      </c>
      <c r="BE270" s="167">
        <f t="shared" si="325"/>
        <v>0</v>
      </c>
      <c r="BG270" s="167"/>
    </row>
    <row r="271" spans="1:59" ht="15.75" thickBot="1">
      <c r="C271" s="893"/>
      <c r="D271" s="894"/>
      <c r="E271" s="894"/>
      <c r="F271" s="894"/>
      <c r="G271" s="894"/>
      <c r="H271" s="894"/>
      <c r="I271" s="894"/>
      <c r="J271" s="894"/>
      <c r="K271" s="894"/>
      <c r="L271" s="894"/>
      <c r="M271" s="894"/>
      <c r="N271" s="894"/>
      <c r="O271" s="894"/>
      <c r="P271" s="894"/>
      <c r="Q271" s="894"/>
      <c r="R271" s="894"/>
      <c r="S271" s="894"/>
      <c r="T271" s="894"/>
      <c r="U271" s="894"/>
      <c r="V271" s="894"/>
      <c r="W271" s="894"/>
      <c r="X271" s="894"/>
      <c r="Y271" s="894"/>
      <c r="Z271" s="894"/>
      <c r="AA271" s="895"/>
      <c r="AE271" s="1" t="str">
        <f t="shared" si="321"/>
        <v/>
      </c>
      <c r="AF271" s="1">
        <f t="shared" si="264"/>
        <v>0</v>
      </c>
      <c r="AG271" s="1">
        <f t="shared" ca="1" si="269"/>
        <v>5</v>
      </c>
      <c r="AH271" s="1" t="str">
        <f t="shared" si="265"/>
        <v/>
      </c>
      <c r="AI271" s="1" t="str">
        <f t="shared" si="266"/>
        <v/>
      </c>
      <c r="AJ271" s="1" t="str">
        <f t="shared" si="267"/>
        <v/>
      </c>
      <c r="AL271" s="167">
        <f t="shared" ref="AL271:BE271" si="326">+IF($AE271="CC",SUMIF($R271:$V271,AL$9,$R290:$V290),0)</f>
        <v>0</v>
      </c>
      <c r="AM271" s="167">
        <f t="shared" si="326"/>
        <v>0</v>
      </c>
      <c r="AN271" s="167">
        <f t="shared" si="326"/>
        <v>0</v>
      </c>
      <c r="AO271" s="167">
        <f t="shared" si="326"/>
        <v>0</v>
      </c>
      <c r="AP271" s="167">
        <f t="shared" si="326"/>
        <v>0</v>
      </c>
      <c r="AQ271" s="167">
        <f t="shared" si="326"/>
        <v>0</v>
      </c>
      <c r="AR271" s="167">
        <f t="shared" si="326"/>
        <v>0</v>
      </c>
      <c r="AS271" s="167">
        <f t="shared" si="326"/>
        <v>0</v>
      </c>
      <c r="AT271" s="167">
        <f t="shared" si="326"/>
        <v>0</v>
      </c>
      <c r="AU271" s="167">
        <f t="shared" si="326"/>
        <v>0</v>
      </c>
      <c r="AV271" s="167">
        <f t="shared" si="326"/>
        <v>0</v>
      </c>
      <c r="AW271" s="167">
        <f t="shared" si="326"/>
        <v>0</v>
      </c>
      <c r="AX271" s="167">
        <f t="shared" si="326"/>
        <v>0</v>
      </c>
      <c r="AY271" s="167">
        <f t="shared" si="326"/>
        <v>0</v>
      </c>
      <c r="AZ271" s="167">
        <f t="shared" si="326"/>
        <v>0</v>
      </c>
      <c r="BA271" s="167">
        <f t="shared" si="326"/>
        <v>0</v>
      </c>
      <c r="BB271" s="167">
        <f t="shared" si="326"/>
        <v>0</v>
      </c>
      <c r="BC271" s="167">
        <f t="shared" si="326"/>
        <v>0</v>
      </c>
      <c r="BD271" s="167">
        <f t="shared" si="326"/>
        <v>0</v>
      </c>
      <c r="BE271" s="167">
        <f t="shared" si="326"/>
        <v>0</v>
      </c>
      <c r="BG271" s="167"/>
    </row>
    <row r="272" spans="1:59" ht="14.25" customHeight="1">
      <c r="AE272" s="1" t="str">
        <f t="shared" si="321"/>
        <v/>
      </c>
      <c r="AF272" s="1">
        <f t="shared" si="264"/>
        <v>0</v>
      </c>
      <c r="AG272" s="1">
        <f t="shared" ca="1" si="269"/>
        <v>5</v>
      </c>
      <c r="AH272" s="1" t="str">
        <f t="shared" si="265"/>
        <v/>
      </c>
      <c r="AI272" s="1" t="str">
        <f t="shared" si="266"/>
        <v/>
      </c>
      <c r="AJ272" s="1" t="str">
        <f t="shared" si="267"/>
        <v/>
      </c>
      <c r="AL272" s="167">
        <f t="shared" ref="AL272:BE272" si="327">+IF($AE272="CC",SUMIF($R272:$V272,AL$9,$R291:$V291),0)</f>
        <v>0</v>
      </c>
      <c r="AM272" s="167">
        <f t="shared" si="327"/>
        <v>0</v>
      </c>
      <c r="AN272" s="167">
        <f t="shared" si="327"/>
        <v>0</v>
      </c>
      <c r="AO272" s="167">
        <f t="shared" si="327"/>
        <v>0</v>
      </c>
      <c r="AP272" s="167">
        <f t="shared" si="327"/>
        <v>0</v>
      </c>
      <c r="AQ272" s="167">
        <f t="shared" si="327"/>
        <v>0</v>
      </c>
      <c r="AR272" s="167">
        <f t="shared" si="327"/>
        <v>0</v>
      </c>
      <c r="AS272" s="167">
        <f t="shared" si="327"/>
        <v>0</v>
      </c>
      <c r="AT272" s="167">
        <f t="shared" si="327"/>
        <v>0</v>
      </c>
      <c r="AU272" s="167">
        <f t="shared" si="327"/>
        <v>0</v>
      </c>
      <c r="AV272" s="167">
        <f t="shared" si="327"/>
        <v>0</v>
      </c>
      <c r="AW272" s="167">
        <f t="shared" si="327"/>
        <v>0</v>
      </c>
      <c r="AX272" s="167">
        <f t="shared" si="327"/>
        <v>0</v>
      </c>
      <c r="AY272" s="167">
        <f t="shared" si="327"/>
        <v>0</v>
      </c>
      <c r="AZ272" s="167">
        <f t="shared" si="327"/>
        <v>0</v>
      </c>
      <c r="BA272" s="167">
        <f t="shared" si="327"/>
        <v>0</v>
      </c>
      <c r="BB272" s="167">
        <f t="shared" si="327"/>
        <v>0</v>
      </c>
      <c r="BC272" s="167">
        <f t="shared" si="327"/>
        <v>0</v>
      </c>
      <c r="BD272" s="167">
        <f t="shared" si="327"/>
        <v>0</v>
      </c>
      <c r="BE272" s="167">
        <f t="shared" si="327"/>
        <v>0</v>
      </c>
      <c r="BG272" s="167"/>
    </row>
    <row r="273" spans="1:59" s="44" customFormat="1" ht="14.25" customHeight="1" thickBot="1">
      <c r="X273" s="170"/>
      <c r="AE273" s="1" t="str">
        <f t="shared" si="321"/>
        <v/>
      </c>
      <c r="AF273" s="1">
        <f t="shared" si="264"/>
        <v>0</v>
      </c>
      <c r="AG273" s="1">
        <f t="shared" ca="1" si="269"/>
        <v>5</v>
      </c>
      <c r="AH273" s="1" t="str">
        <f t="shared" si="265"/>
        <v/>
      </c>
      <c r="AI273" s="1" t="str">
        <f t="shared" si="266"/>
        <v/>
      </c>
      <c r="AJ273" s="1" t="str">
        <f t="shared" si="267"/>
        <v/>
      </c>
      <c r="AL273" s="167">
        <f t="shared" ref="AL273:BE273" si="328">+IF($AE273="CC",SUMIF($R273:$V273,AL$9,$R292:$V292),0)</f>
        <v>0</v>
      </c>
      <c r="AM273" s="167">
        <f t="shared" si="328"/>
        <v>0</v>
      </c>
      <c r="AN273" s="167">
        <f t="shared" si="328"/>
        <v>0</v>
      </c>
      <c r="AO273" s="167">
        <f t="shared" si="328"/>
        <v>0</v>
      </c>
      <c r="AP273" s="167">
        <f t="shared" si="328"/>
        <v>0</v>
      </c>
      <c r="AQ273" s="167">
        <f t="shared" si="328"/>
        <v>0</v>
      </c>
      <c r="AR273" s="167">
        <f t="shared" si="328"/>
        <v>0</v>
      </c>
      <c r="AS273" s="167">
        <f t="shared" si="328"/>
        <v>0</v>
      </c>
      <c r="AT273" s="167">
        <f t="shared" si="328"/>
        <v>0</v>
      </c>
      <c r="AU273" s="167">
        <f t="shared" si="328"/>
        <v>0</v>
      </c>
      <c r="AV273" s="167">
        <f t="shared" si="328"/>
        <v>0</v>
      </c>
      <c r="AW273" s="167">
        <f t="shared" si="328"/>
        <v>0</v>
      </c>
      <c r="AX273" s="167">
        <f t="shared" si="328"/>
        <v>0</v>
      </c>
      <c r="AY273" s="167">
        <f t="shared" si="328"/>
        <v>0</v>
      </c>
      <c r="AZ273" s="167">
        <f t="shared" si="328"/>
        <v>0</v>
      </c>
      <c r="BA273" s="167">
        <f t="shared" si="328"/>
        <v>0</v>
      </c>
      <c r="BB273" s="167">
        <f t="shared" si="328"/>
        <v>0</v>
      </c>
      <c r="BC273" s="167">
        <f t="shared" si="328"/>
        <v>0</v>
      </c>
      <c r="BD273" s="167">
        <f t="shared" si="328"/>
        <v>0</v>
      </c>
      <c r="BE273" s="167">
        <f t="shared" si="328"/>
        <v>0</v>
      </c>
      <c r="BG273" s="170"/>
    </row>
    <row r="274" spans="1:59" s="44" customFormat="1" ht="14.25" customHeight="1" thickBot="1">
      <c r="D274" s="835">
        <f>+'Formulario 1'!$C$20</f>
        <v>0</v>
      </c>
      <c r="E274" s="835"/>
      <c r="F274" s="835"/>
      <c r="H274" s="972"/>
      <c r="I274" s="972"/>
      <c r="O274" s="897" t="str">
        <f>+'Formulario 1'!$F$14</f>
        <v>Provincia:</v>
      </c>
      <c r="P274" s="898"/>
      <c r="Q274" s="899" t="str">
        <f>+'Formulario 1'!$G$14</f>
        <v>GUANACASTE</v>
      </c>
      <c r="R274" s="900"/>
      <c r="S274" s="900"/>
      <c r="T274" s="900"/>
      <c r="U274" s="901"/>
      <c r="V274" s="902" t="s">
        <v>945</v>
      </c>
      <c r="W274" s="903"/>
      <c r="X274" s="906">
        <f>+'Formulario 1'!$C$16</f>
        <v>26780563</v>
      </c>
      <c r="Y274" s="907"/>
      <c r="Z274" s="908"/>
      <c r="AE274" s="1" t="str">
        <f t="shared" si="321"/>
        <v/>
      </c>
      <c r="AF274" s="1">
        <f t="shared" si="264"/>
        <v>0</v>
      </c>
      <c r="AG274" s="1">
        <f t="shared" ca="1" si="269"/>
        <v>5</v>
      </c>
      <c r="AH274" s="1" t="str">
        <f t="shared" si="265"/>
        <v/>
      </c>
      <c r="AI274" s="1" t="str">
        <f t="shared" si="266"/>
        <v/>
      </c>
      <c r="AJ274" s="1" t="str">
        <f t="shared" si="267"/>
        <v/>
      </c>
      <c r="AL274" s="167">
        <f t="shared" ref="AL274:BE274" si="329">+IF($AE274="CC",SUMIF($R274:$V274,AL$9,$R293:$V293),0)</f>
        <v>0</v>
      </c>
      <c r="AM274" s="167">
        <f t="shared" si="329"/>
        <v>0</v>
      </c>
      <c r="AN274" s="167">
        <f t="shared" si="329"/>
        <v>0</v>
      </c>
      <c r="AO274" s="167">
        <f t="shared" si="329"/>
        <v>0</v>
      </c>
      <c r="AP274" s="167">
        <f t="shared" si="329"/>
        <v>0</v>
      </c>
      <c r="AQ274" s="167">
        <f t="shared" si="329"/>
        <v>0</v>
      </c>
      <c r="AR274" s="167">
        <f t="shared" si="329"/>
        <v>0</v>
      </c>
      <c r="AS274" s="167">
        <f t="shared" si="329"/>
        <v>0</v>
      </c>
      <c r="AT274" s="167">
        <f t="shared" si="329"/>
        <v>0</v>
      </c>
      <c r="AU274" s="167">
        <f t="shared" si="329"/>
        <v>0</v>
      </c>
      <c r="AV274" s="167">
        <f t="shared" si="329"/>
        <v>0</v>
      </c>
      <c r="AW274" s="167">
        <f t="shared" si="329"/>
        <v>0</v>
      </c>
      <c r="AX274" s="167">
        <f t="shared" si="329"/>
        <v>0</v>
      </c>
      <c r="AY274" s="167">
        <f t="shared" si="329"/>
        <v>0</v>
      </c>
      <c r="AZ274" s="167">
        <f t="shared" si="329"/>
        <v>0</v>
      </c>
      <c r="BA274" s="167">
        <f t="shared" si="329"/>
        <v>0</v>
      </c>
      <c r="BB274" s="167">
        <f t="shared" si="329"/>
        <v>0</v>
      </c>
      <c r="BC274" s="167">
        <f t="shared" si="329"/>
        <v>0</v>
      </c>
      <c r="BD274" s="167">
        <f t="shared" si="329"/>
        <v>0</v>
      </c>
      <c r="BE274" s="167">
        <f t="shared" si="329"/>
        <v>0</v>
      </c>
      <c r="BG274" s="170"/>
    </row>
    <row r="275" spans="1:59" s="44" customFormat="1" ht="14.25" customHeight="1">
      <c r="D275" s="868" t="s">
        <v>946</v>
      </c>
      <c r="E275" s="868"/>
      <c r="F275" s="868"/>
      <c r="H275" s="868" t="s">
        <v>947</v>
      </c>
      <c r="I275" s="868"/>
      <c r="K275" s="302" t="s">
        <v>948</v>
      </c>
      <c r="O275" s="870" t="str">
        <f>+'Formulario 1'!$F$15</f>
        <v>Cantón:</v>
      </c>
      <c r="P275" s="871"/>
      <c r="Q275" s="872" t="str">
        <f>+'Formulario 1'!$G$15</f>
        <v>ABANGARES</v>
      </c>
      <c r="R275" s="873"/>
      <c r="S275" s="873"/>
      <c r="T275" s="873"/>
      <c r="U275" s="874"/>
      <c r="V275" s="904"/>
      <c r="W275" s="905"/>
      <c r="X275" s="909" t="str">
        <f>IF('Formulario 1'!D253="","",'Formulario 1'!D253)</f>
        <v/>
      </c>
      <c r="Y275" s="910"/>
      <c r="Z275" s="911"/>
      <c r="AE275" s="1" t="str">
        <f t="shared" si="321"/>
        <v/>
      </c>
      <c r="AF275" s="1">
        <f t="shared" si="264"/>
        <v>0</v>
      </c>
      <c r="AG275" s="1">
        <f t="shared" ca="1" si="269"/>
        <v>5</v>
      </c>
      <c r="AH275" s="1" t="str">
        <f t="shared" si="265"/>
        <v/>
      </c>
      <c r="AI275" s="1" t="str">
        <f t="shared" si="266"/>
        <v/>
      </c>
      <c r="AJ275" s="1" t="str">
        <f t="shared" si="267"/>
        <v/>
      </c>
      <c r="AL275" s="167">
        <f t="shared" ref="AL275:BE275" si="330">+IF($AE275="CC",SUMIF($R275:$V275,AL$9,$R294:$V294),0)</f>
        <v>0</v>
      </c>
      <c r="AM275" s="167">
        <f t="shared" si="330"/>
        <v>0</v>
      </c>
      <c r="AN275" s="167">
        <f t="shared" si="330"/>
        <v>0</v>
      </c>
      <c r="AO275" s="167">
        <f t="shared" si="330"/>
        <v>0</v>
      </c>
      <c r="AP275" s="167">
        <f t="shared" si="330"/>
        <v>0</v>
      </c>
      <c r="AQ275" s="167">
        <f t="shared" si="330"/>
        <v>0</v>
      </c>
      <c r="AR275" s="167">
        <f t="shared" si="330"/>
        <v>0</v>
      </c>
      <c r="AS275" s="167">
        <f t="shared" si="330"/>
        <v>0</v>
      </c>
      <c r="AT275" s="167">
        <f t="shared" si="330"/>
        <v>0</v>
      </c>
      <c r="AU275" s="167">
        <f t="shared" si="330"/>
        <v>0</v>
      </c>
      <c r="AV275" s="167">
        <f t="shared" si="330"/>
        <v>0</v>
      </c>
      <c r="AW275" s="167">
        <f t="shared" si="330"/>
        <v>0</v>
      </c>
      <c r="AX275" s="167">
        <f t="shared" si="330"/>
        <v>0</v>
      </c>
      <c r="AY275" s="167">
        <f t="shared" si="330"/>
        <v>0</v>
      </c>
      <c r="AZ275" s="167">
        <f t="shared" si="330"/>
        <v>0</v>
      </c>
      <c r="BA275" s="167">
        <f t="shared" si="330"/>
        <v>0</v>
      </c>
      <c r="BB275" s="167">
        <f t="shared" si="330"/>
        <v>0</v>
      </c>
      <c r="BC275" s="167">
        <f t="shared" si="330"/>
        <v>0</v>
      </c>
      <c r="BD275" s="167">
        <f t="shared" si="330"/>
        <v>0</v>
      </c>
      <c r="BE275" s="167">
        <f t="shared" si="330"/>
        <v>0</v>
      </c>
      <c r="BG275" s="170"/>
    </row>
    <row r="276" spans="1:59" s="44" customFormat="1" ht="14.25" customHeight="1">
      <c r="O276" s="870" t="str">
        <f>+'Formulario 1'!$F$16</f>
        <v>Distrito:</v>
      </c>
      <c r="P276" s="871"/>
      <c r="Q276" s="872" t="str">
        <f>+'Formulario 1'!$G$16</f>
        <v>COLORADO</v>
      </c>
      <c r="R276" s="873"/>
      <c r="S276" s="873"/>
      <c r="T276" s="873"/>
      <c r="U276" s="874"/>
      <c r="V276" s="875" t="s">
        <v>949</v>
      </c>
      <c r="W276" s="876"/>
      <c r="X276" s="879">
        <f>+'Formulario 1'!$C$17</f>
        <v>26780376</v>
      </c>
      <c r="Y276" s="880"/>
      <c r="Z276" s="881"/>
      <c r="AE276" s="1" t="str">
        <f t="shared" si="321"/>
        <v/>
      </c>
      <c r="AF276" s="1">
        <f t="shared" si="264"/>
        <v>0</v>
      </c>
      <c r="AG276" s="1">
        <f t="shared" ca="1" si="269"/>
        <v>5</v>
      </c>
      <c r="AH276" s="1" t="str">
        <f t="shared" si="265"/>
        <v/>
      </c>
      <c r="AI276" s="1" t="str">
        <f t="shared" si="266"/>
        <v/>
      </c>
      <c r="AJ276" s="1" t="str">
        <f t="shared" si="267"/>
        <v/>
      </c>
      <c r="AL276" s="167">
        <f t="shared" ref="AL276:BE276" si="331">+IF($AE276="CC",SUMIF($R276:$V276,AL$9,$R295:$V295),0)</f>
        <v>0</v>
      </c>
      <c r="AM276" s="167">
        <f t="shared" si="331"/>
        <v>0</v>
      </c>
      <c r="AN276" s="167">
        <f t="shared" si="331"/>
        <v>0</v>
      </c>
      <c r="AO276" s="167">
        <f t="shared" si="331"/>
        <v>0</v>
      </c>
      <c r="AP276" s="167">
        <f t="shared" si="331"/>
        <v>0</v>
      </c>
      <c r="AQ276" s="167">
        <f t="shared" si="331"/>
        <v>0</v>
      </c>
      <c r="AR276" s="167">
        <f t="shared" si="331"/>
        <v>0</v>
      </c>
      <c r="AS276" s="167">
        <f t="shared" si="331"/>
        <v>0</v>
      </c>
      <c r="AT276" s="167">
        <f t="shared" si="331"/>
        <v>0</v>
      </c>
      <c r="AU276" s="167">
        <f t="shared" si="331"/>
        <v>0</v>
      </c>
      <c r="AV276" s="167">
        <f t="shared" si="331"/>
        <v>0</v>
      </c>
      <c r="AW276" s="167">
        <f t="shared" si="331"/>
        <v>0</v>
      </c>
      <c r="AX276" s="167">
        <f t="shared" si="331"/>
        <v>0</v>
      </c>
      <c r="AY276" s="167">
        <f t="shared" si="331"/>
        <v>0</v>
      </c>
      <c r="AZ276" s="167">
        <f t="shared" si="331"/>
        <v>0</v>
      </c>
      <c r="BA276" s="167">
        <f t="shared" si="331"/>
        <v>0</v>
      </c>
      <c r="BB276" s="167">
        <f t="shared" si="331"/>
        <v>0</v>
      </c>
      <c r="BC276" s="167">
        <f t="shared" si="331"/>
        <v>0</v>
      </c>
      <c r="BD276" s="167">
        <f t="shared" si="331"/>
        <v>0</v>
      </c>
      <c r="BE276" s="167">
        <f t="shared" si="331"/>
        <v>0</v>
      </c>
      <c r="BG276" s="170"/>
    </row>
    <row r="277" spans="1:59" ht="14.25" customHeight="1" thickBot="1">
      <c r="O277" s="882" t="str">
        <f>+'Formulario 1'!$F$17</f>
        <v>Poblado:</v>
      </c>
      <c r="P277" s="883"/>
      <c r="Q277" s="884" t="str">
        <f>+'Formulario 1'!$G$17</f>
        <v>COLORADO</v>
      </c>
      <c r="R277" s="885"/>
      <c r="S277" s="885"/>
      <c r="T277" s="885"/>
      <c r="U277" s="886"/>
      <c r="V277" s="877"/>
      <c r="W277" s="878"/>
      <c r="X277" s="887" t="str">
        <f>IF('Formulario 1'!D254="","",'Formulario 1'!D254)</f>
        <v/>
      </c>
      <c r="Y277" s="888"/>
      <c r="Z277" s="889"/>
      <c r="AE277" s="1" t="str">
        <f t="shared" si="321"/>
        <v/>
      </c>
      <c r="AF277" s="1">
        <f t="shared" si="264"/>
        <v>0</v>
      </c>
      <c r="AG277" s="1">
        <f t="shared" ca="1" si="269"/>
        <v>5</v>
      </c>
      <c r="AH277" s="1" t="str">
        <f t="shared" si="265"/>
        <v/>
      </c>
      <c r="AI277" s="1" t="str">
        <f t="shared" si="266"/>
        <v/>
      </c>
      <c r="AJ277" s="1" t="str">
        <f t="shared" si="267"/>
        <v/>
      </c>
      <c r="AL277" s="167">
        <f t="shared" ref="AL277:BE277" si="332">+IF($AE277="CC",SUMIF($R277:$V277,AL$9,$R296:$V296),0)</f>
        <v>0</v>
      </c>
      <c r="AM277" s="167">
        <f t="shared" si="332"/>
        <v>0</v>
      </c>
      <c r="AN277" s="167">
        <f t="shared" si="332"/>
        <v>0</v>
      </c>
      <c r="AO277" s="167">
        <f t="shared" si="332"/>
        <v>0</v>
      </c>
      <c r="AP277" s="167">
        <f t="shared" si="332"/>
        <v>0</v>
      </c>
      <c r="AQ277" s="167">
        <f t="shared" si="332"/>
        <v>0</v>
      </c>
      <c r="AR277" s="167">
        <f t="shared" si="332"/>
        <v>0</v>
      </c>
      <c r="AS277" s="167">
        <f t="shared" si="332"/>
        <v>0</v>
      </c>
      <c r="AT277" s="167">
        <f t="shared" si="332"/>
        <v>0</v>
      </c>
      <c r="AU277" s="167">
        <f t="shared" si="332"/>
        <v>0</v>
      </c>
      <c r="AV277" s="167">
        <f t="shared" si="332"/>
        <v>0</v>
      </c>
      <c r="AW277" s="167">
        <f t="shared" si="332"/>
        <v>0</v>
      </c>
      <c r="AX277" s="167">
        <f t="shared" si="332"/>
        <v>0</v>
      </c>
      <c r="AY277" s="167">
        <f t="shared" si="332"/>
        <v>0</v>
      </c>
      <c r="AZ277" s="167">
        <f t="shared" si="332"/>
        <v>0</v>
      </c>
      <c r="BA277" s="167">
        <f t="shared" si="332"/>
        <v>0</v>
      </c>
      <c r="BB277" s="167">
        <f t="shared" si="332"/>
        <v>0</v>
      </c>
      <c r="BC277" s="167">
        <f t="shared" si="332"/>
        <v>0</v>
      </c>
      <c r="BD277" s="167">
        <f t="shared" si="332"/>
        <v>0</v>
      </c>
      <c r="BE277" s="167">
        <f t="shared" si="332"/>
        <v>0</v>
      </c>
      <c r="BG277" s="167"/>
    </row>
    <row r="278" spans="1:59" ht="14.25" customHeight="1">
      <c r="X278" s="171"/>
      <c r="Y278" s="45"/>
      <c r="AE278" s="1" t="str">
        <f t="shared" si="321"/>
        <v/>
      </c>
      <c r="AF278" s="1">
        <f t="shared" si="264"/>
        <v>0</v>
      </c>
      <c r="AG278" s="1">
        <f t="shared" ca="1" si="269"/>
        <v>5</v>
      </c>
      <c r="AH278" s="1" t="str">
        <f t="shared" si="265"/>
        <v/>
      </c>
      <c r="AI278" s="1" t="str">
        <f t="shared" si="266"/>
        <v/>
      </c>
      <c r="AJ278" s="1" t="str">
        <f t="shared" si="267"/>
        <v/>
      </c>
      <c r="AL278" s="167">
        <f t="shared" ref="AL278:BE278" si="333">+IF($AE278="CC",SUMIF($R278:$V278,AL$9,$R297:$V297),0)</f>
        <v>0</v>
      </c>
      <c r="AM278" s="167">
        <f t="shared" si="333"/>
        <v>0</v>
      </c>
      <c r="AN278" s="167">
        <f t="shared" si="333"/>
        <v>0</v>
      </c>
      <c r="AO278" s="167">
        <f t="shared" si="333"/>
        <v>0</v>
      </c>
      <c r="AP278" s="167">
        <f t="shared" si="333"/>
        <v>0</v>
      </c>
      <c r="AQ278" s="167">
        <f t="shared" si="333"/>
        <v>0</v>
      </c>
      <c r="AR278" s="167">
        <f t="shared" si="333"/>
        <v>0</v>
      </c>
      <c r="AS278" s="167">
        <f t="shared" si="333"/>
        <v>0</v>
      </c>
      <c r="AT278" s="167">
        <f t="shared" si="333"/>
        <v>0</v>
      </c>
      <c r="AU278" s="167">
        <f t="shared" si="333"/>
        <v>0</v>
      </c>
      <c r="AV278" s="167">
        <f t="shared" si="333"/>
        <v>0</v>
      </c>
      <c r="AW278" s="167">
        <f t="shared" si="333"/>
        <v>0</v>
      </c>
      <c r="AX278" s="167">
        <f t="shared" si="333"/>
        <v>0</v>
      </c>
      <c r="AY278" s="167">
        <f t="shared" si="333"/>
        <v>0</v>
      </c>
      <c r="AZ278" s="167">
        <f t="shared" si="333"/>
        <v>0</v>
      </c>
      <c r="BA278" s="167">
        <f t="shared" si="333"/>
        <v>0</v>
      </c>
      <c r="BB278" s="167">
        <f t="shared" si="333"/>
        <v>0</v>
      </c>
      <c r="BC278" s="167">
        <f t="shared" si="333"/>
        <v>0</v>
      </c>
      <c r="BD278" s="167">
        <f t="shared" si="333"/>
        <v>0</v>
      </c>
      <c r="BE278" s="167">
        <f t="shared" si="333"/>
        <v>0</v>
      </c>
      <c r="BG278" s="167"/>
    </row>
    <row r="279" spans="1:59" ht="14.25" customHeight="1" thickBot="1">
      <c r="D279" s="835"/>
      <c r="E279" s="835"/>
      <c r="F279" s="835"/>
      <c r="G279" s="44"/>
      <c r="H279" s="835"/>
      <c r="I279" s="835"/>
      <c r="J279" s="44"/>
      <c r="K279" s="44"/>
      <c r="AE279" s="1" t="str">
        <f t="shared" si="321"/>
        <v/>
      </c>
      <c r="AF279" s="1">
        <f t="shared" si="264"/>
        <v>0</v>
      </c>
      <c r="AG279" s="1">
        <f t="shared" ca="1" si="269"/>
        <v>5</v>
      </c>
      <c r="AH279" s="1" t="str">
        <f t="shared" si="265"/>
        <v/>
      </c>
      <c r="AI279" s="1" t="str">
        <f t="shared" si="266"/>
        <v/>
      </c>
      <c r="AJ279" s="1" t="str">
        <f t="shared" si="267"/>
        <v/>
      </c>
      <c r="AL279" s="167">
        <f t="shared" ref="AL279:BE279" si="334">+IF($AE279="CC",SUMIF($R279:$V279,AL$9,$R298:$V298),0)</f>
        <v>0</v>
      </c>
      <c r="AM279" s="167">
        <f t="shared" si="334"/>
        <v>0</v>
      </c>
      <c r="AN279" s="167">
        <f t="shared" si="334"/>
        <v>0</v>
      </c>
      <c r="AO279" s="167">
        <f t="shared" si="334"/>
        <v>0</v>
      </c>
      <c r="AP279" s="167">
        <f t="shared" si="334"/>
        <v>0</v>
      </c>
      <c r="AQ279" s="167">
        <f t="shared" si="334"/>
        <v>0</v>
      </c>
      <c r="AR279" s="167">
        <f t="shared" si="334"/>
        <v>0</v>
      </c>
      <c r="AS279" s="167">
        <f t="shared" si="334"/>
        <v>0</v>
      </c>
      <c r="AT279" s="167">
        <f t="shared" si="334"/>
        <v>0</v>
      </c>
      <c r="AU279" s="167">
        <f t="shared" si="334"/>
        <v>0</v>
      </c>
      <c r="AV279" s="167">
        <f t="shared" si="334"/>
        <v>0</v>
      </c>
      <c r="AW279" s="167">
        <f t="shared" si="334"/>
        <v>0</v>
      </c>
      <c r="AX279" s="167">
        <f t="shared" si="334"/>
        <v>0</v>
      </c>
      <c r="AY279" s="167">
        <f t="shared" si="334"/>
        <v>0</v>
      </c>
      <c r="AZ279" s="167">
        <f t="shared" si="334"/>
        <v>0</v>
      </c>
      <c r="BA279" s="167">
        <f t="shared" si="334"/>
        <v>0</v>
      </c>
      <c r="BB279" s="167">
        <f t="shared" si="334"/>
        <v>0</v>
      </c>
      <c r="BC279" s="167">
        <f t="shared" si="334"/>
        <v>0</v>
      </c>
      <c r="BD279" s="167">
        <f t="shared" si="334"/>
        <v>0</v>
      </c>
      <c r="BE279" s="167">
        <f t="shared" si="334"/>
        <v>0</v>
      </c>
      <c r="BG279" s="167"/>
    </row>
    <row r="280" spans="1:59" ht="14.25" customHeight="1">
      <c r="D280" s="868" t="s">
        <v>950</v>
      </c>
      <c r="E280" s="868"/>
      <c r="F280" s="868"/>
      <c r="G280" s="44"/>
      <c r="H280" s="868" t="s">
        <v>951</v>
      </c>
      <c r="I280" s="868"/>
      <c r="J280" s="44"/>
      <c r="K280" s="302" t="s">
        <v>948</v>
      </c>
      <c r="Z280" s="800" t="s">
        <v>1165</v>
      </c>
      <c r="AA280" s="800"/>
      <c r="AB280" s="800"/>
      <c r="AE280" s="1" t="str">
        <f t="shared" si="321"/>
        <v/>
      </c>
      <c r="AF280" s="1">
        <f t="shared" si="264"/>
        <v>0</v>
      </c>
      <c r="AG280" s="1">
        <f t="shared" ca="1" si="269"/>
        <v>5</v>
      </c>
      <c r="AH280" s="1" t="str">
        <f t="shared" si="265"/>
        <v/>
      </c>
      <c r="AI280" s="1" t="str">
        <f t="shared" si="266"/>
        <v/>
      </c>
      <c r="AJ280" s="1" t="str">
        <f t="shared" si="267"/>
        <v/>
      </c>
      <c r="AL280" s="167">
        <f t="shared" ref="AL280:BE280" si="335">+IF($AE280="CC",SUMIF($R280:$V280,AL$9,$R299:$V299),0)</f>
        <v>0</v>
      </c>
      <c r="AM280" s="167">
        <f t="shared" si="335"/>
        <v>0</v>
      </c>
      <c r="AN280" s="167">
        <f t="shared" si="335"/>
        <v>0</v>
      </c>
      <c r="AO280" s="167">
        <f t="shared" si="335"/>
        <v>0</v>
      </c>
      <c r="AP280" s="167">
        <f t="shared" si="335"/>
        <v>0</v>
      </c>
      <c r="AQ280" s="167">
        <f t="shared" si="335"/>
        <v>0</v>
      </c>
      <c r="AR280" s="167">
        <f t="shared" si="335"/>
        <v>0</v>
      </c>
      <c r="AS280" s="167">
        <f t="shared" si="335"/>
        <v>0</v>
      </c>
      <c r="AT280" s="167">
        <f t="shared" si="335"/>
        <v>0</v>
      </c>
      <c r="AU280" s="167">
        <f t="shared" si="335"/>
        <v>0</v>
      </c>
      <c r="AV280" s="167">
        <f t="shared" si="335"/>
        <v>0</v>
      </c>
      <c r="AW280" s="167">
        <f t="shared" si="335"/>
        <v>0</v>
      </c>
      <c r="AX280" s="167">
        <f t="shared" si="335"/>
        <v>0</v>
      </c>
      <c r="AY280" s="167">
        <f t="shared" si="335"/>
        <v>0</v>
      </c>
      <c r="AZ280" s="167">
        <f t="shared" si="335"/>
        <v>0</v>
      </c>
      <c r="BA280" s="167">
        <f t="shared" si="335"/>
        <v>0</v>
      </c>
      <c r="BB280" s="167">
        <f t="shared" si="335"/>
        <v>0</v>
      </c>
      <c r="BC280" s="167">
        <f t="shared" si="335"/>
        <v>0</v>
      </c>
      <c r="BD280" s="167">
        <f t="shared" si="335"/>
        <v>0</v>
      </c>
      <c r="BE280" s="167">
        <f t="shared" si="335"/>
        <v>0</v>
      </c>
      <c r="BG280" s="167"/>
    </row>
    <row r="281" spans="1:59" ht="18" customHeight="1">
      <c r="A281" s="160">
        <f>+A225+1</f>
        <v>6</v>
      </c>
      <c r="B281" s="159">
        <f>+LOOKUP(A281,'Hoja de Cálculo'!$S$20:$S$45,'Hoja de Cálculo'!$T$20:$T$45)</f>
        <v>6</v>
      </c>
      <c r="C281" s="971" t="s">
        <v>66</v>
      </c>
      <c r="D281" s="971"/>
      <c r="E281" s="971"/>
      <c r="F281" s="971"/>
      <c r="G281" s="971"/>
      <c r="H281" s="971"/>
      <c r="I281" s="971"/>
      <c r="J281" s="971"/>
      <c r="K281" s="971"/>
      <c r="L281" s="971"/>
      <c r="M281" s="971"/>
      <c r="N281" s="971"/>
      <c r="O281" s="971"/>
      <c r="P281" s="971"/>
      <c r="Q281" s="971"/>
      <c r="R281" s="971"/>
      <c r="S281" s="971"/>
      <c r="T281" s="971"/>
      <c r="U281" s="971"/>
      <c r="V281" s="971"/>
      <c r="W281" s="971"/>
      <c r="X281" s="971"/>
      <c r="Y281" s="971"/>
      <c r="Z281" s="971"/>
      <c r="AA281" s="971"/>
      <c r="AE281" s="1" t="str">
        <f t="shared" si="321"/>
        <v/>
      </c>
      <c r="AF281" s="1">
        <f t="shared" si="264"/>
        <v>0</v>
      </c>
      <c r="AG281" s="1">
        <f t="shared" ca="1" si="269"/>
        <v>5</v>
      </c>
      <c r="AH281" s="1" t="str">
        <f t="shared" si="265"/>
        <v/>
      </c>
      <c r="AI281" s="1" t="str">
        <f t="shared" si="266"/>
        <v/>
      </c>
      <c r="AJ281" s="1" t="str">
        <f t="shared" si="267"/>
        <v/>
      </c>
      <c r="AL281" s="167">
        <f t="shared" ref="AL281:BE281" si="336">+IF($AE281="CC",SUMIF($R281:$V281,AL$9,$R300:$V300),0)</f>
        <v>0</v>
      </c>
      <c r="AM281" s="167">
        <f t="shared" si="336"/>
        <v>0</v>
      </c>
      <c r="AN281" s="167">
        <f t="shared" si="336"/>
        <v>0</v>
      </c>
      <c r="AO281" s="167">
        <f t="shared" si="336"/>
        <v>0</v>
      </c>
      <c r="AP281" s="167">
        <f t="shared" si="336"/>
        <v>0</v>
      </c>
      <c r="AQ281" s="167">
        <f t="shared" si="336"/>
        <v>0</v>
      </c>
      <c r="AR281" s="167">
        <f t="shared" si="336"/>
        <v>0</v>
      </c>
      <c r="AS281" s="167">
        <f t="shared" si="336"/>
        <v>0</v>
      </c>
      <c r="AT281" s="167">
        <f t="shared" si="336"/>
        <v>0</v>
      </c>
      <c r="AU281" s="167">
        <f t="shared" si="336"/>
        <v>0</v>
      </c>
      <c r="AV281" s="167">
        <f t="shared" si="336"/>
        <v>0</v>
      </c>
      <c r="AW281" s="167">
        <f t="shared" si="336"/>
        <v>0</v>
      </c>
      <c r="AX281" s="167">
        <f t="shared" si="336"/>
        <v>0</v>
      </c>
      <c r="AY281" s="167">
        <f t="shared" si="336"/>
        <v>0</v>
      </c>
      <c r="AZ281" s="167">
        <f t="shared" si="336"/>
        <v>0</v>
      </c>
      <c r="BA281" s="167">
        <f t="shared" si="336"/>
        <v>0</v>
      </c>
      <c r="BB281" s="167">
        <f t="shared" si="336"/>
        <v>0</v>
      </c>
      <c r="BC281" s="167">
        <f t="shared" si="336"/>
        <v>0</v>
      </c>
      <c r="BD281" s="167">
        <f t="shared" si="336"/>
        <v>0</v>
      </c>
      <c r="BE281" s="167">
        <f t="shared" si="336"/>
        <v>0</v>
      </c>
      <c r="BG281" s="167"/>
    </row>
    <row r="282" spans="1:59" ht="16.5" customHeight="1">
      <c r="C282" s="963" t="s">
        <v>921</v>
      </c>
      <c r="D282" s="963"/>
      <c r="E282" s="963"/>
      <c r="F282" s="963"/>
      <c r="G282" s="963"/>
      <c r="H282" s="963"/>
      <c r="I282" s="963"/>
      <c r="J282" s="963"/>
      <c r="K282" s="963"/>
      <c r="L282" s="963"/>
      <c r="M282" s="963"/>
      <c r="N282" s="963"/>
      <c r="O282" s="963"/>
      <c r="P282" s="963"/>
      <c r="Q282" s="963"/>
      <c r="R282" s="963"/>
      <c r="S282" s="963"/>
      <c r="T282" s="963"/>
      <c r="U282" s="963"/>
      <c r="V282" s="963"/>
      <c r="W282" s="963"/>
      <c r="X282" s="963"/>
      <c r="Y282" s="963"/>
      <c r="Z282" s="963"/>
      <c r="AA282" s="963"/>
      <c r="AE282" s="1" t="str">
        <f t="shared" si="321"/>
        <v/>
      </c>
      <c r="AF282" s="1">
        <f t="shared" si="264"/>
        <v>0</v>
      </c>
      <c r="AG282" s="1">
        <f t="shared" ca="1" si="269"/>
        <v>5</v>
      </c>
      <c r="AH282" s="1" t="str">
        <f t="shared" si="265"/>
        <v/>
      </c>
      <c r="AI282" s="1" t="str">
        <f t="shared" si="266"/>
        <v/>
      </c>
      <c r="AJ282" s="1" t="str">
        <f t="shared" si="267"/>
        <v/>
      </c>
      <c r="AL282" s="167">
        <f t="shared" ref="AL282:BE282" si="337">+IF($AE282="CC",SUMIF($R282:$V282,AL$9,$R301:$V301),0)</f>
        <v>0</v>
      </c>
      <c r="AM282" s="167">
        <f t="shared" si="337"/>
        <v>0</v>
      </c>
      <c r="AN282" s="167">
        <f t="shared" si="337"/>
        <v>0</v>
      </c>
      <c r="AO282" s="167">
        <f t="shared" si="337"/>
        <v>0</v>
      </c>
      <c r="AP282" s="167">
        <f t="shared" si="337"/>
        <v>0</v>
      </c>
      <c r="AQ282" s="167">
        <f t="shared" si="337"/>
        <v>0</v>
      </c>
      <c r="AR282" s="167">
        <f t="shared" si="337"/>
        <v>0</v>
      </c>
      <c r="AS282" s="167">
        <f t="shared" si="337"/>
        <v>0</v>
      </c>
      <c r="AT282" s="167">
        <f t="shared" si="337"/>
        <v>0</v>
      </c>
      <c r="AU282" s="167">
        <f t="shared" si="337"/>
        <v>0</v>
      </c>
      <c r="AV282" s="167">
        <f t="shared" si="337"/>
        <v>0</v>
      </c>
      <c r="AW282" s="167">
        <f t="shared" si="337"/>
        <v>0</v>
      </c>
      <c r="AX282" s="167">
        <f t="shared" si="337"/>
        <v>0</v>
      </c>
      <c r="AY282" s="167">
        <f t="shared" si="337"/>
        <v>0</v>
      </c>
      <c r="AZ282" s="167">
        <f t="shared" si="337"/>
        <v>0</v>
      </c>
      <c r="BA282" s="167">
        <f t="shared" si="337"/>
        <v>0</v>
      </c>
      <c r="BB282" s="167">
        <f t="shared" si="337"/>
        <v>0</v>
      </c>
      <c r="BC282" s="167">
        <f t="shared" si="337"/>
        <v>0</v>
      </c>
      <c r="BD282" s="167">
        <f t="shared" si="337"/>
        <v>0</v>
      </c>
      <c r="BE282" s="167">
        <f t="shared" si="337"/>
        <v>0</v>
      </c>
      <c r="BG282" s="167"/>
    </row>
    <row r="283" spans="1:59" ht="16.5" customHeight="1">
      <c r="C283" s="963" t="s">
        <v>922</v>
      </c>
      <c r="D283" s="963"/>
      <c r="E283" s="963"/>
      <c r="F283" s="963"/>
      <c r="G283" s="963"/>
      <c r="H283" s="963"/>
      <c r="I283" s="963"/>
      <c r="J283" s="963"/>
      <c r="K283" s="963"/>
      <c r="L283" s="963"/>
      <c r="M283" s="963"/>
      <c r="N283" s="963"/>
      <c r="O283" s="963"/>
      <c r="P283" s="963"/>
      <c r="Q283" s="963"/>
      <c r="R283" s="963"/>
      <c r="S283" s="963"/>
      <c r="T283" s="963"/>
      <c r="U283" s="963"/>
      <c r="V283" s="963"/>
      <c r="W283" s="963"/>
      <c r="X283" s="963"/>
      <c r="Y283" s="963"/>
      <c r="Z283" s="963"/>
      <c r="AA283" s="963"/>
      <c r="AE283" s="1" t="str">
        <f t="shared" si="321"/>
        <v/>
      </c>
      <c r="AF283" s="1">
        <f t="shared" si="264"/>
        <v>0</v>
      </c>
      <c r="AG283" s="1">
        <f t="shared" ca="1" si="269"/>
        <v>5</v>
      </c>
      <c r="AH283" s="1" t="str">
        <f t="shared" si="265"/>
        <v/>
      </c>
      <c r="AI283" s="1" t="str">
        <f t="shared" si="266"/>
        <v/>
      </c>
      <c r="AJ283" s="1" t="str">
        <f t="shared" si="267"/>
        <v/>
      </c>
      <c r="AL283" s="167">
        <f t="shared" ref="AL283:BE283" si="338">+IF($AE283="CC",SUMIF($R283:$V283,AL$9,$R302:$V302),0)</f>
        <v>0</v>
      </c>
      <c r="AM283" s="167">
        <f t="shared" si="338"/>
        <v>0</v>
      </c>
      <c r="AN283" s="167">
        <f t="shared" si="338"/>
        <v>0</v>
      </c>
      <c r="AO283" s="167">
        <f t="shared" si="338"/>
        <v>0</v>
      </c>
      <c r="AP283" s="167">
        <f t="shared" si="338"/>
        <v>0</v>
      </c>
      <c r="AQ283" s="167">
        <f t="shared" si="338"/>
        <v>0</v>
      </c>
      <c r="AR283" s="167">
        <f t="shared" si="338"/>
        <v>0</v>
      </c>
      <c r="AS283" s="167">
        <f t="shared" si="338"/>
        <v>0</v>
      </c>
      <c r="AT283" s="167">
        <f t="shared" si="338"/>
        <v>0</v>
      </c>
      <c r="AU283" s="167">
        <f t="shared" si="338"/>
        <v>0</v>
      </c>
      <c r="AV283" s="167">
        <f t="shared" si="338"/>
        <v>0</v>
      </c>
      <c r="AW283" s="167">
        <f t="shared" si="338"/>
        <v>0</v>
      </c>
      <c r="AX283" s="167">
        <f t="shared" si="338"/>
        <v>0</v>
      </c>
      <c r="AY283" s="167">
        <f t="shared" si="338"/>
        <v>0</v>
      </c>
      <c r="AZ283" s="167">
        <f t="shared" si="338"/>
        <v>0</v>
      </c>
      <c r="BA283" s="167">
        <f t="shared" si="338"/>
        <v>0</v>
      </c>
      <c r="BB283" s="167">
        <f t="shared" si="338"/>
        <v>0</v>
      </c>
      <c r="BC283" s="167">
        <f t="shared" si="338"/>
        <v>0</v>
      </c>
      <c r="BD283" s="167">
        <f t="shared" si="338"/>
        <v>0</v>
      </c>
      <c r="BE283" s="167">
        <f t="shared" si="338"/>
        <v>0</v>
      </c>
      <c r="BG283" s="167"/>
    </row>
    <row r="284" spans="1:59" ht="16.5" customHeight="1">
      <c r="C284" s="963" t="s">
        <v>952</v>
      </c>
      <c r="D284" s="963"/>
      <c r="E284" s="963"/>
      <c r="F284" s="963"/>
      <c r="G284" s="963"/>
      <c r="H284" s="963"/>
      <c r="I284" s="963"/>
      <c r="J284" s="963"/>
      <c r="K284" s="963"/>
      <c r="L284" s="963"/>
      <c r="M284" s="963"/>
      <c r="N284" s="963"/>
      <c r="O284" s="963"/>
      <c r="P284" s="963"/>
      <c r="Q284" s="963"/>
      <c r="R284" s="963"/>
      <c r="S284" s="963"/>
      <c r="T284" s="963"/>
      <c r="U284" s="963"/>
      <c r="V284" s="963"/>
      <c r="W284" s="963"/>
      <c r="X284" s="963"/>
      <c r="Y284" s="963"/>
      <c r="Z284" s="963"/>
      <c r="AA284" s="963"/>
      <c r="AE284" s="1" t="str">
        <f t="shared" si="321"/>
        <v/>
      </c>
      <c r="AF284" s="1">
        <f t="shared" si="264"/>
        <v>0</v>
      </c>
      <c r="AG284" s="1">
        <f t="shared" ca="1" si="269"/>
        <v>5</v>
      </c>
      <c r="AH284" s="1" t="str">
        <f t="shared" si="265"/>
        <v/>
      </c>
      <c r="AI284" s="1" t="str">
        <f t="shared" si="266"/>
        <v/>
      </c>
      <c r="AJ284" s="1" t="str">
        <f t="shared" si="267"/>
        <v/>
      </c>
      <c r="AL284" s="167">
        <f t="shared" ref="AL284:BE284" si="339">+IF($AE284="CC",SUMIF($R284:$V284,AL$9,$R303:$V303),0)</f>
        <v>0</v>
      </c>
      <c r="AM284" s="167">
        <f t="shared" si="339"/>
        <v>0</v>
      </c>
      <c r="AN284" s="167">
        <f t="shared" si="339"/>
        <v>0</v>
      </c>
      <c r="AO284" s="167">
        <f t="shared" si="339"/>
        <v>0</v>
      </c>
      <c r="AP284" s="167">
        <f t="shared" si="339"/>
        <v>0</v>
      </c>
      <c r="AQ284" s="167">
        <f t="shared" si="339"/>
        <v>0</v>
      </c>
      <c r="AR284" s="167">
        <f t="shared" si="339"/>
        <v>0</v>
      </c>
      <c r="AS284" s="167">
        <f t="shared" si="339"/>
        <v>0</v>
      </c>
      <c r="AT284" s="167">
        <f t="shared" si="339"/>
        <v>0</v>
      </c>
      <c r="AU284" s="167">
        <f t="shared" si="339"/>
        <v>0</v>
      </c>
      <c r="AV284" s="167">
        <f t="shared" si="339"/>
        <v>0</v>
      </c>
      <c r="AW284" s="167">
        <f t="shared" si="339"/>
        <v>0</v>
      </c>
      <c r="AX284" s="167">
        <f t="shared" si="339"/>
        <v>0</v>
      </c>
      <c r="AY284" s="167">
        <f t="shared" si="339"/>
        <v>0</v>
      </c>
      <c r="AZ284" s="167">
        <f t="shared" si="339"/>
        <v>0</v>
      </c>
      <c r="BA284" s="167">
        <f t="shared" si="339"/>
        <v>0</v>
      </c>
      <c r="BB284" s="167">
        <f t="shared" si="339"/>
        <v>0</v>
      </c>
      <c r="BC284" s="167">
        <f t="shared" si="339"/>
        <v>0</v>
      </c>
      <c r="BD284" s="167">
        <f t="shared" si="339"/>
        <v>0</v>
      </c>
      <c r="BE284" s="167">
        <f t="shared" si="339"/>
        <v>0</v>
      </c>
      <c r="BG284" s="167"/>
    </row>
    <row r="285" spans="1:59" ht="15" customHeight="1" thickBot="1">
      <c r="C285" s="86"/>
      <c r="D285" s="86"/>
      <c r="E285" s="86"/>
      <c r="F285" s="86"/>
      <c r="G285" s="87"/>
      <c r="H285" s="87"/>
      <c r="I285" s="86"/>
      <c r="J285" s="86"/>
      <c r="K285" s="86"/>
      <c r="L285" s="86"/>
      <c r="M285" s="86"/>
      <c r="N285" s="88"/>
      <c r="O285" s="86"/>
      <c r="P285" s="86"/>
      <c r="Q285" s="86"/>
      <c r="R285" s="86"/>
      <c r="S285" s="86"/>
      <c r="T285" s="86"/>
      <c r="U285" s="86"/>
      <c r="V285" s="86"/>
      <c r="W285" s="86"/>
      <c r="X285" s="165"/>
      <c r="Y285" s="86"/>
      <c r="Z285" s="86"/>
      <c r="AA285" s="86"/>
      <c r="AE285" s="1" t="str">
        <f t="shared" si="321"/>
        <v/>
      </c>
      <c r="AF285" s="1">
        <f t="shared" si="264"/>
        <v>0</v>
      </c>
      <c r="AG285" s="1">
        <f t="shared" ca="1" si="269"/>
        <v>5</v>
      </c>
      <c r="AH285" s="1" t="str">
        <f t="shared" si="265"/>
        <v/>
      </c>
      <c r="AI285" s="1" t="str">
        <f t="shared" si="266"/>
        <v/>
      </c>
      <c r="AJ285" s="1" t="str">
        <f t="shared" si="267"/>
        <v/>
      </c>
      <c r="AL285" s="167">
        <f t="shared" ref="AL285:BE285" si="340">+IF($AE285="CC",SUMIF($R285:$V285,AL$9,$R304:$V304),0)</f>
        <v>0</v>
      </c>
      <c r="AM285" s="167">
        <f t="shared" si="340"/>
        <v>0</v>
      </c>
      <c r="AN285" s="167">
        <f t="shared" si="340"/>
        <v>0</v>
      </c>
      <c r="AO285" s="167">
        <f t="shared" si="340"/>
        <v>0</v>
      </c>
      <c r="AP285" s="167">
        <f t="shared" si="340"/>
        <v>0</v>
      </c>
      <c r="AQ285" s="167">
        <f t="shared" si="340"/>
        <v>0</v>
      </c>
      <c r="AR285" s="167">
        <f t="shared" si="340"/>
        <v>0</v>
      </c>
      <c r="AS285" s="167">
        <f t="shared" si="340"/>
        <v>0</v>
      </c>
      <c r="AT285" s="167">
        <f t="shared" si="340"/>
        <v>0</v>
      </c>
      <c r="AU285" s="167">
        <f t="shared" si="340"/>
        <v>0</v>
      </c>
      <c r="AV285" s="167">
        <f t="shared" si="340"/>
        <v>0</v>
      </c>
      <c r="AW285" s="167">
        <f t="shared" si="340"/>
        <v>0</v>
      </c>
      <c r="AX285" s="167">
        <f t="shared" si="340"/>
        <v>0</v>
      </c>
      <c r="AY285" s="167">
        <f t="shared" si="340"/>
        <v>0</v>
      </c>
      <c r="AZ285" s="167">
        <f t="shared" si="340"/>
        <v>0</v>
      </c>
      <c r="BA285" s="167">
        <f t="shared" si="340"/>
        <v>0</v>
      </c>
      <c r="BB285" s="167">
        <f t="shared" si="340"/>
        <v>0</v>
      </c>
      <c r="BC285" s="167">
        <f t="shared" si="340"/>
        <v>0</v>
      </c>
      <c r="BD285" s="167">
        <f t="shared" si="340"/>
        <v>0</v>
      </c>
      <c r="BE285" s="167">
        <f t="shared" si="340"/>
        <v>0</v>
      </c>
      <c r="BG285" s="167"/>
    </row>
    <row r="286" spans="1:59" ht="15.75" customHeight="1" thickBot="1">
      <c r="C286" s="964" t="s">
        <v>953</v>
      </c>
      <c r="D286" s="965"/>
      <c r="E286" s="966" t="str">
        <f>+'Formulario 1'!$D$9</f>
        <v>LICEO DE COLORADO</v>
      </c>
      <c r="F286" s="966"/>
      <c r="G286" s="966"/>
      <c r="H286" s="966"/>
      <c r="I286" s="964" t="s">
        <v>897</v>
      </c>
      <c r="J286" s="967"/>
      <c r="K286" s="966" t="str">
        <f>+'Formulario 1'!$C$14</f>
        <v>CAÑAS</v>
      </c>
      <c r="L286" s="966"/>
      <c r="M286" s="966"/>
      <c r="N286" s="964" t="s">
        <v>898</v>
      </c>
      <c r="O286" s="965"/>
      <c r="P286" s="89">
        <f>+'Formulario 1'!$C$15</f>
        <v>4</v>
      </c>
      <c r="Q286" s="964" t="s">
        <v>916</v>
      </c>
      <c r="R286" s="965"/>
      <c r="S286" s="965"/>
      <c r="T286" s="965"/>
      <c r="U286" s="965"/>
      <c r="V286" s="965"/>
      <c r="W286" s="966">
        <f>+'Formulario 1'!$E$7</f>
        <v>4113</v>
      </c>
      <c r="X286" s="968"/>
      <c r="Y286" s="304" t="s">
        <v>923</v>
      </c>
      <c r="Z286" s="969">
        <f ca="1">+'Formulario 1'!$H$72</f>
        <v>45513</v>
      </c>
      <c r="AA286" s="970"/>
      <c r="AE286" s="1" t="str">
        <f t="shared" si="321"/>
        <v/>
      </c>
      <c r="AF286" s="1">
        <f t="shared" ref="AF286:AF349" si="341">+IF(Z313="Hoja de Cálculo",1,0)</f>
        <v>0</v>
      </c>
      <c r="AG286" s="1">
        <f t="shared" ca="1" si="269"/>
        <v>5</v>
      </c>
      <c r="AH286" s="1" t="str">
        <f t="shared" ref="AH286:AH349" si="342">+IF(AF286=1,AG286,"")</f>
        <v/>
      </c>
      <c r="AI286" s="1" t="str">
        <f t="shared" ref="AI286:AI349" si="343">+IF(AF286=1,CONCATENATE("CP",AG286),"")</f>
        <v/>
      </c>
      <c r="AJ286" s="1" t="str">
        <f t="shared" ref="AJ286:AJ349" si="344">+IF(AF286=1,AB286,"")</f>
        <v/>
      </c>
      <c r="AL286" s="167">
        <f t="shared" ref="AL286:BE286" si="345">+IF($AE286="CC",SUMIF($R286:$V286,AL$9,$R305:$V305),0)</f>
        <v>0</v>
      </c>
      <c r="AM286" s="167">
        <f t="shared" si="345"/>
        <v>0</v>
      </c>
      <c r="AN286" s="167">
        <f t="shared" si="345"/>
        <v>0</v>
      </c>
      <c r="AO286" s="167">
        <f t="shared" si="345"/>
        <v>0</v>
      </c>
      <c r="AP286" s="167">
        <f t="shared" si="345"/>
        <v>0</v>
      </c>
      <c r="AQ286" s="167">
        <f t="shared" si="345"/>
        <v>0</v>
      </c>
      <c r="AR286" s="167">
        <f t="shared" si="345"/>
        <v>0</v>
      </c>
      <c r="AS286" s="167">
        <f t="shared" si="345"/>
        <v>0</v>
      </c>
      <c r="AT286" s="167">
        <f t="shared" si="345"/>
        <v>0</v>
      </c>
      <c r="AU286" s="167">
        <f t="shared" si="345"/>
        <v>0</v>
      </c>
      <c r="AV286" s="167">
        <f t="shared" si="345"/>
        <v>0</v>
      </c>
      <c r="AW286" s="167">
        <f t="shared" si="345"/>
        <v>0</v>
      </c>
      <c r="AX286" s="167">
        <f t="shared" si="345"/>
        <v>0</v>
      </c>
      <c r="AY286" s="167">
        <f t="shared" si="345"/>
        <v>0</v>
      </c>
      <c r="AZ286" s="167">
        <f t="shared" si="345"/>
        <v>0</v>
      </c>
      <c r="BA286" s="167">
        <f t="shared" si="345"/>
        <v>0</v>
      </c>
      <c r="BB286" s="167">
        <f t="shared" si="345"/>
        <v>0</v>
      </c>
      <c r="BC286" s="167">
        <f t="shared" si="345"/>
        <v>0</v>
      </c>
      <c r="BD286" s="167">
        <f t="shared" si="345"/>
        <v>0</v>
      </c>
      <c r="BE286" s="167">
        <f t="shared" si="345"/>
        <v>0</v>
      </c>
      <c r="BG286" s="167"/>
    </row>
    <row r="287" spans="1:59" ht="15.75" thickBot="1">
      <c r="C287" s="66"/>
      <c r="D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166"/>
      <c r="Y287" s="66"/>
      <c r="Z287" s="66"/>
      <c r="AA287" s="66"/>
      <c r="AE287" s="1" t="str">
        <f t="shared" si="321"/>
        <v/>
      </c>
      <c r="AF287" s="1">
        <f t="shared" si="341"/>
        <v>0</v>
      </c>
      <c r="AG287" s="1">
        <f t="shared" ref="AG287:AG350" ca="1" si="346">+AG286+AF287</f>
        <v>5</v>
      </c>
      <c r="AH287" s="1" t="str">
        <f t="shared" si="342"/>
        <v/>
      </c>
      <c r="AI287" s="1" t="str">
        <f t="shared" si="343"/>
        <v/>
      </c>
      <c r="AJ287" s="1" t="str">
        <f t="shared" si="344"/>
        <v/>
      </c>
      <c r="AL287" s="167">
        <f t="shared" ref="AL287:BE287" si="347">+IF($AE287="CC",SUMIF($R287:$V287,AL$9,$R306:$V306),0)</f>
        <v>0</v>
      </c>
      <c r="AM287" s="167">
        <f t="shared" si="347"/>
        <v>0</v>
      </c>
      <c r="AN287" s="167">
        <f t="shared" si="347"/>
        <v>0</v>
      </c>
      <c r="AO287" s="167">
        <f t="shared" si="347"/>
        <v>0</v>
      </c>
      <c r="AP287" s="167">
        <f t="shared" si="347"/>
        <v>0</v>
      </c>
      <c r="AQ287" s="167">
        <f t="shared" si="347"/>
        <v>0</v>
      </c>
      <c r="AR287" s="167">
        <f t="shared" si="347"/>
        <v>0</v>
      </c>
      <c r="AS287" s="167">
        <f t="shared" si="347"/>
        <v>0</v>
      </c>
      <c r="AT287" s="167">
        <f t="shared" si="347"/>
        <v>0</v>
      </c>
      <c r="AU287" s="167">
        <f t="shared" si="347"/>
        <v>0</v>
      </c>
      <c r="AV287" s="167">
        <f t="shared" si="347"/>
        <v>0</v>
      </c>
      <c r="AW287" s="167">
        <f t="shared" si="347"/>
        <v>0</v>
      </c>
      <c r="AX287" s="167">
        <f t="shared" si="347"/>
        <v>0</v>
      </c>
      <c r="AY287" s="167">
        <f t="shared" si="347"/>
        <v>0</v>
      </c>
      <c r="AZ287" s="167">
        <f t="shared" si="347"/>
        <v>0</v>
      </c>
      <c r="BA287" s="167">
        <f t="shared" si="347"/>
        <v>0</v>
      </c>
      <c r="BB287" s="167">
        <f t="shared" si="347"/>
        <v>0</v>
      </c>
      <c r="BC287" s="167">
        <f t="shared" si="347"/>
        <v>0</v>
      </c>
      <c r="BD287" s="167">
        <f t="shared" si="347"/>
        <v>0</v>
      </c>
      <c r="BE287" s="167">
        <f t="shared" si="347"/>
        <v>0</v>
      </c>
      <c r="BG287" s="167"/>
    </row>
    <row r="288" spans="1:59" ht="23.25" customHeight="1" thickBot="1">
      <c r="A288" s="927" t="s">
        <v>958</v>
      </c>
      <c r="B288" s="930" t="s">
        <v>985</v>
      </c>
      <c r="C288" s="933" t="str">
        <f>IF(LOOKUP(A281,'Hoja de Cálculo'!$S$20:$S$45,'Hoja de Cálculo'!$V$20:$V$45)="","n.a.",LOOKUP(A281,'Hoja de Cálculo'!$S$20:$S$45,'Hoja de Cálculo'!$V$20:$V$45))</f>
        <v>Ciencias (Química)</v>
      </c>
      <c r="D288" s="933"/>
      <c r="E288" s="933"/>
      <c r="F288" s="933"/>
      <c r="G288" s="933"/>
      <c r="H288" s="933"/>
      <c r="I288" s="933"/>
      <c r="J288" s="933"/>
      <c r="K288" s="933"/>
      <c r="L288" s="934"/>
      <c r="M288" s="934"/>
      <c r="N288" s="934"/>
      <c r="O288" s="934"/>
      <c r="P288" s="934"/>
      <c r="Q288" s="934"/>
      <c r="R288" s="934"/>
      <c r="S288" s="934"/>
      <c r="T288" s="934"/>
      <c r="U288" s="934"/>
      <c r="V288" s="934"/>
      <c r="W288" s="934"/>
      <c r="X288" s="934"/>
      <c r="Y288" s="933"/>
      <c r="Z288" s="933"/>
      <c r="AA288" s="935"/>
      <c r="AB288" s="936" t="s">
        <v>924</v>
      </c>
      <c r="AE288" s="1" t="str">
        <f t="shared" si="321"/>
        <v/>
      </c>
      <c r="AF288" s="1">
        <f t="shared" si="341"/>
        <v>0</v>
      </c>
      <c r="AG288" s="1">
        <f t="shared" ca="1" si="346"/>
        <v>5</v>
      </c>
      <c r="AH288" s="1" t="str">
        <f t="shared" si="342"/>
        <v/>
      </c>
      <c r="AI288" s="1" t="str">
        <f t="shared" si="343"/>
        <v/>
      </c>
      <c r="AJ288" s="1" t="str">
        <f t="shared" si="344"/>
        <v/>
      </c>
      <c r="AL288" s="167">
        <f t="shared" ref="AL288:BE288" si="348">+IF($AE288="CC",SUMIF($R288:$V288,AL$9,$R307:$V307),0)</f>
        <v>0</v>
      </c>
      <c r="AM288" s="167">
        <f t="shared" si="348"/>
        <v>0</v>
      </c>
      <c r="AN288" s="167">
        <f t="shared" si="348"/>
        <v>0</v>
      </c>
      <c r="AO288" s="167">
        <f t="shared" si="348"/>
        <v>0</v>
      </c>
      <c r="AP288" s="167">
        <f t="shared" si="348"/>
        <v>0</v>
      </c>
      <c r="AQ288" s="167">
        <f t="shared" si="348"/>
        <v>0</v>
      </c>
      <c r="AR288" s="167">
        <f t="shared" si="348"/>
        <v>0</v>
      </c>
      <c r="AS288" s="167">
        <f t="shared" si="348"/>
        <v>0</v>
      </c>
      <c r="AT288" s="167">
        <f t="shared" si="348"/>
        <v>0</v>
      </c>
      <c r="AU288" s="167">
        <f t="shared" si="348"/>
        <v>0</v>
      </c>
      <c r="AV288" s="167">
        <f t="shared" si="348"/>
        <v>0</v>
      </c>
      <c r="AW288" s="167">
        <f t="shared" si="348"/>
        <v>0</v>
      </c>
      <c r="AX288" s="167">
        <f t="shared" si="348"/>
        <v>0</v>
      </c>
      <c r="AY288" s="167">
        <f t="shared" si="348"/>
        <v>0</v>
      </c>
      <c r="AZ288" s="167">
        <f t="shared" si="348"/>
        <v>0</v>
      </c>
      <c r="BA288" s="167">
        <f t="shared" si="348"/>
        <v>0</v>
      </c>
      <c r="BB288" s="167">
        <f t="shared" si="348"/>
        <v>0</v>
      </c>
      <c r="BC288" s="167">
        <f t="shared" si="348"/>
        <v>0</v>
      </c>
      <c r="BD288" s="167">
        <f t="shared" si="348"/>
        <v>0</v>
      </c>
      <c r="BE288" s="167">
        <f t="shared" si="348"/>
        <v>0</v>
      </c>
      <c r="BG288" s="167"/>
    </row>
    <row r="289" spans="1:59" ht="15.75" customHeight="1">
      <c r="A289" s="928"/>
      <c r="B289" s="931"/>
      <c r="C289" s="939" t="s">
        <v>925</v>
      </c>
      <c r="D289" s="941" t="s">
        <v>926</v>
      </c>
      <c r="E289" s="942"/>
      <c r="F289" s="942"/>
      <c r="G289" s="943"/>
      <c r="H289" s="947" t="s">
        <v>927</v>
      </c>
      <c r="I289" s="947" t="s">
        <v>928</v>
      </c>
      <c r="J289" s="941" t="s">
        <v>929</v>
      </c>
      <c r="K289" s="942"/>
      <c r="L289" s="949" t="s">
        <v>49</v>
      </c>
      <c r="M289" s="950"/>
      <c r="N289" s="950"/>
      <c r="O289" s="950"/>
      <c r="P289" s="950"/>
      <c r="Q289" s="951" t="s">
        <v>930</v>
      </c>
      <c r="R289" s="953" t="s">
        <v>931</v>
      </c>
      <c r="S289" s="954"/>
      <c r="T289" s="954"/>
      <c r="U289" s="954"/>
      <c r="V289" s="955"/>
      <c r="W289" s="954" t="s">
        <v>930</v>
      </c>
      <c r="X289" s="957" t="s">
        <v>934</v>
      </c>
      <c r="Y289" s="959" t="s">
        <v>932</v>
      </c>
      <c r="Z289" s="961" t="s">
        <v>933</v>
      </c>
      <c r="AA289" s="962"/>
      <c r="AB289" s="937"/>
      <c r="AE289" s="1" t="str">
        <f t="shared" si="321"/>
        <v/>
      </c>
      <c r="AF289" s="1">
        <f t="shared" si="341"/>
        <v>0</v>
      </c>
      <c r="AG289" s="1">
        <f t="shared" ca="1" si="346"/>
        <v>5</v>
      </c>
      <c r="AH289" s="1" t="str">
        <f t="shared" si="342"/>
        <v/>
      </c>
      <c r="AI289" s="1" t="str">
        <f t="shared" si="343"/>
        <v/>
      </c>
      <c r="AJ289" s="1" t="str">
        <f t="shared" si="344"/>
        <v/>
      </c>
      <c r="AL289" s="167">
        <f t="shared" ref="AL289:BE289" si="349">+IF($AE289="CC",SUMIF($R289:$V289,AL$9,$R308:$V308),0)</f>
        <v>0</v>
      </c>
      <c r="AM289" s="167">
        <f t="shared" si="349"/>
        <v>0</v>
      </c>
      <c r="AN289" s="167">
        <f t="shared" si="349"/>
        <v>0</v>
      </c>
      <c r="AO289" s="167">
        <f t="shared" si="349"/>
        <v>0</v>
      </c>
      <c r="AP289" s="167">
        <f t="shared" si="349"/>
        <v>0</v>
      </c>
      <c r="AQ289" s="167">
        <f t="shared" si="349"/>
        <v>0</v>
      </c>
      <c r="AR289" s="167">
        <f t="shared" si="349"/>
        <v>0</v>
      </c>
      <c r="AS289" s="167">
        <f t="shared" si="349"/>
        <v>0</v>
      </c>
      <c r="AT289" s="167">
        <f t="shared" si="349"/>
        <v>0</v>
      </c>
      <c r="AU289" s="167">
        <f t="shared" si="349"/>
        <v>0</v>
      </c>
      <c r="AV289" s="167">
        <f t="shared" si="349"/>
        <v>0</v>
      </c>
      <c r="AW289" s="167">
        <f t="shared" si="349"/>
        <v>0</v>
      </c>
      <c r="AX289" s="167">
        <f t="shared" si="349"/>
        <v>0</v>
      </c>
      <c r="AY289" s="167">
        <f t="shared" si="349"/>
        <v>0</v>
      </c>
      <c r="AZ289" s="167">
        <f t="shared" si="349"/>
        <v>0</v>
      </c>
      <c r="BA289" s="167">
        <f t="shared" si="349"/>
        <v>0</v>
      </c>
      <c r="BB289" s="167">
        <f t="shared" si="349"/>
        <v>0</v>
      </c>
      <c r="BC289" s="167">
        <f t="shared" si="349"/>
        <v>0</v>
      </c>
      <c r="BD289" s="167">
        <f t="shared" si="349"/>
        <v>0</v>
      </c>
      <c r="BE289" s="167">
        <f t="shared" si="349"/>
        <v>0</v>
      </c>
      <c r="BG289" s="167"/>
    </row>
    <row r="290" spans="1:59" ht="15.75" thickBot="1">
      <c r="A290" s="929"/>
      <c r="B290" s="932"/>
      <c r="C290" s="940"/>
      <c r="D290" s="944"/>
      <c r="E290" s="945"/>
      <c r="F290" s="945"/>
      <c r="G290" s="946"/>
      <c r="H290" s="948"/>
      <c r="I290" s="948"/>
      <c r="J290" s="944"/>
      <c r="K290" s="945"/>
      <c r="L290" s="312" t="s">
        <v>1</v>
      </c>
      <c r="M290" s="313" t="s">
        <v>2</v>
      </c>
      <c r="N290" s="313" t="s">
        <v>3</v>
      </c>
      <c r="O290" s="313" t="s">
        <v>4</v>
      </c>
      <c r="P290" s="313" t="s">
        <v>5</v>
      </c>
      <c r="Q290" s="952"/>
      <c r="R290" s="312">
        <v>7</v>
      </c>
      <c r="S290" s="313">
        <v>5</v>
      </c>
      <c r="T290" s="313">
        <v>9</v>
      </c>
      <c r="U290" s="313">
        <v>1</v>
      </c>
      <c r="V290" s="314">
        <v>1</v>
      </c>
      <c r="W290" s="956"/>
      <c r="X290" s="958"/>
      <c r="Y290" s="960"/>
      <c r="Z290" s="315" t="s">
        <v>935</v>
      </c>
      <c r="AA290" s="316" t="s">
        <v>936</v>
      </c>
      <c r="AB290" s="938"/>
      <c r="AE290" s="1" t="str">
        <f t="shared" si="321"/>
        <v>CC</v>
      </c>
      <c r="AF290" s="1">
        <f t="shared" si="341"/>
        <v>0</v>
      </c>
      <c r="AG290" s="1">
        <f t="shared" ca="1" si="346"/>
        <v>5</v>
      </c>
      <c r="AH290" s="1" t="str">
        <f t="shared" si="342"/>
        <v/>
      </c>
      <c r="AI290" s="1" t="str">
        <f t="shared" si="343"/>
        <v/>
      </c>
      <c r="AJ290" s="1" t="str">
        <f t="shared" si="344"/>
        <v/>
      </c>
      <c r="AL290" s="167">
        <f t="shared" ref="AL290:BE290" si="350">+IF($AE290="CC",SUMIF($R290:$V290,AL$9,$R309:$V309),0)</f>
        <v>0</v>
      </c>
      <c r="AM290" s="167">
        <f t="shared" si="350"/>
        <v>0</v>
      </c>
      <c r="AN290" s="167">
        <f t="shared" si="350"/>
        <v>0</v>
      </c>
      <c r="AO290" s="167">
        <f t="shared" si="350"/>
        <v>0</v>
      </c>
      <c r="AP290" s="167">
        <f t="shared" si="350"/>
        <v>0</v>
      </c>
      <c r="AQ290" s="167">
        <f t="shared" si="350"/>
        <v>0</v>
      </c>
      <c r="AR290" s="167">
        <f t="shared" si="350"/>
        <v>0</v>
      </c>
      <c r="AS290" s="167">
        <f t="shared" si="350"/>
        <v>0</v>
      </c>
      <c r="AT290" s="167">
        <f t="shared" si="350"/>
        <v>0</v>
      </c>
      <c r="AU290" s="167">
        <f t="shared" si="350"/>
        <v>0</v>
      </c>
      <c r="AV290" s="167">
        <f t="shared" si="350"/>
        <v>0</v>
      </c>
      <c r="AW290" s="167">
        <f t="shared" si="350"/>
        <v>0</v>
      </c>
      <c r="AX290" s="167">
        <f t="shared" si="350"/>
        <v>0</v>
      </c>
      <c r="AY290" s="167">
        <f t="shared" si="350"/>
        <v>0</v>
      </c>
      <c r="AZ290" s="167">
        <f t="shared" si="350"/>
        <v>0</v>
      </c>
      <c r="BA290" s="167">
        <f t="shared" si="350"/>
        <v>0</v>
      </c>
      <c r="BB290" s="167">
        <f t="shared" si="350"/>
        <v>0</v>
      </c>
      <c r="BC290" s="167">
        <f t="shared" si="350"/>
        <v>0</v>
      </c>
      <c r="BD290" s="167">
        <f t="shared" si="350"/>
        <v>0</v>
      </c>
      <c r="BE290" s="167">
        <f t="shared" si="350"/>
        <v>0</v>
      </c>
      <c r="BG290" s="167"/>
    </row>
    <row r="291" spans="1:59">
      <c r="A291" s="97"/>
      <c r="B291" s="98"/>
      <c r="C291" s="317">
        <v>1</v>
      </c>
      <c r="D291" s="924"/>
      <c r="E291" s="925"/>
      <c r="F291" s="925"/>
      <c r="G291" s="926"/>
      <c r="H291" s="46"/>
      <c r="I291" s="46"/>
      <c r="J291" s="924"/>
      <c r="K291" s="925"/>
      <c r="L291" s="47"/>
      <c r="M291" s="48"/>
      <c r="N291" s="48"/>
      <c r="O291" s="48"/>
      <c r="P291" s="48"/>
      <c r="Q291" s="318">
        <f>+SUM(L291:P291)</f>
        <v>0</v>
      </c>
      <c r="R291" s="47"/>
      <c r="S291" s="59"/>
      <c r="T291" s="59"/>
      <c r="U291" s="59"/>
      <c r="V291" s="62"/>
      <c r="W291" s="319">
        <f>+SUM(Q291:V291)</f>
        <v>0</v>
      </c>
      <c r="X291" s="320">
        <f t="shared" ref="X291:X308" si="351">IF(W291=0,0,IF(W291&gt;48,"E",IF(W291&lt;44,0,IF(A291="A",0,48-W291))))</f>
        <v>0</v>
      </c>
      <c r="Y291" s="321">
        <f>+IF(X291="E","E",(W291+X291))</f>
        <v>0</v>
      </c>
      <c r="Z291" s="57"/>
      <c r="AA291" s="333">
        <f>+IF(Y291="E","E",(Y291-Z291))</f>
        <v>0</v>
      </c>
      <c r="AB291" s="323" t="str">
        <f>IF(A291="A","√",IF('Formulario 1'!$D$11=8,IF('Cuadro de Personal'!Q291&gt;30,"E",IF(Y291&gt;48,"E","√")),IF(Y291&gt;48,"E","√")))</f>
        <v>√</v>
      </c>
      <c r="AC291" s="1">
        <f>+IF(AB291="√",1,0)</f>
        <v>1</v>
      </c>
      <c r="AE291" s="1" t="str">
        <f t="shared" si="321"/>
        <v/>
      </c>
      <c r="AF291" s="1">
        <f t="shared" si="341"/>
        <v>0</v>
      </c>
      <c r="AG291" s="1">
        <f t="shared" ca="1" si="346"/>
        <v>5</v>
      </c>
      <c r="AH291" s="1" t="str">
        <f t="shared" si="342"/>
        <v/>
      </c>
      <c r="AI291" s="1" t="str">
        <f t="shared" si="343"/>
        <v/>
      </c>
      <c r="AJ291" s="1" t="str">
        <f t="shared" si="344"/>
        <v/>
      </c>
      <c r="AL291" s="167">
        <f t="shared" ref="AL291:BE291" si="352">+IF($AE291="CC",SUMIF($R291:$V291,AL$9,$R310:$V310),0)</f>
        <v>0</v>
      </c>
      <c r="AM291" s="167">
        <f t="shared" si="352"/>
        <v>0</v>
      </c>
      <c r="AN291" s="167">
        <f t="shared" si="352"/>
        <v>0</v>
      </c>
      <c r="AO291" s="167">
        <f t="shared" si="352"/>
        <v>0</v>
      </c>
      <c r="AP291" s="167">
        <f t="shared" si="352"/>
        <v>0</v>
      </c>
      <c r="AQ291" s="167">
        <f t="shared" si="352"/>
        <v>0</v>
      </c>
      <c r="AR291" s="167">
        <f t="shared" si="352"/>
        <v>0</v>
      </c>
      <c r="AS291" s="167">
        <f t="shared" si="352"/>
        <v>0</v>
      </c>
      <c r="AT291" s="167">
        <f t="shared" si="352"/>
        <v>0</v>
      </c>
      <c r="AU291" s="167">
        <f t="shared" si="352"/>
        <v>0</v>
      </c>
      <c r="AV291" s="167">
        <f t="shared" si="352"/>
        <v>0</v>
      </c>
      <c r="AW291" s="167">
        <f t="shared" si="352"/>
        <v>0</v>
      </c>
      <c r="AX291" s="167">
        <f t="shared" si="352"/>
        <v>0</v>
      </c>
      <c r="AY291" s="167">
        <f t="shared" si="352"/>
        <v>0</v>
      </c>
      <c r="AZ291" s="167">
        <f t="shared" si="352"/>
        <v>0</v>
      </c>
      <c r="BA291" s="167">
        <f t="shared" si="352"/>
        <v>0</v>
      </c>
      <c r="BB291" s="167">
        <f t="shared" si="352"/>
        <v>0</v>
      </c>
      <c r="BC291" s="167">
        <f t="shared" si="352"/>
        <v>0</v>
      </c>
      <c r="BD291" s="167">
        <f t="shared" si="352"/>
        <v>0</v>
      </c>
      <c r="BE291" s="167">
        <f t="shared" si="352"/>
        <v>0</v>
      </c>
      <c r="BG291" s="167"/>
    </row>
    <row r="292" spans="1:59">
      <c r="A292" s="93"/>
      <c r="B292" s="94"/>
      <c r="C292" s="324">
        <v>2</v>
      </c>
      <c r="D292" s="832"/>
      <c r="E292" s="833"/>
      <c r="F292" s="833"/>
      <c r="G292" s="834"/>
      <c r="H292" s="49"/>
      <c r="I292" s="50"/>
      <c r="J292" s="866"/>
      <c r="K292" s="867"/>
      <c r="L292" s="51"/>
      <c r="M292" s="52"/>
      <c r="N292" s="52"/>
      <c r="O292" s="52"/>
      <c r="P292" s="52"/>
      <c r="Q292" s="318">
        <f t="shared" ref="Q292:Q308" si="353">+SUM(L292:P292)</f>
        <v>0</v>
      </c>
      <c r="R292" s="51"/>
      <c r="S292" s="60"/>
      <c r="T292" s="59"/>
      <c r="U292" s="59"/>
      <c r="V292" s="63"/>
      <c r="W292" s="319">
        <f t="shared" ref="W292:W308" si="354">+SUM(Q292:V292)</f>
        <v>0</v>
      </c>
      <c r="X292" s="320">
        <f t="shared" si="351"/>
        <v>0</v>
      </c>
      <c r="Y292" s="325">
        <f>+IF(X292="E","E",(W292+X292))</f>
        <v>0</v>
      </c>
      <c r="Z292" s="51"/>
      <c r="AA292" s="334">
        <f>+IF(Y292="E","E",(Y292-Z292))</f>
        <v>0</v>
      </c>
      <c r="AB292" s="327" t="str">
        <f>IF(A292="A","√",IF('Formulario 1'!$D$11=8,IF('Cuadro de Personal'!Q292&gt;30,"E",IF(Y292&gt;48,"E","√")),IF(Y292&gt;48,"E","√")))</f>
        <v>√</v>
      </c>
      <c r="AC292" s="1">
        <f t="shared" ref="AC292:AC308" si="355">+IF(AB292="√",1,0)</f>
        <v>1</v>
      </c>
      <c r="AE292" s="1" t="str">
        <f t="shared" si="321"/>
        <v/>
      </c>
      <c r="AF292" s="1">
        <f t="shared" si="341"/>
        <v>0</v>
      </c>
      <c r="AG292" s="1">
        <f t="shared" ca="1" si="346"/>
        <v>5</v>
      </c>
      <c r="AH292" s="1" t="str">
        <f t="shared" si="342"/>
        <v/>
      </c>
      <c r="AI292" s="1" t="str">
        <f t="shared" si="343"/>
        <v/>
      </c>
      <c r="AJ292" s="1" t="str">
        <f t="shared" si="344"/>
        <v/>
      </c>
      <c r="AL292" s="167">
        <f t="shared" ref="AL292:BE292" si="356">+IF($AE292="CC",SUMIF($R292:$V292,AL$9,$R311:$V311),0)</f>
        <v>0</v>
      </c>
      <c r="AM292" s="167">
        <f t="shared" si="356"/>
        <v>0</v>
      </c>
      <c r="AN292" s="167">
        <f t="shared" si="356"/>
        <v>0</v>
      </c>
      <c r="AO292" s="167">
        <f t="shared" si="356"/>
        <v>0</v>
      </c>
      <c r="AP292" s="167">
        <f t="shared" si="356"/>
        <v>0</v>
      </c>
      <c r="AQ292" s="167">
        <f t="shared" si="356"/>
        <v>0</v>
      </c>
      <c r="AR292" s="167">
        <f t="shared" si="356"/>
        <v>0</v>
      </c>
      <c r="AS292" s="167">
        <f t="shared" si="356"/>
        <v>0</v>
      </c>
      <c r="AT292" s="167">
        <f t="shared" si="356"/>
        <v>0</v>
      </c>
      <c r="AU292" s="167">
        <f t="shared" si="356"/>
        <v>0</v>
      </c>
      <c r="AV292" s="167">
        <f t="shared" si="356"/>
        <v>0</v>
      </c>
      <c r="AW292" s="167">
        <f t="shared" si="356"/>
        <v>0</v>
      </c>
      <c r="AX292" s="167">
        <f t="shared" si="356"/>
        <v>0</v>
      </c>
      <c r="AY292" s="167">
        <f t="shared" si="356"/>
        <v>0</v>
      </c>
      <c r="AZ292" s="167">
        <f t="shared" si="356"/>
        <v>0</v>
      </c>
      <c r="BA292" s="167">
        <f t="shared" si="356"/>
        <v>0</v>
      </c>
      <c r="BB292" s="167">
        <f t="shared" si="356"/>
        <v>0</v>
      </c>
      <c r="BC292" s="167">
        <f t="shared" si="356"/>
        <v>0</v>
      </c>
      <c r="BD292" s="167">
        <f t="shared" si="356"/>
        <v>0</v>
      </c>
      <c r="BE292" s="167">
        <f t="shared" si="356"/>
        <v>0</v>
      </c>
      <c r="BG292" s="167"/>
    </row>
    <row r="293" spans="1:59">
      <c r="A293" s="93"/>
      <c r="B293" s="94"/>
      <c r="C293" s="324">
        <v>3</v>
      </c>
      <c r="D293" s="832"/>
      <c r="E293" s="833"/>
      <c r="F293" s="833"/>
      <c r="G293" s="834"/>
      <c r="H293" s="49"/>
      <c r="I293" s="50"/>
      <c r="J293" s="866"/>
      <c r="K293" s="867"/>
      <c r="L293" s="51"/>
      <c r="M293" s="52"/>
      <c r="N293" s="52"/>
      <c r="O293" s="52"/>
      <c r="P293" s="52"/>
      <c r="Q293" s="318">
        <f t="shared" si="353"/>
        <v>0</v>
      </c>
      <c r="R293" s="51"/>
      <c r="S293" s="60"/>
      <c r="T293" s="59"/>
      <c r="U293" s="59"/>
      <c r="V293" s="63"/>
      <c r="W293" s="319">
        <f t="shared" si="354"/>
        <v>0</v>
      </c>
      <c r="X293" s="320">
        <f t="shared" si="351"/>
        <v>0</v>
      </c>
      <c r="Y293" s="325">
        <f t="shared" ref="Y293:Y308" si="357">+IF(X293="E","E",(W293+X293))</f>
        <v>0</v>
      </c>
      <c r="Z293" s="51"/>
      <c r="AA293" s="334">
        <f t="shared" ref="AA293:AA308" si="358">+IF(Y293="E","E",(Y293-Z293))</f>
        <v>0</v>
      </c>
      <c r="AB293" s="327" t="str">
        <f>IF(A293="A","√",IF('Formulario 1'!$D$11=8,IF('Cuadro de Personal'!Q293&gt;30,"E",IF(Y293&gt;48,"E","√")),IF(Y293&gt;48,"E","√")))</f>
        <v>√</v>
      </c>
      <c r="AC293" s="1">
        <f t="shared" si="355"/>
        <v>1</v>
      </c>
      <c r="AE293" s="1" t="str">
        <f t="shared" si="321"/>
        <v/>
      </c>
      <c r="AF293" s="1">
        <f t="shared" si="341"/>
        <v>0</v>
      </c>
      <c r="AG293" s="1">
        <f t="shared" ca="1" si="346"/>
        <v>5</v>
      </c>
      <c r="AH293" s="1" t="str">
        <f t="shared" si="342"/>
        <v/>
      </c>
      <c r="AI293" s="1" t="str">
        <f t="shared" si="343"/>
        <v/>
      </c>
      <c r="AJ293" s="1" t="str">
        <f t="shared" si="344"/>
        <v/>
      </c>
      <c r="AL293" s="167">
        <f t="shared" ref="AL293:BE293" si="359">+IF($AE293="CC",SUMIF($R293:$V293,AL$9,$R312:$V312),0)</f>
        <v>0</v>
      </c>
      <c r="AM293" s="167">
        <f t="shared" si="359"/>
        <v>0</v>
      </c>
      <c r="AN293" s="167">
        <f t="shared" si="359"/>
        <v>0</v>
      </c>
      <c r="AO293" s="167">
        <f t="shared" si="359"/>
        <v>0</v>
      </c>
      <c r="AP293" s="167">
        <f t="shared" si="359"/>
        <v>0</v>
      </c>
      <c r="AQ293" s="167">
        <f t="shared" si="359"/>
        <v>0</v>
      </c>
      <c r="AR293" s="167">
        <f t="shared" si="359"/>
        <v>0</v>
      </c>
      <c r="AS293" s="167">
        <f t="shared" si="359"/>
        <v>0</v>
      </c>
      <c r="AT293" s="167">
        <f t="shared" si="359"/>
        <v>0</v>
      </c>
      <c r="AU293" s="167">
        <f t="shared" si="359"/>
        <v>0</v>
      </c>
      <c r="AV293" s="167">
        <f t="shared" si="359"/>
        <v>0</v>
      </c>
      <c r="AW293" s="167">
        <f t="shared" si="359"/>
        <v>0</v>
      </c>
      <c r="AX293" s="167">
        <f t="shared" si="359"/>
        <v>0</v>
      </c>
      <c r="AY293" s="167">
        <f t="shared" si="359"/>
        <v>0</v>
      </c>
      <c r="AZ293" s="167">
        <f t="shared" si="359"/>
        <v>0</v>
      </c>
      <c r="BA293" s="167">
        <f t="shared" si="359"/>
        <v>0</v>
      </c>
      <c r="BB293" s="167">
        <f t="shared" si="359"/>
        <v>0</v>
      </c>
      <c r="BC293" s="167">
        <f t="shared" si="359"/>
        <v>0</v>
      </c>
      <c r="BD293" s="167">
        <f t="shared" si="359"/>
        <v>0</v>
      </c>
      <c r="BE293" s="167">
        <f t="shared" si="359"/>
        <v>0</v>
      </c>
      <c r="BG293" s="167"/>
    </row>
    <row r="294" spans="1:59">
      <c r="A294" s="93"/>
      <c r="B294" s="94"/>
      <c r="C294" s="324">
        <v>4</v>
      </c>
      <c r="D294" s="832"/>
      <c r="E294" s="833"/>
      <c r="F294" s="833"/>
      <c r="G294" s="834"/>
      <c r="H294" s="49"/>
      <c r="I294" s="50"/>
      <c r="J294" s="866"/>
      <c r="K294" s="867"/>
      <c r="L294" s="51"/>
      <c r="M294" s="52"/>
      <c r="N294" s="52"/>
      <c r="O294" s="52"/>
      <c r="P294" s="52"/>
      <c r="Q294" s="318">
        <f t="shared" si="353"/>
        <v>0</v>
      </c>
      <c r="R294" s="51"/>
      <c r="S294" s="60"/>
      <c r="T294" s="59"/>
      <c r="U294" s="59"/>
      <c r="V294" s="63"/>
      <c r="W294" s="319">
        <f t="shared" si="354"/>
        <v>0</v>
      </c>
      <c r="X294" s="320">
        <f t="shared" si="351"/>
        <v>0</v>
      </c>
      <c r="Y294" s="325">
        <f t="shared" si="357"/>
        <v>0</v>
      </c>
      <c r="Z294" s="51"/>
      <c r="AA294" s="334">
        <f t="shared" si="358"/>
        <v>0</v>
      </c>
      <c r="AB294" s="327" t="str">
        <f>IF(A294="A","√",IF('Formulario 1'!$D$11=8,IF('Cuadro de Personal'!Q294&gt;30,"E",IF(Y294&gt;48,"E","√")),IF(Y294&gt;48,"E","√")))</f>
        <v>√</v>
      </c>
      <c r="AC294" s="1">
        <f t="shared" si="355"/>
        <v>1</v>
      </c>
      <c r="AE294" s="1" t="str">
        <f t="shared" si="321"/>
        <v/>
      </c>
      <c r="AF294" s="1">
        <f t="shared" si="341"/>
        <v>0</v>
      </c>
      <c r="AG294" s="1">
        <f t="shared" ca="1" si="346"/>
        <v>5</v>
      </c>
      <c r="AH294" s="1" t="str">
        <f t="shared" si="342"/>
        <v/>
      </c>
      <c r="AI294" s="1" t="str">
        <f t="shared" si="343"/>
        <v/>
      </c>
      <c r="AJ294" s="1" t="str">
        <f t="shared" si="344"/>
        <v/>
      </c>
      <c r="AL294" s="167">
        <f t="shared" ref="AL294:BE294" si="360">+IF($AE294="CC",SUMIF($R294:$V294,AL$9,$R313:$V313),0)</f>
        <v>0</v>
      </c>
      <c r="AM294" s="167">
        <f t="shared" si="360"/>
        <v>0</v>
      </c>
      <c r="AN294" s="167">
        <f t="shared" si="360"/>
        <v>0</v>
      </c>
      <c r="AO294" s="167">
        <f t="shared" si="360"/>
        <v>0</v>
      </c>
      <c r="AP294" s="167">
        <f t="shared" si="360"/>
        <v>0</v>
      </c>
      <c r="AQ294" s="167">
        <f t="shared" si="360"/>
        <v>0</v>
      </c>
      <c r="AR294" s="167">
        <f t="shared" si="360"/>
        <v>0</v>
      </c>
      <c r="AS294" s="167">
        <f t="shared" si="360"/>
        <v>0</v>
      </c>
      <c r="AT294" s="167">
        <f t="shared" si="360"/>
        <v>0</v>
      </c>
      <c r="AU294" s="167">
        <f t="shared" si="360"/>
        <v>0</v>
      </c>
      <c r="AV294" s="167">
        <f t="shared" si="360"/>
        <v>0</v>
      </c>
      <c r="AW294" s="167">
        <f t="shared" si="360"/>
        <v>0</v>
      </c>
      <c r="AX294" s="167">
        <f t="shared" si="360"/>
        <v>0</v>
      </c>
      <c r="AY294" s="167">
        <f t="shared" si="360"/>
        <v>0</v>
      </c>
      <c r="AZ294" s="167">
        <f t="shared" si="360"/>
        <v>0</v>
      </c>
      <c r="BA294" s="167">
        <f t="shared" si="360"/>
        <v>0</v>
      </c>
      <c r="BB294" s="167">
        <f t="shared" si="360"/>
        <v>0</v>
      </c>
      <c r="BC294" s="167">
        <f t="shared" si="360"/>
        <v>0</v>
      </c>
      <c r="BD294" s="167">
        <f t="shared" si="360"/>
        <v>0</v>
      </c>
      <c r="BE294" s="167">
        <f t="shared" si="360"/>
        <v>0</v>
      </c>
      <c r="BG294" s="167"/>
    </row>
    <row r="295" spans="1:59">
      <c r="A295" s="93"/>
      <c r="B295" s="94"/>
      <c r="C295" s="324">
        <v>5</v>
      </c>
      <c r="D295" s="832"/>
      <c r="E295" s="833"/>
      <c r="F295" s="833"/>
      <c r="G295" s="834"/>
      <c r="H295" s="49"/>
      <c r="I295" s="50"/>
      <c r="J295" s="866"/>
      <c r="K295" s="867"/>
      <c r="L295" s="51"/>
      <c r="M295" s="52"/>
      <c r="N295" s="52"/>
      <c r="O295" s="52"/>
      <c r="P295" s="52"/>
      <c r="Q295" s="318">
        <f t="shared" si="353"/>
        <v>0</v>
      </c>
      <c r="R295" s="51"/>
      <c r="S295" s="60"/>
      <c r="T295" s="59"/>
      <c r="U295" s="59"/>
      <c r="V295" s="63"/>
      <c r="W295" s="319">
        <f t="shared" si="354"/>
        <v>0</v>
      </c>
      <c r="X295" s="320">
        <f t="shared" si="351"/>
        <v>0</v>
      </c>
      <c r="Y295" s="325">
        <f t="shared" si="357"/>
        <v>0</v>
      </c>
      <c r="Z295" s="51"/>
      <c r="AA295" s="334">
        <f t="shared" si="358"/>
        <v>0</v>
      </c>
      <c r="AB295" s="327" t="str">
        <f>IF(A295="A","√",IF('Formulario 1'!$D$11=8,IF('Cuadro de Personal'!Q295&gt;30,"E",IF(Y295&gt;48,"E","√")),IF(Y295&gt;48,"E","√")))</f>
        <v>√</v>
      </c>
      <c r="AC295" s="1">
        <f t="shared" si="355"/>
        <v>1</v>
      </c>
      <c r="AE295" s="1" t="str">
        <f t="shared" si="321"/>
        <v/>
      </c>
      <c r="AF295" s="1">
        <f t="shared" si="341"/>
        <v>0</v>
      </c>
      <c r="AG295" s="1">
        <f t="shared" ca="1" si="346"/>
        <v>5</v>
      </c>
      <c r="AH295" s="1" t="str">
        <f t="shared" si="342"/>
        <v/>
      </c>
      <c r="AI295" s="1" t="str">
        <f t="shared" si="343"/>
        <v/>
      </c>
      <c r="AJ295" s="1" t="str">
        <f t="shared" si="344"/>
        <v/>
      </c>
      <c r="AL295" s="167">
        <f t="shared" ref="AL295:BE295" si="361">+IF($AE295="CC",SUMIF($R295:$V295,AL$9,$R314:$V314),0)</f>
        <v>0</v>
      </c>
      <c r="AM295" s="167">
        <f t="shared" si="361"/>
        <v>0</v>
      </c>
      <c r="AN295" s="167">
        <f t="shared" si="361"/>
        <v>0</v>
      </c>
      <c r="AO295" s="167">
        <f t="shared" si="361"/>
        <v>0</v>
      </c>
      <c r="AP295" s="167">
        <f t="shared" si="361"/>
        <v>0</v>
      </c>
      <c r="AQ295" s="167">
        <f t="shared" si="361"/>
        <v>0</v>
      </c>
      <c r="AR295" s="167">
        <f t="shared" si="361"/>
        <v>0</v>
      </c>
      <c r="AS295" s="167">
        <f t="shared" si="361"/>
        <v>0</v>
      </c>
      <c r="AT295" s="167">
        <f t="shared" si="361"/>
        <v>0</v>
      </c>
      <c r="AU295" s="167">
        <f t="shared" si="361"/>
        <v>0</v>
      </c>
      <c r="AV295" s="167">
        <f t="shared" si="361"/>
        <v>0</v>
      </c>
      <c r="AW295" s="167">
        <f t="shared" si="361"/>
        <v>0</v>
      </c>
      <c r="AX295" s="167">
        <f t="shared" si="361"/>
        <v>0</v>
      </c>
      <c r="AY295" s="167">
        <f t="shared" si="361"/>
        <v>0</v>
      </c>
      <c r="AZ295" s="167">
        <f t="shared" si="361"/>
        <v>0</v>
      </c>
      <c r="BA295" s="167">
        <f t="shared" si="361"/>
        <v>0</v>
      </c>
      <c r="BB295" s="167">
        <f t="shared" si="361"/>
        <v>0</v>
      </c>
      <c r="BC295" s="167">
        <f t="shared" si="361"/>
        <v>0</v>
      </c>
      <c r="BD295" s="167">
        <f t="shared" si="361"/>
        <v>0</v>
      </c>
      <c r="BE295" s="167">
        <f t="shared" si="361"/>
        <v>0</v>
      </c>
      <c r="BG295" s="167"/>
    </row>
    <row r="296" spans="1:59">
      <c r="A296" s="93"/>
      <c r="B296" s="94"/>
      <c r="C296" s="324">
        <v>6</v>
      </c>
      <c r="D296" s="832"/>
      <c r="E296" s="833"/>
      <c r="F296" s="833"/>
      <c r="G296" s="834"/>
      <c r="H296" s="49"/>
      <c r="I296" s="50"/>
      <c r="J296" s="866"/>
      <c r="K296" s="867"/>
      <c r="L296" s="51"/>
      <c r="M296" s="52"/>
      <c r="N296" s="52"/>
      <c r="O296" s="52"/>
      <c r="P296" s="52"/>
      <c r="Q296" s="318">
        <f t="shared" si="353"/>
        <v>0</v>
      </c>
      <c r="R296" s="51"/>
      <c r="S296" s="60"/>
      <c r="T296" s="59"/>
      <c r="U296" s="59"/>
      <c r="V296" s="63"/>
      <c r="W296" s="319">
        <f t="shared" si="354"/>
        <v>0</v>
      </c>
      <c r="X296" s="320">
        <f t="shared" si="351"/>
        <v>0</v>
      </c>
      <c r="Y296" s="325">
        <f t="shared" si="357"/>
        <v>0</v>
      </c>
      <c r="Z296" s="51"/>
      <c r="AA296" s="334">
        <f t="shared" si="358"/>
        <v>0</v>
      </c>
      <c r="AB296" s="327" t="str">
        <f>IF(A296="A","√",IF('Formulario 1'!$D$11=8,IF('Cuadro de Personal'!Q296&gt;30,"E",IF(Y296&gt;48,"E","√")),IF(Y296&gt;48,"E","√")))</f>
        <v>√</v>
      </c>
      <c r="AC296" s="1">
        <f t="shared" si="355"/>
        <v>1</v>
      </c>
      <c r="AE296" s="1" t="str">
        <f t="shared" si="321"/>
        <v/>
      </c>
      <c r="AF296" s="1">
        <f t="shared" si="341"/>
        <v>0</v>
      </c>
      <c r="AG296" s="1">
        <f t="shared" ca="1" si="346"/>
        <v>5</v>
      </c>
      <c r="AH296" s="1" t="str">
        <f t="shared" si="342"/>
        <v/>
      </c>
      <c r="AI296" s="1" t="str">
        <f t="shared" si="343"/>
        <v/>
      </c>
      <c r="AJ296" s="1" t="str">
        <f t="shared" si="344"/>
        <v/>
      </c>
      <c r="AL296" s="167">
        <f t="shared" ref="AL296:BE296" si="362">+IF($AE296="CC",SUMIF($R296:$V296,AL$9,$R315:$V315),0)</f>
        <v>0</v>
      </c>
      <c r="AM296" s="167">
        <f t="shared" si="362"/>
        <v>0</v>
      </c>
      <c r="AN296" s="167">
        <f t="shared" si="362"/>
        <v>0</v>
      </c>
      <c r="AO296" s="167">
        <f t="shared" si="362"/>
        <v>0</v>
      </c>
      <c r="AP296" s="167">
        <f t="shared" si="362"/>
        <v>0</v>
      </c>
      <c r="AQ296" s="167">
        <f t="shared" si="362"/>
        <v>0</v>
      </c>
      <c r="AR296" s="167">
        <f t="shared" si="362"/>
        <v>0</v>
      </c>
      <c r="AS296" s="167">
        <f t="shared" si="362"/>
        <v>0</v>
      </c>
      <c r="AT296" s="167">
        <f t="shared" si="362"/>
        <v>0</v>
      </c>
      <c r="AU296" s="167">
        <f t="shared" si="362"/>
        <v>0</v>
      </c>
      <c r="AV296" s="167">
        <f t="shared" si="362"/>
        <v>0</v>
      </c>
      <c r="AW296" s="167">
        <f t="shared" si="362"/>
        <v>0</v>
      </c>
      <c r="AX296" s="167">
        <f t="shared" si="362"/>
        <v>0</v>
      </c>
      <c r="AY296" s="167">
        <f t="shared" si="362"/>
        <v>0</v>
      </c>
      <c r="AZ296" s="167">
        <f t="shared" si="362"/>
        <v>0</v>
      </c>
      <c r="BA296" s="167">
        <f t="shared" si="362"/>
        <v>0</v>
      </c>
      <c r="BB296" s="167">
        <f t="shared" si="362"/>
        <v>0</v>
      </c>
      <c r="BC296" s="167">
        <f t="shared" si="362"/>
        <v>0</v>
      </c>
      <c r="BD296" s="167">
        <f t="shared" si="362"/>
        <v>0</v>
      </c>
      <c r="BE296" s="167">
        <f t="shared" si="362"/>
        <v>0</v>
      </c>
      <c r="BG296" s="167"/>
    </row>
    <row r="297" spans="1:59">
      <c r="A297" s="93"/>
      <c r="B297" s="94"/>
      <c r="C297" s="324">
        <v>7</v>
      </c>
      <c r="D297" s="832"/>
      <c r="E297" s="833"/>
      <c r="F297" s="833"/>
      <c r="G297" s="834"/>
      <c r="H297" s="49"/>
      <c r="I297" s="50"/>
      <c r="J297" s="866"/>
      <c r="K297" s="867"/>
      <c r="L297" s="51"/>
      <c r="M297" s="52"/>
      <c r="N297" s="52"/>
      <c r="O297" s="52"/>
      <c r="P297" s="52"/>
      <c r="Q297" s="318">
        <f t="shared" si="353"/>
        <v>0</v>
      </c>
      <c r="R297" s="51"/>
      <c r="S297" s="60"/>
      <c r="T297" s="59"/>
      <c r="U297" s="59"/>
      <c r="V297" s="63"/>
      <c r="W297" s="319">
        <f t="shared" si="354"/>
        <v>0</v>
      </c>
      <c r="X297" s="320">
        <f t="shared" si="351"/>
        <v>0</v>
      </c>
      <c r="Y297" s="325">
        <f t="shared" si="357"/>
        <v>0</v>
      </c>
      <c r="Z297" s="51"/>
      <c r="AA297" s="334">
        <f t="shared" si="358"/>
        <v>0</v>
      </c>
      <c r="AB297" s="327" t="str">
        <f>IF(A297="A","√",IF('Formulario 1'!$D$11=8,IF('Cuadro de Personal'!Q297&gt;30,"E",IF(Y297&gt;48,"E","√")),IF(Y297&gt;48,"E","√")))</f>
        <v>√</v>
      </c>
      <c r="AC297" s="1">
        <f t="shared" si="355"/>
        <v>1</v>
      </c>
      <c r="AE297" s="1" t="str">
        <f t="shared" si="321"/>
        <v/>
      </c>
      <c r="AF297" s="1">
        <f t="shared" si="341"/>
        <v>0</v>
      </c>
      <c r="AG297" s="1">
        <f t="shared" ca="1" si="346"/>
        <v>5</v>
      </c>
      <c r="AH297" s="1" t="str">
        <f t="shared" si="342"/>
        <v/>
      </c>
      <c r="AI297" s="1" t="str">
        <f t="shared" si="343"/>
        <v/>
      </c>
      <c r="AJ297" s="1" t="str">
        <f t="shared" si="344"/>
        <v/>
      </c>
      <c r="AL297" s="167">
        <f t="shared" ref="AL297:BE297" si="363">+IF($AE297="CC",SUMIF($R297:$V297,AL$9,$R316:$V316),0)</f>
        <v>0</v>
      </c>
      <c r="AM297" s="167">
        <f t="shared" si="363"/>
        <v>0</v>
      </c>
      <c r="AN297" s="167">
        <f t="shared" si="363"/>
        <v>0</v>
      </c>
      <c r="AO297" s="167">
        <f t="shared" si="363"/>
        <v>0</v>
      </c>
      <c r="AP297" s="167">
        <f t="shared" si="363"/>
        <v>0</v>
      </c>
      <c r="AQ297" s="167">
        <f t="shared" si="363"/>
        <v>0</v>
      </c>
      <c r="AR297" s="167">
        <f t="shared" si="363"/>
        <v>0</v>
      </c>
      <c r="AS297" s="167">
        <f t="shared" si="363"/>
        <v>0</v>
      </c>
      <c r="AT297" s="167">
        <f t="shared" si="363"/>
        <v>0</v>
      </c>
      <c r="AU297" s="167">
        <f t="shared" si="363"/>
        <v>0</v>
      </c>
      <c r="AV297" s="167">
        <f t="shared" si="363"/>
        <v>0</v>
      </c>
      <c r="AW297" s="167">
        <f t="shared" si="363"/>
        <v>0</v>
      </c>
      <c r="AX297" s="167">
        <f t="shared" si="363"/>
        <v>0</v>
      </c>
      <c r="AY297" s="167">
        <f t="shared" si="363"/>
        <v>0</v>
      </c>
      <c r="AZ297" s="167">
        <f t="shared" si="363"/>
        <v>0</v>
      </c>
      <c r="BA297" s="167">
        <f t="shared" si="363"/>
        <v>0</v>
      </c>
      <c r="BB297" s="167">
        <f t="shared" si="363"/>
        <v>0</v>
      </c>
      <c r="BC297" s="167">
        <f t="shared" si="363"/>
        <v>0</v>
      </c>
      <c r="BD297" s="167">
        <f t="shared" si="363"/>
        <v>0</v>
      </c>
      <c r="BE297" s="167">
        <f t="shared" si="363"/>
        <v>0</v>
      </c>
      <c r="BG297" s="167"/>
    </row>
    <row r="298" spans="1:59">
      <c r="A298" s="93"/>
      <c r="B298" s="94"/>
      <c r="C298" s="324">
        <v>8</v>
      </c>
      <c r="D298" s="832"/>
      <c r="E298" s="833"/>
      <c r="F298" s="833"/>
      <c r="G298" s="834"/>
      <c r="H298" s="49"/>
      <c r="I298" s="50"/>
      <c r="J298" s="866"/>
      <c r="K298" s="867"/>
      <c r="L298" s="51"/>
      <c r="M298" s="52"/>
      <c r="N298" s="52"/>
      <c r="O298" s="52"/>
      <c r="P298" s="52"/>
      <c r="Q298" s="318">
        <f t="shared" si="353"/>
        <v>0</v>
      </c>
      <c r="R298" s="51"/>
      <c r="S298" s="60"/>
      <c r="T298" s="59"/>
      <c r="U298" s="59"/>
      <c r="V298" s="63"/>
      <c r="W298" s="319">
        <f t="shared" si="354"/>
        <v>0</v>
      </c>
      <c r="X298" s="320">
        <f t="shared" si="351"/>
        <v>0</v>
      </c>
      <c r="Y298" s="325">
        <f t="shared" si="357"/>
        <v>0</v>
      </c>
      <c r="Z298" s="51"/>
      <c r="AA298" s="334">
        <f t="shared" si="358"/>
        <v>0</v>
      </c>
      <c r="AB298" s="327" t="str">
        <f>IF(A298="A","√",IF('Formulario 1'!$D$11=8,IF('Cuadro de Personal'!Q298&gt;30,"E",IF(Y298&gt;48,"E","√")),IF(Y298&gt;48,"E","√")))</f>
        <v>√</v>
      </c>
      <c r="AC298" s="1">
        <f t="shared" si="355"/>
        <v>1</v>
      </c>
      <c r="AE298" s="1" t="str">
        <f t="shared" si="321"/>
        <v/>
      </c>
      <c r="AF298" s="1">
        <f t="shared" si="341"/>
        <v>0</v>
      </c>
      <c r="AG298" s="1">
        <f t="shared" ca="1" si="346"/>
        <v>5</v>
      </c>
      <c r="AH298" s="1" t="str">
        <f t="shared" si="342"/>
        <v/>
      </c>
      <c r="AI298" s="1" t="str">
        <f t="shared" si="343"/>
        <v/>
      </c>
      <c r="AJ298" s="1" t="str">
        <f t="shared" si="344"/>
        <v/>
      </c>
      <c r="AL298" s="167">
        <f t="shared" ref="AL298:BE298" si="364">+IF($AE298="CC",SUMIF($R298:$V298,AL$9,$R317:$V317),0)</f>
        <v>0</v>
      </c>
      <c r="AM298" s="167">
        <f t="shared" si="364"/>
        <v>0</v>
      </c>
      <c r="AN298" s="167">
        <f t="shared" si="364"/>
        <v>0</v>
      </c>
      <c r="AO298" s="167">
        <f t="shared" si="364"/>
        <v>0</v>
      </c>
      <c r="AP298" s="167">
        <f t="shared" si="364"/>
        <v>0</v>
      </c>
      <c r="AQ298" s="167">
        <f t="shared" si="364"/>
        <v>0</v>
      </c>
      <c r="AR298" s="167">
        <f t="shared" si="364"/>
        <v>0</v>
      </c>
      <c r="AS298" s="167">
        <f t="shared" si="364"/>
        <v>0</v>
      </c>
      <c r="AT298" s="167">
        <f t="shared" si="364"/>
        <v>0</v>
      </c>
      <c r="AU298" s="167">
        <f t="shared" si="364"/>
        <v>0</v>
      </c>
      <c r="AV298" s="167">
        <f t="shared" si="364"/>
        <v>0</v>
      </c>
      <c r="AW298" s="167">
        <f t="shared" si="364"/>
        <v>0</v>
      </c>
      <c r="AX298" s="167">
        <f t="shared" si="364"/>
        <v>0</v>
      </c>
      <c r="AY298" s="167">
        <f t="shared" si="364"/>
        <v>0</v>
      </c>
      <c r="AZ298" s="167">
        <f t="shared" si="364"/>
        <v>0</v>
      </c>
      <c r="BA298" s="167">
        <f t="shared" si="364"/>
        <v>0</v>
      </c>
      <c r="BB298" s="167">
        <f t="shared" si="364"/>
        <v>0</v>
      </c>
      <c r="BC298" s="167">
        <f t="shared" si="364"/>
        <v>0</v>
      </c>
      <c r="BD298" s="167">
        <f t="shared" si="364"/>
        <v>0</v>
      </c>
      <c r="BE298" s="167">
        <f t="shared" si="364"/>
        <v>0</v>
      </c>
      <c r="BG298" s="167"/>
    </row>
    <row r="299" spans="1:59">
      <c r="A299" s="93"/>
      <c r="B299" s="94"/>
      <c r="C299" s="324">
        <v>9</v>
      </c>
      <c r="D299" s="832"/>
      <c r="E299" s="833"/>
      <c r="F299" s="833"/>
      <c r="G299" s="834"/>
      <c r="H299" s="49"/>
      <c r="I299" s="50"/>
      <c r="J299" s="866"/>
      <c r="K299" s="867"/>
      <c r="L299" s="51"/>
      <c r="M299" s="52"/>
      <c r="N299" s="52"/>
      <c r="O299" s="52"/>
      <c r="P299" s="52"/>
      <c r="Q299" s="318">
        <f t="shared" si="353"/>
        <v>0</v>
      </c>
      <c r="R299" s="51"/>
      <c r="S299" s="60"/>
      <c r="T299" s="59"/>
      <c r="U299" s="59"/>
      <c r="V299" s="63"/>
      <c r="W299" s="319">
        <f t="shared" si="354"/>
        <v>0</v>
      </c>
      <c r="X299" s="320">
        <f t="shared" si="351"/>
        <v>0</v>
      </c>
      <c r="Y299" s="325">
        <f t="shared" si="357"/>
        <v>0</v>
      </c>
      <c r="Z299" s="51"/>
      <c r="AA299" s="334">
        <f t="shared" si="358"/>
        <v>0</v>
      </c>
      <c r="AB299" s="327" t="str">
        <f>IF(A299="A","√",IF('Formulario 1'!$D$11=8,IF('Cuadro de Personal'!Q299&gt;30,"E",IF(Y299&gt;48,"E","√")),IF(Y299&gt;48,"E","√")))</f>
        <v>√</v>
      </c>
      <c r="AC299" s="1">
        <f t="shared" si="355"/>
        <v>1</v>
      </c>
      <c r="AE299" s="1" t="str">
        <f t="shared" si="321"/>
        <v/>
      </c>
      <c r="AF299" s="1">
        <f t="shared" si="341"/>
        <v>0</v>
      </c>
      <c r="AG299" s="1">
        <f t="shared" ca="1" si="346"/>
        <v>5</v>
      </c>
      <c r="AH299" s="1" t="str">
        <f t="shared" si="342"/>
        <v/>
      </c>
      <c r="AI299" s="1" t="str">
        <f t="shared" si="343"/>
        <v/>
      </c>
      <c r="AJ299" s="1" t="str">
        <f t="shared" si="344"/>
        <v/>
      </c>
      <c r="AL299" s="167">
        <f t="shared" ref="AL299:BE299" si="365">+IF($AE299="CC",SUMIF($R299:$V299,AL$9,$R318:$V318),0)</f>
        <v>0</v>
      </c>
      <c r="AM299" s="167">
        <f t="shared" si="365"/>
        <v>0</v>
      </c>
      <c r="AN299" s="167">
        <f t="shared" si="365"/>
        <v>0</v>
      </c>
      <c r="AO299" s="167">
        <f t="shared" si="365"/>
        <v>0</v>
      </c>
      <c r="AP299" s="167">
        <f t="shared" si="365"/>
        <v>0</v>
      </c>
      <c r="AQ299" s="167">
        <f t="shared" si="365"/>
        <v>0</v>
      </c>
      <c r="AR299" s="167">
        <f t="shared" si="365"/>
        <v>0</v>
      </c>
      <c r="AS299" s="167">
        <f t="shared" si="365"/>
        <v>0</v>
      </c>
      <c r="AT299" s="167">
        <f t="shared" si="365"/>
        <v>0</v>
      </c>
      <c r="AU299" s="167">
        <f t="shared" si="365"/>
        <v>0</v>
      </c>
      <c r="AV299" s="167">
        <f t="shared" si="365"/>
        <v>0</v>
      </c>
      <c r="AW299" s="167">
        <f t="shared" si="365"/>
        <v>0</v>
      </c>
      <c r="AX299" s="167">
        <f t="shared" si="365"/>
        <v>0</v>
      </c>
      <c r="AY299" s="167">
        <f t="shared" si="365"/>
        <v>0</v>
      </c>
      <c r="AZ299" s="167">
        <f t="shared" si="365"/>
        <v>0</v>
      </c>
      <c r="BA299" s="167">
        <f t="shared" si="365"/>
        <v>0</v>
      </c>
      <c r="BB299" s="167">
        <f t="shared" si="365"/>
        <v>0</v>
      </c>
      <c r="BC299" s="167">
        <f t="shared" si="365"/>
        <v>0</v>
      </c>
      <c r="BD299" s="167">
        <f t="shared" si="365"/>
        <v>0</v>
      </c>
      <c r="BE299" s="167">
        <f t="shared" si="365"/>
        <v>0</v>
      </c>
      <c r="BG299" s="167"/>
    </row>
    <row r="300" spans="1:59">
      <c r="A300" s="93"/>
      <c r="B300" s="94"/>
      <c r="C300" s="324">
        <v>10</v>
      </c>
      <c r="D300" s="832"/>
      <c r="E300" s="833"/>
      <c r="F300" s="833"/>
      <c r="G300" s="834"/>
      <c r="H300" s="49"/>
      <c r="I300" s="50"/>
      <c r="J300" s="866"/>
      <c r="K300" s="867"/>
      <c r="L300" s="51"/>
      <c r="M300" s="52"/>
      <c r="N300" s="52"/>
      <c r="O300" s="52"/>
      <c r="P300" s="52"/>
      <c r="Q300" s="318">
        <f t="shared" si="353"/>
        <v>0</v>
      </c>
      <c r="R300" s="51"/>
      <c r="S300" s="60"/>
      <c r="T300" s="59"/>
      <c r="U300" s="59"/>
      <c r="V300" s="63"/>
      <c r="W300" s="319">
        <f t="shared" si="354"/>
        <v>0</v>
      </c>
      <c r="X300" s="320">
        <f t="shared" si="351"/>
        <v>0</v>
      </c>
      <c r="Y300" s="325">
        <f t="shared" si="357"/>
        <v>0</v>
      </c>
      <c r="Z300" s="51"/>
      <c r="AA300" s="334">
        <f t="shared" si="358"/>
        <v>0</v>
      </c>
      <c r="AB300" s="327" t="str">
        <f>IF(A300="A","√",IF('Formulario 1'!$D$11=8,IF('Cuadro de Personal'!Q300&gt;30,"E",IF(Y300&gt;48,"E","√")),IF(Y300&gt;48,"E","√")))</f>
        <v>√</v>
      </c>
      <c r="AC300" s="1">
        <f t="shared" si="355"/>
        <v>1</v>
      </c>
      <c r="AE300" s="1" t="str">
        <f t="shared" si="321"/>
        <v/>
      </c>
      <c r="AF300" s="1">
        <f t="shared" si="341"/>
        <v>0</v>
      </c>
      <c r="AG300" s="1">
        <f t="shared" ca="1" si="346"/>
        <v>5</v>
      </c>
      <c r="AH300" s="1" t="str">
        <f t="shared" si="342"/>
        <v/>
      </c>
      <c r="AI300" s="1" t="str">
        <f t="shared" si="343"/>
        <v/>
      </c>
      <c r="AJ300" s="1" t="str">
        <f t="shared" si="344"/>
        <v/>
      </c>
      <c r="AL300" s="167">
        <f t="shared" ref="AL300:BE300" si="366">+IF($AE300="CC",SUMIF($R300:$V300,AL$9,$R319:$V319),0)</f>
        <v>0</v>
      </c>
      <c r="AM300" s="167">
        <f t="shared" si="366"/>
        <v>0</v>
      </c>
      <c r="AN300" s="167">
        <f t="shared" si="366"/>
        <v>0</v>
      </c>
      <c r="AO300" s="167">
        <f t="shared" si="366"/>
        <v>0</v>
      </c>
      <c r="AP300" s="167">
        <f t="shared" si="366"/>
        <v>0</v>
      </c>
      <c r="AQ300" s="167">
        <f t="shared" si="366"/>
        <v>0</v>
      </c>
      <c r="AR300" s="167">
        <f t="shared" si="366"/>
        <v>0</v>
      </c>
      <c r="AS300" s="167">
        <f t="shared" si="366"/>
        <v>0</v>
      </c>
      <c r="AT300" s="167">
        <f t="shared" si="366"/>
        <v>0</v>
      </c>
      <c r="AU300" s="167">
        <f t="shared" si="366"/>
        <v>0</v>
      </c>
      <c r="AV300" s="167">
        <f t="shared" si="366"/>
        <v>0</v>
      </c>
      <c r="AW300" s="167">
        <f t="shared" si="366"/>
        <v>0</v>
      </c>
      <c r="AX300" s="167">
        <f t="shared" si="366"/>
        <v>0</v>
      </c>
      <c r="AY300" s="167">
        <f t="shared" si="366"/>
        <v>0</v>
      </c>
      <c r="AZ300" s="167">
        <f t="shared" si="366"/>
        <v>0</v>
      </c>
      <c r="BA300" s="167">
        <f t="shared" si="366"/>
        <v>0</v>
      </c>
      <c r="BB300" s="167">
        <f t="shared" si="366"/>
        <v>0</v>
      </c>
      <c r="BC300" s="167">
        <f t="shared" si="366"/>
        <v>0</v>
      </c>
      <c r="BD300" s="167">
        <f t="shared" si="366"/>
        <v>0</v>
      </c>
      <c r="BE300" s="167">
        <f t="shared" si="366"/>
        <v>0</v>
      </c>
      <c r="BG300" s="167"/>
    </row>
    <row r="301" spans="1:59">
      <c r="A301" s="93"/>
      <c r="B301" s="94"/>
      <c r="C301" s="324">
        <v>11</v>
      </c>
      <c r="D301" s="832"/>
      <c r="E301" s="833"/>
      <c r="F301" s="833"/>
      <c r="G301" s="834"/>
      <c r="H301" s="49"/>
      <c r="I301" s="50"/>
      <c r="J301" s="866"/>
      <c r="K301" s="867"/>
      <c r="L301" s="51"/>
      <c r="M301" s="52"/>
      <c r="N301" s="52"/>
      <c r="O301" s="52"/>
      <c r="P301" s="52"/>
      <c r="Q301" s="318">
        <f t="shared" si="353"/>
        <v>0</v>
      </c>
      <c r="R301" s="51"/>
      <c r="S301" s="60"/>
      <c r="T301" s="59"/>
      <c r="U301" s="59"/>
      <c r="V301" s="63"/>
      <c r="W301" s="319">
        <f t="shared" si="354"/>
        <v>0</v>
      </c>
      <c r="X301" s="320">
        <f t="shared" si="351"/>
        <v>0</v>
      </c>
      <c r="Y301" s="325">
        <f t="shared" si="357"/>
        <v>0</v>
      </c>
      <c r="Z301" s="51"/>
      <c r="AA301" s="334">
        <f t="shared" si="358"/>
        <v>0</v>
      </c>
      <c r="AB301" s="327" t="str">
        <f>IF(A301="A","√",IF('Formulario 1'!$D$11=8,IF('Cuadro de Personal'!Q301&gt;30,"E",IF(Y301&gt;48,"E","√")),IF(Y301&gt;48,"E","√")))</f>
        <v>√</v>
      </c>
      <c r="AC301" s="1">
        <f t="shared" si="355"/>
        <v>1</v>
      </c>
      <c r="AE301" s="1" t="str">
        <f t="shared" si="321"/>
        <v/>
      </c>
      <c r="AF301" s="1">
        <f t="shared" si="341"/>
        <v>0</v>
      </c>
      <c r="AG301" s="1">
        <f t="shared" ca="1" si="346"/>
        <v>5</v>
      </c>
      <c r="AH301" s="1" t="str">
        <f t="shared" si="342"/>
        <v/>
      </c>
      <c r="AI301" s="1" t="str">
        <f t="shared" si="343"/>
        <v/>
      </c>
      <c r="AJ301" s="1" t="str">
        <f t="shared" si="344"/>
        <v/>
      </c>
      <c r="AL301" s="167">
        <f t="shared" ref="AL301:BE301" si="367">+IF($AE301="CC",SUMIF($R301:$V301,AL$9,$R320:$V320),0)</f>
        <v>0</v>
      </c>
      <c r="AM301" s="167">
        <f t="shared" si="367"/>
        <v>0</v>
      </c>
      <c r="AN301" s="167">
        <f t="shared" si="367"/>
        <v>0</v>
      </c>
      <c r="AO301" s="167">
        <f t="shared" si="367"/>
        <v>0</v>
      </c>
      <c r="AP301" s="167">
        <f t="shared" si="367"/>
        <v>0</v>
      </c>
      <c r="AQ301" s="167">
        <f t="shared" si="367"/>
        <v>0</v>
      </c>
      <c r="AR301" s="167">
        <f t="shared" si="367"/>
        <v>0</v>
      </c>
      <c r="AS301" s="167">
        <f t="shared" si="367"/>
        <v>0</v>
      </c>
      <c r="AT301" s="167">
        <f t="shared" si="367"/>
        <v>0</v>
      </c>
      <c r="AU301" s="167">
        <f t="shared" si="367"/>
        <v>0</v>
      </c>
      <c r="AV301" s="167">
        <f t="shared" si="367"/>
        <v>0</v>
      </c>
      <c r="AW301" s="167">
        <f t="shared" si="367"/>
        <v>0</v>
      </c>
      <c r="AX301" s="167">
        <f t="shared" si="367"/>
        <v>0</v>
      </c>
      <c r="AY301" s="167">
        <f t="shared" si="367"/>
        <v>0</v>
      </c>
      <c r="AZ301" s="167">
        <f t="shared" si="367"/>
        <v>0</v>
      </c>
      <c r="BA301" s="167">
        <f t="shared" si="367"/>
        <v>0</v>
      </c>
      <c r="BB301" s="167">
        <f t="shared" si="367"/>
        <v>0</v>
      </c>
      <c r="BC301" s="167">
        <f t="shared" si="367"/>
        <v>0</v>
      </c>
      <c r="BD301" s="167">
        <f t="shared" si="367"/>
        <v>0</v>
      </c>
      <c r="BE301" s="167">
        <f t="shared" si="367"/>
        <v>0</v>
      </c>
      <c r="BG301" s="167"/>
    </row>
    <row r="302" spans="1:59">
      <c r="A302" s="93"/>
      <c r="B302" s="94"/>
      <c r="C302" s="324">
        <v>12</v>
      </c>
      <c r="D302" s="832"/>
      <c r="E302" s="833"/>
      <c r="F302" s="833"/>
      <c r="G302" s="834"/>
      <c r="H302" s="49"/>
      <c r="I302" s="50"/>
      <c r="J302" s="866"/>
      <c r="K302" s="867"/>
      <c r="L302" s="51"/>
      <c r="M302" s="52"/>
      <c r="N302" s="52"/>
      <c r="O302" s="52"/>
      <c r="P302" s="52"/>
      <c r="Q302" s="318">
        <f t="shared" si="353"/>
        <v>0</v>
      </c>
      <c r="R302" s="51"/>
      <c r="S302" s="60"/>
      <c r="T302" s="59"/>
      <c r="U302" s="59"/>
      <c r="V302" s="63"/>
      <c r="W302" s="319">
        <f t="shared" si="354"/>
        <v>0</v>
      </c>
      <c r="X302" s="320">
        <f t="shared" si="351"/>
        <v>0</v>
      </c>
      <c r="Y302" s="325">
        <f t="shared" si="357"/>
        <v>0</v>
      </c>
      <c r="Z302" s="51"/>
      <c r="AA302" s="334">
        <f t="shared" si="358"/>
        <v>0</v>
      </c>
      <c r="AB302" s="327" t="str">
        <f>IF(A302="A","√",IF('Formulario 1'!$D$11=8,IF('Cuadro de Personal'!Q302&gt;30,"E",IF(Y302&gt;48,"E","√")),IF(Y302&gt;48,"E","√")))</f>
        <v>√</v>
      </c>
      <c r="AC302" s="1">
        <f t="shared" si="355"/>
        <v>1</v>
      </c>
      <c r="AE302" s="1" t="str">
        <f t="shared" si="321"/>
        <v/>
      </c>
      <c r="AF302" s="1">
        <f t="shared" si="341"/>
        <v>0</v>
      </c>
      <c r="AG302" s="1">
        <f t="shared" ca="1" si="346"/>
        <v>5</v>
      </c>
      <c r="AH302" s="1" t="str">
        <f t="shared" si="342"/>
        <v/>
      </c>
      <c r="AI302" s="1" t="str">
        <f t="shared" si="343"/>
        <v/>
      </c>
      <c r="AJ302" s="1" t="str">
        <f t="shared" si="344"/>
        <v/>
      </c>
      <c r="AL302" s="167">
        <f t="shared" ref="AL302:BE302" si="368">+IF($AE302="CC",SUMIF($R302:$V302,AL$9,$R321:$V321),0)</f>
        <v>0</v>
      </c>
      <c r="AM302" s="167">
        <f t="shared" si="368"/>
        <v>0</v>
      </c>
      <c r="AN302" s="167">
        <f t="shared" si="368"/>
        <v>0</v>
      </c>
      <c r="AO302" s="167">
        <f t="shared" si="368"/>
        <v>0</v>
      </c>
      <c r="AP302" s="167">
        <f t="shared" si="368"/>
        <v>0</v>
      </c>
      <c r="AQ302" s="167">
        <f t="shared" si="368"/>
        <v>0</v>
      </c>
      <c r="AR302" s="167">
        <f t="shared" si="368"/>
        <v>0</v>
      </c>
      <c r="AS302" s="167">
        <f t="shared" si="368"/>
        <v>0</v>
      </c>
      <c r="AT302" s="167">
        <f t="shared" si="368"/>
        <v>0</v>
      </c>
      <c r="AU302" s="167">
        <f t="shared" si="368"/>
        <v>0</v>
      </c>
      <c r="AV302" s="167">
        <f t="shared" si="368"/>
        <v>0</v>
      </c>
      <c r="AW302" s="167">
        <f t="shared" si="368"/>
        <v>0</v>
      </c>
      <c r="AX302" s="167">
        <f t="shared" si="368"/>
        <v>0</v>
      </c>
      <c r="AY302" s="167">
        <f t="shared" si="368"/>
        <v>0</v>
      </c>
      <c r="AZ302" s="167">
        <f t="shared" si="368"/>
        <v>0</v>
      </c>
      <c r="BA302" s="167">
        <f t="shared" si="368"/>
        <v>0</v>
      </c>
      <c r="BB302" s="167">
        <f t="shared" si="368"/>
        <v>0</v>
      </c>
      <c r="BC302" s="167">
        <f t="shared" si="368"/>
        <v>0</v>
      </c>
      <c r="BD302" s="167">
        <f t="shared" si="368"/>
        <v>0</v>
      </c>
      <c r="BE302" s="167">
        <f t="shared" si="368"/>
        <v>0</v>
      </c>
      <c r="BG302" s="167"/>
    </row>
    <row r="303" spans="1:59">
      <c r="A303" s="93"/>
      <c r="B303" s="94"/>
      <c r="C303" s="324">
        <v>13</v>
      </c>
      <c r="D303" s="832"/>
      <c r="E303" s="833"/>
      <c r="F303" s="833"/>
      <c r="G303" s="834"/>
      <c r="H303" s="49"/>
      <c r="I303" s="50"/>
      <c r="J303" s="866"/>
      <c r="K303" s="867"/>
      <c r="L303" s="51"/>
      <c r="M303" s="52"/>
      <c r="N303" s="52"/>
      <c r="O303" s="52"/>
      <c r="P303" s="52"/>
      <c r="Q303" s="318">
        <f t="shared" si="353"/>
        <v>0</v>
      </c>
      <c r="R303" s="51"/>
      <c r="S303" s="60"/>
      <c r="T303" s="59"/>
      <c r="U303" s="59"/>
      <c r="V303" s="63"/>
      <c r="W303" s="319">
        <f t="shared" si="354"/>
        <v>0</v>
      </c>
      <c r="X303" s="320">
        <f t="shared" si="351"/>
        <v>0</v>
      </c>
      <c r="Y303" s="325">
        <f t="shared" si="357"/>
        <v>0</v>
      </c>
      <c r="Z303" s="51"/>
      <c r="AA303" s="334">
        <f t="shared" si="358"/>
        <v>0</v>
      </c>
      <c r="AB303" s="327" t="str">
        <f>IF(A303="A","√",IF('Formulario 1'!$D$11=8,IF('Cuadro de Personal'!Q303&gt;30,"E",IF(Y303&gt;48,"E","√")),IF(Y303&gt;48,"E","√")))</f>
        <v>√</v>
      </c>
      <c r="AC303" s="1">
        <f t="shared" si="355"/>
        <v>1</v>
      </c>
      <c r="AE303" s="1" t="str">
        <f t="shared" si="321"/>
        <v/>
      </c>
      <c r="AF303" s="1">
        <f t="shared" si="341"/>
        <v>0</v>
      </c>
      <c r="AG303" s="1">
        <f t="shared" ca="1" si="346"/>
        <v>5</v>
      </c>
      <c r="AH303" s="1" t="str">
        <f t="shared" si="342"/>
        <v/>
      </c>
      <c r="AI303" s="1" t="str">
        <f t="shared" si="343"/>
        <v/>
      </c>
      <c r="AJ303" s="1" t="str">
        <f t="shared" si="344"/>
        <v/>
      </c>
      <c r="AL303" s="167">
        <f t="shared" ref="AL303:BE303" si="369">+IF($AE303="CC",SUMIF($R303:$V303,AL$9,$R322:$V322),0)</f>
        <v>0</v>
      </c>
      <c r="AM303" s="167">
        <f t="shared" si="369"/>
        <v>0</v>
      </c>
      <c r="AN303" s="167">
        <f t="shared" si="369"/>
        <v>0</v>
      </c>
      <c r="AO303" s="167">
        <f t="shared" si="369"/>
        <v>0</v>
      </c>
      <c r="AP303" s="167">
        <f t="shared" si="369"/>
        <v>0</v>
      </c>
      <c r="AQ303" s="167">
        <f t="shared" si="369"/>
        <v>0</v>
      </c>
      <c r="AR303" s="167">
        <f t="shared" si="369"/>
        <v>0</v>
      </c>
      <c r="AS303" s="167">
        <f t="shared" si="369"/>
        <v>0</v>
      </c>
      <c r="AT303" s="167">
        <f t="shared" si="369"/>
        <v>0</v>
      </c>
      <c r="AU303" s="167">
        <f t="shared" si="369"/>
        <v>0</v>
      </c>
      <c r="AV303" s="167">
        <f t="shared" si="369"/>
        <v>0</v>
      </c>
      <c r="AW303" s="167">
        <f t="shared" si="369"/>
        <v>0</v>
      </c>
      <c r="AX303" s="167">
        <f t="shared" si="369"/>
        <v>0</v>
      </c>
      <c r="AY303" s="167">
        <f t="shared" si="369"/>
        <v>0</v>
      </c>
      <c r="AZ303" s="167">
        <f t="shared" si="369"/>
        <v>0</v>
      </c>
      <c r="BA303" s="167">
        <f t="shared" si="369"/>
        <v>0</v>
      </c>
      <c r="BB303" s="167">
        <f t="shared" si="369"/>
        <v>0</v>
      </c>
      <c r="BC303" s="167">
        <f t="shared" si="369"/>
        <v>0</v>
      </c>
      <c r="BD303" s="167">
        <f t="shared" si="369"/>
        <v>0</v>
      </c>
      <c r="BE303" s="167">
        <f t="shared" si="369"/>
        <v>0</v>
      </c>
      <c r="BG303" s="167"/>
    </row>
    <row r="304" spans="1:59">
      <c r="A304" s="93"/>
      <c r="B304" s="94"/>
      <c r="C304" s="324">
        <v>14</v>
      </c>
      <c r="D304" s="832"/>
      <c r="E304" s="833"/>
      <c r="F304" s="833"/>
      <c r="G304" s="834"/>
      <c r="H304" s="49"/>
      <c r="I304" s="50"/>
      <c r="J304" s="866"/>
      <c r="K304" s="867"/>
      <c r="L304" s="51"/>
      <c r="M304" s="52"/>
      <c r="N304" s="52"/>
      <c r="O304" s="52"/>
      <c r="P304" s="52"/>
      <c r="Q304" s="318">
        <f t="shared" si="353"/>
        <v>0</v>
      </c>
      <c r="R304" s="51"/>
      <c r="S304" s="60"/>
      <c r="T304" s="59"/>
      <c r="U304" s="59"/>
      <c r="V304" s="63"/>
      <c r="W304" s="319">
        <f t="shared" si="354"/>
        <v>0</v>
      </c>
      <c r="X304" s="320">
        <f t="shared" si="351"/>
        <v>0</v>
      </c>
      <c r="Y304" s="325">
        <f t="shared" si="357"/>
        <v>0</v>
      </c>
      <c r="Z304" s="51"/>
      <c r="AA304" s="334">
        <f t="shared" si="358"/>
        <v>0</v>
      </c>
      <c r="AB304" s="327" t="str">
        <f>IF(A304="A","√",IF('Formulario 1'!$D$11=8,IF('Cuadro de Personal'!Q304&gt;30,"E",IF(Y304&gt;48,"E","√")),IF(Y304&gt;48,"E","√")))</f>
        <v>√</v>
      </c>
      <c r="AC304" s="1">
        <f t="shared" si="355"/>
        <v>1</v>
      </c>
      <c r="AE304" s="1" t="str">
        <f t="shared" si="321"/>
        <v/>
      </c>
      <c r="AF304" s="1">
        <f t="shared" si="341"/>
        <v>0</v>
      </c>
      <c r="AG304" s="1">
        <f t="shared" ca="1" si="346"/>
        <v>5</v>
      </c>
      <c r="AH304" s="1" t="str">
        <f t="shared" si="342"/>
        <v/>
      </c>
      <c r="AI304" s="1" t="str">
        <f t="shared" si="343"/>
        <v/>
      </c>
      <c r="AJ304" s="1" t="str">
        <f t="shared" si="344"/>
        <v/>
      </c>
      <c r="AL304" s="167">
        <f t="shared" ref="AL304:BE304" si="370">+IF($AE304="CC",SUMIF($R304:$V304,AL$9,$R323:$V323),0)</f>
        <v>0</v>
      </c>
      <c r="AM304" s="167">
        <f t="shared" si="370"/>
        <v>0</v>
      </c>
      <c r="AN304" s="167">
        <f t="shared" si="370"/>
        <v>0</v>
      </c>
      <c r="AO304" s="167">
        <f t="shared" si="370"/>
        <v>0</v>
      </c>
      <c r="AP304" s="167">
        <f t="shared" si="370"/>
        <v>0</v>
      </c>
      <c r="AQ304" s="167">
        <f t="shared" si="370"/>
        <v>0</v>
      </c>
      <c r="AR304" s="167">
        <f t="shared" si="370"/>
        <v>0</v>
      </c>
      <c r="AS304" s="167">
        <f t="shared" si="370"/>
        <v>0</v>
      </c>
      <c r="AT304" s="167">
        <f t="shared" si="370"/>
        <v>0</v>
      </c>
      <c r="AU304" s="167">
        <f t="shared" si="370"/>
        <v>0</v>
      </c>
      <c r="AV304" s="167">
        <f t="shared" si="370"/>
        <v>0</v>
      </c>
      <c r="AW304" s="167">
        <f t="shared" si="370"/>
        <v>0</v>
      </c>
      <c r="AX304" s="167">
        <f t="shared" si="370"/>
        <v>0</v>
      </c>
      <c r="AY304" s="167">
        <f t="shared" si="370"/>
        <v>0</v>
      </c>
      <c r="AZ304" s="167">
        <f t="shared" si="370"/>
        <v>0</v>
      </c>
      <c r="BA304" s="167">
        <f t="shared" si="370"/>
        <v>0</v>
      </c>
      <c r="BB304" s="167">
        <f t="shared" si="370"/>
        <v>0</v>
      </c>
      <c r="BC304" s="167">
        <f t="shared" si="370"/>
        <v>0</v>
      </c>
      <c r="BD304" s="167">
        <f t="shared" si="370"/>
        <v>0</v>
      </c>
      <c r="BE304" s="167">
        <f t="shared" si="370"/>
        <v>0</v>
      </c>
      <c r="BG304" s="167"/>
    </row>
    <row r="305" spans="1:62">
      <c r="A305" s="93"/>
      <c r="B305" s="94"/>
      <c r="C305" s="324">
        <v>15</v>
      </c>
      <c r="D305" s="832"/>
      <c r="E305" s="833"/>
      <c r="F305" s="833"/>
      <c r="G305" s="834"/>
      <c r="H305" s="49"/>
      <c r="I305" s="50"/>
      <c r="J305" s="866"/>
      <c r="K305" s="867"/>
      <c r="L305" s="51"/>
      <c r="M305" s="52"/>
      <c r="N305" s="52"/>
      <c r="O305" s="52"/>
      <c r="P305" s="52"/>
      <c r="Q305" s="318">
        <f t="shared" si="353"/>
        <v>0</v>
      </c>
      <c r="R305" s="51"/>
      <c r="S305" s="60"/>
      <c r="T305" s="59"/>
      <c r="U305" s="59"/>
      <c r="V305" s="63"/>
      <c r="W305" s="319">
        <f t="shared" si="354"/>
        <v>0</v>
      </c>
      <c r="X305" s="320">
        <f t="shared" si="351"/>
        <v>0</v>
      </c>
      <c r="Y305" s="325">
        <f t="shared" si="357"/>
        <v>0</v>
      </c>
      <c r="Z305" s="51"/>
      <c r="AA305" s="334">
        <f t="shared" si="358"/>
        <v>0</v>
      </c>
      <c r="AB305" s="327" t="str">
        <f>IF(A305="A","√",IF('Formulario 1'!$D$11=8,IF('Cuadro de Personal'!Q305&gt;30,"E",IF(Y305&gt;48,"E","√")),IF(Y305&gt;48,"E","√")))</f>
        <v>√</v>
      </c>
      <c r="AC305" s="1">
        <f t="shared" si="355"/>
        <v>1</v>
      </c>
      <c r="AE305" s="1" t="str">
        <f t="shared" si="321"/>
        <v/>
      </c>
      <c r="AF305" s="1">
        <f t="shared" si="341"/>
        <v>0</v>
      </c>
      <c r="AG305" s="1">
        <f t="shared" ca="1" si="346"/>
        <v>5</v>
      </c>
      <c r="AH305" s="1" t="str">
        <f t="shared" si="342"/>
        <v/>
      </c>
      <c r="AI305" s="1" t="str">
        <f t="shared" si="343"/>
        <v/>
      </c>
      <c r="AJ305" s="1" t="str">
        <f t="shared" si="344"/>
        <v/>
      </c>
      <c r="AL305" s="167">
        <f t="shared" ref="AL305:BE305" si="371">+IF($AE305="CC",SUMIF($R305:$V305,AL$9,$R324:$V324),0)</f>
        <v>0</v>
      </c>
      <c r="AM305" s="167">
        <f t="shared" si="371"/>
        <v>0</v>
      </c>
      <c r="AN305" s="167">
        <f t="shared" si="371"/>
        <v>0</v>
      </c>
      <c r="AO305" s="167">
        <f t="shared" si="371"/>
        <v>0</v>
      </c>
      <c r="AP305" s="167">
        <f t="shared" si="371"/>
        <v>0</v>
      </c>
      <c r="AQ305" s="167">
        <f t="shared" si="371"/>
        <v>0</v>
      </c>
      <c r="AR305" s="167">
        <f t="shared" si="371"/>
        <v>0</v>
      </c>
      <c r="AS305" s="167">
        <f t="shared" si="371"/>
        <v>0</v>
      </c>
      <c r="AT305" s="167">
        <f t="shared" si="371"/>
        <v>0</v>
      </c>
      <c r="AU305" s="167">
        <f t="shared" si="371"/>
        <v>0</v>
      </c>
      <c r="AV305" s="167">
        <f t="shared" si="371"/>
        <v>0</v>
      </c>
      <c r="AW305" s="167">
        <f t="shared" si="371"/>
        <v>0</v>
      </c>
      <c r="AX305" s="167">
        <f t="shared" si="371"/>
        <v>0</v>
      </c>
      <c r="AY305" s="167">
        <f t="shared" si="371"/>
        <v>0</v>
      </c>
      <c r="AZ305" s="167">
        <f t="shared" si="371"/>
        <v>0</v>
      </c>
      <c r="BA305" s="167">
        <f t="shared" si="371"/>
        <v>0</v>
      </c>
      <c r="BB305" s="167">
        <f t="shared" si="371"/>
        <v>0</v>
      </c>
      <c r="BC305" s="167">
        <f t="shared" si="371"/>
        <v>0</v>
      </c>
      <c r="BD305" s="167">
        <f t="shared" si="371"/>
        <v>0</v>
      </c>
      <c r="BE305" s="167">
        <f t="shared" si="371"/>
        <v>0</v>
      </c>
      <c r="BG305" s="167"/>
    </row>
    <row r="306" spans="1:62">
      <c r="A306" s="93"/>
      <c r="B306" s="94"/>
      <c r="C306" s="324">
        <v>16</v>
      </c>
      <c r="D306" s="832"/>
      <c r="E306" s="833"/>
      <c r="F306" s="833"/>
      <c r="G306" s="834"/>
      <c r="H306" s="49"/>
      <c r="I306" s="50"/>
      <c r="J306" s="866"/>
      <c r="K306" s="867"/>
      <c r="L306" s="51"/>
      <c r="M306" s="52"/>
      <c r="N306" s="52"/>
      <c r="O306" s="52"/>
      <c r="P306" s="52"/>
      <c r="Q306" s="318">
        <f t="shared" si="353"/>
        <v>0</v>
      </c>
      <c r="R306" s="51"/>
      <c r="S306" s="60"/>
      <c r="T306" s="59"/>
      <c r="U306" s="59"/>
      <c r="V306" s="63"/>
      <c r="W306" s="319">
        <f t="shared" si="354"/>
        <v>0</v>
      </c>
      <c r="X306" s="320">
        <f t="shared" si="351"/>
        <v>0</v>
      </c>
      <c r="Y306" s="325">
        <f t="shared" si="357"/>
        <v>0</v>
      </c>
      <c r="Z306" s="51"/>
      <c r="AA306" s="334">
        <f t="shared" si="358"/>
        <v>0</v>
      </c>
      <c r="AB306" s="327" t="str">
        <f>IF(A306="A","√",IF('Formulario 1'!$D$11=8,IF('Cuadro de Personal'!Q306&gt;30,"E",IF(Y306&gt;48,"E","√")),IF(Y306&gt;48,"E","√")))</f>
        <v>√</v>
      </c>
      <c r="AC306" s="1">
        <f t="shared" si="355"/>
        <v>1</v>
      </c>
      <c r="AE306" s="1" t="str">
        <f t="shared" si="321"/>
        <v/>
      </c>
      <c r="AF306" s="1">
        <f t="shared" si="341"/>
        <v>0</v>
      </c>
      <c r="AG306" s="1">
        <f t="shared" ca="1" si="346"/>
        <v>5</v>
      </c>
      <c r="AH306" s="1" t="str">
        <f t="shared" si="342"/>
        <v/>
      </c>
      <c r="AI306" s="1" t="str">
        <f t="shared" si="343"/>
        <v/>
      </c>
      <c r="AJ306" s="1" t="str">
        <f t="shared" si="344"/>
        <v/>
      </c>
      <c r="AL306" s="167">
        <f t="shared" ref="AL306:BE306" si="372">+IF($AE306="CC",SUMIF($R306:$V306,AL$9,$R325:$V325),0)</f>
        <v>0</v>
      </c>
      <c r="AM306" s="167">
        <f t="shared" si="372"/>
        <v>0</v>
      </c>
      <c r="AN306" s="167">
        <f t="shared" si="372"/>
        <v>0</v>
      </c>
      <c r="AO306" s="167">
        <f t="shared" si="372"/>
        <v>0</v>
      </c>
      <c r="AP306" s="167">
        <f t="shared" si="372"/>
        <v>0</v>
      </c>
      <c r="AQ306" s="167">
        <f t="shared" si="372"/>
        <v>0</v>
      </c>
      <c r="AR306" s="167">
        <f t="shared" si="372"/>
        <v>0</v>
      </c>
      <c r="AS306" s="167">
        <f t="shared" si="372"/>
        <v>0</v>
      </c>
      <c r="AT306" s="167">
        <f t="shared" si="372"/>
        <v>0</v>
      </c>
      <c r="AU306" s="167">
        <f t="shared" si="372"/>
        <v>0</v>
      </c>
      <c r="AV306" s="167">
        <f t="shared" si="372"/>
        <v>0</v>
      </c>
      <c r="AW306" s="167">
        <f t="shared" si="372"/>
        <v>0</v>
      </c>
      <c r="AX306" s="167">
        <f t="shared" si="372"/>
        <v>0</v>
      </c>
      <c r="AY306" s="167">
        <f t="shared" si="372"/>
        <v>0</v>
      </c>
      <c r="AZ306" s="167">
        <f t="shared" si="372"/>
        <v>0</v>
      </c>
      <c r="BA306" s="167">
        <f t="shared" si="372"/>
        <v>0</v>
      </c>
      <c r="BB306" s="167">
        <f t="shared" si="372"/>
        <v>0</v>
      </c>
      <c r="BC306" s="167">
        <f t="shared" si="372"/>
        <v>0</v>
      </c>
      <c r="BD306" s="167">
        <f t="shared" si="372"/>
        <v>0</v>
      </c>
      <c r="BE306" s="167">
        <f t="shared" si="372"/>
        <v>0</v>
      </c>
      <c r="BG306" s="167"/>
    </row>
    <row r="307" spans="1:62">
      <c r="A307" s="93"/>
      <c r="B307" s="94"/>
      <c r="C307" s="324">
        <v>17</v>
      </c>
      <c r="D307" s="832"/>
      <c r="E307" s="833"/>
      <c r="F307" s="833"/>
      <c r="G307" s="834"/>
      <c r="H307" s="49"/>
      <c r="I307" s="50"/>
      <c r="J307" s="866"/>
      <c r="K307" s="867"/>
      <c r="L307" s="51"/>
      <c r="M307" s="52"/>
      <c r="N307" s="52"/>
      <c r="O307" s="52"/>
      <c r="P307" s="52"/>
      <c r="Q307" s="318">
        <f t="shared" si="353"/>
        <v>0</v>
      </c>
      <c r="R307" s="51"/>
      <c r="S307" s="60"/>
      <c r="T307" s="59"/>
      <c r="U307" s="59"/>
      <c r="V307" s="63"/>
      <c r="W307" s="319">
        <f t="shared" si="354"/>
        <v>0</v>
      </c>
      <c r="X307" s="320">
        <f t="shared" si="351"/>
        <v>0</v>
      </c>
      <c r="Y307" s="325">
        <f t="shared" si="357"/>
        <v>0</v>
      </c>
      <c r="Z307" s="51"/>
      <c r="AA307" s="334">
        <f t="shared" si="358"/>
        <v>0</v>
      </c>
      <c r="AB307" s="327" t="str">
        <f>IF(A307="A","√",IF('Formulario 1'!$D$11=8,IF('Cuadro de Personal'!Q307&gt;30,"E",IF(Y307&gt;48,"E","√")),IF(Y307&gt;48,"E","√")))</f>
        <v>√</v>
      </c>
      <c r="AC307" s="1">
        <f t="shared" si="355"/>
        <v>1</v>
      </c>
      <c r="AE307" s="1" t="str">
        <f t="shared" si="321"/>
        <v/>
      </c>
      <c r="AF307" s="1">
        <f t="shared" si="341"/>
        <v>0</v>
      </c>
      <c r="AG307" s="1">
        <f t="shared" ca="1" si="346"/>
        <v>5</v>
      </c>
      <c r="AH307" s="1" t="str">
        <f t="shared" si="342"/>
        <v/>
      </c>
      <c r="AI307" s="1" t="str">
        <f t="shared" si="343"/>
        <v/>
      </c>
      <c r="AJ307" s="1" t="str">
        <f t="shared" si="344"/>
        <v/>
      </c>
      <c r="AL307" s="167">
        <f t="shared" ref="AL307:BE307" si="373">+IF($AE307="CC",SUMIF($R307:$V307,AL$9,$R326:$V326),0)</f>
        <v>0</v>
      </c>
      <c r="AM307" s="167">
        <f t="shared" si="373"/>
        <v>0</v>
      </c>
      <c r="AN307" s="167">
        <f t="shared" si="373"/>
        <v>0</v>
      </c>
      <c r="AO307" s="167">
        <f t="shared" si="373"/>
        <v>0</v>
      </c>
      <c r="AP307" s="167">
        <f t="shared" si="373"/>
        <v>0</v>
      </c>
      <c r="AQ307" s="167">
        <f t="shared" si="373"/>
        <v>0</v>
      </c>
      <c r="AR307" s="167">
        <f t="shared" si="373"/>
        <v>0</v>
      </c>
      <c r="AS307" s="167">
        <f t="shared" si="373"/>
        <v>0</v>
      </c>
      <c r="AT307" s="167">
        <f t="shared" si="373"/>
        <v>0</v>
      </c>
      <c r="AU307" s="167">
        <f t="shared" si="373"/>
        <v>0</v>
      </c>
      <c r="AV307" s="167">
        <f t="shared" si="373"/>
        <v>0</v>
      </c>
      <c r="AW307" s="167">
        <f t="shared" si="373"/>
        <v>0</v>
      </c>
      <c r="AX307" s="167">
        <f t="shared" si="373"/>
        <v>0</v>
      </c>
      <c r="AY307" s="167">
        <f t="shared" si="373"/>
        <v>0</v>
      </c>
      <c r="AZ307" s="167">
        <f t="shared" si="373"/>
        <v>0</v>
      </c>
      <c r="BA307" s="167">
        <f t="shared" si="373"/>
        <v>0</v>
      </c>
      <c r="BB307" s="167">
        <f t="shared" si="373"/>
        <v>0</v>
      </c>
      <c r="BC307" s="167">
        <f t="shared" si="373"/>
        <v>0</v>
      </c>
      <c r="BD307" s="167">
        <f t="shared" si="373"/>
        <v>0</v>
      </c>
      <c r="BE307" s="167">
        <f t="shared" si="373"/>
        <v>0</v>
      </c>
      <c r="BG307" s="167"/>
    </row>
    <row r="308" spans="1:62" ht="15.75" thickBot="1">
      <c r="A308" s="95"/>
      <c r="B308" s="96"/>
      <c r="C308" s="328">
        <v>18</v>
      </c>
      <c r="D308" s="858"/>
      <c r="E308" s="859"/>
      <c r="F308" s="859"/>
      <c r="G308" s="860"/>
      <c r="H308" s="53"/>
      <c r="I308" s="54"/>
      <c r="J308" s="861"/>
      <c r="K308" s="862"/>
      <c r="L308" s="55"/>
      <c r="M308" s="56"/>
      <c r="N308" s="56"/>
      <c r="O308" s="56"/>
      <c r="P308" s="56"/>
      <c r="Q308" s="329">
        <f t="shared" si="353"/>
        <v>0</v>
      </c>
      <c r="R308" s="55"/>
      <c r="S308" s="61"/>
      <c r="T308" s="64"/>
      <c r="U308" s="64"/>
      <c r="V308" s="65"/>
      <c r="W308" s="319">
        <f t="shared" si="354"/>
        <v>0</v>
      </c>
      <c r="X308" s="320">
        <f t="shared" si="351"/>
        <v>0</v>
      </c>
      <c r="Y308" s="330">
        <f t="shared" si="357"/>
        <v>0</v>
      </c>
      <c r="Z308" s="58"/>
      <c r="AA308" s="335">
        <f t="shared" si="358"/>
        <v>0</v>
      </c>
      <c r="AB308" s="332" t="str">
        <f>IF(A308="A","√",IF('Formulario 1'!$D$11=8,IF('Cuadro de Personal'!Q308&gt;30,"E",IF(Y308&gt;48,"E","√")),IF(Y308&gt;48,"E","√")))</f>
        <v>√</v>
      </c>
      <c r="AC308" s="1">
        <f t="shared" si="355"/>
        <v>1</v>
      </c>
      <c r="AE308" s="1" t="str">
        <f t="shared" si="321"/>
        <v/>
      </c>
      <c r="AF308" s="1">
        <f t="shared" si="341"/>
        <v>0</v>
      </c>
      <c r="AG308" s="1">
        <f t="shared" ca="1" si="346"/>
        <v>5</v>
      </c>
      <c r="AH308" s="1" t="str">
        <f t="shared" si="342"/>
        <v/>
      </c>
      <c r="AI308" s="1" t="str">
        <f t="shared" si="343"/>
        <v/>
      </c>
      <c r="AJ308" s="1" t="str">
        <f t="shared" si="344"/>
        <v/>
      </c>
      <c r="AL308" s="167">
        <f t="shared" ref="AL308:BE308" si="374">+IF($AE308="CC",SUMIF($R308:$V308,AL$9,$R327:$V327),0)</f>
        <v>0</v>
      </c>
      <c r="AM308" s="167">
        <f t="shared" si="374"/>
        <v>0</v>
      </c>
      <c r="AN308" s="167">
        <f t="shared" si="374"/>
        <v>0</v>
      </c>
      <c r="AO308" s="167">
        <f t="shared" si="374"/>
        <v>0</v>
      </c>
      <c r="AP308" s="167">
        <f t="shared" si="374"/>
        <v>0</v>
      </c>
      <c r="AQ308" s="167">
        <f t="shared" si="374"/>
        <v>0</v>
      </c>
      <c r="AR308" s="167">
        <f t="shared" si="374"/>
        <v>0</v>
      </c>
      <c r="AS308" s="167">
        <f t="shared" si="374"/>
        <v>0</v>
      </c>
      <c r="AT308" s="167">
        <f t="shared" si="374"/>
        <v>0</v>
      </c>
      <c r="AU308" s="167">
        <f t="shared" si="374"/>
        <v>0</v>
      </c>
      <c r="AV308" s="167">
        <f t="shared" si="374"/>
        <v>0</v>
      </c>
      <c r="AW308" s="167">
        <f t="shared" si="374"/>
        <v>0</v>
      </c>
      <c r="AX308" s="167">
        <f t="shared" si="374"/>
        <v>0</v>
      </c>
      <c r="AY308" s="167">
        <f t="shared" si="374"/>
        <v>0</v>
      </c>
      <c r="AZ308" s="167">
        <f t="shared" si="374"/>
        <v>0</v>
      </c>
      <c r="BA308" s="167">
        <f t="shared" si="374"/>
        <v>0</v>
      </c>
      <c r="BB308" s="167">
        <f t="shared" si="374"/>
        <v>0</v>
      </c>
      <c r="BC308" s="167">
        <f t="shared" si="374"/>
        <v>0</v>
      </c>
      <c r="BD308" s="167">
        <f t="shared" si="374"/>
        <v>0</v>
      </c>
      <c r="BE308" s="167">
        <f t="shared" si="374"/>
        <v>0</v>
      </c>
      <c r="BG308" s="167"/>
    </row>
    <row r="309" spans="1:62" ht="15.75" customHeight="1" thickBot="1">
      <c r="C309" s="66"/>
      <c r="D309" s="66"/>
      <c r="E309" s="66"/>
      <c r="F309" s="66"/>
      <c r="G309" s="66"/>
      <c r="H309" s="117"/>
      <c r="I309" s="863" t="s">
        <v>959</v>
      </c>
      <c r="J309" s="864"/>
      <c r="K309" s="865"/>
      <c r="L309" s="68">
        <f t="shared" ref="L309:S309" si="375">+SUM(L291:L308)-SUMIF($A291:$A308,"A",L291:L308)</f>
        <v>0</v>
      </c>
      <c r="M309" s="67">
        <f t="shared" si="375"/>
        <v>0</v>
      </c>
      <c r="N309" s="67">
        <f t="shared" si="375"/>
        <v>0</v>
      </c>
      <c r="O309" s="67">
        <f t="shared" si="375"/>
        <v>0</v>
      </c>
      <c r="P309" s="67">
        <f t="shared" si="375"/>
        <v>0</v>
      </c>
      <c r="Q309" s="69">
        <f t="shared" si="375"/>
        <v>0</v>
      </c>
      <c r="R309" s="158">
        <f t="shared" si="375"/>
        <v>0</v>
      </c>
      <c r="S309" s="116">
        <f t="shared" si="375"/>
        <v>0</v>
      </c>
      <c r="T309" s="116">
        <f>+SUM(T291:T308)-SUMIF($A291:$A308,"A",T291:T308)</f>
        <v>0</v>
      </c>
      <c r="U309" s="116">
        <f>+SUM(U291:U308)-SUMIF($A291:$A308,"A",U291:U308)</f>
        <v>0</v>
      </c>
      <c r="V309" s="73">
        <f>+SUM(V291:V308)-SUMIF($A291:$A308,"A",V291:V308)</f>
        <v>0</v>
      </c>
      <c r="W309" s="70">
        <f>+SUM(Q309:V309)</f>
        <v>0</v>
      </c>
      <c r="X309" s="71">
        <f>+SUM(X291:X308)</f>
        <v>0</v>
      </c>
      <c r="Y309" s="71">
        <f>+SUM(Y291:Y308)-SUMIF($A291:$A308,"A",Y291:Y308)</f>
        <v>0</v>
      </c>
      <c r="Z309" s="72">
        <f>+SUM(Z291:Z308)</f>
        <v>0</v>
      </c>
      <c r="AA309" s="73">
        <f>+SUM(AA291:AA308)-SUMIF($A291:$A308,"A",AA291:AA308)</f>
        <v>0</v>
      </c>
      <c r="AB309" s="301" t="str">
        <f>IF($C288="n.a.","√",IF(AND(Q311="√",D313=E313,F313=G313),IF(B310="Coordinador de Departamento: asignado",IF(AC309=18,"√","Er"),IF(B310="",IF(AC309=18,"√","Er"),"Er")),"Er"))</f>
        <v>√</v>
      </c>
      <c r="AC309" s="1">
        <f>+SUM(AC291:AC308)</f>
        <v>18</v>
      </c>
      <c r="AE309" s="1" t="str">
        <f t="shared" si="321"/>
        <v/>
      </c>
      <c r="AF309" s="1">
        <f t="shared" si="341"/>
        <v>1</v>
      </c>
      <c r="AG309" s="1">
        <f t="shared" ca="1" si="346"/>
        <v>6</v>
      </c>
      <c r="AH309" s="1">
        <f t="shared" ca="1" si="342"/>
        <v>6</v>
      </c>
      <c r="AI309" s="1" t="str">
        <f t="shared" ca="1" si="343"/>
        <v>CP6</v>
      </c>
      <c r="AJ309" s="1" t="str">
        <f t="shared" si="344"/>
        <v>√</v>
      </c>
      <c r="AL309" s="167">
        <f t="shared" ref="AL309:BE309" si="376">+IF($AE309="CC",SUMIF($R309:$V309,AL$9,$R328:$V328),0)</f>
        <v>0</v>
      </c>
      <c r="AM309" s="167">
        <f t="shared" si="376"/>
        <v>0</v>
      </c>
      <c r="AN309" s="167">
        <f t="shared" si="376"/>
        <v>0</v>
      </c>
      <c r="AO309" s="167">
        <f t="shared" si="376"/>
        <v>0</v>
      </c>
      <c r="AP309" s="167">
        <f t="shared" si="376"/>
        <v>0</v>
      </c>
      <c r="AQ309" s="167">
        <f t="shared" si="376"/>
        <v>0</v>
      </c>
      <c r="AR309" s="167">
        <f t="shared" si="376"/>
        <v>0</v>
      </c>
      <c r="AS309" s="167">
        <f t="shared" si="376"/>
        <v>0</v>
      </c>
      <c r="AT309" s="167">
        <f t="shared" si="376"/>
        <v>0</v>
      </c>
      <c r="AU309" s="167">
        <f t="shared" si="376"/>
        <v>0</v>
      </c>
      <c r="AV309" s="167">
        <f t="shared" si="376"/>
        <v>0</v>
      </c>
      <c r="AW309" s="167">
        <f t="shared" si="376"/>
        <v>0</v>
      </c>
      <c r="AX309" s="167">
        <f t="shared" si="376"/>
        <v>0</v>
      </c>
      <c r="AY309" s="167">
        <f t="shared" si="376"/>
        <v>0</v>
      </c>
      <c r="AZ309" s="167">
        <f t="shared" si="376"/>
        <v>0</v>
      </c>
      <c r="BA309" s="167">
        <f t="shared" si="376"/>
        <v>0</v>
      </c>
      <c r="BB309" s="167">
        <f t="shared" si="376"/>
        <v>0</v>
      </c>
      <c r="BC309" s="167">
        <f t="shared" si="376"/>
        <v>0</v>
      </c>
      <c r="BD309" s="167">
        <f t="shared" si="376"/>
        <v>0</v>
      </c>
      <c r="BE309" s="167">
        <f t="shared" si="376"/>
        <v>0</v>
      </c>
      <c r="BH309" s="308">
        <f>+X309</f>
        <v>0</v>
      </c>
    </row>
    <row r="310" spans="1:62" ht="15.75" customHeight="1">
      <c r="B310" s="912" t="str">
        <f>IF($C288="n.a.","",IF(LOOKUP(A281,'Hoja de Cálculo'!$S$20:$S$45,'Hoja de Cálculo'!$AD$20:$AD$45)=0,"",IF(A311="","Coordinador de Departamento: sin asignar","Coordinador de Departamento: asignado")))</f>
        <v/>
      </c>
      <c r="C310" s="913"/>
      <c r="D310" s="913"/>
      <c r="E310" s="913"/>
      <c r="F310" s="913"/>
      <c r="G310" s="914"/>
      <c r="I310" s="915" t="s">
        <v>954</v>
      </c>
      <c r="J310" s="916"/>
      <c r="K310" s="917"/>
      <c r="L310" s="75">
        <f>IF($C288="n.a.","n.a.",LOOKUP($A281,'Hoja de Cálculo'!$S$20:$S$45,'Hoja de Cálculo'!W$20:W$45))</f>
        <v>0</v>
      </c>
      <c r="M310" s="74">
        <f>IF($C288="n.a.","n.a.",LOOKUP($A281,'Hoja de Cálculo'!$S$20:$S$45,'Hoja de Cálculo'!X$20:X$45))</f>
        <v>0</v>
      </c>
      <c r="N310" s="74">
        <f>IF($C288="n.a.","n.a.",LOOKUP($A281,'Hoja de Cálculo'!$S$20:$S$45,'Hoja de Cálculo'!Y$20:Y$45))</f>
        <v>0</v>
      </c>
      <c r="O310" s="74">
        <f>IF($C288="n.a.","n.a.",LOOKUP($A281,'Hoja de Cálculo'!$S$20:$S$45,'Hoja de Cálculo'!Z$20:Z$45))</f>
        <v>0</v>
      </c>
      <c r="P310" s="74">
        <f>IF($C288="n.a.","n.a.",LOOKUP($A281,'Hoja de Cálculo'!$S$20:$S$45,'Hoja de Cálculo'!AA$20:AA$45))</f>
        <v>0</v>
      </c>
      <c r="Q310" s="76">
        <f>+SUM(L310:P310)</f>
        <v>0</v>
      </c>
      <c r="R310" s="77" t="str">
        <f>+IF(R290=2,LOOKUP($A281,'Hoja de Cálculo'!$S$20:$S$45,'Hoja de Cálculo'!$AD$20:$AD$45),"")</f>
        <v/>
      </c>
      <c r="S310" s="77" t="str">
        <f>+IF(S290=2,LOOKUP($A281,'Hoja de Cálculo'!$S$20:$S$45,'Hoja de Cálculo'!$AD$20:$AD$45),"")</f>
        <v/>
      </c>
      <c r="T310" s="77" t="str">
        <f>+IF(T290=2,LOOKUP($A281,'Hoja de Cálculo'!$S$20:$S$45,'Hoja de Cálculo'!$AD$20:$AD$45),"")</f>
        <v/>
      </c>
      <c r="U310" s="77" t="str">
        <f>+IF(U290=2,LOOKUP($A281,'Hoja de Cálculo'!$S$20:$S$45,'Hoja de Cálculo'!$AD$20:$AD$45),"")</f>
        <v/>
      </c>
      <c r="V310" s="77" t="str">
        <f>+IF(V290=2,LOOKUP($A281,'Hoja de Cálculo'!$S$20:$S$45,'Hoja de Cálculo'!$AD$20:$AD$45),"")</f>
        <v/>
      </c>
      <c r="W310" s="70"/>
      <c r="X310" s="77"/>
      <c r="Y310" s="77"/>
      <c r="Z310" s="77"/>
      <c r="AA310" s="77"/>
      <c r="AE310" s="1" t="str">
        <f t="shared" si="321"/>
        <v/>
      </c>
      <c r="AF310" s="1">
        <f t="shared" si="341"/>
        <v>0</v>
      </c>
      <c r="AG310" s="1">
        <f t="shared" ca="1" si="346"/>
        <v>6</v>
      </c>
      <c r="AH310" s="1" t="str">
        <f t="shared" si="342"/>
        <v/>
      </c>
      <c r="AI310" s="1" t="str">
        <f t="shared" si="343"/>
        <v/>
      </c>
      <c r="AJ310" s="1" t="str">
        <f t="shared" si="344"/>
        <v/>
      </c>
      <c r="AL310" s="167">
        <f t="shared" ref="AL310:BE310" si="377">+IF($AE310="CC",SUMIF($R310:$V310,AL$9,$R329:$V329),0)</f>
        <v>0</v>
      </c>
      <c r="AM310" s="167">
        <f t="shared" si="377"/>
        <v>0</v>
      </c>
      <c r="AN310" s="167">
        <f t="shared" si="377"/>
        <v>0</v>
      </c>
      <c r="AO310" s="167">
        <f t="shared" si="377"/>
        <v>0</v>
      </c>
      <c r="AP310" s="167">
        <f t="shared" si="377"/>
        <v>0</v>
      </c>
      <c r="AQ310" s="167">
        <f t="shared" si="377"/>
        <v>0</v>
      </c>
      <c r="AR310" s="167">
        <f t="shared" si="377"/>
        <v>0</v>
      </c>
      <c r="AS310" s="167">
        <f t="shared" si="377"/>
        <v>0</v>
      </c>
      <c r="AT310" s="167">
        <f t="shared" si="377"/>
        <v>0</v>
      </c>
      <c r="AU310" s="167">
        <f t="shared" si="377"/>
        <v>0</v>
      </c>
      <c r="AV310" s="167">
        <f t="shared" si="377"/>
        <v>0</v>
      </c>
      <c r="AW310" s="167">
        <f t="shared" si="377"/>
        <v>0</v>
      </c>
      <c r="AX310" s="167">
        <f t="shared" si="377"/>
        <v>0</v>
      </c>
      <c r="AY310" s="167">
        <f t="shared" si="377"/>
        <v>0</v>
      </c>
      <c r="AZ310" s="167">
        <f t="shared" si="377"/>
        <v>0</v>
      </c>
      <c r="BA310" s="167">
        <f t="shared" si="377"/>
        <v>0</v>
      </c>
      <c r="BB310" s="167">
        <f t="shared" si="377"/>
        <v>0</v>
      </c>
      <c r="BC310" s="167">
        <f t="shared" si="377"/>
        <v>0</v>
      </c>
      <c r="BD310" s="167">
        <f t="shared" si="377"/>
        <v>0</v>
      </c>
      <c r="BE310" s="167">
        <f t="shared" si="377"/>
        <v>0</v>
      </c>
    </row>
    <row r="311" spans="1:62" ht="15" customHeight="1" thickBot="1">
      <c r="A311" s="119" t="str">
        <f>+IF(R311="√",1,IF(S311="√",1,IF(T311="√",1,IF(U311="√",1,IF(V311="√",1,"")))))</f>
        <v/>
      </c>
      <c r="B311" s="918" t="str">
        <f>+IF('Formulario 1'!$E$60=2,"",IF(OR(C288="Educación Física",C288="Educación Musical",C288="Educación Religiosa",C288="Informática Educativa"),IF(D313=E313,"Lecciones de Taller Prevocacional asignadas",IF(D313&gt;E313,"Lecciones de Taller Prevocacional sin asignar","Lecciones de Taller Prevocacional sobreasignadas")),""))</f>
        <v/>
      </c>
      <c r="C311" s="919"/>
      <c r="D311" s="919"/>
      <c r="E311" s="919"/>
      <c r="F311" s="919"/>
      <c r="G311" s="920"/>
      <c r="H311" s="66"/>
      <c r="I311" s="849" t="s">
        <v>937</v>
      </c>
      <c r="J311" s="850"/>
      <c r="K311" s="851" t="s">
        <v>938</v>
      </c>
      <c r="L311" s="80" t="str">
        <f>IF(L310="n.a.","n.a.",IF(L309&gt;L310,"E",IF(L309&lt;L310,"S","√")))</f>
        <v>√</v>
      </c>
      <c r="M311" s="79" t="str">
        <f>IF(M310="n.a.","n.a.",IF(M309&gt;M310,"E",IF(M309&lt;M310,"S","√")))</f>
        <v>√</v>
      </c>
      <c r="N311" s="79" t="str">
        <f>IF(N310="n.a.","n.a.",IF(N309&gt;N310,"E",IF(N309&lt;N310,"S","√")))</f>
        <v>√</v>
      </c>
      <c r="O311" s="79" t="str">
        <f>IF(O310="n.a.","n.a.",IF(O309&gt;O310,"E",IF(O309&lt;O310,"S","√")))</f>
        <v>√</v>
      </c>
      <c r="P311" s="79" t="str">
        <f>IF(P310="n.a.","n.a.",IF(P309&gt;P310,"E",IF(P309&lt;P310,"S","√")))</f>
        <v>√</v>
      </c>
      <c r="Q311" s="81" t="str">
        <f>IF($C288="n.a.","n.a.",IF(L311="√",IF(M311="√",IF(N311="√",IF(O311="√",IF(P311="√","√","Er"),"Er"),"Er"),"Er"),"Er"))</f>
        <v>√</v>
      </c>
      <c r="R311" s="118" t="str">
        <f>IF(R290=2,IF(R309&gt;R310,"E",IF(R309&lt;R310,"S","√")),"")</f>
        <v/>
      </c>
      <c r="S311" s="118" t="str">
        <f>IF(S290=2,IF(S309&gt;S310,"E",IF(S309&lt;S310,"S","√")),"")</f>
        <v/>
      </c>
      <c r="T311" s="118" t="str">
        <f>IF(T290=2,IF(T309&gt;T310,"E",IF(T309&lt;T310,"S","√")),"")</f>
        <v/>
      </c>
      <c r="U311" s="118" t="str">
        <f>IF(U290=2,IF(U309&gt;U310,"E",IF(U309&lt;U310,"S","√")),"")</f>
        <v/>
      </c>
      <c r="V311" s="118" t="str">
        <f>IF(V290=2,IF(V309&gt;V310,"E",IF(V309&lt;V310,"S","√")),"")</f>
        <v/>
      </c>
      <c r="AE311" s="1" t="str">
        <f t="shared" si="321"/>
        <v/>
      </c>
      <c r="AF311" s="1">
        <f t="shared" si="341"/>
        <v>0</v>
      </c>
      <c r="AG311" s="1">
        <f t="shared" ca="1" si="346"/>
        <v>6</v>
      </c>
      <c r="AH311" s="1" t="str">
        <f t="shared" si="342"/>
        <v/>
      </c>
      <c r="AI311" s="1" t="str">
        <f t="shared" si="343"/>
        <v/>
      </c>
      <c r="AJ311" s="1" t="str">
        <f t="shared" si="344"/>
        <v/>
      </c>
      <c r="AL311" s="167">
        <f t="shared" ref="AL311:BE311" si="378">+IF($AE311="CC",SUMIF($R311:$V311,AL$9,$R330:$V330),0)</f>
        <v>0</v>
      </c>
      <c r="AM311" s="167">
        <f t="shared" si="378"/>
        <v>0</v>
      </c>
      <c r="AN311" s="167">
        <f t="shared" si="378"/>
        <v>0</v>
      </c>
      <c r="AO311" s="167">
        <f t="shared" si="378"/>
        <v>0</v>
      </c>
      <c r="AP311" s="167">
        <f t="shared" si="378"/>
        <v>0</v>
      </c>
      <c r="AQ311" s="167">
        <f t="shared" si="378"/>
        <v>0</v>
      </c>
      <c r="AR311" s="167">
        <f t="shared" si="378"/>
        <v>0</v>
      </c>
      <c r="AS311" s="167">
        <f t="shared" si="378"/>
        <v>0</v>
      </c>
      <c r="AT311" s="167">
        <f t="shared" si="378"/>
        <v>0</v>
      </c>
      <c r="AU311" s="167">
        <f t="shared" si="378"/>
        <v>0</v>
      </c>
      <c r="AV311" s="167">
        <f t="shared" si="378"/>
        <v>0</v>
      </c>
      <c r="AW311" s="167">
        <f t="shared" si="378"/>
        <v>0</v>
      </c>
      <c r="AX311" s="167">
        <f t="shared" si="378"/>
        <v>0</v>
      </c>
      <c r="AY311" s="167">
        <f t="shared" si="378"/>
        <v>0</v>
      </c>
      <c r="AZ311" s="167">
        <f t="shared" si="378"/>
        <v>0</v>
      </c>
      <c r="BA311" s="167">
        <f t="shared" si="378"/>
        <v>0</v>
      </c>
      <c r="BB311" s="167">
        <f t="shared" si="378"/>
        <v>0</v>
      </c>
      <c r="BC311" s="167">
        <f t="shared" si="378"/>
        <v>0</v>
      </c>
      <c r="BD311" s="167">
        <f t="shared" si="378"/>
        <v>0</v>
      </c>
      <c r="BE311" s="167">
        <f t="shared" si="378"/>
        <v>0</v>
      </c>
    </row>
    <row r="312" spans="1:62" ht="15" customHeight="1" thickBot="1">
      <c r="A312" s="119"/>
      <c r="B312" s="921" t="str">
        <f>+IF('Formulario 1'!$E$64=2,"",IF('Cuadro de Personal'!F313=0,"",IF('Cuadro de Personal'!F313&lt;'Cuadro de Personal'!G313,"Lecciones de TIE sobreasignadas",IF('Cuadro de Personal'!F313&gt;'Cuadro de Personal'!G313,"Lecciones de TIE sin asignar","Lecciones de TIE asignadas -√-"))))</f>
        <v/>
      </c>
      <c r="C312" s="922"/>
      <c r="D312" s="922"/>
      <c r="E312" s="922"/>
      <c r="F312" s="922"/>
      <c r="G312" s="923"/>
      <c r="H312" s="66"/>
      <c r="I312" s="157"/>
      <c r="J312" s="157"/>
      <c r="K312" s="157"/>
      <c r="L312" s="118"/>
      <c r="M312" s="118"/>
      <c r="N312" s="118"/>
      <c r="O312" s="118"/>
      <c r="P312" s="118"/>
      <c r="Q312" s="118"/>
      <c r="R312" s="118"/>
      <c r="T312" s="852" t="str">
        <f>+IF((Q310-Z309)&gt;-1,"Lecciones sin asignar en propiedad:","Exceso de lecciones asignadas en propiedad:")</f>
        <v>Lecciones sin asignar en propiedad:</v>
      </c>
      <c r="U312" s="853"/>
      <c r="V312" s="853"/>
      <c r="W312" s="853"/>
      <c r="X312" s="853"/>
      <c r="Y312" s="853"/>
      <c r="Z312" s="853"/>
      <c r="AA312" s="213">
        <f>+Q310-Z309</f>
        <v>0</v>
      </c>
      <c r="AE312" s="1" t="str">
        <f t="shared" si="321"/>
        <v/>
      </c>
      <c r="AF312" s="1">
        <f t="shared" si="341"/>
        <v>0</v>
      </c>
      <c r="AG312" s="1">
        <f t="shared" ca="1" si="346"/>
        <v>6</v>
      </c>
      <c r="AH312" s="1" t="str">
        <f t="shared" si="342"/>
        <v/>
      </c>
      <c r="AI312" s="1" t="str">
        <f t="shared" si="343"/>
        <v/>
      </c>
      <c r="AJ312" s="1" t="str">
        <f t="shared" si="344"/>
        <v/>
      </c>
      <c r="AL312" s="167">
        <f t="shared" ref="AL312:BE312" si="379">+IF($AE312="CC",SUMIF($R312:$V312,AL$9,$R331:$V331),0)</f>
        <v>0</v>
      </c>
      <c r="AM312" s="167">
        <f t="shared" si="379"/>
        <v>0</v>
      </c>
      <c r="AN312" s="167">
        <f t="shared" si="379"/>
        <v>0</v>
      </c>
      <c r="AO312" s="167">
        <f t="shared" si="379"/>
        <v>0</v>
      </c>
      <c r="AP312" s="167">
        <f t="shared" si="379"/>
        <v>0</v>
      </c>
      <c r="AQ312" s="167">
        <f t="shared" si="379"/>
        <v>0</v>
      </c>
      <c r="AR312" s="167">
        <f t="shared" si="379"/>
        <v>0</v>
      </c>
      <c r="AS312" s="167">
        <f t="shared" si="379"/>
        <v>0</v>
      </c>
      <c r="AT312" s="167">
        <f t="shared" si="379"/>
        <v>0</v>
      </c>
      <c r="AU312" s="167">
        <f t="shared" si="379"/>
        <v>0</v>
      </c>
      <c r="AV312" s="167">
        <f t="shared" si="379"/>
        <v>0</v>
      </c>
      <c r="AW312" s="167">
        <f t="shared" si="379"/>
        <v>0</v>
      </c>
      <c r="AX312" s="167">
        <f t="shared" si="379"/>
        <v>0</v>
      </c>
      <c r="AY312" s="167">
        <f t="shared" si="379"/>
        <v>0</v>
      </c>
      <c r="AZ312" s="167">
        <f t="shared" si="379"/>
        <v>0</v>
      </c>
      <c r="BA312" s="167">
        <f t="shared" si="379"/>
        <v>0</v>
      </c>
      <c r="BB312" s="167">
        <f t="shared" si="379"/>
        <v>0</v>
      </c>
      <c r="BC312" s="167">
        <f t="shared" si="379"/>
        <v>0</v>
      </c>
      <c r="BD312" s="167">
        <f t="shared" si="379"/>
        <v>0</v>
      </c>
      <c r="BE312" s="167">
        <f t="shared" si="379"/>
        <v>0</v>
      </c>
      <c r="BJ312" s="1">
        <f>+IF(OR(B312="",B312="Lecciones de TIE asignadas -√-"),1,0)</f>
        <v>1</v>
      </c>
    </row>
    <row r="313" spans="1:62" ht="15" customHeight="1" thickBot="1">
      <c r="A313" s="119"/>
      <c r="C313" s="78"/>
      <c r="D313" s="176">
        <f>IF($C288="n.a.","n.a.",LOOKUP($A281,'Hoja de Cálculo'!$S$20:$S$45,'Hoja de Cálculo'!AB$20:AB$45))</f>
        <v>0</v>
      </c>
      <c r="E313" s="177">
        <f>+IF(R290=12,R309,IF(S290=12,S309,IF(T290=12,T309,IF(U290=12,U309,IF(V290=12,V309,0)))))</f>
        <v>0</v>
      </c>
      <c r="F313" s="186">
        <f>IF($C288="n.a.",0,LOOKUP($A281,'Hoja de Cálculo'!$S$20:$S$45,'Hoja de Cálculo'!$AL$20:$AL$45))</f>
        <v>0</v>
      </c>
      <c r="G313" s="177">
        <f>+IF(R290=9,R309,0)+IF(S290=9,S309,0)+IF(T290=9,T309,0)+IF(U290=9,U309,0)+IF(V290=9,V309,0)</f>
        <v>0</v>
      </c>
      <c r="H313" s="66"/>
      <c r="I313" s="157"/>
      <c r="J313" s="157"/>
      <c r="K313" s="157"/>
      <c r="L313" s="118"/>
      <c r="M313" s="118"/>
      <c r="N313" s="118"/>
      <c r="O313" s="118"/>
      <c r="P313" s="118"/>
      <c r="Q313" s="854" t="str">
        <f>IF(AA312&lt;0,IF(AA313="","Exceso de lecciones en propiedad asignadas en lecciones Co-curriculares","Exceso de lecciones en propiedad sin asignar:"),"")</f>
        <v/>
      </c>
      <c r="R313" s="855"/>
      <c r="S313" s="855"/>
      <c r="T313" s="855"/>
      <c r="U313" s="855"/>
      <c r="V313" s="855"/>
      <c r="W313" s="855"/>
      <c r="X313" s="855"/>
      <c r="Y313" s="855"/>
      <c r="Z313" s="855"/>
      <c r="AA313" s="156" t="str">
        <f>+IF(AA312&lt;0,IF(W309&gt;=Z309,"",W309-Z309),"")</f>
        <v/>
      </c>
      <c r="AE313" s="1" t="str">
        <f t="shared" si="321"/>
        <v/>
      </c>
      <c r="AF313" s="1">
        <f t="shared" si="341"/>
        <v>0</v>
      </c>
      <c r="AG313" s="1">
        <f t="shared" ca="1" si="346"/>
        <v>6</v>
      </c>
      <c r="AH313" s="1" t="str">
        <f t="shared" si="342"/>
        <v/>
      </c>
      <c r="AI313" s="1" t="str">
        <f t="shared" si="343"/>
        <v/>
      </c>
      <c r="AJ313" s="1" t="str">
        <f t="shared" si="344"/>
        <v/>
      </c>
      <c r="AL313" s="167">
        <f t="shared" ref="AL313:BE313" si="380">+IF($AE313="CC",SUMIF($R313:$V313,AL$9,$R332:$V332),0)</f>
        <v>0</v>
      </c>
      <c r="AM313" s="167">
        <f t="shared" si="380"/>
        <v>0</v>
      </c>
      <c r="AN313" s="167">
        <f t="shared" si="380"/>
        <v>0</v>
      </c>
      <c r="AO313" s="167">
        <f t="shared" si="380"/>
        <v>0</v>
      </c>
      <c r="AP313" s="167">
        <f t="shared" si="380"/>
        <v>0</v>
      </c>
      <c r="AQ313" s="167">
        <f t="shared" si="380"/>
        <v>0</v>
      </c>
      <c r="AR313" s="167">
        <f t="shared" si="380"/>
        <v>0</v>
      </c>
      <c r="AS313" s="167">
        <f t="shared" si="380"/>
        <v>0</v>
      </c>
      <c r="AT313" s="167">
        <f t="shared" si="380"/>
        <v>0</v>
      </c>
      <c r="AU313" s="167">
        <f t="shared" si="380"/>
        <v>0</v>
      </c>
      <c r="AV313" s="167">
        <f t="shared" si="380"/>
        <v>0</v>
      </c>
      <c r="AW313" s="167">
        <f t="shared" si="380"/>
        <v>0</v>
      </c>
      <c r="AX313" s="167">
        <f t="shared" si="380"/>
        <v>0</v>
      </c>
      <c r="AY313" s="167">
        <f t="shared" si="380"/>
        <v>0</v>
      </c>
      <c r="AZ313" s="167">
        <f t="shared" si="380"/>
        <v>0</v>
      </c>
      <c r="BA313" s="167">
        <f t="shared" si="380"/>
        <v>0</v>
      </c>
      <c r="BB313" s="167">
        <f t="shared" si="380"/>
        <v>0</v>
      </c>
      <c r="BC313" s="167">
        <f t="shared" si="380"/>
        <v>0</v>
      </c>
      <c r="BD313" s="167">
        <f t="shared" si="380"/>
        <v>0</v>
      </c>
      <c r="BE313" s="167">
        <f t="shared" si="380"/>
        <v>0</v>
      </c>
      <c r="BG313" s="167">
        <f>+IF(AA313&lt;0,-AA313,0)</f>
        <v>0</v>
      </c>
    </row>
    <row r="314" spans="1:62" ht="7.5" customHeight="1" thickBot="1">
      <c r="C314" s="78"/>
      <c r="D314" s="78"/>
      <c r="E314" s="78"/>
      <c r="F314" s="78"/>
      <c r="G314" s="78"/>
      <c r="AE314" s="1" t="str">
        <f t="shared" si="321"/>
        <v/>
      </c>
      <c r="AF314" s="1">
        <f t="shared" si="341"/>
        <v>0</v>
      </c>
      <c r="AG314" s="1">
        <f t="shared" ca="1" si="346"/>
        <v>6</v>
      </c>
      <c r="AH314" s="1" t="str">
        <f t="shared" si="342"/>
        <v/>
      </c>
      <c r="AI314" s="1" t="str">
        <f t="shared" si="343"/>
        <v/>
      </c>
      <c r="AJ314" s="1" t="str">
        <f t="shared" si="344"/>
        <v/>
      </c>
      <c r="AL314" s="167">
        <f t="shared" ref="AL314:BE314" si="381">+IF($AE314="CC",SUMIF($R314:$V314,AL$9,$R333:$V333),0)</f>
        <v>0</v>
      </c>
      <c r="AM314" s="167">
        <f t="shared" si="381"/>
        <v>0</v>
      </c>
      <c r="AN314" s="167">
        <f t="shared" si="381"/>
        <v>0</v>
      </c>
      <c r="AO314" s="167">
        <f t="shared" si="381"/>
        <v>0</v>
      </c>
      <c r="AP314" s="167">
        <f t="shared" si="381"/>
        <v>0</v>
      </c>
      <c r="AQ314" s="167">
        <f t="shared" si="381"/>
        <v>0</v>
      </c>
      <c r="AR314" s="167">
        <f t="shared" si="381"/>
        <v>0</v>
      </c>
      <c r="AS314" s="167">
        <f t="shared" si="381"/>
        <v>0</v>
      </c>
      <c r="AT314" s="167">
        <f t="shared" si="381"/>
        <v>0</v>
      </c>
      <c r="AU314" s="167">
        <f t="shared" si="381"/>
        <v>0</v>
      </c>
      <c r="AV314" s="167">
        <f t="shared" si="381"/>
        <v>0</v>
      </c>
      <c r="AW314" s="167">
        <f t="shared" si="381"/>
        <v>0</v>
      </c>
      <c r="AX314" s="167">
        <f t="shared" si="381"/>
        <v>0</v>
      </c>
      <c r="AY314" s="167">
        <f t="shared" si="381"/>
        <v>0</v>
      </c>
      <c r="AZ314" s="167">
        <f t="shared" si="381"/>
        <v>0</v>
      </c>
      <c r="BA314" s="167">
        <f t="shared" si="381"/>
        <v>0</v>
      </c>
      <c r="BB314" s="167">
        <f t="shared" si="381"/>
        <v>0</v>
      </c>
      <c r="BC314" s="167">
        <f t="shared" si="381"/>
        <v>0</v>
      </c>
      <c r="BD314" s="167">
        <f t="shared" si="381"/>
        <v>0</v>
      </c>
      <c r="BE314" s="167">
        <f t="shared" si="381"/>
        <v>0</v>
      </c>
      <c r="BG314" s="167"/>
    </row>
    <row r="315" spans="1:62" ht="15.75" customHeight="1">
      <c r="C315" s="856" t="s">
        <v>939</v>
      </c>
      <c r="D315" s="857"/>
      <c r="E315" s="857"/>
      <c r="F315" s="303"/>
      <c r="G315" s="303"/>
      <c r="H315" s="303"/>
      <c r="I315" s="303"/>
      <c r="J315" s="303"/>
      <c r="K315" s="303"/>
      <c r="L315" s="303"/>
      <c r="M315" s="303"/>
      <c r="N315" s="303"/>
      <c r="O315" s="303"/>
      <c r="P315" s="303"/>
      <c r="Q315" s="303"/>
      <c r="R315" s="303"/>
      <c r="S315" s="303"/>
      <c r="T315" s="303"/>
      <c r="U315" s="303"/>
      <c r="V315" s="303"/>
      <c r="W315" s="303"/>
      <c r="X315" s="168"/>
      <c r="Y315" s="303"/>
      <c r="Z315" s="303"/>
      <c r="AA315" s="82"/>
      <c r="AE315" s="1" t="str">
        <f t="shared" si="321"/>
        <v/>
      </c>
      <c r="AF315" s="1">
        <f t="shared" ca="1" si="341"/>
        <v>0</v>
      </c>
      <c r="AG315" s="1">
        <f t="shared" ca="1" si="346"/>
        <v>6</v>
      </c>
      <c r="AH315" s="1" t="str">
        <f t="shared" ca="1" si="342"/>
        <v/>
      </c>
      <c r="AI315" s="1" t="str">
        <f t="shared" ca="1" si="343"/>
        <v/>
      </c>
      <c r="AJ315" s="1" t="str">
        <f t="shared" ca="1" si="344"/>
        <v/>
      </c>
      <c r="AL315" s="167">
        <f t="shared" ref="AL315:BE315" si="382">+IF($AE315="CC",SUMIF($R315:$V315,AL$9,$R334:$V334),0)</f>
        <v>0</v>
      </c>
      <c r="AM315" s="167">
        <f t="shared" si="382"/>
        <v>0</v>
      </c>
      <c r="AN315" s="167">
        <f t="shared" si="382"/>
        <v>0</v>
      </c>
      <c r="AO315" s="167">
        <f t="shared" si="382"/>
        <v>0</v>
      </c>
      <c r="AP315" s="167">
        <f t="shared" si="382"/>
        <v>0</v>
      </c>
      <c r="AQ315" s="167">
        <f t="shared" si="382"/>
        <v>0</v>
      </c>
      <c r="AR315" s="167">
        <f t="shared" si="382"/>
        <v>0</v>
      </c>
      <c r="AS315" s="167">
        <f t="shared" si="382"/>
        <v>0</v>
      </c>
      <c r="AT315" s="167">
        <f t="shared" si="382"/>
        <v>0</v>
      </c>
      <c r="AU315" s="167">
        <f t="shared" si="382"/>
        <v>0</v>
      </c>
      <c r="AV315" s="167">
        <f t="shared" si="382"/>
        <v>0</v>
      </c>
      <c r="AW315" s="167">
        <f t="shared" si="382"/>
        <v>0</v>
      </c>
      <c r="AX315" s="167">
        <f t="shared" si="382"/>
        <v>0</v>
      </c>
      <c r="AY315" s="167">
        <f t="shared" si="382"/>
        <v>0</v>
      </c>
      <c r="AZ315" s="167">
        <f t="shared" si="382"/>
        <v>0</v>
      </c>
      <c r="BA315" s="167">
        <f t="shared" si="382"/>
        <v>0</v>
      </c>
      <c r="BB315" s="167">
        <f t="shared" si="382"/>
        <v>0</v>
      </c>
      <c r="BC315" s="167">
        <f t="shared" si="382"/>
        <v>0</v>
      </c>
      <c r="BD315" s="167">
        <f t="shared" si="382"/>
        <v>0</v>
      </c>
      <c r="BE315" s="167">
        <f t="shared" si="382"/>
        <v>0</v>
      </c>
      <c r="BG315" s="167"/>
    </row>
    <row r="316" spans="1:62" ht="15.75" customHeight="1">
      <c r="C316" s="836" t="s">
        <v>940</v>
      </c>
      <c r="D316" s="837"/>
      <c r="E316" s="837"/>
      <c r="F316" s="837"/>
      <c r="G316" s="837"/>
      <c r="H316" s="837"/>
      <c r="I316" s="837"/>
      <c r="J316" s="837"/>
      <c r="K316" s="837"/>
      <c r="L316" s="837"/>
      <c r="M316" s="837"/>
      <c r="N316" s="837"/>
      <c r="O316" s="837"/>
      <c r="P316" s="837"/>
      <c r="Q316" s="837"/>
      <c r="R316" s="837"/>
      <c r="S316" s="837"/>
      <c r="T316" s="837"/>
      <c r="U316" s="837"/>
      <c r="V316" s="837"/>
      <c r="W316" s="837"/>
      <c r="X316" s="837"/>
      <c r="Y316" s="837"/>
      <c r="Z316" s="837"/>
      <c r="AA316" s="838"/>
      <c r="AE316" s="1" t="str">
        <f t="shared" si="321"/>
        <v/>
      </c>
      <c r="AF316" s="1">
        <f t="shared" si="341"/>
        <v>0</v>
      </c>
      <c r="AG316" s="1">
        <f t="shared" ca="1" si="346"/>
        <v>6</v>
      </c>
      <c r="AH316" s="1" t="str">
        <f t="shared" si="342"/>
        <v/>
      </c>
      <c r="AI316" s="1" t="str">
        <f t="shared" si="343"/>
        <v/>
      </c>
      <c r="AJ316" s="1" t="str">
        <f t="shared" si="344"/>
        <v/>
      </c>
      <c r="AL316" s="167">
        <f t="shared" ref="AL316:BE316" si="383">+IF($AE316="CC",SUMIF($R316:$V316,AL$9,$R335:$V335),0)</f>
        <v>0</v>
      </c>
      <c r="AM316" s="167">
        <f t="shared" si="383"/>
        <v>0</v>
      </c>
      <c r="AN316" s="167">
        <f t="shared" si="383"/>
        <v>0</v>
      </c>
      <c r="AO316" s="167">
        <f t="shared" si="383"/>
        <v>0</v>
      </c>
      <c r="AP316" s="167">
        <f t="shared" si="383"/>
        <v>0</v>
      </c>
      <c r="AQ316" s="167">
        <f t="shared" si="383"/>
        <v>0</v>
      </c>
      <c r="AR316" s="167">
        <f t="shared" si="383"/>
        <v>0</v>
      </c>
      <c r="AS316" s="167">
        <f t="shared" si="383"/>
        <v>0</v>
      </c>
      <c r="AT316" s="167">
        <f t="shared" si="383"/>
        <v>0</v>
      </c>
      <c r="AU316" s="167">
        <f t="shared" si="383"/>
        <v>0</v>
      </c>
      <c r="AV316" s="167">
        <f t="shared" si="383"/>
        <v>0</v>
      </c>
      <c r="AW316" s="167">
        <f t="shared" si="383"/>
        <v>0</v>
      </c>
      <c r="AX316" s="167">
        <f t="shared" si="383"/>
        <v>0</v>
      </c>
      <c r="AY316" s="167">
        <f t="shared" si="383"/>
        <v>0</v>
      </c>
      <c r="AZ316" s="167">
        <f t="shared" si="383"/>
        <v>0</v>
      </c>
      <c r="BA316" s="167">
        <f t="shared" si="383"/>
        <v>0</v>
      </c>
      <c r="BB316" s="167">
        <f t="shared" si="383"/>
        <v>0</v>
      </c>
      <c r="BC316" s="167">
        <f t="shared" si="383"/>
        <v>0</v>
      </c>
      <c r="BD316" s="167">
        <f t="shared" si="383"/>
        <v>0</v>
      </c>
      <c r="BE316" s="167">
        <f t="shared" si="383"/>
        <v>0</v>
      </c>
      <c r="BG316" s="167"/>
    </row>
    <row r="317" spans="1:62" ht="15.75" customHeight="1">
      <c r="C317" s="836" t="s">
        <v>1025</v>
      </c>
      <c r="D317" s="837"/>
      <c r="E317" s="837"/>
      <c r="F317" s="837"/>
      <c r="G317" s="837"/>
      <c r="H317" s="837"/>
      <c r="I317" s="837"/>
      <c r="J317" s="837"/>
      <c r="K317" s="837"/>
      <c r="L317" s="837"/>
      <c r="M317" s="837"/>
      <c r="N317" s="837"/>
      <c r="O317" s="837"/>
      <c r="P317" s="837"/>
      <c r="Q317" s="837"/>
      <c r="R317" s="837"/>
      <c r="S317" s="837"/>
      <c r="T317" s="837"/>
      <c r="U317" s="837"/>
      <c r="V317" s="837"/>
      <c r="W317" s="837"/>
      <c r="X317" s="837"/>
      <c r="Y317" s="837"/>
      <c r="Z317" s="837"/>
      <c r="AA317" s="838"/>
      <c r="AE317" s="1" t="str">
        <f t="shared" si="321"/>
        <v/>
      </c>
      <c r="AF317" s="1">
        <f t="shared" si="341"/>
        <v>0</v>
      </c>
      <c r="AG317" s="1">
        <f t="shared" ca="1" si="346"/>
        <v>6</v>
      </c>
      <c r="AH317" s="1" t="str">
        <f t="shared" si="342"/>
        <v/>
      </c>
      <c r="AI317" s="1" t="str">
        <f t="shared" si="343"/>
        <v/>
      </c>
      <c r="AJ317" s="1" t="str">
        <f t="shared" si="344"/>
        <v/>
      </c>
      <c r="AL317" s="167">
        <f t="shared" ref="AL317:BE317" si="384">+IF($AE317="CC",SUMIF($R317:$V317,AL$9,$R336:$V336),0)</f>
        <v>0</v>
      </c>
      <c r="AM317" s="167">
        <f t="shared" si="384"/>
        <v>0</v>
      </c>
      <c r="AN317" s="167">
        <f t="shared" si="384"/>
        <v>0</v>
      </c>
      <c r="AO317" s="167">
        <f t="shared" si="384"/>
        <v>0</v>
      </c>
      <c r="AP317" s="167">
        <f t="shared" si="384"/>
        <v>0</v>
      </c>
      <c r="AQ317" s="167">
        <f t="shared" si="384"/>
        <v>0</v>
      </c>
      <c r="AR317" s="167">
        <f t="shared" si="384"/>
        <v>0</v>
      </c>
      <c r="AS317" s="167">
        <f t="shared" si="384"/>
        <v>0</v>
      </c>
      <c r="AT317" s="167">
        <f t="shared" si="384"/>
        <v>0</v>
      </c>
      <c r="AU317" s="167">
        <f t="shared" si="384"/>
        <v>0</v>
      </c>
      <c r="AV317" s="167">
        <f t="shared" si="384"/>
        <v>0</v>
      </c>
      <c r="AW317" s="167">
        <f t="shared" si="384"/>
        <v>0</v>
      </c>
      <c r="AX317" s="167">
        <f t="shared" si="384"/>
        <v>0</v>
      </c>
      <c r="AY317" s="167">
        <f t="shared" si="384"/>
        <v>0</v>
      </c>
      <c r="AZ317" s="167">
        <f t="shared" si="384"/>
        <v>0</v>
      </c>
      <c r="BA317" s="167">
        <f t="shared" si="384"/>
        <v>0</v>
      </c>
      <c r="BB317" s="167">
        <f t="shared" si="384"/>
        <v>0</v>
      </c>
      <c r="BC317" s="167">
        <f t="shared" si="384"/>
        <v>0</v>
      </c>
      <c r="BD317" s="167">
        <f t="shared" si="384"/>
        <v>0</v>
      </c>
      <c r="BE317" s="167">
        <f t="shared" si="384"/>
        <v>0</v>
      </c>
      <c r="BG317" s="167"/>
    </row>
    <row r="318" spans="1:62">
      <c r="C318" s="839" t="s">
        <v>1022</v>
      </c>
      <c r="D318" s="837"/>
      <c r="E318" s="837"/>
      <c r="F318" s="837"/>
      <c r="G318" s="837"/>
      <c r="H318" s="837"/>
      <c r="I318" s="837"/>
      <c r="J318" s="837"/>
      <c r="K318" s="837"/>
      <c r="L318" s="837"/>
      <c r="M318" s="837"/>
      <c r="N318" s="837"/>
      <c r="O318" s="837"/>
      <c r="P318" s="837"/>
      <c r="Q318" s="837"/>
      <c r="R318" s="837"/>
      <c r="S318" s="837"/>
      <c r="T318" s="837"/>
      <c r="U318" s="837"/>
      <c r="V318" s="837"/>
      <c r="W318" s="837"/>
      <c r="X318" s="837"/>
      <c r="Y318" s="837"/>
      <c r="Z318" s="837"/>
      <c r="AA318" s="838"/>
      <c r="AE318" s="1" t="str">
        <f t="shared" si="321"/>
        <v/>
      </c>
      <c r="AF318" s="1">
        <f t="shared" si="341"/>
        <v>0</v>
      </c>
      <c r="AG318" s="1">
        <f t="shared" ca="1" si="346"/>
        <v>6</v>
      </c>
      <c r="AH318" s="1" t="str">
        <f t="shared" si="342"/>
        <v/>
      </c>
      <c r="AI318" s="1" t="str">
        <f t="shared" si="343"/>
        <v/>
      </c>
      <c r="AJ318" s="1" t="str">
        <f t="shared" si="344"/>
        <v/>
      </c>
      <c r="AL318" s="167">
        <f t="shared" ref="AL318:BE318" si="385">+IF($AE318="CC",SUMIF($R318:$V318,AL$9,$R337:$V337),0)</f>
        <v>0</v>
      </c>
      <c r="AM318" s="167">
        <f t="shared" si="385"/>
        <v>0</v>
      </c>
      <c r="AN318" s="167">
        <f t="shared" si="385"/>
        <v>0</v>
      </c>
      <c r="AO318" s="167">
        <f t="shared" si="385"/>
        <v>0</v>
      </c>
      <c r="AP318" s="167">
        <f t="shared" si="385"/>
        <v>0</v>
      </c>
      <c r="AQ318" s="167">
        <f t="shared" si="385"/>
        <v>0</v>
      </c>
      <c r="AR318" s="167">
        <f t="shared" si="385"/>
        <v>0</v>
      </c>
      <c r="AS318" s="167">
        <f t="shared" si="385"/>
        <v>0</v>
      </c>
      <c r="AT318" s="167">
        <f t="shared" si="385"/>
        <v>0</v>
      </c>
      <c r="AU318" s="167">
        <f t="shared" si="385"/>
        <v>0</v>
      </c>
      <c r="AV318" s="167">
        <f t="shared" si="385"/>
        <v>0</v>
      </c>
      <c r="AW318" s="167">
        <f t="shared" si="385"/>
        <v>0</v>
      </c>
      <c r="AX318" s="167">
        <f t="shared" si="385"/>
        <v>0</v>
      </c>
      <c r="AY318" s="167">
        <f t="shared" si="385"/>
        <v>0</v>
      </c>
      <c r="AZ318" s="167">
        <f t="shared" si="385"/>
        <v>0</v>
      </c>
      <c r="BA318" s="167">
        <f t="shared" si="385"/>
        <v>0</v>
      </c>
      <c r="BB318" s="167">
        <f t="shared" si="385"/>
        <v>0</v>
      </c>
      <c r="BC318" s="167">
        <f t="shared" si="385"/>
        <v>0</v>
      </c>
      <c r="BD318" s="167">
        <f t="shared" si="385"/>
        <v>0</v>
      </c>
      <c r="BE318" s="167">
        <f t="shared" si="385"/>
        <v>0</v>
      </c>
      <c r="BG318" s="167"/>
    </row>
    <row r="319" spans="1:62" ht="15" customHeight="1">
      <c r="C319" s="836" t="s">
        <v>941</v>
      </c>
      <c r="D319" s="837"/>
      <c r="E319" s="837"/>
      <c r="F319" s="837"/>
      <c r="G319" s="837"/>
      <c r="H319" s="837"/>
      <c r="I319" s="837"/>
      <c r="J319" s="837"/>
      <c r="K319" s="837"/>
      <c r="L319" s="837"/>
      <c r="M319" s="837"/>
      <c r="N319" s="837"/>
      <c r="O319" s="837"/>
      <c r="P319" s="837"/>
      <c r="Q319" s="837"/>
      <c r="R319" s="837"/>
      <c r="S319" s="837"/>
      <c r="T319" s="837"/>
      <c r="U319" s="837"/>
      <c r="V319" s="837"/>
      <c r="W319" s="837"/>
      <c r="X319" s="837"/>
      <c r="Y319" s="837"/>
      <c r="Z319" s="837"/>
      <c r="AA319" s="838"/>
      <c r="AE319" s="1" t="str">
        <f t="shared" si="321"/>
        <v/>
      </c>
      <c r="AF319" s="1">
        <f t="shared" si="341"/>
        <v>0</v>
      </c>
      <c r="AG319" s="1">
        <f t="shared" ca="1" si="346"/>
        <v>6</v>
      </c>
      <c r="AH319" s="1" t="str">
        <f t="shared" si="342"/>
        <v/>
      </c>
      <c r="AI319" s="1" t="str">
        <f t="shared" si="343"/>
        <v/>
      </c>
      <c r="AJ319" s="1" t="str">
        <f t="shared" si="344"/>
        <v/>
      </c>
      <c r="AL319" s="167">
        <f t="shared" ref="AL319:BE319" si="386">+IF($AE319="CC",SUMIF($R319:$V319,AL$9,$R338:$V338),0)</f>
        <v>0</v>
      </c>
      <c r="AM319" s="167">
        <f t="shared" si="386"/>
        <v>0</v>
      </c>
      <c r="AN319" s="167">
        <f t="shared" si="386"/>
        <v>0</v>
      </c>
      <c r="AO319" s="167">
        <f t="shared" si="386"/>
        <v>0</v>
      </c>
      <c r="AP319" s="167">
        <f t="shared" si="386"/>
        <v>0</v>
      </c>
      <c r="AQ319" s="167">
        <f t="shared" si="386"/>
        <v>0</v>
      </c>
      <c r="AR319" s="167">
        <f t="shared" si="386"/>
        <v>0</v>
      </c>
      <c r="AS319" s="167">
        <f t="shared" si="386"/>
        <v>0</v>
      </c>
      <c r="AT319" s="167">
        <f t="shared" si="386"/>
        <v>0</v>
      </c>
      <c r="AU319" s="167">
        <f t="shared" si="386"/>
        <v>0</v>
      </c>
      <c r="AV319" s="167">
        <f t="shared" si="386"/>
        <v>0</v>
      </c>
      <c r="AW319" s="167">
        <f t="shared" si="386"/>
        <v>0</v>
      </c>
      <c r="AX319" s="167">
        <f t="shared" si="386"/>
        <v>0</v>
      </c>
      <c r="AY319" s="167">
        <f t="shared" si="386"/>
        <v>0</v>
      </c>
      <c r="AZ319" s="167">
        <f t="shared" si="386"/>
        <v>0</v>
      </c>
      <c r="BA319" s="167">
        <f t="shared" si="386"/>
        <v>0</v>
      </c>
      <c r="BB319" s="167">
        <f t="shared" si="386"/>
        <v>0</v>
      </c>
      <c r="BC319" s="167">
        <f t="shared" si="386"/>
        <v>0</v>
      </c>
      <c r="BD319" s="167">
        <f t="shared" si="386"/>
        <v>0</v>
      </c>
      <c r="BE319" s="167">
        <f t="shared" si="386"/>
        <v>0</v>
      </c>
      <c r="BG319" s="167"/>
    </row>
    <row r="320" spans="1:62" ht="15" customHeight="1" thickBot="1">
      <c r="C320" s="840" t="s">
        <v>942</v>
      </c>
      <c r="D320" s="841"/>
      <c r="E320" s="841"/>
      <c r="F320" s="841"/>
      <c r="G320" s="841"/>
      <c r="H320" s="841"/>
      <c r="I320" s="841"/>
      <c r="J320" s="841"/>
      <c r="K320" s="841"/>
      <c r="L320" s="841"/>
      <c r="M320" s="841"/>
      <c r="N320" s="841"/>
      <c r="O320" s="841"/>
      <c r="P320" s="841"/>
      <c r="Q320" s="841"/>
      <c r="R320" s="841"/>
      <c r="S320" s="841"/>
      <c r="T320" s="841"/>
      <c r="U320" s="841"/>
      <c r="V320" s="841"/>
      <c r="W320" s="841"/>
      <c r="X320" s="841"/>
      <c r="Y320" s="841"/>
      <c r="Z320" s="841"/>
      <c r="AA320" s="842"/>
      <c r="AE320" s="1" t="str">
        <f t="shared" si="321"/>
        <v/>
      </c>
      <c r="AF320" s="1">
        <f t="shared" si="341"/>
        <v>0</v>
      </c>
      <c r="AG320" s="1">
        <f t="shared" ca="1" si="346"/>
        <v>6</v>
      </c>
      <c r="AH320" s="1" t="str">
        <f t="shared" si="342"/>
        <v/>
      </c>
      <c r="AI320" s="1" t="str">
        <f t="shared" si="343"/>
        <v/>
      </c>
      <c r="AJ320" s="1" t="str">
        <f t="shared" si="344"/>
        <v/>
      </c>
      <c r="AL320" s="167">
        <f t="shared" ref="AL320:BE320" si="387">+IF($AE320="CC",SUMIF($R320:$V320,AL$9,$R339:$V339),0)</f>
        <v>0</v>
      </c>
      <c r="AM320" s="167">
        <f t="shared" si="387"/>
        <v>0</v>
      </c>
      <c r="AN320" s="167">
        <f t="shared" si="387"/>
        <v>0</v>
      </c>
      <c r="AO320" s="167">
        <f t="shared" si="387"/>
        <v>0</v>
      </c>
      <c r="AP320" s="167">
        <f t="shared" si="387"/>
        <v>0</v>
      </c>
      <c r="AQ320" s="167">
        <f t="shared" si="387"/>
        <v>0</v>
      </c>
      <c r="AR320" s="167">
        <f t="shared" si="387"/>
        <v>0</v>
      </c>
      <c r="AS320" s="167">
        <f t="shared" si="387"/>
        <v>0</v>
      </c>
      <c r="AT320" s="167">
        <f t="shared" si="387"/>
        <v>0</v>
      </c>
      <c r="AU320" s="167">
        <f t="shared" si="387"/>
        <v>0</v>
      </c>
      <c r="AV320" s="167">
        <f t="shared" si="387"/>
        <v>0</v>
      </c>
      <c r="AW320" s="167">
        <f t="shared" si="387"/>
        <v>0</v>
      </c>
      <c r="AX320" s="167">
        <f t="shared" si="387"/>
        <v>0</v>
      </c>
      <c r="AY320" s="167">
        <f t="shared" si="387"/>
        <v>0</v>
      </c>
      <c r="AZ320" s="167">
        <f t="shared" si="387"/>
        <v>0</v>
      </c>
      <c r="BA320" s="167">
        <f t="shared" si="387"/>
        <v>0</v>
      </c>
      <c r="BB320" s="167">
        <f t="shared" si="387"/>
        <v>0</v>
      </c>
      <c r="BC320" s="167">
        <f t="shared" si="387"/>
        <v>0</v>
      </c>
      <c r="BD320" s="167">
        <f t="shared" si="387"/>
        <v>0</v>
      </c>
      <c r="BE320" s="167">
        <f t="shared" si="387"/>
        <v>0</v>
      </c>
      <c r="BG320" s="167"/>
    </row>
    <row r="321" spans="3:59" ht="7.5" customHeight="1" thickBot="1">
      <c r="AE321" s="1" t="str">
        <f t="shared" si="321"/>
        <v/>
      </c>
      <c r="AF321" s="1">
        <f t="shared" si="341"/>
        <v>0</v>
      </c>
      <c r="AG321" s="1">
        <f t="shared" ca="1" si="346"/>
        <v>6</v>
      </c>
      <c r="AH321" s="1" t="str">
        <f t="shared" si="342"/>
        <v/>
      </c>
      <c r="AI321" s="1" t="str">
        <f t="shared" si="343"/>
        <v/>
      </c>
      <c r="AJ321" s="1" t="str">
        <f t="shared" si="344"/>
        <v/>
      </c>
      <c r="AL321" s="167">
        <f t="shared" ref="AL321:BE321" si="388">+IF($AE321="CC",SUMIF($R321:$V321,AL$9,$R340:$V340),0)</f>
        <v>0</v>
      </c>
      <c r="AM321" s="167">
        <f t="shared" si="388"/>
        <v>0</v>
      </c>
      <c r="AN321" s="167">
        <f t="shared" si="388"/>
        <v>0</v>
      </c>
      <c r="AO321" s="167">
        <f t="shared" si="388"/>
        <v>0</v>
      </c>
      <c r="AP321" s="167">
        <f t="shared" si="388"/>
        <v>0</v>
      </c>
      <c r="AQ321" s="167">
        <f t="shared" si="388"/>
        <v>0</v>
      </c>
      <c r="AR321" s="167">
        <f t="shared" si="388"/>
        <v>0</v>
      </c>
      <c r="AS321" s="167">
        <f t="shared" si="388"/>
        <v>0</v>
      </c>
      <c r="AT321" s="167">
        <f t="shared" si="388"/>
        <v>0</v>
      </c>
      <c r="AU321" s="167">
        <f t="shared" si="388"/>
        <v>0</v>
      </c>
      <c r="AV321" s="167">
        <f t="shared" si="388"/>
        <v>0</v>
      </c>
      <c r="AW321" s="167">
        <f t="shared" si="388"/>
        <v>0</v>
      </c>
      <c r="AX321" s="167">
        <f t="shared" si="388"/>
        <v>0</v>
      </c>
      <c r="AY321" s="167">
        <f t="shared" si="388"/>
        <v>0</v>
      </c>
      <c r="AZ321" s="167">
        <f t="shared" si="388"/>
        <v>0</v>
      </c>
      <c r="BA321" s="167">
        <f t="shared" si="388"/>
        <v>0</v>
      </c>
      <c r="BB321" s="167">
        <f t="shared" si="388"/>
        <v>0</v>
      </c>
      <c r="BC321" s="167">
        <f t="shared" si="388"/>
        <v>0</v>
      </c>
      <c r="BD321" s="167">
        <f t="shared" si="388"/>
        <v>0</v>
      </c>
      <c r="BE321" s="167">
        <f t="shared" si="388"/>
        <v>0</v>
      </c>
      <c r="BG321" s="167"/>
    </row>
    <row r="322" spans="3:59">
      <c r="C322" s="83" t="s">
        <v>943</v>
      </c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169"/>
      <c r="Y322" s="84"/>
      <c r="Z322" s="84"/>
      <c r="AA322" s="85"/>
      <c r="AE322" s="1" t="str">
        <f t="shared" si="321"/>
        <v/>
      </c>
      <c r="AF322" s="1">
        <f t="shared" si="341"/>
        <v>0</v>
      </c>
      <c r="AG322" s="1">
        <f t="shared" ca="1" si="346"/>
        <v>6</v>
      </c>
      <c r="AH322" s="1" t="str">
        <f t="shared" si="342"/>
        <v/>
      </c>
      <c r="AI322" s="1" t="str">
        <f t="shared" si="343"/>
        <v/>
      </c>
      <c r="AJ322" s="1" t="str">
        <f t="shared" si="344"/>
        <v/>
      </c>
      <c r="AL322" s="167">
        <f t="shared" ref="AL322:BE322" si="389">+IF($AE322="CC",SUMIF($R322:$V322,AL$9,$R341:$V341),0)</f>
        <v>0</v>
      </c>
      <c r="AM322" s="167">
        <f t="shared" si="389"/>
        <v>0</v>
      </c>
      <c r="AN322" s="167">
        <f t="shared" si="389"/>
        <v>0</v>
      </c>
      <c r="AO322" s="167">
        <f t="shared" si="389"/>
        <v>0</v>
      </c>
      <c r="AP322" s="167">
        <f t="shared" si="389"/>
        <v>0</v>
      </c>
      <c r="AQ322" s="167">
        <f t="shared" si="389"/>
        <v>0</v>
      </c>
      <c r="AR322" s="167">
        <f t="shared" si="389"/>
        <v>0</v>
      </c>
      <c r="AS322" s="167">
        <f t="shared" si="389"/>
        <v>0</v>
      </c>
      <c r="AT322" s="167">
        <f t="shared" si="389"/>
        <v>0</v>
      </c>
      <c r="AU322" s="167">
        <f t="shared" si="389"/>
        <v>0</v>
      </c>
      <c r="AV322" s="167">
        <f t="shared" si="389"/>
        <v>0</v>
      </c>
      <c r="AW322" s="167">
        <f t="shared" si="389"/>
        <v>0</v>
      </c>
      <c r="AX322" s="167">
        <f t="shared" si="389"/>
        <v>0</v>
      </c>
      <c r="AY322" s="167">
        <f t="shared" si="389"/>
        <v>0</v>
      </c>
      <c r="AZ322" s="167">
        <f t="shared" si="389"/>
        <v>0</v>
      </c>
      <c r="BA322" s="167">
        <f t="shared" si="389"/>
        <v>0</v>
      </c>
      <c r="BB322" s="167">
        <f t="shared" si="389"/>
        <v>0</v>
      </c>
      <c r="BC322" s="167">
        <f t="shared" si="389"/>
        <v>0</v>
      </c>
      <c r="BD322" s="167">
        <f t="shared" si="389"/>
        <v>0</v>
      </c>
      <c r="BE322" s="167">
        <f t="shared" si="389"/>
        <v>0</v>
      </c>
      <c r="BG322" s="167"/>
    </row>
    <row r="323" spans="3:59">
      <c r="C323" s="843"/>
      <c r="D323" s="844"/>
      <c r="E323" s="844"/>
      <c r="F323" s="844"/>
      <c r="G323" s="844"/>
      <c r="H323" s="844"/>
      <c r="I323" s="844"/>
      <c r="J323" s="844"/>
      <c r="K323" s="844"/>
      <c r="L323" s="844"/>
      <c r="M323" s="844"/>
      <c r="N323" s="844"/>
      <c r="O323" s="844"/>
      <c r="P323" s="844"/>
      <c r="Q323" s="844"/>
      <c r="R323" s="844"/>
      <c r="S323" s="844"/>
      <c r="T323" s="844"/>
      <c r="U323" s="844"/>
      <c r="V323" s="844"/>
      <c r="W323" s="844"/>
      <c r="X323" s="844"/>
      <c r="Y323" s="844"/>
      <c r="Z323" s="844"/>
      <c r="AA323" s="845"/>
      <c r="AE323" s="1" t="str">
        <f t="shared" si="321"/>
        <v/>
      </c>
      <c r="AF323" s="1">
        <f t="shared" si="341"/>
        <v>0</v>
      </c>
      <c r="AG323" s="1">
        <f t="shared" ca="1" si="346"/>
        <v>6</v>
      </c>
      <c r="AH323" s="1" t="str">
        <f t="shared" si="342"/>
        <v/>
      </c>
      <c r="AI323" s="1" t="str">
        <f t="shared" si="343"/>
        <v/>
      </c>
      <c r="AJ323" s="1" t="str">
        <f t="shared" si="344"/>
        <v/>
      </c>
      <c r="AL323" s="167">
        <f t="shared" ref="AL323:BE323" si="390">+IF($AE323="CC",SUMIF($R323:$V323,AL$9,$R342:$V342),0)</f>
        <v>0</v>
      </c>
      <c r="AM323" s="167">
        <f t="shared" si="390"/>
        <v>0</v>
      </c>
      <c r="AN323" s="167">
        <f t="shared" si="390"/>
        <v>0</v>
      </c>
      <c r="AO323" s="167">
        <f t="shared" si="390"/>
        <v>0</v>
      </c>
      <c r="AP323" s="167">
        <f t="shared" si="390"/>
        <v>0</v>
      </c>
      <c r="AQ323" s="167">
        <f t="shared" si="390"/>
        <v>0</v>
      </c>
      <c r="AR323" s="167">
        <f t="shared" si="390"/>
        <v>0</v>
      </c>
      <c r="AS323" s="167">
        <f t="shared" si="390"/>
        <v>0</v>
      </c>
      <c r="AT323" s="167">
        <f t="shared" si="390"/>
        <v>0</v>
      </c>
      <c r="AU323" s="167">
        <f t="shared" si="390"/>
        <v>0</v>
      </c>
      <c r="AV323" s="167">
        <f t="shared" si="390"/>
        <v>0</v>
      </c>
      <c r="AW323" s="167">
        <f t="shared" si="390"/>
        <v>0</v>
      </c>
      <c r="AX323" s="167">
        <f t="shared" si="390"/>
        <v>0</v>
      </c>
      <c r="AY323" s="167">
        <f t="shared" si="390"/>
        <v>0</v>
      </c>
      <c r="AZ323" s="167">
        <f t="shared" si="390"/>
        <v>0</v>
      </c>
      <c r="BA323" s="167">
        <f t="shared" si="390"/>
        <v>0</v>
      </c>
      <c r="BB323" s="167">
        <f t="shared" si="390"/>
        <v>0</v>
      </c>
      <c r="BC323" s="167">
        <f t="shared" si="390"/>
        <v>0</v>
      </c>
      <c r="BD323" s="167">
        <f t="shared" si="390"/>
        <v>0</v>
      </c>
      <c r="BE323" s="167">
        <f t="shared" si="390"/>
        <v>0</v>
      </c>
      <c r="BG323" s="167"/>
    </row>
    <row r="324" spans="3:59" ht="15.75" thickBot="1">
      <c r="C324" s="846"/>
      <c r="D324" s="847"/>
      <c r="E324" s="847"/>
      <c r="F324" s="847"/>
      <c r="G324" s="847"/>
      <c r="H324" s="847"/>
      <c r="I324" s="847"/>
      <c r="J324" s="847"/>
      <c r="K324" s="847"/>
      <c r="L324" s="847"/>
      <c r="M324" s="847"/>
      <c r="N324" s="847"/>
      <c r="O324" s="847"/>
      <c r="P324" s="847"/>
      <c r="Q324" s="847"/>
      <c r="R324" s="847"/>
      <c r="S324" s="847"/>
      <c r="T324" s="847"/>
      <c r="U324" s="847"/>
      <c r="V324" s="847"/>
      <c r="W324" s="847"/>
      <c r="X324" s="847"/>
      <c r="Y324" s="847"/>
      <c r="Z324" s="847"/>
      <c r="AA324" s="848"/>
      <c r="AE324" s="1" t="str">
        <f t="shared" si="321"/>
        <v/>
      </c>
      <c r="AF324" s="1">
        <f t="shared" si="341"/>
        <v>0</v>
      </c>
      <c r="AG324" s="1">
        <f t="shared" ca="1" si="346"/>
        <v>6</v>
      </c>
      <c r="AH324" s="1" t="str">
        <f t="shared" si="342"/>
        <v/>
      </c>
      <c r="AI324" s="1" t="str">
        <f t="shared" si="343"/>
        <v/>
      </c>
      <c r="AJ324" s="1" t="str">
        <f t="shared" si="344"/>
        <v/>
      </c>
      <c r="AL324" s="167">
        <f t="shared" ref="AL324:BE324" si="391">+IF($AE324="CC",SUMIF($R324:$V324,AL$9,$R343:$V343),0)</f>
        <v>0</v>
      </c>
      <c r="AM324" s="167">
        <f t="shared" si="391"/>
        <v>0</v>
      </c>
      <c r="AN324" s="167">
        <f t="shared" si="391"/>
        <v>0</v>
      </c>
      <c r="AO324" s="167">
        <f t="shared" si="391"/>
        <v>0</v>
      </c>
      <c r="AP324" s="167">
        <f t="shared" si="391"/>
        <v>0</v>
      </c>
      <c r="AQ324" s="167">
        <f t="shared" si="391"/>
        <v>0</v>
      </c>
      <c r="AR324" s="167">
        <f t="shared" si="391"/>
        <v>0</v>
      </c>
      <c r="AS324" s="167">
        <f t="shared" si="391"/>
        <v>0</v>
      </c>
      <c r="AT324" s="167">
        <f t="shared" si="391"/>
        <v>0</v>
      </c>
      <c r="AU324" s="167">
        <f t="shared" si="391"/>
        <v>0</v>
      </c>
      <c r="AV324" s="167">
        <f t="shared" si="391"/>
        <v>0</v>
      </c>
      <c r="AW324" s="167">
        <f t="shared" si="391"/>
        <v>0</v>
      </c>
      <c r="AX324" s="167">
        <f t="shared" si="391"/>
        <v>0</v>
      </c>
      <c r="AY324" s="167">
        <f t="shared" si="391"/>
        <v>0</v>
      </c>
      <c r="AZ324" s="167">
        <f t="shared" si="391"/>
        <v>0</v>
      </c>
      <c r="BA324" s="167">
        <f t="shared" si="391"/>
        <v>0</v>
      </c>
      <c r="BB324" s="167">
        <f t="shared" si="391"/>
        <v>0</v>
      </c>
      <c r="BC324" s="167">
        <f t="shared" si="391"/>
        <v>0</v>
      </c>
      <c r="BD324" s="167">
        <f t="shared" si="391"/>
        <v>0</v>
      </c>
      <c r="BE324" s="167">
        <f t="shared" si="391"/>
        <v>0</v>
      </c>
      <c r="BG324" s="167"/>
    </row>
    <row r="325" spans="3:59" ht="7.5" customHeight="1" thickBot="1">
      <c r="AE325" s="1" t="str">
        <f t="shared" si="321"/>
        <v/>
      </c>
      <c r="AF325" s="1">
        <f t="shared" si="341"/>
        <v>0</v>
      </c>
      <c r="AG325" s="1">
        <f t="shared" ca="1" si="346"/>
        <v>6</v>
      </c>
      <c r="AH325" s="1" t="str">
        <f t="shared" si="342"/>
        <v/>
      </c>
      <c r="AI325" s="1" t="str">
        <f t="shared" si="343"/>
        <v/>
      </c>
      <c r="AJ325" s="1" t="str">
        <f t="shared" si="344"/>
        <v/>
      </c>
      <c r="AL325" s="167">
        <f t="shared" ref="AL325:BE325" si="392">+IF($AE325="CC",SUMIF($R325:$V325,AL$9,$R344:$V344),0)</f>
        <v>0</v>
      </c>
      <c r="AM325" s="167">
        <f t="shared" si="392"/>
        <v>0</v>
      </c>
      <c r="AN325" s="167">
        <f t="shared" si="392"/>
        <v>0</v>
      </c>
      <c r="AO325" s="167">
        <f t="shared" si="392"/>
        <v>0</v>
      </c>
      <c r="AP325" s="167">
        <f t="shared" si="392"/>
        <v>0</v>
      </c>
      <c r="AQ325" s="167">
        <f t="shared" si="392"/>
        <v>0</v>
      </c>
      <c r="AR325" s="167">
        <f t="shared" si="392"/>
        <v>0</v>
      </c>
      <c r="AS325" s="167">
        <f t="shared" si="392"/>
        <v>0</v>
      </c>
      <c r="AT325" s="167">
        <f t="shared" si="392"/>
        <v>0</v>
      </c>
      <c r="AU325" s="167">
        <f t="shared" si="392"/>
        <v>0</v>
      </c>
      <c r="AV325" s="167">
        <f t="shared" si="392"/>
        <v>0</v>
      </c>
      <c r="AW325" s="167">
        <f t="shared" si="392"/>
        <v>0</v>
      </c>
      <c r="AX325" s="167">
        <f t="shared" si="392"/>
        <v>0</v>
      </c>
      <c r="AY325" s="167">
        <f t="shared" si="392"/>
        <v>0</v>
      </c>
      <c r="AZ325" s="167">
        <f t="shared" si="392"/>
        <v>0</v>
      </c>
      <c r="BA325" s="167">
        <f t="shared" si="392"/>
        <v>0</v>
      </c>
      <c r="BB325" s="167">
        <f t="shared" si="392"/>
        <v>0</v>
      </c>
      <c r="BC325" s="167">
        <f t="shared" si="392"/>
        <v>0</v>
      </c>
      <c r="BD325" s="167">
        <f t="shared" si="392"/>
        <v>0</v>
      </c>
      <c r="BE325" s="167">
        <f t="shared" si="392"/>
        <v>0</v>
      </c>
      <c r="BG325" s="167"/>
    </row>
    <row r="326" spans="3:59">
      <c r="C326" s="890" t="s">
        <v>944</v>
      </c>
      <c r="D326" s="891"/>
      <c r="E326" s="891"/>
      <c r="F326" s="891"/>
      <c r="G326" s="891"/>
      <c r="H326" s="891"/>
      <c r="I326" s="891"/>
      <c r="J326" s="891"/>
      <c r="K326" s="891"/>
      <c r="L326" s="891"/>
      <c r="M326" s="891"/>
      <c r="N326" s="891"/>
      <c r="O326" s="891"/>
      <c r="P326" s="891"/>
      <c r="Q326" s="891"/>
      <c r="R326" s="891"/>
      <c r="S326" s="891"/>
      <c r="T326" s="891"/>
      <c r="U326" s="891"/>
      <c r="V326" s="891"/>
      <c r="W326" s="891"/>
      <c r="X326" s="891"/>
      <c r="Y326" s="891"/>
      <c r="Z326" s="891"/>
      <c r="AA326" s="892"/>
      <c r="AE326" s="1" t="str">
        <f t="shared" si="321"/>
        <v/>
      </c>
      <c r="AF326" s="1">
        <f t="shared" si="341"/>
        <v>0</v>
      </c>
      <c r="AG326" s="1">
        <f t="shared" ca="1" si="346"/>
        <v>6</v>
      </c>
      <c r="AH326" s="1" t="str">
        <f t="shared" si="342"/>
        <v/>
      </c>
      <c r="AI326" s="1" t="str">
        <f t="shared" si="343"/>
        <v/>
      </c>
      <c r="AJ326" s="1" t="str">
        <f t="shared" si="344"/>
        <v/>
      </c>
      <c r="AL326" s="167">
        <f t="shared" ref="AL326:BE326" si="393">+IF($AE326="CC",SUMIF($R326:$V326,AL$9,$R345:$V345),0)</f>
        <v>0</v>
      </c>
      <c r="AM326" s="167">
        <f t="shared" si="393"/>
        <v>0</v>
      </c>
      <c r="AN326" s="167">
        <f t="shared" si="393"/>
        <v>0</v>
      </c>
      <c r="AO326" s="167">
        <f t="shared" si="393"/>
        <v>0</v>
      </c>
      <c r="AP326" s="167">
        <f t="shared" si="393"/>
        <v>0</v>
      </c>
      <c r="AQ326" s="167">
        <f t="shared" si="393"/>
        <v>0</v>
      </c>
      <c r="AR326" s="167">
        <f t="shared" si="393"/>
        <v>0</v>
      </c>
      <c r="AS326" s="167">
        <f t="shared" si="393"/>
        <v>0</v>
      </c>
      <c r="AT326" s="167">
        <f t="shared" si="393"/>
        <v>0</v>
      </c>
      <c r="AU326" s="167">
        <f t="shared" si="393"/>
        <v>0</v>
      </c>
      <c r="AV326" s="167">
        <f t="shared" si="393"/>
        <v>0</v>
      </c>
      <c r="AW326" s="167">
        <f t="shared" si="393"/>
        <v>0</v>
      </c>
      <c r="AX326" s="167">
        <f t="shared" si="393"/>
        <v>0</v>
      </c>
      <c r="AY326" s="167">
        <f t="shared" si="393"/>
        <v>0</v>
      </c>
      <c r="AZ326" s="167">
        <f t="shared" si="393"/>
        <v>0</v>
      </c>
      <c r="BA326" s="167">
        <f t="shared" si="393"/>
        <v>0</v>
      </c>
      <c r="BB326" s="167">
        <f t="shared" si="393"/>
        <v>0</v>
      </c>
      <c r="BC326" s="167">
        <f t="shared" si="393"/>
        <v>0</v>
      </c>
      <c r="BD326" s="167">
        <f t="shared" si="393"/>
        <v>0</v>
      </c>
      <c r="BE326" s="167">
        <f t="shared" si="393"/>
        <v>0</v>
      </c>
      <c r="BG326" s="167"/>
    </row>
    <row r="327" spans="3:59" ht="15.75" thickBot="1">
      <c r="C327" s="893"/>
      <c r="D327" s="894"/>
      <c r="E327" s="894"/>
      <c r="F327" s="894"/>
      <c r="G327" s="894"/>
      <c r="H327" s="894"/>
      <c r="I327" s="894"/>
      <c r="J327" s="894"/>
      <c r="K327" s="894"/>
      <c r="L327" s="894"/>
      <c r="M327" s="894"/>
      <c r="N327" s="894"/>
      <c r="O327" s="894"/>
      <c r="P327" s="894"/>
      <c r="Q327" s="894"/>
      <c r="R327" s="894"/>
      <c r="S327" s="894"/>
      <c r="T327" s="894"/>
      <c r="U327" s="894"/>
      <c r="V327" s="894"/>
      <c r="W327" s="894"/>
      <c r="X327" s="894"/>
      <c r="Y327" s="894"/>
      <c r="Z327" s="894"/>
      <c r="AA327" s="895"/>
      <c r="AE327" s="1" t="str">
        <f t="shared" si="321"/>
        <v/>
      </c>
      <c r="AF327" s="1">
        <f t="shared" si="341"/>
        <v>0</v>
      </c>
      <c r="AG327" s="1">
        <f t="shared" ca="1" si="346"/>
        <v>6</v>
      </c>
      <c r="AH327" s="1" t="str">
        <f t="shared" si="342"/>
        <v/>
      </c>
      <c r="AI327" s="1" t="str">
        <f t="shared" si="343"/>
        <v/>
      </c>
      <c r="AJ327" s="1" t="str">
        <f t="shared" si="344"/>
        <v/>
      </c>
      <c r="AL327" s="167">
        <f t="shared" ref="AL327:BE327" si="394">+IF($AE327="CC",SUMIF($R327:$V327,AL$9,$R346:$V346),0)</f>
        <v>0</v>
      </c>
      <c r="AM327" s="167">
        <f t="shared" si="394"/>
        <v>0</v>
      </c>
      <c r="AN327" s="167">
        <f t="shared" si="394"/>
        <v>0</v>
      </c>
      <c r="AO327" s="167">
        <f t="shared" si="394"/>
        <v>0</v>
      </c>
      <c r="AP327" s="167">
        <f t="shared" si="394"/>
        <v>0</v>
      </c>
      <c r="AQ327" s="167">
        <f t="shared" si="394"/>
        <v>0</v>
      </c>
      <c r="AR327" s="167">
        <f t="shared" si="394"/>
        <v>0</v>
      </c>
      <c r="AS327" s="167">
        <f t="shared" si="394"/>
        <v>0</v>
      </c>
      <c r="AT327" s="167">
        <f t="shared" si="394"/>
        <v>0</v>
      </c>
      <c r="AU327" s="167">
        <f t="shared" si="394"/>
        <v>0</v>
      </c>
      <c r="AV327" s="167">
        <f t="shared" si="394"/>
        <v>0</v>
      </c>
      <c r="AW327" s="167">
        <f t="shared" si="394"/>
        <v>0</v>
      </c>
      <c r="AX327" s="167">
        <f t="shared" si="394"/>
        <v>0</v>
      </c>
      <c r="AY327" s="167">
        <f t="shared" si="394"/>
        <v>0</v>
      </c>
      <c r="AZ327" s="167">
        <f t="shared" si="394"/>
        <v>0</v>
      </c>
      <c r="BA327" s="167">
        <f t="shared" si="394"/>
        <v>0</v>
      </c>
      <c r="BB327" s="167">
        <f t="shared" si="394"/>
        <v>0</v>
      </c>
      <c r="BC327" s="167">
        <f t="shared" si="394"/>
        <v>0</v>
      </c>
      <c r="BD327" s="167">
        <f t="shared" si="394"/>
        <v>0</v>
      </c>
      <c r="BE327" s="167">
        <f t="shared" si="394"/>
        <v>0</v>
      </c>
      <c r="BG327" s="167"/>
    </row>
    <row r="328" spans="3:59" ht="14.25" customHeight="1">
      <c r="AE328" s="1" t="str">
        <f t="shared" si="321"/>
        <v/>
      </c>
      <c r="AF328" s="1">
        <f t="shared" si="341"/>
        <v>0</v>
      </c>
      <c r="AG328" s="1">
        <f t="shared" ca="1" si="346"/>
        <v>6</v>
      </c>
      <c r="AH328" s="1" t="str">
        <f t="shared" si="342"/>
        <v/>
      </c>
      <c r="AI328" s="1" t="str">
        <f t="shared" si="343"/>
        <v/>
      </c>
      <c r="AJ328" s="1" t="str">
        <f t="shared" si="344"/>
        <v/>
      </c>
      <c r="AL328" s="167">
        <f t="shared" ref="AL328:BE328" si="395">+IF($AE328="CC",SUMIF($R328:$V328,AL$9,$R347:$V347),0)</f>
        <v>0</v>
      </c>
      <c r="AM328" s="167">
        <f t="shared" si="395"/>
        <v>0</v>
      </c>
      <c r="AN328" s="167">
        <f t="shared" si="395"/>
        <v>0</v>
      </c>
      <c r="AO328" s="167">
        <f t="shared" si="395"/>
        <v>0</v>
      </c>
      <c r="AP328" s="167">
        <f t="shared" si="395"/>
        <v>0</v>
      </c>
      <c r="AQ328" s="167">
        <f t="shared" si="395"/>
        <v>0</v>
      </c>
      <c r="AR328" s="167">
        <f t="shared" si="395"/>
        <v>0</v>
      </c>
      <c r="AS328" s="167">
        <f t="shared" si="395"/>
        <v>0</v>
      </c>
      <c r="AT328" s="167">
        <f t="shared" si="395"/>
        <v>0</v>
      </c>
      <c r="AU328" s="167">
        <f t="shared" si="395"/>
        <v>0</v>
      </c>
      <c r="AV328" s="167">
        <f t="shared" si="395"/>
        <v>0</v>
      </c>
      <c r="AW328" s="167">
        <f t="shared" si="395"/>
        <v>0</v>
      </c>
      <c r="AX328" s="167">
        <f t="shared" si="395"/>
        <v>0</v>
      </c>
      <c r="AY328" s="167">
        <f t="shared" si="395"/>
        <v>0</v>
      </c>
      <c r="AZ328" s="167">
        <f t="shared" si="395"/>
        <v>0</v>
      </c>
      <c r="BA328" s="167">
        <f t="shared" si="395"/>
        <v>0</v>
      </c>
      <c r="BB328" s="167">
        <f t="shared" si="395"/>
        <v>0</v>
      </c>
      <c r="BC328" s="167">
        <f t="shared" si="395"/>
        <v>0</v>
      </c>
      <c r="BD328" s="167">
        <f t="shared" si="395"/>
        <v>0</v>
      </c>
      <c r="BE328" s="167">
        <f t="shared" si="395"/>
        <v>0</v>
      </c>
      <c r="BG328" s="167"/>
    </row>
    <row r="329" spans="3:59" s="44" customFormat="1" ht="14.25" customHeight="1" thickBot="1">
      <c r="X329" s="170"/>
      <c r="AE329" s="1" t="str">
        <f t="shared" si="321"/>
        <v/>
      </c>
      <c r="AF329" s="1">
        <f t="shared" si="341"/>
        <v>0</v>
      </c>
      <c r="AG329" s="1">
        <f t="shared" ca="1" si="346"/>
        <v>6</v>
      </c>
      <c r="AH329" s="1" t="str">
        <f t="shared" si="342"/>
        <v/>
      </c>
      <c r="AI329" s="1" t="str">
        <f t="shared" si="343"/>
        <v/>
      </c>
      <c r="AJ329" s="1" t="str">
        <f t="shared" si="344"/>
        <v/>
      </c>
      <c r="AL329" s="167">
        <f t="shared" ref="AL329:BE329" si="396">+IF($AE329="CC",SUMIF($R329:$V329,AL$9,$R348:$V348),0)</f>
        <v>0</v>
      </c>
      <c r="AM329" s="167">
        <f t="shared" si="396"/>
        <v>0</v>
      </c>
      <c r="AN329" s="167">
        <f t="shared" si="396"/>
        <v>0</v>
      </c>
      <c r="AO329" s="167">
        <f t="shared" si="396"/>
        <v>0</v>
      </c>
      <c r="AP329" s="167">
        <f t="shared" si="396"/>
        <v>0</v>
      </c>
      <c r="AQ329" s="167">
        <f t="shared" si="396"/>
        <v>0</v>
      </c>
      <c r="AR329" s="167">
        <f t="shared" si="396"/>
        <v>0</v>
      </c>
      <c r="AS329" s="167">
        <f t="shared" si="396"/>
        <v>0</v>
      </c>
      <c r="AT329" s="167">
        <f t="shared" si="396"/>
        <v>0</v>
      </c>
      <c r="AU329" s="167">
        <f t="shared" si="396"/>
        <v>0</v>
      </c>
      <c r="AV329" s="167">
        <f t="shared" si="396"/>
        <v>0</v>
      </c>
      <c r="AW329" s="167">
        <f t="shared" si="396"/>
        <v>0</v>
      </c>
      <c r="AX329" s="167">
        <f t="shared" si="396"/>
        <v>0</v>
      </c>
      <c r="AY329" s="167">
        <f t="shared" si="396"/>
        <v>0</v>
      </c>
      <c r="AZ329" s="167">
        <f t="shared" si="396"/>
        <v>0</v>
      </c>
      <c r="BA329" s="167">
        <f t="shared" si="396"/>
        <v>0</v>
      </c>
      <c r="BB329" s="167">
        <f t="shared" si="396"/>
        <v>0</v>
      </c>
      <c r="BC329" s="167">
        <f t="shared" si="396"/>
        <v>0</v>
      </c>
      <c r="BD329" s="167">
        <f t="shared" si="396"/>
        <v>0</v>
      </c>
      <c r="BE329" s="167">
        <f t="shared" si="396"/>
        <v>0</v>
      </c>
      <c r="BG329" s="170"/>
    </row>
    <row r="330" spans="3:59" s="44" customFormat="1" ht="14.25" customHeight="1" thickBot="1">
      <c r="D330" s="835">
        <f>+'Formulario 1'!$C$20</f>
        <v>0</v>
      </c>
      <c r="E330" s="835"/>
      <c r="F330" s="835"/>
      <c r="H330" s="972"/>
      <c r="I330" s="972"/>
      <c r="O330" s="897" t="str">
        <f>+'Formulario 1'!$F$14</f>
        <v>Provincia:</v>
      </c>
      <c r="P330" s="898"/>
      <c r="Q330" s="899" t="str">
        <f>+'Formulario 1'!$G$14</f>
        <v>GUANACASTE</v>
      </c>
      <c r="R330" s="900"/>
      <c r="S330" s="900"/>
      <c r="T330" s="900"/>
      <c r="U330" s="901"/>
      <c r="V330" s="902" t="s">
        <v>945</v>
      </c>
      <c r="W330" s="903"/>
      <c r="X330" s="906">
        <f>+'Formulario 1'!$C$16</f>
        <v>26780563</v>
      </c>
      <c r="Y330" s="907"/>
      <c r="Z330" s="908"/>
      <c r="AE330" s="1" t="str">
        <f t="shared" si="321"/>
        <v/>
      </c>
      <c r="AF330" s="1">
        <f t="shared" si="341"/>
        <v>0</v>
      </c>
      <c r="AG330" s="1">
        <f t="shared" ca="1" si="346"/>
        <v>6</v>
      </c>
      <c r="AH330" s="1" t="str">
        <f t="shared" si="342"/>
        <v/>
      </c>
      <c r="AI330" s="1" t="str">
        <f t="shared" si="343"/>
        <v/>
      </c>
      <c r="AJ330" s="1" t="str">
        <f t="shared" si="344"/>
        <v/>
      </c>
      <c r="AL330" s="167">
        <f t="shared" ref="AL330:BE330" si="397">+IF($AE330="CC",SUMIF($R330:$V330,AL$9,$R349:$V349),0)</f>
        <v>0</v>
      </c>
      <c r="AM330" s="167">
        <f t="shared" si="397"/>
        <v>0</v>
      </c>
      <c r="AN330" s="167">
        <f t="shared" si="397"/>
        <v>0</v>
      </c>
      <c r="AO330" s="167">
        <f t="shared" si="397"/>
        <v>0</v>
      </c>
      <c r="AP330" s="167">
        <f t="shared" si="397"/>
        <v>0</v>
      </c>
      <c r="AQ330" s="167">
        <f t="shared" si="397"/>
        <v>0</v>
      </c>
      <c r="AR330" s="167">
        <f t="shared" si="397"/>
        <v>0</v>
      </c>
      <c r="AS330" s="167">
        <f t="shared" si="397"/>
        <v>0</v>
      </c>
      <c r="AT330" s="167">
        <f t="shared" si="397"/>
        <v>0</v>
      </c>
      <c r="AU330" s="167">
        <f t="shared" si="397"/>
        <v>0</v>
      </c>
      <c r="AV330" s="167">
        <f t="shared" si="397"/>
        <v>0</v>
      </c>
      <c r="AW330" s="167">
        <f t="shared" si="397"/>
        <v>0</v>
      </c>
      <c r="AX330" s="167">
        <f t="shared" si="397"/>
        <v>0</v>
      </c>
      <c r="AY330" s="167">
        <f t="shared" si="397"/>
        <v>0</v>
      </c>
      <c r="AZ330" s="167">
        <f t="shared" si="397"/>
        <v>0</v>
      </c>
      <c r="BA330" s="167">
        <f t="shared" si="397"/>
        <v>0</v>
      </c>
      <c r="BB330" s="167">
        <f t="shared" si="397"/>
        <v>0</v>
      </c>
      <c r="BC330" s="167">
        <f t="shared" si="397"/>
        <v>0</v>
      </c>
      <c r="BD330" s="167">
        <f t="shared" si="397"/>
        <v>0</v>
      </c>
      <c r="BE330" s="167">
        <f t="shared" si="397"/>
        <v>0</v>
      </c>
      <c r="BG330" s="170"/>
    </row>
    <row r="331" spans="3:59" s="44" customFormat="1" ht="14.25" customHeight="1">
      <c r="D331" s="868" t="s">
        <v>946</v>
      </c>
      <c r="E331" s="868"/>
      <c r="F331" s="868"/>
      <c r="H331" s="868" t="s">
        <v>947</v>
      </c>
      <c r="I331" s="868"/>
      <c r="K331" s="302" t="s">
        <v>948</v>
      </c>
      <c r="O331" s="870" t="str">
        <f>+'Formulario 1'!$F$15</f>
        <v>Cantón:</v>
      </c>
      <c r="P331" s="871"/>
      <c r="Q331" s="872" t="str">
        <f>+'Formulario 1'!$G$15</f>
        <v>ABANGARES</v>
      </c>
      <c r="R331" s="873"/>
      <c r="S331" s="873"/>
      <c r="T331" s="873"/>
      <c r="U331" s="874"/>
      <c r="V331" s="904"/>
      <c r="W331" s="905"/>
      <c r="X331" s="909" t="str">
        <f>IF('Formulario 1'!D309="","",'Formulario 1'!D309)</f>
        <v/>
      </c>
      <c r="Y331" s="910"/>
      <c r="Z331" s="911"/>
      <c r="AE331" s="1" t="str">
        <f t="shared" ref="AE331:AE394" si="398">+IF(L331="7º","CC","")</f>
        <v/>
      </c>
      <c r="AF331" s="1">
        <f t="shared" si="341"/>
        <v>0</v>
      </c>
      <c r="AG331" s="1">
        <f t="shared" ca="1" si="346"/>
        <v>6</v>
      </c>
      <c r="AH331" s="1" t="str">
        <f t="shared" si="342"/>
        <v/>
      </c>
      <c r="AI331" s="1" t="str">
        <f t="shared" si="343"/>
        <v/>
      </c>
      <c r="AJ331" s="1" t="str">
        <f t="shared" si="344"/>
        <v/>
      </c>
      <c r="AL331" s="167">
        <f t="shared" ref="AL331:BE331" si="399">+IF($AE331="CC",SUMIF($R331:$V331,AL$9,$R350:$V350),0)</f>
        <v>0</v>
      </c>
      <c r="AM331" s="167">
        <f t="shared" si="399"/>
        <v>0</v>
      </c>
      <c r="AN331" s="167">
        <f t="shared" si="399"/>
        <v>0</v>
      </c>
      <c r="AO331" s="167">
        <f t="shared" si="399"/>
        <v>0</v>
      </c>
      <c r="AP331" s="167">
        <f t="shared" si="399"/>
        <v>0</v>
      </c>
      <c r="AQ331" s="167">
        <f t="shared" si="399"/>
        <v>0</v>
      </c>
      <c r="AR331" s="167">
        <f t="shared" si="399"/>
        <v>0</v>
      </c>
      <c r="AS331" s="167">
        <f t="shared" si="399"/>
        <v>0</v>
      </c>
      <c r="AT331" s="167">
        <f t="shared" si="399"/>
        <v>0</v>
      </c>
      <c r="AU331" s="167">
        <f t="shared" si="399"/>
        <v>0</v>
      </c>
      <c r="AV331" s="167">
        <f t="shared" si="399"/>
        <v>0</v>
      </c>
      <c r="AW331" s="167">
        <f t="shared" si="399"/>
        <v>0</v>
      </c>
      <c r="AX331" s="167">
        <f t="shared" si="399"/>
        <v>0</v>
      </c>
      <c r="AY331" s="167">
        <f t="shared" si="399"/>
        <v>0</v>
      </c>
      <c r="AZ331" s="167">
        <f t="shared" si="399"/>
        <v>0</v>
      </c>
      <c r="BA331" s="167">
        <f t="shared" si="399"/>
        <v>0</v>
      </c>
      <c r="BB331" s="167">
        <f t="shared" si="399"/>
        <v>0</v>
      </c>
      <c r="BC331" s="167">
        <f t="shared" si="399"/>
        <v>0</v>
      </c>
      <c r="BD331" s="167">
        <f t="shared" si="399"/>
        <v>0</v>
      </c>
      <c r="BE331" s="167">
        <f t="shared" si="399"/>
        <v>0</v>
      </c>
      <c r="BG331" s="170"/>
    </row>
    <row r="332" spans="3:59" s="44" customFormat="1" ht="14.25" customHeight="1">
      <c r="O332" s="870" t="str">
        <f>+'Formulario 1'!$F$16</f>
        <v>Distrito:</v>
      </c>
      <c r="P332" s="871"/>
      <c r="Q332" s="872" t="str">
        <f>+'Formulario 1'!$G$16</f>
        <v>COLORADO</v>
      </c>
      <c r="R332" s="873"/>
      <c r="S332" s="873"/>
      <c r="T332" s="873"/>
      <c r="U332" s="874"/>
      <c r="V332" s="875" t="s">
        <v>949</v>
      </c>
      <c r="W332" s="876"/>
      <c r="X332" s="879">
        <f>+'Formulario 1'!$C$17</f>
        <v>26780376</v>
      </c>
      <c r="Y332" s="880"/>
      <c r="Z332" s="881"/>
      <c r="AE332" s="1" t="str">
        <f t="shared" si="398"/>
        <v/>
      </c>
      <c r="AF332" s="1">
        <f t="shared" si="341"/>
        <v>0</v>
      </c>
      <c r="AG332" s="1">
        <f t="shared" ca="1" si="346"/>
        <v>6</v>
      </c>
      <c r="AH332" s="1" t="str">
        <f t="shared" si="342"/>
        <v/>
      </c>
      <c r="AI332" s="1" t="str">
        <f t="shared" si="343"/>
        <v/>
      </c>
      <c r="AJ332" s="1" t="str">
        <f t="shared" si="344"/>
        <v/>
      </c>
      <c r="AL332" s="167">
        <f t="shared" ref="AL332:BE332" si="400">+IF($AE332="CC",SUMIF($R332:$V332,AL$9,$R351:$V351),0)</f>
        <v>0</v>
      </c>
      <c r="AM332" s="167">
        <f t="shared" si="400"/>
        <v>0</v>
      </c>
      <c r="AN332" s="167">
        <f t="shared" si="400"/>
        <v>0</v>
      </c>
      <c r="AO332" s="167">
        <f t="shared" si="400"/>
        <v>0</v>
      </c>
      <c r="AP332" s="167">
        <f t="shared" si="400"/>
        <v>0</v>
      </c>
      <c r="AQ332" s="167">
        <f t="shared" si="400"/>
        <v>0</v>
      </c>
      <c r="AR332" s="167">
        <f t="shared" si="400"/>
        <v>0</v>
      </c>
      <c r="AS332" s="167">
        <f t="shared" si="400"/>
        <v>0</v>
      </c>
      <c r="AT332" s="167">
        <f t="shared" si="400"/>
        <v>0</v>
      </c>
      <c r="AU332" s="167">
        <f t="shared" si="400"/>
        <v>0</v>
      </c>
      <c r="AV332" s="167">
        <f t="shared" si="400"/>
        <v>0</v>
      </c>
      <c r="AW332" s="167">
        <f t="shared" si="400"/>
        <v>0</v>
      </c>
      <c r="AX332" s="167">
        <f t="shared" si="400"/>
        <v>0</v>
      </c>
      <c r="AY332" s="167">
        <f t="shared" si="400"/>
        <v>0</v>
      </c>
      <c r="AZ332" s="167">
        <f t="shared" si="400"/>
        <v>0</v>
      </c>
      <c r="BA332" s="167">
        <f t="shared" si="400"/>
        <v>0</v>
      </c>
      <c r="BB332" s="167">
        <f t="shared" si="400"/>
        <v>0</v>
      </c>
      <c r="BC332" s="167">
        <f t="shared" si="400"/>
        <v>0</v>
      </c>
      <c r="BD332" s="167">
        <f t="shared" si="400"/>
        <v>0</v>
      </c>
      <c r="BE332" s="167">
        <f t="shared" si="400"/>
        <v>0</v>
      </c>
      <c r="BG332" s="170"/>
    </row>
    <row r="333" spans="3:59" ht="14.25" customHeight="1" thickBot="1">
      <c r="O333" s="882" t="str">
        <f>+'Formulario 1'!$F$17</f>
        <v>Poblado:</v>
      </c>
      <c r="P333" s="883"/>
      <c r="Q333" s="884" t="str">
        <f>+'Formulario 1'!$G$17</f>
        <v>COLORADO</v>
      </c>
      <c r="R333" s="885"/>
      <c r="S333" s="885"/>
      <c r="T333" s="885"/>
      <c r="U333" s="886"/>
      <c r="V333" s="877"/>
      <c r="W333" s="878"/>
      <c r="X333" s="887" t="str">
        <f>IF('Formulario 1'!D310="","",'Formulario 1'!D310)</f>
        <v/>
      </c>
      <c r="Y333" s="888"/>
      <c r="Z333" s="889"/>
      <c r="AE333" s="1" t="str">
        <f t="shared" si="398"/>
        <v/>
      </c>
      <c r="AF333" s="1">
        <f t="shared" si="341"/>
        <v>0</v>
      </c>
      <c r="AG333" s="1">
        <f t="shared" ca="1" si="346"/>
        <v>6</v>
      </c>
      <c r="AH333" s="1" t="str">
        <f t="shared" si="342"/>
        <v/>
      </c>
      <c r="AI333" s="1" t="str">
        <f t="shared" si="343"/>
        <v/>
      </c>
      <c r="AJ333" s="1" t="str">
        <f t="shared" si="344"/>
        <v/>
      </c>
      <c r="AL333" s="167">
        <f t="shared" ref="AL333:BE333" si="401">+IF($AE333="CC",SUMIF($R333:$V333,AL$9,$R352:$V352),0)</f>
        <v>0</v>
      </c>
      <c r="AM333" s="167">
        <f t="shared" si="401"/>
        <v>0</v>
      </c>
      <c r="AN333" s="167">
        <f t="shared" si="401"/>
        <v>0</v>
      </c>
      <c r="AO333" s="167">
        <f t="shared" si="401"/>
        <v>0</v>
      </c>
      <c r="AP333" s="167">
        <f t="shared" si="401"/>
        <v>0</v>
      </c>
      <c r="AQ333" s="167">
        <f t="shared" si="401"/>
        <v>0</v>
      </c>
      <c r="AR333" s="167">
        <f t="shared" si="401"/>
        <v>0</v>
      </c>
      <c r="AS333" s="167">
        <f t="shared" si="401"/>
        <v>0</v>
      </c>
      <c r="AT333" s="167">
        <f t="shared" si="401"/>
        <v>0</v>
      </c>
      <c r="AU333" s="167">
        <f t="shared" si="401"/>
        <v>0</v>
      </c>
      <c r="AV333" s="167">
        <f t="shared" si="401"/>
        <v>0</v>
      </c>
      <c r="AW333" s="167">
        <f t="shared" si="401"/>
        <v>0</v>
      </c>
      <c r="AX333" s="167">
        <f t="shared" si="401"/>
        <v>0</v>
      </c>
      <c r="AY333" s="167">
        <f t="shared" si="401"/>
        <v>0</v>
      </c>
      <c r="AZ333" s="167">
        <f t="shared" si="401"/>
        <v>0</v>
      </c>
      <c r="BA333" s="167">
        <f t="shared" si="401"/>
        <v>0</v>
      </c>
      <c r="BB333" s="167">
        <f t="shared" si="401"/>
        <v>0</v>
      </c>
      <c r="BC333" s="167">
        <f t="shared" si="401"/>
        <v>0</v>
      </c>
      <c r="BD333" s="167">
        <f t="shared" si="401"/>
        <v>0</v>
      </c>
      <c r="BE333" s="167">
        <f t="shared" si="401"/>
        <v>0</v>
      </c>
      <c r="BG333" s="167"/>
    </row>
    <row r="334" spans="3:59" ht="14.25" customHeight="1">
      <c r="X334" s="171"/>
      <c r="Y334" s="45"/>
      <c r="AE334" s="1" t="str">
        <f t="shared" si="398"/>
        <v/>
      </c>
      <c r="AF334" s="1">
        <f t="shared" si="341"/>
        <v>0</v>
      </c>
      <c r="AG334" s="1">
        <f t="shared" ca="1" si="346"/>
        <v>6</v>
      </c>
      <c r="AH334" s="1" t="str">
        <f t="shared" si="342"/>
        <v/>
      </c>
      <c r="AI334" s="1" t="str">
        <f t="shared" si="343"/>
        <v/>
      </c>
      <c r="AJ334" s="1" t="str">
        <f t="shared" si="344"/>
        <v/>
      </c>
      <c r="AL334" s="167">
        <f t="shared" ref="AL334:BE334" si="402">+IF($AE334="CC",SUMIF($R334:$V334,AL$9,$R353:$V353),0)</f>
        <v>0</v>
      </c>
      <c r="AM334" s="167">
        <f t="shared" si="402"/>
        <v>0</v>
      </c>
      <c r="AN334" s="167">
        <f t="shared" si="402"/>
        <v>0</v>
      </c>
      <c r="AO334" s="167">
        <f t="shared" si="402"/>
        <v>0</v>
      </c>
      <c r="AP334" s="167">
        <f t="shared" si="402"/>
        <v>0</v>
      </c>
      <c r="AQ334" s="167">
        <f t="shared" si="402"/>
        <v>0</v>
      </c>
      <c r="AR334" s="167">
        <f t="shared" si="402"/>
        <v>0</v>
      </c>
      <c r="AS334" s="167">
        <f t="shared" si="402"/>
        <v>0</v>
      </c>
      <c r="AT334" s="167">
        <f t="shared" si="402"/>
        <v>0</v>
      </c>
      <c r="AU334" s="167">
        <f t="shared" si="402"/>
        <v>0</v>
      </c>
      <c r="AV334" s="167">
        <f t="shared" si="402"/>
        <v>0</v>
      </c>
      <c r="AW334" s="167">
        <f t="shared" si="402"/>
        <v>0</v>
      </c>
      <c r="AX334" s="167">
        <f t="shared" si="402"/>
        <v>0</v>
      </c>
      <c r="AY334" s="167">
        <f t="shared" si="402"/>
        <v>0</v>
      </c>
      <c r="AZ334" s="167">
        <f t="shared" si="402"/>
        <v>0</v>
      </c>
      <c r="BA334" s="167">
        <f t="shared" si="402"/>
        <v>0</v>
      </c>
      <c r="BB334" s="167">
        <f t="shared" si="402"/>
        <v>0</v>
      </c>
      <c r="BC334" s="167">
        <f t="shared" si="402"/>
        <v>0</v>
      </c>
      <c r="BD334" s="167">
        <f t="shared" si="402"/>
        <v>0</v>
      </c>
      <c r="BE334" s="167">
        <f t="shared" si="402"/>
        <v>0</v>
      </c>
      <c r="BG334" s="167"/>
    </row>
    <row r="335" spans="3:59" ht="14.25" customHeight="1" thickBot="1">
      <c r="D335" s="835"/>
      <c r="E335" s="835"/>
      <c r="F335" s="835"/>
      <c r="G335" s="44"/>
      <c r="H335" s="835"/>
      <c r="I335" s="835"/>
      <c r="J335" s="44"/>
      <c r="K335" s="44"/>
      <c r="AE335" s="1" t="str">
        <f t="shared" si="398"/>
        <v/>
      </c>
      <c r="AF335" s="1">
        <f t="shared" si="341"/>
        <v>0</v>
      </c>
      <c r="AG335" s="1">
        <f t="shared" ca="1" si="346"/>
        <v>6</v>
      </c>
      <c r="AH335" s="1" t="str">
        <f t="shared" si="342"/>
        <v/>
      </c>
      <c r="AI335" s="1" t="str">
        <f t="shared" si="343"/>
        <v/>
      </c>
      <c r="AJ335" s="1" t="str">
        <f t="shared" si="344"/>
        <v/>
      </c>
      <c r="AL335" s="167">
        <f t="shared" ref="AL335:BE335" si="403">+IF($AE335="CC",SUMIF($R335:$V335,AL$9,$R354:$V354),0)</f>
        <v>0</v>
      </c>
      <c r="AM335" s="167">
        <f t="shared" si="403"/>
        <v>0</v>
      </c>
      <c r="AN335" s="167">
        <f t="shared" si="403"/>
        <v>0</v>
      </c>
      <c r="AO335" s="167">
        <f t="shared" si="403"/>
        <v>0</v>
      </c>
      <c r="AP335" s="167">
        <f t="shared" si="403"/>
        <v>0</v>
      </c>
      <c r="AQ335" s="167">
        <f t="shared" si="403"/>
        <v>0</v>
      </c>
      <c r="AR335" s="167">
        <f t="shared" si="403"/>
        <v>0</v>
      </c>
      <c r="AS335" s="167">
        <f t="shared" si="403"/>
        <v>0</v>
      </c>
      <c r="AT335" s="167">
        <f t="shared" si="403"/>
        <v>0</v>
      </c>
      <c r="AU335" s="167">
        <f t="shared" si="403"/>
        <v>0</v>
      </c>
      <c r="AV335" s="167">
        <f t="shared" si="403"/>
        <v>0</v>
      </c>
      <c r="AW335" s="167">
        <f t="shared" si="403"/>
        <v>0</v>
      </c>
      <c r="AX335" s="167">
        <f t="shared" si="403"/>
        <v>0</v>
      </c>
      <c r="AY335" s="167">
        <f t="shared" si="403"/>
        <v>0</v>
      </c>
      <c r="AZ335" s="167">
        <f t="shared" si="403"/>
        <v>0</v>
      </c>
      <c r="BA335" s="167">
        <f t="shared" si="403"/>
        <v>0</v>
      </c>
      <c r="BB335" s="167">
        <f t="shared" si="403"/>
        <v>0</v>
      </c>
      <c r="BC335" s="167">
        <f t="shared" si="403"/>
        <v>0</v>
      </c>
      <c r="BD335" s="167">
        <f t="shared" si="403"/>
        <v>0</v>
      </c>
      <c r="BE335" s="167">
        <f t="shared" si="403"/>
        <v>0</v>
      </c>
      <c r="BG335" s="167"/>
    </row>
    <row r="336" spans="3:59" ht="14.25" customHeight="1">
      <c r="D336" s="868" t="s">
        <v>950</v>
      </c>
      <c r="E336" s="868"/>
      <c r="F336" s="868"/>
      <c r="G336" s="44"/>
      <c r="H336" s="868" t="s">
        <v>951</v>
      </c>
      <c r="I336" s="868"/>
      <c r="J336" s="44"/>
      <c r="K336" s="302" t="s">
        <v>948</v>
      </c>
      <c r="Z336" s="800" t="s">
        <v>1165</v>
      </c>
      <c r="AA336" s="800"/>
      <c r="AB336" s="800"/>
      <c r="AE336" s="1" t="str">
        <f t="shared" si="398"/>
        <v/>
      </c>
      <c r="AF336" s="1">
        <f t="shared" si="341"/>
        <v>0</v>
      </c>
      <c r="AG336" s="1">
        <f t="shared" ca="1" si="346"/>
        <v>6</v>
      </c>
      <c r="AH336" s="1" t="str">
        <f t="shared" si="342"/>
        <v/>
      </c>
      <c r="AI336" s="1" t="str">
        <f t="shared" si="343"/>
        <v/>
      </c>
      <c r="AJ336" s="1" t="str">
        <f t="shared" si="344"/>
        <v/>
      </c>
      <c r="AL336" s="167">
        <f t="shared" ref="AL336:BE336" si="404">+IF($AE336="CC",SUMIF($R336:$V336,AL$9,$R355:$V355),0)</f>
        <v>0</v>
      </c>
      <c r="AM336" s="167">
        <f t="shared" si="404"/>
        <v>0</v>
      </c>
      <c r="AN336" s="167">
        <f t="shared" si="404"/>
        <v>0</v>
      </c>
      <c r="AO336" s="167">
        <f t="shared" si="404"/>
        <v>0</v>
      </c>
      <c r="AP336" s="167">
        <f t="shared" si="404"/>
        <v>0</v>
      </c>
      <c r="AQ336" s="167">
        <f t="shared" si="404"/>
        <v>0</v>
      </c>
      <c r="AR336" s="167">
        <f t="shared" si="404"/>
        <v>0</v>
      </c>
      <c r="AS336" s="167">
        <f t="shared" si="404"/>
        <v>0</v>
      </c>
      <c r="AT336" s="167">
        <f t="shared" si="404"/>
        <v>0</v>
      </c>
      <c r="AU336" s="167">
        <f t="shared" si="404"/>
        <v>0</v>
      </c>
      <c r="AV336" s="167">
        <f t="shared" si="404"/>
        <v>0</v>
      </c>
      <c r="AW336" s="167">
        <f t="shared" si="404"/>
        <v>0</v>
      </c>
      <c r="AX336" s="167">
        <f t="shared" si="404"/>
        <v>0</v>
      </c>
      <c r="AY336" s="167">
        <f t="shared" si="404"/>
        <v>0</v>
      </c>
      <c r="AZ336" s="167">
        <f t="shared" si="404"/>
        <v>0</v>
      </c>
      <c r="BA336" s="167">
        <f t="shared" si="404"/>
        <v>0</v>
      </c>
      <c r="BB336" s="167">
        <f t="shared" si="404"/>
        <v>0</v>
      </c>
      <c r="BC336" s="167">
        <f t="shared" si="404"/>
        <v>0</v>
      </c>
      <c r="BD336" s="167">
        <f t="shared" si="404"/>
        <v>0</v>
      </c>
      <c r="BE336" s="167">
        <f t="shared" si="404"/>
        <v>0</v>
      </c>
      <c r="BG336" s="167"/>
    </row>
    <row r="337" spans="1:59" ht="18" customHeight="1">
      <c r="A337" s="160">
        <f>+A281+1</f>
        <v>7</v>
      </c>
      <c r="B337" s="159">
        <f>+LOOKUP(A337,'Hoja de Cálculo'!$S$20:$S$45,'Hoja de Cálculo'!$T$20:$T$45)</f>
        <v>6</v>
      </c>
      <c r="C337" s="971" t="s">
        <v>66</v>
      </c>
      <c r="D337" s="971"/>
      <c r="E337" s="971"/>
      <c r="F337" s="971"/>
      <c r="G337" s="971"/>
      <c r="H337" s="971"/>
      <c r="I337" s="971"/>
      <c r="J337" s="971"/>
      <c r="K337" s="971"/>
      <c r="L337" s="971"/>
      <c r="M337" s="971"/>
      <c r="N337" s="971"/>
      <c r="O337" s="971"/>
      <c r="P337" s="971"/>
      <c r="Q337" s="971"/>
      <c r="R337" s="971"/>
      <c r="S337" s="971"/>
      <c r="T337" s="971"/>
      <c r="U337" s="971"/>
      <c r="V337" s="971"/>
      <c r="W337" s="971"/>
      <c r="X337" s="971"/>
      <c r="Y337" s="971"/>
      <c r="Z337" s="971"/>
      <c r="AA337" s="971"/>
      <c r="AE337" s="1" t="str">
        <f t="shared" si="398"/>
        <v/>
      </c>
      <c r="AF337" s="1">
        <f t="shared" si="341"/>
        <v>0</v>
      </c>
      <c r="AG337" s="1">
        <f t="shared" ca="1" si="346"/>
        <v>6</v>
      </c>
      <c r="AH337" s="1" t="str">
        <f t="shared" si="342"/>
        <v/>
      </c>
      <c r="AI337" s="1" t="str">
        <f t="shared" si="343"/>
        <v/>
      </c>
      <c r="AJ337" s="1" t="str">
        <f t="shared" si="344"/>
        <v/>
      </c>
      <c r="AL337" s="167">
        <f t="shared" ref="AL337:BE337" si="405">+IF($AE337="CC",SUMIF($R337:$V337,AL$9,$R356:$V356),0)</f>
        <v>0</v>
      </c>
      <c r="AM337" s="167">
        <f t="shared" si="405"/>
        <v>0</v>
      </c>
      <c r="AN337" s="167">
        <f t="shared" si="405"/>
        <v>0</v>
      </c>
      <c r="AO337" s="167">
        <f t="shared" si="405"/>
        <v>0</v>
      </c>
      <c r="AP337" s="167">
        <f t="shared" si="405"/>
        <v>0</v>
      </c>
      <c r="AQ337" s="167">
        <f t="shared" si="405"/>
        <v>0</v>
      </c>
      <c r="AR337" s="167">
        <f t="shared" si="405"/>
        <v>0</v>
      </c>
      <c r="AS337" s="167">
        <f t="shared" si="405"/>
        <v>0</v>
      </c>
      <c r="AT337" s="167">
        <f t="shared" si="405"/>
        <v>0</v>
      </c>
      <c r="AU337" s="167">
        <f t="shared" si="405"/>
        <v>0</v>
      </c>
      <c r="AV337" s="167">
        <f t="shared" si="405"/>
        <v>0</v>
      </c>
      <c r="AW337" s="167">
        <f t="shared" si="405"/>
        <v>0</v>
      </c>
      <c r="AX337" s="167">
        <f t="shared" si="405"/>
        <v>0</v>
      </c>
      <c r="AY337" s="167">
        <f t="shared" si="405"/>
        <v>0</v>
      </c>
      <c r="AZ337" s="167">
        <f t="shared" si="405"/>
        <v>0</v>
      </c>
      <c r="BA337" s="167">
        <f t="shared" si="405"/>
        <v>0</v>
      </c>
      <c r="BB337" s="167">
        <f t="shared" si="405"/>
        <v>0</v>
      </c>
      <c r="BC337" s="167">
        <f t="shared" si="405"/>
        <v>0</v>
      </c>
      <c r="BD337" s="167">
        <f t="shared" si="405"/>
        <v>0</v>
      </c>
      <c r="BE337" s="167">
        <f t="shared" si="405"/>
        <v>0</v>
      </c>
      <c r="BG337" s="167"/>
    </row>
    <row r="338" spans="1:59" ht="16.5" customHeight="1">
      <c r="C338" s="963" t="s">
        <v>921</v>
      </c>
      <c r="D338" s="963"/>
      <c r="E338" s="963"/>
      <c r="F338" s="963"/>
      <c r="G338" s="963"/>
      <c r="H338" s="963"/>
      <c r="I338" s="963"/>
      <c r="J338" s="963"/>
      <c r="K338" s="963"/>
      <c r="L338" s="963"/>
      <c r="M338" s="963"/>
      <c r="N338" s="963"/>
      <c r="O338" s="963"/>
      <c r="P338" s="963"/>
      <c r="Q338" s="963"/>
      <c r="R338" s="963"/>
      <c r="S338" s="963"/>
      <c r="T338" s="963"/>
      <c r="U338" s="963"/>
      <c r="V338" s="963"/>
      <c r="W338" s="963"/>
      <c r="X338" s="963"/>
      <c r="Y338" s="963"/>
      <c r="Z338" s="963"/>
      <c r="AA338" s="963"/>
      <c r="AE338" s="1" t="str">
        <f t="shared" si="398"/>
        <v/>
      </c>
      <c r="AF338" s="1">
        <f t="shared" si="341"/>
        <v>0</v>
      </c>
      <c r="AG338" s="1">
        <f t="shared" ca="1" si="346"/>
        <v>6</v>
      </c>
      <c r="AH338" s="1" t="str">
        <f t="shared" si="342"/>
        <v/>
      </c>
      <c r="AI338" s="1" t="str">
        <f t="shared" si="343"/>
        <v/>
      </c>
      <c r="AJ338" s="1" t="str">
        <f t="shared" si="344"/>
        <v/>
      </c>
      <c r="AL338" s="167">
        <f t="shared" ref="AL338:BE338" si="406">+IF($AE338="CC",SUMIF($R338:$V338,AL$9,$R357:$V357),0)</f>
        <v>0</v>
      </c>
      <c r="AM338" s="167">
        <f t="shared" si="406"/>
        <v>0</v>
      </c>
      <c r="AN338" s="167">
        <f t="shared" si="406"/>
        <v>0</v>
      </c>
      <c r="AO338" s="167">
        <f t="shared" si="406"/>
        <v>0</v>
      </c>
      <c r="AP338" s="167">
        <f t="shared" si="406"/>
        <v>0</v>
      </c>
      <c r="AQ338" s="167">
        <f t="shared" si="406"/>
        <v>0</v>
      </c>
      <c r="AR338" s="167">
        <f t="shared" si="406"/>
        <v>0</v>
      </c>
      <c r="AS338" s="167">
        <f t="shared" si="406"/>
        <v>0</v>
      </c>
      <c r="AT338" s="167">
        <f t="shared" si="406"/>
        <v>0</v>
      </c>
      <c r="AU338" s="167">
        <f t="shared" si="406"/>
        <v>0</v>
      </c>
      <c r="AV338" s="167">
        <f t="shared" si="406"/>
        <v>0</v>
      </c>
      <c r="AW338" s="167">
        <f t="shared" si="406"/>
        <v>0</v>
      </c>
      <c r="AX338" s="167">
        <f t="shared" si="406"/>
        <v>0</v>
      </c>
      <c r="AY338" s="167">
        <f t="shared" si="406"/>
        <v>0</v>
      </c>
      <c r="AZ338" s="167">
        <f t="shared" si="406"/>
        <v>0</v>
      </c>
      <c r="BA338" s="167">
        <f t="shared" si="406"/>
        <v>0</v>
      </c>
      <c r="BB338" s="167">
        <f t="shared" si="406"/>
        <v>0</v>
      </c>
      <c r="BC338" s="167">
        <f t="shared" si="406"/>
        <v>0</v>
      </c>
      <c r="BD338" s="167">
        <f t="shared" si="406"/>
        <v>0</v>
      </c>
      <c r="BE338" s="167">
        <f t="shared" si="406"/>
        <v>0</v>
      </c>
      <c r="BG338" s="167"/>
    </row>
    <row r="339" spans="1:59" ht="16.5" customHeight="1">
      <c r="C339" s="963" t="s">
        <v>922</v>
      </c>
      <c r="D339" s="963"/>
      <c r="E339" s="963"/>
      <c r="F339" s="963"/>
      <c r="G339" s="963"/>
      <c r="H339" s="963"/>
      <c r="I339" s="963"/>
      <c r="J339" s="963"/>
      <c r="K339" s="963"/>
      <c r="L339" s="963"/>
      <c r="M339" s="963"/>
      <c r="N339" s="963"/>
      <c r="O339" s="963"/>
      <c r="P339" s="963"/>
      <c r="Q339" s="963"/>
      <c r="R339" s="963"/>
      <c r="S339" s="963"/>
      <c r="T339" s="963"/>
      <c r="U339" s="963"/>
      <c r="V339" s="963"/>
      <c r="W339" s="963"/>
      <c r="X339" s="963"/>
      <c r="Y339" s="963"/>
      <c r="Z339" s="963"/>
      <c r="AA339" s="963"/>
      <c r="AE339" s="1" t="str">
        <f t="shared" si="398"/>
        <v/>
      </c>
      <c r="AF339" s="1">
        <f t="shared" si="341"/>
        <v>0</v>
      </c>
      <c r="AG339" s="1">
        <f t="shared" ca="1" si="346"/>
        <v>6</v>
      </c>
      <c r="AH339" s="1" t="str">
        <f t="shared" si="342"/>
        <v/>
      </c>
      <c r="AI339" s="1" t="str">
        <f t="shared" si="343"/>
        <v/>
      </c>
      <c r="AJ339" s="1" t="str">
        <f t="shared" si="344"/>
        <v/>
      </c>
      <c r="AL339" s="167">
        <f t="shared" ref="AL339:BE339" si="407">+IF($AE339="CC",SUMIF($R339:$V339,AL$9,$R358:$V358),0)</f>
        <v>0</v>
      </c>
      <c r="AM339" s="167">
        <f t="shared" si="407"/>
        <v>0</v>
      </c>
      <c r="AN339" s="167">
        <f t="shared" si="407"/>
        <v>0</v>
      </c>
      <c r="AO339" s="167">
        <f t="shared" si="407"/>
        <v>0</v>
      </c>
      <c r="AP339" s="167">
        <f t="shared" si="407"/>
        <v>0</v>
      </c>
      <c r="AQ339" s="167">
        <f t="shared" si="407"/>
        <v>0</v>
      </c>
      <c r="AR339" s="167">
        <f t="shared" si="407"/>
        <v>0</v>
      </c>
      <c r="AS339" s="167">
        <f t="shared" si="407"/>
        <v>0</v>
      </c>
      <c r="AT339" s="167">
        <f t="shared" si="407"/>
        <v>0</v>
      </c>
      <c r="AU339" s="167">
        <f t="shared" si="407"/>
        <v>0</v>
      </c>
      <c r="AV339" s="167">
        <f t="shared" si="407"/>
        <v>0</v>
      </c>
      <c r="AW339" s="167">
        <f t="shared" si="407"/>
        <v>0</v>
      </c>
      <c r="AX339" s="167">
        <f t="shared" si="407"/>
        <v>0</v>
      </c>
      <c r="AY339" s="167">
        <f t="shared" si="407"/>
        <v>0</v>
      </c>
      <c r="AZ339" s="167">
        <f t="shared" si="407"/>
        <v>0</v>
      </c>
      <c r="BA339" s="167">
        <f t="shared" si="407"/>
        <v>0</v>
      </c>
      <c r="BB339" s="167">
        <f t="shared" si="407"/>
        <v>0</v>
      </c>
      <c r="BC339" s="167">
        <f t="shared" si="407"/>
        <v>0</v>
      </c>
      <c r="BD339" s="167">
        <f t="shared" si="407"/>
        <v>0</v>
      </c>
      <c r="BE339" s="167">
        <f t="shared" si="407"/>
        <v>0</v>
      </c>
      <c r="BG339" s="167"/>
    </row>
    <row r="340" spans="1:59" ht="16.5" customHeight="1">
      <c r="C340" s="963" t="s">
        <v>952</v>
      </c>
      <c r="D340" s="963"/>
      <c r="E340" s="963"/>
      <c r="F340" s="963"/>
      <c r="G340" s="963"/>
      <c r="H340" s="963"/>
      <c r="I340" s="963"/>
      <c r="J340" s="963"/>
      <c r="K340" s="963"/>
      <c r="L340" s="963"/>
      <c r="M340" s="963"/>
      <c r="N340" s="963"/>
      <c r="O340" s="963"/>
      <c r="P340" s="963"/>
      <c r="Q340" s="963"/>
      <c r="R340" s="963"/>
      <c r="S340" s="963"/>
      <c r="T340" s="963"/>
      <c r="U340" s="963"/>
      <c r="V340" s="963"/>
      <c r="W340" s="963"/>
      <c r="X340" s="963"/>
      <c r="Y340" s="963"/>
      <c r="Z340" s="963"/>
      <c r="AA340" s="963"/>
      <c r="AE340" s="1" t="str">
        <f t="shared" si="398"/>
        <v/>
      </c>
      <c r="AF340" s="1">
        <f t="shared" si="341"/>
        <v>0</v>
      </c>
      <c r="AG340" s="1">
        <f t="shared" ca="1" si="346"/>
        <v>6</v>
      </c>
      <c r="AH340" s="1" t="str">
        <f t="shared" si="342"/>
        <v/>
      </c>
      <c r="AI340" s="1" t="str">
        <f t="shared" si="343"/>
        <v/>
      </c>
      <c r="AJ340" s="1" t="str">
        <f t="shared" si="344"/>
        <v/>
      </c>
      <c r="AL340" s="167">
        <f t="shared" ref="AL340:BE340" si="408">+IF($AE340="CC",SUMIF($R340:$V340,AL$9,$R359:$V359),0)</f>
        <v>0</v>
      </c>
      <c r="AM340" s="167">
        <f t="shared" si="408"/>
        <v>0</v>
      </c>
      <c r="AN340" s="167">
        <f t="shared" si="408"/>
        <v>0</v>
      </c>
      <c r="AO340" s="167">
        <f t="shared" si="408"/>
        <v>0</v>
      </c>
      <c r="AP340" s="167">
        <f t="shared" si="408"/>
        <v>0</v>
      </c>
      <c r="AQ340" s="167">
        <f t="shared" si="408"/>
        <v>0</v>
      </c>
      <c r="AR340" s="167">
        <f t="shared" si="408"/>
        <v>0</v>
      </c>
      <c r="AS340" s="167">
        <f t="shared" si="408"/>
        <v>0</v>
      </c>
      <c r="AT340" s="167">
        <f t="shared" si="408"/>
        <v>0</v>
      </c>
      <c r="AU340" s="167">
        <f t="shared" si="408"/>
        <v>0</v>
      </c>
      <c r="AV340" s="167">
        <f t="shared" si="408"/>
        <v>0</v>
      </c>
      <c r="AW340" s="167">
        <f t="shared" si="408"/>
        <v>0</v>
      </c>
      <c r="AX340" s="167">
        <f t="shared" si="408"/>
        <v>0</v>
      </c>
      <c r="AY340" s="167">
        <f t="shared" si="408"/>
        <v>0</v>
      </c>
      <c r="AZ340" s="167">
        <f t="shared" si="408"/>
        <v>0</v>
      </c>
      <c r="BA340" s="167">
        <f t="shared" si="408"/>
        <v>0</v>
      </c>
      <c r="BB340" s="167">
        <f t="shared" si="408"/>
        <v>0</v>
      </c>
      <c r="BC340" s="167">
        <f t="shared" si="408"/>
        <v>0</v>
      </c>
      <c r="BD340" s="167">
        <f t="shared" si="408"/>
        <v>0</v>
      </c>
      <c r="BE340" s="167">
        <f t="shared" si="408"/>
        <v>0</v>
      </c>
      <c r="BG340" s="167"/>
    </row>
    <row r="341" spans="1:59" ht="15" customHeight="1" thickBot="1">
      <c r="C341" s="86"/>
      <c r="D341" s="86"/>
      <c r="E341" s="86"/>
      <c r="F341" s="86"/>
      <c r="G341" s="87"/>
      <c r="H341" s="87"/>
      <c r="I341" s="86"/>
      <c r="J341" s="86"/>
      <c r="K341" s="86"/>
      <c r="L341" s="86"/>
      <c r="M341" s="86"/>
      <c r="N341" s="88"/>
      <c r="O341" s="86"/>
      <c r="P341" s="86"/>
      <c r="Q341" s="86"/>
      <c r="R341" s="86"/>
      <c r="S341" s="86"/>
      <c r="T341" s="86"/>
      <c r="U341" s="86"/>
      <c r="V341" s="86"/>
      <c r="W341" s="86"/>
      <c r="X341" s="165"/>
      <c r="Y341" s="86"/>
      <c r="Z341" s="86"/>
      <c r="AA341" s="86"/>
      <c r="AE341" s="1" t="str">
        <f t="shared" si="398"/>
        <v/>
      </c>
      <c r="AF341" s="1">
        <f t="shared" si="341"/>
        <v>0</v>
      </c>
      <c r="AG341" s="1">
        <f t="shared" ca="1" si="346"/>
        <v>6</v>
      </c>
      <c r="AH341" s="1" t="str">
        <f t="shared" si="342"/>
        <v/>
      </c>
      <c r="AI341" s="1" t="str">
        <f t="shared" si="343"/>
        <v/>
      </c>
      <c r="AJ341" s="1" t="str">
        <f t="shared" si="344"/>
        <v/>
      </c>
      <c r="AL341" s="167">
        <f t="shared" ref="AL341:BE341" si="409">+IF($AE341="CC",SUMIF($R341:$V341,AL$9,$R360:$V360),0)</f>
        <v>0</v>
      </c>
      <c r="AM341" s="167">
        <f t="shared" si="409"/>
        <v>0</v>
      </c>
      <c r="AN341" s="167">
        <f t="shared" si="409"/>
        <v>0</v>
      </c>
      <c r="AO341" s="167">
        <f t="shared" si="409"/>
        <v>0</v>
      </c>
      <c r="AP341" s="167">
        <f t="shared" si="409"/>
        <v>0</v>
      </c>
      <c r="AQ341" s="167">
        <f t="shared" si="409"/>
        <v>0</v>
      </c>
      <c r="AR341" s="167">
        <f t="shared" si="409"/>
        <v>0</v>
      </c>
      <c r="AS341" s="167">
        <f t="shared" si="409"/>
        <v>0</v>
      </c>
      <c r="AT341" s="167">
        <f t="shared" si="409"/>
        <v>0</v>
      </c>
      <c r="AU341" s="167">
        <f t="shared" si="409"/>
        <v>0</v>
      </c>
      <c r="AV341" s="167">
        <f t="shared" si="409"/>
        <v>0</v>
      </c>
      <c r="AW341" s="167">
        <f t="shared" si="409"/>
        <v>0</v>
      </c>
      <c r="AX341" s="167">
        <f t="shared" si="409"/>
        <v>0</v>
      </c>
      <c r="AY341" s="167">
        <f t="shared" si="409"/>
        <v>0</v>
      </c>
      <c r="AZ341" s="167">
        <f t="shared" si="409"/>
        <v>0</v>
      </c>
      <c r="BA341" s="167">
        <f t="shared" si="409"/>
        <v>0</v>
      </c>
      <c r="BB341" s="167">
        <f t="shared" si="409"/>
        <v>0</v>
      </c>
      <c r="BC341" s="167">
        <f t="shared" si="409"/>
        <v>0</v>
      </c>
      <c r="BD341" s="167">
        <f t="shared" si="409"/>
        <v>0</v>
      </c>
      <c r="BE341" s="167">
        <f t="shared" si="409"/>
        <v>0</v>
      </c>
      <c r="BG341" s="167"/>
    </row>
    <row r="342" spans="1:59" ht="15.75" customHeight="1" thickBot="1">
      <c r="C342" s="964" t="s">
        <v>953</v>
      </c>
      <c r="D342" s="965"/>
      <c r="E342" s="966" t="str">
        <f>+'Formulario 1'!$D$9</f>
        <v>LICEO DE COLORADO</v>
      </c>
      <c r="F342" s="966"/>
      <c r="G342" s="966"/>
      <c r="H342" s="966"/>
      <c r="I342" s="964" t="s">
        <v>897</v>
      </c>
      <c r="J342" s="967"/>
      <c r="K342" s="966" t="str">
        <f>+'Formulario 1'!$C$14</f>
        <v>CAÑAS</v>
      </c>
      <c r="L342" s="966"/>
      <c r="M342" s="966"/>
      <c r="N342" s="964" t="s">
        <v>898</v>
      </c>
      <c r="O342" s="965"/>
      <c r="P342" s="89">
        <f>+'Formulario 1'!$C$15</f>
        <v>4</v>
      </c>
      <c r="Q342" s="964" t="s">
        <v>916</v>
      </c>
      <c r="R342" s="965"/>
      <c r="S342" s="965"/>
      <c r="T342" s="965"/>
      <c r="U342" s="965"/>
      <c r="V342" s="965"/>
      <c r="W342" s="966">
        <f>+'Formulario 1'!$E$7</f>
        <v>4113</v>
      </c>
      <c r="X342" s="968"/>
      <c r="Y342" s="304" t="s">
        <v>923</v>
      </c>
      <c r="Z342" s="969">
        <f ca="1">+'Formulario 1'!$H$72</f>
        <v>45513</v>
      </c>
      <c r="AA342" s="970"/>
      <c r="AE342" s="1" t="str">
        <f t="shared" si="398"/>
        <v/>
      </c>
      <c r="AF342" s="1">
        <f t="shared" si="341"/>
        <v>0</v>
      </c>
      <c r="AG342" s="1">
        <f t="shared" ca="1" si="346"/>
        <v>6</v>
      </c>
      <c r="AH342" s="1" t="str">
        <f t="shared" si="342"/>
        <v/>
      </c>
      <c r="AI342" s="1" t="str">
        <f t="shared" si="343"/>
        <v/>
      </c>
      <c r="AJ342" s="1" t="str">
        <f t="shared" si="344"/>
        <v/>
      </c>
      <c r="AL342" s="167">
        <f t="shared" ref="AL342:BE342" si="410">+IF($AE342="CC",SUMIF($R342:$V342,AL$9,$R361:$V361),0)</f>
        <v>0</v>
      </c>
      <c r="AM342" s="167">
        <f t="shared" si="410"/>
        <v>0</v>
      </c>
      <c r="AN342" s="167">
        <f t="shared" si="410"/>
        <v>0</v>
      </c>
      <c r="AO342" s="167">
        <f t="shared" si="410"/>
        <v>0</v>
      </c>
      <c r="AP342" s="167">
        <f t="shared" si="410"/>
        <v>0</v>
      </c>
      <c r="AQ342" s="167">
        <f t="shared" si="410"/>
        <v>0</v>
      </c>
      <c r="AR342" s="167">
        <f t="shared" si="410"/>
        <v>0</v>
      </c>
      <c r="AS342" s="167">
        <f t="shared" si="410"/>
        <v>0</v>
      </c>
      <c r="AT342" s="167">
        <f t="shared" si="410"/>
        <v>0</v>
      </c>
      <c r="AU342" s="167">
        <f t="shared" si="410"/>
        <v>0</v>
      </c>
      <c r="AV342" s="167">
        <f t="shared" si="410"/>
        <v>0</v>
      </c>
      <c r="AW342" s="167">
        <f t="shared" si="410"/>
        <v>0</v>
      </c>
      <c r="AX342" s="167">
        <f t="shared" si="410"/>
        <v>0</v>
      </c>
      <c r="AY342" s="167">
        <f t="shared" si="410"/>
        <v>0</v>
      </c>
      <c r="AZ342" s="167">
        <f t="shared" si="410"/>
        <v>0</v>
      </c>
      <c r="BA342" s="167">
        <f t="shared" si="410"/>
        <v>0</v>
      </c>
      <c r="BB342" s="167">
        <f t="shared" si="410"/>
        <v>0</v>
      </c>
      <c r="BC342" s="167">
        <f t="shared" si="410"/>
        <v>0</v>
      </c>
      <c r="BD342" s="167">
        <f t="shared" si="410"/>
        <v>0</v>
      </c>
      <c r="BE342" s="167">
        <f t="shared" si="410"/>
        <v>0</v>
      </c>
      <c r="BG342" s="167"/>
    </row>
    <row r="343" spans="1:59" ht="15.75" thickBot="1"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166"/>
      <c r="Y343" s="66"/>
      <c r="Z343" s="66"/>
      <c r="AA343" s="66"/>
      <c r="AE343" s="1" t="str">
        <f t="shared" si="398"/>
        <v/>
      </c>
      <c r="AF343" s="1">
        <f t="shared" si="341"/>
        <v>0</v>
      </c>
      <c r="AG343" s="1">
        <f t="shared" ca="1" si="346"/>
        <v>6</v>
      </c>
      <c r="AH343" s="1" t="str">
        <f t="shared" si="342"/>
        <v/>
      </c>
      <c r="AI343" s="1" t="str">
        <f t="shared" si="343"/>
        <v/>
      </c>
      <c r="AJ343" s="1" t="str">
        <f t="shared" si="344"/>
        <v/>
      </c>
      <c r="AL343" s="167">
        <f t="shared" ref="AL343:BE343" si="411">+IF($AE343="CC",SUMIF($R343:$V343,AL$9,$R362:$V362),0)</f>
        <v>0</v>
      </c>
      <c r="AM343" s="167">
        <f t="shared" si="411"/>
        <v>0</v>
      </c>
      <c r="AN343" s="167">
        <f t="shared" si="411"/>
        <v>0</v>
      </c>
      <c r="AO343" s="167">
        <f t="shared" si="411"/>
        <v>0</v>
      </c>
      <c r="AP343" s="167">
        <f t="shared" si="411"/>
        <v>0</v>
      </c>
      <c r="AQ343" s="167">
        <f t="shared" si="411"/>
        <v>0</v>
      </c>
      <c r="AR343" s="167">
        <f t="shared" si="411"/>
        <v>0</v>
      </c>
      <c r="AS343" s="167">
        <f t="shared" si="411"/>
        <v>0</v>
      </c>
      <c r="AT343" s="167">
        <f t="shared" si="411"/>
        <v>0</v>
      </c>
      <c r="AU343" s="167">
        <f t="shared" si="411"/>
        <v>0</v>
      </c>
      <c r="AV343" s="167">
        <f t="shared" si="411"/>
        <v>0</v>
      </c>
      <c r="AW343" s="167">
        <f t="shared" si="411"/>
        <v>0</v>
      </c>
      <c r="AX343" s="167">
        <f t="shared" si="411"/>
        <v>0</v>
      </c>
      <c r="AY343" s="167">
        <f t="shared" si="411"/>
        <v>0</v>
      </c>
      <c r="AZ343" s="167">
        <f t="shared" si="411"/>
        <v>0</v>
      </c>
      <c r="BA343" s="167">
        <f t="shared" si="411"/>
        <v>0</v>
      </c>
      <c r="BB343" s="167">
        <f t="shared" si="411"/>
        <v>0</v>
      </c>
      <c r="BC343" s="167">
        <f t="shared" si="411"/>
        <v>0</v>
      </c>
      <c r="BD343" s="167">
        <f t="shared" si="411"/>
        <v>0</v>
      </c>
      <c r="BE343" s="167">
        <f t="shared" si="411"/>
        <v>0</v>
      </c>
      <c r="BG343" s="167"/>
    </row>
    <row r="344" spans="1:59" ht="23.25" customHeight="1" thickBot="1">
      <c r="A344" s="927" t="s">
        <v>958</v>
      </c>
      <c r="B344" s="930" t="s">
        <v>985</v>
      </c>
      <c r="C344" s="933" t="str">
        <f>IF(LOOKUP(A337,'Hoja de Cálculo'!$S$20:$S$45,'Hoja de Cálculo'!$V$20:$V$45)="","n.a.",LOOKUP(A337,'Hoja de Cálculo'!$S$20:$S$45,'Hoja de Cálculo'!$V$20:$V$45))</f>
        <v>n.a.</v>
      </c>
      <c r="D344" s="933"/>
      <c r="E344" s="933"/>
      <c r="F344" s="933"/>
      <c r="G344" s="933"/>
      <c r="H344" s="933"/>
      <c r="I344" s="933"/>
      <c r="J344" s="933"/>
      <c r="K344" s="933"/>
      <c r="L344" s="934"/>
      <c r="M344" s="934"/>
      <c r="N344" s="934"/>
      <c r="O344" s="934"/>
      <c r="P344" s="934"/>
      <c r="Q344" s="934"/>
      <c r="R344" s="934"/>
      <c r="S344" s="934"/>
      <c r="T344" s="934"/>
      <c r="U344" s="934"/>
      <c r="V344" s="934"/>
      <c r="W344" s="934"/>
      <c r="X344" s="934"/>
      <c r="Y344" s="933"/>
      <c r="Z344" s="933"/>
      <c r="AA344" s="935"/>
      <c r="AB344" s="936" t="s">
        <v>924</v>
      </c>
      <c r="AE344" s="1" t="str">
        <f t="shared" si="398"/>
        <v/>
      </c>
      <c r="AF344" s="1">
        <f t="shared" si="341"/>
        <v>0</v>
      </c>
      <c r="AG344" s="1">
        <f t="shared" ca="1" si="346"/>
        <v>6</v>
      </c>
      <c r="AH344" s="1" t="str">
        <f t="shared" si="342"/>
        <v/>
      </c>
      <c r="AI344" s="1" t="str">
        <f t="shared" si="343"/>
        <v/>
      </c>
      <c r="AJ344" s="1" t="str">
        <f t="shared" si="344"/>
        <v/>
      </c>
      <c r="AL344" s="167">
        <f t="shared" ref="AL344:BE344" si="412">+IF($AE344="CC",SUMIF($R344:$V344,AL$9,$R363:$V363),0)</f>
        <v>0</v>
      </c>
      <c r="AM344" s="167">
        <f t="shared" si="412"/>
        <v>0</v>
      </c>
      <c r="AN344" s="167">
        <f t="shared" si="412"/>
        <v>0</v>
      </c>
      <c r="AO344" s="167">
        <f t="shared" si="412"/>
        <v>0</v>
      </c>
      <c r="AP344" s="167">
        <f t="shared" si="412"/>
        <v>0</v>
      </c>
      <c r="AQ344" s="167">
        <f t="shared" si="412"/>
        <v>0</v>
      </c>
      <c r="AR344" s="167">
        <f t="shared" si="412"/>
        <v>0</v>
      </c>
      <c r="AS344" s="167">
        <f t="shared" si="412"/>
        <v>0</v>
      </c>
      <c r="AT344" s="167">
        <f t="shared" si="412"/>
        <v>0</v>
      </c>
      <c r="AU344" s="167">
        <f t="shared" si="412"/>
        <v>0</v>
      </c>
      <c r="AV344" s="167">
        <f t="shared" si="412"/>
        <v>0</v>
      </c>
      <c r="AW344" s="167">
        <f t="shared" si="412"/>
        <v>0</v>
      </c>
      <c r="AX344" s="167">
        <f t="shared" si="412"/>
        <v>0</v>
      </c>
      <c r="AY344" s="167">
        <f t="shared" si="412"/>
        <v>0</v>
      </c>
      <c r="AZ344" s="167">
        <f t="shared" si="412"/>
        <v>0</v>
      </c>
      <c r="BA344" s="167">
        <f t="shared" si="412"/>
        <v>0</v>
      </c>
      <c r="BB344" s="167">
        <f t="shared" si="412"/>
        <v>0</v>
      </c>
      <c r="BC344" s="167">
        <f t="shared" si="412"/>
        <v>0</v>
      </c>
      <c r="BD344" s="167">
        <f t="shared" si="412"/>
        <v>0</v>
      </c>
      <c r="BE344" s="167">
        <f t="shared" si="412"/>
        <v>0</v>
      </c>
      <c r="BG344" s="167"/>
    </row>
    <row r="345" spans="1:59" ht="15.75" customHeight="1">
      <c r="A345" s="928"/>
      <c r="B345" s="931"/>
      <c r="C345" s="939" t="s">
        <v>925</v>
      </c>
      <c r="D345" s="941" t="s">
        <v>926</v>
      </c>
      <c r="E345" s="942"/>
      <c r="F345" s="942"/>
      <c r="G345" s="943"/>
      <c r="H345" s="947" t="s">
        <v>927</v>
      </c>
      <c r="I345" s="947" t="s">
        <v>928</v>
      </c>
      <c r="J345" s="941" t="s">
        <v>929</v>
      </c>
      <c r="K345" s="942"/>
      <c r="L345" s="949" t="s">
        <v>49</v>
      </c>
      <c r="M345" s="950"/>
      <c r="N345" s="950"/>
      <c r="O345" s="950"/>
      <c r="P345" s="950"/>
      <c r="Q345" s="951" t="s">
        <v>930</v>
      </c>
      <c r="R345" s="953" t="s">
        <v>931</v>
      </c>
      <c r="S345" s="954"/>
      <c r="T345" s="954"/>
      <c r="U345" s="954"/>
      <c r="V345" s="955"/>
      <c r="W345" s="954" t="s">
        <v>930</v>
      </c>
      <c r="X345" s="957" t="s">
        <v>934</v>
      </c>
      <c r="Y345" s="959" t="s">
        <v>932</v>
      </c>
      <c r="Z345" s="961" t="s">
        <v>933</v>
      </c>
      <c r="AA345" s="962"/>
      <c r="AB345" s="937"/>
      <c r="AE345" s="1" t="str">
        <f t="shared" si="398"/>
        <v/>
      </c>
      <c r="AF345" s="1">
        <f t="shared" si="341"/>
        <v>0</v>
      </c>
      <c r="AG345" s="1">
        <f t="shared" ca="1" si="346"/>
        <v>6</v>
      </c>
      <c r="AH345" s="1" t="str">
        <f t="shared" si="342"/>
        <v/>
      </c>
      <c r="AI345" s="1" t="str">
        <f t="shared" si="343"/>
        <v/>
      </c>
      <c r="AJ345" s="1" t="str">
        <f t="shared" si="344"/>
        <v/>
      </c>
      <c r="AL345" s="167">
        <f t="shared" ref="AL345:BE345" si="413">+IF($AE345="CC",SUMIF($R345:$V345,AL$9,$R364:$V364),0)</f>
        <v>0</v>
      </c>
      <c r="AM345" s="167">
        <f t="shared" si="413"/>
        <v>0</v>
      </c>
      <c r="AN345" s="167">
        <f t="shared" si="413"/>
        <v>0</v>
      </c>
      <c r="AO345" s="167">
        <f t="shared" si="413"/>
        <v>0</v>
      </c>
      <c r="AP345" s="167">
        <f t="shared" si="413"/>
        <v>0</v>
      </c>
      <c r="AQ345" s="167">
        <f t="shared" si="413"/>
        <v>0</v>
      </c>
      <c r="AR345" s="167">
        <f t="shared" si="413"/>
        <v>0</v>
      </c>
      <c r="AS345" s="167">
        <f t="shared" si="413"/>
        <v>0</v>
      </c>
      <c r="AT345" s="167">
        <f t="shared" si="413"/>
        <v>0</v>
      </c>
      <c r="AU345" s="167">
        <f t="shared" si="413"/>
        <v>0</v>
      </c>
      <c r="AV345" s="167">
        <f t="shared" si="413"/>
        <v>0</v>
      </c>
      <c r="AW345" s="167">
        <f t="shared" si="413"/>
        <v>0</v>
      </c>
      <c r="AX345" s="167">
        <f t="shared" si="413"/>
        <v>0</v>
      </c>
      <c r="AY345" s="167">
        <f t="shared" si="413"/>
        <v>0</v>
      </c>
      <c r="AZ345" s="167">
        <f t="shared" si="413"/>
        <v>0</v>
      </c>
      <c r="BA345" s="167">
        <f t="shared" si="413"/>
        <v>0</v>
      </c>
      <c r="BB345" s="167">
        <f t="shared" si="413"/>
        <v>0</v>
      </c>
      <c r="BC345" s="167">
        <f t="shared" si="413"/>
        <v>0</v>
      </c>
      <c r="BD345" s="167">
        <f t="shared" si="413"/>
        <v>0</v>
      </c>
      <c r="BE345" s="167">
        <f t="shared" si="413"/>
        <v>0</v>
      </c>
      <c r="BG345" s="167"/>
    </row>
    <row r="346" spans="1:59" ht="15.75" thickBot="1">
      <c r="A346" s="929"/>
      <c r="B346" s="932"/>
      <c r="C346" s="940"/>
      <c r="D346" s="944"/>
      <c r="E346" s="945"/>
      <c r="F346" s="945"/>
      <c r="G346" s="946"/>
      <c r="H346" s="948"/>
      <c r="I346" s="948"/>
      <c r="J346" s="944"/>
      <c r="K346" s="945"/>
      <c r="L346" s="312" t="s">
        <v>1</v>
      </c>
      <c r="M346" s="313" t="s">
        <v>2</v>
      </c>
      <c r="N346" s="313" t="s">
        <v>3</v>
      </c>
      <c r="O346" s="313" t="s">
        <v>4</v>
      </c>
      <c r="P346" s="313" t="s">
        <v>5</v>
      </c>
      <c r="Q346" s="952"/>
      <c r="R346" s="312">
        <v>7</v>
      </c>
      <c r="S346" s="313">
        <v>1</v>
      </c>
      <c r="T346" s="313">
        <v>12</v>
      </c>
      <c r="U346" s="313">
        <v>1</v>
      </c>
      <c r="V346" s="314">
        <v>1</v>
      </c>
      <c r="W346" s="956"/>
      <c r="X346" s="958"/>
      <c r="Y346" s="960"/>
      <c r="Z346" s="315" t="s">
        <v>935</v>
      </c>
      <c r="AA346" s="316" t="s">
        <v>936</v>
      </c>
      <c r="AB346" s="938"/>
      <c r="AE346" s="1" t="str">
        <f t="shared" si="398"/>
        <v>CC</v>
      </c>
      <c r="AF346" s="1">
        <f t="shared" si="341"/>
        <v>0</v>
      </c>
      <c r="AG346" s="1">
        <f t="shared" ca="1" si="346"/>
        <v>6</v>
      </c>
      <c r="AH346" s="1" t="str">
        <f t="shared" si="342"/>
        <v/>
      </c>
      <c r="AI346" s="1" t="str">
        <f t="shared" si="343"/>
        <v/>
      </c>
      <c r="AJ346" s="1" t="str">
        <f t="shared" si="344"/>
        <v/>
      </c>
      <c r="AL346" s="167">
        <f t="shared" ref="AL346:BE346" si="414">+IF($AE346="CC",SUMIF($R346:$V346,AL$9,$R365:$V365),0)</f>
        <v>0</v>
      </c>
      <c r="AM346" s="167">
        <f t="shared" si="414"/>
        <v>0</v>
      </c>
      <c r="AN346" s="167">
        <f t="shared" si="414"/>
        <v>0</v>
      </c>
      <c r="AO346" s="167">
        <f t="shared" si="414"/>
        <v>0</v>
      </c>
      <c r="AP346" s="167">
        <f t="shared" si="414"/>
        <v>0</v>
      </c>
      <c r="AQ346" s="167">
        <f t="shared" si="414"/>
        <v>0</v>
      </c>
      <c r="AR346" s="167">
        <f t="shared" si="414"/>
        <v>0</v>
      </c>
      <c r="AS346" s="167">
        <f t="shared" si="414"/>
        <v>0</v>
      </c>
      <c r="AT346" s="167">
        <f t="shared" si="414"/>
        <v>0</v>
      </c>
      <c r="AU346" s="167">
        <f t="shared" si="414"/>
        <v>0</v>
      </c>
      <c r="AV346" s="167">
        <f t="shared" si="414"/>
        <v>0</v>
      </c>
      <c r="AW346" s="167">
        <f t="shared" si="414"/>
        <v>0</v>
      </c>
      <c r="AX346" s="167">
        <f t="shared" si="414"/>
        <v>0</v>
      </c>
      <c r="AY346" s="167">
        <f t="shared" si="414"/>
        <v>0</v>
      </c>
      <c r="AZ346" s="167">
        <f t="shared" si="414"/>
        <v>0</v>
      </c>
      <c r="BA346" s="167">
        <f t="shared" si="414"/>
        <v>0</v>
      </c>
      <c r="BB346" s="167">
        <f t="shared" si="414"/>
        <v>0</v>
      </c>
      <c r="BC346" s="167">
        <f t="shared" si="414"/>
        <v>0</v>
      </c>
      <c r="BD346" s="167">
        <f t="shared" si="414"/>
        <v>0</v>
      </c>
      <c r="BE346" s="167">
        <f t="shared" si="414"/>
        <v>0</v>
      </c>
      <c r="BG346" s="167"/>
    </row>
    <row r="347" spans="1:59">
      <c r="A347" s="97"/>
      <c r="B347" s="98"/>
      <c r="C347" s="317">
        <v>1</v>
      </c>
      <c r="D347" s="924"/>
      <c r="E347" s="925"/>
      <c r="F347" s="925"/>
      <c r="G347" s="926"/>
      <c r="H347" s="46"/>
      <c r="I347" s="46"/>
      <c r="J347" s="924"/>
      <c r="K347" s="925"/>
      <c r="L347" s="47"/>
      <c r="M347" s="48"/>
      <c r="N347" s="48"/>
      <c r="O347" s="48"/>
      <c r="P347" s="48"/>
      <c r="Q347" s="318">
        <f>+SUM(L347:P347)</f>
        <v>0</v>
      </c>
      <c r="R347" s="47"/>
      <c r="S347" s="59"/>
      <c r="T347" s="59"/>
      <c r="U347" s="59"/>
      <c r="V347" s="62"/>
      <c r="W347" s="319">
        <f>+SUM(Q347:V347)</f>
        <v>0</v>
      </c>
      <c r="X347" s="320">
        <f t="shared" ref="X347:X364" si="415">IF(W347=0,0,IF(W347&gt;48,"E",IF(W347&lt;44,0,IF(A347="A",0,48-W347))))</f>
        <v>0</v>
      </c>
      <c r="Y347" s="321">
        <f>+IF(X347="E","E",(W347+X347))</f>
        <v>0</v>
      </c>
      <c r="Z347" s="57"/>
      <c r="AA347" s="333">
        <f>+IF(Y347="E","E",(Y347-Z347))</f>
        <v>0</v>
      </c>
      <c r="AB347" s="323" t="str">
        <f>IF(A347="A","√",IF('Formulario 1'!$D$11=8,IF('Cuadro de Personal'!Q347&gt;30,"E",IF(Y347&gt;48,"E","√")),IF(Y347&gt;48,"E","√")))</f>
        <v>√</v>
      </c>
      <c r="AC347" s="1">
        <f>+IF(AB347="√",1,0)</f>
        <v>1</v>
      </c>
      <c r="AE347" s="1" t="str">
        <f t="shared" si="398"/>
        <v/>
      </c>
      <c r="AF347" s="1">
        <f t="shared" si="341"/>
        <v>0</v>
      </c>
      <c r="AG347" s="1">
        <f t="shared" ca="1" si="346"/>
        <v>6</v>
      </c>
      <c r="AH347" s="1" t="str">
        <f t="shared" si="342"/>
        <v/>
      </c>
      <c r="AI347" s="1" t="str">
        <f t="shared" si="343"/>
        <v/>
      </c>
      <c r="AJ347" s="1" t="str">
        <f t="shared" si="344"/>
        <v/>
      </c>
      <c r="AL347" s="167">
        <f t="shared" ref="AL347:BE347" si="416">+IF($AE347="CC",SUMIF($R347:$V347,AL$9,$R366:$V366),0)</f>
        <v>0</v>
      </c>
      <c r="AM347" s="167">
        <f t="shared" si="416"/>
        <v>0</v>
      </c>
      <c r="AN347" s="167">
        <f t="shared" si="416"/>
        <v>0</v>
      </c>
      <c r="AO347" s="167">
        <f t="shared" si="416"/>
        <v>0</v>
      </c>
      <c r="AP347" s="167">
        <f t="shared" si="416"/>
        <v>0</v>
      </c>
      <c r="AQ347" s="167">
        <f t="shared" si="416"/>
        <v>0</v>
      </c>
      <c r="AR347" s="167">
        <f t="shared" si="416"/>
        <v>0</v>
      </c>
      <c r="AS347" s="167">
        <f t="shared" si="416"/>
        <v>0</v>
      </c>
      <c r="AT347" s="167">
        <f t="shared" si="416"/>
        <v>0</v>
      </c>
      <c r="AU347" s="167">
        <f t="shared" si="416"/>
        <v>0</v>
      </c>
      <c r="AV347" s="167">
        <f t="shared" si="416"/>
        <v>0</v>
      </c>
      <c r="AW347" s="167">
        <f t="shared" si="416"/>
        <v>0</v>
      </c>
      <c r="AX347" s="167">
        <f t="shared" si="416"/>
        <v>0</v>
      </c>
      <c r="AY347" s="167">
        <f t="shared" si="416"/>
        <v>0</v>
      </c>
      <c r="AZ347" s="167">
        <f t="shared" si="416"/>
        <v>0</v>
      </c>
      <c r="BA347" s="167">
        <f t="shared" si="416"/>
        <v>0</v>
      </c>
      <c r="BB347" s="167">
        <f t="shared" si="416"/>
        <v>0</v>
      </c>
      <c r="BC347" s="167">
        <f t="shared" si="416"/>
        <v>0</v>
      </c>
      <c r="BD347" s="167">
        <f t="shared" si="416"/>
        <v>0</v>
      </c>
      <c r="BE347" s="167">
        <f t="shared" si="416"/>
        <v>0</v>
      </c>
      <c r="BG347" s="167"/>
    </row>
    <row r="348" spans="1:59">
      <c r="A348" s="93"/>
      <c r="B348" s="94"/>
      <c r="C348" s="324">
        <v>2</v>
      </c>
      <c r="D348" s="832"/>
      <c r="E348" s="833"/>
      <c r="F348" s="833"/>
      <c r="G348" s="834"/>
      <c r="H348" s="49"/>
      <c r="I348" s="50"/>
      <c r="J348" s="866"/>
      <c r="K348" s="867"/>
      <c r="L348" s="51"/>
      <c r="M348" s="52"/>
      <c r="N348" s="52"/>
      <c r="O348" s="52"/>
      <c r="P348" s="52"/>
      <c r="Q348" s="318">
        <f t="shared" ref="Q348:Q364" si="417">+SUM(L348:P348)</f>
        <v>0</v>
      </c>
      <c r="R348" s="51"/>
      <c r="S348" s="60"/>
      <c r="T348" s="59"/>
      <c r="U348" s="59"/>
      <c r="V348" s="63"/>
      <c r="W348" s="319">
        <f t="shared" ref="W348:W364" si="418">+SUM(Q348:V348)</f>
        <v>0</v>
      </c>
      <c r="X348" s="320">
        <f t="shared" si="415"/>
        <v>0</v>
      </c>
      <c r="Y348" s="325">
        <f>+IF(X348="E","E",(W348+X348))</f>
        <v>0</v>
      </c>
      <c r="Z348" s="51"/>
      <c r="AA348" s="334">
        <f>+IF(Y348="E","E",(Y348-Z348))</f>
        <v>0</v>
      </c>
      <c r="AB348" s="327" t="str">
        <f>IF(A348="A","√",IF('Formulario 1'!$D$11=8,IF('Cuadro de Personal'!Q348&gt;30,"E",IF(Y348&gt;48,"E","√")),IF(Y348&gt;48,"E","√")))</f>
        <v>√</v>
      </c>
      <c r="AC348" s="1">
        <f t="shared" ref="AC348:AC364" si="419">+IF(AB348="√",1,0)</f>
        <v>1</v>
      </c>
      <c r="AE348" s="1" t="str">
        <f t="shared" si="398"/>
        <v/>
      </c>
      <c r="AF348" s="1">
        <f t="shared" si="341"/>
        <v>0</v>
      </c>
      <c r="AG348" s="1">
        <f t="shared" ca="1" si="346"/>
        <v>6</v>
      </c>
      <c r="AH348" s="1" t="str">
        <f t="shared" si="342"/>
        <v/>
      </c>
      <c r="AI348" s="1" t="str">
        <f t="shared" si="343"/>
        <v/>
      </c>
      <c r="AJ348" s="1" t="str">
        <f t="shared" si="344"/>
        <v/>
      </c>
      <c r="AL348" s="167">
        <f t="shared" ref="AL348:BE348" si="420">+IF($AE348="CC",SUMIF($R348:$V348,AL$9,$R367:$V367),0)</f>
        <v>0</v>
      </c>
      <c r="AM348" s="167">
        <f t="shared" si="420"/>
        <v>0</v>
      </c>
      <c r="AN348" s="167">
        <f t="shared" si="420"/>
        <v>0</v>
      </c>
      <c r="AO348" s="167">
        <f t="shared" si="420"/>
        <v>0</v>
      </c>
      <c r="AP348" s="167">
        <f t="shared" si="420"/>
        <v>0</v>
      </c>
      <c r="AQ348" s="167">
        <f t="shared" si="420"/>
        <v>0</v>
      </c>
      <c r="AR348" s="167">
        <f t="shared" si="420"/>
        <v>0</v>
      </c>
      <c r="AS348" s="167">
        <f t="shared" si="420"/>
        <v>0</v>
      </c>
      <c r="AT348" s="167">
        <f t="shared" si="420"/>
        <v>0</v>
      </c>
      <c r="AU348" s="167">
        <f t="shared" si="420"/>
        <v>0</v>
      </c>
      <c r="AV348" s="167">
        <f t="shared" si="420"/>
        <v>0</v>
      </c>
      <c r="AW348" s="167">
        <f t="shared" si="420"/>
        <v>0</v>
      </c>
      <c r="AX348" s="167">
        <f t="shared" si="420"/>
        <v>0</v>
      </c>
      <c r="AY348" s="167">
        <f t="shared" si="420"/>
        <v>0</v>
      </c>
      <c r="AZ348" s="167">
        <f t="shared" si="420"/>
        <v>0</v>
      </c>
      <c r="BA348" s="167">
        <f t="shared" si="420"/>
        <v>0</v>
      </c>
      <c r="BB348" s="167">
        <f t="shared" si="420"/>
        <v>0</v>
      </c>
      <c r="BC348" s="167">
        <f t="shared" si="420"/>
        <v>0</v>
      </c>
      <c r="BD348" s="167">
        <f t="shared" si="420"/>
        <v>0</v>
      </c>
      <c r="BE348" s="167">
        <f t="shared" si="420"/>
        <v>0</v>
      </c>
      <c r="BG348" s="167"/>
    </row>
    <row r="349" spans="1:59">
      <c r="A349" s="93"/>
      <c r="B349" s="94"/>
      <c r="C349" s="324">
        <v>3</v>
      </c>
      <c r="D349" s="832"/>
      <c r="E349" s="833"/>
      <c r="F349" s="833"/>
      <c r="G349" s="834"/>
      <c r="H349" s="49"/>
      <c r="I349" s="50"/>
      <c r="J349" s="866"/>
      <c r="K349" s="867"/>
      <c r="L349" s="51"/>
      <c r="M349" s="52"/>
      <c r="N349" s="52"/>
      <c r="O349" s="52"/>
      <c r="P349" s="52"/>
      <c r="Q349" s="318">
        <f t="shared" si="417"/>
        <v>0</v>
      </c>
      <c r="R349" s="51"/>
      <c r="S349" s="60"/>
      <c r="T349" s="59"/>
      <c r="U349" s="59"/>
      <c r="V349" s="63"/>
      <c r="W349" s="319">
        <f t="shared" si="418"/>
        <v>0</v>
      </c>
      <c r="X349" s="320">
        <f t="shared" si="415"/>
        <v>0</v>
      </c>
      <c r="Y349" s="325">
        <f t="shared" ref="Y349:Y364" si="421">+IF(X349="E","E",(W349+X349))</f>
        <v>0</v>
      </c>
      <c r="Z349" s="51"/>
      <c r="AA349" s="334">
        <f t="shared" ref="AA349:AA364" si="422">+IF(Y349="E","E",(Y349-Z349))</f>
        <v>0</v>
      </c>
      <c r="AB349" s="327" t="str">
        <f>IF(A349="A","√",IF('Formulario 1'!$D$11=8,IF('Cuadro de Personal'!Q349&gt;30,"E",IF(Y349&gt;48,"E","√")),IF(Y349&gt;48,"E","√")))</f>
        <v>√</v>
      </c>
      <c r="AC349" s="1">
        <f t="shared" si="419"/>
        <v>1</v>
      </c>
      <c r="AE349" s="1" t="str">
        <f t="shared" si="398"/>
        <v/>
      </c>
      <c r="AF349" s="1">
        <f t="shared" si="341"/>
        <v>0</v>
      </c>
      <c r="AG349" s="1">
        <f t="shared" ca="1" si="346"/>
        <v>6</v>
      </c>
      <c r="AH349" s="1" t="str">
        <f t="shared" si="342"/>
        <v/>
      </c>
      <c r="AI349" s="1" t="str">
        <f t="shared" si="343"/>
        <v/>
      </c>
      <c r="AJ349" s="1" t="str">
        <f t="shared" si="344"/>
        <v/>
      </c>
      <c r="AL349" s="167">
        <f t="shared" ref="AL349:BE349" si="423">+IF($AE349="CC",SUMIF($R349:$V349,AL$9,$R368:$V368),0)</f>
        <v>0</v>
      </c>
      <c r="AM349" s="167">
        <f t="shared" si="423"/>
        <v>0</v>
      </c>
      <c r="AN349" s="167">
        <f t="shared" si="423"/>
        <v>0</v>
      </c>
      <c r="AO349" s="167">
        <f t="shared" si="423"/>
        <v>0</v>
      </c>
      <c r="AP349" s="167">
        <f t="shared" si="423"/>
        <v>0</v>
      </c>
      <c r="AQ349" s="167">
        <f t="shared" si="423"/>
        <v>0</v>
      </c>
      <c r="AR349" s="167">
        <f t="shared" si="423"/>
        <v>0</v>
      </c>
      <c r="AS349" s="167">
        <f t="shared" si="423"/>
        <v>0</v>
      </c>
      <c r="AT349" s="167">
        <f t="shared" si="423"/>
        <v>0</v>
      </c>
      <c r="AU349" s="167">
        <f t="shared" si="423"/>
        <v>0</v>
      </c>
      <c r="AV349" s="167">
        <f t="shared" si="423"/>
        <v>0</v>
      </c>
      <c r="AW349" s="167">
        <f t="shared" si="423"/>
        <v>0</v>
      </c>
      <c r="AX349" s="167">
        <f t="shared" si="423"/>
        <v>0</v>
      </c>
      <c r="AY349" s="167">
        <f t="shared" si="423"/>
        <v>0</v>
      </c>
      <c r="AZ349" s="167">
        <f t="shared" si="423"/>
        <v>0</v>
      </c>
      <c r="BA349" s="167">
        <f t="shared" si="423"/>
        <v>0</v>
      </c>
      <c r="BB349" s="167">
        <f t="shared" si="423"/>
        <v>0</v>
      </c>
      <c r="BC349" s="167">
        <f t="shared" si="423"/>
        <v>0</v>
      </c>
      <c r="BD349" s="167">
        <f t="shared" si="423"/>
        <v>0</v>
      </c>
      <c r="BE349" s="167">
        <f t="shared" si="423"/>
        <v>0</v>
      </c>
      <c r="BG349" s="167"/>
    </row>
    <row r="350" spans="1:59">
      <c r="A350" s="93"/>
      <c r="B350" s="94"/>
      <c r="C350" s="324">
        <v>4</v>
      </c>
      <c r="D350" s="832"/>
      <c r="E350" s="833"/>
      <c r="F350" s="833"/>
      <c r="G350" s="834"/>
      <c r="H350" s="49"/>
      <c r="I350" s="50"/>
      <c r="J350" s="866"/>
      <c r="K350" s="867"/>
      <c r="L350" s="51"/>
      <c r="M350" s="52"/>
      <c r="N350" s="52"/>
      <c r="O350" s="52"/>
      <c r="P350" s="52"/>
      <c r="Q350" s="318">
        <f t="shared" si="417"/>
        <v>0</v>
      </c>
      <c r="R350" s="51"/>
      <c r="S350" s="60"/>
      <c r="T350" s="59"/>
      <c r="U350" s="59"/>
      <c r="V350" s="63"/>
      <c r="W350" s="319">
        <f t="shared" si="418"/>
        <v>0</v>
      </c>
      <c r="X350" s="320">
        <f t="shared" si="415"/>
        <v>0</v>
      </c>
      <c r="Y350" s="325">
        <f t="shared" si="421"/>
        <v>0</v>
      </c>
      <c r="Z350" s="51"/>
      <c r="AA350" s="334">
        <f t="shared" si="422"/>
        <v>0</v>
      </c>
      <c r="AB350" s="327" t="str">
        <f>IF(A350="A","√",IF('Formulario 1'!$D$11=8,IF('Cuadro de Personal'!Q350&gt;30,"E",IF(Y350&gt;48,"E","√")),IF(Y350&gt;48,"E","√")))</f>
        <v>√</v>
      </c>
      <c r="AC350" s="1">
        <f t="shared" si="419"/>
        <v>1</v>
      </c>
      <c r="AE350" s="1" t="str">
        <f t="shared" si="398"/>
        <v/>
      </c>
      <c r="AF350" s="1">
        <f t="shared" ref="AF350:AF413" si="424">+IF(Z377="Hoja de Cálculo",1,0)</f>
        <v>0</v>
      </c>
      <c r="AG350" s="1">
        <f t="shared" ca="1" si="346"/>
        <v>6</v>
      </c>
      <c r="AH350" s="1" t="str">
        <f t="shared" ref="AH350:AH413" si="425">+IF(AF350=1,AG350,"")</f>
        <v/>
      </c>
      <c r="AI350" s="1" t="str">
        <f t="shared" ref="AI350:AI413" si="426">+IF(AF350=1,CONCATENATE("CP",AG350),"")</f>
        <v/>
      </c>
      <c r="AJ350" s="1" t="str">
        <f t="shared" ref="AJ350:AJ413" si="427">+IF(AF350=1,AB350,"")</f>
        <v/>
      </c>
      <c r="AL350" s="167">
        <f t="shared" ref="AL350:BE350" si="428">+IF($AE350="CC",SUMIF($R350:$V350,AL$9,$R369:$V369),0)</f>
        <v>0</v>
      </c>
      <c r="AM350" s="167">
        <f t="shared" si="428"/>
        <v>0</v>
      </c>
      <c r="AN350" s="167">
        <f t="shared" si="428"/>
        <v>0</v>
      </c>
      <c r="AO350" s="167">
        <f t="shared" si="428"/>
        <v>0</v>
      </c>
      <c r="AP350" s="167">
        <f t="shared" si="428"/>
        <v>0</v>
      </c>
      <c r="AQ350" s="167">
        <f t="shared" si="428"/>
        <v>0</v>
      </c>
      <c r="AR350" s="167">
        <f t="shared" si="428"/>
        <v>0</v>
      </c>
      <c r="AS350" s="167">
        <f t="shared" si="428"/>
        <v>0</v>
      </c>
      <c r="AT350" s="167">
        <f t="shared" si="428"/>
        <v>0</v>
      </c>
      <c r="AU350" s="167">
        <f t="shared" si="428"/>
        <v>0</v>
      </c>
      <c r="AV350" s="167">
        <f t="shared" si="428"/>
        <v>0</v>
      </c>
      <c r="AW350" s="167">
        <f t="shared" si="428"/>
        <v>0</v>
      </c>
      <c r="AX350" s="167">
        <f t="shared" si="428"/>
        <v>0</v>
      </c>
      <c r="AY350" s="167">
        <f t="shared" si="428"/>
        <v>0</v>
      </c>
      <c r="AZ350" s="167">
        <f t="shared" si="428"/>
        <v>0</v>
      </c>
      <c r="BA350" s="167">
        <f t="shared" si="428"/>
        <v>0</v>
      </c>
      <c r="BB350" s="167">
        <f t="shared" si="428"/>
        <v>0</v>
      </c>
      <c r="BC350" s="167">
        <f t="shared" si="428"/>
        <v>0</v>
      </c>
      <c r="BD350" s="167">
        <f t="shared" si="428"/>
        <v>0</v>
      </c>
      <c r="BE350" s="167">
        <f t="shared" si="428"/>
        <v>0</v>
      </c>
      <c r="BG350" s="167"/>
    </row>
    <row r="351" spans="1:59">
      <c r="A351" s="93"/>
      <c r="B351" s="94"/>
      <c r="C351" s="324">
        <v>5</v>
      </c>
      <c r="D351" s="832"/>
      <c r="E351" s="833"/>
      <c r="F351" s="833"/>
      <c r="G351" s="834"/>
      <c r="H351" s="49"/>
      <c r="I351" s="50"/>
      <c r="J351" s="866"/>
      <c r="K351" s="867"/>
      <c r="L351" s="51"/>
      <c r="M351" s="52"/>
      <c r="N351" s="52"/>
      <c r="O351" s="52"/>
      <c r="P351" s="52"/>
      <c r="Q351" s="318">
        <f t="shared" si="417"/>
        <v>0</v>
      </c>
      <c r="R351" s="51"/>
      <c r="S351" s="60"/>
      <c r="T351" s="59"/>
      <c r="U351" s="59"/>
      <c r="V351" s="63"/>
      <c r="W351" s="319">
        <f t="shared" si="418"/>
        <v>0</v>
      </c>
      <c r="X351" s="320">
        <f t="shared" si="415"/>
        <v>0</v>
      </c>
      <c r="Y351" s="325">
        <f t="shared" si="421"/>
        <v>0</v>
      </c>
      <c r="Z351" s="51"/>
      <c r="AA351" s="334">
        <f t="shared" si="422"/>
        <v>0</v>
      </c>
      <c r="AB351" s="327" t="str">
        <f>IF(A351="A","√",IF('Formulario 1'!$D$11=8,IF('Cuadro de Personal'!Q351&gt;30,"E",IF(Y351&gt;48,"E","√")),IF(Y351&gt;48,"E","√")))</f>
        <v>√</v>
      </c>
      <c r="AC351" s="1">
        <f t="shared" si="419"/>
        <v>1</v>
      </c>
      <c r="AE351" s="1" t="str">
        <f t="shared" si="398"/>
        <v/>
      </c>
      <c r="AF351" s="1">
        <f t="shared" si="424"/>
        <v>0</v>
      </c>
      <c r="AG351" s="1">
        <f t="shared" ref="AG351:AG414" ca="1" si="429">+AG350+AF351</f>
        <v>6</v>
      </c>
      <c r="AH351" s="1" t="str">
        <f t="shared" si="425"/>
        <v/>
      </c>
      <c r="AI351" s="1" t="str">
        <f t="shared" si="426"/>
        <v/>
      </c>
      <c r="AJ351" s="1" t="str">
        <f t="shared" si="427"/>
        <v/>
      </c>
      <c r="AL351" s="167">
        <f t="shared" ref="AL351:BE351" si="430">+IF($AE351="CC",SUMIF($R351:$V351,AL$9,$R370:$V370),0)</f>
        <v>0</v>
      </c>
      <c r="AM351" s="167">
        <f t="shared" si="430"/>
        <v>0</v>
      </c>
      <c r="AN351" s="167">
        <f t="shared" si="430"/>
        <v>0</v>
      </c>
      <c r="AO351" s="167">
        <f t="shared" si="430"/>
        <v>0</v>
      </c>
      <c r="AP351" s="167">
        <f t="shared" si="430"/>
        <v>0</v>
      </c>
      <c r="AQ351" s="167">
        <f t="shared" si="430"/>
        <v>0</v>
      </c>
      <c r="AR351" s="167">
        <f t="shared" si="430"/>
        <v>0</v>
      </c>
      <c r="AS351" s="167">
        <f t="shared" si="430"/>
        <v>0</v>
      </c>
      <c r="AT351" s="167">
        <f t="shared" si="430"/>
        <v>0</v>
      </c>
      <c r="AU351" s="167">
        <f t="shared" si="430"/>
        <v>0</v>
      </c>
      <c r="AV351" s="167">
        <f t="shared" si="430"/>
        <v>0</v>
      </c>
      <c r="AW351" s="167">
        <f t="shared" si="430"/>
        <v>0</v>
      </c>
      <c r="AX351" s="167">
        <f t="shared" si="430"/>
        <v>0</v>
      </c>
      <c r="AY351" s="167">
        <f t="shared" si="430"/>
        <v>0</v>
      </c>
      <c r="AZ351" s="167">
        <f t="shared" si="430"/>
        <v>0</v>
      </c>
      <c r="BA351" s="167">
        <f t="shared" si="430"/>
        <v>0</v>
      </c>
      <c r="BB351" s="167">
        <f t="shared" si="430"/>
        <v>0</v>
      </c>
      <c r="BC351" s="167">
        <f t="shared" si="430"/>
        <v>0</v>
      </c>
      <c r="BD351" s="167">
        <f t="shared" si="430"/>
        <v>0</v>
      </c>
      <c r="BE351" s="167">
        <f t="shared" si="430"/>
        <v>0</v>
      </c>
      <c r="BG351" s="167"/>
    </row>
    <row r="352" spans="1:59">
      <c r="A352" s="93"/>
      <c r="B352" s="94"/>
      <c r="C352" s="324">
        <v>6</v>
      </c>
      <c r="D352" s="832"/>
      <c r="E352" s="833"/>
      <c r="F352" s="833"/>
      <c r="G352" s="834"/>
      <c r="H352" s="49"/>
      <c r="I352" s="50"/>
      <c r="J352" s="866"/>
      <c r="K352" s="867"/>
      <c r="L352" s="51"/>
      <c r="M352" s="52"/>
      <c r="N352" s="52"/>
      <c r="O352" s="52"/>
      <c r="P352" s="52"/>
      <c r="Q352" s="318">
        <f t="shared" si="417"/>
        <v>0</v>
      </c>
      <c r="R352" s="51"/>
      <c r="S352" s="60"/>
      <c r="T352" s="59"/>
      <c r="U352" s="59"/>
      <c r="V352" s="63"/>
      <c r="W352" s="319">
        <f t="shared" si="418"/>
        <v>0</v>
      </c>
      <c r="X352" s="320">
        <f t="shared" si="415"/>
        <v>0</v>
      </c>
      <c r="Y352" s="325">
        <f t="shared" si="421"/>
        <v>0</v>
      </c>
      <c r="Z352" s="51"/>
      <c r="AA352" s="334">
        <f t="shared" si="422"/>
        <v>0</v>
      </c>
      <c r="AB352" s="327" t="str">
        <f>IF(A352="A","√",IF('Formulario 1'!$D$11=8,IF('Cuadro de Personal'!Q352&gt;30,"E",IF(Y352&gt;48,"E","√")),IF(Y352&gt;48,"E","√")))</f>
        <v>√</v>
      </c>
      <c r="AC352" s="1">
        <f t="shared" si="419"/>
        <v>1</v>
      </c>
      <c r="AE352" s="1" t="str">
        <f t="shared" si="398"/>
        <v/>
      </c>
      <c r="AF352" s="1">
        <f t="shared" si="424"/>
        <v>0</v>
      </c>
      <c r="AG352" s="1">
        <f t="shared" ca="1" si="429"/>
        <v>6</v>
      </c>
      <c r="AH352" s="1" t="str">
        <f t="shared" si="425"/>
        <v/>
      </c>
      <c r="AI352" s="1" t="str">
        <f t="shared" si="426"/>
        <v/>
      </c>
      <c r="AJ352" s="1" t="str">
        <f t="shared" si="427"/>
        <v/>
      </c>
      <c r="AL352" s="167">
        <f t="shared" ref="AL352:BE352" si="431">+IF($AE352="CC",SUMIF($R352:$V352,AL$9,$R371:$V371),0)</f>
        <v>0</v>
      </c>
      <c r="AM352" s="167">
        <f t="shared" si="431"/>
        <v>0</v>
      </c>
      <c r="AN352" s="167">
        <f t="shared" si="431"/>
        <v>0</v>
      </c>
      <c r="AO352" s="167">
        <f t="shared" si="431"/>
        <v>0</v>
      </c>
      <c r="AP352" s="167">
        <f t="shared" si="431"/>
        <v>0</v>
      </c>
      <c r="AQ352" s="167">
        <f t="shared" si="431"/>
        <v>0</v>
      </c>
      <c r="AR352" s="167">
        <f t="shared" si="431"/>
        <v>0</v>
      </c>
      <c r="AS352" s="167">
        <f t="shared" si="431"/>
        <v>0</v>
      </c>
      <c r="AT352" s="167">
        <f t="shared" si="431"/>
        <v>0</v>
      </c>
      <c r="AU352" s="167">
        <f t="shared" si="431"/>
        <v>0</v>
      </c>
      <c r="AV352" s="167">
        <f t="shared" si="431"/>
        <v>0</v>
      </c>
      <c r="AW352" s="167">
        <f t="shared" si="431"/>
        <v>0</v>
      </c>
      <c r="AX352" s="167">
        <f t="shared" si="431"/>
        <v>0</v>
      </c>
      <c r="AY352" s="167">
        <f t="shared" si="431"/>
        <v>0</v>
      </c>
      <c r="AZ352" s="167">
        <f t="shared" si="431"/>
        <v>0</v>
      </c>
      <c r="BA352" s="167">
        <f t="shared" si="431"/>
        <v>0</v>
      </c>
      <c r="BB352" s="167">
        <f t="shared" si="431"/>
        <v>0</v>
      </c>
      <c r="BC352" s="167">
        <f t="shared" si="431"/>
        <v>0</v>
      </c>
      <c r="BD352" s="167">
        <f t="shared" si="431"/>
        <v>0</v>
      </c>
      <c r="BE352" s="167">
        <f t="shared" si="431"/>
        <v>0</v>
      </c>
      <c r="BG352" s="167"/>
    </row>
    <row r="353" spans="1:62">
      <c r="A353" s="93"/>
      <c r="B353" s="94"/>
      <c r="C353" s="324">
        <v>7</v>
      </c>
      <c r="D353" s="832"/>
      <c r="E353" s="833"/>
      <c r="F353" s="833"/>
      <c r="G353" s="834"/>
      <c r="H353" s="49"/>
      <c r="I353" s="50"/>
      <c r="J353" s="866"/>
      <c r="K353" s="867"/>
      <c r="L353" s="51"/>
      <c r="M353" s="52"/>
      <c r="N353" s="52"/>
      <c r="O353" s="52"/>
      <c r="P353" s="52"/>
      <c r="Q353" s="318">
        <f t="shared" si="417"/>
        <v>0</v>
      </c>
      <c r="R353" s="51"/>
      <c r="S353" s="60"/>
      <c r="T353" s="59"/>
      <c r="U353" s="59"/>
      <c r="V353" s="63"/>
      <c r="W353" s="319">
        <f t="shared" si="418"/>
        <v>0</v>
      </c>
      <c r="X353" s="320">
        <f t="shared" si="415"/>
        <v>0</v>
      </c>
      <c r="Y353" s="325">
        <f t="shared" si="421"/>
        <v>0</v>
      </c>
      <c r="Z353" s="51"/>
      <c r="AA353" s="334">
        <f t="shared" si="422"/>
        <v>0</v>
      </c>
      <c r="AB353" s="327" t="str">
        <f>IF(A353="A","√",IF('Formulario 1'!$D$11=8,IF('Cuadro de Personal'!Q353&gt;30,"E",IF(Y353&gt;48,"E","√")),IF(Y353&gt;48,"E","√")))</f>
        <v>√</v>
      </c>
      <c r="AC353" s="1">
        <f t="shared" si="419"/>
        <v>1</v>
      </c>
      <c r="AE353" s="1" t="str">
        <f t="shared" si="398"/>
        <v/>
      </c>
      <c r="AF353" s="1">
        <f t="shared" si="424"/>
        <v>0</v>
      </c>
      <c r="AG353" s="1">
        <f t="shared" ca="1" si="429"/>
        <v>6</v>
      </c>
      <c r="AH353" s="1" t="str">
        <f t="shared" si="425"/>
        <v/>
      </c>
      <c r="AI353" s="1" t="str">
        <f t="shared" si="426"/>
        <v/>
      </c>
      <c r="AJ353" s="1" t="str">
        <f t="shared" si="427"/>
        <v/>
      </c>
      <c r="AL353" s="167">
        <f t="shared" ref="AL353:BE353" si="432">+IF($AE353="CC",SUMIF($R353:$V353,AL$9,$R372:$V372),0)</f>
        <v>0</v>
      </c>
      <c r="AM353" s="167">
        <f t="shared" si="432"/>
        <v>0</v>
      </c>
      <c r="AN353" s="167">
        <f t="shared" si="432"/>
        <v>0</v>
      </c>
      <c r="AO353" s="167">
        <f t="shared" si="432"/>
        <v>0</v>
      </c>
      <c r="AP353" s="167">
        <f t="shared" si="432"/>
        <v>0</v>
      </c>
      <c r="AQ353" s="167">
        <f t="shared" si="432"/>
        <v>0</v>
      </c>
      <c r="AR353" s="167">
        <f t="shared" si="432"/>
        <v>0</v>
      </c>
      <c r="AS353" s="167">
        <f t="shared" si="432"/>
        <v>0</v>
      </c>
      <c r="AT353" s="167">
        <f t="shared" si="432"/>
        <v>0</v>
      </c>
      <c r="AU353" s="167">
        <f t="shared" si="432"/>
        <v>0</v>
      </c>
      <c r="AV353" s="167">
        <f t="shared" si="432"/>
        <v>0</v>
      </c>
      <c r="AW353" s="167">
        <f t="shared" si="432"/>
        <v>0</v>
      </c>
      <c r="AX353" s="167">
        <f t="shared" si="432"/>
        <v>0</v>
      </c>
      <c r="AY353" s="167">
        <f t="shared" si="432"/>
        <v>0</v>
      </c>
      <c r="AZ353" s="167">
        <f t="shared" si="432"/>
        <v>0</v>
      </c>
      <c r="BA353" s="167">
        <f t="shared" si="432"/>
        <v>0</v>
      </c>
      <c r="BB353" s="167">
        <f t="shared" si="432"/>
        <v>0</v>
      </c>
      <c r="BC353" s="167">
        <f t="shared" si="432"/>
        <v>0</v>
      </c>
      <c r="BD353" s="167">
        <f t="shared" si="432"/>
        <v>0</v>
      </c>
      <c r="BE353" s="167">
        <f t="shared" si="432"/>
        <v>0</v>
      </c>
      <c r="BG353" s="167"/>
    </row>
    <row r="354" spans="1:62">
      <c r="A354" s="93"/>
      <c r="B354" s="94"/>
      <c r="C354" s="324">
        <v>8</v>
      </c>
      <c r="D354" s="832"/>
      <c r="E354" s="833"/>
      <c r="F354" s="833"/>
      <c r="G354" s="834"/>
      <c r="H354" s="49"/>
      <c r="I354" s="50"/>
      <c r="J354" s="866"/>
      <c r="K354" s="867"/>
      <c r="L354" s="51"/>
      <c r="M354" s="52"/>
      <c r="N354" s="52"/>
      <c r="O354" s="52"/>
      <c r="P354" s="52"/>
      <c r="Q354" s="318">
        <f t="shared" si="417"/>
        <v>0</v>
      </c>
      <c r="R354" s="51"/>
      <c r="S354" s="60"/>
      <c r="T354" s="59"/>
      <c r="U354" s="59"/>
      <c r="V354" s="63"/>
      <c r="W354" s="319">
        <f t="shared" si="418"/>
        <v>0</v>
      </c>
      <c r="X354" s="320">
        <f t="shared" si="415"/>
        <v>0</v>
      </c>
      <c r="Y354" s="325">
        <f t="shared" si="421"/>
        <v>0</v>
      </c>
      <c r="Z354" s="51"/>
      <c r="AA354" s="334">
        <f t="shared" si="422"/>
        <v>0</v>
      </c>
      <c r="AB354" s="327" t="str">
        <f>IF(A354="A","√",IF('Formulario 1'!$D$11=8,IF('Cuadro de Personal'!Q354&gt;30,"E",IF(Y354&gt;48,"E","√")),IF(Y354&gt;48,"E","√")))</f>
        <v>√</v>
      </c>
      <c r="AC354" s="1">
        <f t="shared" si="419"/>
        <v>1</v>
      </c>
      <c r="AE354" s="1" t="str">
        <f t="shared" si="398"/>
        <v/>
      </c>
      <c r="AF354" s="1">
        <f t="shared" si="424"/>
        <v>0</v>
      </c>
      <c r="AG354" s="1">
        <f t="shared" ca="1" si="429"/>
        <v>6</v>
      </c>
      <c r="AH354" s="1" t="str">
        <f t="shared" si="425"/>
        <v/>
      </c>
      <c r="AI354" s="1" t="str">
        <f t="shared" si="426"/>
        <v/>
      </c>
      <c r="AJ354" s="1" t="str">
        <f t="shared" si="427"/>
        <v/>
      </c>
      <c r="AL354" s="167">
        <f t="shared" ref="AL354:BE354" si="433">+IF($AE354="CC",SUMIF($R354:$V354,AL$9,$R373:$V373),0)</f>
        <v>0</v>
      </c>
      <c r="AM354" s="167">
        <f t="shared" si="433"/>
        <v>0</v>
      </c>
      <c r="AN354" s="167">
        <f t="shared" si="433"/>
        <v>0</v>
      </c>
      <c r="AO354" s="167">
        <f t="shared" si="433"/>
        <v>0</v>
      </c>
      <c r="AP354" s="167">
        <f t="shared" si="433"/>
        <v>0</v>
      </c>
      <c r="AQ354" s="167">
        <f t="shared" si="433"/>
        <v>0</v>
      </c>
      <c r="AR354" s="167">
        <f t="shared" si="433"/>
        <v>0</v>
      </c>
      <c r="AS354" s="167">
        <f t="shared" si="433"/>
        <v>0</v>
      </c>
      <c r="AT354" s="167">
        <f t="shared" si="433"/>
        <v>0</v>
      </c>
      <c r="AU354" s="167">
        <f t="shared" si="433"/>
        <v>0</v>
      </c>
      <c r="AV354" s="167">
        <f t="shared" si="433"/>
        <v>0</v>
      </c>
      <c r="AW354" s="167">
        <f t="shared" si="433"/>
        <v>0</v>
      </c>
      <c r="AX354" s="167">
        <f t="shared" si="433"/>
        <v>0</v>
      </c>
      <c r="AY354" s="167">
        <f t="shared" si="433"/>
        <v>0</v>
      </c>
      <c r="AZ354" s="167">
        <f t="shared" si="433"/>
        <v>0</v>
      </c>
      <c r="BA354" s="167">
        <f t="shared" si="433"/>
        <v>0</v>
      </c>
      <c r="BB354" s="167">
        <f t="shared" si="433"/>
        <v>0</v>
      </c>
      <c r="BC354" s="167">
        <f t="shared" si="433"/>
        <v>0</v>
      </c>
      <c r="BD354" s="167">
        <f t="shared" si="433"/>
        <v>0</v>
      </c>
      <c r="BE354" s="167">
        <f t="shared" si="433"/>
        <v>0</v>
      </c>
      <c r="BG354" s="167"/>
    </row>
    <row r="355" spans="1:62">
      <c r="A355" s="93"/>
      <c r="B355" s="94"/>
      <c r="C355" s="324">
        <v>9</v>
      </c>
      <c r="D355" s="832"/>
      <c r="E355" s="833"/>
      <c r="F355" s="833"/>
      <c r="G355" s="834"/>
      <c r="H355" s="49"/>
      <c r="I355" s="50"/>
      <c r="J355" s="866"/>
      <c r="K355" s="867"/>
      <c r="L355" s="51"/>
      <c r="M355" s="52"/>
      <c r="N355" s="52"/>
      <c r="O355" s="52"/>
      <c r="P355" s="52"/>
      <c r="Q355" s="318">
        <f t="shared" si="417"/>
        <v>0</v>
      </c>
      <c r="R355" s="51"/>
      <c r="S355" s="60"/>
      <c r="T355" s="59"/>
      <c r="U355" s="59"/>
      <c r="V355" s="63"/>
      <c r="W355" s="319">
        <f t="shared" si="418"/>
        <v>0</v>
      </c>
      <c r="X355" s="320">
        <f t="shared" si="415"/>
        <v>0</v>
      </c>
      <c r="Y355" s="325">
        <f t="shared" si="421"/>
        <v>0</v>
      </c>
      <c r="Z355" s="51"/>
      <c r="AA355" s="334">
        <f t="shared" si="422"/>
        <v>0</v>
      </c>
      <c r="AB355" s="327" t="str">
        <f>IF(A355="A","√",IF('Formulario 1'!$D$11=8,IF('Cuadro de Personal'!Q355&gt;30,"E",IF(Y355&gt;48,"E","√")),IF(Y355&gt;48,"E","√")))</f>
        <v>√</v>
      </c>
      <c r="AC355" s="1">
        <f t="shared" si="419"/>
        <v>1</v>
      </c>
      <c r="AE355" s="1" t="str">
        <f t="shared" si="398"/>
        <v/>
      </c>
      <c r="AF355" s="1">
        <f t="shared" si="424"/>
        <v>0</v>
      </c>
      <c r="AG355" s="1">
        <f t="shared" ca="1" si="429"/>
        <v>6</v>
      </c>
      <c r="AH355" s="1" t="str">
        <f t="shared" si="425"/>
        <v/>
      </c>
      <c r="AI355" s="1" t="str">
        <f t="shared" si="426"/>
        <v/>
      </c>
      <c r="AJ355" s="1" t="str">
        <f t="shared" si="427"/>
        <v/>
      </c>
      <c r="AL355" s="167">
        <f t="shared" ref="AL355:BE355" si="434">+IF($AE355="CC",SUMIF($R355:$V355,AL$9,$R374:$V374),0)</f>
        <v>0</v>
      </c>
      <c r="AM355" s="167">
        <f t="shared" si="434"/>
        <v>0</v>
      </c>
      <c r="AN355" s="167">
        <f t="shared" si="434"/>
        <v>0</v>
      </c>
      <c r="AO355" s="167">
        <f t="shared" si="434"/>
        <v>0</v>
      </c>
      <c r="AP355" s="167">
        <f t="shared" si="434"/>
        <v>0</v>
      </c>
      <c r="AQ355" s="167">
        <f t="shared" si="434"/>
        <v>0</v>
      </c>
      <c r="AR355" s="167">
        <f t="shared" si="434"/>
        <v>0</v>
      </c>
      <c r="AS355" s="167">
        <f t="shared" si="434"/>
        <v>0</v>
      </c>
      <c r="AT355" s="167">
        <f t="shared" si="434"/>
        <v>0</v>
      </c>
      <c r="AU355" s="167">
        <f t="shared" si="434"/>
        <v>0</v>
      </c>
      <c r="AV355" s="167">
        <f t="shared" si="434"/>
        <v>0</v>
      </c>
      <c r="AW355" s="167">
        <f t="shared" si="434"/>
        <v>0</v>
      </c>
      <c r="AX355" s="167">
        <f t="shared" si="434"/>
        <v>0</v>
      </c>
      <c r="AY355" s="167">
        <f t="shared" si="434"/>
        <v>0</v>
      </c>
      <c r="AZ355" s="167">
        <f t="shared" si="434"/>
        <v>0</v>
      </c>
      <c r="BA355" s="167">
        <f t="shared" si="434"/>
        <v>0</v>
      </c>
      <c r="BB355" s="167">
        <f t="shared" si="434"/>
        <v>0</v>
      </c>
      <c r="BC355" s="167">
        <f t="shared" si="434"/>
        <v>0</v>
      </c>
      <c r="BD355" s="167">
        <f t="shared" si="434"/>
        <v>0</v>
      </c>
      <c r="BE355" s="167">
        <f t="shared" si="434"/>
        <v>0</v>
      </c>
      <c r="BG355" s="167"/>
    </row>
    <row r="356" spans="1:62">
      <c r="A356" s="93"/>
      <c r="B356" s="94"/>
      <c r="C356" s="324">
        <v>10</v>
      </c>
      <c r="D356" s="832"/>
      <c r="E356" s="833"/>
      <c r="F356" s="833"/>
      <c r="G356" s="834"/>
      <c r="H356" s="49"/>
      <c r="I356" s="50"/>
      <c r="J356" s="866"/>
      <c r="K356" s="867"/>
      <c r="L356" s="51"/>
      <c r="M356" s="52"/>
      <c r="N356" s="52"/>
      <c r="O356" s="52"/>
      <c r="P356" s="52"/>
      <c r="Q356" s="318">
        <f t="shared" si="417"/>
        <v>0</v>
      </c>
      <c r="R356" s="51"/>
      <c r="S356" s="60"/>
      <c r="T356" s="59"/>
      <c r="U356" s="59"/>
      <c r="V356" s="63"/>
      <c r="W356" s="319">
        <f t="shared" si="418"/>
        <v>0</v>
      </c>
      <c r="X356" s="320">
        <f t="shared" si="415"/>
        <v>0</v>
      </c>
      <c r="Y356" s="325">
        <f t="shared" si="421"/>
        <v>0</v>
      </c>
      <c r="Z356" s="51"/>
      <c r="AA356" s="334">
        <f t="shared" si="422"/>
        <v>0</v>
      </c>
      <c r="AB356" s="327" t="str">
        <f>IF(A356="A","√",IF('Formulario 1'!$D$11=8,IF('Cuadro de Personal'!Q356&gt;30,"E",IF(Y356&gt;48,"E","√")),IF(Y356&gt;48,"E","√")))</f>
        <v>√</v>
      </c>
      <c r="AC356" s="1">
        <f t="shared" si="419"/>
        <v>1</v>
      </c>
      <c r="AE356" s="1" t="str">
        <f t="shared" si="398"/>
        <v/>
      </c>
      <c r="AF356" s="1">
        <f t="shared" si="424"/>
        <v>0</v>
      </c>
      <c r="AG356" s="1">
        <f t="shared" ca="1" si="429"/>
        <v>6</v>
      </c>
      <c r="AH356" s="1" t="str">
        <f t="shared" si="425"/>
        <v/>
      </c>
      <c r="AI356" s="1" t="str">
        <f t="shared" si="426"/>
        <v/>
      </c>
      <c r="AJ356" s="1" t="str">
        <f t="shared" si="427"/>
        <v/>
      </c>
      <c r="AL356" s="167">
        <f t="shared" ref="AL356:BE356" si="435">+IF($AE356="CC",SUMIF($R356:$V356,AL$9,$R375:$V375),0)</f>
        <v>0</v>
      </c>
      <c r="AM356" s="167">
        <f t="shared" si="435"/>
        <v>0</v>
      </c>
      <c r="AN356" s="167">
        <f t="shared" si="435"/>
        <v>0</v>
      </c>
      <c r="AO356" s="167">
        <f t="shared" si="435"/>
        <v>0</v>
      </c>
      <c r="AP356" s="167">
        <f t="shared" si="435"/>
        <v>0</v>
      </c>
      <c r="AQ356" s="167">
        <f t="shared" si="435"/>
        <v>0</v>
      </c>
      <c r="AR356" s="167">
        <f t="shared" si="435"/>
        <v>0</v>
      </c>
      <c r="AS356" s="167">
        <f t="shared" si="435"/>
        <v>0</v>
      </c>
      <c r="AT356" s="167">
        <f t="shared" si="435"/>
        <v>0</v>
      </c>
      <c r="AU356" s="167">
        <f t="shared" si="435"/>
        <v>0</v>
      </c>
      <c r="AV356" s="167">
        <f t="shared" si="435"/>
        <v>0</v>
      </c>
      <c r="AW356" s="167">
        <f t="shared" si="435"/>
        <v>0</v>
      </c>
      <c r="AX356" s="167">
        <f t="shared" si="435"/>
        <v>0</v>
      </c>
      <c r="AY356" s="167">
        <f t="shared" si="435"/>
        <v>0</v>
      </c>
      <c r="AZ356" s="167">
        <f t="shared" si="435"/>
        <v>0</v>
      </c>
      <c r="BA356" s="167">
        <f t="shared" si="435"/>
        <v>0</v>
      </c>
      <c r="BB356" s="167">
        <f t="shared" si="435"/>
        <v>0</v>
      </c>
      <c r="BC356" s="167">
        <f t="shared" si="435"/>
        <v>0</v>
      </c>
      <c r="BD356" s="167">
        <f t="shared" si="435"/>
        <v>0</v>
      </c>
      <c r="BE356" s="167">
        <f t="shared" si="435"/>
        <v>0</v>
      </c>
      <c r="BG356" s="167"/>
    </row>
    <row r="357" spans="1:62">
      <c r="A357" s="93"/>
      <c r="B357" s="94"/>
      <c r="C357" s="324">
        <v>11</v>
      </c>
      <c r="D357" s="832"/>
      <c r="E357" s="833"/>
      <c r="F357" s="833"/>
      <c r="G357" s="834"/>
      <c r="H357" s="49"/>
      <c r="I357" s="50"/>
      <c r="J357" s="866"/>
      <c r="K357" s="867"/>
      <c r="L357" s="51"/>
      <c r="M357" s="52"/>
      <c r="N357" s="52"/>
      <c r="O357" s="52"/>
      <c r="P357" s="52"/>
      <c r="Q357" s="318">
        <f t="shared" si="417"/>
        <v>0</v>
      </c>
      <c r="R357" s="51"/>
      <c r="S357" s="60"/>
      <c r="T357" s="59"/>
      <c r="U357" s="59"/>
      <c r="V357" s="63"/>
      <c r="W357" s="319">
        <f t="shared" si="418"/>
        <v>0</v>
      </c>
      <c r="X357" s="320">
        <f t="shared" si="415"/>
        <v>0</v>
      </c>
      <c r="Y357" s="325">
        <f t="shared" si="421"/>
        <v>0</v>
      </c>
      <c r="Z357" s="51"/>
      <c r="AA357" s="334">
        <f t="shared" si="422"/>
        <v>0</v>
      </c>
      <c r="AB357" s="327" t="str">
        <f>IF(A357="A","√",IF('Formulario 1'!$D$11=8,IF('Cuadro de Personal'!Q357&gt;30,"E",IF(Y357&gt;48,"E","√")),IF(Y357&gt;48,"E","√")))</f>
        <v>√</v>
      </c>
      <c r="AC357" s="1">
        <f t="shared" si="419"/>
        <v>1</v>
      </c>
      <c r="AE357" s="1" t="str">
        <f t="shared" si="398"/>
        <v/>
      </c>
      <c r="AF357" s="1">
        <f t="shared" si="424"/>
        <v>0</v>
      </c>
      <c r="AG357" s="1">
        <f t="shared" ca="1" si="429"/>
        <v>6</v>
      </c>
      <c r="AH357" s="1" t="str">
        <f t="shared" si="425"/>
        <v/>
      </c>
      <c r="AI357" s="1" t="str">
        <f t="shared" si="426"/>
        <v/>
      </c>
      <c r="AJ357" s="1" t="str">
        <f t="shared" si="427"/>
        <v/>
      </c>
      <c r="AL357" s="167">
        <f t="shared" ref="AL357:BE357" si="436">+IF($AE357="CC",SUMIF($R357:$V357,AL$9,$R376:$V376),0)</f>
        <v>0</v>
      </c>
      <c r="AM357" s="167">
        <f t="shared" si="436"/>
        <v>0</v>
      </c>
      <c r="AN357" s="167">
        <f t="shared" si="436"/>
        <v>0</v>
      </c>
      <c r="AO357" s="167">
        <f t="shared" si="436"/>
        <v>0</v>
      </c>
      <c r="AP357" s="167">
        <f t="shared" si="436"/>
        <v>0</v>
      </c>
      <c r="AQ357" s="167">
        <f t="shared" si="436"/>
        <v>0</v>
      </c>
      <c r="AR357" s="167">
        <f t="shared" si="436"/>
        <v>0</v>
      </c>
      <c r="AS357" s="167">
        <f t="shared" si="436"/>
        <v>0</v>
      </c>
      <c r="AT357" s="167">
        <f t="shared" si="436"/>
        <v>0</v>
      </c>
      <c r="AU357" s="167">
        <f t="shared" si="436"/>
        <v>0</v>
      </c>
      <c r="AV357" s="167">
        <f t="shared" si="436"/>
        <v>0</v>
      </c>
      <c r="AW357" s="167">
        <f t="shared" si="436"/>
        <v>0</v>
      </c>
      <c r="AX357" s="167">
        <f t="shared" si="436"/>
        <v>0</v>
      </c>
      <c r="AY357" s="167">
        <f t="shared" si="436"/>
        <v>0</v>
      </c>
      <c r="AZ357" s="167">
        <f t="shared" si="436"/>
        <v>0</v>
      </c>
      <c r="BA357" s="167">
        <f t="shared" si="436"/>
        <v>0</v>
      </c>
      <c r="BB357" s="167">
        <f t="shared" si="436"/>
        <v>0</v>
      </c>
      <c r="BC357" s="167">
        <f t="shared" si="436"/>
        <v>0</v>
      </c>
      <c r="BD357" s="167">
        <f t="shared" si="436"/>
        <v>0</v>
      </c>
      <c r="BE357" s="167">
        <f t="shared" si="436"/>
        <v>0</v>
      </c>
      <c r="BG357" s="167"/>
    </row>
    <row r="358" spans="1:62">
      <c r="A358" s="93"/>
      <c r="B358" s="94"/>
      <c r="C358" s="324">
        <v>12</v>
      </c>
      <c r="D358" s="832"/>
      <c r="E358" s="833"/>
      <c r="F358" s="833"/>
      <c r="G358" s="834"/>
      <c r="H358" s="49"/>
      <c r="I358" s="50"/>
      <c r="J358" s="866"/>
      <c r="K358" s="867"/>
      <c r="L358" s="51"/>
      <c r="M358" s="52"/>
      <c r="N358" s="52"/>
      <c r="O358" s="52"/>
      <c r="P358" s="52"/>
      <c r="Q358" s="318">
        <f t="shared" si="417"/>
        <v>0</v>
      </c>
      <c r="R358" s="51"/>
      <c r="S358" s="60"/>
      <c r="T358" s="59"/>
      <c r="U358" s="59"/>
      <c r="V358" s="63"/>
      <c r="W358" s="319">
        <f t="shared" si="418"/>
        <v>0</v>
      </c>
      <c r="X358" s="320">
        <f t="shared" si="415"/>
        <v>0</v>
      </c>
      <c r="Y358" s="325">
        <f t="shared" si="421"/>
        <v>0</v>
      </c>
      <c r="Z358" s="51"/>
      <c r="AA358" s="334">
        <f t="shared" si="422"/>
        <v>0</v>
      </c>
      <c r="AB358" s="327" t="str">
        <f>IF(A358="A","√",IF('Formulario 1'!$D$11=8,IF('Cuadro de Personal'!Q358&gt;30,"E",IF(Y358&gt;48,"E","√")),IF(Y358&gt;48,"E","√")))</f>
        <v>√</v>
      </c>
      <c r="AC358" s="1">
        <f t="shared" si="419"/>
        <v>1</v>
      </c>
      <c r="AE358" s="1" t="str">
        <f t="shared" si="398"/>
        <v/>
      </c>
      <c r="AF358" s="1">
        <f t="shared" si="424"/>
        <v>0</v>
      </c>
      <c r="AG358" s="1">
        <f t="shared" ca="1" si="429"/>
        <v>6</v>
      </c>
      <c r="AH358" s="1" t="str">
        <f t="shared" si="425"/>
        <v/>
      </c>
      <c r="AI358" s="1" t="str">
        <f t="shared" si="426"/>
        <v/>
      </c>
      <c r="AJ358" s="1" t="str">
        <f t="shared" si="427"/>
        <v/>
      </c>
      <c r="AL358" s="167">
        <f t="shared" ref="AL358:BE358" si="437">+IF($AE358="CC",SUMIF($R358:$V358,AL$9,$R377:$V377),0)</f>
        <v>0</v>
      </c>
      <c r="AM358" s="167">
        <f t="shared" si="437"/>
        <v>0</v>
      </c>
      <c r="AN358" s="167">
        <f t="shared" si="437"/>
        <v>0</v>
      </c>
      <c r="AO358" s="167">
        <f t="shared" si="437"/>
        <v>0</v>
      </c>
      <c r="AP358" s="167">
        <f t="shared" si="437"/>
        <v>0</v>
      </c>
      <c r="AQ358" s="167">
        <f t="shared" si="437"/>
        <v>0</v>
      </c>
      <c r="AR358" s="167">
        <f t="shared" si="437"/>
        <v>0</v>
      </c>
      <c r="AS358" s="167">
        <f t="shared" si="437"/>
        <v>0</v>
      </c>
      <c r="AT358" s="167">
        <f t="shared" si="437"/>
        <v>0</v>
      </c>
      <c r="AU358" s="167">
        <f t="shared" si="437"/>
        <v>0</v>
      </c>
      <c r="AV358" s="167">
        <f t="shared" si="437"/>
        <v>0</v>
      </c>
      <c r="AW358" s="167">
        <f t="shared" si="437"/>
        <v>0</v>
      </c>
      <c r="AX358" s="167">
        <f t="shared" si="437"/>
        <v>0</v>
      </c>
      <c r="AY358" s="167">
        <f t="shared" si="437"/>
        <v>0</v>
      </c>
      <c r="AZ358" s="167">
        <f t="shared" si="437"/>
        <v>0</v>
      </c>
      <c r="BA358" s="167">
        <f t="shared" si="437"/>
        <v>0</v>
      </c>
      <c r="BB358" s="167">
        <f t="shared" si="437"/>
        <v>0</v>
      </c>
      <c r="BC358" s="167">
        <f t="shared" si="437"/>
        <v>0</v>
      </c>
      <c r="BD358" s="167">
        <f t="shared" si="437"/>
        <v>0</v>
      </c>
      <c r="BE358" s="167">
        <f t="shared" si="437"/>
        <v>0</v>
      </c>
      <c r="BG358" s="167"/>
    </row>
    <row r="359" spans="1:62">
      <c r="A359" s="93"/>
      <c r="B359" s="94"/>
      <c r="C359" s="324">
        <v>13</v>
      </c>
      <c r="D359" s="832"/>
      <c r="E359" s="833"/>
      <c r="F359" s="833"/>
      <c r="G359" s="834"/>
      <c r="H359" s="49"/>
      <c r="I359" s="50"/>
      <c r="J359" s="866"/>
      <c r="K359" s="867"/>
      <c r="L359" s="51"/>
      <c r="M359" s="52"/>
      <c r="N359" s="52"/>
      <c r="O359" s="52"/>
      <c r="P359" s="52"/>
      <c r="Q359" s="318">
        <f t="shared" si="417"/>
        <v>0</v>
      </c>
      <c r="R359" s="51"/>
      <c r="S359" s="60"/>
      <c r="T359" s="59"/>
      <c r="U359" s="59"/>
      <c r="V359" s="63"/>
      <c r="W359" s="319">
        <f t="shared" si="418"/>
        <v>0</v>
      </c>
      <c r="X359" s="320">
        <f t="shared" si="415"/>
        <v>0</v>
      </c>
      <c r="Y359" s="325">
        <f t="shared" si="421"/>
        <v>0</v>
      </c>
      <c r="Z359" s="51"/>
      <c r="AA359" s="334">
        <f t="shared" si="422"/>
        <v>0</v>
      </c>
      <c r="AB359" s="327" t="str">
        <f>IF(A359="A","√",IF('Formulario 1'!$D$11=8,IF('Cuadro de Personal'!Q359&gt;30,"E",IF(Y359&gt;48,"E","√")),IF(Y359&gt;48,"E","√")))</f>
        <v>√</v>
      </c>
      <c r="AC359" s="1">
        <f t="shared" si="419"/>
        <v>1</v>
      </c>
      <c r="AE359" s="1" t="str">
        <f t="shared" si="398"/>
        <v/>
      </c>
      <c r="AF359" s="1">
        <f t="shared" si="424"/>
        <v>0</v>
      </c>
      <c r="AG359" s="1">
        <f t="shared" ca="1" si="429"/>
        <v>6</v>
      </c>
      <c r="AH359" s="1" t="str">
        <f t="shared" si="425"/>
        <v/>
      </c>
      <c r="AI359" s="1" t="str">
        <f t="shared" si="426"/>
        <v/>
      </c>
      <c r="AJ359" s="1" t="str">
        <f t="shared" si="427"/>
        <v/>
      </c>
      <c r="AL359" s="167">
        <f t="shared" ref="AL359:BE359" si="438">+IF($AE359="CC",SUMIF($R359:$V359,AL$9,$R378:$V378),0)</f>
        <v>0</v>
      </c>
      <c r="AM359" s="167">
        <f t="shared" si="438"/>
        <v>0</v>
      </c>
      <c r="AN359" s="167">
        <f t="shared" si="438"/>
        <v>0</v>
      </c>
      <c r="AO359" s="167">
        <f t="shared" si="438"/>
        <v>0</v>
      </c>
      <c r="AP359" s="167">
        <f t="shared" si="438"/>
        <v>0</v>
      </c>
      <c r="AQ359" s="167">
        <f t="shared" si="438"/>
        <v>0</v>
      </c>
      <c r="AR359" s="167">
        <f t="shared" si="438"/>
        <v>0</v>
      </c>
      <c r="AS359" s="167">
        <f t="shared" si="438"/>
        <v>0</v>
      </c>
      <c r="AT359" s="167">
        <f t="shared" si="438"/>
        <v>0</v>
      </c>
      <c r="AU359" s="167">
        <f t="shared" si="438"/>
        <v>0</v>
      </c>
      <c r="AV359" s="167">
        <f t="shared" si="438"/>
        <v>0</v>
      </c>
      <c r="AW359" s="167">
        <f t="shared" si="438"/>
        <v>0</v>
      </c>
      <c r="AX359" s="167">
        <f t="shared" si="438"/>
        <v>0</v>
      </c>
      <c r="AY359" s="167">
        <f t="shared" si="438"/>
        <v>0</v>
      </c>
      <c r="AZ359" s="167">
        <f t="shared" si="438"/>
        <v>0</v>
      </c>
      <c r="BA359" s="167">
        <f t="shared" si="438"/>
        <v>0</v>
      </c>
      <c r="BB359" s="167">
        <f t="shared" si="438"/>
        <v>0</v>
      </c>
      <c r="BC359" s="167">
        <f t="shared" si="438"/>
        <v>0</v>
      </c>
      <c r="BD359" s="167">
        <f t="shared" si="438"/>
        <v>0</v>
      </c>
      <c r="BE359" s="167">
        <f t="shared" si="438"/>
        <v>0</v>
      </c>
      <c r="BG359" s="167"/>
    </row>
    <row r="360" spans="1:62">
      <c r="A360" s="93"/>
      <c r="B360" s="94"/>
      <c r="C360" s="324">
        <v>14</v>
      </c>
      <c r="D360" s="832"/>
      <c r="E360" s="833"/>
      <c r="F360" s="833"/>
      <c r="G360" s="834"/>
      <c r="H360" s="49"/>
      <c r="I360" s="50"/>
      <c r="J360" s="866"/>
      <c r="K360" s="867"/>
      <c r="L360" s="51"/>
      <c r="M360" s="52"/>
      <c r="N360" s="52"/>
      <c r="O360" s="52"/>
      <c r="P360" s="52"/>
      <c r="Q360" s="318">
        <f t="shared" si="417"/>
        <v>0</v>
      </c>
      <c r="R360" s="51"/>
      <c r="S360" s="60"/>
      <c r="T360" s="59"/>
      <c r="U360" s="59"/>
      <c r="V360" s="63"/>
      <c r="W360" s="319">
        <f t="shared" si="418"/>
        <v>0</v>
      </c>
      <c r="X360" s="320">
        <f t="shared" si="415"/>
        <v>0</v>
      </c>
      <c r="Y360" s="325">
        <f t="shared" si="421"/>
        <v>0</v>
      </c>
      <c r="Z360" s="51"/>
      <c r="AA360" s="334">
        <f t="shared" si="422"/>
        <v>0</v>
      </c>
      <c r="AB360" s="327" t="str">
        <f>IF(A360="A","√",IF('Formulario 1'!$D$11=8,IF('Cuadro de Personal'!Q360&gt;30,"E",IF(Y360&gt;48,"E","√")),IF(Y360&gt;48,"E","√")))</f>
        <v>√</v>
      </c>
      <c r="AC360" s="1">
        <f t="shared" si="419"/>
        <v>1</v>
      </c>
      <c r="AE360" s="1" t="str">
        <f t="shared" si="398"/>
        <v/>
      </c>
      <c r="AF360" s="1">
        <f t="shared" si="424"/>
        <v>0</v>
      </c>
      <c r="AG360" s="1">
        <f t="shared" ca="1" si="429"/>
        <v>6</v>
      </c>
      <c r="AH360" s="1" t="str">
        <f t="shared" si="425"/>
        <v/>
      </c>
      <c r="AI360" s="1" t="str">
        <f t="shared" si="426"/>
        <v/>
      </c>
      <c r="AJ360" s="1" t="str">
        <f t="shared" si="427"/>
        <v/>
      </c>
      <c r="AL360" s="167">
        <f t="shared" ref="AL360:BE360" si="439">+IF($AE360="CC",SUMIF($R360:$V360,AL$9,$R379:$V379),0)</f>
        <v>0</v>
      </c>
      <c r="AM360" s="167">
        <f t="shared" si="439"/>
        <v>0</v>
      </c>
      <c r="AN360" s="167">
        <f t="shared" si="439"/>
        <v>0</v>
      </c>
      <c r="AO360" s="167">
        <f t="shared" si="439"/>
        <v>0</v>
      </c>
      <c r="AP360" s="167">
        <f t="shared" si="439"/>
        <v>0</v>
      </c>
      <c r="AQ360" s="167">
        <f t="shared" si="439"/>
        <v>0</v>
      </c>
      <c r="AR360" s="167">
        <f t="shared" si="439"/>
        <v>0</v>
      </c>
      <c r="AS360" s="167">
        <f t="shared" si="439"/>
        <v>0</v>
      </c>
      <c r="AT360" s="167">
        <f t="shared" si="439"/>
        <v>0</v>
      </c>
      <c r="AU360" s="167">
        <f t="shared" si="439"/>
        <v>0</v>
      </c>
      <c r="AV360" s="167">
        <f t="shared" si="439"/>
        <v>0</v>
      </c>
      <c r="AW360" s="167">
        <f t="shared" si="439"/>
        <v>0</v>
      </c>
      <c r="AX360" s="167">
        <f t="shared" si="439"/>
        <v>0</v>
      </c>
      <c r="AY360" s="167">
        <f t="shared" si="439"/>
        <v>0</v>
      </c>
      <c r="AZ360" s="167">
        <f t="shared" si="439"/>
        <v>0</v>
      </c>
      <c r="BA360" s="167">
        <f t="shared" si="439"/>
        <v>0</v>
      </c>
      <c r="BB360" s="167">
        <f t="shared" si="439"/>
        <v>0</v>
      </c>
      <c r="BC360" s="167">
        <f t="shared" si="439"/>
        <v>0</v>
      </c>
      <c r="BD360" s="167">
        <f t="shared" si="439"/>
        <v>0</v>
      </c>
      <c r="BE360" s="167">
        <f t="shared" si="439"/>
        <v>0</v>
      </c>
      <c r="BG360" s="167"/>
    </row>
    <row r="361" spans="1:62">
      <c r="A361" s="93"/>
      <c r="B361" s="94"/>
      <c r="C361" s="324">
        <v>15</v>
      </c>
      <c r="D361" s="832"/>
      <c r="E361" s="833"/>
      <c r="F361" s="833"/>
      <c r="G361" s="834"/>
      <c r="H361" s="49"/>
      <c r="I361" s="50"/>
      <c r="J361" s="866"/>
      <c r="K361" s="867"/>
      <c r="L361" s="51"/>
      <c r="M361" s="52"/>
      <c r="N361" s="52"/>
      <c r="O361" s="52"/>
      <c r="P361" s="52"/>
      <c r="Q361" s="318">
        <f t="shared" si="417"/>
        <v>0</v>
      </c>
      <c r="R361" s="51"/>
      <c r="S361" s="60"/>
      <c r="T361" s="59"/>
      <c r="U361" s="59"/>
      <c r="V361" s="63"/>
      <c r="W361" s="319">
        <f t="shared" si="418"/>
        <v>0</v>
      </c>
      <c r="X361" s="320">
        <f t="shared" si="415"/>
        <v>0</v>
      </c>
      <c r="Y361" s="325">
        <f t="shared" si="421"/>
        <v>0</v>
      </c>
      <c r="Z361" s="51"/>
      <c r="AA361" s="334">
        <f t="shared" si="422"/>
        <v>0</v>
      </c>
      <c r="AB361" s="327" t="str">
        <f>IF(A361="A","√",IF('Formulario 1'!$D$11=8,IF('Cuadro de Personal'!Q361&gt;30,"E",IF(Y361&gt;48,"E","√")),IF(Y361&gt;48,"E","√")))</f>
        <v>√</v>
      </c>
      <c r="AC361" s="1">
        <f t="shared" si="419"/>
        <v>1</v>
      </c>
      <c r="AE361" s="1" t="str">
        <f t="shared" si="398"/>
        <v/>
      </c>
      <c r="AF361" s="1">
        <f t="shared" si="424"/>
        <v>0</v>
      </c>
      <c r="AG361" s="1">
        <f t="shared" ca="1" si="429"/>
        <v>6</v>
      </c>
      <c r="AH361" s="1" t="str">
        <f t="shared" si="425"/>
        <v/>
      </c>
      <c r="AI361" s="1" t="str">
        <f t="shared" si="426"/>
        <v/>
      </c>
      <c r="AJ361" s="1" t="str">
        <f t="shared" si="427"/>
        <v/>
      </c>
      <c r="AL361" s="167">
        <f t="shared" ref="AL361:BE361" si="440">+IF($AE361="CC",SUMIF($R361:$V361,AL$9,$R380:$V380),0)</f>
        <v>0</v>
      </c>
      <c r="AM361" s="167">
        <f t="shared" si="440"/>
        <v>0</v>
      </c>
      <c r="AN361" s="167">
        <f t="shared" si="440"/>
        <v>0</v>
      </c>
      <c r="AO361" s="167">
        <f t="shared" si="440"/>
        <v>0</v>
      </c>
      <c r="AP361" s="167">
        <f t="shared" si="440"/>
        <v>0</v>
      </c>
      <c r="AQ361" s="167">
        <f t="shared" si="440"/>
        <v>0</v>
      </c>
      <c r="AR361" s="167">
        <f t="shared" si="440"/>
        <v>0</v>
      </c>
      <c r="AS361" s="167">
        <f t="shared" si="440"/>
        <v>0</v>
      </c>
      <c r="AT361" s="167">
        <f t="shared" si="440"/>
        <v>0</v>
      </c>
      <c r="AU361" s="167">
        <f t="shared" si="440"/>
        <v>0</v>
      </c>
      <c r="AV361" s="167">
        <f t="shared" si="440"/>
        <v>0</v>
      </c>
      <c r="AW361" s="167">
        <f t="shared" si="440"/>
        <v>0</v>
      </c>
      <c r="AX361" s="167">
        <f t="shared" si="440"/>
        <v>0</v>
      </c>
      <c r="AY361" s="167">
        <f t="shared" si="440"/>
        <v>0</v>
      </c>
      <c r="AZ361" s="167">
        <f t="shared" si="440"/>
        <v>0</v>
      </c>
      <c r="BA361" s="167">
        <f t="shared" si="440"/>
        <v>0</v>
      </c>
      <c r="BB361" s="167">
        <f t="shared" si="440"/>
        <v>0</v>
      </c>
      <c r="BC361" s="167">
        <f t="shared" si="440"/>
        <v>0</v>
      </c>
      <c r="BD361" s="167">
        <f t="shared" si="440"/>
        <v>0</v>
      </c>
      <c r="BE361" s="167">
        <f t="shared" si="440"/>
        <v>0</v>
      </c>
      <c r="BG361" s="167"/>
    </row>
    <row r="362" spans="1:62">
      <c r="A362" s="93"/>
      <c r="B362" s="94"/>
      <c r="C362" s="324">
        <v>16</v>
      </c>
      <c r="D362" s="832"/>
      <c r="E362" s="833"/>
      <c r="F362" s="833"/>
      <c r="G362" s="834"/>
      <c r="H362" s="49"/>
      <c r="I362" s="50"/>
      <c r="J362" s="866"/>
      <c r="K362" s="867"/>
      <c r="L362" s="51"/>
      <c r="M362" s="52"/>
      <c r="N362" s="52"/>
      <c r="O362" s="52"/>
      <c r="P362" s="52"/>
      <c r="Q362" s="318">
        <f t="shared" si="417"/>
        <v>0</v>
      </c>
      <c r="R362" s="51"/>
      <c r="S362" s="60"/>
      <c r="T362" s="59"/>
      <c r="U362" s="59"/>
      <c r="V362" s="63"/>
      <c r="W362" s="319">
        <f t="shared" si="418"/>
        <v>0</v>
      </c>
      <c r="X362" s="320">
        <f t="shared" si="415"/>
        <v>0</v>
      </c>
      <c r="Y362" s="325">
        <f t="shared" si="421"/>
        <v>0</v>
      </c>
      <c r="Z362" s="51"/>
      <c r="AA362" s="334">
        <f t="shared" si="422"/>
        <v>0</v>
      </c>
      <c r="AB362" s="327" t="str">
        <f>IF(A362="A","√",IF('Formulario 1'!$D$11=8,IF('Cuadro de Personal'!Q362&gt;30,"E",IF(Y362&gt;48,"E","√")),IF(Y362&gt;48,"E","√")))</f>
        <v>√</v>
      </c>
      <c r="AC362" s="1">
        <f t="shared" si="419"/>
        <v>1</v>
      </c>
      <c r="AE362" s="1" t="str">
        <f t="shared" si="398"/>
        <v/>
      </c>
      <c r="AF362" s="1">
        <f t="shared" si="424"/>
        <v>0</v>
      </c>
      <c r="AG362" s="1">
        <f t="shared" ca="1" si="429"/>
        <v>6</v>
      </c>
      <c r="AH362" s="1" t="str">
        <f t="shared" si="425"/>
        <v/>
      </c>
      <c r="AI362" s="1" t="str">
        <f t="shared" si="426"/>
        <v/>
      </c>
      <c r="AJ362" s="1" t="str">
        <f t="shared" si="427"/>
        <v/>
      </c>
      <c r="AL362" s="167">
        <f t="shared" ref="AL362:BE362" si="441">+IF($AE362="CC",SUMIF($R362:$V362,AL$9,$R381:$V381),0)</f>
        <v>0</v>
      </c>
      <c r="AM362" s="167">
        <f t="shared" si="441"/>
        <v>0</v>
      </c>
      <c r="AN362" s="167">
        <f t="shared" si="441"/>
        <v>0</v>
      </c>
      <c r="AO362" s="167">
        <f t="shared" si="441"/>
        <v>0</v>
      </c>
      <c r="AP362" s="167">
        <f t="shared" si="441"/>
        <v>0</v>
      </c>
      <c r="AQ362" s="167">
        <f t="shared" si="441"/>
        <v>0</v>
      </c>
      <c r="AR362" s="167">
        <f t="shared" si="441"/>
        <v>0</v>
      </c>
      <c r="AS362" s="167">
        <f t="shared" si="441"/>
        <v>0</v>
      </c>
      <c r="AT362" s="167">
        <f t="shared" si="441"/>
        <v>0</v>
      </c>
      <c r="AU362" s="167">
        <f t="shared" si="441"/>
        <v>0</v>
      </c>
      <c r="AV362" s="167">
        <f t="shared" si="441"/>
        <v>0</v>
      </c>
      <c r="AW362" s="167">
        <f t="shared" si="441"/>
        <v>0</v>
      </c>
      <c r="AX362" s="167">
        <f t="shared" si="441"/>
        <v>0</v>
      </c>
      <c r="AY362" s="167">
        <f t="shared" si="441"/>
        <v>0</v>
      </c>
      <c r="AZ362" s="167">
        <f t="shared" si="441"/>
        <v>0</v>
      </c>
      <c r="BA362" s="167">
        <f t="shared" si="441"/>
        <v>0</v>
      </c>
      <c r="BB362" s="167">
        <f t="shared" si="441"/>
        <v>0</v>
      </c>
      <c r="BC362" s="167">
        <f t="shared" si="441"/>
        <v>0</v>
      </c>
      <c r="BD362" s="167">
        <f t="shared" si="441"/>
        <v>0</v>
      </c>
      <c r="BE362" s="167">
        <f t="shared" si="441"/>
        <v>0</v>
      </c>
      <c r="BG362" s="167"/>
    </row>
    <row r="363" spans="1:62">
      <c r="A363" s="93"/>
      <c r="B363" s="94"/>
      <c r="C363" s="324">
        <v>17</v>
      </c>
      <c r="D363" s="832"/>
      <c r="E363" s="833"/>
      <c r="F363" s="833"/>
      <c r="G363" s="834"/>
      <c r="H363" s="49"/>
      <c r="I363" s="50"/>
      <c r="J363" s="866"/>
      <c r="K363" s="867"/>
      <c r="L363" s="51"/>
      <c r="M363" s="52"/>
      <c r="N363" s="52"/>
      <c r="O363" s="52"/>
      <c r="P363" s="52"/>
      <c r="Q363" s="318">
        <f t="shared" si="417"/>
        <v>0</v>
      </c>
      <c r="R363" s="51"/>
      <c r="S363" s="60"/>
      <c r="T363" s="59"/>
      <c r="U363" s="59"/>
      <c r="V363" s="63"/>
      <c r="W363" s="319">
        <f t="shared" si="418"/>
        <v>0</v>
      </c>
      <c r="X363" s="320">
        <f t="shared" si="415"/>
        <v>0</v>
      </c>
      <c r="Y363" s="325">
        <f t="shared" si="421"/>
        <v>0</v>
      </c>
      <c r="Z363" s="51"/>
      <c r="AA363" s="334">
        <f t="shared" si="422"/>
        <v>0</v>
      </c>
      <c r="AB363" s="327" t="str">
        <f>IF(A363="A","√",IF('Formulario 1'!$D$11=8,IF('Cuadro de Personal'!Q363&gt;30,"E",IF(Y363&gt;48,"E","√")),IF(Y363&gt;48,"E","√")))</f>
        <v>√</v>
      </c>
      <c r="AC363" s="1">
        <f t="shared" si="419"/>
        <v>1</v>
      </c>
      <c r="AE363" s="1" t="str">
        <f t="shared" si="398"/>
        <v/>
      </c>
      <c r="AF363" s="1">
        <f t="shared" si="424"/>
        <v>0</v>
      </c>
      <c r="AG363" s="1">
        <f t="shared" ca="1" si="429"/>
        <v>6</v>
      </c>
      <c r="AH363" s="1" t="str">
        <f t="shared" si="425"/>
        <v/>
      </c>
      <c r="AI363" s="1" t="str">
        <f t="shared" si="426"/>
        <v/>
      </c>
      <c r="AJ363" s="1" t="str">
        <f t="shared" si="427"/>
        <v/>
      </c>
      <c r="AL363" s="167">
        <f t="shared" ref="AL363:BE363" si="442">+IF($AE363="CC",SUMIF($R363:$V363,AL$9,$R382:$V382),0)</f>
        <v>0</v>
      </c>
      <c r="AM363" s="167">
        <f t="shared" si="442"/>
        <v>0</v>
      </c>
      <c r="AN363" s="167">
        <f t="shared" si="442"/>
        <v>0</v>
      </c>
      <c r="AO363" s="167">
        <f t="shared" si="442"/>
        <v>0</v>
      </c>
      <c r="AP363" s="167">
        <f t="shared" si="442"/>
        <v>0</v>
      </c>
      <c r="AQ363" s="167">
        <f t="shared" si="442"/>
        <v>0</v>
      </c>
      <c r="AR363" s="167">
        <f t="shared" si="442"/>
        <v>0</v>
      </c>
      <c r="AS363" s="167">
        <f t="shared" si="442"/>
        <v>0</v>
      </c>
      <c r="AT363" s="167">
        <f t="shared" si="442"/>
        <v>0</v>
      </c>
      <c r="AU363" s="167">
        <f t="shared" si="442"/>
        <v>0</v>
      </c>
      <c r="AV363" s="167">
        <f t="shared" si="442"/>
        <v>0</v>
      </c>
      <c r="AW363" s="167">
        <f t="shared" si="442"/>
        <v>0</v>
      </c>
      <c r="AX363" s="167">
        <f t="shared" si="442"/>
        <v>0</v>
      </c>
      <c r="AY363" s="167">
        <f t="shared" si="442"/>
        <v>0</v>
      </c>
      <c r="AZ363" s="167">
        <f t="shared" si="442"/>
        <v>0</v>
      </c>
      <c r="BA363" s="167">
        <f t="shared" si="442"/>
        <v>0</v>
      </c>
      <c r="BB363" s="167">
        <f t="shared" si="442"/>
        <v>0</v>
      </c>
      <c r="BC363" s="167">
        <f t="shared" si="442"/>
        <v>0</v>
      </c>
      <c r="BD363" s="167">
        <f t="shared" si="442"/>
        <v>0</v>
      </c>
      <c r="BE363" s="167">
        <f t="shared" si="442"/>
        <v>0</v>
      </c>
      <c r="BG363" s="167"/>
    </row>
    <row r="364" spans="1:62" ht="15.75" thickBot="1">
      <c r="A364" s="95"/>
      <c r="B364" s="96"/>
      <c r="C364" s="328">
        <v>18</v>
      </c>
      <c r="D364" s="858"/>
      <c r="E364" s="859"/>
      <c r="F364" s="859"/>
      <c r="G364" s="860"/>
      <c r="H364" s="53"/>
      <c r="I364" s="54"/>
      <c r="J364" s="861"/>
      <c r="K364" s="862"/>
      <c r="L364" s="55"/>
      <c r="M364" s="56"/>
      <c r="N364" s="56"/>
      <c r="O364" s="56"/>
      <c r="P364" s="56"/>
      <c r="Q364" s="329">
        <f t="shared" si="417"/>
        <v>0</v>
      </c>
      <c r="R364" s="55"/>
      <c r="S364" s="61"/>
      <c r="T364" s="64"/>
      <c r="U364" s="64"/>
      <c r="V364" s="65"/>
      <c r="W364" s="319">
        <f t="shared" si="418"/>
        <v>0</v>
      </c>
      <c r="X364" s="320">
        <f t="shared" si="415"/>
        <v>0</v>
      </c>
      <c r="Y364" s="330">
        <f t="shared" si="421"/>
        <v>0</v>
      </c>
      <c r="Z364" s="58"/>
      <c r="AA364" s="335">
        <f t="shared" si="422"/>
        <v>0</v>
      </c>
      <c r="AB364" s="332" t="str">
        <f>IF(A364="A","√",IF('Formulario 1'!$D$11=8,IF('Cuadro de Personal'!Q364&gt;30,"E",IF(Y364&gt;48,"E","√")),IF(Y364&gt;48,"E","√")))</f>
        <v>√</v>
      </c>
      <c r="AC364" s="1">
        <f t="shared" si="419"/>
        <v>1</v>
      </c>
      <c r="AE364" s="1" t="str">
        <f t="shared" si="398"/>
        <v/>
      </c>
      <c r="AF364" s="1">
        <f t="shared" si="424"/>
        <v>0</v>
      </c>
      <c r="AG364" s="1">
        <f t="shared" ca="1" si="429"/>
        <v>6</v>
      </c>
      <c r="AH364" s="1" t="str">
        <f t="shared" si="425"/>
        <v/>
      </c>
      <c r="AI364" s="1" t="str">
        <f t="shared" si="426"/>
        <v/>
      </c>
      <c r="AJ364" s="1" t="str">
        <f t="shared" si="427"/>
        <v/>
      </c>
      <c r="AL364" s="167">
        <f t="shared" ref="AL364:BE364" si="443">+IF($AE364="CC",SUMIF($R364:$V364,AL$9,$R383:$V383),0)</f>
        <v>0</v>
      </c>
      <c r="AM364" s="167">
        <f t="shared" si="443"/>
        <v>0</v>
      </c>
      <c r="AN364" s="167">
        <f t="shared" si="443"/>
        <v>0</v>
      </c>
      <c r="AO364" s="167">
        <f t="shared" si="443"/>
        <v>0</v>
      </c>
      <c r="AP364" s="167">
        <f t="shared" si="443"/>
        <v>0</v>
      </c>
      <c r="AQ364" s="167">
        <f t="shared" si="443"/>
        <v>0</v>
      </c>
      <c r="AR364" s="167">
        <f t="shared" si="443"/>
        <v>0</v>
      </c>
      <c r="AS364" s="167">
        <f t="shared" si="443"/>
        <v>0</v>
      </c>
      <c r="AT364" s="167">
        <f t="shared" si="443"/>
        <v>0</v>
      </c>
      <c r="AU364" s="167">
        <f t="shared" si="443"/>
        <v>0</v>
      </c>
      <c r="AV364" s="167">
        <f t="shared" si="443"/>
        <v>0</v>
      </c>
      <c r="AW364" s="167">
        <f t="shared" si="443"/>
        <v>0</v>
      </c>
      <c r="AX364" s="167">
        <f t="shared" si="443"/>
        <v>0</v>
      </c>
      <c r="AY364" s="167">
        <f t="shared" si="443"/>
        <v>0</v>
      </c>
      <c r="AZ364" s="167">
        <f t="shared" si="443"/>
        <v>0</v>
      </c>
      <c r="BA364" s="167">
        <f t="shared" si="443"/>
        <v>0</v>
      </c>
      <c r="BB364" s="167">
        <f t="shared" si="443"/>
        <v>0</v>
      </c>
      <c r="BC364" s="167">
        <f t="shared" si="443"/>
        <v>0</v>
      </c>
      <c r="BD364" s="167">
        <f t="shared" si="443"/>
        <v>0</v>
      </c>
      <c r="BE364" s="167">
        <f t="shared" si="443"/>
        <v>0</v>
      </c>
      <c r="BG364" s="167"/>
    </row>
    <row r="365" spans="1:62" ht="15.75" customHeight="1" thickBot="1">
      <c r="C365" s="66"/>
      <c r="D365" s="66"/>
      <c r="E365" s="66"/>
      <c r="F365" s="66"/>
      <c r="G365" s="66"/>
      <c r="H365" s="117"/>
      <c r="I365" s="863" t="s">
        <v>959</v>
      </c>
      <c r="J365" s="864"/>
      <c r="K365" s="865"/>
      <c r="L365" s="68">
        <f t="shared" ref="L365:S365" si="444">+SUM(L347:L364)-SUMIF($A347:$A364,"A",L347:L364)</f>
        <v>0</v>
      </c>
      <c r="M365" s="67">
        <f t="shared" si="444"/>
        <v>0</v>
      </c>
      <c r="N365" s="67">
        <f t="shared" si="444"/>
        <v>0</v>
      </c>
      <c r="O365" s="67">
        <f t="shared" si="444"/>
        <v>0</v>
      </c>
      <c r="P365" s="67">
        <f t="shared" si="444"/>
        <v>0</v>
      </c>
      <c r="Q365" s="69">
        <f t="shared" si="444"/>
        <v>0</v>
      </c>
      <c r="R365" s="158">
        <f t="shared" si="444"/>
        <v>0</v>
      </c>
      <c r="S365" s="116">
        <f t="shared" si="444"/>
        <v>0</v>
      </c>
      <c r="T365" s="116">
        <f>+SUM(T347:T364)-SUMIF($A347:$A364,"A",T347:T364)</f>
        <v>0</v>
      </c>
      <c r="U365" s="116">
        <f>+SUM(U347:U364)-SUMIF($A347:$A364,"A",U347:U364)</f>
        <v>0</v>
      </c>
      <c r="V365" s="73">
        <f>+SUM(V347:V364)-SUMIF($A347:$A364,"A",V347:V364)</f>
        <v>0</v>
      </c>
      <c r="W365" s="70">
        <f>+SUM(Q365:V365)</f>
        <v>0</v>
      </c>
      <c r="X365" s="71">
        <f>+SUM(X347:X364)</f>
        <v>0</v>
      </c>
      <c r="Y365" s="71">
        <f>+SUM(Y347:Y364)-SUMIF($A347:$A364,"A",Y347:Y364)</f>
        <v>0</v>
      </c>
      <c r="Z365" s="72">
        <f>+SUM(Z347:Z364)</f>
        <v>0</v>
      </c>
      <c r="AA365" s="73">
        <f>+SUM(AA347:AA364)-SUMIF($A347:$A364,"A",AA347:AA364)</f>
        <v>0</v>
      </c>
      <c r="AB365" s="301" t="str">
        <f>IF($C344="n.a.","√",IF(AND(Q367="√",D369=E369,F369=G369),IF(B366="Coordinador de Departamento: asignado",IF(AC365=18,"√","Er"),IF(B366="",IF(AC365=18,"√","Er"),"Er")),"Er"))</f>
        <v>√</v>
      </c>
      <c r="AC365" s="1">
        <f>+SUM(AC347:AC364)</f>
        <v>18</v>
      </c>
      <c r="AE365" s="1" t="str">
        <f t="shared" si="398"/>
        <v/>
      </c>
      <c r="AF365" s="1">
        <f t="shared" si="424"/>
        <v>1</v>
      </c>
      <c r="AG365" s="1">
        <f t="shared" ca="1" si="429"/>
        <v>7</v>
      </c>
      <c r="AH365" s="1">
        <f t="shared" ca="1" si="425"/>
        <v>7</v>
      </c>
      <c r="AI365" s="1" t="str">
        <f t="shared" ca="1" si="426"/>
        <v>CP7</v>
      </c>
      <c r="AJ365" s="1" t="str">
        <f t="shared" si="427"/>
        <v>√</v>
      </c>
      <c r="AL365" s="167">
        <f t="shared" ref="AL365:BE365" si="445">+IF($AE365="CC",SUMIF($R365:$V365,AL$9,$R384:$V384),0)</f>
        <v>0</v>
      </c>
      <c r="AM365" s="167">
        <f t="shared" si="445"/>
        <v>0</v>
      </c>
      <c r="AN365" s="167">
        <f t="shared" si="445"/>
        <v>0</v>
      </c>
      <c r="AO365" s="167">
        <f t="shared" si="445"/>
        <v>0</v>
      </c>
      <c r="AP365" s="167">
        <f t="shared" si="445"/>
        <v>0</v>
      </c>
      <c r="AQ365" s="167">
        <f t="shared" si="445"/>
        <v>0</v>
      </c>
      <c r="AR365" s="167">
        <f t="shared" si="445"/>
        <v>0</v>
      </c>
      <c r="AS365" s="167">
        <f t="shared" si="445"/>
        <v>0</v>
      </c>
      <c r="AT365" s="167">
        <f t="shared" si="445"/>
        <v>0</v>
      </c>
      <c r="AU365" s="167">
        <f t="shared" si="445"/>
        <v>0</v>
      </c>
      <c r="AV365" s="167">
        <f t="shared" si="445"/>
        <v>0</v>
      </c>
      <c r="AW365" s="167">
        <f t="shared" si="445"/>
        <v>0</v>
      </c>
      <c r="AX365" s="167">
        <f t="shared" si="445"/>
        <v>0</v>
      </c>
      <c r="AY365" s="167">
        <f t="shared" si="445"/>
        <v>0</v>
      </c>
      <c r="AZ365" s="167">
        <f t="shared" si="445"/>
        <v>0</v>
      </c>
      <c r="BA365" s="167">
        <f t="shared" si="445"/>
        <v>0</v>
      </c>
      <c r="BB365" s="167">
        <f t="shared" si="445"/>
        <v>0</v>
      </c>
      <c r="BC365" s="167">
        <f t="shared" si="445"/>
        <v>0</v>
      </c>
      <c r="BD365" s="167">
        <f t="shared" si="445"/>
        <v>0</v>
      </c>
      <c r="BE365" s="167">
        <f t="shared" si="445"/>
        <v>0</v>
      </c>
      <c r="BH365" s="308">
        <f>+X365</f>
        <v>0</v>
      </c>
    </row>
    <row r="366" spans="1:62" ht="15.75" customHeight="1">
      <c r="B366" s="912" t="str">
        <f>IF($C344="n.a.","",IF(LOOKUP(A337,'Hoja de Cálculo'!$S$20:$S$45,'Hoja de Cálculo'!$AD$20:$AD$45)=0,"",IF(A367="","Coordinador de Departamento: sin asignar","Coordinador de Departamento: asignado")))</f>
        <v/>
      </c>
      <c r="C366" s="913"/>
      <c r="D366" s="913"/>
      <c r="E366" s="913"/>
      <c r="F366" s="913"/>
      <c r="G366" s="914"/>
      <c r="I366" s="915" t="s">
        <v>954</v>
      </c>
      <c r="J366" s="916"/>
      <c r="K366" s="917"/>
      <c r="L366" s="75" t="str">
        <f>IF($C344="n.a.","n.a.",LOOKUP($A337,'Hoja de Cálculo'!$S$20:$S$45,'Hoja de Cálculo'!W$20:W$45))</f>
        <v>n.a.</v>
      </c>
      <c r="M366" s="74" t="str">
        <f>IF($C344="n.a.","n.a.",LOOKUP($A337,'Hoja de Cálculo'!$S$20:$S$45,'Hoja de Cálculo'!X$20:X$45))</f>
        <v>n.a.</v>
      </c>
      <c r="N366" s="74" t="str">
        <f>IF($C344="n.a.","n.a.",LOOKUP($A337,'Hoja de Cálculo'!$S$20:$S$45,'Hoja de Cálculo'!Y$20:Y$45))</f>
        <v>n.a.</v>
      </c>
      <c r="O366" s="74" t="str">
        <f>IF($C344="n.a.","n.a.",LOOKUP($A337,'Hoja de Cálculo'!$S$20:$S$45,'Hoja de Cálculo'!Z$20:Z$45))</f>
        <v>n.a.</v>
      </c>
      <c r="P366" s="74" t="str">
        <f>IF($C344="n.a.","n.a.",LOOKUP($A337,'Hoja de Cálculo'!$S$20:$S$45,'Hoja de Cálculo'!AA$20:AA$45))</f>
        <v>n.a.</v>
      </c>
      <c r="Q366" s="76">
        <f>+SUM(L366:P366)</f>
        <v>0</v>
      </c>
      <c r="R366" s="77" t="str">
        <f>+IF(R346=2,LOOKUP($A337,'Hoja de Cálculo'!$S$20:$S$45,'Hoja de Cálculo'!$AD$20:$AD$45),"")</f>
        <v/>
      </c>
      <c r="S366" s="77" t="str">
        <f>+IF(S346=2,LOOKUP($A337,'Hoja de Cálculo'!$S$20:$S$45,'Hoja de Cálculo'!$AD$20:$AD$45),"")</f>
        <v/>
      </c>
      <c r="T366" s="77" t="str">
        <f>+IF(T346=2,LOOKUP($A337,'Hoja de Cálculo'!$S$20:$S$45,'Hoja de Cálculo'!$AD$20:$AD$45),"")</f>
        <v/>
      </c>
      <c r="U366" s="77" t="str">
        <f>+IF(U346=2,LOOKUP($A337,'Hoja de Cálculo'!$S$20:$S$45,'Hoja de Cálculo'!$AD$20:$AD$45),"")</f>
        <v/>
      </c>
      <c r="V366" s="77" t="str">
        <f>+IF(V346=2,LOOKUP($A337,'Hoja de Cálculo'!$S$20:$S$45,'Hoja de Cálculo'!$AD$20:$AD$45),"")</f>
        <v/>
      </c>
      <c r="W366" s="70"/>
      <c r="X366" s="77"/>
      <c r="Y366" s="77"/>
      <c r="Z366" s="77"/>
      <c r="AA366" s="77"/>
      <c r="AE366" s="1" t="str">
        <f t="shared" si="398"/>
        <v/>
      </c>
      <c r="AF366" s="1">
        <f t="shared" si="424"/>
        <v>0</v>
      </c>
      <c r="AG366" s="1">
        <f t="shared" ca="1" si="429"/>
        <v>7</v>
      </c>
      <c r="AH366" s="1" t="str">
        <f t="shared" si="425"/>
        <v/>
      </c>
      <c r="AI366" s="1" t="str">
        <f t="shared" si="426"/>
        <v/>
      </c>
      <c r="AJ366" s="1" t="str">
        <f t="shared" si="427"/>
        <v/>
      </c>
      <c r="AL366" s="167">
        <f t="shared" ref="AL366:BE366" si="446">+IF($AE366="CC",SUMIF($R366:$V366,AL$9,$R385:$V385),0)</f>
        <v>0</v>
      </c>
      <c r="AM366" s="167">
        <f t="shared" si="446"/>
        <v>0</v>
      </c>
      <c r="AN366" s="167">
        <f t="shared" si="446"/>
        <v>0</v>
      </c>
      <c r="AO366" s="167">
        <f t="shared" si="446"/>
        <v>0</v>
      </c>
      <c r="AP366" s="167">
        <f t="shared" si="446"/>
        <v>0</v>
      </c>
      <c r="AQ366" s="167">
        <f t="shared" si="446"/>
        <v>0</v>
      </c>
      <c r="AR366" s="167">
        <f t="shared" si="446"/>
        <v>0</v>
      </c>
      <c r="AS366" s="167">
        <f t="shared" si="446"/>
        <v>0</v>
      </c>
      <c r="AT366" s="167">
        <f t="shared" si="446"/>
        <v>0</v>
      </c>
      <c r="AU366" s="167">
        <f t="shared" si="446"/>
        <v>0</v>
      </c>
      <c r="AV366" s="167">
        <f t="shared" si="446"/>
        <v>0</v>
      </c>
      <c r="AW366" s="167">
        <f t="shared" si="446"/>
        <v>0</v>
      </c>
      <c r="AX366" s="167">
        <f t="shared" si="446"/>
        <v>0</v>
      </c>
      <c r="AY366" s="167">
        <f t="shared" si="446"/>
        <v>0</v>
      </c>
      <c r="AZ366" s="167">
        <f t="shared" si="446"/>
        <v>0</v>
      </c>
      <c r="BA366" s="167">
        <f t="shared" si="446"/>
        <v>0</v>
      </c>
      <c r="BB366" s="167">
        <f t="shared" si="446"/>
        <v>0</v>
      </c>
      <c r="BC366" s="167">
        <f t="shared" si="446"/>
        <v>0</v>
      </c>
      <c r="BD366" s="167">
        <f t="shared" si="446"/>
        <v>0</v>
      </c>
      <c r="BE366" s="167">
        <f t="shared" si="446"/>
        <v>0</v>
      </c>
    </row>
    <row r="367" spans="1:62" ht="15" customHeight="1" thickBot="1">
      <c r="A367" s="119" t="str">
        <f>+IF(R367="√",1,IF(S367="√",1,IF(T367="√",1,IF(U367="√",1,IF(V367="√",1,"")))))</f>
        <v/>
      </c>
      <c r="B367" s="918" t="str">
        <f>+IF('Formulario 1'!$E$60=2,"",IF(OR(C344="Educación Física",C344="Educación Musical",C344="Educación Religiosa",C344="Informática Educativa"),IF(D369=E369,"Lecciones de Taller Prevocacional asignadas",IF(D369&gt;E369,"Lecciones de Taller Prevocacional sin asignar","Lecciones de Taller Prevocacional sobreasignadas")),""))</f>
        <v/>
      </c>
      <c r="C367" s="919"/>
      <c r="D367" s="919"/>
      <c r="E367" s="919"/>
      <c r="F367" s="919"/>
      <c r="G367" s="920"/>
      <c r="H367" s="66"/>
      <c r="I367" s="849" t="s">
        <v>937</v>
      </c>
      <c r="J367" s="850"/>
      <c r="K367" s="851" t="s">
        <v>938</v>
      </c>
      <c r="L367" s="80" t="str">
        <f>IF(L366="n.a.","n.a.",IF(L365&gt;L366,"E",IF(L365&lt;L366,"S","√")))</f>
        <v>n.a.</v>
      </c>
      <c r="M367" s="79" t="str">
        <f>IF(M366="n.a.","n.a.",IF(M365&gt;M366,"E",IF(M365&lt;M366,"S","√")))</f>
        <v>n.a.</v>
      </c>
      <c r="N367" s="79" t="str">
        <f>IF(N366="n.a.","n.a.",IF(N365&gt;N366,"E",IF(N365&lt;N366,"S","√")))</f>
        <v>n.a.</v>
      </c>
      <c r="O367" s="79" t="str">
        <f>IF(O366="n.a.","n.a.",IF(O365&gt;O366,"E",IF(O365&lt;O366,"S","√")))</f>
        <v>n.a.</v>
      </c>
      <c r="P367" s="79" t="str">
        <f>IF(P366="n.a.","n.a.",IF(P365&gt;P366,"E",IF(P365&lt;P366,"S","√")))</f>
        <v>n.a.</v>
      </c>
      <c r="Q367" s="81" t="str">
        <f>IF($C344="n.a.","n.a.",IF(L367="√",IF(M367="√",IF(N367="√",IF(O367="√",IF(P367="√","√","Er"),"Er"),"Er"),"Er"),"Er"))</f>
        <v>n.a.</v>
      </c>
      <c r="R367" s="118" t="str">
        <f>IF(R346=2,IF(R365&gt;R366,"E",IF(R365&lt;R366,"S","√")),"")</f>
        <v/>
      </c>
      <c r="S367" s="118" t="str">
        <f>IF(S346=2,IF(S365&gt;S366,"E",IF(S365&lt;S366,"S","√")),"")</f>
        <v/>
      </c>
      <c r="T367" s="118" t="str">
        <f>IF(T346=2,IF(T365&gt;T366,"E",IF(T365&lt;T366,"S","√")),"")</f>
        <v/>
      </c>
      <c r="U367" s="118" t="str">
        <f>IF(U346=2,IF(U365&gt;U366,"E",IF(U365&lt;U366,"S","√")),"")</f>
        <v/>
      </c>
      <c r="V367" s="118" t="str">
        <f>IF(V346=2,IF(V365&gt;V366,"E",IF(V365&lt;V366,"S","√")),"")</f>
        <v/>
      </c>
      <c r="AE367" s="1" t="str">
        <f t="shared" si="398"/>
        <v/>
      </c>
      <c r="AF367" s="1">
        <f t="shared" si="424"/>
        <v>0</v>
      </c>
      <c r="AG367" s="1">
        <f t="shared" ca="1" si="429"/>
        <v>7</v>
      </c>
      <c r="AH367" s="1" t="str">
        <f t="shared" si="425"/>
        <v/>
      </c>
      <c r="AI367" s="1" t="str">
        <f t="shared" si="426"/>
        <v/>
      </c>
      <c r="AJ367" s="1" t="str">
        <f t="shared" si="427"/>
        <v/>
      </c>
      <c r="AL367" s="167">
        <f t="shared" ref="AL367:BE367" si="447">+IF($AE367="CC",SUMIF($R367:$V367,AL$9,$R386:$V386),0)</f>
        <v>0</v>
      </c>
      <c r="AM367" s="167">
        <f t="shared" si="447"/>
        <v>0</v>
      </c>
      <c r="AN367" s="167">
        <f t="shared" si="447"/>
        <v>0</v>
      </c>
      <c r="AO367" s="167">
        <f t="shared" si="447"/>
        <v>0</v>
      </c>
      <c r="AP367" s="167">
        <f t="shared" si="447"/>
        <v>0</v>
      </c>
      <c r="AQ367" s="167">
        <f t="shared" si="447"/>
        <v>0</v>
      </c>
      <c r="AR367" s="167">
        <f t="shared" si="447"/>
        <v>0</v>
      </c>
      <c r="AS367" s="167">
        <f t="shared" si="447"/>
        <v>0</v>
      </c>
      <c r="AT367" s="167">
        <f t="shared" si="447"/>
        <v>0</v>
      </c>
      <c r="AU367" s="167">
        <f t="shared" si="447"/>
        <v>0</v>
      </c>
      <c r="AV367" s="167">
        <f t="shared" si="447"/>
        <v>0</v>
      </c>
      <c r="AW367" s="167">
        <f t="shared" si="447"/>
        <v>0</v>
      </c>
      <c r="AX367" s="167">
        <f t="shared" si="447"/>
        <v>0</v>
      </c>
      <c r="AY367" s="167">
        <f t="shared" si="447"/>
        <v>0</v>
      </c>
      <c r="AZ367" s="167">
        <f t="shared" si="447"/>
        <v>0</v>
      </c>
      <c r="BA367" s="167">
        <f t="shared" si="447"/>
        <v>0</v>
      </c>
      <c r="BB367" s="167">
        <f t="shared" si="447"/>
        <v>0</v>
      </c>
      <c r="BC367" s="167">
        <f t="shared" si="447"/>
        <v>0</v>
      </c>
      <c r="BD367" s="167">
        <f t="shared" si="447"/>
        <v>0</v>
      </c>
      <c r="BE367" s="167">
        <f t="shared" si="447"/>
        <v>0</v>
      </c>
    </row>
    <row r="368" spans="1:62" ht="15" customHeight="1" thickBot="1">
      <c r="A368" s="119"/>
      <c r="B368" s="921" t="str">
        <f>+IF('Formulario 1'!$E$64=2,"",IF('Cuadro de Personal'!F369=0,"",IF('Cuadro de Personal'!F369&lt;'Cuadro de Personal'!G369,"Lecciones de TIE sobreasignadas",IF('Cuadro de Personal'!F369&gt;'Cuadro de Personal'!G369,"Lecciones de TIE sin asignar","Lecciones de TIE asignadas -√-"))))</f>
        <v/>
      </c>
      <c r="C368" s="922"/>
      <c r="D368" s="922"/>
      <c r="E368" s="922"/>
      <c r="F368" s="922"/>
      <c r="G368" s="923"/>
      <c r="H368" s="66"/>
      <c r="I368" s="157"/>
      <c r="J368" s="157"/>
      <c r="K368" s="157"/>
      <c r="L368" s="118"/>
      <c r="M368" s="118"/>
      <c r="N368" s="118"/>
      <c r="O368" s="118"/>
      <c r="P368" s="118"/>
      <c r="Q368" s="118"/>
      <c r="R368" s="118"/>
      <c r="T368" s="852" t="str">
        <f>+IF((Q366-Z365)&gt;-1,"Lecciones sin asignar en propiedad:","Exceso de lecciones asignadas en propiedad:")</f>
        <v>Lecciones sin asignar en propiedad:</v>
      </c>
      <c r="U368" s="853"/>
      <c r="V368" s="853"/>
      <c r="W368" s="853"/>
      <c r="X368" s="853"/>
      <c r="Y368" s="853"/>
      <c r="Z368" s="853"/>
      <c r="AA368" s="213">
        <f>+Q366-Z365</f>
        <v>0</v>
      </c>
      <c r="AE368" s="1" t="str">
        <f t="shared" si="398"/>
        <v/>
      </c>
      <c r="AF368" s="1">
        <f t="shared" si="424"/>
        <v>0</v>
      </c>
      <c r="AG368" s="1">
        <f t="shared" ca="1" si="429"/>
        <v>7</v>
      </c>
      <c r="AH368" s="1" t="str">
        <f t="shared" si="425"/>
        <v/>
      </c>
      <c r="AI368" s="1" t="str">
        <f t="shared" si="426"/>
        <v/>
      </c>
      <c r="AJ368" s="1" t="str">
        <f t="shared" si="427"/>
        <v/>
      </c>
      <c r="AL368" s="167">
        <f t="shared" ref="AL368:BE368" si="448">+IF($AE368="CC",SUMIF($R368:$V368,AL$9,$R387:$V387),0)</f>
        <v>0</v>
      </c>
      <c r="AM368" s="167">
        <f t="shared" si="448"/>
        <v>0</v>
      </c>
      <c r="AN368" s="167">
        <f t="shared" si="448"/>
        <v>0</v>
      </c>
      <c r="AO368" s="167">
        <f t="shared" si="448"/>
        <v>0</v>
      </c>
      <c r="AP368" s="167">
        <f t="shared" si="448"/>
        <v>0</v>
      </c>
      <c r="AQ368" s="167">
        <f t="shared" si="448"/>
        <v>0</v>
      </c>
      <c r="AR368" s="167">
        <f t="shared" si="448"/>
        <v>0</v>
      </c>
      <c r="AS368" s="167">
        <f t="shared" si="448"/>
        <v>0</v>
      </c>
      <c r="AT368" s="167">
        <f t="shared" si="448"/>
        <v>0</v>
      </c>
      <c r="AU368" s="167">
        <f t="shared" si="448"/>
        <v>0</v>
      </c>
      <c r="AV368" s="167">
        <f t="shared" si="448"/>
        <v>0</v>
      </c>
      <c r="AW368" s="167">
        <f t="shared" si="448"/>
        <v>0</v>
      </c>
      <c r="AX368" s="167">
        <f t="shared" si="448"/>
        <v>0</v>
      </c>
      <c r="AY368" s="167">
        <f t="shared" si="448"/>
        <v>0</v>
      </c>
      <c r="AZ368" s="167">
        <f t="shared" si="448"/>
        <v>0</v>
      </c>
      <c r="BA368" s="167">
        <f t="shared" si="448"/>
        <v>0</v>
      </c>
      <c r="BB368" s="167">
        <f t="shared" si="448"/>
        <v>0</v>
      </c>
      <c r="BC368" s="167">
        <f t="shared" si="448"/>
        <v>0</v>
      </c>
      <c r="BD368" s="167">
        <f t="shared" si="448"/>
        <v>0</v>
      </c>
      <c r="BE368" s="167">
        <f t="shared" si="448"/>
        <v>0</v>
      </c>
      <c r="BJ368" s="1">
        <f>+IF(OR(B368="",B368="Lecciones de TIE asignadas -√-"),1,0)</f>
        <v>1</v>
      </c>
    </row>
    <row r="369" spans="1:59" ht="15" customHeight="1" thickBot="1">
      <c r="A369" s="119"/>
      <c r="C369" s="78"/>
      <c r="D369" s="176" t="str">
        <f>IF($C344="n.a.","n.a.",LOOKUP($A337,'Hoja de Cálculo'!$S$20:$S$45,'Hoja de Cálculo'!AB$20:AB$45))</f>
        <v>n.a.</v>
      </c>
      <c r="E369" s="177">
        <f>+IF(R346=12,R365,IF(S346=12,S365,IF(T346=12,T365,IF(U346=12,U365,IF(V346=12,V365,0)))))</f>
        <v>0</v>
      </c>
      <c r="F369" s="186">
        <f>IF($C344="n.a.",0,LOOKUP($A337,'Hoja de Cálculo'!$S$20:$S$45,'Hoja de Cálculo'!$AL$20:$AL$45))</f>
        <v>0</v>
      </c>
      <c r="G369" s="177">
        <f>+IF(R346=9,R365,0)+IF(S346=9,S365,0)+IF(T346=9,T365,0)+IF(U346=9,U365,0)+IF(V346=9,V365,0)</f>
        <v>0</v>
      </c>
      <c r="H369" s="66"/>
      <c r="I369" s="157"/>
      <c r="J369" s="157"/>
      <c r="K369" s="157"/>
      <c r="L369" s="118"/>
      <c r="M369" s="118"/>
      <c r="N369" s="118"/>
      <c r="O369" s="118"/>
      <c r="P369" s="118"/>
      <c r="Q369" s="854" t="str">
        <f>IF(AA368&lt;0,IF(AA369="","Exceso de lecciones en propiedad asignadas en lecciones Co-curriculares","Exceso de lecciones en propiedad sin asignar:"),"")</f>
        <v/>
      </c>
      <c r="R369" s="855"/>
      <c r="S369" s="855"/>
      <c r="T369" s="855"/>
      <c r="U369" s="855"/>
      <c r="V369" s="855"/>
      <c r="W369" s="855"/>
      <c r="X369" s="855"/>
      <c r="Y369" s="855"/>
      <c r="Z369" s="855"/>
      <c r="AA369" s="156" t="str">
        <f>+IF(AA368&lt;0,IF(W365&gt;=Z365,"",W365-Z365),"")</f>
        <v/>
      </c>
      <c r="AE369" s="1" t="str">
        <f t="shared" si="398"/>
        <v/>
      </c>
      <c r="AF369" s="1">
        <f t="shared" si="424"/>
        <v>0</v>
      </c>
      <c r="AG369" s="1">
        <f t="shared" ca="1" si="429"/>
        <v>7</v>
      </c>
      <c r="AH369" s="1" t="str">
        <f t="shared" si="425"/>
        <v/>
      </c>
      <c r="AI369" s="1" t="str">
        <f t="shared" si="426"/>
        <v/>
      </c>
      <c r="AJ369" s="1" t="str">
        <f t="shared" si="427"/>
        <v/>
      </c>
      <c r="AL369" s="167">
        <f t="shared" ref="AL369:BE369" si="449">+IF($AE369="CC",SUMIF($R369:$V369,AL$9,$R388:$V388),0)</f>
        <v>0</v>
      </c>
      <c r="AM369" s="167">
        <f t="shared" si="449"/>
        <v>0</v>
      </c>
      <c r="AN369" s="167">
        <f t="shared" si="449"/>
        <v>0</v>
      </c>
      <c r="AO369" s="167">
        <f t="shared" si="449"/>
        <v>0</v>
      </c>
      <c r="AP369" s="167">
        <f t="shared" si="449"/>
        <v>0</v>
      </c>
      <c r="AQ369" s="167">
        <f t="shared" si="449"/>
        <v>0</v>
      </c>
      <c r="AR369" s="167">
        <f t="shared" si="449"/>
        <v>0</v>
      </c>
      <c r="AS369" s="167">
        <f t="shared" si="449"/>
        <v>0</v>
      </c>
      <c r="AT369" s="167">
        <f t="shared" si="449"/>
        <v>0</v>
      </c>
      <c r="AU369" s="167">
        <f t="shared" si="449"/>
        <v>0</v>
      </c>
      <c r="AV369" s="167">
        <f t="shared" si="449"/>
        <v>0</v>
      </c>
      <c r="AW369" s="167">
        <f t="shared" si="449"/>
        <v>0</v>
      </c>
      <c r="AX369" s="167">
        <f t="shared" si="449"/>
        <v>0</v>
      </c>
      <c r="AY369" s="167">
        <f t="shared" si="449"/>
        <v>0</v>
      </c>
      <c r="AZ369" s="167">
        <f t="shared" si="449"/>
        <v>0</v>
      </c>
      <c r="BA369" s="167">
        <f t="shared" si="449"/>
        <v>0</v>
      </c>
      <c r="BB369" s="167">
        <f t="shared" si="449"/>
        <v>0</v>
      </c>
      <c r="BC369" s="167">
        <f t="shared" si="449"/>
        <v>0</v>
      </c>
      <c r="BD369" s="167">
        <f t="shared" si="449"/>
        <v>0</v>
      </c>
      <c r="BE369" s="167">
        <f t="shared" si="449"/>
        <v>0</v>
      </c>
      <c r="BG369" s="167">
        <f>+IF(AA369&lt;0,-AA369,0)</f>
        <v>0</v>
      </c>
    </row>
    <row r="370" spans="1:59" ht="7.5" customHeight="1" thickBot="1">
      <c r="C370" s="78"/>
      <c r="D370" s="78"/>
      <c r="E370" s="78"/>
      <c r="F370" s="78"/>
      <c r="G370" s="78"/>
      <c r="AE370" s="1" t="str">
        <f t="shared" si="398"/>
        <v/>
      </c>
      <c r="AF370" s="1">
        <f t="shared" si="424"/>
        <v>0</v>
      </c>
      <c r="AG370" s="1">
        <f t="shared" ca="1" si="429"/>
        <v>7</v>
      </c>
      <c r="AH370" s="1" t="str">
        <f t="shared" si="425"/>
        <v/>
      </c>
      <c r="AI370" s="1" t="str">
        <f t="shared" si="426"/>
        <v/>
      </c>
      <c r="AJ370" s="1" t="str">
        <f t="shared" si="427"/>
        <v/>
      </c>
      <c r="AL370" s="167">
        <f t="shared" ref="AL370:BE370" si="450">+IF($AE370="CC",SUMIF($R370:$V370,AL$9,$R389:$V389),0)</f>
        <v>0</v>
      </c>
      <c r="AM370" s="167">
        <f t="shared" si="450"/>
        <v>0</v>
      </c>
      <c r="AN370" s="167">
        <f t="shared" si="450"/>
        <v>0</v>
      </c>
      <c r="AO370" s="167">
        <f t="shared" si="450"/>
        <v>0</v>
      </c>
      <c r="AP370" s="167">
        <f t="shared" si="450"/>
        <v>0</v>
      </c>
      <c r="AQ370" s="167">
        <f t="shared" si="450"/>
        <v>0</v>
      </c>
      <c r="AR370" s="167">
        <f t="shared" si="450"/>
        <v>0</v>
      </c>
      <c r="AS370" s="167">
        <f t="shared" si="450"/>
        <v>0</v>
      </c>
      <c r="AT370" s="167">
        <f t="shared" si="450"/>
        <v>0</v>
      </c>
      <c r="AU370" s="167">
        <f t="shared" si="450"/>
        <v>0</v>
      </c>
      <c r="AV370" s="167">
        <f t="shared" si="450"/>
        <v>0</v>
      </c>
      <c r="AW370" s="167">
        <f t="shared" si="450"/>
        <v>0</v>
      </c>
      <c r="AX370" s="167">
        <f t="shared" si="450"/>
        <v>0</v>
      </c>
      <c r="AY370" s="167">
        <f t="shared" si="450"/>
        <v>0</v>
      </c>
      <c r="AZ370" s="167">
        <f t="shared" si="450"/>
        <v>0</v>
      </c>
      <c r="BA370" s="167">
        <f t="shared" si="450"/>
        <v>0</v>
      </c>
      <c r="BB370" s="167">
        <f t="shared" si="450"/>
        <v>0</v>
      </c>
      <c r="BC370" s="167">
        <f t="shared" si="450"/>
        <v>0</v>
      </c>
      <c r="BD370" s="167">
        <f t="shared" si="450"/>
        <v>0</v>
      </c>
      <c r="BE370" s="167">
        <f t="shared" si="450"/>
        <v>0</v>
      </c>
      <c r="BG370" s="167"/>
    </row>
    <row r="371" spans="1:59" ht="15.75" customHeight="1">
      <c r="C371" s="856" t="s">
        <v>939</v>
      </c>
      <c r="D371" s="857"/>
      <c r="E371" s="857"/>
      <c r="F371" s="303"/>
      <c r="G371" s="303"/>
      <c r="H371" s="303"/>
      <c r="I371" s="303"/>
      <c r="J371" s="303"/>
      <c r="K371" s="303"/>
      <c r="L371" s="303"/>
      <c r="M371" s="303"/>
      <c r="N371" s="303"/>
      <c r="O371" s="303"/>
      <c r="P371" s="303"/>
      <c r="Q371" s="303"/>
      <c r="R371" s="303"/>
      <c r="S371" s="303"/>
      <c r="T371" s="303"/>
      <c r="U371" s="303"/>
      <c r="V371" s="303"/>
      <c r="W371" s="303"/>
      <c r="X371" s="168"/>
      <c r="Y371" s="303"/>
      <c r="Z371" s="303"/>
      <c r="AA371" s="82"/>
      <c r="AE371" s="1" t="str">
        <f t="shared" si="398"/>
        <v/>
      </c>
      <c r="AF371" s="1">
        <f t="shared" ca="1" si="424"/>
        <v>0</v>
      </c>
      <c r="AG371" s="1">
        <f t="shared" ca="1" si="429"/>
        <v>7</v>
      </c>
      <c r="AH371" s="1" t="str">
        <f t="shared" ca="1" si="425"/>
        <v/>
      </c>
      <c r="AI371" s="1" t="str">
        <f t="shared" ca="1" si="426"/>
        <v/>
      </c>
      <c r="AJ371" s="1" t="str">
        <f t="shared" ca="1" si="427"/>
        <v/>
      </c>
      <c r="AL371" s="167">
        <f t="shared" ref="AL371:BE371" si="451">+IF($AE371="CC",SUMIF($R371:$V371,AL$9,$R390:$V390),0)</f>
        <v>0</v>
      </c>
      <c r="AM371" s="167">
        <f t="shared" si="451"/>
        <v>0</v>
      </c>
      <c r="AN371" s="167">
        <f t="shared" si="451"/>
        <v>0</v>
      </c>
      <c r="AO371" s="167">
        <f t="shared" si="451"/>
        <v>0</v>
      </c>
      <c r="AP371" s="167">
        <f t="shared" si="451"/>
        <v>0</v>
      </c>
      <c r="AQ371" s="167">
        <f t="shared" si="451"/>
        <v>0</v>
      </c>
      <c r="AR371" s="167">
        <f t="shared" si="451"/>
        <v>0</v>
      </c>
      <c r="AS371" s="167">
        <f t="shared" si="451"/>
        <v>0</v>
      </c>
      <c r="AT371" s="167">
        <f t="shared" si="451"/>
        <v>0</v>
      </c>
      <c r="AU371" s="167">
        <f t="shared" si="451"/>
        <v>0</v>
      </c>
      <c r="AV371" s="167">
        <f t="shared" si="451"/>
        <v>0</v>
      </c>
      <c r="AW371" s="167">
        <f t="shared" si="451"/>
        <v>0</v>
      </c>
      <c r="AX371" s="167">
        <f t="shared" si="451"/>
        <v>0</v>
      </c>
      <c r="AY371" s="167">
        <f t="shared" si="451"/>
        <v>0</v>
      </c>
      <c r="AZ371" s="167">
        <f t="shared" si="451"/>
        <v>0</v>
      </c>
      <c r="BA371" s="167">
        <f t="shared" si="451"/>
        <v>0</v>
      </c>
      <c r="BB371" s="167">
        <f t="shared" si="451"/>
        <v>0</v>
      </c>
      <c r="BC371" s="167">
        <f t="shared" si="451"/>
        <v>0</v>
      </c>
      <c r="BD371" s="167">
        <f t="shared" si="451"/>
        <v>0</v>
      </c>
      <c r="BE371" s="167">
        <f t="shared" si="451"/>
        <v>0</v>
      </c>
      <c r="BG371" s="167"/>
    </row>
    <row r="372" spans="1:59" ht="15.75" customHeight="1">
      <c r="C372" s="836" t="s">
        <v>940</v>
      </c>
      <c r="D372" s="837"/>
      <c r="E372" s="837"/>
      <c r="F372" s="837"/>
      <c r="G372" s="837"/>
      <c r="H372" s="837"/>
      <c r="I372" s="837"/>
      <c r="J372" s="837"/>
      <c r="K372" s="837"/>
      <c r="L372" s="837"/>
      <c r="M372" s="837"/>
      <c r="N372" s="837"/>
      <c r="O372" s="837"/>
      <c r="P372" s="837"/>
      <c r="Q372" s="837"/>
      <c r="R372" s="837"/>
      <c r="S372" s="837"/>
      <c r="T372" s="837"/>
      <c r="U372" s="837"/>
      <c r="V372" s="837"/>
      <c r="W372" s="837"/>
      <c r="X372" s="837"/>
      <c r="Y372" s="837"/>
      <c r="Z372" s="837"/>
      <c r="AA372" s="838"/>
      <c r="AE372" s="1" t="str">
        <f t="shared" si="398"/>
        <v/>
      </c>
      <c r="AF372" s="1">
        <f t="shared" si="424"/>
        <v>0</v>
      </c>
      <c r="AG372" s="1">
        <f t="shared" ca="1" si="429"/>
        <v>7</v>
      </c>
      <c r="AH372" s="1" t="str">
        <f t="shared" si="425"/>
        <v/>
      </c>
      <c r="AI372" s="1" t="str">
        <f t="shared" si="426"/>
        <v/>
      </c>
      <c r="AJ372" s="1" t="str">
        <f t="shared" si="427"/>
        <v/>
      </c>
      <c r="AL372" s="167">
        <f t="shared" ref="AL372:BE372" si="452">+IF($AE372="CC",SUMIF($R372:$V372,AL$9,$R391:$V391),0)</f>
        <v>0</v>
      </c>
      <c r="AM372" s="167">
        <f t="shared" si="452"/>
        <v>0</v>
      </c>
      <c r="AN372" s="167">
        <f t="shared" si="452"/>
        <v>0</v>
      </c>
      <c r="AO372" s="167">
        <f t="shared" si="452"/>
        <v>0</v>
      </c>
      <c r="AP372" s="167">
        <f t="shared" si="452"/>
        <v>0</v>
      </c>
      <c r="AQ372" s="167">
        <f t="shared" si="452"/>
        <v>0</v>
      </c>
      <c r="AR372" s="167">
        <f t="shared" si="452"/>
        <v>0</v>
      </c>
      <c r="AS372" s="167">
        <f t="shared" si="452"/>
        <v>0</v>
      </c>
      <c r="AT372" s="167">
        <f t="shared" si="452"/>
        <v>0</v>
      </c>
      <c r="AU372" s="167">
        <f t="shared" si="452"/>
        <v>0</v>
      </c>
      <c r="AV372" s="167">
        <f t="shared" si="452"/>
        <v>0</v>
      </c>
      <c r="AW372" s="167">
        <f t="shared" si="452"/>
        <v>0</v>
      </c>
      <c r="AX372" s="167">
        <f t="shared" si="452"/>
        <v>0</v>
      </c>
      <c r="AY372" s="167">
        <f t="shared" si="452"/>
        <v>0</v>
      </c>
      <c r="AZ372" s="167">
        <f t="shared" si="452"/>
        <v>0</v>
      </c>
      <c r="BA372" s="167">
        <f t="shared" si="452"/>
        <v>0</v>
      </c>
      <c r="BB372" s="167">
        <f t="shared" si="452"/>
        <v>0</v>
      </c>
      <c r="BC372" s="167">
        <f t="shared" si="452"/>
        <v>0</v>
      </c>
      <c r="BD372" s="167">
        <f t="shared" si="452"/>
        <v>0</v>
      </c>
      <c r="BE372" s="167">
        <f t="shared" si="452"/>
        <v>0</v>
      </c>
      <c r="BG372" s="167"/>
    </row>
    <row r="373" spans="1:59" ht="15.75" customHeight="1">
      <c r="C373" s="836" t="s">
        <v>1025</v>
      </c>
      <c r="D373" s="837"/>
      <c r="E373" s="837"/>
      <c r="F373" s="837"/>
      <c r="G373" s="837"/>
      <c r="H373" s="837"/>
      <c r="I373" s="837"/>
      <c r="J373" s="837"/>
      <c r="K373" s="837"/>
      <c r="L373" s="837"/>
      <c r="M373" s="837"/>
      <c r="N373" s="837"/>
      <c r="O373" s="837"/>
      <c r="P373" s="837"/>
      <c r="Q373" s="837"/>
      <c r="R373" s="837"/>
      <c r="S373" s="837"/>
      <c r="T373" s="837"/>
      <c r="U373" s="837"/>
      <c r="V373" s="837"/>
      <c r="W373" s="837"/>
      <c r="X373" s="837"/>
      <c r="Y373" s="837"/>
      <c r="Z373" s="837"/>
      <c r="AA373" s="838"/>
      <c r="AE373" s="1" t="str">
        <f t="shared" si="398"/>
        <v/>
      </c>
      <c r="AF373" s="1">
        <f t="shared" si="424"/>
        <v>0</v>
      </c>
      <c r="AG373" s="1">
        <f t="shared" ca="1" si="429"/>
        <v>7</v>
      </c>
      <c r="AH373" s="1" t="str">
        <f t="shared" si="425"/>
        <v/>
      </c>
      <c r="AI373" s="1" t="str">
        <f t="shared" si="426"/>
        <v/>
      </c>
      <c r="AJ373" s="1" t="str">
        <f t="shared" si="427"/>
        <v/>
      </c>
      <c r="AL373" s="167">
        <f t="shared" ref="AL373:BE373" si="453">+IF($AE373="CC",SUMIF($R373:$V373,AL$9,$R392:$V392),0)</f>
        <v>0</v>
      </c>
      <c r="AM373" s="167">
        <f t="shared" si="453"/>
        <v>0</v>
      </c>
      <c r="AN373" s="167">
        <f t="shared" si="453"/>
        <v>0</v>
      </c>
      <c r="AO373" s="167">
        <f t="shared" si="453"/>
        <v>0</v>
      </c>
      <c r="AP373" s="167">
        <f t="shared" si="453"/>
        <v>0</v>
      </c>
      <c r="AQ373" s="167">
        <f t="shared" si="453"/>
        <v>0</v>
      </c>
      <c r="AR373" s="167">
        <f t="shared" si="453"/>
        <v>0</v>
      </c>
      <c r="AS373" s="167">
        <f t="shared" si="453"/>
        <v>0</v>
      </c>
      <c r="AT373" s="167">
        <f t="shared" si="453"/>
        <v>0</v>
      </c>
      <c r="AU373" s="167">
        <f t="shared" si="453"/>
        <v>0</v>
      </c>
      <c r="AV373" s="167">
        <f t="shared" si="453"/>
        <v>0</v>
      </c>
      <c r="AW373" s="167">
        <f t="shared" si="453"/>
        <v>0</v>
      </c>
      <c r="AX373" s="167">
        <f t="shared" si="453"/>
        <v>0</v>
      </c>
      <c r="AY373" s="167">
        <f t="shared" si="453"/>
        <v>0</v>
      </c>
      <c r="AZ373" s="167">
        <f t="shared" si="453"/>
        <v>0</v>
      </c>
      <c r="BA373" s="167">
        <f t="shared" si="453"/>
        <v>0</v>
      </c>
      <c r="BB373" s="167">
        <f t="shared" si="453"/>
        <v>0</v>
      </c>
      <c r="BC373" s="167">
        <f t="shared" si="453"/>
        <v>0</v>
      </c>
      <c r="BD373" s="167">
        <f t="shared" si="453"/>
        <v>0</v>
      </c>
      <c r="BE373" s="167">
        <f t="shared" si="453"/>
        <v>0</v>
      </c>
      <c r="BG373" s="167"/>
    </row>
    <row r="374" spans="1:59">
      <c r="C374" s="839" t="s">
        <v>1022</v>
      </c>
      <c r="D374" s="837"/>
      <c r="E374" s="837"/>
      <c r="F374" s="837"/>
      <c r="G374" s="837"/>
      <c r="H374" s="837"/>
      <c r="I374" s="837"/>
      <c r="J374" s="837"/>
      <c r="K374" s="837"/>
      <c r="L374" s="837"/>
      <c r="M374" s="837"/>
      <c r="N374" s="837"/>
      <c r="O374" s="837"/>
      <c r="P374" s="837"/>
      <c r="Q374" s="837"/>
      <c r="R374" s="837"/>
      <c r="S374" s="837"/>
      <c r="T374" s="837"/>
      <c r="U374" s="837"/>
      <c r="V374" s="837"/>
      <c r="W374" s="837"/>
      <c r="X374" s="837"/>
      <c r="Y374" s="837"/>
      <c r="Z374" s="837"/>
      <c r="AA374" s="838"/>
      <c r="AE374" s="1" t="str">
        <f t="shared" si="398"/>
        <v/>
      </c>
      <c r="AF374" s="1">
        <f t="shared" si="424"/>
        <v>0</v>
      </c>
      <c r="AG374" s="1">
        <f t="shared" ca="1" si="429"/>
        <v>7</v>
      </c>
      <c r="AH374" s="1" t="str">
        <f t="shared" si="425"/>
        <v/>
      </c>
      <c r="AI374" s="1" t="str">
        <f t="shared" si="426"/>
        <v/>
      </c>
      <c r="AJ374" s="1" t="str">
        <f t="shared" si="427"/>
        <v/>
      </c>
      <c r="AL374" s="167">
        <f t="shared" ref="AL374:BE374" si="454">+IF($AE374="CC",SUMIF($R374:$V374,AL$9,$R393:$V393),0)</f>
        <v>0</v>
      </c>
      <c r="AM374" s="167">
        <f t="shared" si="454"/>
        <v>0</v>
      </c>
      <c r="AN374" s="167">
        <f t="shared" si="454"/>
        <v>0</v>
      </c>
      <c r="AO374" s="167">
        <f t="shared" si="454"/>
        <v>0</v>
      </c>
      <c r="AP374" s="167">
        <f t="shared" si="454"/>
        <v>0</v>
      </c>
      <c r="AQ374" s="167">
        <f t="shared" si="454"/>
        <v>0</v>
      </c>
      <c r="AR374" s="167">
        <f t="shared" si="454"/>
        <v>0</v>
      </c>
      <c r="AS374" s="167">
        <f t="shared" si="454"/>
        <v>0</v>
      </c>
      <c r="AT374" s="167">
        <f t="shared" si="454"/>
        <v>0</v>
      </c>
      <c r="AU374" s="167">
        <f t="shared" si="454"/>
        <v>0</v>
      </c>
      <c r="AV374" s="167">
        <f t="shared" si="454"/>
        <v>0</v>
      </c>
      <c r="AW374" s="167">
        <f t="shared" si="454"/>
        <v>0</v>
      </c>
      <c r="AX374" s="167">
        <f t="shared" si="454"/>
        <v>0</v>
      </c>
      <c r="AY374" s="167">
        <f t="shared" si="454"/>
        <v>0</v>
      </c>
      <c r="AZ374" s="167">
        <f t="shared" si="454"/>
        <v>0</v>
      </c>
      <c r="BA374" s="167">
        <f t="shared" si="454"/>
        <v>0</v>
      </c>
      <c r="BB374" s="167">
        <f t="shared" si="454"/>
        <v>0</v>
      </c>
      <c r="BC374" s="167">
        <f t="shared" si="454"/>
        <v>0</v>
      </c>
      <c r="BD374" s="167">
        <f t="shared" si="454"/>
        <v>0</v>
      </c>
      <c r="BE374" s="167">
        <f t="shared" si="454"/>
        <v>0</v>
      </c>
      <c r="BG374" s="167"/>
    </row>
    <row r="375" spans="1:59" ht="15" customHeight="1">
      <c r="C375" s="836" t="s">
        <v>941</v>
      </c>
      <c r="D375" s="837"/>
      <c r="E375" s="837"/>
      <c r="F375" s="837"/>
      <c r="G375" s="837"/>
      <c r="H375" s="837"/>
      <c r="I375" s="837"/>
      <c r="J375" s="837"/>
      <c r="K375" s="837"/>
      <c r="L375" s="837"/>
      <c r="M375" s="837"/>
      <c r="N375" s="837"/>
      <c r="O375" s="837"/>
      <c r="P375" s="837"/>
      <c r="Q375" s="837"/>
      <c r="R375" s="837"/>
      <c r="S375" s="837"/>
      <c r="T375" s="837"/>
      <c r="U375" s="837"/>
      <c r="V375" s="837"/>
      <c r="W375" s="837"/>
      <c r="X375" s="837"/>
      <c r="Y375" s="837"/>
      <c r="Z375" s="837"/>
      <c r="AA375" s="838"/>
      <c r="AE375" s="1" t="str">
        <f t="shared" si="398"/>
        <v/>
      </c>
      <c r="AF375" s="1">
        <f t="shared" si="424"/>
        <v>0</v>
      </c>
      <c r="AG375" s="1">
        <f t="shared" ca="1" si="429"/>
        <v>7</v>
      </c>
      <c r="AH375" s="1" t="str">
        <f t="shared" si="425"/>
        <v/>
      </c>
      <c r="AI375" s="1" t="str">
        <f t="shared" si="426"/>
        <v/>
      </c>
      <c r="AJ375" s="1" t="str">
        <f t="shared" si="427"/>
        <v/>
      </c>
      <c r="AL375" s="167">
        <f t="shared" ref="AL375:BE375" si="455">+IF($AE375="CC",SUMIF($R375:$V375,AL$9,$R394:$V394),0)</f>
        <v>0</v>
      </c>
      <c r="AM375" s="167">
        <f t="shared" si="455"/>
        <v>0</v>
      </c>
      <c r="AN375" s="167">
        <f t="shared" si="455"/>
        <v>0</v>
      </c>
      <c r="AO375" s="167">
        <f t="shared" si="455"/>
        <v>0</v>
      </c>
      <c r="AP375" s="167">
        <f t="shared" si="455"/>
        <v>0</v>
      </c>
      <c r="AQ375" s="167">
        <f t="shared" si="455"/>
        <v>0</v>
      </c>
      <c r="AR375" s="167">
        <f t="shared" si="455"/>
        <v>0</v>
      </c>
      <c r="AS375" s="167">
        <f t="shared" si="455"/>
        <v>0</v>
      </c>
      <c r="AT375" s="167">
        <f t="shared" si="455"/>
        <v>0</v>
      </c>
      <c r="AU375" s="167">
        <f t="shared" si="455"/>
        <v>0</v>
      </c>
      <c r="AV375" s="167">
        <f t="shared" si="455"/>
        <v>0</v>
      </c>
      <c r="AW375" s="167">
        <f t="shared" si="455"/>
        <v>0</v>
      </c>
      <c r="AX375" s="167">
        <f t="shared" si="455"/>
        <v>0</v>
      </c>
      <c r="AY375" s="167">
        <f t="shared" si="455"/>
        <v>0</v>
      </c>
      <c r="AZ375" s="167">
        <f t="shared" si="455"/>
        <v>0</v>
      </c>
      <c r="BA375" s="167">
        <f t="shared" si="455"/>
        <v>0</v>
      </c>
      <c r="BB375" s="167">
        <f t="shared" si="455"/>
        <v>0</v>
      </c>
      <c r="BC375" s="167">
        <f t="shared" si="455"/>
        <v>0</v>
      </c>
      <c r="BD375" s="167">
        <f t="shared" si="455"/>
        <v>0</v>
      </c>
      <c r="BE375" s="167">
        <f t="shared" si="455"/>
        <v>0</v>
      </c>
      <c r="BG375" s="167"/>
    </row>
    <row r="376" spans="1:59" ht="15" customHeight="1" thickBot="1">
      <c r="C376" s="840" t="s">
        <v>942</v>
      </c>
      <c r="D376" s="841"/>
      <c r="E376" s="841"/>
      <c r="F376" s="841"/>
      <c r="G376" s="841"/>
      <c r="H376" s="841"/>
      <c r="I376" s="841"/>
      <c r="J376" s="841"/>
      <c r="K376" s="841"/>
      <c r="L376" s="841"/>
      <c r="M376" s="841"/>
      <c r="N376" s="841"/>
      <c r="O376" s="841"/>
      <c r="P376" s="841"/>
      <c r="Q376" s="841"/>
      <c r="R376" s="841"/>
      <c r="S376" s="841"/>
      <c r="T376" s="841"/>
      <c r="U376" s="841"/>
      <c r="V376" s="841"/>
      <c r="W376" s="841"/>
      <c r="X376" s="841"/>
      <c r="Y376" s="841"/>
      <c r="Z376" s="841"/>
      <c r="AA376" s="842"/>
      <c r="AE376" s="1" t="str">
        <f t="shared" si="398"/>
        <v/>
      </c>
      <c r="AF376" s="1">
        <f t="shared" si="424"/>
        <v>0</v>
      </c>
      <c r="AG376" s="1">
        <f t="shared" ca="1" si="429"/>
        <v>7</v>
      </c>
      <c r="AH376" s="1" t="str">
        <f t="shared" si="425"/>
        <v/>
      </c>
      <c r="AI376" s="1" t="str">
        <f t="shared" si="426"/>
        <v/>
      </c>
      <c r="AJ376" s="1" t="str">
        <f t="shared" si="427"/>
        <v/>
      </c>
      <c r="AL376" s="167">
        <f t="shared" ref="AL376:BE376" si="456">+IF($AE376="CC",SUMIF($R376:$V376,AL$9,$R395:$V395),0)</f>
        <v>0</v>
      </c>
      <c r="AM376" s="167">
        <f t="shared" si="456"/>
        <v>0</v>
      </c>
      <c r="AN376" s="167">
        <f t="shared" si="456"/>
        <v>0</v>
      </c>
      <c r="AO376" s="167">
        <f t="shared" si="456"/>
        <v>0</v>
      </c>
      <c r="AP376" s="167">
        <f t="shared" si="456"/>
        <v>0</v>
      </c>
      <c r="AQ376" s="167">
        <f t="shared" si="456"/>
        <v>0</v>
      </c>
      <c r="AR376" s="167">
        <f t="shared" si="456"/>
        <v>0</v>
      </c>
      <c r="AS376" s="167">
        <f t="shared" si="456"/>
        <v>0</v>
      </c>
      <c r="AT376" s="167">
        <f t="shared" si="456"/>
        <v>0</v>
      </c>
      <c r="AU376" s="167">
        <f t="shared" si="456"/>
        <v>0</v>
      </c>
      <c r="AV376" s="167">
        <f t="shared" si="456"/>
        <v>0</v>
      </c>
      <c r="AW376" s="167">
        <f t="shared" si="456"/>
        <v>0</v>
      </c>
      <c r="AX376" s="167">
        <f t="shared" si="456"/>
        <v>0</v>
      </c>
      <c r="AY376" s="167">
        <f t="shared" si="456"/>
        <v>0</v>
      </c>
      <c r="AZ376" s="167">
        <f t="shared" si="456"/>
        <v>0</v>
      </c>
      <c r="BA376" s="167">
        <f t="shared" si="456"/>
        <v>0</v>
      </c>
      <c r="BB376" s="167">
        <f t="shared" si="456"/>
        <v>0</v>
      </c>
      <c r="BC376" s="167">
        <f t="shared" si="456"/>
        <v>0</v>
      </c>
      <c r="BD376" s="167">
        <f t="shared" si="456"/>
        <v>0</v>
      </c>
      <c r="BE376" s="167">
        <f t="shared" si="456"/>
        <v>0</v>
      </c>
      <c r="BG376" s="167"/>
    </row>
    <row r="377" spans="1:59" ht="7.5" customHeight="1" thickBot="1">
      <c r="AE377" s="1" t="str">
        <f t="shared" si="398"/>
        <v/>
      </c>
      <c r="AF377" s="1">
        <f t="shared" si="424"/>
        <v>0</v>
      </c>
      <c r="AG377" s="1">
        <f t="shared" ca="1" si="429"/>
        <v>7</v>
      </c>
      <c r="AH377" s="1" t="str">
        <f t="shared" si="425"/>
        <v/>
      </c>
      <c r="AI377" s="1" t="str">
        <f t="shared" si="426"/>
        <v/>
      </c>
      <c r="AJ377" s="1" t="str">
        <f t="shared" si="427"/>
        <v/>
      </c>
      <c r="AL377" s="167">
        <f t="shared" ref="AL377:BE377" si="457">+IF($AE377="CC",SUMIF($R377:$V377,AL$9,$R396:$V396),0)</f>
        <v>0</v>
      </c>
      <c r="AM377" s="167">
        <f t="shared" si="457"/>
        <v>0</v>
      </c>
      <c r="AN377" s="167">
        <f t="shared" si="457"/>
        <v>0</v>
      </c>
      <c r="AO377" s="167">
        <f t="shared" si="457"/>
        <v>0</v>
      </c>
      <c r="AP377" s="167">
        <f t="shared" si="457"/>
        <v>0</v>
      </c>
      <c r="AQ377" s="167">
        <f t="shared" si="457"/>
        <v>0</v>
      </c>
      <c r="AR377" s="167">
        <f t="shared" si="457"/>
        <v>0</v>
      </c>
      <c r="AS377" s="167">
        <f t="shared" si="457"/>
        <v>0</v>
      </c>
      <c r="AT377" s="167">
        <f t="shared" si="457"/>
        <v>0</v>
      </c>
      <c r="AU377" s="167">
        <f t="shared" si="457"/>
        <v>0</v>
      </c>
      <c r="AV377" s="167">
        <f t="shared" si="457"/>
        <v>0</v>
      </c>
      <c r="AW377" s="167">
        <f t="shared" si="457"/>
        <v>0</v>
      </c>
      <c r="AX377" s="167">
        <f t="shared" si="457"/>
        <v>0</v>
      </c>
      <c r="AY377" s="167">
        <f t="shared" si="457"/>
        <v>0</v>
      </c>
      <c r="AZ377" s="167">
        <f t="shared" si="457"/>
        <v>0</v>
      </c>
      <c r="BA377" s="167">
        <f t="shared" si="457"/>
        <v>0</v>
      </c>
      <c r="BB377" s="167">
        <f t="shared" si="457"/>
        <v>0</v>
      </c>
      <c r="BC377" s="167">
        <f t="shared" si="457"/>
        <v>0</v>
      </c>
      <c r="BD377" s="167">
        <f t="shared" si="457"/>
        <v>0</v>
      </c>
      <c r="BE377" s="167">
        <f t="shared" si="457"/>
        <v>0</v>
      </c>
      <c r="BG377" s="167"/>
    </row>
    <row r="378" spans="1:59">
      <c r="C378" s="83" t="s">
        <v>943</v>
      </c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169"/>
      <c r="Y378" s="84"/>
      <c r="Z378" s="84"/>
      <c r="AA378" s="85"/>
      <c r="AE378" s="1" t="str">
        <f t="shared" si="398"/>
        <v/>
      </c>
      <c r="AF378" s="1">
        <f t="shared" si="424"/>
        <v>0</v>
      </c>
      <c r="AG378" s="1">
        <f t="shared" ca="1" si="429"/>
        <v>7</v>
      </c>
      <c r="AH378" s="1" t="str">
        <f t="shared" si="425"/>
        <v/>
      </c>
      <c r="AI378" s="1" t="str">
        <f t="shared" si="426"/>
        <v/>
      </c>
      <c r="AJ378" s="1" t="str">
        <f t="shared" si="427"/>
        <v/>
      </c>
      <c r="AL378" s="167">
        <f t="shared" ref="AL378:BE378" si="458">+IF($AE378="CC",SUMIF($R378:$V378,AL$9,$R397:$V397),0)</f>
        <v>0</v>
      </c>
      <c r="AM378" s="167">
        <f t="shared" si="458"/>
        <v>0</v>
      </c>
      <c r="AN378" s="167">
        <f t="shared" si="458"/>
        <v>0</v>
      </c>
      <c r="AO378" s="167">
        <f t="shared" si="458"/>
        <v>0</v>
      </c>
      <c r="AP378" s="167">
        <f t="shared" si="458"/>
        <v>0</v>
      </c>
      <c r="AQ378" s="167">
        <f t="shared" si="458"/>
        <v>0</v>
      </c>
      <c r="AR378" s="167">
        <f t="shared" si="458"/>
        <v>0</v>
      </c>
      <c r="AS378" s="167">
        <f t="shared" si="458"/>
        <v>0</v>
      </c>
      <c r="AT378" s="167">
        <f t="shared" si="458"/>
        <v>0</v>
      </c>
      <c r="AU378" s="167">
        <f t="shared" si="458"/>
        <v>0</v>
      </c>
      <c r="AV378" s="167">
        <f t="shared" si="458"/>
        <v>0</v>
      </c>
      <c r="AW378" s="167">
        <f t="shared" si="458"/>
        <v>0</v>
      </c>
      <c r="AX378" s="167">
        <f t="shared" si="458"/>
        <v>0</v>
      </c>
      <c r="AY378" s="167">
        <f t="shared" si="458"/>
        <v>0</v>
      </c>
      <c r="AZ378" s="167">
        <f t="shared" si="458"/>
        <v>0</v>
      </c>
      <c r="BA378" s="167">
        <f t="shared" si="458"/>
        <v>0</v>
      </c>
      <c r="BB378" s="167">
        <f t="shared" si="458"/>
        <v>0</v>
      </c>
      <c r="BC378" s="167">
        <f t="shared" si="458"/>
        <v>0</v>
      </c>
      <c r="BD378" s="167">
        <f t="shared" si="458"/>
        <v>0</v>
      </c>
      <c r="BE378" s="167">
        <f t="shared" si="458"/>
        <v>0</v>
      </c>
      <c r="BG378" s="167"/>
    </row>
    <row r="379" spans="1:59">
      <c r="C379" s="843"/>
      <c r="D379" s="844"/>
      <c r="E379" s="844"/>
      <c r="F379" s="844"/>
      <c r="G379" s="844"/>
      <c r="H379" s="844"/>
      <c r="I379" s="844"/>
      <c r="J379" s="844"/>
      <c r="K379" s="844"/>
      <c r="L379" s="844"/>
      <c r="M379" s="844"/>
      <c r="N379" s="844"/>
      <c r="O379" s="844"/>
      <c r="P379" s="844"/>
      <c r="Q379" s="844"/>
      <c r="R379" s="844"/>
      <c r="S379" s="844"/>
      <c r="T379" s="844"/>
      <c r="U379" s="844"/>
      <c r="V379" s="844"/>
      <c r="W379" s="844"/>
      <c r="X379" s="844"/>
      <c r="Y379" s="844"/>
      <c r="Z379" s="844"/>
      <c r="AA379" s="845"/>
      <c r="AE379" s="1" t="str">
        <f t="shared" si="398"/>
        <v/>
      </c>
      <c r="AF379" s="1">
        <f t="shared" si="424"/>
        <v>0</v>
      </c>
      <c r="AG379" s="1">
        <f t="shared" ca="1" si="429"/>
        <v>7</v>
      </c>
      <c r="AH379" s="1" t="str">
        <f t="shared" si="425"/>
        <v/>
      </c>
      <c r="AI379" s="1" t="str">
        <f t="shared" si="426"/>
        <v/>
      </c>
      <c r="AJ379" s="1" t="str">
        <f t="shared" si="427"/>
        <v/>
      </c>
      <c r="AL379" s="167">
        <f t="shared" ref="AL379:BE379" si="459">+IF($AE379="CC",SUMIF($R379:$V379,AL$9,$R398:$V398),0)</f>
        <v>0</v>
      </c>
      <c r="AM379" s="167">
        <f t="shared" si="459"/>
        <v>0</v>
      </c>
      <c r="AN379" s="167">
        <f t="shared" si="459"/>
        <v>0</v>
      </c>
      <c r="AO379" s="167">
        <f t="shared" si="459"/>
        <v>0</v>
      </c>
      <c r="AP379" s="167">
        <f t="shared" si="459"/>
        <v>0</v>
      </c>
      <c r="AQ379" s="167">
        <f t="shared" si="459"/>
        <v>0</v>
      </c>
      <c r="AR379" s="167">
        <f t="shared" si="459"/>
        <v>0</v>
      </c>
      <c r="AS379" s="167">
        <f t="shared" si="459"/>
        <v>0</v>
      </c>
      <c r="AT379" s="167">
        <f t="shared" si="459"/>
        <v>0</v>
      </c>
      <c r="AU379" s="167">
        <f t="shared" si="459"/>
        <v>0</v>
      </c>
      <c r="AV379" s="167">
        <f t="shared" si="459"/>
        <v>0</v>
      </c>
      <c r="AW379" s="167">
        <f t="shared" si="459"/>
        <v>0</v>
      </c>
      <c r="AX379" s="167">
        <f t="shared" si="459"/>
        <v>0</v>
      </c>
      <c r="AY379" s="167">
        <f t="shared" si="459"/>
        <v>0</v>
      </c>
      <c r="AZ379" s="167">
        <f t="shared" si="459"/>
        <v>0</v>
      </c>
      <c r="BA379" s="167">
        <f t="shared" si="459"/>
        <v>0</v>
      </c>
      <c r="BB379" s="167">
        <f t="shared" si="459"/>
        <v>0</v>
      </c>
      <c r="BC379" s="167">
        <f t="shared" si="459"/>
        <v>0</v>
      </c>
      <c r="BD379" s="167">
        <f t="shared" si="459"/>
        <v>0</v>
      </c>
      <c r="BE379" s="167">
        <f t="shared" si="459"/>
        <v>0</v>
      </c>
      <c r="BG379" s="167"/>
    </row>
    <row r="380" spans="1:59" ht="15.75" thickBot="1">
      <c r="C380" s="846"/>
      <c r="D380" s="847"/>
      <c r="E380" s="847"/>
      <c r="F380" s="847"/>
      <c r="G380" s="847"/>
      <c r="H380" s="847"/>
      <c r="I380" s="847"/>
      <c r="J380" s="847"/>
      <c r="K380" s="847"/>
      <c r="L380" s="847"/>
      <c r="M380" s="847"/>
      <c r="N380" s="847"/>
      <c r="O380" s="847"/>
      <c r="P380" s="847"/>
      <c r="Q380" s="847"/>
      <c r="R380" s="847"/>
      <c r="S380" s="847"/>
      <c r="T380" s="847"/>
      <c r="U380" s="847"/>
      <c r="V380" s="847"/>
      <c r="W380" s="847"/>
      <c r="X380" s="847"/>
      <c r="Y380" s="847"/>
      <c r="Z380" s="847"/>
      <c r="AA380" s="848"/>
      <c r="AE380" s="1" t="str">
        <f t="shared" si="398"/>
        <v/>
      </c>
      <c r="AF380" s="1">
        <f t="shared" si="424"/>
        <v>0</v>
      </c>
      <c r="AG380" s="1">
        <f t="shared" ca="1" si="429"/>
        <v>7</v>
      </c>
      <c r="AH380" s="1" t="str">
        <f t="shared" si="425"/>
        <v/>
      </c>
      <c r="AI380" s="1" t="str">
        <f t="shared" si="426"/>
        <v/>
      </c>
      <c r="AJ380" s="1" t="str">
        <f t="shared" si="427"/>
        <v/>
      </c>
      <c r="AL380" s="167">
        <f t="shared" ref="AL380:BE380" si="460">+IF($AE380="CC",SUMIF($R380:$V380,AL$9,$R399:$V399),0)</f>
        <v>0</v>
      </c>
      <c r="AM380" s="167">
        <f t="shared" si="460"/>
        <v>0</v>
      </c>
      <c r="AN380" s="167">
        <f t="shared" si="460"/>
        <v>0</v>
      </c>
      <c r="AO380" s="167">
        <f t="shared" si="460"/>
        <v>0</v>
      </c>
      <c r="AP380" s="167">
        <f t="shared" si="460"/>
        <v>0</v>
      </c>
      <c r="AQ380" s="167">
        <f t="shared" si="460"/>
        <v>0</v>
      </c>
      <c r="AR380" s="167">
        <f t="shared" si="460"/>
        <v>0</v>
      </c>
      <c r="AS380" s="167">
        <f t="shared" si="460"/>
        <v>0</v>
      </c>
      <c r="AT380" s="167">
        <f t="shared" si="460"/>
        <v>0</v>
      </c>
      <c r="AU380" s="167">
        <f t="shared" si="460"/>
        <v>0</v>
      </c>
      <c r="AV380" s="167">
        <f t="shared" si="460"/>
        <v>0</v>
      </c>
      <c r="AW380" s="167">
        <f t="shared" si="460"/>
        <v>0</v>
      </c>
      <c r="AX380" s="167">
        <f t="shared" si="460"/>
        <v>0</v>
      </c>
      <c r="AY380" s="167">
        <f t="shared" si="460"/>
        <v>0</v>
      </c>
      <c r="AZ380" s="167">
        <f t="shared" si="460"/>
        <v>0</v>
      </c>
      <c r="BA380" s="167">
        <f t="shared" si="460"/>
        <v>0</v>
      </c>
      <c r="BB380" s="167">
        <f t="shared" si="460"/>
        <v>0</v>
      </c>
      <c r="BC380" s="167">
        <f t="shared" si="460"/>
        <v>0</v>
      </c>
      <c r="BD380" s="167">
        <f t="shared" si="460"/>
        <v>0</v>
      </c>
      <c r="BE380" s="167">
        <f t="shared" si="460"/>
        <v>0</v>
      </c>
      <c r="BG380" s="167"/>
    </row>
    <row r="381" spans="1:59" ht="7.5" customHeight="1" thickBot="1">
      <c r="AE381" s="1" t="str">
        <f t="shared" si="398"/>
        <v/>
      </c>
      <c r="AF381" s="1">
        <f t="shared" si="424"/>
        <v>0</v>
      </c>
      <c r="AG381" s="1">
        <f t="shared" ca="1" si="429"/>
        <v>7</v>
      </c>
      <c r="AH381" s="1" t="str">
        <f t="shared" si="425"/>
        <v/>
      </c>
      <c r="AI381" s="1" t="str">
        <f t="shared" si="426"/>
        <v/>
      </c>
      <c r="AJ381" s="1" t="str">
        <f t="shared" si="427"/>
        <v/>
      </c>
      <c r="AL381" s="167">
        <f t="shared" ref="AL381:BE381" si="461">+IF($AE381="CC",SUMIF($R381:$V381,AL$9,$R400:$V400),0)</f>
        <v>0</v>
      </c>
      <c r="AM381" s="167">
        <f t="shared" si="461"/>
        <v>0</v>
      </c>
      <c r="AN381" s="167">
        <f t="shared" si="461"/>
        <v>0</v>
      </c>
      <c r="AO381" s="167">
        <f t="shared" si="461"/>
        <v>0</v>
      </c>
      <c r="AP381" s="167">
        <f t="shared" si="461"/>
        <v>0</v>
      </c>
      <c r="AQ381" s="167">
        <f t="shared" si="461"/>
        <v>0</v>
      </c>
      <c r="AR381" s="167">
        <f t="shared" si="461"/>
        <v>0</v>
      </c>
      <c r="AS381" s="167">
        <f t="shared" si="461"/>
        <v>0</v>
      </c>
      <c r="AT381" s="167">
        <f t="shared" si="461"/>
        <v>0</v>
      </c>
      <c r="AU381" s="167">
        <f t="shared" si="461"/>
        <v>0</v>
      </c>
      <c r="AV381" s="167">
        <f t="shared" si="461"/>
        <v>0</v>
      </c>
      <c r="AW381" s="167">
        <f t="shared" si="461"/>
        <v>0</v>
      </c>
      <c r="AX381" s="167">
        <f t="shared" si="461"/>
        <v>0</v>
      </c>
      <c r="AY381" s="167">
        <f t="shared" si="461"/>
        <v>0</v>
      </c>
      <c r="AZ381" s="167">
        <f t="shared" si="461"/>
        <v>0</v>
      </c>
      <c r="BA381" s="167">
        <f t="shared" si="461"/>
        <v>0</v>
      </c>
      <c r="BB381" s="167">
        <f t="shared" si="461"/>
        <v>0</v>
      </c>
      <c r="BC381" s="167">
        <f t="shared" si="461"/>
        <v>0</v>
      </c>
      <c r="BD381" s="167">
        <f t="shared" si="461"/>
        <v>0</v>
      </c>
      <c r="BE381" s="167">
        <f t="shared" si="461"/>
        <v>0</v>
      </c>
      <c r="BG381" s="167"/>
    </row>
    <row r="382" spans="1:59">
      <c r="C382" s="890" t="s">
        <v>944</v>
      </c>
      <c r="D382" s="891"/>
      <c r="E382" s="891"/>
      <c r="F382" s="891"/>
      <c r="G382" s="891"/>
      <c r="H382" s="891"/>
      <c r="I382" s="891"/>
      <c r="J382" s="891"/>
      <c r="K382" s="891"/>
      <c r="L382" s="891"/>
      <c r="M382" s="891"/>
      <c r="N382" s="891"/>
      <c r="O382" s="891"/>
      <c r="P382" s="891"/>
      <c r="Q382" s="891"/>
      <c r="R382" s="891"/>
      <c r="S382" s="891"/>
      <c r="T382" s="891"/>
      <c r="U382" s="891"/>
      <c r="V382" s="891"/>
      <c r="W382" s="891"/>
      <c r="X382" s="891"/>
      <c r="Y382" s="891"/>
      <c r="Z382" s="891"/>
      <c r="AA382" s="892"/>
      <c r="AE382" s="1" t="str">
        <f t="shared" si="398"/>
        <v/>
      </c>
      <c r="AF382" s="1">
        <f t="shared" si="424"/>
        <v>0</v>
      </c>
      <c r="AG382" s="1">
        <f t="shared" ca="1" si="429"/>
        <v>7</v>
      </c>
      <c r="AH382" s="1" t="str">
        <f t="shared" si="425"/>
        <v/>
      </c>
      <c r="AI382" s="1" t="str">
        <f t="shared" si="426"/>
        <v/>
      </c>
      <c r="AJ382" s="1" t="str">
        <f t="shared" si="427"/>
        <v/>
      </c>
      <c r="AL382" s="167">
        <f t="shared" ref="AL382:BE382" si="462">+IF($AE382="CC",SUMIF($R382:$V382,AL$9,$R401:$V401),0)</f>
        <v>0</v>
      </c>
      <c r="AM382" s="167">
        <f t="shared" si="462"/>
        <v>0</v>
      </c>
      <c r="AN382" s="167">
        <f t="shared" si="462"/>
        <v>0</v>
      </c>
      <c r="AO382" s="167">
        <f t="shared" si="462"/>
        <v>0</v>
      </c>
      <c r="AP382" s="167">
        <f t="shared" si="462"/>
        <v>0</v>
      </c>
      <c r="AQ382" s="167">
        <f t="shared" si="462"/>
        <v>0</v>
      </c>
      <c r="AR382" s="167">
        <f t="shared" si="462"/>
        <v>0</v>
      </c>
      <c r="AS382" s="167">
        <f t="shared" si="462"/>
        <v>0</v>
      </c>
      <c r="AT382" s="167">
        <f t="shared" si="462"/>
        <v>0</v>
      </c>
      <c r="AU382" s="167">
        <f t="shared" si="462"/>
        <v>0</v>
      </c>
      <c r="AV382" s="167">
        <f t="shared" si="462"/>
        <v>0</v>
      </c>
      <c r="AW382" s="167">
        <f t="shared" si="462"/>
        <v>0</v>
      </c>
      <c r="AX382" s="167">
        <f t="shared" si="462"/>
        <v>0</v>
      </c>
      <c r="AY382" s="167">
        <f t="shared" si="462"/>
        <v>0</v>
      </c>
      <c r="AZ382" s="167">
        <f t="shared" si="462"/>
        <v>0</v>
      </c>
      <c r="BA382" s="167">
        <f t="shared" si="462"/>
        <v>0</v>
      </c>
      <c r="BB382" s="167">
        <f t="shared" si="462"/>
        <v>0</v>
      </c>
      <c r="BC382" s="167">
        <f t="shared" si="462"/>
        <v>0</v>
      </c>
      <c r="BD382" s="167">
        <f t="shared" si="462"/>
        <v>0</v>
      </c>
      <c r="BE382" s="167">
        <f t="shared" si="462"/>
        <v>0</v>
      </c>
      <c r="BG382" s="167"/>
    </row>
    <row r="383" spans="1:59" ht="15.75" thickBot="1">
      <c r="C383" s="893"/>
      <c r="D383" s="894"/>
      <c r="E383" s="894"/>
      <c r="F383" s="894"/>
      <c r="G383" s="894"/>
      <c r="H383" s="894"/>
      <c r="I383" s="894"/>
      <c r="J383" s="894"/>
      <c r="K383" s="894"/>
      <c r="L383" s="894"/>
      <c r="M383" s="894"/>
      <c r="N383" s="894"/>
      <c r="O383" s="894"/>
      <c r="P383" s="894"/>
      <c r="Q383" s="894"/>
      <c r="R383" s="894"/>
      <c r="S383" s="894"/>
      <c r="T383" s="894"/>
      <c r="U383" s="894"/>
      <c r="V383" s="894"/>
      <c r="W383" s="894"/>
      <c r="X383" s="894"/>
      <c r="Y383" s="894"/>
      <c r="Z383" s="894"/>
      <c r="AA383" s="895"/>
      <c r="AE383" s="1" t="str">
        <f t="shared" si="398"/>
        <v/>
      </c>
      <c r="AF383" s="1">
        <f t="shared" si="424"/>
        <v>0</v>
      </c>
      <c r="AG383" s="1">
        <f t="shared" ca="1" si="429"/>
        <v>7</v>
      </c>
      <c r="AH383" s="1" t="str">
        <f t="shared" si="425"/>
        <v/>
      </c>
      <c r="AI383" s="1" t="str">
        <f t="shared" si="426"/>
        <v/>
      </c>
      <c r="AJ383" s="1" t="str">
        <f t="shared" si="427"/>
        <v/>
      </c>
      <c r="AL383" s="167">
        <f t="shared" ref="AL383:BE383" si="463">+IF($AE383="CC",SUMIF($R383:$V383,AL$9,$R402:$V402),0)</f>
        <v>0</v>
      </c>
      <c r="AM383" s="167">
        <f t="shared" si="463"/>
        <v>0</v>
      </c>
      <c r="AN383" s="167">
        <f t="shared" si="463"/>
        <v>0</v>
      </c>
      <c r="AO383" s="167">
        <f t="shared" si="463"/>
        <v>0</v>
      </c>
      <c r="AP383" s="167">
        <f t="shared" si="463"/>
        <v>0</v>
      </c>
      <c r="AQ383" s="167">
        <f t="shared" si="463"/>
        <v>0</v>
      </c>
      <c r="AR383" s="167">
        <f t="shared" si="463"/>
        <v>0</v>
      </c>
      <c r="AS383" s="167">
        <f t="shared" si="463"/>
        <v>0</v>
      </c>
      <c r="AT383" s="167">
        <f t="shared" si="463"/>
        <v>0</v>
      </c>
      <c r="AU383" s="167">
        <f t="shared" si="463"/>
        <v>0</v>
      </c>
      <c r="AV383" s="167">
        <f t="shared" si="463"/>
        <v>0</v>
      </c>
      <c r="AW383" s="167">
        <f t="shared" si="463"/>
        <v>0</v>
      </c>
      <c r="AX383" s="167">
        <f t="shared" si="463"/>
        <v>0</v>
      </c>
      <c r="AY383" s="167">
        <f t="shared" si="463"/>
        <v>0</v>
      </c>
      <c r="AZ383" s="167">
        <f t="shared" si="463"/>
        <v>0</v>
      </c>
      <c r="BA383" s="167">
        <f t="shared" si="463"/>
        <v>0</v>
      </c>
      <c r="BB383" s="167">
        <f t="shared" si="463"/>
        <v>0</v>
      </c>
      <c r="BC383" s="167">
        <f t="shared" si="463"/>
        <v>0</v>
      </c>
      <c r="BD383" s="167">
        <f t="shared" si="463"/>
        <v>0</v>
      </c>
      <c r="BE383" s="167">
        <f t="shared" si="463"/>
        <v>0</v>
      </c>
      <c r="BG383" s="167"/>
    </row>
    <row r="384" spans="1:59" ht="14.25" customHeight="1">
      <c r="AE384" s="1" t="str">
        <f t="shared" si="398"/>
        <v/>
      </c>
      <c r="AF384" s="1">
        <f t="shared" si="424"/>
        <v>0</v>
      </c>
      <c r="AG384" s="1">
        <f t="shared" ca="1" si="429"/>
        <v>7</v>
      </c>
      <c r="AH384" s="1" t="str">
        <f t="shared" si="425"/>
        <v/>
      </c>
      <c r="AI384" s="1" t="str">
        <f t="shared" si="426"/>
        <v/>
      </c>
      <c r="AJ384" s="1" t="str">
        <f t="shared" si="427"/>
        <v/>
      </c>
      <c r="AL384" s="167">
        <f t="shared" ref="AL384:BE384" si="464">+IF($AE384="CC",SUMIF($R384:$V384,AL$9,$R403:$V403),0)</f>
        <v>0</v>
      </c>
      <c r="AM384" s="167">
        <f t="shared" si="464"/>
        <v>0</v>
      </c>
      <c r="AN384" s="167">
        <f t="shared" si="464"/>
        <v>0</v>
      </c>
      <c r="AO384" s="167">
        <f t="shared" si="464"/>
        <v>0</v>
      </c>
      <c r="AP384" s="167">
        <f t="shared" si="464"/>
        <v>0</v>
      </c>
      <c r="AQ384" s="167">
        <f t="shared" si="464"/>
        <v>0</v>
      </c>
      <c r="AR384" s="167">
        <f t="shared" si="464"/>
        <v>0</v>
      </c>
      <c r="AS384" s="167">
        <f t="shared" si="464"/>
        <v>0</v>
      </c>
      <c r="AT384" s="167">
        <f t="shared" si="464"/>
        <v>0</v>
      </c>
      <c r="AU384" s="167">
        <f t="shared" si="464"/>
        <v>0</v>
      </c>
      <c r="AV384" s="167">
        <f t="shared" si="464"/>
        <v>0</v>
      </c>
      <c r="AW384" s="167">
        <f t="shared" si="464"/>
        <v>0</v>
      </c>
      <c r="AX384" s="167">
        <f t="shared" si="464"/>
        <v>0</v>
      </c>
      <c r="AY384" s="167">
        <f t="shared" si="464"/>
        <v>0</v>
      </c>
      <c r="AZ384" s="167">
        <f t="shared" si="464"/>
        <v>0</v>
      </c>
      <c r="BA384" s="167">
        <f t="shared" si="464"/>
        <v>0</v>
      </c>
      <c r="BB384" s="167">
        <f t="shared" si="464"/>
        <v>0</v>
      </c>
      <c r="BC384" s="167">
        <f t="shared" si="464"/>
        <v>0</v>
      </c>
      <c r="BD384" s="167">
        <f t="shared" si="464"/>
        <v>0</v>
      </c>
      <c r="BE384" s="167">
        <f t="shared" si="464"/>
        <v>0</v>
      </c>
      <c r="BG384" s="167"/>
    </row>
    <row r="385" spans="1:59" s="44" customFormat="1" ht="14.25" customHeight="1" thickBot="1">
      <c r="X385" s="170"/>
      <c r="AE385" s="1" t="str">
        <f t="shared" si="398"/>
        <v/>
      </c>
      <c r="AF385" s="1">
        <f t="shared" si="424"/>
        <v>0</v>
      </c>
      <c r="AG385" s="1">
        <f t="shared" ca="1" si="429"/>
        <v>7</v>
      </c>
      <c r="AH385" s="1" t="str">
        <f t="shared" si="425"/>
        <v/>
      </c>
      <c r="AI385" s="1" t="str">
        <f t="shared" si="426"/>
        <v/>
      </c>
      <c r="AJ385" s="1" t="str">
        <f t="shared" si="427"/>
        <v/>
      </c>
      <c r="AL385" s="167">
        <f t="shared" ref="AL385:BE385" si="465">+IF($AE385="CC",SUMIF($R385:$V385,AL$9,$R404:$V404),0)</f>
        <v>0</v>
      </c>
      <c r="AM385" s="167">
        <f t="shared" si="465"/>
        <v>0</v>
      </c>
      <c r="AN385" s="167">
        <f t="shared" si="465"/>
        <v>0</v>
      </c>
      <c r="AO385" s="167">
        <f t="shared" si="465"/>
        <v>0</v>
      </c>
      <c r="AP385" s="167">
        <f t="shared" si="465"/>
        <v>0</v>
      </c>
      <c r="AQ385" s="167">
        <f t="shared" si="465"/>
        <v>0</v>
      </c>
      <c r="AR385" s="167">
        <f t="shared" si="465"/>
        <v>0</v>
      </c>
      <c r="AS385" s="167">
        <f t="shared" si="465"/>
        <v>0</v>
      </c>
      <c r="AT385" s="167">
        <f t="shared" si="465"/>
        <v>0</v>
      </c>
      <c r="AU385" s="167">
        <f t="shared" si="465"/>
        <v>0</v>
      </c>
      <c r="AV385" s="167">
        <f t="shared" si="465"/>
        <v>0</v>
      </c>
      <c r="AW385" s="167">
        <f t="shared" si="465"/>
        <v>0</v>
      </c>
      <c r="AX385" s="167">
        <f t="shared" si="465"/>
        <v>0</v>
      </c>
      <c r="AY385" s="167">
        <f t="shared" si="465"/>
        <v>0</v>
      </c>
      <c r="AZ385" s="167">
        <f t="shared" si="465"/>
        <v>0</v>
      </c>
      <c r="BA385" s="167">
        <f t="shared" si="465"/>
        <v>0</v>
      </c>
      <c r="BB385" s="167">
        <f t="shared" si="465"/>
        <v>0</v>
      </c>
      <c r="BC385" s="167">
        <f t="shared" si="465"/>
        <v>0</v>
      </c>
      <c r="BD385" s="167">
        <f t="shared" si="465"/>
        <v>0</v>
      </c>
      <c r="BE385" s="167">
        <f t="shared" si="465"/>
        <v>0</v>
      </c>
      <c r="BG385" s="170"/>
    </row>
    <row r="386" spans="1:59" s="44" customFormat="1" ht="14.25" customHeight="1" thickBot="1">
      <c r="D386" s="835">
        <f>+'Formulario 1'!$C$20</f>
        <v>0</v>
      </c>
      <c r="E386" s="835"/>
      <c r="F386" s="835"/>
      <c r="H386" s="972"/>
      <c r="I386" s="972"/>
      <c r="O386" s="897" t="str">
        <f>+'Formulario 1'!$F$14</f>
        <v>Provincia:</v>
      </c>
      <c r="P386" s="898"/>
      <c r="Q386" s="899" t="str">
        <f>+'Formulario 1'!$G$14</f>
        <v>GUANACASTE</v>
      </c>
      <c r="R386" s="900"/>
      <c r="S386" s="900"/>
      <c r="T386" s="900"/>
      <c r="U386" s="901"/>
      <c r="V386" s="902" t="s">
        <v>945</v>
      </c>
      <c r="W386" s="903"/>
      <c r="X386" s="906">
        <f>+'Formulario 1'!$C$16</f>
        <v>26780563</v>
      </c>
      <c r="Y386" s="907"/>
      <c r="Z386" s="908"/>
      <c r="AE386" s="1" t="str">
        <f t="shared" si="398"/>
        <v/>
      </c>
      <c r="AF386" s="1">
        <f t="shared" si="424"/>
        <v>0</v>
      </c>
      <c r="AG386" s="1">
        <f t="shared" ca="1" si="429"/>
        <v>7</v>
      </c>
      <c r="AH386" s="1" t="str">
        <f t="shared" si="425"/>
        <v/>
      </c>
      <c r="AI386" s="1" t="str">
        <f t="shared" si="426"/>
        <v/>
      </c>
      <c r="AJ386" s="1" t="str">
        <f t="shared" si="427"/>
        <v/>
      </c>
      <c r="AL386" s="167">
        <f t="shared" ref="AL386:BE386" si="466">+IF($AE386="CC",SUMIF($R386:$V386,AL$9,$R405:$V405),0)</f>
        <v>0</v>
      </c>
      <c r="AM386" s="167">
        <f t="shared" si="466"/>
        <v>0</v>
      </c>
      <c r="AN386" s="167">
        <f t="shared" si="466"/>
        <v>0</v>
      </c>
      <c r="AO386" s="167">
        <f t="shared" si="466"/>
        <v>0</v>
      </c>
      <c r="AP386" s="167">
        <f t="shared" si="466"/>
        <v>0</v>
      </c>
      <c r="AQ386" s="167">
        <f t="shared" si="466"/>
        <v>0</v>
      </c>
      <c r="AR386" s="167">
        <f t="shared" si="466"/>
        <v>0</v>
      </c>
      <c r="AS386" s="167">
        <f t="shared" si="466"/>
        <v>0</v>
      </c>
      <c r="AT386" s="167">
        <f t="shared" si="466"/>
        <v>0</v>
      </c>
      <c r="AU386" s="167">
        <f t="shared" si="466"/>
        <v>0</v>
      </c>
      <c r="AV386" s="167">
        <f t="shared" si="466"/>
        <v>0</v>
      </c>
      <c r="AW386" s="167">
        <f t="shared" si="466"/>
        <v>0</v>
      </c>
      <c r="AX386" s="167">
        <f t="shared" si="466"/>
        <v>0</v>
      </c>
      <c r="AY386" s="167">
        <f t="shared" si="466"/>
        <v>0</v>
      </c>
      <c r="AZ386" s="167">
        <f t="shared" si="466"/>
        <v>0</v>
      </c>
      <c r="BA386" s="167">
        <f t="shared" si="466"/>
        <v>0</v>
      </c>
      <c r="BB386" s="167">
        <f t="shared" si="466"/>
        <v>0</v>
      </c>
      <c r="BC386" s="167">
        <f t="shared" si="466"/>
        <v>0</v>
      </c>
      <c r="BD386" s="167">
        <f t="shared" si="466"/>
        <v>0</v>
      </c>
      <c r="BE386" s="167">
        <f t="shared" si="466"/>
        <v>0</v>
      </c>
      <c r="BG386" s="170"/>
    </row>
    <row r="387" spans="1:59" s="44" customFormat="1" ht="14.25" customHeight="1">
      <c r="D387" s="868" t="s">
        <v>946</v>
      </c>
      <c r="E387" s="868"/>
      <c r="F387" s="868"/>
      <c r="H387" s="868" t="s">
        <v>947</v>
      </c>
      <c r="I387" s="868"/>
      <c r="K387" s="302" t="s">
        <v>948</v>
      </c>
      <c r="O387" s="870" t="str">
        <f>+'Formulario 1'!$F$15</f>
        <v>Cantón:</v>
      </c>
      <c r="P387" s="871"/>
      <c r="Q387" s="872" t="str">
        <f>+'Formulario 1'!$G$15</f>
        <v>ABANGARES</v>
      </c>
      <c r="R387" s="873"/>
      <c r="S387" s="873"/>
      <c r="T387" s="873"/>
      <c r="U387" s="874"/>
      <c r="V387" s="904"/>
      <c r="W387" s="905"/>
      <c r="X387" s="909" t="str">
        <f>IF('Formulario 1'!D365="","",'Formulario 1'!D365)</f>
        <v/>
      </c>
      <c r="Y387" s="910"/>
      <c r="Z387" s="911"/>
      <c r="AE387" s="1" t="str">
        <f t="shared" si="398"/>
        <v/>
      </c>
      <c r="AF387" s="1">
        <f t="shared" si="424"/>
        <v>0</v>
      </c>
      <c r="AG387" s="1">
        <f t="shared" ca="1" si="429"/>
        <v>7</v>
      </c>
      <c r="AH387" s="1" t="str">
        <f t="shared" si="425"/>
        <v/>
      </c>
      <c r="AI387" s="1" t="str">
        <f t="shared" si="426"/>
        <v/>
      </c>
      <c r="AJ387" s="1" t="str">
        <f t="shared" si="427"/>
        <v/>
      </c>
      <c r="AL387" s="167">
        <f t="shared" ref="AL387:BE387" si="467">+IF($AE387="CC",SUMIF($R387:$V387,AL$9,$R406:$V406),0)</f>
        <v>0</v>
      </c>
      <c r="AM387" s="167">
        <f t="shared" si="467"/>
        <v>0</v>
      </c>
      <c r="AN387" s="167">
        <f t="shared" si="467"/>
        <v>0</v>
      </c>
      <c r="AO387" s="167">
        <f t="shared" si="467"/>
        <v>0</v>
      </c>
      <c r="AP387" s="167">
        <f t="shared" si="467"/>
        <v>0</v>
      </c>
      <c r="AQ387" s="167">
        <f t="shared" si="467"/>
        <v>0</v>
      </c>
      <c r="AR387" s="167">
        <f t="shared" si="467"/>
        <v>0</v>
      </c>
      <c r="AS387" s="167">
        <f t="shared" si="467"/>
        <v>0</v>
      </c>
      <c r="AT387" s="167">
        <f t="shared" si="467"/>
        <v>0</v>
      </c>
      <c r="AU387" s="167">
        <f t="shared" si="467"/>
        <v>0</v>
      </c>
      <c r="AV387" s="167">
        <f t="shared" si="467"/>
        <v>0</v>
      </c>
      <c r="AW387" s="167">
        <f t="shared" si="467"/>
        <v>0</v>
      </c>
      <c r="AX387" s="167">
        <f t="shared" si="467"/>
        <v>0</v>
      </c>
      <c r="AY387" s="167">
        <f t="shared" si="467"/>
        <v>0</v>
      </c>
      <c r="AZ387" s="167">
        <f t="shared" si="467"/>
        <v>0</v>
      </c>
      <c r="BA387" s="167">
        <f t="shared" si="467"/>
        <v>0</v>
      </c>
      <c r="BB387" s="167">
        <f t="shared" si="467"/>
        <v>0</v>
      </c>
      <c r="BC387" s="167">
        <f t="shared" si="467"/>
        <v>0</v>
      </c>
      <c r="BD387" s="167">
        <f t="shared" si="467"/>
        <v>0</v>
      </c>
      <c r="BE387" s="167">
        <f t="shared" si="467"/>
        <v>0</v>
      </c>
      <c r="BG387" s="170"/>
    </row>
    <row r="388" spans="1:59" s="44" customFormat="1" ht="14.25" customHeight="1">
      <c r="O388" s="870" t="str">
        <f>+'Formulario 1'!$F$16</f>
        <v>Distrito:</v>
      </c>
      <c r="P388" s="871"/>
      <c r="Q388" s="872" t="str">
        <f>+'Formulario 1'!$G$16</f>
        <v>COLORADO</v>
      </c>
      <c r="R388" s="873"/>
      <c r="S388" s="873"/>
      <c r="T388" s="873"/>
      <c r="U388" s="874"/>
      <c r="V388" s="875" t="s">
        <v>949</v>
      </c>
      <c r="W388" s="876"/>
      <c r="X388" s="879">
        <f>+'Formulario 1'!$C$17</f>
        <v>26780376</v>
      </c>
      <c r="Y388" s="880"/>
      <c r="Z388" s="881"/>
      <c r="AE388" s="1" t="str">
        <f t="shared" si="398"/>
        <v/>
      </c>
      <c r="AF388" s="1">
        <f t="shared" si="424"/>
        <v>0</v>
      </c>
      <c r="AG388" s="1">
        <f t="shared" ca="1" si="429"/>
        <v>7</v>
      </c>
      <c r="AH388" s="1" t="str">
        <f t="shared" si="425"/>
        <v/>
      </c>
      <c r="AI388" s="1" t="str">
        <f t="shared" si="426"/>
        <v/>
      </c>
      <c r="AJ388" s="1" t="str">
        <f t="shared" si="427"/>
        <v/>
      </c>
      <c r="AL388" s="167">
        <f t="shared" ref="AL388:BE388" si="468">+IF($AE388="CC",SUMIF($R388:$V388,AL$9,$R407:$V407),0)</f>
        <v>0</v>
      </c>
      <c r="AM388" s="167">
        <f t="shared" si="468"/>
        <v>0</v>
      </c>
      <c r="AN388" s="167">
        <f t="shared" si="468"/>
        <v>0</v>
      </c>
      <c r="AO388" s="167">
        <f t="shared" si="468"/>
        <v>0</v>
      </c>
      <c r="AP388" s="167">
        <f t="shared" si="468"/>
        <v>0</v>
      </c>
      <c r="AQ388" s="167">
        <f t="shared" si="468"/>
        <v>0</v>
      </c>
      <c r="AR388" s="167">
        <f t="shared" si="468"/>
        <v>0</v>
      </c>
      <c r="AS388" s="167">
        <f t="shared" si="468"/>
        <v>0</v>
      </c>
      <c r="AT388" s="167">
        <f t="shared" si="468"/>
        <v>0</v>
      </c>
      <c r="AU388" s="167">
        <f t="shared" si="468"/>
        <v>0</v>
      </c>
      <c r="AV388" s="167">
        <f t="shared" si="468"/>
        <v>0</v>
      </c>
      <c r="AW388" s="167">
        <f t="shared" si="468"/>
        <v>0</v>
      </c>
      <c r="AX388" s="167">
        <f t="shared" si="468"/>
        <v>0</v>
      </c>
      <c r="AY388" s="167">
        <f t="shared" si="468"/>
        <v>0</v>
      </c>
      <c r="AZ388" s="167">
        <f t="shared" si="468"/>
        <v>0</v>
      </c>
      <c r="BA388" s="167">
        <f t="shared" si="468"/>
        <v>0</v>
      </c>
      <c r="BB388" s="167">
        <f t="shared" si="468"/>
        <v>0</v>
      </c>
      <c r="BC388" s="167">
        <f t="shared" si="468"/>
        <v>0</v>
      </c>
      <c r="BD388" s="167">
        <f t="shared" si="468"/>
        <v>0</v>
      </c>
      <c r="BE388" s="167">
        <f t="shared" si="468"/>
        <v>0</v>
      </c>
      <c r="BG388" s="170"/>
    </row>
    <row r="389" spans="1:59" ht="14.25" customHeight="1" thickBot="1">
      <c r="O389" s="882" t="str">
        <f>+'Formulario 1'!$F$17</f>
        <v>Poblado:</v>
      </c>
      <c r="P389" s="883"/>
      <c r="Q389" s="884" t="str">
        <f>+'Formulario 1'!$G$17</f>
        <v>COLORADO</v>
      </c>
      <c r="R389" s="885"/>
      <c r="S389" s="885"/>
      <c r="T389" s="885"/>
      <c r="U389" s="886"/>
      <c r="V389" s="877"/>
      <c r="W389" s="878"/>
      <c r="X389" s="887" t="str">
        <f>IF('Formulario 1'!D366="","",'Formulario 1'!D366)</f>
        <v/>
      </c>
      <c r="Y389" s="888"/>
      <c r="Z389" s="889"/>
      <c r="AE389" s="1" t="str">
        <f t="shared" si="398"/>
        <v/>
      </c>
      <c r="AF389" s="1">
        <f t="shared" si="424"/>
        <v>0</v>
      </c>
      <c r="AG389" s="1">
        <f t="shared" ca="1" si="429"/>
        <v>7</v>
      </c>
      <c r="AH389" s="1" t="str">
        <f t="shared" si="425"/>
        <v/>
      </c>
      <c r="AI389" s="1" t="str">
        <f t="shared" si="426"/>
        <v/>
      </c>
      <c r="AJ389" s="1" t="str">
        <f t="shared" si="427"/>
        <v/>
      </c>
      <c r="AL389" s="167">
        <f t="shared" ref="AL389:BE389" si="469">+IF($AE389="CC",SUMIF($R389:$V389,AL$9,$R408:$V408),0)</f>
        <v>0</v>
      </c>
      <c r="AM389" s="167">
        <f t="shared" si="469"/>
        <v>0</v>
      </c>
      <c r="AN389" s="167">
        <f t="shared" si="469"/>
        <v>0</v>
      </c>
      <c r="AO389" s="167">
        <f t="shared" si="469"/>
        <v>0</v>
      </c>
      <c r="AP389" s="167">
        <f t="shared" si="469"/>
        <v>0</v>
      </c>
      <c r="AQ389" s="167">
        <f t="shared" si="469"/>
        <v>0</v>
      </c>
      <c r="AR389" s="167">
        <f t="shared" si="469"/>
        <v>0</v>
      </c>
      <c r="AS389" s="167">
        <f t="shared" si="469"/>
        <v>0</v>
      </c>
      <c r="AT389" s="167">
        <f t="shared" si="469"/>
        <v>0</v>
      </c>
      <c r="AU389" s="167">
        <f t="shared" si="469"/>
        <v>0</v>
      </c>
      <c r="AV389" s="167">
        <f t="shared" si="469"/>
        <v>0</v>
      </c>
      <c r="AW389" s="167">
        <f t="shared" si="469"/>
        <v>0</v>
      </c>
      <c r="AX389" s="167">
        <f t="shared" si="469"/>
        <v>0</v>
      </c>
      <c r="AY389" s="167">
        <f t="shared" si="469"/>
        <v>0</v>
      </c>
      <c r="AZ389" s="167">
        <f t="shared" si="469"/>
        <v>0</v>
      </c>
      <c r="BA389" s="167">
        <f t="shared" si="469"/>
        <v>0</v>
      </c>
      <c r="BB389" s="167">
        <f t="shared" si="469"/>
        <v>0</v>
      </c>
      <c r="BC389" s="167">
        <f t="shared" si="469"/>
        <v>0</v>
      </c>
      <c r="BD389" s="167">
        <f t="shared" si="469"/>
        <v>0</v>
      </c>
      <c r="BE389" s="167">
        <f t="shared" si="469"/>
        <v>0</v>
      </c>
      <c r="BG389" s="167"/>
    </row>
    <row r="390" spans="1:59" ht="14.25" customHeight="1">
      <c r="X390" s="171"/>
      <c r="Y390" s="45"/>
      <c r="AE390" s="1" t="str">
        <f t="shared" si="398"/>
        <v/>
      </c>
      <c r="AF390" s="1">
        <f t="shared" si="424"/>
        <v>0</v>
      </c>
      <c r="AG390" s="1">
        <f t="shared" ca="1" si="429"/>
        <v>7</v>
      </c>
      <c r="AH390" s="1" t="str">
        <f t="shared" si="425"/>
        <v/>
      </c>
      <c r="AI390" s="1" t="str">
        <f t="shared" si="426"/>
        <v/>
      </c>
      <c r="AJ390" s="1" t="str">
        <f t="shared" si="427"/>
        <v/>
      </c>
      <c r="AL390" s="167">
        <f t="shared" ref="AL390:BE390" si="470">+IF($AE390="CC",SUMIF($R390:$V390,AL$9,$R409:$V409),0)</f>
        <v>0</v>
      </c>
      <c r="AM390" s="167">
        <f t="shared" si="470"/>
        <v>0</v>
      </c>
      <c r="AN390" s="167">
        <f t="shared" si="470"/>
        <v>0</v>
      </c>
      <c r="AO390" s="167">
        <f t="shared" si="470"/>
        <v>0</v>
      </c>
      <c r="AP390" s="167">
        <f t="shared" si="470"/>
        <v>0</v>
      </c>
      <c r="AQ390" s="167">
        <f t="shared" si="470"/>
        <v>0</v>
      </c>
      <c r="AR390" s="167">
        <f t="shared" si="470"/>
        <v>0</v>
      </c>
      <c r="AS390" s="167">
        <f t="shared" si="470"/>
        <v>0</v>
      </c>
      <c r="AT390" s="167">
        <f t="shared" si="470"/>
        <v>0</v>
      </c>
      <c r="AU390" s="167">
        <f t="shared" si="470"/>
        <v>0</v>
      </c>
      <c r="AV390" s="167">
        <f t="shared" si="470"/>
        <v>0</v>
      </c>
      <c r="AW390" s="167">
        <f t="shared" si="470"/>
        <v>0</v>
      </c>
      <c r="AX390" s="167">
        <f t="shared" si="470"/>
        <v>0</v>
      </c>
      <c r="AY390" s="167">
        <f t="shared" si="470"/>
        <v>0</v>
      </c>
      <c r="AZ390" s="167">
        <f t="shared" si="470"/>
        <v>0</v>
      </c>
      <c r="BA390" s="167">
        <f t="shared" si="470"/>
        <v>0</v>
      </c>
      <c r="BB390" s="167">
        <f t="shared" si="470"/>
        <v>0</v>
      </c>
      <c r="BC390" s="167">
        <f t="shared" si="470"/>
        <v>0</v>
      </c>
      <c r="BD390" s="167">
        <f t="shared" si="470"/>
        <v>0</v>
      </c>
      <c r="BE390" s="167">
        <f t="shared" si="470"/>
        <v>0</v>
      </c>
      <c r="BG390" s="167"/>
    </row>
    <row r="391" spans="1:59" ht="14.25" customHeight="1" thickBot="1">
      <c r="D391" s="835"/>
      <c r="E391" s="835"/>
      <c r="F391" s="835"/>
      <c r="G391" s="44"/>
      <c r="H391" s="835"/>
      <c r="I391" s="835"/>
      <c r="J391" s="44"/>
      <c r="K391" s="44"/>
      <c r="AE391" s="1" t="str">
        <f t="shared" si="398"/>
        <v/>
      </c>
      <c r="AF391" s="1">
        <f t="shared" si="424"/>
        <v>0</v>
      </c>
      <c r="AG391" s="1">
        <f t="shared" ca="1" si="429"/>
        <v>7</v>
      </c>
      <c r="AH391" s="1" t="str">
        <f t="shared" si="425"/>
        <v/>
      </c>
      <c r="AI391" s="1" t="str">
        <f t="shared" si="426"/>
        <v/>
      </c>
      <c r="AJ391" s="1" t="str">
        <f t="shared" si="427"/>
        <v/>
      </c>
      <c r="AL391" s="167">
        <f t="shared" ref="AL391:BE391" si="471">+IF($AE391="CC",SUMIF($R391:$V391,AL$9,$R410:$V410),0)</f>
        <v>0</v>
      </c>
      <c r="AM391" s="167">
        <f t="shared" si="471"/>
        <v>0</v>
      </c>
      <c r="AN391" s="167">
        <f t="shared" si="471"/>
        <v>0</v>
      </c>
      <c r="AO391" s="167">
        <f t="shared" si="471"/>
        <v>0</v>
      </c>
      <c r="AP391" s="167">
        <f t="shared" si="471"/>
        <v>0</v>
      </c>
      <c r="AQ391" s="167">
        <f t="shared" si="471"/>
        <v>0</v>
      </c>
      <c r="AR391" s="167">
        <f t="shared" si="471"/>
        <v>0</v>
      </c>
      <c r="AS391" s="167">
        <f t="shared" si="471"/>
        <v>0</v>
      </c>
      <c r="AT391" s="167">
        <f t="shared" si="471"/>
        <v>0</v>
      </c>
      <c r="AU391" s="167">
        <f t="shared" si="471"/>
        <v>0</v>
      </c>
      <c r="AV391" s="167">
        <f t="shared" si="471"/>
        <v>0</v>
      </c>
      <c r="AW391" s="167">
        <f t="shared" si="471"/>
        <v>0</v>
      </c>
      <c r="AX391" s="167">
        <f t="shared" si="471"/>
        <v>0</v>
      </c>
      <c r="AY391" s="167">
        <f t="shared" si="471"/>
        <v>0</v>
      </c>
      <c r="AZ391" s="167">
        <f t="shared" si="471"/>
        <v>0</v>
      </c>
      <c r="BA391" s="167">
        <f t="shared" si="471"/>
        <v>0</v>
      </c>
      <c r="BB391" s="167">
        <f t="shared" si="471"/>
        <v>0</v>
      </c>
      <c r="BC391" s="167">
        <f t="shared" si="471"/>
        <v>0</v>
      </c>
      <c r="BD391" s="167">
        <f t="shared" si="471"/>
        <v>0</v>
      </c>
      <c r="BE391" s="167">
        <f t="shared" si="471"/>
        <v>0</v>
      </c>
      <c r="BG391" s="167"/>
    </row>
    <row r="392" spans="1:59" ht="14.25" customHeight="1">
      <c r="D392" s="868" t="s">
        <v>950</v>
      </c>
      <c r="E392" s="868"/>
      <c r="F392" s="868"/>
      <c r="G392" s="44"/>
      <c r="H392" s="868" t="s">
        <v>951</v>
      </c>
      <c r="I392" s="868"/>
      <c r="J392" s="44"/>
      <c r="K392" s="302" t="s">
        <v>948</v>
      </c>
      <c r="Z392" s="800" t="s">
        <v>1165</v>
      </c>
      <c r="AA392" s="800"/>
      <c r="AB392" s="800"/>
      <c r="AE392" s="1" t="str">
        <f t="shared" si="398"/>
        <v/>
      </c>
      <c r="AF392" s="1">
        <f t="shared" si="424"/>
        <v>0</v>
      </c>
      <c r="AG392" s="1">
        <f t="shared" ca="1" si="429"/>
        <v>7</v>
      </c>
      <c r="AH392" s="1" t="str">
        <f t="shared" si="425"/>
        <v/>
      </c>
      <c r="AI392" s="1" t="str">
        <f t="shared" si="426"/>
        <v/>
      </c>
      <c r="AJ392" s="1" t="str">
        <f t="shared" si="427"/>
        <v/>
      </c>
      <c r="AL392" s="167">
        <f t="shared" ref="AL392:BE392" si="472">+IF($AE392="CC",SUMIF($R392:$V392,AL$9,$R411:$V411),0)</f>
        <v>0</v>
      </c>
      <c r="AM392" s="167">
        <f t="shared" si="472"/>
        <v>0</v>
      </c>
      <c r="AN392" s="167">
        <f t="shared" si="472"/>
        <v>0</v>
      </c>
      <c r="AO392" s="167">
        <f t="shared" si="472"/>
        <v>0</v>
      </c>
      <c r="AP392" s="167">
        <f t="shared" si="472"/>
        <v>0</v>
      </c>
      <c r="AQ392" s="167">
        <f t="shared" si="472"/>
        <v>0</v>
      </c>
      <c r="AR392" s="167">
        <f t="shared" si="472"/>
        <v>0</v>
      </c>
      <c r="AS392" s="167">
        <f t="shared" si="472"/>
        <v>0</v>
      </c>
      <c r="AT392" s="167">
        <f t="shared" si="472"/>
        <v>0</v>
      </c>
      <c r="AU392" s="167">
        <f t="shared" si="472"/>
        <v>0</v>
      </c>
      <c r="AV392" s="167">
        <f t="shared" si="472"/>
        <v>0</v>
      </c>
      <c r="AW392" s="167">
        <f t="shared" si="472"/>
        <v>0</v>
      </c>
      <c r="AX392" s="167">
        <f t="shared" si="472"/>
        <v>0</v>
      </c>
      <c r="AY392" s="167">
        <f t="shared" si="472"/>
        <v>0</v>
      </c>
      <c r="AZ392" s="167">
        <f t="shared" si="472"/>
        <v>0</v>
      </c>
      <c r="BA392" s="167">
        <f t="shared" si="472"/>
        <v>0</v>
      </c>
      <c r="BB392" s="167">
        <f t="shared" si="472"/>
        <v>0</v>
      </c>
      <c r="BC392" s="167">
        <f t="shared" si="472"/>
        <v>0</v>
      </c>
      <c r="BD392" s="167">
        <f t="shared" si="472"/>
        <v>0</v>
      </c>
      <c r="BE392" s="167">
        <f t="shared" si="472"/>
        <v>0</v>
      </c>
      <c r="BG392" s="167"/>
    </row>
    <row r="393" spans="1:59" ht="18" customHeight="1">
      <c r="A393" s="160">
        <f>+A337+1</f>
        <v>8</v>
      </c>
      <c r="B393" s="159">
        <f>+LOOKUP(A393,'Hoja de Cálculo'!$S$20:$S$45,'Hoja de Cálculo'!$T$20:$T$45)</f>
        <v>6</v>
      </c>
      <c r="C393" s="971" t="s">
        <v>66</v>
      </c>
      <c r="D393" s="971"/>
      <c r="E393" s="971"/>
      <c r="F393" s="971"/>
      <c r="G393" s="971"/>
      <c r="H393" s="971"/>
      <c r="I393" s="971"/>
      <c r="J393" s="971"/>
      <c r="K393" s="971"/>
      <c r="L393" s="971"/>
      <c r="M393" s="971"/>
      <c r="N393" s="971"/>
      <c r="O393" s="971"/>
      <c r="P393" s="971"/>
      <c r="Q393" s="971"/>
      <c r="R393" s="971"/>
      <c r="S393" s="971"/>
      <c r="T393" s="971"/>
      <c r="U393" s="971"/>
      <c r="V393" s="971"/>
      <c r="W393" s="971"/>
      <c r="X393" s="971"/>
      <c r="Y393" s="971"/>
      <c r="Z393" s="971"/>
      <c r="AA393" s="971"/>
      <c r="AE393" s="1" t="str">
        <f t="shared" si="398"/>
        <v/>
      </c>
      <c r="AF393" s="1">
        <f t="shared" si="424"/>
        <v>0</v>
      </c>
      <c r="AG393" s="1">
        <f t="shared" ca="1" si="429"/>
        <v>7</v>
      </c>
      <c r="AH393" s="1" t="str">
        <f t="shared" si="425"/>
        <v/>
      </c>
      <c r="AI393" s="1" t="str">
        <f t="shared" si="426"/>
        <v/>
      </c>
      <c r="AJ393" s="1" t="str">
        <f t="shared" si="427"/>
        <v/>
      </c>
      <c r="AL393" s="167">
        <f t="shared" ref="AL393:BE393" si="473">+IF($AE393="CC",SUMIF($R393:$V393,AL$9,$R412:$V412),0)</f>
        <v>0</v>
      </c>
      <c r="AM393" s="167">
        <f t="shared" si="473"/>
        <v>0</v>
      </c>
      <c r="AN393" s="167">
        <f t="shared" si="473"/>
        <v>0</v>
      </c>
      <c r="AO393" s="167">
        <f t="shared" si="473"/>
        <v>0</v>
      </c>
      <c r="AP393" s="167">
        <f t="shared" si="473"/>
        <v>0</v>
      </c>
      <c r="AQ393" s="167">
        <f t="shared" si="473"/>
        <v>0</v>
      </c>
      <c r="AR393" s="167">
        <f t="shared" si="473"/>
        <v>0</v>
      </c>
      <c r="AS393" s="167">
        <f t="shared" si="473"/>
        <v>0</v>
      </c>
      <c r="AT393" s="167">
        <f t="shared" si="473"/>
        <v>0</v>
      </c>
      <c r="AU393" s="167">
        <f t="shared" si="473"/>
        <v>0</v>
      </c>
      <c r="AV393" s="167">
        <f t="shared" si="473"/>
        <v>0</v>
      </c>
      <c r="AW393" s="167">
        <f t="shared" si="473"/>
        <v>0</v>
      </c>
      <c r="AX393" s="167">
        <f t="shared" si="473"/>
        <v>0</v>
      </c>
      <c r="AY393" s="167">
        <f t="shared" si="473"/>
        <v>0</v>
      </c>
      <c r="AZ393" s="167">
        <f t="shared" si="473"/>
        <v>0</v>
      </c>
      <c r="BA393" s="167">
        <f t="shared" si="473"/>
        <v>0</v>
      </c>
      <c r="BB393" s="167">
        <f t="shared" si="473"/>
        <v>0</v>
      </c>
      <c r="BC393" s="167">
        <f t="shared" si="473"/>
        <v>0</v>
      </c>
      <c r="BD393" s="167">
        <f t="shared" si="473"/>
        <v>0</v>
      </c>
      <c r="BE393" s="167">
        <f t="shared" si="473"/>
        <v>0</v>
      </c>
      <c r="BG393" s="167"/>
    </row>
    <row r="394" spans="1:59" ht="16.5" customHeight="1">
      <c r="C394" s="963" t="s">
        <v>921</v>
      </c>
      <c r="D394" s="963"/>
      <c r="E394" s="963"/>
      <c r="F394" s="963"/>
      <c r="G394" s="963"/>
      <c r="H394" s="963"/>
      <c r="I394" s="963"/>
      <c r="J394" s="963"/>
      <c r="K394" s="963"/>
      <c r="L394" s="963"/>
      <c r="M394" s="963"/>
      <c r="N394" s="963"/>
      <c r="O394" s="963"/>
      <c r="P394" s="963"/>
      <c r="Q394" s="963"/>
      <c r="R394" s="963"/>
      <c r="S394" s="963"/>
      <c r="T394" s="963"/>
      <c r="U394" s="963"/>
      <c r="V394" s="963"/>
      <c r="W394" s="963"/>
      <c r="X394" s="963"/>
      <c r="Y394" s="963"/>
      <c r="Z394" s="963"/>
      <c r="AA394" s="963"/>
      <c r="AE394" s="1" t="str">
        <f t="shared" si="398"/>
        <v/>
      </c>
      <c r="AF394" s="1">
        <f t="shared" si="424"/>
        <v>0</v>
      </c>
      <c r="AG394" s="1">
        <f t="shared" ca="1" si="429"/>
        <v>7</v>
      </c>
      <c r="AH394" s="1" t="str">
        <f t="shared" si="425"/>
        <v/>
      </c>
      <c r="AI394" s="1" t="str">
        <f t="shared" si="426"/>
        <v/>
      </c>
      <c r="AJ394" s="1" t="str">
        <f t="shared" si="427"/>
        <v/>
      </c>
      <c r="AL394" s="167">
        <f t="shared" ref="AL394:BE394" si="474">+IF($AE394="CC",SUMIF($R394:$V394,AL$9,$R413:$V413),0)</f>
        <v>0</v>
      </c>
      <c r="AM394" s="167">
        <f t="shared" si="474"/>
        <v>0</v>
      </c>
      <c r="AN394" s="167">
        <f t="shared" si="474"/>
        <v>0</v>
      </c>
      <c r="AO394" s="167">
        <f t="shared" si="474"/>
        <v>0</v>
      </c>
      <c r="AP394" s="167">
        <f t="shared" si="474"/>
        <v>0</v>
      </c>
      <c r="AQ394" s="167">
        <f t="shared" si="474"/>
        <v>0</v>
      </c>
      <c r="AR394" s="167">
        <f t="shared" si="474"/>
        <v>0</v>
      </c>
      <c r="AS394" s="167">
        <f t="shared" si="474"/>
        <v>0</v>
      </c>
      <c r="AT394" s="167">
        <f t="shared" si="474"/>
        <v>0</v>
      </c>
      <c r="AU394" s="167">
        <f t="shared" si="474"/>
        <v>0</v>
      </c>
      <c r="AV394" s="167">
        <f t="shared" si="474"/>
        <v>0</v>
      </c>
      <c r="AW394" s="167">
        <f t="shared" si="474"/>
        <v>0</v>
      </c>
      <c r="AX394" s="167">
        <f t="shared" si="474"/>
        <v>0</v>
      </c>
      <c r="AY394" s="167">
        <f t="shared" si="474"/>
        <v>0</v>
      </c>
      <c r="AZ394" s="167">
        <f t="shared" si="474"/>
        <v>0</v>
      </c>
      <c r="BA394" s="167">
        <f t="shared" si="474"/>
        <v>0</v>
      </c>
      <c r="BB394" s="167">
        <f t="shared" si="474"/>
        <v>0</v>
      </c>
      <c r="BC394" s="167">
        <f t="shared" si="474"/>
        <v>0</v>
      </c>
      <c r="BD394" s="167">
        <f t="shared" si="474"/>
        <v>0</v>
      </c>
      <c r="BE394" s="167">
        <f t="shared" si="474"/>
        <v>0</v>
      </c>
      <c r="BG394" s="167"/>
    </row>
    <row r="395" spans="1:59" ht="16.5" customHeight="1">
      <c r="C395" s="963" t="s">
        <v>922</v>
      </c>
      <c r="D395" s="963"/>
      <c r="E395" s="963"/>
      <c r="F395" s="963"/>
      <c r="G395" s="963"/>
      <c r="H395" s="963"/>
      <c r="I395" s="963"/>
      <c r="J395" s="963"/>
      <c r="K395" s="963"/>
      <c r="L395" s="963"/>
      <c r="M395" s="963"/>
      <c r="N395" s="963"/>
      <c r="O395" s="963"/>
      <c r="P395" s="963"/>
      <c r="Q395" s="963"/>
      <c r="R395" s="963"/>
      <c r="S395" s="963"/>
      <c r="T395" s="963"/>
      <c r="U395" s="963"/>
      <c r="V395" s="963"/>
      <c r="W395" s="963"/>
      <c r="X395" s="963"/>
      <c r="Y395" s="963"/>
      <c r="Z395" s="963"/>
      <c r="AA395" s="963"/>
      <c r="AE395" s="1" t="str">
        <f t="shared" ref="AE395:AE458" si="475">+IF(L395="7º","CC","")</f>
        <v/>
      </c>
      <c r="AF395" s="1">
        <f t="shared" si="424"/>
        <v>0</v>
      </c>
      <c r="AG395" s="1">
        <f t="shared" ca="1" si="429"/>
        <v>7</v>
      </c>
      <c r="AH395" s="1" t="str">
        <f t="shared" si="425"/>
        <v/>
      </c>
      <c r="AI395" s="1" t="str">
        <f t="shared" si="426"/>
        <v/>
      </c>
      <c r="AJ395" s="1" t="str">
        <f t="shared" si="427"/>
        <v/>
      </c>
      <c r="AL395" s="167">
        <f t="shared" ref="AL395:BE395" si="476">+IF($AE395="CC",SUMIF($R395:$V395,AL$9,$R414:$V414),0)</f>
        <v>0</v>
      </c>
      <c r="AM395" s="167">
        <f t="shared" si="476"/>
        <v>0</v>
      </c>
      <c r="AN395" s="167">
        <f t="shared" si="476"/>
        <v>0</v>
      </c>
      <c r="AO395" s="167">
        <f t="shared" si="476"/>
        <v>0</v>
      </c>
      <c r="AP395" s="167">
        <f t="shared" si="476"/>
        <v>0</v>
      </c>
      <c r="AQ395" s="167">
        <f t="shared" si="476"/>
        <v>0</v>
      </c>
      <c r="AR395" s="167">
        <f t="shared" si="476"/>
        <v>0</v>
      </c>
      <c r="AS395" s="167">
        <f t="shared" si="476"/>
        <v>0</v>
      </c>
      <c r="AT395" s="167">
        <f t="shared" si="476"/>
        <v>0</v>
      </c>
      <c r="AU395" s="167">
        <f t="shared" si="476"/>
        <v>0</v>
      </c>
      <c r="AV395" s="167">
        <f t="shared" si="476"/>
        <v>0</v>
      </c>
      <c r="AW395" s="167">
        <f t="shared" si="476"/>
        <v>0</v>
      </c>
      <c r="AX395" s="167">
        <f t="shared" si="476"/>
        <v>0</v>
      </c>
      <c r="AY395" s="167">
        <f t="shared" si="476"/>
        <v>0</v>
      </c>
      <c r="AZ395" s="167">
        <f t="shared" si="476"/>
        <v>0</v>
      </c>
      <c r="BA395" s="167">
        <f t="shared" si="476"/>
        <v>0</v>
      </c>
      <c r="BB395" s="167">
        <f t="shared" si="476"/>
        <v>0</v>
      </c>
      <c r="BC395" s="167">
        <f t="shared" si="476"/>
        <v>0</v>
      </c>
      <c r="BD395" s="167">
        <f t="shared" si="476"/>
        <v>0</v>
      </c>
      <c r="BE395" s="167">
        <f t="shared" si="476"/>
        <v>0</v>
      </c>
      <c r="BG395" s="167"/>
    </row>
    <row r="396" spans="1:59" ht="16.5" customHeight="1">
      <c r="C396" s="963" t="s">
        <v>952</v>
      </c>
      <c r="D396" s="963"/>
      <c r="E396" s="963"/>
      <c r="F396" s="963"/>
      <c r="G396" s="963"/>
      <c r="H396" s="963"/>
      <c r="I396" s="963"/>
      <c r="J396" s="963"/>
      <c r="K396" s="963"/>
      <c r="L396" s="963"/>
      <c r="M396" s="963"/>
      <c r="N396" s="963"/>
      <c r="O396" s="963"/>
      <c r="P396" s="963"/>
      <c r="Q396" s="963"/>
      <c r="R396" s="963"/>
      <c r="S396" s="963"/>
      <c r="T396" s="963"/>
      <c r="U396" s="963"/>
      <c r="V396" s="963"/>
      <c r="W396" s="963"/>
      <c r="X396" s="963"/>
      <c r="Y396" s="963"/>
      <c r="Z396" s="963"/>
      <c r="AA396" s="963"/>
      <c r="AE396" s="1" t="str">
        <f t="shared" si="475"/>
        <v/>
      </c>
      <c r="AF396" s="1">
        <f t="shared" si="424"/>
        <v>0</v>
      </c>
      <c r="AG396" s="1">
        <f t="shared" ca="1" si="429"/>
        <v>7</v>
      </c>
      <c r="AH396" s="1" t="str">
        <f t="shared" si="425"/>
        <v/>
      </c>
      <c r="AI396" s="1" t="str">
        <f t="shared" si="426"/>
        <v/>
      </c>
      <c r="AJ396" s="1" t="str">
        <f t="shared" si="427"/>
        <v/>
      </c>
      <c r="AL396" s="167">
        <f t="shared" ref="AL396:BE396" si="477">+IF($AE396="CC",SUMIF($R396:$V396,AL$9,$R415:$V415),0)</f>
        <v>0</v>
      </c>
      <c r="AM396" s="167">
        <f t="shared" si="477"/>
        <v>0</v>
      </c>
      <c r="AN396" s="167">
        <f t="shared" si="477"/>
        <v>0</v>
      </c>
      <c r="AO396" s="167">
        <f t="shared" si="477"/>
        <v>0</v>
      </c>
      <c r="AP396" s="167">
        <f t="shared" si="477"/>
        <v>0</v>
      </c>
      <c r="AQ396" s="167">
        <f t="shared" si="477"/>
        <v>0</v>
      </c>
      <c r="AR396" s="167">
        <f t="shared" si="477"/>
        <v>0</v>
      </c>
      <c r="AS396" s="167">
        <f t="shared" si="477"/>
        <v>0</v>
      </c>
      <c r="AT396" s="167">
        <f t="shared" si="477"/>
        <v>0</v>
      </c>
      <c r="AU396" s="167">
        <f t="shared" si="477"/>
        <v>0</v>
      </c>
      <c r="AV396" s="167">
        <f t="shared" si="477"/>
        <v>0</v>
      </c>
      <c r="AW396" s="167">
        <f t="shared" si="477"/>
        <v>0</v>
      </c>
      <c r="AX396" s="167">
        <f t="shared" si="477"/>
        <v>0</v>
      </c>
      <c r="AY396" s="167">
        <f t="shared" si="477"/>
        <v>0</v>
      </c>
      <c r="AZ396" s="167">
        <f t="shared" si="477"/>
        <v>0</v>
      </c>
      <c r="BA396" s="167">
        <f t="shared" si="477"/>
        <v>0</v>
      </c>
      <c r="BB396" s="167">
        <f t="shared" si="477"/>
        <v>0</v>
      </c>
      <c r="BC396" s="167">
        <f t="shared" si="477"/>
        <v>0</v>
      </c>
      <c r="BD396" s="167">
        <f t="shared" si="477"/>
        <v>0</v>
      </c>
      <c r="BE396" s="167">
        <f t="shared" si="477"/>
        <v>0</v>
      </c>
      <c r="BG396" s="167"/>
    </row>
    <row r="397" spans="1:59" ht="15" customHeight="1" thickBot="1">
      <c r="C397" s="86"/>
      <c r="D397" s="86"/>
      <c r="E397" s="86"/>
      <c r="F397" s="86"/>
      <c r="G397" s="87"/>
      <c r="H397" s="87"/>
      <c r="I397" s="86"/>
      <c r="J397" s="86"/>
      <c r="K397" s="86"/>
      <c r="L397" s="86"/>
      <c r="M397" s="86"/>
      <c r="N397" s="88"/>
      <c r="O397" s="86"/>
      <c r="P397" s="86"/>
      <c r="Q397" s="86"/>
      <c r="R397" s="86"/>
      <c r="S397" s="86"/>
      <c r="T397" s="86"/>
      <c r="U397" s="86"/>
      <c r="V397" s="86"/>
      <c r="W397" s="86"/>
      <c r="X397" s="165"/>
      <c r="Y397" s="86"/>
      <c r="Z397" s="86"/>
      <c r="AA397" s="86"/>
      <c r="AE397" s="1" t="str">
        <f t="shared" si="475"/>
        <v/>
      </c>
      <c r="AF397" s="1">
        <f t="shared" si="424"/>
        <v>0</v>
      </c>
      <c r="AG397" s="1">
        <f t="shared" ca="1" si="429"/>
        <v>7</v>
      </c>
      <c r="AH397" s="1" t="str">
        <f t="shared" si="425"/>
        <v/>
      </c>
      <c r="AI397" s="1" t="str">
        <f t="shared" si="426"/>
        <v/>
      </c>
      <c r="AJ397" s="1" t="str">
        <f t="shared" si="427"/>
        <v/>
      </c>
      <c r="AL397" s="167">
        <f t="shared" ref="AL397:BE397" si="478">+IF($AE397="CC",SUMIF($R397:$V397,AL$9,$R416:$V416),0)</f>
        <v>0</v>
      </c>
      <c r="AM397" s="167">
        <f t="shared" si="478"/>
        <v>0</v>
      </c>
      <c r="AN397" s="167">
        <f t="shared" si="478"/>
        <v>0</v>
      </c>
      <c r="AO397" s="167">
        <f t="shared" si="478"/>
        <v>0</v>
      </c>
      <c r="AP397" s="167">
        <f t="shared" si="478"/>
        <v>0</v>
      </c>
      <c r="AQ397" s="167">
        <f t="shared" si="478"/>
        <v>0</v>
      </c>
      <c r="AR397" s="167">
        <f t="shared" si="478"/>
        <v>0</v>
      </c>
      <c r="AS397" s="167">
        <f t="shared" si="478"/>
        <v>0</v>
      </c>
      <c r="AT397" s="167">
        <f t="shared" si="478"/>
        <v>0</v>
      </c>
      <c r="AU397" s="167">
        <f t="shared" si="478"/>
        <v>0</v>
      </c>
      <c r="AV397" s="167">
        <f t="shared" si="478"/>
        <v>0</v>
      </c>
      <c r="AW397" s="167">
        <f t="shared" si="478"/>
        <v>0</v>
      </c>
      <c r="AX397" s="167">
        <f t="shared" si="478"/>
        <v>0</v>
      </c>
      <c r="AY397" s="167">
        <f t="shared" si="478"/>
        <v>0</v>
      </c>
      <c r="AZ397" s="167">
        <f t="shared" si="478"/>
        <v>0</v>
      </c>
      <c r="BA397" s="167">
        <f t="shared" si="478"/>
        <v>0</v>
      </c>
      <c r="BB397" s="167">
        <f t="shared" si="478"/>
        <v>0</v>
      </c>
      <c r="BC397" s="167">
        <f t="shared" si="478"/>
        <v>0</v>
      </c>
      <c r="BD397" s="167">
        <f t="shared" si="478"/>
        <v>0</v>
      </c>
      <c r="BE397" s="167">
        <f t="shared" si="478"/>
        <v>0</v>
      </c>
      <c r="BG397" s="167"/>
    </row>
    <row r="398" spans="1:59" ht="15.75" customHeight="1" thickBot="1">
      <c r="C398" s="964" t="s">
        <v>953</v>
      </c>
      <c r="D398" s="965"/>
      <c r="E398" s="966" t="str">
        <f>+'Formulario 1'!$D$9</f>
        <v>LICEO DE COLORADO</v>
      </c>
      <c r="F398" s="966"/>
      <c r="G398" s="966"/>
      <c r="H398" s="966"/>
      <c r="I398" s="964" t="s">
        <v>897</v>
      </c>
      <c r="J398" s="967"/>
      <c r="K398" s="966" t="str">
        <f>+'Formulario 1'!$C$14</f>
        <v>CAÑAS</v>
      </c>
      <c r="L398" s="966"/>
      <c r="M398" s="966"/>
      <c r="N398" s="964" t="s">
        <v>898</v>
      </c>
      <c r="O398" s="965"/>
      <c r="P398" s="89">
        <f>+'Formulario 1'!$C$15</f>
        <v>4</v>
      </c>
      <c r="Q398" s="964" t="s">
        <v>916</v>
      </c>
      <c r="R398" s="965"/>
      <c r="S398" s="965"/>
      <c r="T398" s="965"/>
      <c r="U398" s="965"/>
      <c r="V398" s="965"/>
      <c r="W398" s="966">
        <f>+'Formulario 1'!$E$7</f>
        <v>4113</v>
      </c>
      <c r="X398" s="968"/>
      <c r="Y398" s="304" t="s">
        <v>923</v>
      </c>
      <c r="Z398" s="969">
        <f ca="1">+'Formulario 1'!$H$72</f>
        <v>45513</v>
      </c>
      <c r="AA398" s="970"/>
      <c r="AE398" s="1" t="str">
        <f t="shared" si="475"/>
        <v/>
      </c>
      <c r="AF398" s="1">
        <f t="shared" si="424"/>
        <v>0</v>
      </c>
      <c r="AG398" s="1">
        <f t="shared" ca="1" si="429"/>
        <v>7</v>
      </c>
      <c r="AH398" s="1" t="str">
        <f t="shared" si="425"/>
        <v/>
      </c>
      <c r="AI398" s="1" t="str">
        <f t="shared" si="426"/>
        <v/>
      </c>
      <c r="AJ398" s="1" t="str">
        <f t="shared" si="427"/>
        <v/>
      </c>
      <c r="AL398" s="167">
        <f t="shared" ref="AL398:BE398" si="479">+IF($AE398="CC",SUMIF($R398:$V398,AL$9,$R417:$V417),0)</f>
        <v>0</v>
      </c>
      <c r="AM398" s="167">
        <f t="shared" si="479"/>
        <v>0</v>
      </c>
      <c r="AN398" s="167">
        <f t="shared" si="479"/>
        <v>0</v>
      </c>
      <c r="AO398" s="167">
        <f t="shared" si="479"/>
        <v>0</v>
      </c>
      <c r="AP398" s="167">
        <f t="shared" si="479"/>
        <v>0</v>
      </c>
      <c r="AQ398" s="167">
        <f t="shared" si="479"/>
        <v>0</v>
      </c>
      <c r="AR398" s="167">
        <f t="shared" si="479"/>
        <v>0</v>
      </c>
      <c r="AS398" s="167">
        <f t="shared" si="479"/>
        <v>0</v>
      </c>
      <c r="AT398" s="167">
        <f t="shared" si="479"/>
        <v>0</v>
      </c>
      <c r="AU398" s="167">
        <f t="shared" si="479"/>
        <v>0</v>
      </c>
      <c r="AV398" s="167">
        <f t="shared" si="479"/>
        <v>0</v>
      </c>
      <c r="AW398" s="167">
        <f t="shared" si="479"/>
        <v>0</v>
      </c>
      <c r="AX398" s="167">
        <f t="shared" si="479"/>
        <v>0</v>
      </c>
      <c r="AY398" s="167">
        <f t="shared" si="479"/>
        <v>0</v>
      </c>
      <c r="AZ398" s="167">
        <f t="shared" si="479"/>
        <v>0</v>
      </c>
      <c r="BA398" s="167">
        <f t="shared" si="479"/>
        <v>0</v>
      </c>
      <c r="BB398" s="167">
        <f t="shared" si="479"/>
        <v>0</v>
      </c>
      <c r="BC398" s="167">
        <f t="shared" si="479"/>
        <v>0</v>
      </c>
      <c r="BD398" s="167">
        <f t="shared" si="479"/>
        <v>0</v>
      </c>
      <c r="BE398" s="167">
        <f t="shared" si="479"/>
        <v>0</v>
      </c>
      <c r="BG398" s="167"/>
    </row>
    <row r="399" spans="1:59" ht="15.75" thickBot="1"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166"/>
      <c r="Y399" s="66"/>
      <c r="Z399" s="66"/>
      <c r="AA399" s="66"/>
      <c r="AE399" s="1" t="str">
        <f t="shared" si="475"/>
        <v/>
      </c>
      <c r="AF399" s="1">
        <f t="shared" si="424"/>
        <v>0</v>
      </c>
      <c r="AG399" s="1">
        <f t="shared" ca="1" si="429"/>
        <v>7</v>
      </c>
      <c r="AH399" s="1" t="str">
        <f t="shared" si="425"/>
        <v/>
      </c>
      <c r="AI399" s="1" t="str">
        <f t="shared" si="426"/>
        <v/>
      </c>
      <c r="AJ399" s="1" t="str">
        <f t="shared" si="427"/>
        <v/>
      </c>
      <c r="AL399" s="167">
        <f t="shared" ref="AL399:BE399" si="480">+IF($AE399="CC",SUMIF($R399:$V399,AL$9,$R418:$V418),0)</f>
        <v>0</v>
      </c>
      <c r="AM399" s="167">
        <f t="shared" si="480"/>
        <v>0</v>
      </c>
      <c r="AN399" s="167">
        <f t="shared" si="480"/>
        <v>0</v>
      </c>
      <c r="AO399" s="167">
        <f t="shared" si="480"/>
        <v>0</v>
      </c>
      <c r="AP399" s="167">
        <f t="shared" si="480"/>
        <v>0</v>
      </c>
      <c r="AQ399" s="167">
        <f t="shared" si="480"/>
        <v>0</v>
      </c>
      <c r="AR399" s="167">
        <f t="shared" si="480"/>
        <v>0</v>
      </c>
      <c r="AS399" s="167">
        <f t="shared" si="480"/>
        <v>0</v>
      </c>
      <c r="AT399" s="167">
        <f t="shared" si="480"/>
        <v>0</v>
      </c>
      <c r="AU399" s="167">
        <f t="shared" si="480"/>
        <v>0</v>
      </c>
      <c r="AV399" s="167">
        <f t="shared" si="480"/>
        <v>0</v>
      </c>
      <c r="AW399" s="167">
        <f t="shared" si="480"/>
        <v>0</v>
      </c>
      <c r="AX399" s="167">
        <f t="shared" si="480"/>
        <v>0</v>
      </c>
      <c r="AY399" s="167">
        <f t="shared" si="480"/>
        <v>0</v>
      </c>
      <c r="AZ399" s="167">
        <f t="shared" si="480"/>
        <v>0</v>
      </c>
      <c r="BA399" s="167">
        <f t="shared" si="480"/>
        <v>0</v>
      </c>
      <c r="BB399" s="167">
        <f t="shared" si="480"/>
        <v>0</v>
      </c>
      <c r="BC399" s="167">
        <f t="shared" si="480"/>
        <v>0</v>
      </c>
      <c r="BD399" s="167">
        <f t="shared" si="480"/>
        <v>0</v>
      </c>
      <c r="BE399" s="167">
        <f t="shared" si="480"/>
        <v>0</v>
      </c>
      <c r="BG399" s="167"/>
    </row>
    <row r="400" spans="1:59" ht="23.25" customHeight="1" thickBot="1">
      <c r="A400" s="927" t="s">
        <v>958</v>
      </c>
      <c r="B400" s="930" t="s">
        <v>985</v>
      </c>
      <c r="C400" s="933" t="str">
        <f>IF(LOOKUP(A393,'Hoja de Cálculo'!$S$20:$S$45,'Hoja de Cálculo'!$V$20:$V$45)="","n.a.",LOOKUP(A393,'Hoja de Cálculo'!$S$20:$S$45,'Hoja de Cálculo'!$V$20:$V$45))</f>
        <v>n.a.</v>
      </c>
      <c r="D400" s="933"/>
      <c r="E400" s="933"/>
      <c r="F400" s="933"/>
      <c r="G400" s="933"/>
      <c r="H400" s="933"/>
      <c r="I400" s="933"/>
      <c r="J400" s="933"/>
      <c r="K400" s="933"/>
      <c r="L400" s="934"/>
      <c r="M400" s="934"/>
      <c r="N400" s="934"/>
      <c r="O400" s="934"/>
      <c r="P400" s="934"/>
      <c r="Q400" s="934"/>
      <c r="R400" s="934"/>
      <c r="S400" s="934"/>
      <c r="T400" s="934"/>
      <c r="U400" s="934"/>
      <c r="V400" s="934"/>
      <c r="W400" s="934"/>
      <c r="X400" s="934"/>
      <c r="Y400" s="933"/>
      <c r="Z400" s="933"/>
      <c r="AA400" s="935"/>
      <c r="AB400" s="936" t="s">
        <v>924</v>
      </c>
      <c r="AE400" s="1" t="str">
        <f t="shared" si="475"/>
        <v/>
      </c>
      <c r="AF400" s="1">
        <f t="shared" si="424"/>
        <v>0</v>
      </c>
      <c r="AG400" s="1">
        <f t="shared" ca="1" si="429"/>
        <v>7</v>
      </c>
      <c r="AH400" s="1" t="str">
        <f t="shared" si="425"/>
        <v/>
      </c>
      <c r="AI400" s="1" t="str">
        <f t="shared" si="426"/>
        <v/>
      </c>
      <c r="AJ400" s="1" t="str">
        <f t="shared" si="427"/>
        <v/>
      </c>
      <c r="AL400" s="167">
        <f t="shared" ref="AL400:BE400" si="481">+IF($AE400="CC",SUMIF($R400:$V400,AL$9,$R419:$V419),0)</f>
        <v>0</v>
      </c>
      <c r="AM400" s="167">
        <f t="shared" si="481"/>
        <v>0</v>
      </c>
      <c r="AN400" s="167">
        <f t="shared" si="481"/>
        <v>0</v>
      </c>
      <c r="AO400" s="167">
        <f t="shared" si="481"/>
        <v>0</v>
      </c>
      <c r="AP400" s="167">
        <f t="shared" si="481"/>
        <v>0</v>
      </c>
      <c r="AQ400" s="167">
        <f t="shared" si="481"/>
        <v>0</v>
      </c>
      <c r="AR400" s="167">
        <f t="shared" si="481"/>
        <v>0</v>
      </c>
      <c r="AS400" s="167">
        <f t="shared" si="481"/>
        <v>0</v>
      </c>
      <c r="AT400" s="167">
        <f t="shared" si="481"/>
        <v>0</v>
      </c>
      <c r="AU400" s="167">
        <f t="shared" si="481"/>
        <v>0</v>
      </c>
      <c r="AV400" s="167">
        <f t="shared" si="481"/>
        <v>0</v>
      </c>
      <c r="AW400" s="167">
        <f t="shared" si="481"/>
        <v>0</v>
      </c>
      <c r="AX400" s="167">
        <f t="shared" si="481"/>
        <v>0</v>
      </c>
      <c r="AY400" s="167">
        <f t="shared" si="481"/>
        <v>0</v>
      </c>
      <c r="AZ400" s="167">
        <f t="shared" si="481"/>
        <v>0</v>
      </c>
      <c r="BA400" s="167">
        <f t="shared" si="481"/>
        <v>0</v>
      </c>
      <c r="BB400" s="167">
        <f t="shared" si="481"/>
        <v>0</v>
      </c>
      <c r="BC400" s="167">
        <f t="shared" si="481"/>
        <v>0</v>
      </c>
      <c r="BD400" s="167">
        <f t="shared" si="481"/>
        <v>0</v>
      </c>
      <c r="BE400" s="167">
        <f t="shared" si="481"/>
        <v>0</v>
      </c>
      <c r="BG400" s="167"/>
    </row>
    <row r="401" spans="1:59" ht="15.75" customHeight="1">
      <c r="A401" s="928"/>
      <c r="B401" s="931"/>
      <c r="C401" s="939" t="s">
        <v>925</v>
      </c>
      <c r="D401" s="941" t="s">
        <v>926</v>
      </c>
      <c r="E401" s="942"/>
      <c r="F401" s="942"/>
      <c r="G401" s="943"/>
      <c r="H401" s="947" t="s">
        <v>927</v>
      </c>
      <c r="I401" s="947" t="s">
        <v>928</v>
      </c>
      <c r="J401" s="941" t="s">
        <v>929</v>
      </c>
      <c r="K401" s="942"/>
      <c r="L401" s="949" t="s">
        <v>49</v>
      </c>
      <c r="M401" s="950"/>
      <c r="N401" s="950"/>
      <c r="O401" s="950"/>
      <c r="P401" s="950"/>
      <c r="Q401" s="951" t="s">
        <v>930</v>
      </c>
      <c r="R401" s="953" t="s">
        <v>931</v>
      </c>
      <c r="S401" s="954"/>
      <c r="T401" s="954"/>
      <c r="U401" s="954"/>
      <c r="V401" s="955"/>
      <c r="W401" s="954" t="s">
        <v>930</v>
      </c>
      <c r="X401" s="957" t="s">
        <v>934</v>
      </c>
      <c r="Y401" s="959" t="s">
        <v>932</v>
      </c>
      <c r="Z401" s="961" t="s">
        <v>933</v>
      </c>
      <c r="AA401" s="962"/>
      <c r="AB401" s="937"/>
      <c r="AE401" s="1" t="str">
        <f t="shared" si="475"/>
        <v/>
      </c>
      <c r="AF401" s="1">
        <f t="shared" si="424"/>
        <v>0</v>
      </c>
      <c r="AG401" s="1">
        <f t="shared" ca="1" si="429"/>
        <v>7</v>
      </c>
      <c r="AH401" s="1" t="str">
        <f t="shared" si="425"/>
        <v/>
      </c>
      <c r="AI401" s="1" t="str">
        <f t="shared" si="426"/>
        <v/>
      </c>
      <c r="AJ401" s="1" t="str">
        <f t="shared" si="427"/>
        <v/>
      </c>
      <c r="AL401" s="167">
        <f t="shared" ref="AL401:BE401" si="482">+IF($AE401="CC",SUMIF($R401:$V401,AL$9,$R420:$V420),0)</f>
        <v>0</v>
      </c>
      <c r="AM401" s="167">
        <f t="shared" si="482"/>
        <v>0</v>
      </c>
      <c r="AN401" s="167">
        <f t="shared" si="482"/>
        <v>0</v>
      </c>
      <c r="AO401" s="167">
        <f t="shared" si="482"/>
        <v>0</v>
      </c>
      <c r="AP401" s="167">
        <f t="shared" si="482"/>
        <v>0</v>
      </c>
      <c r="AQ401" s="167">
        <f t="shared" si="482"/>
        <v>0</v>
      </c>
      <c r="AR401" s="167">
        <f t="shared" si="482"/>
        <v>0</v>
      </c>
      <c r="AS401" s="167">
        <f t="shared" si="482"/>
        <v>0</v>
      </c>
      <c r="AT401" s="167">
        <f t="shared" si="482"/>
        <v>0</v>
      </c>
      <c r="AU401" s="167">
        <f t="shared" si="482"/>
        <v>0</v>
      </c>
      <c r="AV401" s="167">
        <f t="shared" si="482"/>
        <v>0</v>
      </c>
      <c r="AW401" s="167">
        <f t="shared" si="482"/>
        <v>0</v>
      </c>
      <c r="AX401" s="167">
        <f t="shared" si="482"/>
        <v>0</v>
      </c>
      <c r="AY401" s="167">
        <f t="shared" si="482"/>
        <v>0</v>
      </c>
      <c r="AZ401" s="167">
        <f t="shared" si="482"/>
        <v>0</v>
      </c>
      <c r="BA401" s="167">
        <f t="shared" si="482"/>
        <v>0</v>
      </c>
      <c r="BB401" s="167">
        <f t="shared" si="482"/>
        <v>0</v>
      </c>
      <c r="BC401" s="167">
        <f t="shared" si="482"/>
        <v>0</v>
      </c>
      <c r="BD401" s="167">
        <f t="shared" si="482"/>
        <v>0</v>
      </c>
      <c r="BE401" s="167">
        <f t="shared" si="482"/>
        <v>0</v>
      </c>
      <c r="BG401" s="167"/>
    </row>
    <row r="402" spans="1:59" ht="15.75" thickBot="1">
      <c r="A402" s="929"/>
      <c r="B402" s="932"/>
      <c r="C402" s="940"/>
      <c r="D402" s="944"/>
      <c r="E402" s="945"/>
      <c r="F402" s="945"/>
      <c r="G402" s="946"/>
      <c r="H402" s="948"/>
      <c r="I402" s="948"/>
      <c r="J402" s="944"/>
      <c r="K402" s="945"/>
      <c r="L402" s="312" t="s">
        <v>1</v>
      </c>
      <c r="M402" s="313" t="s">
        <v>2</v>
      </c>
      <c r="N402" s="313" t="s">
        <v>3</v>
      </c>
      <c r="O402" s="313" t="s">
        <v>4</v>
      </c>
      <c r="P402" s="313" t="s">
        <v>5</v>
      </c>
      <c r="Q402" s="952"/>
      <c r="R402" s="312">
        <v>7</v>
      </c>
      <c r="S402" s="313">
        <v>5</v>
      </c>
      <c r="T402" s="313">
        <v>9</v>
      </c>
      <c r="U402" s="313">
        <v>15</v>
      </c>
      <c r="V402" s="314">
        <v>1</v>
      </c>
      <c r="W402" s="956"/>
      <c r="X402" s="958"/>
      <c r="Y402" s="960"/>
      <c r="Z402" s="315" t="s">
        <v>935</v>
      </c>
      <c r="AA402" s="316" t="s">
        <v>936</v>
      </c>
      <c r="AB402" s="938"/>
      <c r="AE402" s="1" t="str">
        <f t="shared" si="475"/>
        <v>CC</v>
      </c>
      <c r="AF402" s="1">
        <f t="shared" si="424"/>
        <v>0</v>
      </c>
      <c r="AG402" s="1">
        <f t="shared" ca="1" si="429"/>
        <v>7</v>
      </c>
      <c r="AH402" s="1" t="str">
        <f t="shared" si="425"/>
        <v/>
      </c>
      <c r="AI402" s="1" t="str">
        <f t="shared" si="426"/>
        <v/>
      </c>
      <c r="AJ402" s="1" t="str">
        <f t="shared" si="427"/>
        <v/>
      </c>
      <c r="AL402" s="167">
        <f t="shared" ref="AL402:BE402" si="483">+IF($AE402="CC",SUMIF($R402:$V402,AL$9,$R421:$V421),0)</f>
        <v>0</v>
      </c>
      <c r="AM402" s="167">
        <f t="shared" si="483"/>
        <v>0</v>
      </c>
      <c r="AN402" s="167">
        <f t="shared" si="483"/>
        <v>0</v>
      </c>
      <c r="AO402" s="167">
        <f t="shared" si="483"/>
        <v>0</v>
      </c>
      <c r="AP402" s="167">
        <f t="shared" si="483"/>
        <v>0</v>
      </c>
      <c r="AQ402" s="167">
        <f t="shared" si="483"/>
        <v>0</v>
      </c>
      <c r="AR402" s="167">
        <f t="shared" si="483"/>
        <v>0</v>
      </c>
      <c r="AS402" s="167">
        <f t="shared" si="483"/>
        <v>0</v>
      </c>
      <c r="AT402" s="167">
        <f t="shared" si="483"/>
        <v>0</v>
      </c>
      <c r="AU402" s="167">
        <f t="shared" si="483"/>
        <v>0</v>
      </c>
      <c r="AV402" s="167">
        <f t="shared" si="483"/>
        <v>0</v>
      </c>
      <c r="AW402" s="167">
        <f t="shared" si="483"/>
        <v>0</v>
      </c>
      <c r="AX402" s="167">
        <f t="shared" si="483"/>
        <v>0</v>
      </c>
      <c r="AY402" s="167">
        <f t="shared" si="483"/>
        <v>0</v>
      </c>
      <c r="AZ402" s="167">
        <f t="shared" si="483"/>
        <v>0</v>
      </c>
      <c r="BA402" s="167">
        <f t="shared" si="483"/>
        <v>0</v>
      </c>
      <c r="BB402" s="167">
        <f t="shared" si="483"/>
        <v>0</v>
      </c>
      <c r="BC402" s="167">
        <f t="shared" si="483"/>
        <v>0</v>
      </c>
      <c r="BD402" s="167">
        <f t="shared" si="483"/>
        <v>0</v>
      </c>
      <c r="BE402" s="167">
        <f t="shared" si="483"/>
        <v>0</v>
      </c>
      <c r="BG402" s="167"/>
    </row>
    <row r="403" spans="1:59">
      <c r="A403" s="97"/>
      <c r="B403" s="98"/>
      <c r="C403" s="317">
        <v>1</v>
      </c>
      <c r="D403" s="924"/>
      <c r="E403" s="925"/>
      <c r="F403" s="925"/>
      <c r="G403" s="926"/>
      <c r="H403" s="46"/>
      <c r="I403" s="46"/>
      <c r="J403" s="924"/>
      <c r="K403" s="925"/>
      <c r="L403" s="47"/>
      <c r="M403" s="48"/>
      <c r="N403" s="48"/>
      <c r="O403" s="48"/>
      <c r="P403" s="48"/>
      <c r="Q403" s="318">
        <f>+SUM(L403:P403)</f>
        <v>0</v>
      </c>
      <c r="R403" s="47"/>
      <c r="S403" s="59"/>
      <c r="T403" s="59"/>
      <c r="U403" s="59"/>
      <c r="V403" s="62"/>
      <c r="W403" s="319">
        <f>+SUM(Q403:V403)</f>
        <v>0</v>
      </c>
      <c r="X403" s="320">
        <f t="shared" ref="X403:X420" si="484">IF(W403=0,0,IF(W403&gt;48,"E",IF(W403&lt;44,0,IF(A403="A",0,48-W403))))</f>
        <v>0</v>
      </c>
      <c r="Y403" s="321">
        <f>+IF(X403="E","E",(W403+X403))</f>
        <v>0</v>
      </c>
      <c r="Z403" s="57"/>
      <c r="AA403" s="333">
        <f>+IF(Y403="E","E",(Y403-Z403))</f>
        <v>0</v>
      </c>
      <c r="AB403" s="323" t="str">
        <f>IF(A403="A","√",IF('Formulario 1'!$D$11=8,IF('Cuadro de Personal'!Q403&gt;30,"E",IF(Y403&gt;48,"E","√")),IF(Y403&gt;48,"E","√")))</f>
        <v>√</v>
      </c>
      <c r="AC403" s="1">
        <f>+IF(AB403="√",1,0)</f>
        <v>1</v>
      </c>
      <c r="AE403" s="1" t="str">
        <f t="shared" si="475"/>
        <v/>
      </c>
      <c r="AF403" s="1">
        <f t="shared" si="424"/>
        <v>0</v>
      </c>
      <c r="AG403" s="1">
        <f t="shared" ca="1" si="429"/>
        <v>7</v>
      </c>
      <c r="AH403" s="1" t="str">
        <f t="shared" si="425"/>
        <v/>
      </c>
      <c r="AI403" s="1" t="str">
        <f t="shared" si="426"/>
        <v/>
      </c>
      <c r="AJ403" s="1" t="str">
        <f t="shared" si="427"/>
        <v/>
      </c>
      <c r="AL403" s="167">
        <f t="shared" ref="AL403:BE403" si="485">+IF($AE403="CC",SUMIF($R403:$V403,AL$9,$R422:$V422),0)</f>
        <v>0</v>
      </c>
      <c r="AM403" s="167">
        <f t="shared" si="485"/>
        <v>0</v>
      </c>
      <c r="AN403" s="167">
        <f t="shared" si="485"/>
        <v>0</v>
      </c>
      <c r="AO403" s="167">
        <f t="shared" si="485"/>
        <v>0</v>
      </c>
      <c r="AP403" s="167">
        <f t="shared" si="485"/>
        <v>0</v>
      </c>
      <c r="AQ403" s="167">
        <f t="shared" si="485"/>
        <v>0</v>
      </c>
      <c r="AR403" s="167">
        <f t="shared" si="485"/>
        <v>0</v>
      </c>
      <c r="AS403" s="167">
        <f t="shared" si="485"/>
        <v>0</v>
      </c>
      <c r="AT403" s="167">
        <f t="shared" si="485"/>
        <v>0</v>
      </c>
      <c r="AU403" s="167">
        <f t="shared" si="485"/>
        <v>0</v>
      </c>
      <c r="AV403" s="167">
        <f t="shared" si="485"/>
        <v>0</v>
      </c>
      <c r="AW403" s="167">
        <f t="shared" si="485"/>
        <v>0</v>
      </c>
      <c r="AX403" s="167">
        <f t="shared" si="485"/>
        <v>0</v>
      </c>
      <c r="AY403" s="167">
        <f t="shared" si="485"/>
        <v>0</v>
      </c>
      <c r="AZ403" s="167">
        <f t="shared" si="485"/>
        <v>0</v>
      </c>
      <c r="BA403" s="167">
        <f t="shared" si="485"/>
        <v>0</v>
      </c>
      <c r="BB403" s="167">
        <f t="shared" si="485"/>
        <v>0</v>
      </c>
      <c r="BC403" s="167">
        <f t="shared" si="485"/>
        <v>0</v>
      </c>
      <c r="BD403" s="167">
        <f t="shared" si="485"/>
        <v>0</v>
      </c>
      <c r="BE403" s="167">
        <f t="shared" si="485"/>
        <v>0</v>
      </c>
      <c r="BG403" s="167"/>
    </row>
    <row r="404" spans="1:59">
      <c r="A404" s="93"/>
      <c r="B404" s="94"/>
      <c r="C404" s="324">
        <v>2</v>
      </c>
      <c r="D404" s="832"/>
      <c r="E404" s="833"/>
      <c r="F404" s="833"/>
      <c r="G404" s="834"/>
      <c r="H404" s="49"/>
      <c r="I404" s="50"/>
      <c r="J404" s="866"/>
      <c r="K404" s="867"/>
      <c r="L404" s="51"/>
      <c r="M404" s="52"/>
      <c r="N404" s="52"/>
      <c r="O404" s="52"/>
      <c r="P404" s="52"/>
      <c r="Q404" s="318">
        <f t="shared" ref="Q404:Q420" si="486">+SUM(L404:P404)</f>
        <v>0</v>
      </c>
      <c r="R404" s="51"/>
      <c r="S404" s="60"/>
      <c r="T404" s="59"/>
      <c r="U404" s="59"/>
      <c r="V404" s="63"/>
      <c r="W404" s="319">
        <f t="shared" ref="W404:W420" si="487">+SUM(Q404:V404)</f>
        <v>0</v>
      </c>
      <c r="X404" s="320">
        <f t="shared" si="484"/>
        <v>0</v>
      </c>
      <c r="Y404" s="325">
        <f>+IF(X404="E","E",(W404+X404))</f>
        <v>0</v>
      </c>
      <c r="Z404" s="51"/>
      <c r="AA404" s="334">
        <f>+IF(Y404="E","E",(Y404-Z404))</f>
        <v>0</v>
      </c>
      <c r="AB404" s="327" t="str">
        <f>IF(A404="A","√",IF('Formulario 1'!$D$11=8,IF('Cuadro de Personal'!Q404&gt;30,"E",IF(Y404&gt;48,"E","√")),IF(Y404&gt;48,"E","√")))</f>
        <v>√</v>
      </c>
      <c r="AC404" s="1">
        <f t="shared" ref="AC404:AC420" si="488">+IF(AB404="√",1,0)</f>
        <v>1</v>
      </c>
      <c r="AE404" s="1" t="str">
        <f t="shared" si="475"/>
        <v/>
      </c>
      <c r="AF404" s="1">
        <f t="shared" si="424"/>
        <v>0</v>
      </c>
      <c r="AG404" s="1">
        <f t="shared" ca="1" si="429"/>
        <v>7</v>
      </c>
      <c r="AH404" s="1" t="str">
        <f t="shared" si="425"/>
        <v/>
      </c>
      <c r="AI404" s="1" t="str">
        <f t="shared" si="426"/>
        <v/>
      </c>
      <c r="AJ404" s="1" t="str">
        <f t="shared" si="427"/>
        <v/>
      </c>
      <c r="AL404" s="167">
        <f t="shared" ref="AL404:BE404" si="489">+IF($AE404="CC",SUMIF($R404:$V404,AL$9,$R423:$V423),0)</f>
        <v>0</v>
      </c>
      <c r="AM404" s="167">
        <f t="shared" si="489"/>
        <v>0</v>
      </c>
      <c r="AN404" s="167">
        <f t="shared" si="489"/>
        <v>0</v>
      </c>
      <c r="AO404" s="167">
        <f t="shared" si="489"/>
        <v>0</v>
      </c>
      <c r="AP404" s="167">
        <f t="shared" si="489"/>
        <v>0</v>
      </c>
      <c r="AQ404" s="167">
        <f t="shared" si="489"/>
        <v>0</v>
      </c>
      <c r="AR404" s="167">
        <f t="shared" si="489"/>
        <v>0</v>
      </c>
      <c r="AS404" s="167">
        <f t="shared" si="489"/>
        <v>0</v>
      </c>
      <c r="AT404" s="167">
        <f t="shared" si="489"/>
        <v>0</v>
      </c>
      <c r="AU404" s="167">
        <f t="shared" si="489"/>
        <v>0</v>
      </c>
      <c r="AV404" s="167">
        <f t="shared" si="489"/>
        <v>0</v>
      </c>
      <c r="AW404" s="167">
        <f t="shared" si="489"/>
        <v>0</v>
      </c>
      <c r="AX404" s="167">
        <f t="shared" si="489"/>
        <v>0</v>
      </c>
      <c r="AY404" s="167">
        <f t="shared" si="489"/>
        <v>0</v>
      </c>
      <c r="AZ404" s="167">
        <f t="shared" si="489"/>
        <v>0</v>
      </c>
      <c r="BA404" s="167">
        <f t="shared" si="489"/>
        <v>0</v>
      </c>
      <c r="BB404" s="167">
        <f t="shared" si="489"/>
        <v>0</v>
      </c>
      <c r="BC404" s="167">
        <f t="shared" si="489"/>
        <v>0</v>
      </c>
      <c r="BD404" s="167">
        <f t="shared" si="489"/>
        <v>0</v>
      </c>
      <c r="BE404" s="167">
        <f t="shared" si="489"/>
        <v>0</v>
      </c>
      <c r="BG404" s="167"/>
    </row>
    <row r="405" spans="1:59">
      <c r="A405" s="93"/>
      <c r="B405" s="94"/>
      <c r="C405" s="324">
        <v>3</v>
      </c>
      <c r="D405" s="832"/>
      <c r="E405" s="833"/>
      <c r="F405" s="833"/>
      <c r="G405" s="834"/>
      <c r="H405" s="49"/>
      <c r="I405" s="50"/>
      <c r="J405" s="866"/>
      <c r="K405" s="867"/>
      <c r="L405" s="51"/>
      <c r="M405" s="52"/>
      <c r="N405" s="52"/>
      <c r="O405" s="52"/>
      <c r="P405" s="52"/>
      <c r="Q405" s="318">
        <f t="shared" si="486"/>
        <v>0</v>
      </c>
      <c r="R405" s="51"/>
      <c r="S405" s="60"/>
      <c r="T405" s="59"/>
      <c r="U405" s="59"/>
      <c r="V405" s="63"/>
      <c r="W405" s="319">
        <f t="shared" si="487"/>
        <v>0</v>
      </c>
      <c r="X405" s="320">
        <f t="shared" si="484"/>
        <v>0</v>
      </c>
      <c r="Y405" s="325">
        <f t="shared" ref="Y405:Y420" si="490">+IF(X405="E","E",(W405+X405))</f>
        <v>0</v>
      </c>
      <c r="Z405" s="51"/>
      <c r="AA405" s="334">
        <f t="shared" ref="AA405:AA420" si="491">+IF(Y405="E","E",(Y405-Z405))</f>
        <v>0</v>
      </c>
      <c r="AB405" s="327" t="str">
        <f>IF(A405="A","√",IF('Formulario 1'!$D$11=8,IF('Cuadro de Personal'!Q405&gt;30,"E",IF(Y405&gt;48,"E","√")),IF(Y405&gt;48,"E","√")))</f>
        <v>√</v>
      </c>
      <c r="AC405" s="1">
        <f t="shared" si="488"/>
        <v>1</v>
      </c>
      <c r="AE405" s="1" t="str">
        <f t="shared" si="475"/>
        <v/>
      </c>
      <c r="AF405" s="1">
        <f t="shared" si="424"/>
        <v>0</v>
      </c>
      <c r="AG405" s="1">
        <f t="shared" ca="1" si="429"/>
        <v>7</v>
      </c>
      <c r="AH405" s="1" t="str">
        <f t="shared" si="425"/>
        <v/>
      </c>
      <c r="AI405" s="1" t="str">
        <f t="shared" si="426"/>
        <v/>
      </c>
      <c r="AJ405" s="1" t="str">
        <f t="shared" si="427"/>
        <v/>
      </c>
      <c r="AL405" s="167">
        <f t="shared" ref="AL405:BE405" si="492">+IF($AE405="CC",SUMIF($R405:$V405,AL$9,$R424:$V424),0)</f>
        <v>0</v>
      </c>
      <c r="AM405" s="167">
        <f t="shared" si="492"/>
        <v>0</v>
      </c>
      <c r="AN405" s="167">
        <f t="shared" si="492"/>
        <v>0</v>
      </c>
      <c r="AO405" s="167">
        <f t="shared" si="492"/>
        <v>0</v>
      </c>
      <c r="AP405" s="167">
        <f t="shared" si="492"/>
        <v>0</v>
      </c>
      <c r="AQ405" s="167">
        <f t="shared" si="492"/>
        <v>0</v>
      </c>
      <c r="AR405" s="167">
        <f t="shared" si="492"/>
        <v>0</v>
      </c>
      <c r="AS405" s="167">
        <f t="shared" si="492"/>
        <v>0</v>
      </c>
      <c r="AT405" s="167">
        <f t="shared" si="492"/>
        <v>0</v>
      </c>
      <c r="AU405" s="167">
        <f t="shared" si="492"/>
        <v>0</v>
      </c>
      <c r="AV405" s="167">
        <f t="shared" si="492"/>
        <v>0</v>
      </c>
      <c r="AW405" s="167">
        <f t="shared" si="492"/>
        <v>0</v>
      </c>
      <c r="AX405" s="167">
        <f t="shared" si="492"/>
        <v>0</v>
      </c>
      <c r="AY405" s="167">
        <f t="shared" si="492"/>
        <v>0</v>
      </c>
      <c r="AZ405" s="167">
        <f t="shared" si="492"/>
        <v>0</v>
      </c>
      <c r="BA405" s="167">
        <f t="shared" si="492"/>
        <v>0</v>
      </c>
      <c r="BB405" s="167">
        <f t="shared" si="492"/>
        <v>0</v>
      </c>
      <c r="BC405" s="167">
        <f t="shared" si="492"/>
        <v>0</v>
      </c>
      <c r="BD405" s="167">
        <f t="shared" si="492"/>
        <v>0</v>
      </c>
      <c r="BE405" s="167">
        <f t="shared" si="492"/>
        <v>0</v>
      </c>
      <c r="BG405" s="167"/>
    </row>
    <row r="406" spans="1:59">
      <c r="A406" s="93"/>
      <c r="B406" s="94"/>
      <c r="C406" s="324">
        <v>4</v>
      </c>
      <c r="D406" s="832"/>
      <c r="E406" s="833"/>
      <c r="F406" s="833"/>
      <c r="G406" s="834"/>
      <c r="H406" s="49"/>
      <c r="I406" s="50"/>
      <c r="J406" s="866"/>
      <c r="K406" s="867"/>
      <c r="L406" s="51"/>
      <c r="M406" s="52"/>
      <c r="N406" s="52"/>
      <c r="O406" s="52"/>
      <c r="P406" s="52"/>
      <c r="Q406" s="318">
        <f t="shared" si="486"/>
        <v>0</v>
      </c>
      <c r="R406" s="51"/>
      <c r="S406" s="60"/>
      <c r="T406" s="59"/>
      <c r="U406" s="59"/>
      <c r="V406" s="63"/>
      <c r="W406" s="319">
        <f t="shared" si="487"/>
        <v>0</v>
      </c>
      <c r="X406" s="320">
        <f t="shared" si="484"/>
        <v>0</v>
      </c>
      <c r="Y406" s="325">
        <f t="shared" si="490"/>
        <v>0</v>
      </c>
      <c r="Z406" s="51"/>
      <c r="AA406" s="334">
        <f t="shared" si="491"/>
        <v>0</v>
      </c>
      <c r="AB406" s="327" t="str">
        <f>IF(A406="A","√",IF('Formulario 1'!$D$11=8,IF('Cuadro de Personal'!Q406&gt;30,"E",IF(Y406&gt;48,"E","√")),IF(Y406&gt;48,"E","√")))</f>
        <v>√</v>
      </c>
      <c r="AC406" s="1">
        <f t="shared" si="488"/>
        <v>1</v>
      </c>
      <c r="AE406" s="1" t="str">
        <f t="shared" si="475"/>
        <v/>
      </c>
      <c r="AF406" s="1">
        <f t="shared" si="424"/>
        <v>0</v>
      </c>
      <c r="AG406" s="1">
        <f t="shared" ca="1" si="429"/>
        <v>7</v>
      </c>
      <c r="AH406" s="1" t="str">
        <f t="shared" si="425"/>
        <v/>
      </c>
      <c r="AI406" s="1" t="str">
        <f t="shared" si="426"/>
        <v/>
      </c>
      <c r="AJ406" s="1" t="str">
        <f t="shared" si="427"/>
        <v/>
      </c>
      <c r="AL406" s="167">
        <f t="shared" ref="AL406:BE406" si="493">+IF($AE406="CC",SUMIF($R406:$V406,AL$9,$R425:$V425),0)</f>
        <v>0</v>
      </c>
      <c r="AM406" s="167">
        <f t="shared" si="493"/>
        <v>0</v>
      </c>
      <c r="AN406" s="167">
        <f t="shared" si="493"/>
        <v>0</v>
      </c>
      <c r="AO406" s="167">
        <f t="shared" si="493"/>
        <v>0</v>
      </c>
      <c r="AP406" s="167">
        <f t="shared" si="493"/>
        <v>0</v>
      </c>
      <c r="AQ406" s="167">
        <f t="shared" si="493"/>
        <v>0</v>
      </c>
      <c r="AR406" s="167">
        <f t="shared" si="493"/>
        <v>0</v>
      </c>
      <c r="AS406" s="167">
        <f t="shared" si="493"/>
        <v>0</v>
      </c>
      <c r="AT406" s="167">
        <f t="shared" si="493"/>
        <v>0</v>
      </c>
      <c r="AU406" s="167">
        <f t="shared" si="493"/>
        <v>0</v>
      </c>
      <c r="AV406" s="167">
        <f t="shared" si="493"/>
        <v>0</v>
      </c>
      <c r="AW406" s="167">
        <f t="shared" si="493"/>
        <v>0</v>
      </c>
      <c r="AX406" s="167">
        <f t="shared" si="493"/>
        <v>0</v>
      </c>
      <c r="AY406" s="167">
        <f t="shared" si="493"/>
        <v>0</v>
      </c>
      <c r="AZ406" s="167">
        <f t="shared" si="493"/>
        <v>0</v>
      </c>
      <c r="BA406" s="167">
        <f t="shared" si="493"/>
        <v>0</v>
      </c>
      <c r="BB406" s="167">
        <f t="shared" si="493"/>
        <v>0</v>
      </c>
      <c r="BC406" s="167">
        <f t="shared" si="493"/>
        <v>0</v>
      </c>
      <c r="BD406" s="167">
        <f t="shared" si="493"/>
        <v>0</v>
      </c>
      <c r="BE406" s="167">
        <f t="shared" si="493"/>
        <v>0</v>
      </c>
      <c r="BG406" s="167"/>
    </row>
    <row r="407" spans="1:59">
      <c r="A407" s="93"/>
      <c r="B407" s="94"/>
      <c r="C407" s="324">
        <v>5</v>
      </c>
      <c r="D407" s="832"/>
      <c r="E407" s="833"/>
      <c r="F407" s="833"/>
      <c r="G407" s="834"/>
      <c r="H407" s="49"/>
      <c r="I407" s="50"/>
      <c r="J407" s="866"/>
      <c r="K407" s="867"/>
      <c r="L407" s="51"/>
      <c r="M407" s="52"/>
      <c r="N407" s="52"/>
      <c r="O407" s="52"/>
      <c r="P407" s="52"/>
      <c r="Q407" s="318">
        <f t="shared" si="486"/>
        <v>0</v>
      </c>
      <c r="R407" s="51"/>
      <c r="S407" s="60"/>
      <c r="T407" s="59"/>
      <c r="U407" s="59"/>
      <c r="V407" s="63"/>
      <c r="W407" s="319">
        <f t="shared" si="487"/>
        <v>0</v>
      </c>
      <c r="X407" s="320">
        <f t="shared" si="484"/>
        <v>0</v>
      </c>
      <c r="Y407" s="325">
        <f t="shared" si="490"/>
        <v>0</v>
      </c>
      <c r="Z407" s="51"/>
      <c r="AA407" s="334">
        <f t="shared" si="491"/>
        <v>0</v>
      </c>
      <c r="AB407" s="327" t="str">
        <f>IF(A407="A","√",IF('Formulario 1'!$D$11=8,IF('Cuadro de Personal'!Q407&gt;30,"E",IF(Y407&gt;48,"E","√")),IF(Y407&gt;48,"E","√")))</f>
        <v>√</v>
      </c>
      <c r="AC407" s="1">
        <f t="shared" si="488"/>
        <v>1</v>
      </c>
      <c r="AE407" s="1" t="str">
        <f t="shared" si="475"/>
        <v/>
      </c>
      <c r="AF407" s="1">
        <f t="shared" si="424"/>
        <v>0</v>
      </c>
      <c r="AG407" s="1">
        <f t="shared" ca="1" si="429"/>
        <v>7</v>
      </c>
      <c r="AH407" s="1" t="str">
        <f t="shared" si="425"/>
        <v/>
      </c>
      <c r="AI407" s="1" t="str">
        <f t="shared" si="426"/>
        <v/>
      </c>
      <c r="AJ407" s="1" t="str">
        <f t="shared" si="427"/>
        <v/>
      </c>
      <c r="AL407" s="167">
        <f t="shared" ref="AL407:BE407" si="494">+IF($AE407="CC",SUMIF($R407:$V407,AL$9,$R426:$V426),0)</f>
        <v>0</v>
      </c>
      <c r="AM407" s="167">
        <f t="shared" si="494"/>
        <v>0</v>
      </c>
      <c r="AN407" s="167">
        <f t="shared" si="494"/>
        <v>0</v>
      </c>
      <c r="AO407" s="167">
        <f t="shared" si="494"/>
        <v>0</v>
      </c>
      <c r="AP407" s="167">
        <f t="shared" si="494"/>
        <v>0</v>
      </c>
      <c r="AQ407" s="167">
        <f t="shared" si="494"/>
        <v>0</v>
      </c>
      <c r="AR407" s="167">
        <f t="shared" si="494"/>
        <v>0</v>
      </c>
      <c r="AS407" s="167">
        <f t="shared" si="494"/>
        <v>0</v>
      </c>
      <c r="AT407" s="167">
        <f t="shared" si="494"/>
        <v>0</v>
      </c>
      <c r="AU407" s="167">
        <f t="shared" si="494"/>
        <v>0</v>
      </c>
      <c r="AV407" s="167">
        <f t="shared" si="494"/>
        <v>0</v>
      </c>
      <c r="AW407" s="167">
        <f t="shared" si="494"/>
        <v>0</v>
      </c>
      <c r="AX407" s="167">
        <f t="shared" si="494"/>
        <v>0</v>
      </c>
      <c r="AY407" s="167">
        <f t="shared" si="494"/>
        <v>0</v>
      </c>
      <c r="AZ407" s="167">
        <f t="shared" si="494"/>
        <v>0</v>
      </c>
      <c r="BA407" s="167">
        <f t="shared" si="494"/>
        <v>0</v>
      </c>
      <c r="BB407" s="167">
        <f t="shared" si="494"/>
        <v>0</v>
      </c>
      <c r="BC407" s="167">
        <f t="shared" si="494"/>
        <v>0</v>
      </c>
      <c r="BD407" s="167">
        <f t="shared" si="494"/>
        <v>0</v>
      </c>
      <c r="BE407" s="167">
        <f t="shared" si="494"/>
        <v>0</v>
      </c>
      <c r="BG407" s="167"/>
    </row>
    <row r="408" spans="1:59">
      <c r="A408" s="93"/>
      <c r="B408" s="94"/>
      <c r="C408" s="324">
        <v>6</v>
      </c>
      <c r="D408" s="832"/>
      <c r="E408" s="833"/>
      <c r="F408" s="833"/>
      <c r="G408" s="834"/>
      <c r="H408" s="49"/>
      <c r="I408" s="50"/>
      <c r="J408" s="866"/>
      <c r="K408" s="867"/>
      <c r="L408" s="51"/>
      <c r="M408" s="52"/>
      <c r="N408" s="52"/>
      <c r="O408" s="52"/>
      <c r="P408" s="52"/>
      <c r="Q408" s="318">
        <f t="shared" si="486"/>
        <v>0</v>
      </c>
      <c r="R408" s="51"/>
      <c r="S408" s="60"/>
      <c r="T408" s="59"/>
      <c r="U408" s="59"/>
      <c r="V408" s="63"/>
      <c r="W408" s="319">
        <f t="shared" si="487"/>
        <v>0</v>
      </c>
      <c r="X408" s="320">
        <f t="shared" si="484"/>
        <v>0</v>
      </c>
      <c r="Y408" s="325">
        <f t="shared" si="490"/>
        <v>0</v>
      </c>
      <c r="Z408" s="51"/>
      <c r="AA408" s="334">
        <f t="shared" si="491"/>
        <v>0</v>
      </c>
      <c r="AB408" s="327" t="str">
        <f>IF(A408="A","√",IF('Formulario 1'!$D$11=8,IF('Cuadro de Personal'!Q408&gt;30,"E",IF(Y408&gt;48,"E","√")),IF(Y408&gt;48,"E","√")))</f>
        <v>√</v>
      </c>
      <c r="AC408" s="1">
        <f t="shared" si="488"/>
        <v>1</v>
      </c>
      <c r="AE408" s="1" t="str">
        <f t="shared" si="475"/>
        <v/>
      </c>
      <c r="AF408" s="1">
        <f t="shared" si="424"/>
        <v>0</v>
      </c>
      <c r="AG408" s="1">
        <f t="shared" ca="1" si="429"/>
        <v>7</v>
      </c>
      <c r="AH408" s="1" t="str">
        <f t="shared" si="425"/>
        <v/>
      </c>
      <c r="AI408" s="1" t="str">
        <f t="shared" si="426"/>
        <v/>
      </c>
      <c r="AJ408" s="1" t="str">
        <f t="shared" si="427"/>
        <v/>
      </c>
      <c r="AL408" s="167">
        <f t="shared" ref="AL408:BE408" si="495">+IF($AE408="CC",SUMIF($R408:$V408,AL$9,$R427:$V427),0)</f>
        <v>0</v>
      </c>
      <c r="AM408" s="167">
        <f t="shared" si="495"/>
        <v>0</v>
      </c>
      <c r="AN408" s="167">
        <f t="shared" si="495"/>
        <v>0</v>
      </c>
      <c r="AO408" s="167">
        <f t="shared" si="495"/>
        <v>0</v>
      </c>
      <c r="AP408" s="167">
        <f t="shared" si="495"/>
        <v>0</v>
      </c>
      <c r="AQ408" s="167">
        <f t="shared" si="495"/>
        <v>0</v>
      </c>
      <c r="AR408" s="167">
        <f t="shared" si="495"/>
        <v>0</v>
      </c>
      <c r="AS408" s="167">
        <f t="shared" si="495"/>
        <v>0</v>
      </c>
      <c r="AT408" s="167">
        <f t="shared" si="495"/>
        <v>0</v>
      </c>
      <c r="AU408" s="167">
        <f t="shared" si="495"/>
        <v>0</v>
      </c>
      <c r="AV408" s="167">
        <f t="shared" si="495"/>
        <v>0</v>
      </c>
      <c r="AW408" s="167">
        <f t="shared" si="495"/>
        <v>0</v>
      </c>
      <c r="AX408" s="167">
        <f t="shared" si="495"/>
        <v>0</v>
      </c>
      <c r="AY408" s="167">
        <f t="shared" si="495"/>
        <v>0</v>
      </c>
      <c r="AZ408" s="167">
        <f t="shared" si="495"/>
        <v>0</v>
      </c>
      <c r="BA408" s="167">
        <f t="shared" si="495"/>
        <v>0</v>
      </c>
      <c r="BB408" s="167">
        <f t="shared" si="495"/>
        <v>0</v>
      </c>
      <c r="BC408" s="167">
        <f t="shared" si="495"/>
        <v>0</v>
      </c>
      <c r="BD408" s="167">
        <f t="shared" si="495"/>
        <v>0</v>
      </c>
      <c r="BE408" s="167">
        <f t="shared" si="495"/>
        <v>0</v>
      </c>
      <c r="BG408" s="167"/>
    </row>
    <row r="409" spans="1:59">
      <c r="A409" s="93"/>
      <c r="B409" s="94"/>
      <c r="C409" s="324">
        <v>7</v>
      </c>
      <c r="D409" s="832"/>
      <c r="E409" s="833"/>
      <c r="F409" s="833"/>
      <c r="G409" s="834"/>
      <c r="H409" s="49"/>
      <c r="I409" s="50"/>
      <c r="J409" s="866"/>
      <c r="K409" s="867"/>
      <c r="L409" s="51"/>
      <c r="M409" s="52"/>
      <c r="N409" s="52"/>
      <c r="O409" s="52"/>
      <c r="P409" s="52"/>
      <c r="Q409" s="318">
        <f t="shared" si="486"/>
        <v>0</v>
      </c>
      <c r="R409" s="51"/>
      <c r="S409" s="60"/>
      <c r="T409" s="59"/>
      <c r="U409" s="59"/>
      <c r="V409" s="63"/>
      <c r="W409" s="319">
        <f t="shared" si="487"/>
        <v>0</v>
      </c>
      <c r="X409" s="320">
        <f t="shared" si="484"/>
        <v>0</v>
      </c>
      <c r="Y409" s="325">
        <f t="shared" si="490"/>
        <v>0</v>
      </c>
      <c r="Z409" s="51"/>
      <c r="AA409" s="334">
        <f t="shared" si="491"/>
        <v>0</v>
      </c>
      <c r="AB409" s="327" t="str">
        <f>IF(A409="A","√",IF('Formulario 1'!$D$11=8,IF('Cuadro de Personal'!Q409&gt;30,"E",IF(Y409&gt;48,"E","√")),IF(Y409&gt;48,"E","√")))</f>
        <v>√</v>
      </c>
      <c r="AC409" s="1">
        <f t="shared" si="488"/>
        <v>1</v>
      </c>
      <c r="AE409" s="1" t="str">
        <f t="shared" si="475"/>
        <v/>
      </c>
      <c r="AF409" s="1">
        <f t="shared" si="424"/>
        <v>0</v>
      </c>
      <c r="AG409" s="1">
        <f t="shared" ca="1" si="429"/>
        <v>7</v>
      </c>
      <c r="AH409" s="1" t="str">
        <f t="shared" si="425"/>
        <v/>
      </c>
      <c r="AI409" s="1" t="str">
        <f t="shared" si="426"/>
        <v/>
      </c>
      <c r="AJ409" s="1" t="str">
        <f t="shared" si="427"/>
        <v/>
      </c>
      <c r="AL409" s="167">
        <f t="shared" ref="AL409:BE409" si="496">+IF($AE409="CC",SUMIF($R409:$V409,AL$9,$R428:$V428),0)</f>
        <v>0</v>
      </c>
      <c r="AM409" s="167">
        <f t="shared" si="496"/>
        <v>0</v>
      </c>
      <c r="AN409" s="167">
        <f t="shared" si="496"/>
        <v>0</v>
      </c>
      <c r="AO409" s="167">
        <f t="shared" si="496"/>
        <v>0</v>
      </c>
      <c r="AP409" s="167">
        <f t="shared" si="496"/>
        <v>0</v>
      </c>
      <c r="AQ409" s="167">
        <f t="shared" si="496"/>
        <v>0</v>
      </c>
      <c r="AR409" s="167">
        <f t="shared" si="496"/>
        <v>0</v>
      </c>
      <c r="AS409" s="167">
        <f t="shared" si="496"/>
        <v>0</v>
      </c>
      <c r="AT409" s="167">
        <f t="shared" si="496"/>
        <v>0</v>
      </c>
      <c r="AU409" s="167">
        <f t="shared" si="496"/>
        <v>0</v>
      </c>
      <c r="AV409" s="167">
        <f t="shared" si="496"/>
        <v>0</v>
      </c>
      <c r="AW409" s="167">
        <f t="shared" si="496"/>
        <v>0</v>
      </c>
      <c r="AX409" s="167">
        <f t="shared" si="496"/>
        <v>0</v>
      </c>
      <c r="AY409" s="167">
        <f t="shared" si="496"/>
        <v>0</v>
      </c>
      <c r="AZ409" s="167">
        <f t="shared" si="496"/>
        <v>0</v>
      </c>
      <c r="BA409" s="167">
        <f t="shared" si="496"/>
        <v>0</v>
      </c>
      <c r="BB409" s="167">
        <f t="shared" si="496"/>
        <v>0</v>
      </c>
      <c r="BC409" s="167">
        <f t="shared" si="496"/>
        <v>0</v>
      </c>
      <c r="BD409" s="167">
        <f t="shared" si="496"/>
        <v>0</v>
      </c>
      <c r="BE409" s="167">
        <f t="shared" si="496"/>
        <v>0</v>
      </c>
      <c r="BG409" s="167"/>
    </row>
    <row r="410" spans="1:59">
      <c r="A410" s="93"/>
      <c r="B410" s="94"/>
      <c r="C410" s="324">
        <v>8</v>
      </c>
      <c r="D410" s="832"/>
      <c r="E410" s="833"/>
      <c r="F410" s="833"/>
      <c r="G410" s="834"/>
      <c r="H410" s="49"/>
      <c r="I410" s="50"/>
      <c r="J410" s="866"/>
      <c r="K410" s="867"/>
      <c r="L410" s="51"/>
      <c r="M410" s="52"/>
      <c r="N410" s="52"/>
      <c r="O410" s="52"/>
      <c r="P410" s="52"/>
      <c r="Q410" s="318">
        <f t="shared" si="486"/>
        <v>0</v>
      </c>
      <c r="R410" s="51"/>
      <c r="S410" s="60"/>
      <c r="T410" s="59"/>
      <c r="U410" s="59"/>
      <c r="V410" s="63"/>
      <c r="W410" s="319">
        <f t="shared" si="487"/>
        <v>0</v>
      </c>
      <c r="X410" s="320">
        <f t="shared" si="484"/>
        <v>0</v>
      </c>
      <c r="Y410" s="325">
        <f t="shared" si="490"/>
        <v>0</v>
      </c>
      <c r="Z410" s="51"/>
      <c r="AA410" s="334">
        <f t="shared" si="491"/>
        <v>0</v>
      </c>
      <c r="AB410" s="327" t="str">
        <f>IF(A410="A","√",IF('Formulario 1'!$D$11=8,IF('Cuadro de Personal'!Q410&gt;30,"E",IF(Y410&gt;48,"E","√")),IF(Y410&gt;48,"E","√")))</f>
        <v>√</v>
      </c>
      <c r="AC410" s="1">
        <f t="shared" si="488"/>
        <v>1</v>
      </c>
      <c r="AE410" s="1" t="str">
        <f t="shared" si="475"/>
        <v/>
      </c>
      <c r="AF410" s="1">
        <f t="shared" si="424"/>
        <v>0</v>
      </c>
      <c r="AG410" s="1">
        <f t="shared" ca="1" si="429"/>
        <v>7</v>
      </c>
      <c r="AH410" s="1" t="str">
        <f t="shared" si="425"/>
        <v/>
      </c>
      <c r="AI410" s="1" t="str">
        <f t="shared" si="426"/>
        <v/>
      </c>
      <c r="AJ410" s="1" t="str">
        <f t="shared" si="427"/>
        <v/>
      </c>
      <c r="AL410" s="167">
        <f t="shared" ref="AL410:BE410" si="497">+IF($AE410="CC",SUMIF($R410:$V410,AL$9,$R429:$V429),0)</f>
        <v>0</v>
      </c>
      <c r="AM410" s="167">
        <f t="shared" si="497"/>
        <v>0</v>
      </c>
      <c r="AN410" s="167">
        <f t="shared" si="497"/>
        <v>0</v>
      </c>
      <c r="AO410" s="167">
        <f t="shared" si="497"/>
        <v>0</v>
      </c>
      <c r="AP410" s="167">
        <f t="shared" si="497"/>
        <v>0</v>
      </c>
      <c r="AQ410" s="167">
        <f t="shared" si="497"/>
        <v>0</v>
      </c>
      <c r="AR410" s="167">
        <f t="shared" si="497"/>
        <v>0</v>
      </c>
      <c r="AS410" s="167">
        <f t="shared" si="497"/>
        <v>0</v>
      </c>
      <c r="AT410" s="167">
        <f t="shared" si="497"/>
        <v>0</v>
      </c>
      <c r="AU410" s="167">
        <f t="shared" si="497"/>
        <v>0</v>
      </c>
      <c r="AV410" s="167">
        <f t="shared" si="497"/>
        <v>0</v>
      </c>
      <c r="AW410" s="167">
        <f t="shared" si="497"/>
        <v>0</v>
      </c>
      <c r="AX410" s="167">
        <f t="shared" si="497"/>
        <v>0</v>
      </c>
      <c r="AY410" s="167">
        <f t="shared" si="497"/>
        <v>0</v>
      </c>
      <c r="AZ410" s="167">
        <f t="shared" si="497"/>
        <v>0</v>
      </c>
      <c r="BA410" s="167">
        <f t="shared" si="497"/>
        <v>0</v>
      </c>
      <c r="BB410" s="167">
        <f t="shared" si="497"/>
        <v>0</v>
      </c>
      <c r="BC410" s="167">
        <f t="shared" si="497"/>
        <v>0</v>
      </c>
      <c r="BD410" s="167">
        <f t="shared" si="497"/>
        <v>0</v>
      </c>
      <c r="BE410" s="167">
        <f t="shared" si="497"/>
        <v>0</v>
      </c>
      <c r="BG410" s="167"/>
    </row>
    <row r="411" spans="1:59">
      <c r="A411" s="93"/>
      <c r="B411" s="94"/>
      <c r="C411" s="324">
        <v>9</v>
      </c>
      <c r="D411" s="832"/>
      <c r="E411" s="833"/>
      <c r="F411" s="833"/>
      <c r="G411" s="834"/>
      <c r="H411" s="49"/>
      <c r="I411" s="50"/>
      <c r="J411" s="866"/>
      <c r="K411" s="867"/>
      <c r="L411" s="51"/>
      <c r="M411" s="52"/>
      <c r="N411" s="52"/>
      <c r="O411" s="52"/>
      <c r="P411" s="52"/>
      <c r="Q411" s="318">
        <f t="shared" si="486"/>
        <v>0</v>
      </c>
      <c r="R411" s="51"/>
      <c r="S411" s="60"/>
      <c r="T411" s="59"/>
      <c r="U411" s="59"/>
      <c r="V411" s="63"/>
      <c r="W411" s="319">
        <f t="shared" si="487"/>
        <v>0</v>
      </c>
      <c r="X411" s="320">
        <f t="shared" si="484"/>
        <v>0</v>
      </c>
      <c r="Y411" s="325">
        <f t="shared" si="490"/>
        <v>0</v>
      </c>
      <c r="Z411" s="51"/>
      <c r="AA411" s="334">
        <f t="shared" si="491"/>
        <v>0</v>
      </c>
      <c r="AB411" s="327" t="str">
        <f>IF(A411="A","√",IF('Formulario 1'!$D$11=8,IF('Cuadro de Personal'!Q411&gt;30,"E",IF(Y411&gt;48,"E","√")),IF(Y411&gt;48,"E","√")))</f>
        <v>√</v>
      </c>
      <c r="AC411" s="1">
        <f t="shared" si="488"/>
        <v>1</v>
      </c>
      <c r="AE411" s="1" t="str">
        <f t="shared" si="475"/>
        <v/>
      </c>
      <c r="AF411" s="1">
        <f t="shared" si="424"/>
        <v>0</v>
      </c>
      <c r="AG411" s="1">
        <f t="shared" ca="1" si="429"/>
        <v>7</v>
      </c>
      <c r="AH411" s="1" t="str">
        <f t="shared" si="425"/>
        <v/>
      </c>
      <c r="AI411" s="1" t="str">
        <f t="shared" si="426"/>
        <v/>
      </c>
      <c r="AJ411" s="1" t="str">
        <f t="shared" si="427"/>
        <v/>
      </c>
      <c r="AL411" s="167">
        <f t="shared" ref="AL411:BE411" si="498">+IF($AE411="CC",SUMIF($R411:$V411,AL$9,$R430:$V430),0)</f>
        <v>0</v>
      </c>
      <c r="AM411" s="167">
        <f t="shared" si="498"/>
        <v>0</v>
      </c>
      <c r="AN411" s="167">
        <f t="shared" si="498"/>
        <v>0</v>
      </c>
      <c r="AO411" s="167">
        <f t="shared" si="498"/>
        <v>0</v>
      </c>
      <c r="AP411" s="167">
        <f t="shared" si="498"/>
        <v>0</v>
      </c>
      <c r="AQ411" s="167">
        <f t="shared" si="498"/>
        <v>0</v>
      </c>
      <c r="AR411" s="167">
        <f t="shared" si="498"/>
        <v>0</v>
      </c>
      <c r="AS411" s="167">
        <f t="shared" si="498"/>
        <v>0</v>
      </c>
      <c r="AT411" s="167">
        <f t="shared" si="498"/>
        <v>0</v>
      </c>
      <c r="AU411" s="167">
        <f t="shared" si="498"/>
        <v>0</v>
      </c>
      <c r="AV411" s="167">
        <f t="shared" si="498"/>
        <v>0</v>
      </c>
      <c r="AW411" s="167">
        <f t="shared" si="498"/>
        <v>0</v>
      </c>
      <c r="AX411" s="167">
        <f t="shared" si="498"/>
        <v>0</v>
      </c>
      <c r="AY411" s="167">
        <f t="shared" si="498"/>
        <v>0</v>
      </c>
      <c r="AZ411" s="167">
        <f t="shared" si="498"/>
        <v>0</v>
      </c>
      <c r="BA411" s="167">
        <f t="shared" si="498"/>
        <v>0</v>
      </c>
      <c r="BB411" s="167">
        <f t="shared" si="498"/>
        <v>0</v>
      </c>
      <c r="BC411" s="167">
        <f t="shared" si="498"/>
        <v>0</v>
      </c>
      <c r="BD411" s="167">
        <f t="shared" si="498"/>
        <v>0</v>
      </c>
      <c r="BE411" s="167">
        <f t="shared" si="498"/>
        <v>0</v>
      </c>
      <c r="BG411" s="167"/>
    </row>
    <row r="412" spans="1:59">
      <c r="A412" s="93"/>
      <c r="B412" s="94"/>
      <c r="C412" s="324">
        <v>10</v>
      </c>
      <c r="D412" s="832"/>
      <c r="E412" s="833"/>
      <c r="F412" s="833"/>
      <c r="G412" s="834"/>
      <c r="H412" s="49"/>
      <c r="I412" s="50"/>
      <c r="J412" s="866"/>
      <c r="K412" s="867"/>
      <c r="L412" s="51"/>
      <c r="M412" s="52"/>
      <c r="N412" s="52"/>
      <c r="O412" s="52"/>
      <c r="P412" s="52"/>
      <c r="Q412" s="318">
        <f t="shared" si="486"/>
        <v>0</v>
      </c>
      <c r="R412" s="51"/>
      <c r="S412" s="60"/>
      <c r="T412" s="59"/>
      <c r="U412" s="59"/>
      <c r="V412" s="63"/>
      <c r="W412" s="319">
        <f t="shared" si="487"/>
        <v>0</v>
      </c>
      <c r="X412" s="320">
        <f t="shared" si="484"/>
        <v>0</v>
      </c>
      <c r="Y412" s="325">
        <f t="shared" si="490"/>
        <v>0</v>
      </c>
      <c r="Z412" s="51"/>
      <c r="AA412" s="334">
        <f t="shared" si="491"/>
        <v>0</v>
      </c>
      <c r="AB412" s="327" t="str">
        <f>IF(A412="A","√",IF('Formulario 1'!$D$11=8,IF('Cuadro de Personal'!Q412&gt;30,"E",IF(Y412&gt;48,"E","√")),IF(Y412&gt;48,"E","√")))</f>
        <v>√</v>
      </c>
      <c r="AC412" s="1">
        <f t="shared" si="488"/>
        <v>1</v>
      </c>
      <c r="AE412" s="1" t="str">
        <f t="shared" si="475"/>
        <v/>
      </c>
      <c r="AF412" s="1">
        <f t="shared" si="424"/>
        <v>0</v>
      </c>
      <c r="AG412" s="1">
        <f t="shared" ca="1" si="429"/>
        <v>7</v>
      </c>
      <c r="AH412" s="1" t="str">
        <f t="shared" si="425"/>
        <v/>
      </c>
      <c r="AI412" s="1" t="str">
        <f t="shared" si="426"/>
        <v/>
      </c>
      <c r="AJ412" s="1" t="str">
        <f t="shared" si="427"/>
        <v/>
      </c>
      <c r="AL412" s="167">
        <f t="shared" ref="AL412:BE412" si="499">+IF($AE412="CC",SUMIF($R412:$V412,AL$9,$R431:$V431),0)</f>
        <v>0</v>
      </c>
      <c r="AM412" s="167">
        <f t="shared" si="499"/>
        <v>0</v>
      </c>
      <c r="AN412" s="167">
        <f t="shared" si="499"/>
        <v>0</v>
      </c>
      <c r="AO412" s="167">
        <f t="shared" si="499"/>
        <v>0</v>
      </c>
      <c r="AP412" s="167">
        <f t="shared" si="499"/>
        <v>0</v>
      </c>
      <c r="AQ412" s="167">
        <f t="shared" si="499"/>
        <v>0</v>
      </c>
      <c r="AR412" s="167">
        <f t="shared" si="499"/>
        <v>0</v>
      </c>
      <c r="AS412" s="167">
        <f t="shared" si="499"/>
        <v>0</v>
      </c>
      <c r="AT412" s="167">
        <f t="shared" si="499"/>
        <v>0</v>
      </c>
      <c r="AU412" s="167">
        <f t="shared" si="499"/>
        <v>0</v>
      </c>
      <c r="AV412" s="167">
        <f t="shared" si="499"/>
        <v>0</v>
      </c>
      <c r="AW412" s="167">
        <f t="shared" si="499"/>
        <v>0</v>
      </c>
      <c r="AX412" s="167">
        <f t="shared" si="499"/>
        <v>0</v>
      </c>
      <c r="AY412" s="167">
        <f t="shared" si="499"/>
        <v>0</v>
      </c>
      <c r="AZ412" s="167">
        <f t="shared" si="499"/>
        <v>0</v>
      </c>
      <c r="BA412" s="167">
        <f t="shared" si="499"/>
        <v>0</v>
      </c>
      <c r="BB412" s="167">
        <f t="shared" si="499"/>
        <v>0</v>
      </c>
      <c r="BC412" s="167">
        <f t="shared" si="499"/>
        <v>0</v>
      </c>
      <c r="BD412" s="167">
        <f t="shared" si="499"/>
        <v>0</v>
      </c>
      <c r="BE412" s="167">
        <f t="shared" si="499"/>
        <v>0</v>
      </c>
      <c r="BG412" s="167"/>
    </row>
    <row r="413" spans="1:59">
      <c r="A413" s="93"/>
      <c r="B413" s="94"/>
      <c r="C413" s="324">
        <v>11</v>
      </c>
      <c r="D413" s="832"/>
      <c r="E413" s="833"/>
      <c r="F413" s="833"/>
      <c r="G413" s="834"/>
      <c r="H413" s="49"/>
      <c r="I413" s="50"/>
      <c r="J413" s="866"/>
      <c r="K413" s="867"/>
      <c r="L413" s="51"/>
      <c r="M413" s="52"/>
      <c r="N413" s="52"/>
      <c r="O413" s="52"/>
      <c r="P413" s="52"/>
      <c r="Q413" s="318">
        <f t="shared" si="486"/>
        <v>0</v>
      </c>
      <c r="R413" s="51"/>
      <c r="S413" s="60"/>
      <c r="T413" s="59"/>
      <c r="U413" s="59"/>
      <c r="V413" s="63"/>
      <c r="W413" s="319">
        <f t="shared" si="487"/>
        <v>0</v>
      </c>
      <c r="X413" s="320">
        <f t="shared" si="484"/>
        <v>0</v>
      </c>
      <c r="Y413" s="325">
        <f t="shared" si="490"/>
        <v>0</v>
      </c>
      <c r="Z413" s="51"/>
      <c r="AA413" s="334">
        <f t="shared" si="491"/>
        <v>0</v>
      </c>
      <c r="AB413" s="327" t="str">
        <f>IF(A413="A","√",IF('Formulario 1'!$D$11=8,IF('Cuadro de Personal'!Q413&gt;30,"E",IF(Y413&gt;48,"E","√")),IF(Y413&gt;48,"E","√")))</f>
        <v>√</v>
      </c>
      <c r="AC413" s="1">
        <f t="shared" si="488"/>
        <v>1</v>
      </c>
      <c r="AE413" s="1" t="str">
        <f t="shared" si="475"/>
        <v/>
      </c>
      <c r="AF413" s="1">
        <f t="shared" si="424"/>
        <v>0</v>
      </c>
      <c r="AG413" s="1">
        <f t="shared" ca="1" si="429"/>
        <v>7</v>
      </c>
      <c r="AH413" s="1" t="str">
        <f t="shared" si="425"/>
        <v/>
      </c>
      <c r="AI413" s="1" t="str">
        <f t="shared" si="426"/>
        <v/>
      </c>
      <c r="AJ413" s="1" t="str">
        <f t="shared" si="427"/>
        <v/>
      </c>
      <c r="AL413" s="167">
        <f t="shared" ref="AL413:BE413" si="500">+IF($AE413="CC",SUMIF($R413:$V413,AL$9,$R432:$V432),0)</f>
        <v>0</v>
      </c>
      <c r="AM413" s="167">
        <f t="shared" si="500"/>
        <v>0</v>
      </c>
      <c r="AN413" s="167">
        <f t="shared" si="500"/>
        <v>0</v>
      </c>
      <c r="AO413" s="167">
        <f t="shared" si="500"/>
        <v>0</v>
      </c>
      <c r="AP413" s="167">
        <f t="shared" si="500"/>
        <v>0</v>
      </c>
      <c r="AQ413" s="167">
        <f t="shared" si="500"/>
        <v>0</v>
      </c>
      <c r="AR413" s="167">
        <f t="shared" si="500"/>
        <v>0</v>
      </c>
      <c r="AS413" s="167">
        <f t="shared" si="500"/>
        <v>0</v>
      </c>
      <c r="AT413" s="167">
        <f t="shared" si="500"/>
        <v>0</v>
      </c>
      <c r="AU413" s="167">
        <f t="shared" si="500"/>
        <v>0</v>
      </c>
      <c r="AV413" s="167">
        <f t="shared" si="500"/>
        <v>0</v>
      </c>
      <c r="AW413" s="167">
        <f t="shared" si="500"/>
        <v>0</v>
      </c>
      <c r="AX413" s="167">
        <f t="shared" si="500"/>
        <v>0</v>
      </c>
      <c r="AY413" s="167">
        <f t="shared" si="500"/>
        <v>0</v>
      </c>
      <c r="AZ413" s="167">
        <f t="shared" si="500"/>
        <v>0</v>
      </c>
      <c r="BA413" s="167">
        <f t="shared" si="500"/>
        <v>0</v>
      </c>
      <c r="BB413" s="167">
        <f t="shared" si="500"/>
        <v>0</v>
      </c>
      <c r="BC413" s="167">
        <f t="shared" si="500"/>
        <v>0</v>
      </c>
      <c r="BD413" s="167">
        <f t="shared" si="500"/>
        <v>0</v>
      </c>
      <c r="BE413" s="167">
        <f t="shared" si="500"/>
        <v>0</v>
      </c>
      <c r="BG413" s="167"/>
    </row>
    <row r="414" spans="1:59">
      <c r="A414" s="93"/>
      <c r="B414" s="94"/>
      <c r="C414" s="324">
        <v>12</v>
      </c>
      <c r="D414" s="832"/>
      <c r="E414" s="833"/>
      <c r="F414" s="833"/>
      <c r="G414" s="834"/>
      <c r="H414" s="49"/>
      <c r="I414" s="50"/>
      <c r="J414" s="866"/>
      <c r="K414" s="867"/>
      <c r="L414" s="51"/>
      <c r="M414" s="52"/>
      <c r="N414" s="52"/>
      <c r="O414" s="52"/>
      <c r="P414" s="52"/>
      <c r="Q414" s="318">
        <f t="shared" si="486"/>
        <v>0</v>
      </c>
      <c r="R414" s="51"/>
      <c r="S414" s="60"/>
      <c r="T414" s="59"/>
      <c r="U414" s="59"/>
      <c r="V414" s="63"/>
      <c r="W414" s="319">
        <f t="shared" si="487"/>
        <v>0</v>
      </c>
      <c r="X414" s="320">
        <f t="shared" si="484"/>
        <v>0</v>
      </c>
      <c r="Y414" s="325">
        <f t="shared" si="490"/>
        <v>0</v>
      </c>
      <c r="Z414" s="51"/>
      <c r="AA414" s="334">
        <f t="shared" si="491"/>
        <v>0</v>
      </c>
      <c r="AB414" s="327" t="str">
        <f>IF(A414="A","√",IF('Formulario 1'!$D$11=8,IF('Cuadro de Personal'!Q414&gt;30,"E",IF(Y414&gt;48,"E","√")),IF(Y414&gt;48,"E","√")))</f>
        <v>√</v>
      </c>
      <c r="AC414" s="1">
        <f t="shared" si="488"/>
        <v>1</v>
      </c>
      <c r="AE414" s="1" t="str">
        <f t="shared" si="475"/>
        <v/>
      </c>
      <c r="AF414" s="1">
        <f t="shared" ref="AF414:AF477" si="501">+IF(Z441="Hoja de Cálculo",1,0)</f>
        <v>0</v>
      </c>
      <c r="AG414" s="1">
        <f t="shared" ca="1" si="429"/>
        <v>7</v>
      </c>
      <c r="AH414" s="1" t="str">
        <f t="shared" ref="AH414:AH477" si="502">+IF(AF414=1,AG414,"")</f>
        <v/>
      </c>
      <c r="AI414" s="1" t="str">
        <f t="shared" ref="AI414:AI477" si="503">+IF(AF414=1,CONCATENATE("CP",AG414),"")</f>
        <v/>
      </c>
      <c r="AJ414" s="1" t="str">
        <f t="shared" ref="AJ414:AJ477" si="504">+IF(AF414=1,AB414,"")</f>
        <v/>
      </c>
      <c r="AL414" s="167">
        <f t="shared" ref="AL414:BE414" si="505">+IF($AE414="CC",SUMIF($R414:$V414,AL$9,$R433:$V433),0)</f>
        <v>0</v>
      </c>
      <c r="AM414" s="167">
        <f t="shared" si="505"/>
        <v>0</v>
      </c>
      <c r="AN414" s="167">
        <f t="shared" si="505"/>
        <v>0</v>
      </c>
      <c r="AO414" s="167">
        <f t="shared" si="505"/>
        <v>0</v>
      </c>
      <c r="AP414" s="167">
        <f t="shared" si="505"/>
        <v>0</v>
      </c>
      <c r="AQ414" s="167">
        <f t="shared" si="505"/>
        <v>0</v>
      </c>
      <c r="AR414" s="167">
        <f t="shared" si="505"/>
        <v>0</v>
      </c>
      <c r="AS414" s="167">
        <f t="shared" si="505"/>
        <v>0</v>
      </c>
      <c r="AT414" s="167">
        <f t="shared" si="505"/>
        <v>0</v>
      </c>
      <c r="AU414" s="167">
        <f t="shared" si="505"/>
        <v>0</v>
      </c>
      <c r="AV414" s="167">
        <f t="shared" si="505"/>
        <v>0</v>
      </c>
      <c r="AW414" s="167">
        <f t="shared" si="505"/>
        <v>0</v>
      </c>
      <c r="AX414" s="167">
        <f t="shared" si="505"/>
        <v>0</v>
      </c>
      <c r="AY414" s="167">
        <f t="shared" si="505"/>
        <v>0</v>
      </c>
      <c r="AZ414" s="167">
        <f t="shared" si="505"/>
        <v>0</v>
      </c>
      <c r="BA414" s="167">
        <f t="shared" si="505"/>
        <v>0</v>
      </c>
      <c r="BB414" s="167">
        <f t="shared" si="505"/>
        <v>0</v>
      </c>
      <c r="BC414" s="167">
        <f t="shared" si="505"/>
        <v>0</v>
      </c>
      <c r="BD414" s="167">
        <f t="shared" si="505"/>
        <v>0</v>
      </c>
      <c r="BE414" s="167">
        <f t="shared" si="505"/>
        <v>0</v>
      </c>
      <c r="BG414" s="167"/>
    </row>
    <row r="415" spans="1:59">
      <c r="A415" s="93"/>
      <c r="B415" s="94"/>
      <c r="C415" s="324">
        <v>13</v>
      </c>
      <c r="D415" s="832"/>
      <c r="E415" s="833"/>
      <c r="F415" s="833"/>
      <c r="G415" s="834"/>
      <c r="H415" s="49"/>
      <c r="I415" s="50"/>
      <c r="J415" s="866"/>
      <c r="K415" s="867"/>
      <c r="L415" s="51"/>
      <c r="M415" s="52"/>
      <c r="N415" s="52"/>
      <c r="O415" s="52"/>
      <c r="P415" s="52"/>
      <c r="Q415" s="318">
        <f t="shared" si="486"/>
        <v>0</v>
      </c>
      <c r="R415" s="51"/>
      <c r="S415" s="60"/>
      <c r="T415" s="59"/>
      <c r="U415" s="59"/>
      <c r="V415" s="63"/>
      <c r="W415" s="319">
        <f t="shared" si="487"/>
        <v>0</v>
      </c>
      <c r="X415" s="320">
        <f t="shared" si="484"/>
        <v>0</v>
      </c>
      <c r="Y415" s="325">
        <f t="shared" si="490"/>
        <v>0</v>
      </c>
      <c r="Z415" s="51"/>
      <c r="AA415" s="334">
        <f t="shared" si="491"/>
        <v>0</v>
      </c>
      <c r="AB415" s="327" t="str">
        <f>IF(A415="A","√",IF('Formulario 1'!$D$11=8,IF('Cuadro de Personal'!Q415&gt;30,"E",IF(Y415&gt;48,"E","√")),IF(Y415&gt;48,"E","√")))</f>
        <v>√</v>
      </c>
      <c r="AC415" s="1">
        <f t="shared" si="488"/>
        <v>1</v>
      </c>
      <c r="AE415" s="1" t="str">
        <f t="shared" si="475"/>
        <v/>
      </c>
      <c r="AF415" s="1">
        <f t="shared" si="501"/>
        <v>0</v>
      </c>
      <c r="AG415" s="1">
        <f t="shared" ref="AG415:AG478" ca="1" si="506">+AG414+AF415</f>
        <v>7</v>
      </c>
      <c r="AH415" s="1" t="str">
        <f t="shared" si="502"/>
        <v/>
      </c>
      <c r="AI415" s="1" t="str">
        <f t="shared" si="503"/>
        <v/>
      </c>
      <c r="AJ415" s="1" t="str">
        <f t="shared" si="504"/>
        <v/>
      </c>
      <c r="AL415" s="167">
        <f t="shared" ref="AL415:BE415" si="507">+IF($AE415="CC",SUMIF($R415:$V415,AL$9,$R434:$V434),0)</f>
        <v>0</v>
      </c>
      <c r="AM415" s="167">
        <f t="shared" si="507"/>
        <v>0</v>
      </c>
      <c r="AN415" s="167">
        <f t="shared" si="507"/>
        <v>0</v>
      </c>
      <c r="AO415" s="167">
        <f t="shared" si="507"/>
        <v>0</v>
      </c>
      <c r="AP415" s="167">
        <f t="shared" si="507"/>
        <v>0</v>
      </c>
      <c r="AQ415" s="167">
        <f t="shared" si="507"/>
        <v>0</v>
      </c>
      <c r="AR415" s="167">
        <f t="shared" si="507"/>
        <v>0</v>
      </c>
      <c r="AS415" s="167">
        <f t="shared" si="507"/>
        <v>0</v>
      </c>
      <c r="AT415" s="167">
        <f t="shared" si="507"/>
        <v>0</v>
      </c>
      <c r="AU415" s="167">
        <f t="shared" si="507"/>
        <v>0</v>
      </c>
      <c r="AV415" s="167">
        <f t="shared" si="507"/>
        <v>0</v>
      </c>
      <c r="AW415" s="167">
        <f t="shared" si="507"/>
        <v>0</v>
      </c>
      <c r="AX415" s="167">
        <f t="shared" si="507"/>
        <v>0</v>
      </c>
      <c r="AY415" s="167">
        <f t="shared" si="507"/>
        <v>0</v>
      </c>
      <c r="AZ415" s="167">
        <f t="shared" si="507"/>
        <v>0</v>
      </c>
      <c r="BA415" s="167">
        <f t="shared" si="507"/>
        <v>0</v>
      </c>
      <c r="BB415" s="167">
        <f t="shared" si="507"/>
        <v>0</v>
      </c>
      <c r="BC415" s="167">
        <f t="shared" si="507"/>
        <v>0</v>
      </c>
      <c r="BD415" s="167">
        <f t="shared" si="507"/>
        <v>0</v>
      </c>
      <c r="BE415" s="167">
        <f t="shared" si="507"/>
        <v>0</v>
      </c>
      <c r="BG415" s="167"/>
    </row>
    <row r="416" spans="1:59">
      <c r="A416" s="93"/>
      <c r="B416" s="94"/>
      <c r="C416" s="324">
        <v>14</v>
      </c>
      <c r="D416" s="832"/>
      <c r="E416" s="833"/>
      <c r="F416" s="833"/>
      <c r="G416" s="834"/>
      <c r="H416" s="49"/>
      <c r="I416" s="50"/>
      <c r="J416" s="866"/>
      <c r="K416" s="867"/>
      <c r="L416" s="51"/>
      <c r="M416" s="52"/>
      <c r="N416" s="52"/>
      <c r="O416" s="52"/>
      <c r="P416" s="52"/>
      <c r="Q416" s="318">
        <f t="shared" si="486"/>
        <v>0</v>
      </c>
      <c r="R416" s="51"/>
      <c r="S416" s="60"/>
      <c r="T416" s="59"/>
      <c r="U416" s="59"/>
      <c r="V416" s="63"/>
      <c r="W416" s="319">
        <f t="shared" si="487"/>
        <v>0</v>
      </c>
      <c r="X416" s="320">
        <f t="shared" si="484"/>
        <v>0</v>
      </c>
      <c r="Y416" s="325">
        <f t="shared" si="490"/>
        <v>0</v>
      </c>
      <c r="Z416" s="51"/>
      <c r="AA416" s="334">
        <f t="shared" si="491"/>
        <v>0</v>
      </c>
      <c r="AB416" s="327" t="str">
        <f>IF(A416="A","√",IF('Formulario 1'!$D$11=8,IF('Cuadro de Personal'!Q416&gt;30,"E",IF(Y416&gt;48,"E","√")),IF(Y416&gt;48,"E","√")))</f>
        <v>√</v>
      </c>
      <c r="AC416" s="1">
        <f t="shared" si="488"/>
        <v>1</v>
      </c>
      <c r="AE416" s="1" t="str">
        <f t="shared" si="475"/>
        <v/>
      </c>
      <c r="AF416" s="1">
        <f t="shared" si="501"/>
        <v>0</v>
      </c>
      <c r="AG416" s="1">
        <f t="shared" ca="1" si="506"/>
        <v>7</v>
      </c>
      <c r="AH416" s="1" t="str">
        <f t="shared" si="502"/>
        <v/>
      </c>
      <c r="AI416" s="1" t="str">
        <f t="shared" si="503"/>
        <v/>
      </c>
      <c r="AJ416" s="1" t="str">
        <f t="shared" si="504"/>
        <v/>
      </c>
      <c r="AL416" s="167">
        <f t="shared" ref="AL416:BE416" si="508">+IF($AE416="CC",SUMIF($R416:$V416,AL$9,$R435:$V435),0)</f>
        <v>0</v>
      </c>
      <c r="AM416" s="167">
        <f t="shared" si="508"/>
        <v>0</v>
      </c>
      <c r="AN416" s="167">
        <f t="shared" si="508"/>
        <v>0</v>
      </c>
      <c r="AO416" s="167">
        <f t="shared" si="508"/>
        <v>0</v>
      </c>
      <c r="AP416" s="167">
        <f t="shared" si="508"/>
        <v>0</v>
      </c>
      <c r="AQ416" s="167">
        <f t="shared" si="508"/>
        <v>0</v>
      </c>
      <c r="AR416" s="167">
        <f t="shared" si="508"/>
        <v>0</v>
      </c>
      <c r="AS416" s="167">
        <f t="shared" si="508"/>
        <v>0</v>
      </c>
      <c r="AT416" s="167">
        <f t="shared" si="508"/>
        <v>0</v>
      </c>
      <c r="AU416" s="167">
        <f t="shared" si="508"/>
        <v>0</v>
      </c>
      <c r="AV416" s="167">
        <f t="shared" si="508"/>
        <v>0</v>
      </c>
      <c r="AW416" s="167">
        <f t="shared" si="508"/>
        <v>0</v>
      </c>
      <c r="AX416" s="167">
        <f t="shared" si="508"/>
        <v>0</v>
      </c>
      <c r="AY416" s="167">
        <f t="shared" si="508"/>
        <v>0</v>
      </c>
      <c r="AZ416" s="167">
        <f t="shared" si="508"/>
        <v>0</v>
      </c>
      <c r="BA416" s="167">
        <f t="shared" si="508"/>
        <v>0</v>
      </c>
      <c r="BB416" s="167">
        <f t="shared" si="508"/>
        <v>0</v>
      </c>
      <c r="BC416" s="167">
        <f t="shared" si="508"/>
        <v>0</v>
      </c>
      <c r="BD416" s="167">
        <f t="shared" si="508"/>
        <v>0</v>
      </c>
      <c r="BE416" s="167">
        <f t="shared" si="508"/>
        <v>0</v>
      </c>
      <c r="BG416" s="167"/>
    </row>
    <row r="417" spans="1:62">
      <c r="A417" s="93"/>
      <c r="B417" s="94"/>
      <c r="C417" s="324">
        <v>15</v>
      </c>
      <c r="D417" s="832"/>
      <c r="E417" s="833"/>
      <c r="F417" s="833"/>
      <c r="G417" s="834"/>
      <c r="H417" s="49"/>
      <c r="I417" s="50"/>
      <c r="J417" s="866"/>
      <c r="K417" s="867"/>
      <c r="L417" s="51"/>
      <c r="M417" s="52"/>
      <c r="N417" s="52"/>
      <c r="O417" s="52"/>
      <c r="P417" s="52"/>
      <c r="Q417" s="318">
        <f t="shared" si="486"/>
        <v>0</v>
      </c>
      <c r="R417" s="51"/>
      <c r="S417" s="60"/>
      <c r="T417" s="59"/>
      <c r="U417" s="59"/>
      <c r="V417" s="63"/>
      <c r="W417" s="319">
        <f t="shared" si="487"/>
        <v>0</v>
      </c>
      <c r="X417" s="320">
        <f t="shared" si="484"/>
        <v>0</v>
      </c>
      <c r="Y417" s="325">
        <f t="shared" si="490"/>
        <v>0</v>
      </c>
      <c r="Z417" s="51"/>
      <c r="AA417" s="334">
        <f t="shared" si="491"/>
        <v>0</v>
      </c>
      <c r="AB417" s="327" t="str">
        <f>IF(A417="A","√",IF('Formulario 1'!$D$11=8,IF('Cuadro de Personal'!Q417&gt;30,"E",IF(Y417&gt;48,"E","√")),IF(Y417&gt;48,"E","√")))</f>
        <v>√</v>
      </c>
      <c r="AC417" s="1">
        <f t="shared" si="488"/>
        <v>1</v>
      </c>
      <c r="AE417" s="1" t="str">
        <f t="shared" si="475"/>
        <v/>
      </c>
      <c r="AF417" s="1">
        <f t="shared" si="501"/>
        <v>0</v>
      </c>
      <c r="AG417" s="1">
        <f t="shared" ca="1" si="506"/>
        <v>7</v>
      </c>
      <c r="AH417" s="1" t="str">
        <f t="shared" si="502"/>
        <v/>
      </c>
      <c r="AI417" s="1" t="str">
        <f t="shared" si="503"/>
        <v/>
      </c>
      <c r="AJ417" s="1" t="str">
        <f t="shared" si="504"/>
        <v/>
      </c>
      <c r="AL417" s="167">
        <f t="shared" ref="AL417:BE417" si="509">+IF($AE417="CC",SUMIF($R417:$V417,AL$9,$R436:$V436),0)</f>
        <v>0</v>
      </c>
      <c r="AM417" s="167">
        <f t="shared" si="509"/>
        <v>0</v>
      </c>
      <c r="AN417" s="167">
        <f t="shared" si="509"/>
        <v>0</v>
      </c>
      <c r="AO417" s="167">
        <f t="shared" si="509"/>
        <v>0</v>
      </c>
      <c r="AP417" s="167">
        <f t="shared" si="509"/>
        <v>0</v>
      </c>
      <c r="AQ417" s="167">
        <f t="shared" si="509"/>
        <v>0</v>
      </c>
      <c r="AR417" s="167">
        <f t="shared" si="509"/>
        <v>0</v>
      </c>
      <c r="AS417" s="167">
        <f t="shared" si="509"/>
        <v>0</v>
      </c>
      <c r="AT417" s="167">
        <f t="shared" si="509"/>
        <v>0</v>
      </c>
      <c r="AU417" s="167">
        <f t="shared" si="509"/>
        <v>0</v>
      </c>
      <c r="AV417" s="167">
        <f t="shared" si="509"/>
        <v>0</v>
      </c>
      <c r="AW417" s="167">
        <f t="shared" si="509"/>
        <v>0</v>
      </c>
      <c r="AX417" s="167">
        <f t="shared" si="509"/>
        <v>0</v>
      </c>
      <c r="AY417" s="167">
        <f t="shared" si="509"/>
        <v>0</v>
      </c>
      <c r="AZ417" s="167">
        <f t="shared" si="509"/>
        <v>0</v>
      </c>
      <c r="BA417" s="167">
        <f t="shared" si="509"/>
        <v>0</v>
      </c>
      <c r="BB417" s="167">
        <f t="shared" si="509"/>
        <v>0</v>
      </c>
      <c r="BC417" s="167">
        <f t="shared" si="509"/>
        <v>0</v>
      </c>
      <c r="BD417" s="167">
        <f t="shared" si="509"/>
        <v>0</v>
      </c>
      <c r="BE417" s="167">
        <f t="shared" si="509"/>
        <v>0</v>
      </c>
      <c r="BG417" s="167"/>
    </row>
    <row r="418" spans="1:62">
      <c r="A418" s="93"/>
      <c r="B418" s="94"/>
      <c r="C418" s="324">
        <v>16</v>
      </c>
      <c r="D418" s="832"/>
      <c r="E418" s="833"/>
      <c r="F418" s="833"/>
      <c r="G418" s="834"/>
      <c r="H418" s="49"/>
      <c r="I418" s="50"/>
      <c r="J418" s="866"/>
      <c r="K418" s="867"/>
      <c r="L418" s="51"/>
      <c r="M418" s="52"/>
      <c r="N418" s="52"/>
      <c r="O418" s="52"/>
      <c r="P418" s="52"/>
      <c r="Q418" s="318">
        <f t="shared" si="486"/>
        <v>0</v>
      </c>
      <c r="R418" s="51"/>
      <c r="S418" s="60"/>
      <c r="T418" s="59"/>
      <c r="U418" s="59"/>
      <c r="V418" s="63"/>
      <c r="W418" s="319">
        <f t="shared" si="487"/>
        <v>0</v>
      </c>
      <c r="X418" s="320">
        <f t="shared" si="484"/>
        <v>0</v>
      </c>
      <c r="Y418" s="325">
        <f t="shared" si="490"/>
        <v>0</v>
      </c>
      <c r="Z418" s="51"/>
      <c r="AA418" s="334">
        <f t="shared" si="491"/>
        <v>0</v>
      </c>
      <c r="AB418" s="327" t="str">
        <f>IF(A418="A","√",IF('Formulario 1'!$D$11=8,IF('Cuadro de Personal'!Q418&gt;30,"E",IF(Y418&gt;48,"E","√")),IF(Y418&gt;48,"E","√")))</f>
        <v>√</v>
      </c>
      <c r="AC418" s="1">
        <f t="shared" si="488"/>
        <v>1</v>
      </c>
      <c r="AE418" s="1" t="str">
        <f t="shared" si="475"/>
        <v/>
      </c>
      <c r="AF418" s="1">
        <f t="shared" si="501"/>
        <v>0</v>
      </c>
      <c r="AG418" s="1">
        <f t="shared" ca="1" si="506"/>
        <v>7</v>
      </c>
      <c r="AH418" s="1" t="str">
        <f t="shared" si="502"/>
        <v/>
      </c>
      <c r="AI418" s="1" t="str">
        <f t="shared" si="503"/>
        <v/>
      </c>
      <c r="AJ418" s="1" t="str">
        <f t="shared" si="504"/>
        <v/>
      </c>
      <c r="AL418" s="167">
        <f t="shared" ref="AL418:BE418" si="510">+IF($AE418="CC",SUMIF($R418:$V418,AL$9,$R437:$V437),0)</f>
        <v>0</v>
      </c>
      <c r="AM418" s="167">
        <f t="shared" si="510"/>
        <v>0</v>
      </c>
      <c r="AN418" s="167">
        <f t="shared" si="510"/>
        <v>0</v>
      </c>
      <c r="AO418" s="167">
        <f t="shared" si="510"/>
        <v>0</v>
      </c>
      <c r="AP418" s="167">
        <f t="shared" si="510"/>
        <v>0</v>
      </c>
      <c r="AQ418" s="167">
        <f t="shared" si="510"/>
        <v>0</v>
      </c>
      <c r="AR418" s="167">
        <f t="shared" si="510"/>
        <v>0</v>
      </c>
      <c r="AS418" s="167">
        <f t="shared" si="510"/>
        <v>0</v>
      </c>
      <c r="AT418" s="167">
        <f t="shared" si="510"/>
        <v>0</v>
      </c>
      <c r="AU418" s="167">
        <f t="shared" si="510"/>
        <v>0</v>
      </c>
      <c r="AV418" s="167">
        <f t="shared" si="510"/>
        <v>0</v>
      </c>
      <c r="AW418" s="167">
        <f t="shared" si="510"/>
        <v>0</v>
      </c>
      <c r="AX418" s="167">
        <f t="shared" si="510"/>
        <v>0</v>
      </c>
      <c r="AY418" s="167">
        <f t="shared" si="510"/>
        <v>0</v>
      </c>
      <c r="AZ418" s="167">
        <f t="shared" si="510"/>
        <v>0</v>
      </c>
      <c r="BA418" s="167">
        <f t="shared" si="510"/>
        <v>0</v>
      </c>
      <c r="BB418" s="167">
        <f t="shared" si="510"/>
        <v>0</v>
      </c>
      <c r="BC418" s="167">
        <f t="shared" si="510"/>
        <v>0</v>
      </c>
      <c r="BD418" s="167">
        <f t="shared" si="510"/>
        <v>0</v>
      </c>
      <c r="BE418" s="167">
        <f t="shared" si="510"/>
        <v>0</v>
      </c>
      <c r="BG418" s="167"/>
    </row>
    <row r="419" spans="1:62">
      <c r="A419" s="93"/>
      <c r="B419" s="94"/>
      <c r="C419" s="324">
        <v>17</v>
      </c>
      <c r="D419" s="832"/>
      <c r="E419" s="833"/>
      <c r="F419" s="833"/>
      <c r="G419" s="834"/>
      <c r="H419" s="49"/>
      <c r="I419" s="50"/>
      <c r="J419" s="866"/>
      <c r="K419" s="867"/>
      <c r="L419" s="51"/>
      <c r="M419" s="52"/>
      <c r="N419" s="52"/>
      <c r="O419" s="52"/>
      <c r="P419" s="52"/>
      <c r="Q419" s="318">
        <f t="shared" si="486"/>
        <v>0</v>
      </c>
      <c r="R419" s="51"/>
      <c r="S419" s="60"/>
      <c r="T419" s="59"/>
      <c r="U419" s="59"/>
      <c r="V419" s="63"/>
      <c r="W419" s="319">
        <f t="shared" si="487"/>
        <v>0</v>
      </c>
      <c r="X419" s="320">
        <f t="shared" si="484"/>
        <v>0</v>
      </c>
      <c r="Y419" s="325">
        <f t="shared" si="490"/>
        <v>0</v>
      </c>
      <c r="Z419" s="51"/>
      <c r="AA419" s="334">
        <f t="shared" si="491"/>
        <v>0</v>
      </c>
      <c r="AB419" s="327" t="str">
        <f>IF(A419="A","√",IF('Formulario 1'!$D$11=8,IF('Cuadro de Personal'!Q419&gt;30,"E",IF(Y419&gt;48,"E","√")),IF(Y419&gt;48,"E","√")))</f>
        <v>√</v>
      </c>
      <c r="AC419" s="1">
        <f t="shared" si="488"/>
        <v>1</v>
      </c>
      <c r="AE419" s="1" t="str">
        <f t="shared" si="475"/>
        <v/>
      </c>
      <c r="AF419" s="1">
        <f t="shared" si="501"/>
        <v>0</v>
      </c>
      <c r="AG419" s="1">
        <f t="shared" ca="1" si="506"/>
        <v>7</v>
      </c>
      <c r="AH419" s="1" t="str">
        <f t="shared" si="502"/>
        <v/>
      </c>
      <c r="AI419" s="1" t="str">
        <f t="shared" si="503"/>
        <v/>
      </c>
      <c r="AJ419" s="1" t="str">
        <f t="shared" si="504"/>
        <v/>
      </c>
      <c r="AL419" s="167">
        <f t="shared" ref="AL419:BE419" si="511">+IF($AE419="CC",SUMIF($R419:$V419,AL$9,$R438:$V438),0)</f>
        <v>0</v>
      </c>
      <c r="AM419" s="167">
        <f t="shared" si="511"/>
        <v>0</v>
      </c>
      <c r="AN419" s="167">
        <f t="shared" si="511"/>
        <v>0</v>
      </c>
      <c r="AO419" s="167">
        <f t="shared" si="511"/>
        <v>0</v>
      </c>
      <c r="AP419" s="167">
        <f t="shared" si="511"/>
        <v>0</v>
      </c>
      <c r="AQ419" s="167">
        <f t="shared" si="511"/>
        <v>0</v>
      </c>
      <c r="AR419" s="167">
        <f t="shared" si="511"/>
        <v>0</v>
      </c>
      <c r="AS419" s="167">
        <f t="shared" si="511"/>
        <v>0</v>
      </c>
      <c r="AT419" s="167">
        <f t="shared" si="511"/>
        <v>0</v>
      </c>
      <c r="AU419" s="167">
        <f t="shared" si="511"/>
        <v>0</v>
      </c>
      <c r="AV419" s="167">
        <f t="shared" si="511"/>
        <v>0</v>
      </c>
      <c r="AW419" s="167">
        <f t="shared" si="511"/>
        <v>0</v>
      </c>
      <c r="AX419" s="167">
        <f t="shared" si="511"/>
        <v>0</v>
      </c>
      <c r="AY419" s="167">
        <f t="shared" si="511"/>
        <v>0</v>
      </c>
      <c r="AZ419" s="167">
        <f t="shared" si="511"/>
        <v>0</v>
      </c>
      <c r="BA419" s="167">
        <f t="shared" si="511"/>
        <v>0</v>
      </c>
      <c r="BB419" s="167">
        <f t="shared" si="511"/>
        <v>0</v>
      </c>
      <c r="BC419" s="167">
        <f t="shared" si="511"/>
        <v>0</v>
      </c>
      <c r="BD419" s="167">
        <f t="shared" si="511"/>
        <v>0</v>
      </c>
      <c r="BE419" s="167">
        <f t="shared" si="511"/>
        <v>0</v>
      </c>
      <c r="BG419" s="167"/>
    </row>
    <row r="420" spans="1:62" ht="15.75" thickBot="1">
      <c r="A420" s="95"/>
      <c r="B420" s="96"/>
      <c r="C420" s="328">
        <v>18</v>
      </c>
      <c r="D420" s="858"/>
      <c r="E420" s="859"/>
      <c r="F420" s="859"/>
      <c r="G420" s="860"/>
      <c r="H420" s="53"/>
      <c r="I420" s="54"/>
      <c r="J420" s="861"/>
      <c r="K420" s="862"/>
      <c r="L420" s="55"/>
      <c r="M420" s="56"/>
      <c r="N420" s="56"/>
      <c r="O420" s="56"/>
      <c r="P420" s="56"/>
      <c r="Q420" s="329">
        <f t="shared" si="486"/>
        <v>0</v>
      </c>
      <c r="R420" s="55"/>
      <c r="S420" s="61"/>
      <c r="T420" s="64"/>
      <c r="U420" s="64"/>
      <c r="V420" s="65"/>
      <c r="W420" s="319">
        <f t="shared" si="487"/>
        <v>0</v>
      </c>
      <c r="X420" s="320">
        <f t="shared" si="484"/>
        <v>0</v>
      </c>
      <c r="Y420" s="330">
        <f t="shared" si="490"/>
        <v>0</v>
      </c>
      <c r="Z420" s="58"/>
      <c r="AA420" s="335">
        <f t="shared" si="491"/>
        <v>0</v>
      </c>
      <c r="AB420" s="332" t="str">
        <f>IF(A420="A","√",IF('Formulario 1'!$D$11=8,IF('Cuadro de Personal'!Q420&gt;30,"E",IF(Y420&gt;48,"E","√")),IF(Y420&gt;48,"E","√")))</f>
        <v>√</v>
      </c>
      <c r="AC420" s="1">
        <f t="shared" si="488"/>
        <v>1</v>
      </c>
      <c r="AE420" s="1" t="str">
        <f t="shared" si="475"/>
        <v/>
      </c>
      <c r="AF420" s="1">
        <f t="shared" si="501"/>
        <v>0</v>
      </c>
      <c r="AG420" s="1">
        <f t="shared" ca="1" si="506"/>
        <v>7</v>
      </c>
      <c r="AH420" s="1" t="str">
        <f t="shared" si="502"/>
        <v/>
      </c>
      <c r="AI420" s="1" t="str">
        <f t="shared" si="503"/>
        <v/>
      </c>
      <c r="AJ420" s="1" t="str">
        <f t="shared" si="504"/>
        <v/>
      </c>
      <c r="AL420" s="167">
        <f t="shared" ref="AL420:BE420" si="512">+IF($AE420="CC",SUMIF($R420:$V420,AL$9,$R439:$V439),0)</f>
        <v>0</v>
      </c>
      <c r="AM420" s="167">
        <f t="shared" si="512"/>
        <v>0</v>
      </c>
      <c r="AN420" s="167">
        <f t="shared" si="512"/>
        <v>0</v>
      </c>
      <c r="AO420" s="167">
        <f t="shared" si="512"/>
        <v>0</v>
      </c>
      <c r="AP420" s="167">
        <f t="shared" si="512"/>
        <v>0</v>
      </c>
      <c r="AQ420" s="167">
        <f t="shared" si="512"/>
        <v>0</v>
      </c>
      <c r="AR420" s="167">
        <f t="shared" si="512"/>
        <v>0</v>
      </c>
      <c r="AS420" s="167">
        <f t="shared" si="512"/>
        <v>0</v>
      </c>
      <c r="AT420" s="167">
        <f t="shared" si="512"/>
        <v>0</v>
      </c>
      <c r="AU420" s="167">
        <f t="shared" si="512"/>
        <v>0</v>
      </c>
      <c r="AV420" s="167">
        <f t="shared" si="512"/>
        <v>0</v>
      </c>
      <c r="AW420" s="167">
        <f t="shared" si="512"/>
        <v>0</v>
      </c>
      <c r="AX420" s="167">
        <f t="shared" si="512"/>
        <v>0</v>
      </c>
      <c r="AY420" s="167">
        <f t="shared" si="512"/>
        <v>0</v>
      </c>
      <c r="AZ420" s="167">
        <f t="shared" si="512"/>
        <v>0</v>
      </c>
      <c r="BA420" s="167">
        <f t="shared" si="512"/>
        <v>0</v>
      </c>
      <c r="BB420" s="167">
        <f t="shared" si="512"/>
        <v>0</v>
      </c>
      <c r="BC420" s="167">
        <f t="shared" si="512"/>
        <v>0</v>
      </c>
      <c r="BD420" s="167">
        <f t="shared" si="512"/>
        <v>0</v>
      </c>
      <c r="BE420" s="167">
        <f t="shared" si="512"/>
        <v>0</v>
      </c>
      <c r="BG420" s="167"/>
    </row>
    <row r="421" spans="1:62" ht="15.75" customHeight="1" thickBot="1">
      <c r="C421" s="66"/>
      <c r="D421" s="66"/>
      <c r="E421" s="66"/>
      <c r="F421" s="66"/>
      <c r="G421" s="66"/>
      <c r="H421" s="117"/>
      <c r="I421" s="863" t="s">
        <v>959</v>
      </c>
      <c r="J421" s="864"/>
      <c r="K421" s="865"/>
      <c r="L421" s="68">
        <f t="shared" ref="L421:S421" si="513">+SUM(L403:L420)-SUMIF($A403:$A420,"A",L403:L420)</f>
        <v>0</v>
      </c>
      <c r="M421" s="67">
        <f t="shared" si="513"/>
        <v>0</v>
      </c>
      <c r="N421" s="67">
        <f t="shared" si="513"/>
        <v>0</v>
      </c>
      <c r="O421" s="67">
        <f t="shared" si="513"/>
        <v>0</v>
      </c>
      <c r="P421" s="67">
        <f t="shared" si="513"/>
        <v>0</v>
      </c>
      <c r="Q421" s="69">
        <f t="shared" si="513"/>
        <v>0</v>
      </c>
      <c r="R421" s="158">
        <f t="shared" si="513"/>
        <v>0</v>
      </c>
      <c r="S421" s="116">
        <f t="shared" si="513"/>
        <v>0</v>
      </c>
      <c r="T421" s="116">
        <f>+SUM(T403:T420)-SUMIF($A403:$A420,"A",T403:T420)</f>
        <v>0</v>
      </c>
      <c r="U421" s="116">
        <f>+SUM(U403:U420)-SUMIF($A403:$A420,"A",U403:U420)</f>
        <v>0</v>
      </c>
      <c r="V421" s="73">
        <f>+SUM(V403:V420)-SUMIF($A403:$A420,"A",V403:V420)</f>
        <v>0</v>
      </c>
      <c r="W421" s="70">
        <f>+SUM(Q421:V421)</f>
        <v>0</v>
      </c>
      <c r="X421" s="71">
        <f>+SUM(X403:X420)</f>
        <v>0</v>
      </c>
      <c r="Y421" s="71">
        <f>+SUM(Y403:Y420)-SUMIF($A403:$A420,"A",Y403:Y420)</f>
        <v>0</v>
      </c>
      <c r="Z421" s="72">
        <f>+SUM(Z403:Z420)</f>
        <v>0</v>
      </c>
      <c r="AA421" s="73">
        <f>+SUM(AA403:AA420)-SUMIF($A403:$A420,"A",AA403:AA420)</f>
        <v>0</v>
      </c>
      <c r="AB421" s="301" t="str">
        <f>IF($C400="n.a.","√",IF(AND(Q423="√",D425=E425,F425=G425),IF(B422="Coordinador de Departamento: asignado",IF(AC421=18,"√","Er"),IF(B422="",IF(AC421=18,"√","Er"),"Er")),"Er"))</f>
        <v>√</v>
      </c>
      <c r="AC421" s="1">
        <f>+SUM(AC403:AC420)</f>
        <v>18</v>
      </c>
      <c r="AE421" s="1" t="str">
        <f t="shared" si="475"/>
        <v/>
      </c>
      <c r="AF421" s="1">
        <f t="shared" si="501"/>
        <v>1</v>
      </c>
      <c r="AG421" s="1">
        <f t="shared" ca="1" si="506"/>
        <v>8</v>
      </c>
      <c r="AH421" s="1">
        <f t="shared" ca="1" si="502"/>
        <v>8</v>
      </c>
      <c r="AI421" s="1" t="str">
        <f t="shared" ca="1" si="503"/>
        <v>CP8</v>
      </c>
      <c r="AJ421" s="1" t="str">
        <f t="shared" si="504"/>
        <v>√</v>
      </c>
      <c r="AL421" s="167">
        <f t="shared" ref="AL421:BE421" si="514">+IF($AE421="CC",SUMIF($R421:$V421,AL$9,$R440:$V440),0)</f>
        <v>0</v>
      </c>
      <c r="AM421" s="167">
        <f t="shared" si="514"/>
        <v>0</v>
      </c>
      <c r="AN421" s="167">
        <f t="shared" si="514"/>
        <v>0</v>
      </c>
      <c r="AO421" s="167">
        <f t="shared" si="514"/>
        <v>0</v>
      </c>
      <c r="AP421" s="167">
        <f t="shared" si="514"/>
        <v>0</v>
      </c>
      <c r="AQ421" s="167">
        <f t="shared" si="514"/>
        <v>0</v>
      </c>
      <c r="AR421" s="167">
        <f t="shared" si="514"/>
        <v>0</v>
      </c>
      <c r="AS421" s="167">
        <f t="shared" si="514"/>
        <v>0</v>
      </c>
      <c r="AT421" s="167">
        <f t="shared" si="514"/>
        <v>0</v>
      </c>
      <c r="AU421" s="167">
        <f t="shared" si="514"/>
        <v>0</v>
      </c>
      <c r="AV421" s="167">
        <f t="shared" si="514"/>
        <v>0</v>
      </c>
      <c r="AW421" s="167">
        <f t="shared" si="514"/>
        <v>0</v>
      </c>
      <c r="AX421" s="167">
        <f t="shared" si="514"/>
        <v>0</v>
      </c>
      <c r="AY421" s="167">
        <f t="shared" si="514"/>
        <v>0</v>
      </c>
      <c r="AZ421" s="167">
        <f t="shared" si="514"/>
        <v>0</v>
      </c>
      <c r="BA421" s="167">
        <f t="shared" si="514"/>
        <v>0</v>
      </c>
      <c r="BB421" s="167">
        <f t="shared" si="514"/>
        <v>0</v>
      </c>
      <c r="BC421" s="167">
        <f t="shared" si="514"/>
        <v>0</v>
      </c>
      <c r="BD421" s="167">
        <f t="shared" si="514"/>
        <v>0</v>
      </c>
      <c r="BE421" s="167">
        <f t="shared" si="514"/>
        <v>0</v>
      </c>
      <c r="BH421" s="308">
        <f>+X421</f>
        <v>0</v>
      </c>
    </row>
    <row r="422" spans="1:62" ht="15.75" customHeight="1">
      <c r="B422" s="912" t="str">
        <f>IF($C400="n.a.","",IF(LOOKUP(A393,'Hoja de Cálculo'!$S$20:$S$45,'Hoja de Cálculo'!$AD$20:$AD$45)=0,"",IF(A423="","Coordinador de Departamento: sin asignar","Coordinador de Departamento: asignado")))</f>
        <v/>
      </c>
      <c r="C422" s="913"/>
      <c r="D422" s="913"/>
      <c r="E422" s="913"/>
      <c r="F422" s="913"/>
      <c r="G422" s="914"/>
      <c r="I422" s="915" t="s">
        <v>954</v>
      </c>
      <c r="J422" s="916"/>
      <c r="K422" s="917"/>
      <c r="L422" s="75" t="str">
        <f>IF($C400="n.a.","n.a.",LOOKUP($A393,'Hoja de Cálculo'!$S$20:$S$45,'Hoja de Cálculo'!W$20:W$45))</f>
        <v>n.a.</v>
      </c>
      <c r="M422" s="74" t="str">
        <f>IF($C400="n.a.","n.a.",LOOKUP($A393,'Hoja de Cálculo'!$S$20:$S$45,'Hoja de Cálculo'!X$20:X$45))</f>
        <v>n.a.</v>
      </c>
      <c r="N422" s="74" t="str">
        <f>IF($C400="n.a.","n.a.",LOOKUP($A393,'Hoja de Cálculo'!$S$20:$S$45,'Hoja de Cálculo'!Y$20:Y$45))</f>
        <v>n.a.</v>
      </c>
      <c r="O422" s="74" t="str">
        <f>IF($C400="n.a.","n.a.",LOOKUP($A393,'Hoja de Cálculo'!$S$20:$S$45,'Hoja de Cálculo'!Z$20:Z$45))</f>
        <v>n.a.</v>
      </c>
      <c r="P422" s="74" t="str">
        <f>IF($C400="n.a.","n.a.",LOOKUP($A393,'Hoja de Cálculo'!$S$20:$S$45,'Hoja de Cálculo'!AA$20:AA$45))</f>
        <v>n.a.</v>
      </c>
      <c r="Q422" s="76">
        <f>+SUM(L422:P422)</f>
        <v>0</v>
      </c>
      <c r="R422" s="77" t="str">
        <f>+IF(R402=2,LOOKUP($A393,'Hoja de Cálculo'!$S$20:$S$45,'Hoja de Cálculo'!$AD$20:$AD$45),"")</f>
        <v/>
      </c>
      <c r="S422" s="77" t="str">
        <f>+IF(S402=2,LOOKUP($A393,'Hoja de Cálculo'!$S$20:$S$45,'Hoja de Cálculo'!$AD$20:$AD$45),"")</f>
        <v/>
      </c>
      <c r="T422" s="77" t="str">
        <f>+IF(T402=2,LOOKUP($A393,'Hoja de Cálculo'!$S$20:$S$45,'Hoja de Cálculo'!$AD$20:$AD$45),"")</f>
        <v/>
      </c>
      <c r="U422" s="77" t="str">
        <f>+IF(U402=2,LOOKUP($A393,'Hoja de Cálculo'!$S$20:$S$45,'Hoja de Cálculo'!$AD$20:$AD$45),"")</f>
        <v/>
      </c>
      <c r="V422" s="77" t="str">
        <f>+IF(V402=2,LOOKUP($A393,'Hoja de Cálculo'!$S$20:$S$45,'Hoja de Cálculo'!$AD$20:$AD$45),"")</f>
        <v/>
      </c>
      <c r="W422" s="70"/>
      <c r="X422" s="77"/>
      <c r="Y422" s="77"/>
      <c r="Z422" s="77"/>
      <c r="AA422" s="77"/>
      <c r="AE422" s="1" t="str">
        <f t="shared" si="475"/>
        <v/>
      </c>
      <c r="AF422" s="1">
        <f t="shared" si="501"/>
        <v>0</v>
      </c>
      <c r="AG422" s="1">
        <f t="shared" ca="1" si="506"/>
        <v>8</v>
      </c>
      <c r="AH422" s="1" t="str">
        <f t="shared" si="502"/>
        <v/>
      </c>
      <c r="AI422" s="1" t="str">
        <f t="shared" si="503"/>
        <v/>
      </c>
      <c r="AJ422" s="1" t="str">
        <f t="shared" si="504"/>
        <v/>
      </c>
      <c r="AL422" s="167">
        <f t="shared" ref="AL422:BE422" si="515">+IF($AE422="CC",SUMIF($R422:$V422,AL$9,$R441:$V441),0)</f>
        <v>0</v>
      </c>
      <c r="AM422" s="167">
        <f t="shared" si="515"/>
        <v>0</v>
      </c>
      <c r="AN422" s="167">
        <f t="shared" si="515"/>
        <v>0</v>
      </c>
      <c r="AO422" s="167">
        <f t="shared" si="515"/>
        <v>0</v>
      </c>
      <c r="AP422" s="167">
        <f t="shared" si="515"/>
        <v>0</v>
      </c>
      <c r="AQ422" s="167">
        <f t="shared" si="515"/>
        <v>0</v>
      </c>
      <c r="AR422" s="167">
        <f t="shared" si="515"/>
        <v>0</v>
      </c>
      <c r="AS422" s="167">
        <f t="shared" si="515"/>
        <v>0</v>
      </c>
      <c r="AT422" s="167">
        <f t="shared" si="515"/>
        <v>0</v>
      </c>
      <c r="AU422" s="167">
        <f t="shared" si="515"/>
        <v>0</v>
      </c>
      <c r="AV422" s="167">
        <f t="shared" si="515"/>
        <v>0</v>
      </c>
      <c r="AW422" s="167">
        <f t="shared" si="515"/>
        <v>0</v>
      </c>
      <c r="AX422" s="167">
        <f t="shared" si="515"/>
        <v>0</v>
      </c>
      <c r="AY422" s="167">
        <f t="shared" si="515"/>
        <v>0</v>
      </c>
      <c r="AZ422" s="167">
        <f t="shared" si="515"/>
        <v>0</v>
      </c>
      <c r="BA422" s="167">
        <f t="shared" si="515"/>
        <v>0</v>
      </c>
      <c r="BB422" s="167">
        <f t="shared" si="515"/>
        <v>0</v>
      </c>
      <c r="BC422" s="167">
        <f t="shared" si="515"/>
        <v>0</v>
      </c>
      <c r="BD422" s="167">
        <f t="shared" si="515"/>
        <v>0</v>
      </c>
      <c r="BE422" s="167">
        <f t="shared" si="515"/>
        <v>0</v>
      </c>
    </row>
    <row r="423" spans="1:62" ht="15" customHeight="1" thickBot="1">
      <c r="A423" s="119" t="str">
        <f>+IF(R423="√",1,IF(S423="√",1,IF(T423="√",1,IF(U423="√",1,IF(V423="√",1,"")))))</f>
        <v/>
      </c>
      <c r="B423" s="918" t="str">
        <f>+IF('Formulario 1'!$E$60=2,"",IF(OR(C400="Educación Física",C400="Educación Musical",C400="Educación Religiosa",C400="Informática Educativa"),IF(D425=E425,"Lecciones de Taller Prevocacional asignadas",IF(D425&gt;E425,"Lecciones de Taller Prevocacional sin asignar","Lecciones de Taller Prevocacional sobreasignadas")),""))</f>
        <v/>
      </c>
      <c r="C423" s="919"/>
      <c r="D423" s="919"/>
      <c r="E423" s="919"/>
      <c r="F423" s="919"/>
      <c r="G423" s="920"/>
      <c r="H423" s="66"/>
      <c r="I423" s="849" t="s">
        <v>937</v>
      </c>
      <c r="J423" s="850"/>
      <c r="K423" s="851" t="s">
        <v>938</v>
      </c>
      <c r="L423" s="80" t="str">
        <f>IF(L422="n.a.","n.a.",IF(L421&gt;L422,"E",IF(L421&lt;L422,"S","√")))</f>
        <v>n.a.</v>
      </c>
      <c r="M423" s="79" t="str">
        <f>IF(M422="n.a.","n.a.",IF(M421&gt;M422,"E",IF(M421&lt;M422,"S","√")))</f>
        <v>n.a.</v>
      </c>
      <c r="N423" s="79" t="str">
        <f>IF(N422="n.a.","n.a.",IF(N421&gt;N422,"E",IF(N421&lt;N422,"S","√")))</f>
        <v>n.a.</v>
      </c>
      <c r="O423" s="79" t="str">
        <f>IF(O422="n.a.","n.a.",IF(O421&gt;O422,"E",IF(O421&lt;O422,"S","√")))</f>
        <v>n.a.</v>
      </c>
      <c r="P423" s="79" t="str">
        <f>IF(P422="n.a.","n.a.",IF(P421&gt;P422,"E",IF(P421&lt;P422,"S","√")))</f>
        <v>n.a.</v>
      </c>
      <c r="Q423" s="81" t="str">
        <f>IF($C400="n.a.","n.a.",IF(L423="√",IF(M423="√",IF(N423="√",IF(O423="√",IF(P423="√","√","Er"),"Er"),"Er"),"Er"),"Er"))</f>
        <v>n.a.</v>
      </c>
      <c r="R423" s="118" t="str">
        <f>IF(R402=2,IF(R421&gt;R422,"E",IF(R421&lt;R422,"S","√")),"")</f>
        <v/>
      </c>
      <c r="S423" s="118" t="str">
        <f>IF(S402=2,IF(S421&gt;S422,"E",IF(S421&lt;S422,"S","√")),"")</f>
        <v/>
      </c>
      <c r="T423" s="118" t="str">
        <f>IF(T402=2,IF(T421&gt;T422,"E",IF(T421&lt;T422,"S","√")),"")</f>
        <v/>
      </c>
      <c r="U423" s="118" t="str">
        <f>IF(U402=2,IF(U421&gt;U422,"E",IF(U421&lt;U422,"S","√")),"")</f>
        <v/>
      </c>
      <c r="V423" s="118" t="str">
        <f>IF(V402=2,IF(V421&gt;V422,"E",IF(V421&lt;V422,"S","√")),"")</f>
        <v/>
      </c>
      <c r="AE423" s="1" t="str">
        <f t="shared" si="475"/>
        <v/>
      </c>
      <c r="AF423" s="1">
        <f t="shared" si="501"/>
        <v>0</v>
      </c>
      <c r="AG423" s="1">
        <f t="shared" ca="1" si="506"/>
        <v>8</v>
      </c>
      <c r="AH423" s="1" t="str">
        <f t="shared" si="502"/>
        <v/>
      </c>
      <c r="AI423" s="1" t="str">
        <f t="shared" si="503"/>
        <v/>
      </c>
      <c r="AJ423" s="1" t="str">
        <f t="shared" si="504"/>
        <v/>
      </c>
      <c r="AL423" s="167">
        <f t="shared" ref="AL423:BE423" si="516">+IF($AE423="CC",SUMIF($R423:$V423,AL$9,$R442:$V442),0)</f>
        <v>0</v>
      </c>
      <c r="AM423" s="167">
        <f t="shared" si="516"/>
        <v>0</v>
      </c>
      <c r="AN423" s="167">
        <f t="shared" si="516"/>
        <v>0</v>
      </c>
      <c r="AO423" s="167">
        <f t="shared" si="516"/>
        <v>0</v>
      </c>
      <c r="AP423" s="167">
        <f t="shared" si="516"/>
        <v>0</v>
      </c>
      <c r="AQ423" s="167">
        <f t="shared" si="516"/>
        <v>0</v>
      </c>
      <c r="AR423" s="167">
        <f t="shared" si="516"/>
        <v>0</v>
      </c>
      <c r="AS423" s="167">
        <f t="shared" si="516"/>
        <v>0</v>
      </c>
      <c r="AT423" s="167">
        <f t="shared" si="516"/>
        <v>0</v>
      </c>
      <c r="AU423" s="167">
        <f t="shared" si="516"/>
        <v>0</v>
      </c>
      <c r="AV423" s="167">
        <f t="shared" si="516"/>
        <v>0</v>
      </c>
      <c r="AW423" s="167">
        <f t="shared" si="516"/>
        <v>0</v>
      </c>
      <c r="AX423" s="167">
        <f t="shared" si="516"/>
        <v>0</v>
      </c>
      <c r="AY423" s="167">
        <f t="shared" si="516"/>
        <v>0</v>
      </c>
      <c r="AZ423" s="167">
        <f t="shared" si="516"/>
        <v>0</v>
      </c>
      <c r="BA423" s="167">
        <f t="shared" si="516"/>
        <v>0</v>
      </c>
      <c r="BB423" s="167">
        <f t="shared" si="516"/>
        <v>0</v>
      </c>
      <c r="BC423" s="167">
        <f t="shared" si="516"/>
        <v>0</v>
      </c>
      <c r="BD423" s="167">
        <f t="shared" si="516"/>
        <v>0</v>
      </c>
      <c r="BE423" s="167">
        <f t="shared" si="516"/>
        <v>0</v>
      </c>
    </row>
    <row r="424" spans="1:62" ht="15" customHeight="1" thickBot="1">
      <c r="A424" s="119"/>
      <c r="B424" s="921" t="str">
        <f>+IF('Formulario 1'!$E$64=2,"",IF('Cuadro de Personal'!F425=0,"",IF('Cuadro de Personal'!F425&lt;'Cuadro de Personal'!G425,"Lecciones de TIE sobreasignadas",IF('Cuadro de Personal'!F425&gt;'Cuadro de Personal'!G425,"Lecciones de TIE sin asignar","Lecciones de TIE asignadas -√-"))))</f>
        <v/>
      </c>
      <c r="C424" s="922"/>
      <c r="D424" s="922"/>
      <c r="E424" s="922"/>
      <c r="F424" s="922"/>
      <c r="G424" s="923"/>
      <c r="H424" s="66"/>
      <c r="I424" s="157"/>
      <c r="J424" s="157"/>
      <c r="K424" s="157"/>
      <c r="L424" s="118"/>
      <c r="M424" s="118"/>
      <c r="N424" s="118"/>
      <c r="O424" s="118"/>
      <c r="P424" s="118"/>
      <c r="Q424" s="118"/>
      <c r="R424" s="118"/>
      <c r="T424" s="852" t="str">
        <f>+IF((Q422-Z421)&gt;-1,"Lecciones sin asignar en propiedad:","Exceso de lecciones asignadas en propiedad:")</f>
        <v>Lecciones sin asignar en propiedad:</v>
      </c>
      <c r="U424" s="853"/>
      <c r="V424" s="853"/>
      <c r="W424" s="853"/>
      <c r="X424" s="853"/>
      <c r="Y424" s="853"/>
      <c r="Z424" s="853"/>
      <c r="AA424" s="213">
        <f>+Q422-Z421</f>
        <v>0</v>
      </c>
      <c r="AE424" s="1" t="str">
        <f t="shared" si="475"/>
        <v/>
      </c>
      <c r="AF424" s="1">
        <f t="shared" si="501"/>
        <v>0</v>
      </c>
      <c r="AG424" s="1">
        <f t="shared" ca="1" si="506"/>
        <v>8</v>
      </c>
      <c r="AH424" s="1" t="str">
        <f t="shared" si="502"/>
        <v/>
      </c>
      <c r="AI424" s="1" t="str">
        <f t="shared" si="503"/>
        <v/>
      </c>
      <c r="AJ424" s="1" t="str">
        <f t="shared" si="504"/>
        <v/>
      </c>
      <c r="AL424" s="167">
        <f t="shared" ref="AL424:BE424" si="517">+IF($AE424="CC",SUMIF($R424:$V424,AL$9,$R443:$V443),0)</f>
        <v>0</v>
      </c>
      <c r="AM424" s="167">
        <f t="shared" si="517"/>
        <v>0</v>
      </c>
      <c r="AN424" s="167">
        <f t="shared" si="517"/>
        <v>0</v>
      </c>
      <c r="AO424" s="167">
        <f t="shared" si="517"/>
        <v>0</v>
      </c>
      <c r="AP424" s="167">
        <f t="shared" si="517"/>
        <v>0</v>
      </c>
      <c r="AQ424" s="167">
        <f t="shared" si="517"/>
        <v>0</v>
      </c>
      <c r="AR424" s="167">
        <f t="shared" si="517"/>
        <v>0</v>
      </c>
      <c r="AS424" s="167">
        <f t="shared" si="517"/>
        <v>0</v>
      </c>
      <c r="AT424" s="167">
        <f t="shared" si="517"/>
        <v>0</v>
      </c>
      <c r="AU424" s="167">
        <f t="shared" si="517"/>
        <v>0</v>
      </c>
      <c r="AV424" s="167">
        <f t="shared" si="517"/>
        <v>0</v>
      </c>
      <c r="AW424" s="167">
        <f t="shared" si="517"/>
        <v>0</v>
      </c>
      <c r="AX424" s="167">
        <f t="shared" si="517"/>
        <v>0</v>
      </c>
      <c r="AY424" s="167">
        <f t="shared" si="517"/>
        <v>0</v>
      </c>
      <c r="AZ424" s="167">
        <f t="shared" si="517"/>
        <v>0</v>
      </c>
      <c r="BA424" s="167">
        <f t="shared" si="517"/>
        <v>0</v>
      </c>
      <c r="BB424" s="167">
        <f t="shared" si="517"/>
        <v>0</v>
      </c>
      <c r="BC424" s="167">
        <f t="shared" si="517"/>
        <v>0</v>
      </c>
      <c r="BD424" s="167">
        <f t="shared" si="517"/>
        <v>0</v>
      </c>
      <c r="BE424" s="167">
        <f t="shared" si="517"/>
        <v>0</v>
      </c>
      <c r="BJ424" s="1">
        <f>+IF(OR(B424="",B424="Lecciones de TIE asignadas -√-"),1,0)</f>
        <v>1</v>
      </c>
    </row>
    <row r="425" spans="1:62" ht="15" customHeight="1" thickBot="1">
      <c r="A425" s="119"/>
      <c r="C425" s="78"/>
      <c r="D425" s="176" t="str">
        <f>IF($C400="n.a.","n.a.",LOOKUP($A393,'Hoja de Cálculo'!$S$20:$S$45,'Hoja de Cálculo'!AB$20:AB$45))</f>
        <v>n.a.</v>
      </c>
      <c r="E425" s="177">
        <f>+IF(R402=12,R421,IF(S402=12,S421,IF(T402=12,T421,IF(U402=12,U421,IF(V402=12,V421,0)))))</f>
        <v>0</v>
      </c>
      <c r="F425" s="186">
        <f>IF($C400="n.a.",0,LOOKUP($A393,'Hoja de Cálculo'!$S$20:$S$45,'Hoja de Cálculo'!$AL$20:$AL$45))</f>
        <v>0</v>
      </c>
      <c r="G425" s="177">
        <f>+IF(R402=9,R421,0)+IF(S402=9,S421,0)+IF(T402=9,T421,0)+IF(U402=9,U421,0)+IF(V402=9,V421,0)</f>
        <v>0</v>
      </c>
      <c r="H425" s="66"/>
      <c r="I425" s="157"/>
      <c r="J425" s="157"/>
      <c r="K425" s="157"/>
      <c r="L425" s="118"/>
      <c r="M425" s="118"/>
      <c r="N425" s="118"/>
      <c r="O425" s="118"/>
      <c r="P425" s="118"/>
      <c r="Q425" s="854" t="str">
        <f>IF(AA424&lt;0,IF(AA425="","Exceso de lecciones en propiedad asignadas en lecciones Co-curriculares","Exceso de lecciones en propiedad sin asignar:"),"")</f>
        <v/>
      </c>
      <c r="R425" s="855"/>
      <c r="S425" s="855"/>
      <c r="T425" s="855"/>
      <c r="U425" s="855"/>
      <c r="V425" s="855"/>
      <c r="W425" s="855"/>
      <c r="X425" s="855"/>
      <c r="Y425" s="855"/>
      <c r="Z425" s="855"/>
      <c r="AA425" s="156" t="str">
        <f>+IF(AA424&lt;0,IF(W421&gt;=Z421,"",W421-Z421),"")</f>
        <v/>
      </c>
      <c r="AE425" s="1" t="str">
        <f t="shared" si="475"/>
        <v/>
      </c>
      <c r="AF425" s="1">
        <f t="shared" si="501"/>
        <v>0</v>
      </c>
      <c r="AG425" s="1">
        <f t="shared" ca="1" si="506"/>
        <v>8</v>
      </c>
      <c r="AH425" s="1" t="str">
        <f t="shared" si="502"/>
        <v/>
      </c>
      <c r="AI425" s="1" t="str">
        <f t="shared" si="503"/>
        <v/>
      </c>
      <c r="AJ425" s="1" t="str">
        <f t="shared" si="504"/>
        <v/>
      </c>
      <c r="AL425" s="167">
        <f t="shared" ref="AL425:BE425" si="518">+IF($AE425="CC",SUMIF($R425:$V425,AL$9,$R444:$V444),0)</f>
        <v>0</v>
      </c>
      <c r="AM425" s="167">
        <f t="shared" si="518"/>
        <v>0</v>
      </c>
      <c r="AN425" s="167">
        <f t="shared" si="518"/>
        <v>0</v>
      </c>
      <c r="AO425" s="167">
        <f t="shared" si="518"/>
        <v>0</v>
      </c>
      <c r="AP425" s="167">
        <f t="shared" si="518"/>
        <v>0</v>
      </c>
      <c r="AQ425" s="167">
        <f t="shared" si="518"/>
        <v>0</v>
      </c>
      <c r="AR425" s="167">
        <f t="shared" si="518"/>
        <v>0</v>
      </c>
      <c r="AS425" s="167">
        <f t="shared" si="518"/>
        <v>0</v>
      </c>
      <c r="AT425" s="167">
        <f t="shared" si="518"/>
        <v>0</v>
      </c>
      <c r="AU425" s="167">
        <f t="shared" si="518"/>
        <v>0</v>
      </c>
      <c r="AV425" s="167">
        <f t="shared" si="518"/>
        <v>0</v>
      </c>
      <c r="AW425" s="167">
        <f t="shared" si="518"/>
        <v>0</v>
      </c>
      <c r="AX425" s="167">
        <f t="shared" si="518"/>
        <v>0</v>
      </c>
      <c r="AY425" s="167">
        <f t="shared" si="518"/>
        <v>0</v>
      </c>
      <c r="AZ425" s="167">
        <f t="shared" si="518"/>
        <v>0</v>
      </c>
      <c r="BA425" s="167">
        <f t="shared" si="518"/>
        <v>0</v>
      </c>
      <c r="BB425" s="167">
        <f t="shared" si="518"/>
        <v>0</v>
      </c>
      <c r="BC425" s="167">
        <f t="shared" si="518"/>
        <v>0</v>
      </c>
      <c r="BD425" s="167">
        <f t="shared" si="518"/>
        <v>0</v>
      </c>
      <c r="BE425" s="167">
        <f t="shared" si="518"/>
        <v>0</v>
      </c>
      <c r="BG425" s="167">
        <f>+IF(AA425&lt;0,-AA425,0)</f>
        <v>0</v>
      </c>
    </row>
    <row r="426" spans="1:62" ht="7.5" customHeight="1" thickBot="1">
      <c r="C426" s="78"/>
      <c r="D426" s="78"/>
      <c r="E426" s="78"/>
      <c r="F426" s="78"/>
      <c r="G426" s="78"/>
      <c r="AE426" s="1" t="str">
        <f t="shared" si="475"/>
        <v/>
      </c>
      <c r="AF426" s="1">
        <f t="shared" si="501"/>
        <v>0</v>
      </c>
      <c r="AG426" s="1">
        <f t="shared" ca="1" si="506"/>
        <v>8</v>
      </c>
      <c r="AH426" s="1" t="str">
        <f t="shared" si="502"/>
        <v/>
      </c>
      <c r="AI426" s="1" t="str">
        <f t="shared" si="503"/>
        <v/>
      </c>
      <c r="AJ426" s="1" t="str">
        <f t="shared" si="504"/>
        <v/>
      </c>
      <c r="AL426" s="167">
        <f t="shared" ref="AL426:BE426" si="519">+IF($AE426="CC",SUMIF($R426:$V426,AL$9,$R445:$V445),0)</f>
        <v>0</v>
      </c>
      <c r="AM426" s="167">
        <f t="shared" si="519"/>
        <v>0</v>
      </c>
      <c r="AN426" s="167">
        <f t="shared" si="519"/>
        <v>0</v>
      </c>
      <c r="AO426" s="167">
        <f t="shared" si="519"/>
        <v>0</v>
      </c>
      <c r="AP426" s="167">
        <f t="shared" si="519"/>
        <v>0</v>
      </c>
      <c r="AQ426" s="167">
        <f t="shared" si="519"/>
        <v>0</v>
      </c>
      <c r="AR426" s="167">
        <f t="shared" si="519"/>
        <v>0</v>
      </c>
      <c r="AS426" s="167">
        <f t="shared" si="519"/>
        <v>0</v>
      </c>
      <c r="AT426" s="167">
        <f t="shared" si="519"/>
        <v>0</v>
      </c>
      <c r="AU426" s="167">
        <f t="shared" si="519"/>
        <v>0</v>
      </c>
      <c r="AV426" s="167">
        <f t="shared" si="519"/>
        <v>0</v>
      </c>
      <c r="AW426" s="167">
        <f t="shared" si="519"/>
        <v>0</v>
      </c>
      <c r="AX426" s="167">
        <f t="shared" si="519"/>
        <v>0</v>
      </c>
      <c r="AY426" s="167">
        <f t="shared" si="519"/>
        <v>0</v>
      </c>
      <c r="AZ426" s="167">
        <f t="shared" si="519"/>
        <v>0</v>
      </c>
      <c r="BA426" s="167">
        <f t="shared" si="519"/>
        <v>0</v>
      </c>
      <c r="BB426" s="167">
        <f t="shared" si="519"/>
        <v>0</v>
      </c>
      <c r="BC426" s="167">
        <f t="shared" si="519"/>
        <v>0</v>
      </c>
      <c r="BD426" s="167">
        <f t="shared" si="519"/>
        <v>0</v>
      </c>
      <c r="BE426" s="167">
        <f t="shared" si="519"/>
        <v>0</v>
      </c>
      <c r="BG426" s="167"/>
    </row>
    <row r="427" spans="1:62" ht="15.75" customHeight="1">
      <c r="C427" s="856" t="s">
        <v>939</v>
      </c>
      <c r="D427" s="857"/>
      <c r="E427" s="857"/>
      <c r="F427" s="303"/>
      <c r="G427" s="303"/>
      <c r="H427" s="303"/>
      <c r="I427" s="303"/>
      <c r="J427" s="303"/>
      <c r="K427" s="303"/>
      <c r="L427" s="303"/>
      <c r="M427" s="303"/>
      <c r="N427" s="303"/>
      <c r="O427" s="303"/>
      <c r="P427" s="303"/>
      <c r="Q427" s="303"/>
      <c r="R427" s="303"/>
      <c r="S427" s="303"/>
      <c r="T427" s="303"/>
      <c r="U427" s="303"/>
      <c r="V427" s="303"/>
      <c r="W427" s="303"/>
      <c r="X427" s="168"/>
      <c r="Y427" s="303"/>
      <c r="Z427" s="303"/>
      <c r="AA427" s="82"/>
      <c r="AE427" s="1" t="str">
        <f t="shared" si="475"/>
        <v/>
      </c>
      <c r="AF427" s="1">
        <f t="shared" ca="1" si="501"/>
        <v>0</v>
      </c>
      <c r="AG427" s="1">
        <f t="shared" ca="1" si="506"/>
        <v>8</v>
      </c>
      <c r="AH427" s="1" t="str">
        <f t="shared" ca="1" si="502"/>
        <v/>
      </c>
      <c r="AI427" s="1" t="str">
        <f t="shared" ca="1" si="503"/>
        <v/>
      </c>
      <c r="AJ427" s="1" t="str">
        <f t="shared" ca="1" si="504"/>
        <v/>
      </c>
      <c r="AL427" s="167">
        <f t="shared" ref="AL427:BE427" si="520">+IF($AE427="CC",SUMIF($R427:$V427,AL$9,$R446:$V446),0)</f>
        <v>0</v>
      </c>
      <c r="AM427" s="167">
        <f t="shared" si="520"/>
        <v>0</v>
      </c>
      <c r="AN427" s="167">
        <f t="shared" si="520"/>
        <v>0</v>
      </c>
      <c r="AO427" s="167">
        <f t="shared" si="520"/>
        <v>0</v>
      </c>
      <c r="AP427" s="167">
        <f t="shared" si="520"/>
        <v>0</v>
      </c>
      <c r="AQ427" s="167">
        <f t="shared" si="520"/>
        <v>0</v>
      </c>
      <c r="AR427" s="167">
        <f t="shared" si="520"/>
        <v>0</v>
      </c>
      <c r="AS427" s="167">
        <f t="shared" si="520"/>
        <v>0</v>
      </c>
      <c r="AT427" s="167">
        <f t="shared" si="520"/>
        <v>0</v>
      </c>
      <c r="AU427" s="167">
        <f t="shared" si="520"/>
        <v>0</v>
      </c>
      <c r="AV427" s="167">
        <f t="shared" si="520"/>
        <v>0</v>
      </c>
      <c r="AW427" s="167">
        <f t="shared" si="520"/>
        <v>0</v>
      </c>
      <c r="AX427" s="167">
        <f t="shared" si="520"/>
        <v>0</v>
      </c>
      <c r="AY427" s="167">
        <f t="shared" si="520"/>
        <v>0</v>
      </c>
      <c r="AZ427" s="167">
        <f t="shared" si="520"/>
        <v>0</v>
      </c>
      <c r="BA427" s="167">
        <f t="shared" si="520"/>
        <v>0</v>
      </c>
      <c r="BB427" s="167">
        <f t="shared" si="520"/>
        <v>0</v>
      </c>
      <c r="BC427" s="167">
        <f t="shared" si="520"/>
        <v>0</v>
      </c>
      <c r="BD427" s="167">
        <f t="shared" si="520"/>
        <v>0</v>
      </c>
      <c r="BE427" s="167">
        <f t="shared" si="520"/>
        <v>0</v>
      </c>
      <c r="BG427" s="167"/>
    </row>
    <row r="428" spans="1:62" ht="15.75" customHeight="1">
      <c r="C428" s="836" t="s">
        <v>940</v>
      </c>
      <c r="D428" s="837"/>
      <c r="E428" s="837"/>
      <c r="F428" s="837"/>
      <c r="G428" s="837"/>
      <c r="H428" s="837"/>
      <c r="I428" s="837"/>
      <c r="J428" s="837"/>
      <c r="K428" s="837"/>
      <c r="L428" s="837"/>
      <c r="M428" s="837"/>
      <c r="N428" s="837"/>
      <c r="O428" s="837"/>
      <c r="P428" s="837"/>
      <c r="Q428" s="837"/>
      <c r="R428" s="837"/>
      <c r="S428" s="837"/>
      <c r="T428" s="837"/>
      <c r="U428" s="837"/>
      <c r="V428" s="837"/>
      <c r="W428" s="837"/>
      <c r="X428" s="837"/>
      <c r="Y428" s="837"/>
      <c r="Z428" s="837"/>
      <c r="AA428" s="838"/>
      <c r="AE428" s="1" t="str">
        <f t="shared" si="475"/>
        <v/>
      </c>
      <c r="AF428" s="1">
        <f t="shared" si="501"/>
        <v>0</v>
      </c>
      <c r="AG428" s="1">
        <f t="shared" ca="1" si="506"/>
        <v>8</v>
      </c>
      <c r="AH428" s="1" t="str">
        <f t="shared" si="502"/>
        <v/>
      </c>
      <c r="AI428" s="1" t="str">
        <f t="shared" si="503"/>
        <v/>
      </c>
      <c r="AJ428" s="1" t="str">
        <f t="shared" si="504"/>
        <v/>
      </c>
      <c r="AL428" s="167">
        <f t="shared" ref="AL428:BE428" si="521">+IF($AE428="CC",SUMIF($R428:$V428,AL$9,$R447:$V447),0)</f>
        <v>0</v>
      </c>
      <c r="AM428" s="167">
        <f t="shared" si="521"/>
        <v>0</v>
      </c>
      <c r="AN428" s="167">
        <f t="shared" si="521"/>
        <v>0</v>
      </c>
      <c r="AO428" s="167">
        <f t="shared" si="521"/>
        <v>0</v>
      </c>
      <c r="AP428" s="167">
        <f t="shared" si="521"/>
        <v>0</v>
      </c>
      <c r="AQ428" s="167">
        <f t="shared" si="521"/>
        <v>0</v>
      </c>
      <c r="AR428" s="167">
        <f t="shared" si="521"/>
        <v>0</v>
      </c>
      <c r="AS428" s="167">
        <f t="shared" si="521"/>
        <v>0</v>
      </c>
      <c r="AT428" s="167">
        <f t="shared" si="521"/>
        <v>0</v>
      </c>
      <c r="AU428" s="167">
        <f t="shared" si="521"/>
        <v>0</v>
      </c>
      <c r="AV428" s="167">
        <f t="shared" si="521"/>
        <v>0</v>
      </c>
      <c r="AW428" s="167">
        <f t="shared" si="521"/>
        <v>0</v>
      </c>
      <c r="AX428" s="167">
        <f t="shared" si="521"/>
        <v>0</v>
      </c>
      <c r="AY428" s="167">
        <f t="shared" si="521"/>
        <v>0</v>
      </c>
      <c r="AZ428" s="167">
        <f t="shared" si="521"/>
        <v>0</v>
      </c>
      <c r="BA428" s="167">
        <f t="shared" si="521"/>
        <v>0</v>
      </c>
      <c r="BB428" s="167">
        <f t="shared" si="521"/>
        <v>0</v>
      </c>
      <c r="BC428" s="167">
        <f t="shared" si="521"/>
        <v>0</v>
      </c>
      <c r="BD428" s="167">
        <f t="shared" si="521"/>
        <v>0</v>
      </c>
      <c r="BE428" s="167">
        <f t="shared" si="521"/>
        <v>0</v>
      </c>
      <c r="BG428" s="167"/>
    </row>
    <row r="429" spans="1:62" ht="15.75" customHeight="1">
      <c r="C429" s="836" t="s">
        <v>1025</v>
      </c>
      <c r="D429" s="837"/>
      <c r="E429" s="837"/>
      <c r="F429" s="837"/>
      <c r="G429" s="837"/>
      <c r="H429" s="837"/>
      <c r="I429" s="837"/>
      <c r="J429" s="837"/>
      <c r="K429" s="837"/>
      <c r="L429" s="837"/>
      <c r="M429" s="837"/>
      <c r="N429" s="837"/>
      <c r="O429" s="837"/>
      <c r="P429" s="837"/>
      <c r="Q429" s="837"/>
      <c r="R429" s="837"/>
      <c r="S429" s="837"/>
      <c r="T429" s="837"/>
      <c r="U429" s="837"/>
      <c r="V429" s="837"/>
      <c r="W429" s="837"/>
      <c r="X429" s="837"/>
      <c r="Y429" s="837"/>
      <c r="Z429" s="837"/>
      <c r="AA429" s="838"/>
      <c r="AE429" s="1" t="str">
        <f t="shared" si="475"/>
        <v/>
      </c>
      <c r="AF429" s="1">
        <f t="shared" si="501"/>
        <v>0</v>
      </c>
      <c r="AG429" s="1">
        <f t="shared" ca="1" si="506"/>
        <v>8</v>
      </c>
      <c r="AH429" s="1" t="str">
        <f t="shared" si="502"/>
        <v/>
      </c>
      <c r="AI429" s="1" t="str">
        <f t="shared" si="503"/>
        <v/>
      </c>
      <c r="AJ429" s="1" t="str">
        <f t="shared" si="504"/>
        <v/>
      </c>
      <c r="AL429" s="167">
        <f t="shared" ref="AL429:BE429" si="522">+IF($AE429="CC",SUMIF($R429:$V429,AL$9,$R448:$V448),0)</f>
        <v>0</v>
      </c>
      <c r="AM429" s="167">
        <f t="shared" si="522"/>
        <v>0</v>
      </c>
      <c r="AN429" s="167">
        <f t="shared" si="522"/>
        <v>0</v>
      </c>
      <c r="AO429" s="167">
        <f t="shared" si="522"/>
        <v>0</v>
      </c>
      <c r="AP429" s="167">
        <f t="shared" si="522"/>
        <v>0</v>
      </c>
      <c r="AQ429" s="167">
        <f t="shared" si="522"/>
        <v>0</v>
      </c>
      <c r="AR429" s="167">
        <f t="shared" si="522"/>
        <v>0</v>
      </c>
      <c r="AS429" s="167">
        <f t="shared" si="522"/>
        <v>0</v>
      </c>
      <c r="AT429" s="167">
        <f t="shared" si="522"/>
        <v>0</v>
      </c>
      <c r="AU429" s="167">
        <f t="shared" si="522"/>
        <v>0</v>
      </c>
      <c r="AV429" s="167">
        <f t="shared" si="522"/>
        <v>0</v>
      </c>
      <c r="AW429" s="167">
        <f t="shared" si="522"/>
        <v>0</v>
      </c>
      <c r="AX429" s="167">
        <f t="shared" si="522"/>
        <v>0</v>
      </c>
      <c r="AY429" s="167">
        <f t="shared" si="522"/>
        <v>0</v>
      </c>
      <c r="AZ429" s="167">
        <f t="shared" si="522"/>
        <v>0</v>
      </c>
      <c r="BA429" s="167">
        <f t="shared" si="522"/>
        <v>0</v>
      </c>
      <c r="BB429" s="167">
        <f t="shared" si="522"/>
        <v>0</v>
      </c>
      <c r="BC429" s="167">
        <f t="shared" si="522"/>
        <v>0</v>
      </c>
      <c r="BD429" s="167">
        <f t="shared" si="522"/>
        <v>0</v>
      </c>
      <c r="BE429" s="167">
        <f t="shared" si="522"/>
        <v>0</v>
      </c>
      <c r="BG429" s="167"/>
    </row>
    <row r="430" spans="1:62">
      <c r="C430" s="839" t="s">
        <v>1022</v>
      </c>
      <c r="D430" s="837"/>
      <c r="E430" s="837"/>
      <c r="F430" s="837"/>
      <c r="G430" s="837"/>
      <c r="H430" s="837"/>
      <c r="I430" s="837"/>
      <c r="J430" s="837"/>
      <c r="K430" s="837"/>
      <c r="L430" s="837"/>
      <c r="M430" s="837"/>
      <c r="N430" s="837"/>
      <c r="O430" s="837"/>
      <c r="P430" s="837"/>
      <c r="Q430" s="837"/>
      <c r="R430" s="837"/>
      <c r="S430" s="837"/>
      <c r="T430" s="837"/>
      <c r="U430" s="837"/>
      <c r="V430" s="837"/>
      <c r="W430" s="837"/>
      <c r="X430" s="837"/>
      <c r="Y430" s="837"/>
      <c r="Z430" s="837"/>
      <c r="AA430" s="838"/>
      <c r="AE430" s="1" t="str">
        <f t="shared" si="475"/>
        <v/>
      </c>
      <c r="AF430" s="1">
        <f t="shared" si="501"/>
        <v>0</v>
      </c>
      <c r="AG430" s="1">
        <f t="shared" ca="1" si="506"/>
        <v>8</v>
      </c>
      <c r="AH430" s="1" t="str">
        <f t="shared" si="502"/>
        <v/>
      </c>
      <c r="AI430" s="1" t="str">
        <f t="shared" si="503"/>
        <v/>
      </c>
      <c r="AJ430" s="1" t="str">
        <f t="shared" si="504"/>
        <v/>
      </c>
      <c r="AL430" s="167">
        <f t="shared" ref="AL430:BE430" si="523">+IF($AE430="CC",SUMIF($R430:$V430,AL$9,$R449:$V449),0)</f>
        <v>0</v>
      </c>
      <c r="AM430" s="167">
        <f t="shared" si="523"/>
        <v>0</v>
      </c>
      <c r="AN430" s="167">
        <f t="shared" si="523"/>
        <v>0</v>
      </c>
      <c r="AO430" s="167">
        <f t="shared" si="523"/>
        <v>0</v>
      </c>
      <c r="AP430" s="167">
        <f t="shared" si="523"/>
        <v>0</v>
      </c>
      <c r="AQ430" s="167">
        <f t="shared" si="523"/>
        <v>0</v>
      </c>
      <c r="AR430" s="167">
        <f t="shared" si="523"/>
        <v>0</v>
      </c>
      <c r="AS430" s="167">
        <f t="shared" si="523"/>
        <v>0</v>
      </c>
      <c r="AT430" s="167">
        <f t="shared" si="523"/>
        <v>0</v>
      </c>
      <c r="AU430" s="167">
        <f t="shared" si="523"/>
        <v>0</v>
      </c>
      <c r="AV430" s="167">
        <f t="shared" si="523"/>
        <v>0</v>
      </c>
      <c r="AW430" s="167">
        <f t="shared" si="523"/>
        <v>0</v>
      </c>
      <c r="AX430" s="167">
        <f t="shared" si="523"/>
        <v>0</v>
      </c>
      <c r="AY430" s="167">
        <f t="shared" si="523"/>
        <v>0</v>
      </c>
      <c r="AZ430" s="167">
        <f t="shared" si="523"/>
        <v>0</v>
      </c>
      <c r="BA430" s="167">
        <f t="shared" si="523"/>
        <v>0</v>
      </c>
      <c r="BB430" s="167">
        <f t="shared" si="523"/>
        <v>0</v>
      </c>
      <c r="BC430" s="167">
        <f t="shared" si="523"/>
        <v>0</v>
      </c>
      <c r="BD430" s="167">
        <f t="shared" si="523"/>
        <v>0</v>
      </c>
      <c r="BE430" s="167">
        <f t="shared" si="523"/>
        <v>0</v>
      </c>
      <c r="BG430" s="167"/>
    </row>
    <row r="431" spans="1:62" ht="15" customHeight="1">
      <c r="C431" s="836" t="s">
        <v>941</v>
      </c>
      <c r="D431" s="837"/>
      <c r="E431" s="837"/>
      <c r="F431" s="837"/>
      <c r="G431" s="837"/>
      <c r="H431" s="837"/>
      <c r="I431" s="837"/>
      <c r="J431" s="837"/>
      <c r="K431" s="837"/>
      <c r="L431" s="837"/>
      <c r="M431" s="837"/>
      <c r="N431" s="837"/>
      <c r="O431" s="837"/>
      <c r="P431" s="837"/>
      <c r="Q431" s="837"/>
      <c r="R431" s="837"/>
      <c r="S431" s="837"/>
      <c r="T431" s="837"/>
      <c r="U431" s="837"/>
      <c r="V431" s="837"/>
      <c r="W431" s="837"/>
      <c r="X431" s="837"/>
      <c r="Y431" s="837"/>
      <c r="Z431" s="837"/>
      <c r="AA431" s="838"/>
      <c r="AE431" s="1" t="str">
        <f t="shared" si="475"/>
        <v/>
      </c>
      <c r="AF431" s="1">
        <f t="shared" si="501"/>
        <v>0</v>
      </c>
      <c r="AG431" s="1">
        <f t="shared" ca="1" si="506"/>
        <v>8</v>
      </c>
      <c r="AH431" s="1" t="str">
        <f t="shared" si="502"/>
        <v/>
      </c>
      <c r="AI431" s="1" t="str">
        <f t="shared" si="503"/>
        <v/>
      </c>
      <c r="AJ431" s="1" t="str">
        <f t="shared" si="504"/>
        <v/>
      </c>
      <c r="AL431" s="167">
        <f t="shared" ref="AL431:BE431" si="524">+IF($AE431="CC",SUMIF($R431:$V431,AL$9,$R450:$V450),0)</f>
        <v>0</v>
      </c>
      <c r="AM431" s="167">
        <f t="shared" si="524"/>
        <v>0</v>
      </c>
      <c r="AN431" s="167">
        <f t="shared" si="524"/>
        <v>0</v>
      </c>
      <c r="AO431" s="167">
        <f t="shared" si="524"/>
        <v>0</v>
      </c>
      <c r="AP431" s="167">
        <f t="shared" si="524"/>
        <v>0</v>
      </c>
      <c r="AQ431" s="167">
        <f t="shared" si="524"/>
        <v>0</v>
      </c>
      <c r="AR431" s="167">
        <f t="shared" si="524"/>
        <v>0</v>
      </c>
      <c r="AS431" s="167">
        <f t="shared" si="524"/>
        <v>0</v>
      </c>
      <c r="AT431" s="167">
        <f t="shared" si="524"/>
        <v>0</v>
      </c>
      <c r="AU431" s="167">
        <f t="shared" si="524"/>
        <v>0</v>
      </c>
      <c r="AV431" s="167">
        <f t="shared" si="524"/>
        <v>0</v>
      </c>
      <c r="AW431" s="167">
        <f t="shared" si="524"/>
        <v>0</v>
      </c>
      <c r="AX431" s="167">
        <f t="shared" si="524"/>
        <v>0</v>
      </c>
      <c r="AY431" s="167">
        <f t="shared" si="524"/>
        <v>0</v>
      </c>
      <c r="AZ431" s="167">
        <f t="shared" si="524"/>
        <v>0</v>
      </c>
      <c r="BA431" s="167">
        <f t="shared" si="524"/>
        <v>0</v>
      </c>
      <c r="BB431" s="167">
        <f t="shared" si="524"/>
        <v>0</v>
      </c>
      <c r="BC431" s="167">
        <f t="shared" si="524"/>
        <v>0</v>
      </c>
      <c r="BD431" s="167">
        <f t="shared" si="524"/>
        <v>0</v>
      </c>
      <c r="BE431" s="167">
        <f t="shared" si="524"/>
        <v>0</v>
      </c>
      <c r="BG431" s="167"/>
    </row>
    <row r="432" spans="1:62" ht="15" customHeight="1" thickBot="1">
      <c r="C432" s="840" t="s">
        <v>942</v>
      </c>
      <c r="D432" s="841"/>
      <c r="E432" s="841"/>
      <c r="F432" s="841"/>
      <c r="G432" s="841"/>
      <c r="H432" s="841"/>
      <c r="I432" s="841"/>
      <c r="J432" s="841"/>
      <c r="K432" s="841"/>
      <c r="L432" s="841"/>
      <c r="M432" s="841"/>
      <c r="N432" s="841"/>
      <c r="O432" s="841"/>
      <c r="P432" s="841"/>
      <c r="Q432" s="841"/>
      <c r="R432" s="841"/>
      <c r="S432" s="841"/>
      <c r="T432" s="841"/>
      <c r="U432" s="841"/>
      <c r="V432" s="841"/>
      <c r="W432" s="841"/>
      <c r="X432" s="841"/>
      <c r="Y432" s="841"/>
      <c r="Z432" s="841"/>
      <c r="AA432" s="842"/>
      <c r="AE432" s="1" t="str">
        <f t="shared" si="475"/>
        <v/>
      </c>
      <c r="AF432" s="1">
        <f t="shared" si="501"/>
        <v>0</v>
      </c>
      <c r="AG432" s="1">
        <f t="shared" ca="1" si="506"/>
        <v>8</v>
      </c>
      <c r="AH432" s="1" t="str">
        <f t="shared" si="502"/>
        <v/>
      </c>
      <c r="AI432" s="1" t="str">
        <f t="shared" si="503"/>
        <v/>
      </c>
      <c r="AJ432" s="1" t="str">
        <f t="shared" si="504"/>
        <v/>
      </c>
      <c r="AL432" s="167">
        <f t="shared" ref="AL432:BE432" si="525">+IF($AE432="CC",SUMIF($R432:$V432,AL$9,$R451:$V451),0)</f>
        <v>0</v>
      </c>
      <c r="AM432" s="167">
        <f t="shared" si="525"/>
        <v>0</v>
      </c>
      <c r="AN432" s="167">
        <f t="shared" si="525"/>
        <v>0</v>
      </c>
      <c r="AO432" s="167">
        <f t="shared" si="525"/>
        <v>0</v>
      </c>
      <c r="AP432" s="167">
        <f t="shared" si="525"/>
        <v>0</v>
      </c>
      <c r="AQ432" s="167">
        <f t="shared" si="525"/>
        <v>0</v>
      </c>
      <c r="AR432" s="167">
        <f t="shared" si="525"/>
        <v>0</v>
      </c>
      <c r="AS432" s="167">
        <f t="shared" si="525"/>
        <v>0</v>
      </c>
      <c r="AT432" s="167">
        <f t="shared" si="525"/>
        <v>0</v>
      </c>
      <c r="AU432" s="167">
        <f t="shared" si="525"/>
        <v>0</v>
      </c>
      <c r="AV432" s="167">
        <f t="shared" si="525"/>
        <v>0</v>
      </c>
      <c r="AW432" s="167">
        <f t="shared" si="525"/>
        <v>0</v>
      </c>
      <c r="AX432" s="167">
        <f t="shared" si="525"/>
        <v>0</v>
      </c>
      <c r="AY432" s="167">
        <f t="shared" si="525"/>
        <v>0</v>
      </c>
      <c r="AZ432" s="167">
        <f t="shared" si="525"/>
        <v>0</v>
      </c>
      <c r="BA432" s="167">
        <f t="shared" si="525"/>
        <v>0</v>
      </c>
      <c r="BB432" s="167">
        <f t="shared" si="525"/>
        <v>0</v>
      </c>
      <c r="BC432" s="167">
        <f t="shared" si="525"/>
        <v>0</v>
      </c>
      <c r="BD432" s="167">
        <f t="shared" si="525"/>
        <v>0</v>
      </c>
      <c r="BE432" s="167">
        <f t="shared" si="525"/>
        <v>0</v>
      </c>
      <c r="BG432" s="167"/>
    </row>
    <row r="433" spans="3:59" ht="7.5" customHeight="1" thickBot="1">
      <c r="AE433" s="1" t="str">
        <f t="shared" si="475"/>
        <v/>
      </c>
      <c r="AF433" s="1">
        <f t="shared" si="501"/>
        <v>0</v>
      </c>
      <c r="AG433" s="1">
        <f t="shared" ca="1" si="506"/>
        <v>8</v>
      </c>
      <c r="AH433" s="1" t="str">
        <f t="shared" si="502"/>
        <v/>
      </c>
      <c r="AI433" s="1" t="str">
        <f t="shared" si="503"/>
        <v/>
      </c>
      <c r="AJ433" s="1" t="str">
        <f t="shared" si="504"/>
        <v/>
      </c>
      <c r="AL433" s="167">
        <f t="shared" ref="AL433:BE433" si="526">+IF($AE433="CC",SUMIF($R433:$V433,AL$9,$R452:$V452),0)</f>
        <v>0</v>
      </c>
      <c r="AM433" s="167">
        <f t="shared" si="526"/>
        <v>0</v>
      </c>
      <c r="AN433" s="167">
        <f t="shared" si="526"/>
        <v>0</v>
      </c>
      <c r="AO433" s="167">
        <f t="shared" si="526"/>
        <v>0</v>
      </c>
      <c r="AP433" s="167">
        <f t="shared" si="526"/>
        <v>0</v>
      </c>
      <c r="AQ433" s="167">
        <f t="shared" si="526"/>
        <v>0</v>
      </c>
      <c r="AR433" s="167">
        <f t="shared" si="526"/>
        <v>0</v>
      </c>
      <c r="AS433" s="167">
        <f t="shared" si="526"/>
        <v>0</v>
      </c>
      <c r="AT433" s="167">
        <f t="shared" si="526"/>
        <v>0</v>
      </c>
      <c r="AU433" s="167">
        <f t="shared" si="526"/>
        <v>0</v>
      </c>
      <c r="AV433" s="167">
        <f t="shared" si="526"/>
        <v>0</v>
      </c>
      <c r="AW433" s="167">
        <f t="shared" si="526"/>
        <v>0</v>
      </c>
      <c r="AX433" s="167">
        <f t="shared" si="526"/>
        <v>0</v>
      </c>
      <c r="AY433" s="167">
        <f t="shared" si="526"/>
        <v>0</v>
      </c>
      <c r="AZ433" s="167">
        <f t="shared" si="526"/>
        <v>0</v>
      </c>
      <c r="BA433" s="167">
        <f t="shared" si="526"/>
        <v>0</v>
      </c>
      <c r="BB433" s="167">
        <f t="shared" si="526"/>
        <v>0</v>
      </c>
      <c r="BC433" s="167">
        <f t="shared" si="526"/>
        <v>0</v>
      </c>
      <c r="BD433" s="167">
        <f t="shared" si="526"/>
        <v>0</v>
      </c>
      <c r="BE433" s="167">
        <f t="shared" si="526"/>
        <v>0</v>
      </c>
      <c r="BG433" s="167"/>
    </row>
    <row r="434" spans="3:59">
      <c r="C434" s="83" t="s">
        <v>943</v>
      </c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169"/>
      <c r="Y434" s="84"/>
      <c r="Z434" s="84"/>
      <c r="AA434" s="85"/>
      <c r="AE434" s="1" t="str">
        <f t="shared" si="475"/>
        <v/>
      </c>
      <c r="AF434" s="1">
        <f t="shared" si="501"/>
        <v>0</v>
      </c>
      <c r="AG434" s="1">
        <f t="shared" ca="1" si="506"/>
        <v>8</v>
      </c>
      <c r="AH434" s="1" t="str">
        <f t="shared" si="502"/>
        <v/>
      </c>
      <c r="AI434" s="1" t="str">
        <f t="shared" si="503"/>
        <v/>
      </c>
      <c r="AJ434" s="1" t="str">
        <f t="shared" si="504"/>
        <v/>
      </c>
      <c r="AL434" s="167">
        <f t="shared" ref="AL434:BE434" si="527">+IF($AE434="CC",SUMIF($R434:$V434,AL$9,$R453:$V453),0)</f>
        <v>0</v>
      </c>
      <c r="AM434" s="167">
        <f t="shared" si="527"/>
        <v>0</v>
      </c>
      <c r="AN434" s="167">
        <f t="shared" si="527"/>
        <v>0</v>
      </c>
      <c r="AO434" s="167">
        <f t="shared" si="527"/>
        <v>0</v>
      </c>
      <c r="AP434" s="167">
        <f t="shared" si="527"/>
        <v>0</v>
      </c>
      <c r="AQ434" s="167">
        <f t="shared" si="527"/>
        <v>0</v>
      </c>
      <c r="AR434" s="167">
        <f t="shared" si="527"/>
        <v>0</v>
      </c>
      <c r="AS434" s="167">
        <f t="shared" si="527"/>
        <v>0</v>
      </c>
      <c r="AT434" s="167">
        <f t="shared" si="527"/>
        <v>0</v>
      </c>
      <c r="AU434" s="167">
        <f t="shared" si="527"/>
        <v>0</v>
      </c>
      <c r="AV434" s="167">
        <f t="shared" si="527"/>
        <v>0</v>
      </c>
      <c r="AW434" s="167">
        <f t="shared" si="527"/>
        <v>0</v>
      </c>
      <c r="AX434" s="167">
        <f t="shared" si="527"/>
        <v>0</v>
      </c>
      <c r="AY434" s="167">
        <f t="shared" si="527"/>
        <v>0</v>
      </c>
      <c r="AZ434" s="167">
        <f t="shared" si="527"/>
        <v>0</v>
      </c>
      <c r="BA434" s="167">
        <f t="shared" si="527"/>
        <v>0</v>
      </c>
      <c r="BB434" s="167">
        <f t="shared" si="527"/>
        <v>0</v>
      </c>
      <c r="BC434" s="167">
        <f t="shared" si="527"/>
        <v>0</v>
      </c>
      <c r="BD434" s="167">
        <f t="shared" si="527"/>
        <v>0</v>
      </c>
      <c r="BE434" s="167">
        <f t="shared" si="527"/>
        <v>0</v>
      </c>
      <c r="BG434" s="167"/>
    </row>
    <row r="435" spans="3:59">
      <c r="C435" s="843"/>
      <c r="D435" s="844"/>
      <c r="E435" s="844"/>
      <c r="F435" s="844"/>
      <c r="G435" s="844"/>
      <c r="H435" s="844"/>
      <c r="I435" s="844"/>
      <c r="J435" s="844"/>
      <c r="K435" s="844"/>
      <c r="L435" s="844"/>
      <c r="M435" s="844"/>
      <c r="N435" s="844"/>
      <c r="O435" s="844"/>
      <c r="P435" s="844"/>
      <c r="Q435" s="844"/>
      <c r="R435" s="844"/>
      <c r="S435" s="844"/>
      <c r="T435" s="844"/>
      <c r="U435" s="844"/>
      <c r="V435" s="844"/>
      <c r="W435" s="844"/>
      <c r="X435" s="844"/>
      <c r="Y435" s="844"/>
      <c r="Z435" s="844"/>
      <c r="AA435" s="845"/>
      <c r="AE435" s="1" t="str">
        <f t="shared" si="475"/>
        <v/>
      </c>
      <c r="AF435" s="1">
        <f t="shared" si="501"/>
        <v>0</v>
      </c>
      <c r="AG435" s="1">
        <f t="shared" ca="1" si="506"/>
        <v>8</v>
      </c>
      <c r="AH435" s="1" t="str">
        <f t="shared" si="502"/>
        <v/>
      </c>
      <c r="AI435" s="1" t="str">
        <f t="shared" si="503"/>
        <v/>
      </c>
      <c r="AJ435" s="1" t="str">
        <f t="shared" si="504"/>
        <v/>
      </c>
      <c r="AL435" s="167">
        <f t="shared" ref="AL435:BE435" si="528">+IF($AE435="CC",SUMIF($R435:$V435,AL$9,$R454:$V454),0)</f>
        <v>0</v>
      </c>
      <c r="AM435" s="167">
        <f t="shared" si="528"/>
        <v>0</v>
      </c>
      <c r="AN435" s="167">
        <f t="shared" si="528"/>
        <v>0</v>
      </c>
      <c r="AO435" s="167">
        <f t="shared" si="528"/>
        <v>0</v>
      </c>
      <c r="AP435" s="167">
        <f t="shared" si="528"/>
        <v>0</v>
      </c>
      <c r="AQ435" s="167">
        <f t="shared" si="528"/>
        <v>0</v>
      </c>
      <c r="AR435" s="167">
        <f t="shared" si="528"/>
        <v>0</v>
      </c>
      <c r="AS435" s="167">
        <f t="shared" si="528"/>
        <v>0</v>
      </c>
      <c r="AT435" s="167">
        <f t="shared" si="528"/>
        <v>0</v>
      </c>
      <c r="AU435" s="167">
        <f t="shared" si="528"/>
        <v>0</v>
      </c>
      <c r="AV435" s="167">
        <f t="shared" si="528"/>
        <v>0</v>
      </c>
      <c r="AW435" s="167">
        <f t="shared" si="528"/>
        <v>0</v>
      </c>
      <c r="AX435" s="167">
        <f t="shared" si="528"/>
        <v>0</v>
      </c>
      <c r="AY435" s="167">
        <f t="shared" si="528"/>
        <v>0</v>
      </c>
      <c r="AZ435" s="167">
        <f t="shared" si="528"/>
        <v>0</v>
      </c>
      <c r="BA435" s="167">
        <f t="shared" si="528"/>
        <v>0</v>
      </c>
      <c r="BB435" s="167">
        <f t="shared" si="528"/>
        <v>0</v>
      </c>
      <c r="BC435" s="167">
        <f t="shared" si="528"/>
        <v>0</v>
      </c>
      <c r="BD435" s="167">
        <f t="shared" si="528"/>
        <v>0</v>
      </c>
      <c r="BE435" s="167">
        <f t="shared" si="528"/>
        <v>0</v>
      </c>
      <c r="BG435" s="167"/>
    </row>
    <row r="436" spans="3:59" ht="15.75" thickBot="1">
      <c r="C436" s="846"/>
      <c r="D436" s="847"/>
      <c r="E436" s="847"/>
      <c r="F436" s="847"/>
      <c r="G436" s="847"/>
      <c r="H436" s="847"/>
      <c r="I436" s="847"/>
      <c r="J436" s="847"/>
      <c r="K436" s="847"/>
      <c r="L436" s="847"/>
      <c r="M436" s="847"/>
      <c r="N436" s="847"/>
      <c r="O436" s="847"/>
      <c r="P436" s="847"/>
      <c r="Q436" s="847"/>
      <c r="R436" s="847"/>
      <c r="S436" s="847"/>
      <c r="T436" s="847"/>
      <c r="U436" s="847"/>
      <c r="V436" s="847"/>
      <c r="W436" s="847"/>
      <c r="X436" s="847"/>
      <c r="Y436" s="847"/>
      <c r="Z436" s="847"/>
      <c r="AA436" s="848"/>
      <c r="AE436" s="1" t="str">
        <f t="shared" si="475"/>
        <v/>
      </c>
      <c r="AF436" s="1">
        <f t="shared" si="501"/>
        <v>0</v>
      </c>
      <c r="AG436" s="1">
        <f t="shared" ca="1" si="506"/>
        <v>8</v>
      </c>
      <c r="AH436" s="1" t="str">
        <f t="shared" si="502"/>
        <v/>
      </c>
      <c r="AI436" s="1" t="str">
        <f t="shared" si="503"/>
        <v/>
      </c>
      <c r="AJ436" s="1" t="str">
        <f t="shared" si="504"/>
        <v/>
      </c>
      <c r="AL436" s="167">
        <f t="shared" ref="AL436:BE436" si="529">+IF($AE436="CC",SUMIF($R436:$V436,AL$9,$R455:$V455),0)</f>
        <v>0</v>
      </c>
      <c r="AM436" s="167">
        <f t="shared" si="529"/>
        <v>0</v>
      </c>
      <c r="AN436" s="167">
        <f t="shared" si="529"/>
        <v>0</v>
      </c>
      <c r="AO436" s="167">
        <f t="shared" si="529"/>
        <v>0</v>
      </c>
      <c r="AP436" s="167">
        <f t="shared" si="529"/>
        <v>0</v>
      </c>
      <c r="AQ436" s="167">
        <f t="shared" si="529"/>
        <v>0</v>
      </c>
      <c r="AR436" s="167">
        <f t="shared" si="529"/>
        <v>0</v>
      </c>
      <c r="AS436" s="167">
        <f t="shared" si="529"/>
        <v>0</v>
      </c>
      <c r="AT436" s="167">
        <f t="shared" si="529"/>
        <v>0</v>
      </c>
      <c r="AU436" s="167">
        <f t="shared" si="529"/>
        <v>0</v>
      </c>
      <c r="AV436" s="167">
        <f t="shared" si="529"/>
        <v>0</v>
      </c>
      <c r="AW436" s="167">
        <f t="shared" si="529"/>
        <v>0</v>
      </c>
      <c r="AX436" s="167">
        <f t="shared" si="529"/>
        <v>0</v>
      </c>
      <c r="AY436" s="167">
        <f t="shared" si="529"/>
        <v>0</v>
      </c>
      <c r="AZ436" s="167">
        <f t="shared" si="529"/>
        <v>0</v>
      </c>
      <c r="BA436" s="167">
        <f t="shared" si="529"/>
        <v>0</v>
      </c>
      <c r="BB436" s="167">
        <f t="shared" si="529"/>
        <v>0</v>
      </c>
      <c r="BC436" s="167">
        <f t="shared" si="529"/>
        <v>0</v>
      </c>
      <c r="BD436" s="167">
        <f t="shared" si="529"/>
        <v>0</v>
      </c>
      <c r="BE436" s="167">
        <f t="shared" si="529"/>
        <v>0</v>
      </c>
      <c r="BG436" s="167"/>
    </row>
    <row r="437" spans="3:59" ht="7.5" customHeight="1" thickBot="1">
      <c r="AE437" s="1" t="str">
        <f t="shared" si="475"/>
        <v/>
      </c>
      <c r="AF437" s="1">
        <f t="shared" si="501"/>
        <v>0</v>
      </c>
      <c r="AG437" s="1">
        <f t="shared" ca="1" si="506"/>
        <v>8</v>
      </c>
      <c r="AH437" s="1" t="str">
        <f t="shared" si="502"/>
        <v/>
      </c>
      <c r="AI437" s="1" t="str">
        <f t="shared" si="503"/>
        <v/>
      </c>
      <c r="AJ437" s="1" t="str">
        <f t="shared" si="504"/>
        <v/>
      </c>
      <c r="AL437" s="167">
        <f t="shared" ref="AL437:BE437" si="530">+IF($AE437="CC",SUMIF($R437:$V437,AL$9,$R456:$V456),0)</f>
        <v>0</v>
      </c>
      <c r="AM437" s="167">
        <f t="shared" si="530"/>
        <v>0</v>
      </c>
      <c r="AN437" s="167">
        <f t="shared" si="530"/>
        <v>0</v>
      </c>
      <c r="AO437" s="167">
        <f t="shared" si="530"/>
        <v>0</v>
      </c>
      <c r="AP437" s="167">
        <f t="shared" si="530"/>
        <v>0</v>
      </c>
      <c r="AQ437" s="167">
        <f t="shared" si="530"/>
        <v>0</v>
      </c>
      <c r="AR437" s="167">
        <f t="shared" si="530"/>
        <v>0</v>
      </c>
      <c r="AS437" s="167">
        <f t="shared" si="530"/>
        <v>0</v>
      </c>
      <c r="AT437" s="167">
        <f t="shared" si="530"/>
        <v>0</v>
      </c>
      <c r="AU437" s="167">
        <f t="shared" si="530"/>
        <v>0</v>
      </c>
      <c r="AV437" s="167">
        <f t="shared" si="530"/>
        <v>0</v>
      </c>
      <c r="AW437" s="167">
        <f t="shared" si="530"/>
        <v>0</v>
      </c>
      <c r="AX437" s="167">
        <f t="shared" si="530"/>
        <v>0</v>
      </c>
      <c r="AY437" s="167">
        <f t="shared" si="530"/>
        <v>0</v>
      </c>
      <c r="AZ437" s="167">
        <f t="shared" si="530"/>
        <v>0</v>
      </c>
      <c r="BA437" s="167">
        <f t="shared" si="530"/>
        <v>0</v>
      </c>
      <c r="BB437" s="167">
        <f t="shared" si="530"/>
        <v>0</v>
      </c>
      <c r="BC437" s="167">
        <f t="shared" si="530"/>
        <v>0</v>
      </c>
      <c r="BD437" s="167">
        <f t="shared" si="530"/>
        <v>0</v>
      </c>
      <c r="BE437" s="167">
        <f t="shared" si="530"/>
        <v>0</v>
      </c>
      <c r="BG437" s="167"/>
    </row>
    <row r="438" spans="3:59">
      <c r="C438" s="890" t="s">
        <v>944</v>
      </c>
      <c r="D438" s="891"/>
      <c r="E438" s="891"/>
      <c r="F438" s="891"/>
      <c r="G438" s="891"/>
      <c r="H438" s="891"/>
      <c r="I438" s="891"/>
      <c r="J438" s="891"/>
      <c r="K438" s="891"/>
      <c r="L438" s="891"/>
      <c r="M438" s="891"/>
      <c r="N438" s="891"/>
      <c r="O438" s="891"/>
      <c r="P438" s="891"/>
      <c r="Q438" s="891"/>
      <c r="R438" s="891"/>
      <c r="S438" s="891"/>
      <c r="T438" s="891"/>
      <c r="U438" s="891"/>
      <c r="V438" s="891"/>
      <c r="W438" s="891"/>
      <c r="X438" s="891"/>
      <c r="Y438" s="891"/>
      <c r="Z438" s="891"/>
      <c r="AA438" s="892"/>
      <c r="AE438" s="1" t="str">
        <f t="shared" si="475"/>
        <v/>
      </c>
      <c r="AF438" s="1">
        <f t="shared" si="501"/>
        <v>0</v>
      </c>
      <c r="AG438" s="1">
        <f t="shared" ca="1" si="506"/>
        <v>8</v>
      </c>
      <c r="AH438" s="1" t="str">
        <f t="shared" si="502"/>
        <v/>
      </c>
      <c r="AI438" s="1" t="str">
        <f t="shared" si="503"/>
        <v/>
      </c>
      <c r="AJ438" s="1" t="str">
        <f t="shared" si="504"/>
        <v/>
      </c>
      <c r="AL438" s="167">
        <f t="shared" ref="AL438:BE438" si="531">+IF($AE438="CC",SUMIF($R438:$V438,AL$9,$R457:$V457),0)</f>
        <v>0</v>
      </c>
      <c r="AM438" s="167">
        <f t="shared" si="531"/>
        <v>0</v>
      </c>
      <c r="AN438" s="167">
        <f t="shared" si="531"/>
        <v>0</v>
      </c>
      <c r="AO438" s="167">
        <f t="shared" si="531"/>
        <v>0</v>
      </c>
      <c r="AP438" s="167">
        <f t="shared" si="531"/>
        <v>0</v>
      </c>
      <c r="AQ438" s="167">
        <f t="shared" si="531"/>
        <v>0</v>
      </c>
      <c r="AR438" s="167">
        <f t="shared" si="531"/>
        <v>0</v>
      </c>
      <c r="AS438" s="167">
        <f t="shared" si="531"/>
        <v>0</v>
      </c>
      <c r="AT438" s="167">
        <f t="shared" si="531"/>
        <v>0</v>
      </c>
      <c r="AU438" s="167">
        <f t="shared" si="531"/>
        <v>0</v>
      </c>
      <c r="AV438" s="167">
        <f t="shared" si="531"/>
        <v>0</v>
      </c>
      <c r="AW438" s="167">
        <f t="shared" si="531"/>
        <v>0</v>
      </c>
      <c r="AX438" s="167">
        <f t="shared" si="531"/>
        <v>0</v>
      </c>
      <c r="AY438" s="167">
        <f t="shared" si="531"/>
        <v>0</v>
      </c>
      <c r="AZ438" s="167">
        <f t="shared" si="531"/>
        <v>0</v>
      </c>
      <c r="BA438" s="167">
        <f t="shared" si="531"/>
        <v>0</v>
      </c>
      <c r="BB438" s="167">
        <f t="shared" si="531"/>
        <v>0</v>
      </c>
      <c r="BC438" s="167">
        <f t="shared" si="531"/>
        <v>0</v>
      </c>
      <c r="BD438" s="167">
        <f t="shared" si="531"/>
        <v>0</v>
      </c>
      <c r="BE438" s="167">
        <f t="shared" si="531"/>
        <v>0</v>
      </c>
      <c r="BG438" s="167"/>
    </row>
    <row r="439" spans="3:59" ht="15.75" thickBot="1">
      <c r="C439" s="893"/>
      <c r="D439" s="894"/>
      <c r="E439" s="894"/>
      <c r="F439" s="894"/>
      <c r="G439" s="894"/>
      <c r="H439" s="894"/>
      <c r="I439" s="894"/>
      <c r="J439" s="894"/>
      <c r="K439" s="894"/>
      <c r="L439" s="894"/>
      <c r="M439" s="894"/>
      <c r="N439" s="894"/>
      <c r="O439" s="894"/>
      <c r="P439" s="894"/>
      <c r="Q439" s="894"/>
      <c r="R439" s="894"/>
      <c r="S439" s="894"/>
      <c r="T439" s="894"/>
      <c r="U439" s="894"/>
      <c r="V439" s="894"/>
      <c r="W439" s="894"/>
      <c r="X439" s="894"/>
      <c r="Y439" s="894"/>
      <c r="Z439" s="894"/>
      <c r="AA439" s="895"/>
      <c r="AE439" s="1" t="str">
        <f t="shared" si="475"/>
        <v/>
      </c>
      <c r="AF439" s="1">
        <f t="shared" si="501"/>
        <v>0</v>
      </c>
      <c r="AG439" s="1">
        <f t="shared" ca="1" si="506"/>
        <v>8</v>
      </c>
      <c r="AH439" s="1" t="str">
        <f t="shared" si="502"/>
        <v/>
      </c>
      <c r="AI439" s="1" t="str">
        <f t="shared" si="503"/>
        <v/>
      </c>
      <c r="AJ439" s="1" t="str">
        <f t="shared" si="504"/>
        <v/>
      </c>
      <c r="AL439" s="167">
        <f t="shared" ref="AL439:BE439" si="532">+IF($AE439="CC",SUMIF($R439:$V439,AL$9,$R458:$V458),0)</f>
        <v>0</v>
      </c>
      <c r="AM439" s="167">
        <f t="shared" si="532"/>
        <v>0</v>
      </c>
      <c r="AN439" s="167">
        <f t="shared" si="532"/>
        <v>0</v>
      </c>
      <c r="AO439" s="167">
        <f t="shared" si="532"/>
        <v>0</v>
      </c>
      <c r="AP439" s="167">
        <f t="shared" si="532"/>
        <v>0</v>
      </c>
      <c r="AQ439" s="167">
        <f t="shared" si="532"/>
        <v>0</v>
      </c>
      <c r="AR439" s="167">
        <f t="shared" si="532"/>
        <v>0</v>
      </c>
      <c r="AS439" s="167">
        <f t="shared" si="532"/>
        <v>0</v>
      </c>
      <c r="AT439" s="167">
        <f t="shared" si="532"/>
        <v>0</v>
      </c>
      <c r="AU439" s="167">
        <f t="shared" si="532"/>
        <v>0</v>
      </c>
      <c r="AV439" s="167">
        <f t="shared" si="532"/>
        <v>0</v>
      </c>
      <c r="AW439" s="167">
        <f t="shared" si="532"/>
        <v>0</v>
      </c>
      <c r="AX439" s="167">
        <f t="shared" si="532"/>
        <v>0</v>
      </c>
      <c r="AY439" s="167">
        <f t="shared" si="532"/>
        <v>0</v>
      </c>
      <c r="AZ439" s="167">
        <f t="shared" si="532"/>
        <v>0</v>
      </c>
      <c r="BA439" s="167">
        <f t="shared" si="532"/>
        <v>0</v>
      </c>
      <c r="BB439" s="167">
        <f t="shared" si="532"/>
        <v>0</v>
      </c>
      <c r="BC439" s="167">
        <f t="shared" si="532"/>
        <v>0</v>
      </c>
      <c r="BD439" s="167">
        <f t="shared" si="532"/>
        <v>0</v>
      </c>
      <c r="BE439" s="167">
        <f t="shared" si="532"/>
        <v>0</v>
      </c>
      <c r="BG439" s="167"/>
    </row>
    <row r="440" spans="3:59" ht="14.25" customHeight="1">
      <c r="AE440" s="1" t="str">
        <f t="shared" si="475"/>
        <v/>
      </c>
      <c r="AF440" s="1">
        <f t="shared" si="501"/>
        <v>0</v>
      </c>
      <c r="AG440" s="1">
        <f t="shared" ca="1" si="506"/>
        <v>8</v>
      </c>
      <c r="AH440" s="1" t="str">
        <f t="shared" si="502"/>
        <v/>
      </c>
      <c r="AI440" s="1" t="str">
        <f t="shared" si="503"/>
        <v/>
      </c>
      <c r="AJ440" s="1" t="str">
        <f t="shared" si="504"/>
        <v/>
      </c>
      <c r="AL440" s="167">
        <f t="shared" ref="AL440:BE440" si="533">+IF($AE440="CC",SUMIF($R440:$V440,AL$9,$R459:$V459),0)</f>
        <v>0</v>
      </c>
      <c r="AM440" s="167">
        <f t="shared" si="533"/>
        <v>0</v>
      </c>
      <c r="AN440" s="167">
        <f t="shared" si="533"/>
        <v>0</v>
      </c>
      <c r="AO440" s="167">
        <f t="shared" si="533"/>
        <v>0</v>
      </c>
      <c r="AP440" s="167">
        <f t="shared" si="533"/>
        <v>0</v>
      </c>
      <c r="AQ440" s="167">
        <f t="shared" si="533"/>
        <v>0</v>
      </c>
      <c r="AR440" s="167">
        <f t="shared" si="533"/>
        <v>0</v>
      </c>
      <c r="AS440" s="167">
        <f t="shared" si="533"/>
        <v>0</v>
      </c>
      <c r="AT440" s="167">
        <f t="shared" si="533"/>
        <v>0</v>
      </c>
      <c r="AU440" s="167">
        <f t="shared" si="533"/>
        <v>0</v>
      </c>
      <c r="AV440" s="167">
        <f t="shared" si="533"/>
        <v>0</v>
      </c>
      <c r="AW440" s="167">
        <f t="shared" si="533"/>
        <v>0</v>
      </c>
      <c r="AX440" s="167">
        <f t="shared" si="533"/>
        <v>0</v>
      </c>
      <c r="AY440" s="167">
        <f t="shared" si="533"/>
        <v>0</v>
      </c>
      <c r="AZ440" s="167">
        <f t="shared" si="533"/>
        <v>0</v>
      </c>
      <c r="BA440" s="167">
        <f t="shared" si="533"/>
        <v>0</v>
      </c>
      <c r="BB440" s="167">
        <f t="shared" si="533"/>
        <v>0</v>
      </c>
      <c r="BC440" s="167">
        <f t="shared" si="533"/>
        <v>0</v>
      </c>
      <c r="BD440" s="167">
        <f t="shared" si="533"/>
        <v>0</v>
      </c>
      <c r="BE440" s="167">
        <f t="shared" si="533"/>
        <v>0</v>
      </c>
      <c r="BG440" s="167"/>
    </row>
    <row r="441" spans="3:59" s="44" customFormat="1" ht="14.25" customHeight="1" thickBot="1">
      <c r="X441" s="170"/>
      <c r="AE441" s="1" t="str">
        <f t="shared" si="475"/>
        <v/>
      </c>
      <c r="AF441" s="1">
        <f t="shared" si="501"/>
        <v>0</v>
      </c>
      <c r="AG441" s="1">
        <f t="shared" ca="1" si="506"/>
        <v>8</v>
      </c>
      <c r="AH441" s="1" t="str">
        <f t="shared" si="502"/>
        <v/>
      </c>
      <c r="AI441" s="1" t="str">
        <f t="shared" si="503"/>
        <v/>
      </c>
      <c r="AJ441" s="1" t="str">
        <f t="shared" si="504"/>
        <v/>
      </c>
      <c r="AL441" s="167">
        <f t="shared" ref="AL441:BE441" si="534">+IF($AE441="CC",SUMIF($R441:$V441,AL$9,$R460:$V460),0)</f>
        <v>0</v>
      </c>
      <c r="AM441" s="167">
        <f t="shared" si="534"/>
        <v>0</v>
      </c>
      <c r="AN441" s="167">
        <f t="shared" si="534"/>
        <v>0</v>
      </c>
      <c r="AO441" s="167">
        <f t="shared" si="534"/>
        <v>0</v>
      </c>
      <c r="AP441" s="167">
        <f t="shared" si="534"/>
        <v>0</v>
      </c>
      <c r="AQ441" s="167">
        <f t="shared" si="534"/>
        <v>0</v>
      </c>
      <c r="AR441" s="167">
        <f t="shared" si="534"/>
        <v>0</v>
      </c>
      <c r="AS441" s="167">
        <f t="shared" si="534"/>
        <v>0</v>
      </c>
      <c r="AT441" s="167">
        <f t="shared" si="534"/>
        <v>0</v>
      </c>
      <c r="AU441" s="167">
        <f t="shared" si="534"/>
        <v>0</v>
      </c>
      <c r="AV441" s="167">
        <f t="shared" si="534"/>
        <v>0</v>
      </c>
      <c r="AW441" s="167">
        <f t="shared" si="534"/>
        <v>0</v>
      </c>
      <c r="AX441" s="167">
        <f t="shared" si="534"/>
        <v>0</v>
      </c>
      <c r="AY441" s="167">
        <f t="shared" si="534"/>
        <v>0</v>
      </c>
      <c r="AZ441" s="167">
        <f t="shared" si="534"/>
        <v>0</v>
      </c>
      <c r="BA441" s="167">
        <f t="shared" si="534"/>
        <v>0</v>
      </c>
      <c r="BB441" s="167">
        <f t="shared" si="534"/>
        <v>0</v>
      </c>
      <c r="BC441" s="167">
        <f t="shared" si="534"/>
        <v>0</v>
      </c>
      <c r="BD441" s="167">
        <f t="shared" si="534"/>
        <v>0</v>
      </c>
      <c r="BE441" s="167">
        <f t="shared" si="534"/>
        <v>0</v>
      </c>
      <c r="BG441" s="170"/>
    </row>
    <row r="442" spans="3:59" s="44" customFormat="1" ht="14.25" customHeight="1" thickBot="1">
      <c r="D442" s="835">
        <f>+'Formulario 1'!$C$20</f>
        <v>0</v>
      </c>
      <c r="E442" s="835"/>
      <c r="F442" s="835"/>
      <c r="H442" s="972"/>
      <c r="I442" s="972"/>
      <c r="O442" s="897" t="str">
        <f>+'Formulario 1'!$F$14</f>
        <v>Provincia:</v>
      </c>
      <c r="P442" s="898"/>
      <c r="Q442" s="899" t="str">
        <f>+'Formulario 1'!$G$14</f>
        <v>GUANACASTE</v>
      </c>
      <c r="R442" s="900"/>
      <c r="S442" s="900"/>
      <c r="T442" s="900"/>
      <c r="U442" s="901"/>
      <c r="V442" s="902" t="s">
        <v>945</v>
      </c>
      <c r="W442" s="903"/>
      <c r="X442" s="906">
        <f>+'Formulario 1'!$C$16</f>
        <v>26780563</v>
      </c>
      <c r="Y442" s="907"/>
      <c r="Z442" s="908"/>
      <c r="AE442" s="1" t="str">
        <f t="shared" si="475"/>
        <v/>
      </c>
      <c r="AF442" s="1">
        <f t="shared" si="501"/>
        <v>0</v>
      </c>
      <c r="AG442" s="1">
        <f t="shared" ca="1" si="506"/>
        <v>8</v>
      </c>
      <c r="AH442" s="1" t="str">
        <f t="shared" si="502"/>
        <v/>
      </c>
      <c r="AI442" s="1" t="str">
        <f t="shared" si="503"/>
        <v/>
      </c>
      <c r="AJ442" s="1" t="str">
        <f t="shared" si="504"/>
        <v/>
      </c>
      <c r="AL442" s="167">
        <f t="shared" ref="AL442:BE442" si="535">+IF($AE442="CC",SUMIF($R442:$V442,AL$9,$R461:$V461),0)</f>
        <v>0</v>
      </c>
      <c r="AM442" s="167">
        <f t="shared" si="535"/>
        <v>0</v>
      </c>
      <c r="AN442" s="167">
        <f t="shared" si="535"/>
        <v>0</v>
      </c>
      <c r="AO442" s="167">
        <f t="shared" si="535"/>
        <v>0</v>
      </c>
      <c r="AP442" s="167">
        <f t="shared" si="535"/>
        <v>0</v>
      </c>
      <c r="AQ442" s="167">
        <f t="shared" si="535"/>
        <v>0</v>
      </c>
      <c r="AR442" s="167">
        <f t="shared" si="535"/>
        <v>0</v>
      </c>
      <c r="AS442" s="167">
        <f t="shared" si="535"/>
        <v>0</v>
      </c>
      <c r="AT442" s="167">
        <f t="shared" si="535"/>
        <v>0</v>
      </c>
      <c r="AU442" s="167">
        <f t="shared" si="535"/>
        <v>0</v>
      </c>
      <c r="AV442" s="167">
        <f t="shared" si="535"/>
        <v>0</v>
      </c>
      <c r="AW442" s="167">
        <f t="shared" si="535"/>
        <v>0</v>
      </c>
      <c r="AX442" s="167">
        <f t="shared" si="535"/>
        <v>0</v>
      </c>
      <c r="AY442" s="167">
        <f t="shared" si="535"/>
        <v>0</v>
      </c>
      <c r="AZ442" s="167">
        <f t="shared" si="535"/>
        <v>0</v>
      </c>
      <c r="BA442" s="167">
        <f t="shared" si="535"/>
        <v>0</v>
      </c>
      <c r="BB442" s="167">
        <f t="shared" si="535"/>
        <v>0</v>
      </c>
      <c r="BC442" s="167">
        <f t="shared" si="535"/>
        <v>0</v>
      </c>
      <c r="BD442" s="167">
        <f t="shared" si="535"/>
        <v>0</v>
      </c>
      <c r="BE442" s="167">
        <f t="shared" si="535"/>
        <v>0</v>
      </c>
      <c r="BG442" s="170"/>
    </row>
    <row r="443" spans="3:59" s="44" customFormat="1" ht="14.25" customHeight="1">
      <c r="D443" s="868" t="s">
        <v>946</v>
      </c>
      <c r="E443" s="868"/>
      <c r="F443" s="868"/>
      <c r="H443" s="868" t="s">
        <v>947</v>
      </c>
      <c r="I443" s="868"/>
      <c r="K443" s="302" t="s">
        <v>948</v>
      </c>
      <c r="O443" s="870" t="str">
        <f>+'Formulario 1'!$F$15</f>
        <v>Cantón:</v>
      </c>
      <c r="P443" s="871"/>
      <c r="Q443" s="872" t="str">
        <f>+'Formulario 1'!$G$15</f>
        <v>ABANGARES</v>
      </c>
      <c r="R443" s="873"/>
      <c r="S443" s="873"/>
      <c r="T443" s="873"/>
      <c r="U443" s="874"/>
      <c r="V443" s="904"/>
      <c r="W443" s="905"/>
      <c r="X443" s="909" t="str">
        <f>IF('Formulario 1'!D421="","",'Formulario 1'!D421)</f>
        <v/>
      </c>
      <c r="Y443" s="910"/>
      <c r="Z443" s="911"/>
      <c r="AE443" s="1" t="str">
        <f t="shared" si="475"/>
        <v/>
      </c>
      <c r="AF443" s="1">
        <f t="shared" si="501"/>
        <v>0</v>
      </c>
      <c r="AG443" s="1">
        <f t="shared" ca="1" si="506"/>
        <v>8</v>
      </c>
      <c r="AH443" s="1" t="str">
        <f t="shared" si="502"/>
        <v/>
      </c>
      <c r="AI443" s="1" t="str">
        <f t="shared" si="503"/>
        <v/>
      </c>
      <c r="AJ443" s="1" t="str">
        <f t="shared" si="504"/>
        <v/>
      </c>
      <c r="AL443" s="167">
        <f t="shared" ref="AL443:BE443" si="536">+IF($AE443="CC",SUMIF($R443:$V443,AL$9,$R462:$V462),0)</f>
        <v>0</v>
      </c>
      <c r="AM443" s="167">
        <f t="shared" si="536"/>
        <v>0</v>
      </c>
      <c r="AN443" s="167">
        <f t="shared" si="536"/>
        <v>0</v>
      </c>
      <c r="AO443" s="167">
        <f t="shared" si="536"/>
        <v>0</v>
      </c>
      <c r="AP443" s="167">
        <f t="shared" si="536"/>
        <v>0</v>
      </c>
      <c r="AQ443" s="167">
        <f t="shared" si="536"/>
        <v>0</v>
      </c>
      <c r="AR443" s="167">
        <f t="shared" si="536"/>
        <v>0</v>
      </c>
      <c r="AS443" s="167">
        <f t="shared" si="536"/>
        <v>0</v>
      </c>
      <c r="AT443" s="167">
        <f t="shared" si="536"/>
        <v>0</v>
      </c>
      <c r="AU443" s="167">
        <f t="shared" si="536"/>
        <v>0</v>
      </c>
      <c r="AV443" s="167">
        <f t="shared" si="536"/>
        <v>0</v>
      </c>
      <c r="AW443" s="167">
        <f t="shared" si="536"/>
        <v>0</v>
      </c>
      <c r="AX443" s="167">
        <f t="shared" si="536"/>
        <v>0</v>
      </c>
      <c r="AY443" s="167">
        <f t="shared" si="536"/>
        <v>0</v>
      </c>
      <c r="AZ443" s="167">
        <f t="shared" si="536"/>
        <v>0</v>
      </c>
      <c r="BA443" s="167">
        <f t="shared" si="536"/>
        <v>0</v>
      </c>
      <c r="BB443" s="167">
        <f t="shared" si="536"/>
        <v>0</v>
      </c>
      <c r="BC443" s="167">
        <f t="shared" si="536"/>
        <v>0</v>
      </c>
      <c r="BD443" s="167">
        <f t="shared" si="536"/>
        <v>0</v>
      </c>
      <c r="BE443" s="167">
        <f t="shared" si="536"/>
        <v>0</v>
      </c>
      <c r="BG443" s="170"/>
    </row>
    <row r="444" spans="3:59" s="44" customFormat="1" ht="14.25" customHeight="1">
      <c r="O444" s="870" t="str">
        <f>+'Formulario 1'!$F$16</f>
        <v>Distrito:</v>
      </c>
      <c r="P444" s="871"/>
      <c r="Q444" s="872" t="str">
        <f>+'Formulario 1'!$G$16</f>
        <v>COLORADO</v>
      </c>
      <c r="R444" s="873"/>
      <c r="S444" s="873"/>
      <c r="T444" s="873"/>
      <c r="U444" s="874"/>
      <c r="V444" s="875" t="s">
        <v>949</v>
      </c>
      <c r="W444" s="876"/>
      <c r="X444" s="879">
        <f>+'Formulario 1'!$C$17</f>
        <v>26780376</v>
      </c>
      <c r="Y444" s="880"/>
      <c r="Z444" s="881"/>
      <c r="AE444" s="1" t="str">
        <f t="shared" si="475"/>
        <v/>
      </c>
      <c r="AF444" s="1">
        <f t="shared" si="501"/>
        <v>0</v>
      </c>
      <c r="AG444" s="1">
        <f t="shared" ca="1" si="506"/>
        <v>8</v>
      </c>
      <c r="AH444" s="1" t="str">
        <f t="shared" si="502"/>
        <v/>
      </c>
      <c r="AI444" s="1" t="str">
        <f t="shared" si="503"/>
        <v/>
      </c>
      <c r="AJ444" s="1" t="str">
        <f t="shared" si="504"/>
        <v/>
      </c>
      <c r="AL444" s="167">
        <f t="shared" ref="AL444:BE444" si="537">+IF($AE444="CC",SUMIF($R444:$V444,AL$9,$R463:$V463),0)</f>
        <v>0</v>
      </c>
      <c r="AM444" s="167">
        <f t="shared" si="537"/>
        <v>0</v>
      </c>
      <c r="AN444" s="167">
        <f t="shared" si="537"/>
        <v>0</v>
      </c>
      <c r="AO444" s="167">
        <f t="shared" si="537"/>
        <v>0</v>
      </c>
      <c r="AP444" s="167">
        <f t="shared" si="537"/>
        <v>0</v>
      </c>
      <c r="AQ444" s="167">
        <f t="shared" si="537"/>
        <v>0</v>
      </c>
      <c r="AR444" s="167">
        <f t="shared" si="537"/>
        <v>0</v>
      </c>
      <c r="AS444" s="167">
        <f t="shared" si="537"/>
        <v>0</v>
      </c>
      <c r="AT444" s="167">
        <f t="shared" si="537"/>
        <v>0</v>
      </c>
      <c r="AU444" s="167">
        <f t="shared" si="537"/>
        <v>0</v>
      </c>
      <c r="AV444" s="167">
        <f t="shared" si="537"/>
        <v>0</v>
      </c>
      <c r="AW444" s="167">
        <f t="shared" si="537"/>
        <v>0</v>
      </c>
      <c r="AX444" s="167">
        <f t="shared" si="537"/>
        <v>0</v>
      </c>
      <c r="AY444" s="167">
        <f t="shared" si="537"/>
        <v>0</v>
      </c>
      <c r="AZ444" s="167">
        <f t="shared" si="537"/>
        <v>0</v>
      </c>
      <c r="BA444" s="167">
        <f t="shared" si="537"/>
        <v>0</v>
      </c>
      <c r="BB444" s="167">
        <f t="shared" si="537"/>
        <v>0</v>
      </c>
      <c r="BC444" s="167">
        <f t="shared" si="537"/>
        <v>0</v>
      </c>
      <c r="BD444" s="167">
        <f t="shared" si="537"/>
        <v>0</v>
      </c>
      <c r="BE444" s="167">
        <f t="shared" si="537"/>
        <v>0</v>
      </c>
      <c r="BG444" s="170"/>
    </row>
    <row r="445" spans="3:59" ht="14.25" customHeight="1" thickBot="1">
      <c r="O445" s="882" t="str">
        <f>+'Formulario 1'!$F$17</f>
        <v>Poblado:</v>
      </c>
      <c r="P445" s="883"/>
      <c r="Q445" s="884" t="str">
        <f>+'Formulario 1'!$G$17</f>
        <v>COLORADO</v>
      </c>
      <c r="R445" s="885"/>
      <c r="S445" s="885"/>
      <c r="T445" s="885"/>
      <c r="U445" s="886"/>
      <c r="V445" s="877"/>
      <c r="W445" s="878"/>
      <c r="X445" s="887" t="str">
        <f>IF('Formulario 1'!D422="","",'Formulario 1'!D422)</f>
        <v/>
      </c>
      <c r="Y445" s="888"/>
      <c r="Z445" s="889"/>
      <c r="AE445" s="1" t="str">
        <f t="shared" si="475"/>
        <v/>
      </c>
      <c r="AF445" s="1">
        <f t="shared" si="501"/>
        <v>0</v>
      </c>
      <c r="AG445" s="1">
        <f t="shared" ca="1" si="506"/>
        <v>8</v>
      </c>
      <c r="AH445" s="1" t="str">
        <f t="shared" si="502"/>
        <v/>
      </c>
      <c r="AI445" s="1" t="str">
        <f t="shared" si="503"/>
        <v/>
      </c>
      <c r="AJ445" s="1" t="str">
        <f t="shared" si="504"/>
        <v/>
      </c>
      <c r="AL445" s="167">
        <f t="shared" ref="AL445:BE445" si="538">+IF($AE445="CC",SUMIF($R445:$V445,AL$9,$R464:$V464),0)</f>
        <v>0</v>
      </c>
      <c r="AM445" s="167">
        <f t="shared" si="538"/>
        <v>0</v>
      </c>
      <c r="AN445" s="167">
        <f t="shared" si="538"/>
        <v>0</v>
      </c>
      <c r="AO445" s="167">
        <f t="shared" si="538"/>
        <v>0</v>
      </c>
      <c r="AP445" s="167">
        <f t="shared" si="538"/>
        <v>0</v>
      </c>
      <c r="AQ445" s="167">
        <f t="shared" si="538"/>
        <v>0</v>
      </c>
      <c r="AR445" s="167">
        <f t="shared" si="538"/>
        <v>0</v>
      </c>
      <c r="AS445" s="167">
        <f t="shared" si="538"/>
        <v>0</v>
      </c>
      <c r="AT445" s="167">
        <f t="shared" si="538"/>
        <v>0</v>
      </c>
      <c r="AU445" s="167">
        <f t="shared" si="538"/>
        <v>0</v>
      </c>
      <c r="AV445" s="167">
        <f t="shared" si="538"/>
        <v>0</v>
      </c>
      <c r="AW445" s="167">
        <f t="shared" si="538"/>
        <v>0</v>
      </c>
      <c r="AX445" s="167">
        <f t="shared" si="538"/>
        <v>0</v>
      </c>
      <c r="AY445" s="167">
        <f t="shared" si="538"/>
        <v>0</v>
      </c>
      <c r="AZ445" s="167">
        <f t="shared" si="538"/>
        <v>0</v>
      </c>
      <c r="BA445" s="167">
        <f t="shared" si="538"/>
        <v>0</v>
      </c>
      <c r="BB445" s="167">
        <f t="shared" si="538"/>
        <v>0</v>
      </c>
      <c r="BC445" s="167">
        <f t="shared" si="538"/>
        <v>0</v>
      </c>
      <c r="BD445" s="167">
        <f t="shared" si="538"/>
        <v>0</v>
      </c>
      <c r="BE445" s="167">
        <f t="shared" si="538"/>
        <v>0</v>
      </c>
      <c r="BG445" s="167"/>
    </row>
    <row r="446" spans="3:59" ht="14.25" customHeight="1">
      <c r="X446" s="171"/>
      <c r="Y446" s="45"/>
      <c r="AE446" s="1" t="str">
        <f t="shared" si="475"/>
        <v/>
      </c>
      <c r="AF446" s="1">
        <f t="shared" si="501"/>
        <v>0</v>
      </c>
      <c r="AG446" s="1">
        <f t="shared" ca="1" si="506"/>
        <v>8</v>
      </c>
      <c r="AH446" s="1" t="str">
        <f t="shared" si="502"/>
        <v/>
      </c>
      <c r="AI446" s="1" t="str">
        <f t="shared" si="503"/>
        <v/>
      </c>
      <c r="AJ446" s="1" t="str">
        <f t="shared" si="504"/>
        <v/>
      </c>
      <c r="AL446" s="167">
        <f t="shared" ref="AL446:BE446" si="539">+IF($AE446="CC",SUMIF($R446:$V446,AL$9,$R465:$V465),0)</f>
        <v>0</v>
      </c>
      <c r="AM446" s="167">
        <f t="shared" si="539"/>
        <v>0</v>
      </c>
      <c r="AN446" s="167">
        <f t="shared" si="539"/>
        <v>0</v>
      </c>
      <c r="AO446" s="167">
        <f t="shared" si="539"/>
        <v>0</v>
      </c>
      <c r="AP446" s="167">
        <f t="shared" si="539"/>
        <v>0</v>
      </c>
      <c r="AQ446" s="167">
        <f t="shared" si="539"/>
        <v>0</v>
      </c>
      <c r="AR446" s="167">
        <f t="shared" si="539"/>
        <v>0</v>
      </c>
      <c r="AS446" s="167">
        <f t="shared" si="539"/>
        <v>0</v>
      </c>
      <c r="AT446" s="167">
        <f t="shared" si="539"/>
        <v>0</v>
      </c>
      <c r="AU446" s="167">
        <f t="shared" si="539"/>
        <v>0</v>
      </c>
      <c r="AV446" s="167">
        <f t="shared" si="539"/>
        <v>0</v>
      </c>
      <c r="AW446" s="167">
        <f t="shared" si="539"/>
        <v>0</v>
      </c>
      <c r="AX446" s="167">
        <f t="shared" si="539"/>
        <v>0</v>
      </c>
      <c r="AY446" s="167">
        <f t="shared" si="539"/>
        <v>0</v>
      </c>
      <c r="AZ446" s="167">
        <f t="shared" si="539"/>
        <v>0</v>
      </c>
      <c r="BA446" s="167">
        <f t="shared" si="539"/>
        <v>0</v>
      </c>
      <c r="BB446" s="167">
        <f t="shared" si="539"/>
        <v>0</v>
      </c>
      <c r="BC446" s="167">
        <f t="shared" si="539"/>
        <v>0</v>
      </c>
      <c r="BD446" s="167">
        <f t="shared" si="539"/>
        <v>0</v>
      </c>
      <c r="BE446" s="167">
        <f t="shared" si="539"/>
        <v>0</v>
      </c>
      <c r="BG446" s="167"/>
    </row>
    <row r="447" spans="3:59" ht="14.25" customHeight="1" thickBot="1">
      <c r="D447" s="835"/>
      <c r="E447" s="835"/>
      <c r="F447" s="835"/>
      <c r="G447" s="44"/>
      <c r="H447" s="835"/>
      <c r="I447" s="835"/>
      <c r="J447" s="44"/>
      <c r="K447" s="44"/>
      <c r="AE447" s="1" t="str">
        <f t="shared" si="475"/>
        <v/>
      </c>
      <c r="AF447" s="1">
        <f t="shared" si="501"/>
        <v>0</v>
      </c>
      <c r="AG447" s="1">
        <f t="shared" ca="1" si="506"/>
        <v>8</v>
      </c>
      <c r="AH447" s="1" t="str">
        <f t="shared" si="502"/>
        <v/>
      </c>
      <c r="AI447" s="1" t="str">
        <f t="shared" si="503"/>
        <v/>
      </c>
      <c r="AJ447" s="1" t="str">
        <f t="shared" si="504"/>
        <v/>
      </c>
      <c r="AL447" s="167">
        <f t="shared" ref="AL447:BE447" si="540">+IF($AE447="CC",SUMIF($R447:$V447,AL$9,$R466:$V466),0)</f>
        <v>0</v>
      </c>
      <c r="AM447" s="167">
        <f t="shared" si="540"/>
        <v>0</v>
      </c>
      <c r="AN447" s="167">
        <f t="shared" si="540"/>
        <v>0</v>
      </c>
      <c r="AO447" s="167">
        <f t="shared" si="540"/>
        <v>0</v>
      </c>
      <c r="AP447" s="167">
        <f t="shared" si="540"/>
        <v>0</v>
      </c>
      <c r="AQ447" s="167">
        <f t="shared" si="540"/>
        <v>0</v>
      </c>
      <c r="AR447" s="167">
        <f t="shared" si="540"/>
        <v>0</v>
      </c>
      <c r="AS447" s="167">
        <f t="shared" si="540"/>
        <v>0</v>
      </c>
      <c r="AT447" s="167">
        <f t="shared" si="540"/>
        <v>0</v>
      </c>
      <c r="AU447" s="167">
        <f t="shared" si="540"/>
        <v>0</v>
      </c>
      <c r="AV447" s="167">
        <f t="shared" si="540"/>
        <v>0</v>
      </c>
      <c r="AW447" s="167">
        <f t="shared" si="540"/>
        <v>0</v>
      </c>
      <c r="AX447" s="167">
        <f t="shared" si="540"/>
        <v>0</v>
      </c>
      <c r="AY447" s="167">
        <f t="shared" si="540"/>
        <v>0</v>
      </c>
      <c r="AZ447" s="167">
        <f t="shared" si="540"/>
        <v>0</v>
      </c>
      <c r="BA447" s="167">
        <f t="shared" si="540"/>
        <v>0</v>
      </c>
      <c r="BB447" s="167">
        <f t="shared" si="540"/>
        <v>0</v>
      </c>
      <c r="BC447" s="167">
        <f t="shared" si="540"/>
        <v>0</v>
      </c>
      <c r="BD447" s="167">
        <f t="shared" si="540"/>
        <v>0</v>
      </c>
      <c r="BE447" s="167">
        <f t="shared" si="540"/>
        <v>0</v>
      </c>
      <c r="BG447" s="167"/>
    </row>
    <row r="448" spans="3:59" ht="14.25" customHeight="1">
      <c r="D448" s="868" t="s">
        <v>950</v>
      </c>
      <c r="E448" s="868"/>
      <c r="F448" s="868"/>
      <c r="G448" s="44"/>
      <c r="H448" s="868" t="s">
        <v>951</v>
      </c>
      <c r="I448" s="868"/>
      <c r="J448" s="44"/>
      <c r="K448" s="302" t="s">
        <v>948</v>
      </c>
      <c r="Z448" s="800" t="s">
        <v>1165</v>
      </c>
      <c r="AA448" s="800"/>
      <c r="AB448" s="800"/>
      <c r="AE448" s="1" t="str">
        <f t="shared" si="475"/>
        <v/>
      </c>
      <c r="AF448" s="1">
        <f t="shared" si="501"/>
        <v>0</v>
      </c>
      <c r="AG448" s="1">
        <f t="shared" ca="1" si="506"/>
        <v>8</v>
      </c>
      <c r="AH448" s="1" t="str">
        <f t="shared" si="502"/>
        <v/>
      </c>
      <c r="AI448" s="1" t="str">
        <f t="shared" si="503"/>
        <v/>
      </c>
      <c r="AJ448" s="1" t="str">
        <f t="shared" si="504"/>
        <v/>
      </c>
      <c r="AL448" s="167">
        <f t="shared" ref="AL448:BE448" si="541">+IF($AE448="CC",SUMIF($R448:$V448,AL$9,$R467:$V467),0)</f>
        <v>0</v>
      </c>
      <c r="AM448" s="167">
        <f t="shared" si="541"/>
        <v>0</v>
      </c>
      <c r="AN448" s="167">
        <f t="shared" si="541"/>
        <v>0</v>
      </c>
      <c r="AO448" s="167">
        <f t="shared" si="541"/>
        <v>0</v>
      </c>
      <c r="AP448" s="167">
        <f t="shared" si="541"/>
        <v>0</v>
      </c>
      <c r="AQ448" s="167">
        <f t="shared" si="541"/>
        <v>0</v>
      </c>
      <c r="AR448" s="167">
        <f t="shared" si="541"/>
        <v>0</v>
      </c>
      <c r="AS448" s="167">
        <f t="shared" si="541"/>
        <v>0</v>
      </c>
      <c r="AT448" s="167">
        <f t="shared" si="541"/>
        <v>0</v>
      </c>
      <c r="AU448" s="167">
        <f t="shared" si="541"/>
        <v>0</v>
      </c>
      <c r="AV448" s="167">
        <f t="shared" si="541"/>
        <v>0</v>
      </c>
      <c r="AW448" s="167">
        <f t="shared" si="541"/>
        <v>0</v>
      </c>
      <c r="AX448" s="167">
        <f t="shared" si="541"/>
        <v>0</v>
      </c>
      <c r="AY448" s="167">
        <f t="shared" si="541"/>
        <v>0</v>
      </c>
      <c r="AZ448" s="167">
        <f t="shared" si="541"/>
        <v>0</v>
      </c>
      <c r="BA448" s="167">
        <f t="shared" si="541"/>
        <v>0</v>
      </c>
      <c r="BB448" s="167">
        <f t="shared" si="541"/>
        <v>0</v>
      </c>
      <c r="BC448" s="167">
        <f t="shared" si="541"/>
        <v>0</v>
      </c>
      <c r="BD448" s="167">
        <f t="shared" si="541"/>
        <v>0</v>
      </c>
      <c r="BE448" s="167">
        <f t="shared" si="541"/>
        <v>0</v>
      </c>
      <c r="BG448" s="167"/>
    </row>
    <row r="449" spans="1:59" ht="18" customHeight="1">
      <c r="A449" s="160">
        <f>+A393+1</f>
        <v>9</v>
      </c>
      <c r="B449" s="159">
        <f>+LOOKUP(A449,'Hoja de Cálculo'!$S$20:$S$45,'Hoja de Cálculo'!$T$20:$T$45)</f>
        <v>7</v>
      </c>
      <c r="C449" s="971" t="s">
        <v>66</v>
      </c>
      <c r="D449" s="971"/>
      <c r="E449" s="971"/>
      <c r="F449" s="971"/>
      <c r="G449" s="971"/>
      <c r="H449" s="971"/>
      <c r="I449" s="971"/>
      <c r="J449" s="971"/>
      <c r="K449" s="971"/>
      <c r="L449" s="971"/>
      <c r="M449" s="971"/>
      <c r="N449" s="971"/>
      <c r="O449" s="971"/>
      <c r="P449" s="971"/>
      <c r="Q449" s="971"/>
      <c r="R449" s="971"/>
      <c r="S449" s="971"/>
      <c r="T449" s="971"/>
      <c r="U449" s="971"/>
      <c r="V449" s="971"/>
      <c r="W449" s="971"/>
      <c r="X449" s="971"/>
      <c r="Y449" s="971"/>
      <c r="Z449" s="971"/>
      <c r="AA449" s="971"/>
      <c r="AE449" s="1" t="str">
        <f t="shared" si="475"/>
        <v/>
      </c>
      <c r="AF449" s="1">
        <f t="shared" si="501"/>
        <v>0</v>
      </c>
      <c r="AG449" s="1">
        <f t="shared" ca="1" si="506"/>
        <v>8</v>
      </c>
      <c r="AH449" s="1" t="str">
        <f t="shared" si="502"/>
        <v/>
      </c>
      <c r="AI449" s="1" t="str">
        <f t="shared" si="503"/>
        <v/>
      </c>
      <c r="AJ449" s="1" t="str">
        <f t="shared" si="504"/>
        <v/>
      </c>
      <c r="AL449" s="167">
        <f t="shared" ref="AL449:BE449" si="542">+IF($AE449="CC",SUMIF($R449:$V449,AL$9,$R468:$V468),0)</f>
        <v>0</v>
      </c>
      <c r="AM449" s="167">
        <f t="shared" si="542"/>
        <v>0</v>
      </c>
      <c r="AN449" s="167">
        <f t="shared" si="542"/>
        <v>0</v>
      </c>
      <c r="AO449" s="167">
        <f t="shared" si="542"/>
        <v>0</v>
      </c>
      <c r="AP449" s="167">
        <f t="shared" si="542"/>
        <v>0</v>
      </c>
      <c r="AQ449" s="167">
        <f t="shared" si="542"/>
        <v>0</v>
      </c>
      <c r="AR449" s="167">
        <f t="shared" si="542"/>
        <v>0</v>
      </c>
      <c r="AS449" s="167">
        <f t="shared" si="542"/>
        <v>0</v>
      </c>
      <c r="AT449" s="167">
        <f t="shared" si="542"/>
        <v>0</v>
      </c>
      <c r="AU449" s="167">
        <f t="shared" si="542"/>
        <v>0</v>
      </c>
      <c r="AV449" s="167">
        <f t="shared" si="542"/>
        <v>0</v>
      </c>
      <c r="AW449" s="167">
        <f t="shared" si="542"/>
        <v>0</v>
      </c>
      <c r="AX449" s="167">
        <f t="shared" si="542"/>
        <v>0</v>
      </c>
      <c r="AY449" s="167">
        <f t="shared" si="542"/>
        <v>0</v>
      </c>
      <c r="AZ449" s="167">
        <f t="shared" si="542"/>
        <v>0</v>
      </c>
      <c r="BA449" s="167">
        <f t="shared" si="542"/>
        <v>0</v>
      </c>
      <c r="BB449" s="167">
        <f t="shared" si="542"/>
        <v>0</v>
      </c>
      <c r="BC449" s="167">
        <f t="shared" si="542"/>
        <v>0</v>
      </c>
      <c r="BD449" s="167">
        <f t="shared" si="542"/>
        <v>0</v>
      </c>
      <c r="BE449" s="167">
        <f t="shared" si="542"/>
        <v>0</v>
      </c>
      <c r="BG449" s="167"/>
    </row>
    <row r="450" spans="1:59" ht="16.5" customHeight="1">
      <c r="C450" s="963" t="s">
        <v>921</v>
      </c>
      <c r="D450" s="963"/>
      <c r="E450" s="963"/>
      <c r="F450" s="963"/>
      <c r="G450" s="963"/>
      <c r="H450" s="963"/>
      <c r="I450" s="963"/>
      <c r="J450" s="963"/>
      <c r="K450" s="963"/>
      <c r="L450" s="963"/>
      <c r="M450" s="963"/>
      <c r="N450" s="963"/>
      <c r="O450" s="963"/>
      <c r="P450" s="963"/>
      <c r="Q450" s="963"/>
      <c r="R450" s="963"/>
      <c r="S450" s="963"/>
      <c r="T450" s="963"/>
      <c r="U450" s="963"/>
      <c r="V450" s="963"/>
      <c r="W450" s="963"/>
      <c r="X450" s="963"/>
      <c r="Y450" s="963"/>
      <c r="Z450" s="963"/>
      <c r="AA450" s="963"/>
      <c r="AE450" s="1" t="str">
        <f t="shared" si="475"/>
        <v/>
      </c>
      <c r="AF450" s="1">
        <f t="shared" si="501"/>
        <v>0</v>
      </c>
      <c r="AG450" s="1">
        <f t="shared" ca="1" si="506"/>
        <v>8</v>
      </c>
      <c r="AH450" s="1" t="str">
        <f t="shared" si="502"/>
        <v/>
      </c>
      <c r="AI450" s="1" t="str">
        <f t="shared" si="503"/>
        <v/>
      </c>
      <c r="AJ450" s="1" t="str">
        <f t="shared" si="504"/>
        <v/>
      </c>
      <c r="AL450" s="167">
        <f t="shared" ref="AL450:BE450" si="543">+IF($AE450="CC",SUMIF($R450:$V450,AL$9,$R469:$V469),0)</f>
        <v>0</v>
      </c>
      <c r="AM450" s="167">
        <f t="shared" si="543"/>
        <v>0</v>
      </c>
      <c r="AN450" s="167">
        <f t="shared" si="543"/>
        <v>0</v>
      </c>
      <c r="AO450" s="167">
        <f t="shared" si="543"/>
        <v>0</v>
      </c>
      <c r="AP450" s="167">
        <f t="shared" si="543"/>
        <v>0</v>
      </c>
      <c r="AQ450" s="167">
        <f t="shared" si="543"/>
        <v>0</v>
      </c>
      <c r="AR450" s="167">
        <f t="shared" si="543"/>
        <v>0</v>
      </c>
      <c r="AS450" s="167">
        <f t="shared" si="543"/>
        <v>0</v>
      </c>
      <c r="AT450" s="167">
        <f t="shared" si="543"/>
        <v>0</v>
      </c>
      <c r="AU450" s="167">
        <f t="shared" si="543"/>
        <v>0</v>
      </c>
      <c r="AV450" s="167">
        <f t="shared" si="543"/>
        <v>0</v>
      </c>
      <c r="AW450" s="167">
        <f t="shared" si="543"/>
        <v>0</v>
      </c>
      <c r="AX450" s="167">
        <f t="shared" si="543"/>
        <v>0</v>
      </c>
      <c r="AY450" s="167">
        <f t="shared" si="543"/>
        <v>0</v>
      </c>
      <c r="AZ450" s="167">
        <f t="shared" si="543"/>
        <v>0</v>
      </c>
      <c r="BA450" s="167">
        <f t="shared" si="543"/>
        <v>0</v>
      </c>
      <c r="BB450" s="167">
        <f t="shared" si="543"/>
        <v>0</v>
      </c>
      <c r="BC450" s="167">
        <f t="shared" si="543"/>
        <v>0</v>
      </c>
      <c r="BD450" s="167">
        <f t="shared" si="543"/>
        <v>0</v>
      </c>
      <c r="BE450" s="167">
        <f t="shared" si="543"/>
        <v>0</v>
      </c>
      <c r="BG450" s="167"/>
    </row>
    <row r="451" spans="1:59" ht="16.5" customHeight="1">
      <c r="C451" s="963" t="s">
        <v>922</v>
      </c>
      <c r="D451" s="963"/>
      <c r="E451" s="963"/>
      <c r="F451" s="963"/>
      <c r="G451" s="963"/>
      <c r="H451" s="963"/>
      <c r="I451" s="963"/>
      <c r="J451" s="963"/>
      <c r="K451" s="963"/>
      <c r="L451" s="963"/>
      <c r="M451" s="963"/>
      <c r="N451" s="963"/>
      <c r="O451" s="963"/>
      <c r="P451" s="963"/>
      <c r="Q451" s="963"/>
      <c r="R451" s="963"/>
      <c r="S451" s="963"/>
      <c r="T451" s="963"/>
      <c r="U451" s="963"/>
      <c r="V451" s="963"/>
      <c r="W451" s="963"/>
      <c r="X451" s="963"/>
      <c r="Y451" s="963"/>
      <c r="Z451" s="963"/>
      <c r="AA451" s="963"/>
      <c r="AE451" s="1" t="str">
        <f t="shared" si="475"/>
        <v/>
      </c>
      <c r="AF451" s="1">
        <f t="shared" si="501"/>
        <v>0</v>
      </c>
      <c r="AG451" s="1">
        <f t="shared" ca="1" si="506"/>
        <v>8</v>
      </c>
      <c r="AH451" s="1" t="str">
        <f t="shared" si="502"/>
        <v/>
      </c>
      <c r="AI451" s="1" t="str">
        <f t="shared" si="503"/>
        <v/>
      </c>
      <c r="AJ451" s="1" t="str">
        <f t="shared" si="504"/>
        <v/>
      </c>
      <c r="AL451" s="167">
        <f t="shared" ref="AL451:BE451" si="544">+IF($AE451="CC",SUMIF($R451:$V451,AL$9,$R470:$V470),0)</f>
        <v>0</v>
      </c>
      <c r="AM451" s="167">
        <f t="shared" si="544"/>
        <v>0</v>
      </c>
      <c r="AN451" s="167">
        <f t="shared" si="544"/>
        <v>0</v>
      </c>
      <c r="AO451" s="167">
        <f t="shared" si="544"/>
        <v>0</v>
      </c>
      <c r="AP451" s="167">
        <f t="shared" si="544"/>
        <v>0</v>
      </c>
      <c r="AQ451" s="167">
        <f t="shared" si="544"/>
        <v>0</v>
      </c>
      <c r="AR451" s="167">
        <f t="shared" si="544"/>
        <v>0</v>
      </c>
      <c r="AS451" s="167">
        <f t="shared" si="544"/>
        <v>0</v>
      </c>
      <c r="AT451" s="167">
        <f t="shared" si="544"/>
        <v>0</v>
      </c>
      <c r="AU451" s="167">
        <f t="shared" si="544"/>
        <v>0</v>
      </c>
      <c r="AV451" s="167">
        <f t="shared" si="544"/>
        <v>0</v>
      </c>
      <c r="AW451" s="167">
        <f t="shared" si="544"/>
        <v>0</v>
      </c>
      <c r="AX451" s="167">
        <f t="shared" si="544"/>
        <v>0</v>
      </c>
      <c r="AY451" s="167">
        <f t="shared" si="544"/>
        <v>0</v>
      </c>
      <c r="AZ451" s="167">
        <f t="shared" si="544"/>
        <v>0</v>
      </c>
      <c r="BA451" s="167">
        <f t="shared" si="544"/>
        <v>0</v>
      </c>
      <c r="BB451" s="167">
        <f t="shared" si="544"/>
        <v>0</v>
      </c>
      <c r="BC451" s="167">
        <f t="shared" si="544"/>
        <v>0</v>
      </c>
      <c r="BD451" s="167">
        <f t="shared" si="544"/>
        <v>0</v>
      </c>
      <c r="BE451" s="167">
        <f t="shared" si="544"/>
        <v>0</v>
      </c>
      <c r="BG451" s="167"/>
    </row>
    <row r="452" spans="1:59" ht="16.5" customHeight="1">
      <c r="C452" s="963" t="s">
        <v>952</v>
      </c>
      <c r="D452" s="963"/>
      <c r="E452" s="963"/>
      <c r="F452" s="963"/>
      <c r="G452" s="963"/>
      <c r="H452" s="963"/>
      <c r="I452" s="963"/>
      <c r="J452" s="963"/>
      <c r="K452" s="963"/>
      <c r="L452" s="963"/>
      <c r="M452" s="963"/>
      <c r="N452" s="963"/>
      <c r="O452" s="963"/>
      <c r="P452" s="963"/>
      <c r="Q452" s="963"/>
      <c r="R452" s="963"/>
      <c r="S452" s="963"/>
      <c r="T452" s="963"/>
      <c r="U452" s="963"/>
      <c r="V452" s="963"/>
      <c r="W452" s="963"/>
      <c r="X452" s="963"/>
      <c r="Y452" s="963"/>
      <c r="Z452" s="963"/>
      <c r="AA452" s="963"/>
      <c r="AE452" s="1" t="str">
        <f t="shared" si="475"/>
        <v/>
      </c>
      <c r="AF452" s="1">
        <f t="shared" si="501"/>
        <v>0</v>
      </c>
      <c r="AG452" s="1">
        <f t="shared" ca="1" si="506"/>
        <v>8</v>
      </c>
      <c r="AH452" s="1" t="str">
        <f t="shared" si="502"/>
        <v/>
      </c>
      <c r="AI452" s="1" t="str">
        <f t="shared" si="503"/>
        <v/>
      </c>
      <c r="AJ452" s="1" t="str">
        <f t="shared" si="504"/>
        <v/>
      </c>
      <c r="AL452" s="167">
        <f t="shared" ref="AL452:BE452" si="545">+IF($AE452="CC",SUMIF($R452:$V452,AL$9,$R471:$V471),0)</f>
        <v>0</v>
      </c>
      <c r="AM452" s="167">
        <f t="shared" si="545"/>
        <v>0</v>
      </c>
      <c r="AN452" s="167">
        <f t="shared" si="545"/>
        <v>0</v>
      </c>
      <c r="AO452" s="167">
        <f t="shared" si="545"/>
        <v>0</v>
      </c>
      <c r="AP452" s="167">
        <f t="shared" si="545"/>
        <v>0</v>
      </c>
      <c r="AQ452" s="167">
        <f t="shared" si="545"/>
        <v>0</v>
      </c>
      <c r="AR452" s="167">
        <f t="shared" si="545"/>
        <v>0</v>
      </c>
      <c r="AS452" s="167">
        <f t="shared" si="545"/>
        <v>0</v>
      </c>
      <c r="AT452" s="167">
        <f t="shared" si="545"/>
        <v>0</v>
      </c>
      <c r="AU452" s="167">
        <f t="shared" si="545"/>
        <v>0</v>
      </c>
      <c r="AV452" s="167">
        <f t="shared" si="545"/>
        <v>0</v>
      </c>
      <c r="AW452" s="167">
        <f t="shared" si="545"/>
        <v>0</v>
      </c>
      <c r="AX452" s="167">
        <f t="shared" si="545"/>
        <v>0</v>
      </c>
      <c r="AY452" s="167">
        <f t="shared" si="545"/>
        <v>0</v>
      </c>
      <c r="AZ452" s="167">
        <f t="shared" si="545"/>
        <v>0</v>
      </c>
      <c r="BA452" s="167">
        <f t="shared" si="545"/>
        <v>0</v>
      </c>
      <c r="BB452" s="167">
        <f t="shared" si="545"/>
        <v>0</v>
      </c>
      <c r="BC452" s="167">
        <f t="shared" si="545"/>
        <v>0</v>
      </c>
      <c r="BD452" s="167">
        <f t="shared" si="545"/>
        <v>0</v>
      </c>
      <c r="BE452" s="167">
        <f t="shared" si="545"/>
        <v>0</v>
      </c>
      <c r="BG452" s="167"/>
    </row>
    <row r="453" spans="1:59" ht="15" customHeight="1" thickBot="1">
      <c r="C453" s="86"/>
      <c r="D453" s="86"/>
      <c r="E453" s="86"/>
      <c r="F453" s="86"/>
      <c r="G453" s="87"/>
      <c r="H453" s="87"/>
      <c r="I453" s="86"/>
      <c r="J453" s="86"/>
      <c r="K453" s="86"/>
      <c r="L453" s="86"/>
      <c r="M453" s="86"/>
      <c r="N453" s="88"/>
      <c r="O453" s="86"/>
      <c r="P453" s="86"/>
      <c r="Q453" s="86"/>
      <c r="R453" s="86"/>
      <c r="S453" s="86"/>
      <c r="T453" s="86"/>
      <c r="U453" s="86"/>
      <c r="V453" s="86"/>
      <c r="W453" s="86"/>
      <c r="X453" s="165"/>
      <c r="Y453" s="86"/>
      <c r="Z453" s="86"/>
      <c r="AA453" s="86"/>
      <c r="AE453" s="1" t="str">
        <f t="shared" si="475"/>
        <v/>
      </c>
      <c r="AF453" s="1">
        <f t="shared" si="501"/>
        <v>0</v>
      </c>
      <c r="AG453" s="1">
        <f t="shared" ca="1" si="506"/>
        <v>8</v>
      </c>
      <c r="AH453" s="1" t="str">
        <f t="shared" si="502"/>
        <v/>
      </c>
      <c r="AI453" s="1" t="str">
        <f t="shared" si="503"/>
        <v/>
      </c>
      <c r="AJ453" s="1" t="str">
        <f t="shared" si="504"/>
        <v/>
      </c>
      <c r="AL453" s="167">
        <f t="shared" ref="AL453:BE453" si="546">+IF($AE453="CC",SUMIF($R453:$V453,AL$9,$R472:$V472),0)</f>
        <v>0</v>
      </c>
      <c r="AM453" s="167">
        <f t="shared" si="546"/>
        <v>0</v>
      </c>
      <c r="AN453" s="167">
        <f t="shared" si="546"/>
        <v>0</v>
      </c>
      <c r="AO453" s="167">
        <f t="shared" si="546"/>
        <v>0</v>
      </c>
      <c r="AP453" s="167">
        <f t="shared" si="546"/>
        <v>0</v>
      </c>
      <c r="AQ453" s="167">
        <f t="shared" si="546"/>
        <v>0</v>
      </c>
      <c r="AR453" s="167">
        <f t="shared" si="546"/>
        <v>0</v>
      </c>
      <c r="AS453" s="167">
        <f t="shared" si="546"/>
        <v>0</v>
      </c>
      <c r="AT453" s="167">
        <f t="shared" si="546"/>
        <v>0</v>
      </c>
      <c r="AU453" s="167">
        <f t="shared" si="546"/>
        <v>0</v>
      </c>
      <c r="AV453" s="167">
        <f t="shared" si="546"/>
        <v>0</v>
      </c>
      <c r="AW453" s="167">
        <f t="shared" si="546"/>
        <v>0</v>
      </c>
      <c r="AX453" s="167">
        <f t="shared" si="546"/>
        <v>0</v>
      </c>
      <c r="AY453" s="167">
        <f t="shared" si="546"/>
        <v>0</v>
      </c>
      <c r="AZ453" s="167">
        <f t="shared" si="546"/>
        <v>0</v>
      </c>
      <c r="BA453" s="167">
        <f t="shared" si="546"/>
        <v>0</v>
      </c>
      <c r="BB453" s="167">
        <f t="shared" si="546"/>
        <v>0</v>
      </c>
      <c r="BC453" s="167">
        <f t="shared" si="546"/>
        <v>0</v>
      </c>
      <c r="BD453" s="167">
        <f t="shared" si="546"/>
        <v>0</v>
      </c>
      <c r="BE453" s="167">
        <f t="shared" si="546"/>
        <v>0</v>
      </c>
      <c r="BG453" s="167"/>
    </row>
    <row r="454" spans="1:59" ht="15.75" customHeight="1" thickBot="1">
      <c r="C454" s="964" t="s">
        <v>953</v>
      </c>
      <c r="D454" s="965"/>
      <c r="E454" s="966" t="str">
        <f>+'Formulario 1'!$D$9</f>
        <v>LICEO DE COLORADO</v>
      </c>
      <c r="F454" s="966"/>
      <c r="G454" s="966"/>
      <c r="H454" s="966"/>
      <c r="I454" s="964" t="s">
        <v>897</v>
      </c>
      <c r="J454" s="967"/>
      <c r="K454" s="966" t="str">
        <f>+'Formulario 1'!$C$14</f>
        <v>CAÑAS</v>
      </c>
      <c r="L454" s="966"/>
      <c r="M454" s="966"/>
      <c r="N454" s="964" t="s">
        <v>898</v>
      </c>
      <c r="O454" s="965"/>
      <c r="P454" s="89">
        <f>+'Formulario 1'!$C$15</f>
        <v>4</v>
      </c>
      <c r="Q454" s="964" t="s">
        <v>916</v>
      </c>
      <c r="R454" s="965"/>
      <c r="S454" s="965"/>
      <c r="T454" s="965"/>
      <c r="U454" s="965"/>
      <c r="V454" s="965"/>
      <c r="W454" s="966">
        <f>+'Formulario 1'!$E$7</f>
        <v>4113</v>
      </c>
      <c r="X454" s="968"/>
      <c r="Y454" s="304" t="s">
        <v>923</v>
      </c>
      <c r="Z454" s="969">
        <f ca="1">+'Formulario 1'!$H$72</f>
        <v>45513</v>
      </c>
      <c r="AA454" s="970"/>
      <c r="AE454" s="1" t="str">
        <f t="shared" si="475"/>
        <v/>
      </c>
      <c r="AF454" s="1">
        <f t="shared" si="501"/>
        <v>0</v>
      </c>
      <c r="AG454" s="1">
        <f t="shared" ca="1" si="506"/>
        <v>8</v>
      </c>
      <c r="AH454" s="1" t="str">
        <f t="shared" si="502"/>
        <v/>
      </c>
      <c r="AI454" s="1" t="str">
        <f t="shared" si="503"/>
        <v/>
      </c>
      <c r="AJ454" s="1" t="str">
        <f t="shared" si="504"/>
        <v/>
      </c>
      <c r="AL454" s="167">
        <f t="shared" ref="AL454:BE454" si="547">+IF($AE454="CC",SUMIF($R454:$V454,AL$9,$R473:$V473),0)</f>
        <v>0</v>
      </c>
      <c r="AM454" s="167">
        <f t="shared" si="547"/>
        <v>0</v>
      </c>
      <c r="AN454" s="167">
        <f t="shared" si="547"/>
        <v>0</v>
      </c>
      <c r="AO454" s="167">
        <f t="shared" si="547"/>
        <v>0</v>
      </c>
      <c r="AP454" s="167">
        <f t="shared" si="547"/>
        <v>0</v>
      </c>
      <c r="AQ454" s="167">
        <f t="shared" si="547"/>
        <v>0</v>
      </c>
      <c r="AR454" s="167">
        <f t="shared" si="547"/>
        <v>0</v>
      </c>
      <c r="AS454" s="167">
        <f t="shared" si="547"/>
        <v>0</v>
      </c>
      <c r="AT454" s="167">
        <f t="shared" si="547"/>
        <v>0</v>
      </c>
      <c r="AU454" s="167">
        <f t="shared" si="547"/>
        <v>0</v>
      </c>
      <c r="AV454" s="167">
        <f t="shared" si="547"/>
        <v>0</v>
      </c>
      <c r="AW454" s="167">
        <f t="shared" si="547"/>
        <v>0</v>
      </c>
      <c r="AX454" s="167">
        <f t="shared" si="547"/>
        <v>0</v>
      </c>
      <c r="AY454" s="167">
        <f t="shared" si="547"/>
        <v>0</v>
      </c>
      <c r="AZ454" s="167">
        <f t="shared" si="547"/>
        <v>0</v>
      </c>
      <c r="BA454" s="167">
        <f t="shared" si="547"/>
        <v>0</v>
      </c>
      <c r="BB454" s="167">
        <f t="shared" si="547"/>
        <v>0</v>
      </c>
      <c r="BC454" s="167">
        <f t="shared" si="547"/>
        <v>0</v>
      </c>
      <c r="BD454" s="167">
        <f t="shared" si="547"/>
        <v>0</v>
      </c>
      <c r="BE454" s="167">
        <f t="shared" si="547"/>
        <v>0</v>
      </c>
      <c r="BG454" s="167"/>
    </row>
    <row r="455" spans="1:59" ht="15.75" thickBot="1"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166"/>
      <c r="Y455" s="66"/>
      <c r="Z455" s="66"/>
      <c r="AA455" s="66"/>
      <c r="AE455" s="1" t="str">
        <f t="shared" si="475"/>
        <v/>
      </c>
      <c r="AF455" s="1">
        <f t="shared" si="501"/>
        <v>0</v>
      </c>
      <c r="AG455" s="1">
        <f t="shared" ca="1" si="506"/>
        <v>8</v>
      </c>
      <c r="AH455" s="1" t="str">
        <f t="shared" si="502"/>
        <v/>
      </c>
      <c r="AI455" s="1" t="str">
        <f t="shared" si="503"/>
        <v/>
      </c>
      <c r="AJ455" s="1" t="str">
        <f t="shared" si="504"/>
        <v/>
      </c>
      <c r="AL455" s="167">
        <f t="shared" ref="AL455:BE455" si="548">+IF($AE455="CC",SUMIF($R455:$V455,AL$9,$R474:$V474),0)</f>
        <v>0</v>
      </c>
      <c r="AM455" s="167">
        <f t="shared" si="548"/>
        <v>0</v>
      </c>
      <c r="AN455" s="167">
        <f t="shared" si="548"/>
        <v>0</v>
      </c>
      <c r="AO455" s="167">
        <f t="shared" si="548"/>
        <v>0</v>
      </c>
      <c r="AP455" s="167">
        <f t="shared" si="548"/>
        <v>0</v>
      </c>
      <c r="AQ455" s="167">
        <f t="shared" si="548"/>
        <v>0</v>
      </c>
      <c r="AR455" s="167">
        <f t="shared" si="548"/>
        <v>0</v>
      </c>
      <c r="AS455" s="167">
        <f t="shared" si="548"/>
        <v>0</v>
      </c>
      <c r="AT455" s="167">
        <f t="shared" si="548"/>
        <v>0</v>
      </c>
      <c r="AU455" s="167">
        <f t="shared" si="548"/>
        <v>0</v>
      </c>
      <c r="AV455" s="167">
        <f t="shared" si="548"/>
        <v>0</v>
      </c>
      <c r="AW455" s="167">
        <f t="shared" si="548"/>
        <v>0</v>
      </c>
      <c r="AX455" s="167">
        <f t="shared" si="548"/>
        <v>0</v>
      </c>
      <c r="AY455" s="167">
        <f t="shared" si="548"/>
        <v>0</v>
      </c>
      <c r="AZ455" s="167">
        <f t="shared" si="548"/>
        <v>0</v>
      </c>
      <c r="BA455" s="167">
        <f t="shared" si="548"/>
        <v>0</v>
      </c>
      <c r="BB455" s="167">
        <f t="shared" si="548"/>
        <v>0</v>
      </c>
      <c r="BC455" s="167">
        <f t="shared" si="548"/>
        <v>0</v>
      </c>
      <c r="BD455" s="167">
        <f t="shared" si="548"/>
        <v>0</v>
      </c>
      <c r="BE455" s="167">
        <f t="shared" si="548"/>
        <v>0</v>
      </c>
      <c r="BG455" s="167"/>
    </row>
    <row r="456" spans="1:59" ht="23.25" customHeight="1" thickBot="1">
      <c r="A456" s="927" t="s">
        <v>958</v>
      </c>
      <c r="B456" s="930" t="s">
        <v>985</v>
      </c>
      <c r="C456" s="933" t="str">
        <f>IF(LOOKUP(A449,'Hoja de Cálculo'!$S$20:$S$45,'Hoja de Cálculo'!$V$20:$V$45)="","n.a.",LOOKUP(A449,'Hoja de Cálculo'!$S$20:$S$45,'Hoja de Cálculo'!$V$20:$V$45))</f>
        <v>Educación Cívica y Estudios Sociales</v>
      </c>
      <c r="D456" s="933"/>
      <c r="E456" s="933"/>
      <c r="F456" s="933"/>
      <c r="G456" s="933"/>
      <c r="H456" s="933"/>
      <c r="I456" s="933"/>
      <c r="J456" s="933"/>
      <c r="K456" s="933"/>
      <c r="L456" s="934"/>
      <c r="M456" s="934"/>
      <c r="N456" s="934"/>
      <c r="O456" s="934"/>
      <c r="P456" s="934"/>
      <c r="Q456" s="934"/>
      <c r="R456" s="934"/>
      <c r="S456" s="934"/>
      <c r="T456" s="934"/>
      <c r="U456" s="934"/>
      <c r="V456" s="934"/>
      <c r="W456" s="934"/>
      <c r="X456" s="934"/>
      <c r="Y456" s="933"/>
      <c r="Z456" s="933"/>
      <c r="AA456" s="935"/>
      <c r="AB456" s="936" t="s">
        <v>924</v>
      </c>
      <c r="AE456" s="1" t="str">
        <f t="shared" si="475"/>
        <v/>
      </c>
      <c r="AF456" s="1">
        <f t="shared" si="501"/>
        <v>0</v>
      </c>
      <c r="AG456" s="1">
        <f t="shared" ca="1" si="506"/>
        <v>8</v>
      </c>
      <c r="AH456" s="1" t="str">
        <f t="shared" si="502"/>
        <v/>
      </c>
      <c r="AI456" s="1" t="str">
        <f t="shared" si="503"/>
        <v/>
      </c>
      <c r="AJ456" s="1" t="str">
        <f t="shared" si="504"/>
        <v/>
      </c>
      <c r="AL456" s="167">
        <f t="shared" ref="AL456:BE456" si="549">+IF($AE456="CC",SUMIF($R456:$V456,AL$9,$R475:$V475),0)</f>
        <v>0</v>
      </c>
      <c r="AM456" s="167">
        <f t="shared" si="549"/>
        <v>0</v>
      </c>
      <c r="AN456" s="167">
        <f t="shared" si="549"/>
        <v>0</v>
      </c>
      <c r="AO456" s="167">
        <f t="shared" si="549"/>
        <v>0</v>
      </c>
      <c r="AP456" s="167">
        <f t="shared" si="549"/>
        <v>0</v>
      </c>
      <c r="AQ456" s="167">
        <f t="shared" si="549"/>
        <v>0</v>
      </c>
      <c r="AR456" s="167">
        <f t="shared" si="549"/>
        <v>0</v>
      </c>
      <c r="AS456" s="167">
        <f t="shared" si="549"/>
        <v>0</v>
      </c>
      <c r="AT456" s="167">
        <f t="shared" si="549"/>
        <v>0</v>
      </c>
      <c r="AU456" s="167">
        <f t="shared" si="549"/>
        <v>0</v>
      </c>
      <c r="AV456" s="167">
        <f t="shared" si="549"/>
        <v>0</v>
      </c>
      <c r="AW456" s="167">
        <f t="shared" si="549"/>
        <v>0</v>
      </c>
      <c r="AX456" s="167">
        <f t="shared" si="549"/>
        <v>0</v>
      </c>
      <c r="AY456" s="167">
        <f t="shared" si="549"/>
        <v>0</v>
      </c>
      <c r="AZ456" s="167">
        <f t="shared" si="549"/>
        <v>0</v>
      </c>
      <c r="BA456" s="167">
        <f t="shared" si="549"/>
        <v>0</v>
      </c>
      <c r="BB456" s="167">
        <f t="shared" si="549"/>
        <v>0</v>
      </c>
      <c r="BC456" s="167">
        <f t="shared" si="549"/>
        <v>0</v>
      </c>
      <c r="BD456" s="167">
        <f t="shared" si="549"/>
        <v>0</v>
      </c>
      <c r="BE456" s="167">
        <f t="shared" si="549"/>
        <v>0</v>
      </c>
      <c r="BG456" s="167"/>
    </row>
    <row r="457" spans="1:59" ht="15.75" customHeight="1">
      <c r="A457" s="928"/>
      <c r="B457" s="931"/>
      <c r="C457" s="939" t="s">
        <v>925</v>
      </c>
      <c r="D457" s="941" t="s">
        <v>926</v>
      </c>
      <c r="E457" s="942"/>
      <c r="F457" s="942"/>
      <c r="G457" s="943"/>
      <c r="H457" s="947" t="s">
        <v>927</v>
      </c>
      <c r="I457" s="947" t="s">
        <v>928</v>
      </c>
      <c r="J457" s="941" t="s">
        <v>929</v>
      </c>
      <c r="K457" s="942"/>
      <c r="L457" s="949" t="s">
        <v>49</v>
      </c>
      <c r="M457" s="950"/>
      <c r="N457" s="950"/>
      <c r="O457" s="950"/>
      <c r="P457" s="950"/>
      <c r="Q457" s="951" t="s">
        <v>930</v>
      </c>
      <c r="R457" s="953" t="s">
        <v>931</v>
      </c>
      <c r="S457" s="954"/>
      <c r="T457" s="954"/>
      <c r="U457" s="954"/>
      <c r="V457" s="955"/>
      <c r="W457" s="954" t="s">
        <v>930</v>
      </c>
      <c r="X457" s="957" t="s">
        <v>934</v>
      </c>
      <c r="Y457" s="959" t="s">
        <v>932</v>
      </c>
      <c r="Z457" s="961" t="s">
        <v>933</v>
      </c>
      <c r="AA457" s="962"/>
      <c r="AB457" s="937"/>
      <c r="AE457" s="1" t="str">
        <f t="shared" si="475"/>
        <v/>
      </c>
      <c r="AF457" s="1">
        <f t="shared" si="501"/>
        <v>0</v>
      </c>
      <c r="AG457" s="1">
        <f t="shared" ca="1" si="506"/>
        <v>8</v>
      </c>
      <c r="AH457" s="1" t="str">
        <f t="shared" si="502"/>
        <v/>
      </c>
      <c r="AI457" s="1" t="str">
        <f t="shared" si="503"/>
        <v/>
      </c>
      <c r="AJ457" s="1" t="str">
        <f t="shared" si="504"/>
        <v/>
      </c>
      <c r="AL457" s="167">
        <f t="shared" ref="AL457:BE457" si="550">+IF($AE457="CC",SUMIF($R457:$V457,AL$9,$R476:$V476),0)</f>
        <v>0</v>
      </c>
      <c r="AM457" s="167">
        <f t="shared" si="550"/>
        <v>0</v>
      </c>
      <c r="AN457" s="167">
        <f t="shared" si="550"/>
        <v>0</v>
      </c>
      <c r="AO457" s="167">
        <f t="shared" si="550"/>
        <v>0</v>
      </c>
      <c r="AP457" s="167">
        <f t="shared" si="550"/>
        <v>0</v>
      </c>
      <c r="AQ457" s="167">
        <f t="shared" si="550"/>
        <v>0</v>
      </c>
      <c r="AR457" s="167">
        <f t="shared" si="550"/>
        <v>0</v>
      </c>
      <c r="AS457" s="167">
        <f t="shared" si="550"/>
        <v>0</v>
      </c>
      <c r="AT457" s="167">
        <f t="shared" si="550"/>
        <v>0</v>
      </c>
      <c r="AU457" s="167">
        <f t="shared" si="550"/>
        <v>0</v>
      </c>
      <c r="AV457" s="167">
        <f t="shared" si="550"/>
        <v>0</v>
      </c>
      <c r="AW457" s="167">
        <f t="shared" si="550"/>
        <v>0</v>
      </c>
      <c r="AX457" s="167">
        <f t="shared" si="550"/>
        <v>0</v>
      </c>
      <c r="AY457" s="167">
        <f t="shared" si="550"/>
        <v>0</v>
      </c>
      <c r="AZ457" s="167">
        <f t="shared" si="550"/>
        <v>0</v>
      </c>
      <c r="BA457" s="167">
        <f t="shared" si="550"/>
        <v>0</v>
      </c>
      <c r="BB457" s="167">
        <f t="shared" si="550"/>
        <v>0</v>
      </c>
      <c r="BC457" s="167">
        <f t="shared" si="550"/>
        <v>0</v>
      </c>
      <c r="BD457" s="167">
        <f t="shared" si="550"/>
        <v>0</v>
      </c>
      <c r="BE457" s="167">
        <f t="shared" si="550"/>
        <v>0</v>
      </c>
      <c r="BG457" s="167"/>
    </row>
    <row r="458" spans="1:59" ht="15.75" thickBot="1">
      <c r="A458" s="929"/>
      <c r="B458" s="932"/>
      <c r="C458" s="940"/>
      <c r="D458" s="944"/>
      <c r="E458" s="945"/>
      <c r="F458" s="945"/>
      <c r="G458" s="946"/>
      <c r="H458" s="948"/>
      <c r="I458" s="948"/>
      <c r="J458" s="944"/>
      <c r="K458" s="945"/>
      <c r="L458" s="312" t="s">
        <v>1</v>
      </c>
      <c r="M458" s="313" t="s">
        <v>2</v>
      </c>
      <c r="N458" s="313" t="s">
        <v>3</v>
      </c>
      <c r="O458" s="313" t="s">
        <v>4</v>
      </c>
      <c r="P458" s="313" t="s">
        <v>5</v>
      </c>
      <c r="Q458" s="952"/>
      <c r="R458" s="312">
        <v>7</v>
      </c>
      <c r="S458" s="313">
        <v>5</v>
      </c>
      <c r="T458" s="313">
        <v>9</v>
      </c>
      <c r="U458" s="313">
        <v>1</v>
      </c>
      <c r="V458" s="314">
        <v>1</v>
      </c>
      <c r="W458" s="956"/>
      <c r="X458" s="958"/>
      <c r="Y458" s="960"/>
      <c r="Z458" s="315" t="s">
        <v>935</v>
      </c>
      <c r="AA458" s="316" t="s">
        <v>936</v>
      </c>
      <c r="AB458" s="938"/>
      <c r="AE458" s="1" t="str">
        <f t="shared" si="475"/>
        <v>CC</v>
      </c>
      <c r="AF458" s="1">
        <f t="shared" si="501"/>
        <v>0</v>
      </c>
      <c r="AG458" s="1">
        <f t="shared" ca="1" si="506"/>
        <v>8</v>
      </c>
      <c r="AH458" s="1" t="str">
        <f t="shared" si="502"/>
        <v/>
      </c>
      <c r="AI458" s="1" t="str">
        <f t="shared" si="503"/>
        <v/>
      </c>
      <c r="AJ458" s="1" t="str">
        <f t="shared" si="504"/>
        <v/>
      </c>
      <c r="AL458" s="167">
        <f t="shared" ref="AL458:BE458" si="551">+IF($AE458="CC",SUMIF($R458:$V458,AL$9,$R477:$V477),0)</f>
        <v>0</v>
      </c>
      <c r="AM458" s="167">
        <f t="shared" si="551"/>
        <v>0</v>
      </c>
      <c r="AN458" s="167">
        <f t="shared" si="551"/>
        <v>0</v>
      </c>
      <c r="AO458" s="167">
        <f t="shared" si="551"/>
        <v>0</v>
      </c>
      <c r="AP458" s="167">
        <f t="shared" si="551"/>
        <v>0</v>
      </c>
      <c r="AQ458" s="167">
        <f t="shared" si="551"/>
        <v>0</v>
      </c>
      <c r="AR458" s="167">
        <f t="shared" si="551"/>
        <v>0</v>
      </c>
      <c r="AS458" s="167">
        <f t="shared" si="551"/>
        <v>0</v>
      </c>
      <c r="AT458" s="167">
        <f t="shared" si="551"/>
        <v>0</v>
      </c>
      <c r="AU458" s="167">
        <f t="shared" si="551"/>
        <v>0</v>
      </c>
      <c r="AV458" s="167">
        <f t="shared" si="551"/>
        <v>0</v>
      </c>
      <c r="AW458" s="167">
        <f t="shared" si="551"/>
        <v>0</v>
      </c>
      <c r="AX458" s="167">
        <f t="shared" si="551"/>
        <v>0</v>
      </c>
      <c r="AY458" s="167">
        <f t="shared" si="551"/>
        <v>0</v>
      </c>
      <c r="AZ458" s="167">
        <f t="shared" si="551"/>
        <v>0</v>
      </c>
      <c r="BA458" s="167">
        <f t="shared" si="551"/>
        <v>0</v>
      </c>
      <c r="BB458" s="167">
        <f t="shared" si="551"/>
        <v>0</v>
      </c>
      <c r="BC458" s="167">
        <f t="shared" si="551"/>
        <v>0</v>
      </c>
      <c r="BD458" s="167">
        <f t="shared" si="551"/>
        <v>0</v>
      </c>
      <c r="BE458" s="167">
        <f t="shared" si="551"/>
        <v>0</v>
      </c>
      <c r="BG458" s="167"/>
    </row>
    <row r="459" spans="1:59">
      <c r="A459" s="97"/>
      <c r="B459" s="98"/>
      <c r="C459" s="317">
        <v>1</v>
      </c>
      <c r="D459" s="924"/>
      <c r="E459" s="925"/>
      <c r="F459" s="925"/>
      <c r="G459" s="926"/>
      <c r="H459" s="46"/>
      <c r="I459" s="46"/>
      <c r="J459" s="924"/>
      <c r="K459" s="925"/>
      <c r="L459" s="47"/>
      <c r="M459" s="48"/>
      <c r="N459" s="48"/>
      <c r="O459" s="48"/>
      <c r="P459" s="48"/>
      <c r="Q459" s="318">
        <f>+SUM(L459:P459)</f>
        <v>0</v>
      </c>
      <c r="R459" s="47"/>
      <c r="S459" s="59"/>
      <c r="T459" s="59"/>
      <c r="U459" s="59"/>
      <c r="V459" s="62"/>
      <c r="W459" s="319">
        <f>+SUM(Q459:V459)</f>
        <v>0</v>
      </c>
      <c r="X459" s="320">
        <f t="shared" ref="X459:X476" si="552">IF(W459=0,0,IF(W459&gt;48,"E",IF(W459&lt;44,0,IF(A459="A",0,48-W459))))</f>
        <v>0</v>
      </c>
      <c r="Y459" s="321">
        <f>+IF(X459="E","E",(W459+X459))</f>
        <v>0</v>
      </c>
      <c r="Z459" s="57"/>
      <c r="AA459" s="333">
        <f>+IF(Y459="E","E",(Y459-Z459))</f>
        <v>0</v>
      </c>
      <c r="AB459" s="323" t="str">
        <f>IF(A459="A","√",IF('Formulario 1'!$D$11=8,IF('Cuadro de Personal'!Q459&gt;30,"E",IF(Y459&gt;48,"E","√")),IF(Y459&gt;48,"E","√")))</f>
        <v>√</v>
      </c>
      <c r="AC459" s="1">
        <f>+IF(AB459="√",1,0)</f>
        <v>1</v>
      </c>
      <c r="AE459" s="1" t="str">
        <f t="shared" ref="AE459:AE522" si="553">+IF(L459="7º","CC","")</f>
        <v/>
      </c>
      <c r="AF459" s="1">
        <f t="shared" si="501"/>
        <v>0</v>
      </c>
      <c r="AG459" s="1">
        <f t="shared" ca="1" si="506"/>
        <v>8</v>
      </c>
      <c r="AH459" s="1" t="str">
        <f t="shared" si="502"/>
        <v/>
      </c>
      <c r="AI459" s="1" t="str">
        <f t="shared" si="503"/>
        <v/>
      </c>
      <c r="AJ459" s="1" t="str">
        <f t="shared" si="504"/>
        <v/>
      </c>
      <c r="AL459" s="167">
        <f t="shared" ref="AL459:BE459" si="554">+IF($AE459="CC",SUMIF($R459:$V459,AL$9,$R478:$V478),0)</f>
        <v>0</v>
      </c>
      <c r="AM459" s="167">
        <f t="shared" si="554"/>
        <v>0</v>
      </c>
      <c r="AN459" s="167">
        <f t="shared" si="554"/>
        <v>0</v>
      </c>
      <c r="AO459" s="167">
        <f t="shared" si="554"/>
        <v>0</v>
      </c>
      <c r="AP459" s="167">
        <f t="shared" si="554"/>
        <v>0</v>
      </c>
      <c r="AQ459" s="167">
        <f t="shared" si="554"/>
        <v>0</v>
      </c>
      <c r="AR459" s="167">
        <f t="shared" si="554"/>
        <v>0</v>
      </c>
      <c r="AS459" s="167">
        <f t="shared" si="554"/>
        <v>0</v>
      </c>
      <c r="AT459" s="167">
        <f t="shared" si="554"/>
        <v>0</v>
      </c>
      <c r="AU459" s="167">
        <f t="shared" si="554"/>
        <v>0</v>
      </c>
      <c r="AV459" s="167">
        <f t="shared" si="554"/>
        <v>0</v>
      </c>
      <c r="AW459" s="167">
        <f t="shared" si="554"/>
        <v>0</v>
      </c>
      <c r="AX459" s="167">
        <f t="shared" si="554"/>
        <v>0</v>
      </c>
      <c r="AY459" s="167">
        <f t="shared" si="554"/>
        <v>0</v>
      </c>
      <c r="AZ459" s="167">
        <f t="shared" si="554"/>
        <v>0</v>
      </c>
      <c r="BA459" s="167">
        <f t="shared" si="554"/>
        <v>0</v>
      </c>
      <c r="BB459" s="167">
        <f t="shared" si="554"/>
        <v>0</v>
      </c>
      <c r="BC459" s="167">
        <f t="shared" si="554"/>
        <v>0</v>
      </c>
      <c r="BD459" s="167">
        <f t="shared" si="554"/>
        <v>0</v>
      </c>
      <c r="BE459" s="167">
        <f t="shared" si="554"/>
        <v>0</v>
      </c>
      <c r="BG459" s="167"/>
    </row>
    <row r="460" spans="1:59">
      <c r="A460" s="93"/>
      <c r="B460" s="94"/>
      <c r="C460" s="324">
        <v>2</v>
      </c>
      <c r="D460" s="832"/>
      <c r="E460" s="833"/>
      <c r="F460" s="833"/>
      <c r="G460" s="834"/>
      <c r="H460" s="49"/>
      <c r="I460" s="50"/>
      <c r="J460" s="866"/>
      <c r="K460" s="867"/>
      <c r="L460" s="51"/>
      <c r="M460" s="52"/>
      <c r="N460" s="52"/>
      <c r="O460" s="52"/>
      <c r="P460" s="52"/>
      <c r="Q460" s="318">
        <f t="shared" ref="Q460:Q476" si="555">+SUM(L460:P460)</f>
        <v>0</v>
      </c>
      <c r="R460" s="51"/>
      <c r="S460" s="60"/>
      <c r="T460" s="59"/>
      <c r="U460" s="59"/>
      <c r="V460" s="63"/>
      <c r="W460" s="319">
        <f t="shared" ref="W460:W476" si="556">+SUM(Q460:V460)</f>
        <v>0</v>
      </c>
      <c r="X460" s="320">
        <f t="shared" si="552"/>
        <v>0</v>
      </c>
      <c r="Y460" s="325">
        <f>+IF(X460="E","E",(W460+X460))</f>
        <v>0</v>
      </c>
      <c r="Z460" s="51"/>
      <c r="AA460" s="334">
        <f>+IF(Y460="E","E",(Y460-Z460))</f>
        <v>0</v>
      </c>
      <c r="AB460" s="327" t="str">
        <f>IF(A460="A","√",IF('Formulario 1'!$D$11=8,IF('Cuadro de Personal'!Q460&gt;30,"E",IF(Y460&gt;48,"E","√")),IF(Y460&gt;48,"E","√")))</f>
        <v>√</v>
      </c>
      <c r="AC460" s="1">
        <f t="shared" ref="AC460:AC476" si="557">+IF(AB460="√",1,0)</f>
        <v>1</v>
      </c>
      <c r="AE460" s="1" t="str">
        <f t="shared" si="553"/>
        <v/>
      </c>
      <c r="AF460" s="1">
        <f t="shared" si="501"/>
        <v>0</v>
      </c>
      <c r="AG460" s="1">
        <f t="shared" ca="1" si="506"/>
        <v>8</v>
      </c>
      <c r="AH460" s="1" t="str">
        <f t="shared" si="502"/>
        <v/>
      </c>
      <c r="AI460" s="1" t="str">
        <f t="shared" si="503"/>
        <v/>
      </c>
      <c r="AJ460" s="1" t="str">
        <f t="shared" si="504"/>
        <v/>
      </c>
      <c r="AL460" s="167">
        <f t="shared" ref="AL460:BE460" si="558">+IF($AE460="CC",SUMIF($R460:$V460,AL$9,$R479:$V479),0)</f>
        <v>0</v>
      </c>
      <c r="AM460" s="167">
        <f t="shared" si="558"/>
        <v>0</v>
      </c>
      <c r="AN460" s="167">
        <f t="shared" si="558"/>
        <v>0</v>
      </c>
      <c r="AO460" s="167">
        <f t="shared" si="558"/>
        <v>0</v>
      </c>
      <c r="AP460" s="167">
        <f t="shared" si="558"/>
        <v>0</v>
      </c>
      <c r="AQ460" s="167">
        <f t="shared" si="558"/>
        <v>0</v>
      </c>
      <c r="AR460" s="167">
        <f t="shared" si="558"/>
        <v>0</v>
      </c>
      <c r="AS460" s="167">
        <f t="shared" si="558"/>
        <v>0</v>
      </c>
      <c r="AT460" s="167">
        <f t="shared" si="558"/>
        <v>0</v>
      </c>
      <c r="AU460" s="167">
        <f t="shared" si="558"/>
        <v>0</v>
      </c>
      <c r="AV460" s="167">
        <f t="shared" si="558"/>
        <v>0</v>
      </c>
      <c r="AW460" s="167">
        <f t="shared" si="558"/>
        <v>0</v>
      </c>
      <c r="AX460" s="167">
        <f t="shared" si="558"/>
        <v>0</v>
      </c>
      <c r="AY460" s="167">
        <f t="shared" si="558"/>
        <v>0</v>
      </c>
      <c r="AZ460" s="167">
        <f t="shared" si="558"/>
        <v>0</v>
      </c>
      <c r="BA460" s="167">
        <f t="shared" si="558"/>
        <v>0</v>
      </c>
      <c r="BB460" s="167">
        <f t="shared" si="558"/>
        <v>0</v>
      </c>
      <c r="BC460" s="167">
        <f t="shared" si="558"/>
        <v>0</v>
      </c>
      <c r="BD460" s="167">
        <f t="shared" si="558"/>
        <v>0</v>
      </c>
      <c r="BE460" s="167">
        <f t="shared" si="558"/>
        <v>0</v>
      </c>
      <c r="BG460" s="167"/>
    </row>
    <row r="461" spans="1:59">
      <c r="A461" s="93"/>
      <c r="B461" s="94"/>
      <c r="C461" s="324">
        <v>3</v>
      </c>
      <c r="D461" s="832"/>
      <c r="E461" s="833"/>
      <c r="F461" s="833"/>
      <c r="G461" s="834"/>
      <c r="H461" s="49"/>
      <c r="I461" s="50"/>
      <c r="J461" s="866"/>
      <c r="K461" s="867"/>
      <c r="L461" s="51"/>
      <c r="M461" s="52"/>
      <c r="N461" s="52"/>
      <c r="O461" s="52"/>
      <c r="P461" s="52"/>
      <c r="Q461" s="318">
        <f t="shared" si="555"/>
        <v>0</v>
      </c>
      <c r="R461" s="51"/>
      <c r="S461" s="60"/>
      <c r="T461" s="59"/>
      <c r="U461" s="59"/>
      <c r="V461" s="63"/>
      <c r="W461" s="319">
        <f t="shared" si="556"/>
        <v>0</v>
      </c>
      <c r="X461" s="320">
        <f t="shared" si="552"/>
        <v>0</v>
      </c>
      <c r="Y461" s="325">
        <f t="shared" ref="Y461:Y476" si="559">+IF(X461="E","E",(W461+X461))</f>
        <v>0</v>
      </c>
      <c r="Z461" s="51"/>
      <c r="AA461" s="334">
        <f t="shared" ref="AA461:AA476" si="560">+IF(Y461="E","E",(Y461-Z461))</f>
        <v>0</v>
      </c>
      <c r="AB461" s="327" t="str">
        <f>IF(A461="A","√",IF('Formulario 1'!$D$11=8,IF('Cuadro de Personal'!Q461&gt;30,"E",IF(Y461&gt;48,"E","√")),IF(Y461&gt;48,"E","√")))</f>
        <v>√</v>
      </c>
      <c r="AC461" s="1">
        <f t="shared" si="557"/>
        <v>1</v>
      </c>
      <c r="AE461" s="1" t="str">
        <f t="shared" si="553"/>
        <v/>
      </c>
      <c r="AF461" s="1">
        <f t="shared" si="501"/>
        <v>0</v>
      </c>
      <c r="AG461" s="1">
        <f t="shared" ca="1" si="506"/>
        <v>8</v>
      </c>
      <c r="AH461" s="1" t="str">
        <f t="shared" si="502"/>
        <v/>
      </c>
      <c r="AI461" s="1" t="str">
        <f t="shared" si="503"/>
        <v/>
      </c>
      <c r="AJ461" s="1" t="str">
        <f t="shared" si="504"/>
        <v/>
      </c>
      <c r="AL461" s="167">
        <f t="shared" ref="AL461:BE461" si="561">+IF($AE461="CC",SUMIF($R461:$V461,AL$9,$R480:$V480),0)</f>
        <v>0</v>
      </c>
      <c r="AM461" s="167">
        <f t="shared" si="561"/>
        <v>0</v>
      </c>
      <c r="AN461" s="167">
        <f t="shared" si="561"/>
        <v>0</v>
      </c>
      <c r="AO461" s="167">
        <f t="shared" si="561"/>
        <v>0</v>
      </c>
      <c r="AP461" s="167">
        <f t="shared" si="561"/>
        <v>0</v>
      </c>
      <c r="AQ461" s="167">
        <f t="shared" si="561"/>
        <v>0</v>
      </c>
      <c r="AR461" s="167">
        <f t="shared" si="561"/>
        <v>0</v>
      </c>
      <c r="AS461" s="167">
        <f t="shared" si="561"/>
        <v>0</v>
      </c>
      <c r="AT461" s="167">
        <f t="shared" si="561"/>
        <v>0</v>
      </c>
      <c r="AU461" s="167">
        <f t="shared" si="561"/>
        <v>0</v>
      </c>
      <c r="AV461" s="167">
        <f t="shared" si="561"/>
        <v>0</v>
      </c>
      <c r="AW461" s="167">
        <f t="shared" si="561"/>
        <v>0</v>
      </c>
      <c r="AX461" s="167">
        <f t="shared" si="561"/>
        <v>0</v>
      </c>
      <c r="AY461" s="167">
        <f t="shared" si="561"/>
        <v>0</v>
      </c>
      <c r="AZ461" s="167">
        <f t="shared" si="561"/>
        <v>0</v>
      </c>
      <c r="BA461" s="167">
        <f t="shared" si="561"/>
        <v>0</v>
      </c>
      <c r="BB461" s="167">
        <f t="shared" si="561"/>
        <v>0</v>
      </c>
      <c r="BC461" s="167">
        <f t="shared" si="561"/>
        <v>0</v>
      </c>
      <c r="BD461" s="167">
        <f t="shared" si="561"/>
        <v>0</v>
      </c>
      <c r="BE461" s="167">
        <f t="shared" si="561"/>
        <v>0</v>
      </c>
      <c r="BG461" s="167"/>
    </row>
    <row r="462" spans="1:59">
      <c r="A462" s="93"/>
      <c r="B462" s="94"/>
      <c r="C462" s="324">
        <v>4</v>
      </c>
      <c r="D462" s="832"/>
      <c r="E462" s="833"/>
      <c r="F462" s="833"/>
      <c r="G462" s="834"/>
      <c r="H462" s="49"/>
      <c r="I462" s="50"/>
      <c r="J462" s="866"/>
      <c r="K462" s="867"/>
      <c r="L462" s="51"/>
      <c r="M462" s="52"/>
      <c r="N462" s="52"/>
      <c r="O462" s="52"/>
      <c r="P462" s="52"/>
      <c r="Q462" s="318">
        <f t="shared" si="555"/>
        <v>0</v>
      </c>
      <c r="R462" s="51"/>
      <c r="S462" s="60"/>
      <c r="T462" s="59"/>
      <c r="U462" s="59"/>
      <c r="V462" s="63"/>
      <c r="W462" s="319">
        <f t="shared" si="556"/>
        <v>0</v>
      </c>
      <c r="X462" s="320">
        <f t="shared" si="552"/>
        <v>0</v>
      </c>
      <c r="Y462" s="325">
        <f t="shared" si="559"/>
        <v>0</v>
      </c>
      <c r="Z462" s="51"/>
      <c r="AA462" s="334">
        <f t="shared" si="560"/>
        <v>0</v>
      </c>
      <c r="AB462" s="327" t="str">
        <f>IF(A462="A","√",IF('Formulario 1'!$D$11=8,IF('Cuadro de Personal'!Q462&gt;30,"E",IF(Y462&gt;48,"E","√")),IF(Y462&gt;48,"E","√")))</f>
        <v>√</v>
      </c>
      <c r="AC462" s="1">
        <f t="shared" si="557"/>
        <v>1</v>
      </c>
      <c r="AE462" s="1" t="str">
        <f t="shared" si="553"/>
        <v/>
      </c>
      <c r="AF462" s="1">
        <f t="shared" si="501"/>
        <v>0</v>
      </c>
      <c r="AG462" s="1">
        <f t="shared" ca="1" si="506"/>
        <v>8</v>
      </c>
      <c r="AH462" s="1" t="str">
        <f t="shared" si="502"/>
        <v/>
      </c>
      <c r="AI462" s="1" t="str">
        <f t="shared" si="503"/>
        <v/>
      </c>
      <c r="AJ462" s="1" t="str">
        <f t="shared" si="504"/>
        <v/>
      </c>
      <c r="AL462" s="167">
        <f t="shared" ref="AL462:BE462" si="562">+IF($AE462="CC",SUMIF($R462:$V462,AL$9,$R481:$V481),0)</f>
        <v>0</v>
      </c>
      <c r="AM462" s="167">
        <f t="shared" si="562"/>
        <v>0</v>
      </c>
      <c r="AN462" s="167">
        <f t="shared" si="562"/>
        <v>0</v>
      </c>
      <c r="AO462" s="167">
        <f t="shared" si="562"/>
        <v>0</v>
      </c>
      <c r="AP462" s="167">
        <f t="shared" si="562"/>
        <v>0</v>
      </c>
      <c r="AQ462" s="167">
        <f t="shared" si="562"/>
        <v>0</v>
      </c>
      <c r="AR462" s="167">
        <f t="shared" si="562"/>
        <v>0</v>
      </c>
      <c r="AS462" s="167">
        <f t="shared" si="562"/>
        <v>0</v>
      </c>
      <c r="AT462" s="167">
        <f t="shared" si="562"/>
        <v>0</v>
      </c>
      <c r="AU462" s="167">
        <f t="shared" si="562"/>
        <v>0</v>
      </c>
      <c r="AV462" s="167">
        <f t="shared" si="562"/>
        <v>0</v>
      </c>
      <c r="AW462" s="167">
        <f t="shared" si="562"/>
        <v>0</v>
      </c>
      <c r="AX462" s="167">
        <f t="shared" si="562"/>
        <v>0</v>
      </c>
      <c r="AY462" s="167">
        <f t="shared" si="562"/>
        <v>0</v>
      </c>
      <c r="AZ462" s="167">
        <f t="shared" si="562"/>
        <v>0</v>
      </c>
      <c r="BA462" s="167">
        <f t="shared" si="562"/>
        <v>0</v>
      </c>
      <c r="BB462" s="167">
        <f t="shared" si="562"/>
        <v>0</v>
      </c>
      <c r="BC462" s="167">
        <f t="shared" si="562"/>
        <v>0</v>
      </c>
      <c r="BD462" s="167">
        <f t="shared" si="562"/>
        <v>0</v>
      </c>
      <c r="BE462" s="167">
        <f t="shared" si="562"/>
        <v>0</v>
      </c>
      <c r="BG462" s="167"/>
    </row>
    <row r="463" spans="1:59">
      <c r="A463" s="93"/>
      <c r="B463" s="94"/>
      <c r="C463" s="324">
        <v>5</v>
      </c>
      <c r="D463" s="832"/>
      <c r="E463" s="833"/>
      <c r="F463" s="833"/>
      <c r="G463" s="834"/>
      <c r="H463" s="49"/>
      <c r="I463" s="50"/>
      <c r="J463" s="866"/>
      <c r="K463" s="867"/>
      <c r="L463" s="51"/>
      <c r="M463" s="52"/>
      <c r="N463" s="52"/>
      <c r="O463" s="52"/>
      <c r="P463" s="52"/>
      <c r="Q463" s="318">
        <f t="shared" si="555"/>
        <v>0</v>
      </c>
      <c r="R463" s="51"/>
      <c r="S463" s="60"/>
      <c r="T463" s="59"/>
      <c r="U463" s="59"/>
      <c r="V463" s="63"/>
      <c r="W463" s="319">
        <f t="shared" si="556"/>
        <v>0</v>
      </c>
      <c r="X463" s="320">
        <f t="shared" si="552"/>
        <v>0</v>
      </c>
      <c r="Y463" s="325">
        <f t="shared" si="559"/>
        <v>0</v>
      </c>
      <c r="Z463" s="51"/>
      <c r="AA463" s="334">
        <f t="shared" si="560"/>
        <v>0</v>
      </c>
      <c r="AB463" s="327" t="str">
        <f>IF(A463="A","√",IF('Formulario 1'!$D$11=8,IF('Cuadro de Personal'!Q463&gt;30,"E",IF(Y463&gt;48,"E","√")),IF(Y463&gt;48,"E","√")))</f>
        <v>√</v>
      </c>
      <c r="AC463" s="1">
        <f t="shared" si="557"/>
        <v>1</v>
      </c>
      <c r="AE463" s="1" t="str">
        <f t="shared" si="553"/>
        <v/>
      </c>
      <c r="AF463" s="1">
        <f t="shared" si="501"/>
        <v>0</v>
      </c>
      <c r="AG463" s="1">
        <f t="shared" ca="1" si="506"/>
        <v>8</v>
      </c>
      <c r="AH463" s="1" t="str">
        <f t="shared" si="502"/>
        <v/>
      </c>
      <c r="AI463" s="1" t="str">
        <f t="shared" si="503"/>
        <v/>
      </c>
      <c r="AJ463" s="1" t="str">
        <f t="shared" si="504"/>
        <v/>
      </c>
      <c r="AL463" s="167">
        <f t="shared" ref="AL463:BE463" si="563">+IF($AE463="CC",SUMIF($R463:$V463,AL$9,$R482:$V482),0)</f>
        <v>0</v>
      </c>
      <c r="AM463" s="167">
        <f t="shared" si="563"/>
        <v>0</v>
      </c>
      <c r="AN463" s="167">
        <f t="shared" si="563"/>
        <v>0</v>
      </c>
      <c r="AO463" s="167">
        <f t="shared" si="563"/>
        <v>0</v>
      </c>
      <c r="AP463" s="167">
        <f t="shared" si="563"/>
        <v>0</v>
      </c>
      <c r="AQ463" s="167">
        <f t="shared" si="563"/>
        <v>0</v>
      </c>
      <c r="AR463" s="167">
        <f t="shared" si="563"/>
        <v>0</v>
      </c>
      <c r="AS463" s="167">
        <f t="shared" si="563"/>
        <v>0</v>
      </c>
      <c r="AT463" s="167">
        <f t="shared" si="563"/>
        <v>0</v>
      </c>
      <c r="AU463" s="167">
        <f t="shared" si="563"/>
        <v>0</v>
      </c>
      <c r="AV463" s="167">
        <f t="shared" si="563"/>
        <v>0</v>
      </c>
      <c r="AW463" s="167">
        <f t="shared" si="563"/>
        <v>0</v>
      </c>
      <c r="AX463" s="167">
        <f t="shared" si="563"/>
        <v>0</v>
      </c>
      <c r="AY463" s="167">
        <f t="shared" si="563"/>
        <v>0</v>
      </c>
      <c r="AZ463" s="167">
        <f t="shared" si="563"/>
        <v>0</v>
      </c>
      <c r="BA463" s="167">
        <f t="shared" si="563"/>
        <v>0</v>
      </c>
      <c r="BB463" s="167">
        <f t="shared" si="563"/>
        <v>0</v>
      </c>
      <c r="BC463" s="167">
        <f t="shared" si="563"/>
        <v>0</v>
      </c>
      <c r="BD463" s="167">
        <f t="shared" si="563"/>
        <v>0</v>
      </c>
      <c r="BE463" s="167">
        <f t="shared" si="563"/>
        <v>0</v>
      </c>
      <c r="BG463" s="167"/>
    </row>
    <row r="464" spans="1:59">
      <c r="A464" s="93"/>
      <c r="B464" s="94"/>
      <c r="C464" s="324">
        <v>6</v>
      </c>
      <c r="D464" s="832"/>
      <c r="E464" s="833"/>
      <c r="F464" s="833"/>
      <c r="G464" s="834"/>
      <c r="H464" s="49"/>
      <c r="I464" s="50"/>
      <c r="J464" s="866"/>
      <c r="K464" s="867"/>
      <c r="L464" s="51"/>
      <c r="M464" s="52"/>
      <c r="N464" s="52"/>
      <c r="O464" s="52"/>
      <c r="P464" s="52"/>
      <c r="Q464" s="318">
        <f t="shared" si="555"/>
        <v>0</v>
      </c>
      <c r="R464" s="51"/>
      <c r="S464" s="60"/>
      <c r="T464" s="59"/>
      <c r="U464" s="59"/>
      <c r="V464" s="63"/>
      <c r="W464" s="319">
        <f t="shared" si="556"/>
        <v>0</v>
      </c>
      <c r="X464" s="320">
        <f t="shared" si="552"/>
        <v>0</v>
      </c>
      <c r="Y464" s="325">
        <f t="shared" si="559"/>
        <v>0</v>
      </c>
      <c r="Z464" s="51"/>
      <c r="AA464" s="334">
        <f t="shared" si="560"/>
        <v>0</v>
      </c>
      <c r="AB464" s="327" t="str">
        <f>IF(A464="A","√",IF('Formulario 1'!$D$11=8,IF('Cuadro de Personal'!Q464&gt;30,"E",IF(Y464&gt;48,"E","√")),IF(Y464&gt;48,"E","√")))</f>
        <v>√</v>
      </c>
      <c r="AC464" s="1">
        <f t="shared" si="557"/>
        <v>1</v>
      </c>
      <c r="AE464" s="1" t="str">
        <f t="shared" si="553"/>
        <v/>
      </c>
      <c r="AF464" s="1">
        <f t="shared" si="501"/>
        <v>0</v>
      </c>
      <c r="AG464" s="1">
        <f t="shared" ca="1" si="506"/>
        <v>8</v>
      </c>
      <c r="AH464" s="1" t="str">
        <f t="shared" si="502"/>
        <v/>
      </c>
      <c r="AI464" s="1" t="str">
        <f t="shared" si="503"/>
        <v/>
      </c>
      <c r="AJ464" s="1" t="str">
        <f t="shared" si="504"/>
        <v/>
      </c>
      <c r="AL464" s="167">
        <f t="shared" ref="AL464:BE464" si="564">+IF($AE464="CC",SUMIF($R464:$V464,AL$9,$R483:$V483),0)</f>
        <v>0</v>
      </c>
      <c r="AM464" s="167">
        <f t="shared" si="564"/>
        <v>0</v>
      </c>
      <c r="AN464" s="167">
        <f t="shared" si="564"/>
        <v>0</v>
      </c>
      <c r="AO464" s="167">
        <f t="shared" si="564"/>
        <v>0</v>
      </c>
      <c r="AP464" s="167">
        <f t="shared" si="564"/>
        <v>0</v>
      </c>
      <c r="AQ464" s="167">
        <f t="shared" si="564"/>
        <v>0</v>
      </c>
      <c r="AR464" s="167">
        <f t="shared" si="564"/>
        <v>0</v>
      </c>
      <c r="AS464" s="167">
        <f t="shared" si="564"/>
        <v>0</v>
      </c>
      <c r="AT464" s="167">
        <f t="shared" si="564"/>
        <v>0</v>
      </c>
      <c r="AU464" s="167">
        <f t="shared" si="564"/>
        <v>0</v>
      </c>
      <c r="AV464" s="167">
        <f t="shared" si="564"/>
        <v>0</v>
      </c>
      <c r="AW464" s="167">
        <f t="shared" si="564"/>
        <v>0</v>
      </c>
      <c r="AX464" s="167">
        <f t="shared" si="564"/>
        <v>0</v>
      </c>
      <c r="AY464" s="167">
        <f t="shared" si="564"/>
        <v>0</v>
      </c>
      <c r="AZ464" s="167">
        <f t="shared" si="564"/>
        <v>0</v>
      </c>
      <c r="BA464" s="167">
        <f t="shared" si="564"/>
        <v>0</v>
      </c>
      <c r="BB464" s="167">
        <f t="shared" si="564"/>
        <v>0</v>
      </c>
      <c r="BC464" s="167">
        <f t="shared" si="564"/>
        <v>0</v>
      </c>
      <c r="BD464" s="167">
        <f t="shared" si="564"/>
        <v>0</v>
      </c>
      <c r="BE464" s="167">
        <f t="shared" si="564"/>
        <v>0</v>
      </c>
      <c r="BG464" s="167"/>
    </row>
    <row r="465" spans="1:62">
      <c r="A465" s="93"/>
      <c r="B465" s="94"/>
      <c r="C465" s="324">
        <v>7</v>
      </c>
      <c r="D465" s="832"/>
      <c r="E465" s="833"/>
      <c r="F465" s="833"/>
      <c r="G465" s="834"/>
      <c r="H465" s="49"/>
      <c r="I465" s="50"/>
      <c r="J465" s="866"/>
      <c r="K465" s="867"/>
      <c r="L465" s="51"/>
      <c r="M465" s="52"/>
      <c r="N465" s="52"/>
      <c r="O465" s="52"/>
      <c r="P465" s="52"/>
      <c r="Q465" s="318">
        <f t="shared" si="555"/>
        <v>0</v>
      </c>
      <c r="R465" s="51"/>
      <c r="S465" s="60"/>
      <c r="T465" s="59"/>
      <c r="U465" s="59"/>
      <c r="V465" s="63"/>
      <c r="W465" s="319">
        <f t="shared" si="556"/>
        <v>0</v>
      </c>
      <c r="X465" s="320">
        <f t="shared" si="552"/>
        <v>0</v>
      </c>
      <c r="Y465" s="325">
        <f t="shared" si="559"/>
        <v>0</v>
      </c>
      <c r="Z465" s="51"/>
      <c r="AA465" s="334">
        <f t="shared" si="560"/>
        <v>0</v>
      </c>
      <c r="AB465" s="327" t="str">
        <f>IF(A465="A","√",IF('Formulario 1'!$D$11=8,IF('Cuadro de Personal'!Q465&gt;30,"E",IF(Y465&gt;48,"E","√")),IF(Y465&gt;48,"E","√")))</f>
        <v>√</v>
      </c>
      <c r="AC465" s="1">
        <f t="shared" si="557"/>
        <v>1</v>
      </c>
      <c r="AE465" s="1" t="str">
        <f t="shared" si="553"/>
        <v/>
      </c>
      <c r="AF465" s="1">
        <f t="shared" si="501"/>
        <v>0</v>
      </c>
      <c r="AG465" s="1">
        <f t="shared" ca="1" si="506"/>
        <v>8</v>
      </c>
      <c r="AH465" s="1" t="str">
        <f t="shared" si="502"/>
        <v/>
      </c>
      <c r="AI465" s="1" t="str">
        <f t="shared" si="503"/>
        <v/>
      </c>
      <c r="AJ465" s="1" t="str">
        <f t="shared" si="504"/>
        <v/>
      </c>
      <c r="AL465" s="167">
        <f t="shared" ref="AL465:BE465" si="565">+IF($AE465="CC",SUMIF($R465:$V465,AL$9,$R484:$V484),0)</f>
        <v>0</v>
      </c>
      <c r="AM465" s="167">
        <f t="shared" si="565"/>
        <v>0</v>
      </c>
      <c r="AN465" s="167">
        <f t="shared" si="565"/>
        <v>0</v>
      </c>
      <c r="AO465" s="167">
        <f t="shared" si="565"/>
        <v>0</v>
      </c>
      <c r="AP465" s="167">
        <f t="shared" si="565"/>
        <v>0</v>
      </c>
      <c r="AQ465" s="167">
        <f t="shared" si="565"/>
        <v>0</v>
      </c>
      <c r="AR465" s="167">
        <f t="shared" si="565"/>
        <v>0</v>
      </c>
      <c r="AS465" s="167">
        <f t="shared" si="565"/>
        <v>0</v>
      </c>
      <c r="AT465" s="167">
        <f t="shared" si="565"/>
        <v>0</v>
      </c>
      <c r="AU465" s="167">
        <f t="shared" si="565"/>
        <v>0</v>
      </c>
      <c r="AV465" s="167">
        <f t="shared" si="565"/>
        <v>0</v>
      </c>
      <c r="AW465" s="167">
        <f t="shared" si="565"/>
        <v>0</v>
      </c>
      <c r="AX465" s="167">
        <f t="shared" si="565"/>
        <v>0</v>
      </c>
      <c r="AY465" s="167">
        <f t="shared" si="565"/>
        <v>0</v>
      </c>
      <c r="AZ465" s="167">
        <f t="shared" si="565"/>
        <v>0</v>
      </c>
      <c r="BA465" s="167">
        <f t="shared" si="565"/>
        <v>0</v>
      </c>
      <c r="BB465" s="167">
        <f t="shared" si="565"/>
        <v>0</v>
      </c>
      <c r="BC465" s="167">
        <f t="shared" si="565"/>
        <v>0</v>
      </c>
      <c r="BD465" s="167">
        <f t="shared" si="565"/>
        <v>0</v>
      </c>
      <c r="BE465" s="167">
        <f t="shared" si="565"/>
        <v>0</v>
      </c>
      <c r="BG465" s="167"/>
    </row>
    <row r="466" spans="1:62">
      <c r="A466" s="93"/>
      <c r="B466" s="94"/>
      <c r="C466" s="324">
        <v>8</v>
      </c>
      <c r="D466" s="832"/>
      <c r="E466" s="833"/>
      <c r="F466" s="833"/>
      <c r="G466" s="834"/>
      <c r="H466" s="49"/>
      <c r="I466" s="50"/>
      <c r="J466" s="866"/>
      <c r="K466" s="867"/>
      <c r="L466" s="51"/>
      <c r="M466" s="52"/>
      <c r="N466" s="52"/>
      <c r="O466" s="52"/>
      <c r="P466" s="52"/>
      <c r="Q466" s="318">
        <f t="shared" si="555"/>
        <v>0</v>
      </c>
      <c r="R466" s="51"/>
      <c r="S466" s="60"/>
      <c r="T466" s="59"/>
      <c r="U466" s="59"/>
      <c r="V466" s="63"/>
      <c r="W466" s="319">
        <f t="shared" si="556"/>
        <v>0</v>
      </c>
      <c r="X466" s="320">
        <f t="shared" si="552"/>
        <v>0</v>
      </c>
      <c r="Y466" s="325">
        <f t="shared" si="559"/>
        <v>0</v>
      </c>
      <c r="Z466" s="51"/>
      <c r="AA466" s="334">
        <f t="shared" si="560"/>
        <v>0</v>
      </c>
      <c r="AB466" s="327" t="str">
        <f>IF(A466="A","√",IF('Formulario 1'!$D$11=8,IF('Cuadro de Personal'!Q466&gt;30,"E",IF(Y466&gt;48,"E","√")),IF(Y466&gt;48,"E","√")))</f>
        <v>√</v>
      </c>
      <c r="AC466" s="1">
        <f t="shared" si="557"/>
        <v>1</v>
      </c>
      <c r="AE466" s="1" t="str">
        <f t="shared" si="553"/>
        <v/>
      </c>
      <c r="AF466" s="1">
        <f t="shared" si="501"/>
        <v>0</v>
      </c>
      <c r="AG466" s="1">
        <f t="shared" ca="1" si="506"/>
        <v>8</v>
      </c>
      <c r="AH466" s="1" t="str">
        <f t="shared" si="502"/>
        <v/>
      </c>
      <c r="AI466" s="1" t="str">
        <f t="shared" si="503"/>
        <v/>
      </c>
      <c r="AJ466" s="1" t="str">
        <f t="shared" si="504"/>
        <v/>
      </c>
      <c r="AL466" s="167">
        <f t="shared" ref="AL466:BE466" si="566">+IF($AE466="CC",SUMIF($R466:$V466,AL$9,$R485:$V485),0)</f>
        <v>0</v>
      </c>
      <c r="AM466" s="167">
        <f t="shared" si="566"/>
        <v>0</v>
      </c>
      <c r="AN466" s="167">
        <f t="shared" si="566"/>
        <v>0</v>
      </c>
      <c r="AO466" s="167">
        <f t="shared" si="566"/>
        <v>0</v>
      </c>
      <c r="AP466" s="167">
        <f t="shared" si="566"/>
        <v>0</v>
      </c>
      <c r="AQ466" s="167">
        <f t="shared" si="566"/>
        <v>0</v>
      </c>
      <c r="AR466" s="167">
        <f t="shared" si="566"/>
        <v>0</v>
      </c>
      <c r="AS466" s="167">
        <f t="shared" si="566"/>
        <v>0</v>
      </c>
      <c r="AT466" s="167">
        <f t="shared" si="566"/>
        <v>0</v>
      </c>
      <c r="AU466" s="167">
        <f t="shared" si="566"/>
        <v>0</v>
      </c>
      <c r="AV466" s="167">
        <f t="shared" si="566"/>
        <v>0</v>
      </c>
      <c r="AW466" s="167">
        <f t="shared" si="566"/>
        <v>0</v>
      </c>
      <c r="AX466" s="167">
        <f t="shared" si="566"/>
        <v>0</v>
      </c>
      <c r="AY466" s="167">
        <f t="shared" si="566"/>
        <v>0</v>
      </c>
      <c r="AZ466" s="167">
        <f t="shared" si="566"/>
        <v>0</v>
      </c>
      <c r="BA466" s="167">
        <f t="shared" si="566"/>
        <v>0</v>
      </c>
      <c r="BB466" s="167">
        <f t="shared" si="566"/>
        <v>0</v>
      </c>
      <c r="BC466" s="167">
        <f t="shared" si="566"/>
        <v>0</v>
      </c>
      <c r="BD466" s="167">
        <f t="shared" si="566"/>
        <v>0</v>
      </c>
      <c r="BE466" s="167">
        <f t="shared" si="566"/>
        <v>0</v>
      </c>
      <c r="BG466" s="167"/>
    </row>
    <row r="467" spans="1:62">
      <c r="A467" s="93"/>
      <c r="B467" s="94"/>
      <c r="C467" s="324">
        <v>9</v>
      </c>
      <c r="D467" s="832"/>
      <c r="E467" s="833"/>
      <c r="F467" s="833"/>
      <c r="G467" s="834"/>
      <c r="H467" s="49"/>
      <c r="I467" s="50"/>
      <c r="J467" s="866"/>
      <c r="K467" s="867"/>
      <c r="L467" s="51"/>
      <c r="M467" s="52"/>
      <c r="N467" s="52"/>
      <c r="O467" s="52"/>
      <c r="P467" s="52"/>
      <c r="Q467" s="318">
        <f t="shared" si="555"/>
        <v>0</v>
      </c>
      <c r="R467" s="51"/>
      <c r="S467" s="60"/>
      <c r="T467" s="59"/>
      <c r="U467" s="59"/>
      <c r="V467" s="63"/>
      <c r="W467" s="319">
        <f t="shared" si="556"/>
        <v>0</v>
      </c>
      <c r="X467" s="320">
        <f t="shared" si="552"/>
        <v>0</v>
      </c>
      <c r="Y467" s="325">
        <f t="shared" si="559"/>
        <v>0</v>
      </c>
      <c r="Z467" s="51"/>
      <c r="AA467" s="334">
        <f t="shared" si="560"/>
        <v>0</v>
      </c>
      <c r="AB467" s="327" t="str">
        <f>IF(A467="A","√",IF('Formulario 1'!$D$11=8,IF('Cuadro de Personal'!Q467&gt;30,"E",IF(Y467&gt;48,"E","√")),IF(Y467&gt;48,"E","√")))</f>
        <v>√</v>
      </c>
      <c r="AC467" s="1">
        <f t="shared" si="557"/>
        <v>1</v>
      </c>
      <c r="AE467" s="1" t="str">
        <f t="shared" si="553"/>
        <v/>
      </c>
      <c r="AF467" s="1">
        <f t="shared" si="501"/>
        <v>0</v>
      </c>
      <c r="AG467" s="1">
        <f t="shared" ca="1" si="506"/>
        <v>8</v>
      </c>
      <c r="AH467" s="1" t="str">
        <f t="shared" si="502"/>
        <v/>
      </c>
      <c r="AI467" s="1" t="str">
        <f t="shared" si="503"/>
        <v/>
      </c>
      <c r="AJ467" s="1" t="str">
        <f t="shared" si="504"/>
        <v/>
      </c>
      <c r="AL467" s="167">
        <f t="shared" ref="AL467:BE467" si="567">+IF($AE467="CC",SUMIF($R467:$V467,AL$9,$R486:$V486),0)</f>
        <v>0</v>
      </c>
      <c r="AM467" s="167">
        <f t="shared" si="567"/>
        <v>0</v>
      </c>
      <c r="AN467" s="167">
        <f t="shared" si="567"/>
        <v>0</v>
      </c>
      <c r="AO467" s="167">
        <f t="shared" si="567"/>
        <v>0</v>
      </c>
      <c r="AP467" s="167">
        <f t="shared" si="567"/>
        <v>0</v>
      </c>
      <c r="AQ467" s="167">
        <f t="shared" si="567"/>
        <v>0</v>
      </c>
      <c r="AR467" s="167">
        <f t="shared" si="567"/>
        <v>0</v>
      </c>
      <c r="AS467" s="167">
        <f t="shared" si="567"/>
        <v>0</v>
      </c>
      <c r="AT467" s="167">
        <f t="shared" si="567"/>
        <v>0</v>
      </c>
      <c r="AU467" s="167">
        <f t="shared" si="567"/>
        <v>0</v>
      </c>
      <c r="AV467" s="167">
        <f t="shared" si="567"/>
        <v>0</v>
      </c>
      <c r="AW467" s="167">
        <f t="shared" si="567"/>
        <v>0</v>
      </c>
      <c r="AX467" s="167">
        <f t="shared" si="567"/>
        <v>0</v>
      </c>
      <c r="AY467" s="167">
        <f t="shared" si="567"/>
        <v>0</v>
      </c>
      <c r="AZ467" s="167">
        <f t="shared" si="567"/>
        <v>0</v>
      </c>
      <c r="BA467" s="167">
        <f t="shared" si="567"/>
        <v>0</v>
      </c>
      <c r="BB467" s="167">
        <f t="shared" si="567"/>
        <v>0</v>
      </c>
      <c r="BC467" s="167">
        <f t="shared" si="567"/>
        <v>0</v>
      </c>
      <c r="BD467" s="167">
        <f t="shared" si="567"/>
        <v>0</v>
      </c>
      <c r="BE467" s="167">
        <f t="shared" si="567"/>
        <v>0</v>
      </c>
      <c r="BG467" s="167"/>
    </row>
    <row r="468" spans="1:62">
      <c r="A468" s="93"/>
      <c r="B468" s="94"/>
      <c r="C468" s="324">
        <v>10</v>
      </c>
      <c r="D468" s="832"/>
      <c r="E468" s="833"/>
      <c r="F468" s="833"/>
      <c r="G468" s="834"/>
      <c r="H468" s="49"/>
      <c r="I468" s="50"/>
      <c r="J468" s="866"/>
      <c r="K468" s="867"/>
      <c r="L468" s="51"/>
      <c r="M468" s="52"/>
      <c r="N468" s="52"/>
      <c r="O468" s="52"/>
      <c r="P468" s="52"/>
      <c r="Q468" s="318">
        <f t="shared" si="555"/>
        <v>0</v>
      </c>
      <c r="R468" s="51"/>
      <c r="S468" s="60"/>
      <c r="T468" s="59"/>
      <c r="U468" s="59"/>
      <c r="V468" s="63"/>
      <c r="W468" s="319">
        <f t="shared" si="556"/>
        <v>0</v>
      </c>
      <c r="X468" s="320">
        <f t="shared" si="552"/>
        <v>0</v>
      </c>
      <c r="Y468" s="325">
        <f t="shared" si="559"/>
        <v>0</v>
      </c>
      <c r="Z468" s="51"/>
      <c r="AA468" s="334">
        <f t="shared" si="560"/>
        <v>0</v>
      </c>
      <c r="AB468" s="327" t="str">
        <f>IF(A468="A","√",IF('Formulario 1'!$D$11=8,IF('Cuadro de Personal'!Q468&gt;30,"E",IF(Y468&gt;48,"E","√")),IF(Y468&gt;48,"E","√")))</f>
        <v>√</v>
      </c>
      <c r="AC468" s="1">
        <f t="shared" si="557"/>
        <v>1</v>
      </c>
      <c r="AE468" s="1" t="str">
        <f t="shared" si="553"/>
        <v/>
      </c>
      <c r="AF468" s="1">
        <f t="shared" si="501"/>
        <v>0</v>
      </c>
      <c r="AG468" s="1">
        <f t="shared" ca="1" si="506"/>
        <v>8</v>
      </c>
      <c r="AH468" s="1" t="str">
        <f t="shared" si="502"/>
        <v/>
      </c>
      <c r="AI468" s="1" t="str">
        <f t="shared" si="503"/>
        <v/>
      </c>
      <c r="AJ468" s="1" t="str">
        <f t="shared" si="504"/>
        <v/>
      </c>
      <c r="AL468" s="167">
        <f t="shared" ref="AL468:BE468" si="568">+IF($AE468="CC",SUMIF($R468:$V468,AL$9,$R487:$V487),0)</f>
        <v>0</v>
      </c>
      <c r="AM468" s="167">
        <f t="shared" si="568"/>
        <v>0</v>
      </c>
      <c r="AN468" s="167">
        <f t="shared" si="568"/>
        <v>0</v>
      </c>
      <c r="AO468" s="167">
        <f t="shared" si="568"/>
        <v>0</v>
      </c>
      <c r="AP468" s="167">
        <f t="shared" si="568"/>
        <v>0</v>
      </c>
      <c r="AQ468" s="167">
        <f t="shared" si="568"/>
        <v>0</v>
      </c>
      <c r="AR468" s="167">
        <f t="shared" si="568"/>
        <v>0</v>
      </c>
      <c r="AS468" s="167">
        <f t="shared" si="568"/>
        <v>0</v>
      </c>
      <c r="AT468" s="167">
        <f t="shared" si="568"/>
        <v>0</v>
      </c>
      <c r="AU468" s="167">
        <f t="shared" si="568"/>
        <v>0</v>
      </c>
      <c r="AV468" s="167">
        <f t="shared" si="568"/>
        <v>0</v>
      </c>
      <c r="AW468" s="167">
        <f t="shared" si="568"/>
        <v>0</v>
      </c>
      <c r="AX468" s="167">
        <f t="shared" si="568"/>
        <v>0</v>
      </c>
      <c r="AY468" s="167">
        <f t="shared" si="568"/>
        <v>0</v>
      </c>
      <c r="AZ468" s="167">
        <f t="shared" si="568"/>
        <v>0</v>
      </c>
      <c r="BA468" s="167">
        <f t="shared" si="568"/>
        <v>0</v>
      </c>
      <c r="BB468" s="167">
        <f t="shared" si="568"/>
        <v>0</v>
      </c>
      <c r="BC468" s="167">
        <f t="shared" si="568"/>
        <v>0</v>
      </c>
      <c r="BD468" s="167">
        <f t="shared" si="568"/>
        <v>0</v>
      </c>
      <c r="BE468" s="167">
        <f t="shared" si="568"/>
        <v>0</v>
      </c>
      <c r="BG468" s="167"/>
    </row>
    <row r="469" spans="1:62">
      <c r="A469" s="93"/>
      <c r="B469" s="94"/>
      <c r="C469" s="324">
        <v>11</v>
      </c>
      <c r="D469" s="832"/>
      <c r="E469" s="833"/>
      <c r="F469" s="833"/>
      <c r="G469" s="834"/>
      <c r="H469" s="49"/>
      <c r="I469" s="50"/>
      <c r="J469" s="866"/>
      <c r="K469" s="867"/>
      <c r="L469" s="51"/>
      <c r="M469" s="52"/>
      <c r="N469" s="52"/>
      <c r="O469" s="52"/>
      <c r="P469" s="52"/>
      <c r="Q469" s="318">
        <f t="shared" si="555"/>
        <v>0</v>
      </c>
      <c r="R469" s="51"/>
      <c r="S469" s="60"/>
      <c r="T469" s="59"/>
      <c r="U469" s="59"/>
      <c r="V469" s="63"/>
      <c r="W469" s="319">
        <f t="shared" si="556"/>
        <v>0</v>
      </c>
      <c r="X469" s="320">
        <f t="shared" si="552"/>
        <v>0</v>
      </c>
      <c r="Y469" s="325">
        <f t="shared" si="559"/>
        <v>0</v>
      </c>
      <c r="Z469" s="51"/>
      <c r="AA469" s="334">
        <f t="shared" si="560"/>
        <v>0</v>
      </c>
      <c r="AB469" s="327" t="str">
        <f>IF(A469="A","√",IF('Formulario 1'!$D$11=8,IF('Cuadro de Personal'!Q469&gt;30,"E",IF(Y469&gt;48,"E","√")),IF(Y469&gt;48,"E","√")))</f>
        <v>√</v>
      </c>
      <c r="AC469" s="1">
        <f t="shared" si="557"/>
        <v>1</v>
      </c>
      <c r="AE469" s="1" t="str">
        <f t="shared" si="553"/>
        <v/>
      </c>
      <c r="AF469" s="1">
        <f t="shared" si="501"/>
        <v>0</v>
      </c>
      <c r="AG469" s="1">
        <f t="shared" ca="1" si="506"/>
        <v>8</v>
      </c>
      <c r="AH469" s="1" t="str">
        <f t="shared" si="502"/>
        <v/>
      </c>
      <c r="AI469" s="1" t="str">
        <f t="shared" si="503"/>
        <v/>
      </c>
      <c r="AJ469" s="1" t="str">
        <f t="shared" si="504"/>
        <v/>
      </c>
      <c r="AL469" s="167">
        <f t="shared" ref="AL469:BE469" si="569">+IF($AE469="CC",SUMIF($R469:$V469,AL$9,$R488:$V488),0)</f>
        <v>0</v>
      </c>
      <c r="AM469" s="167">
        <f t="shared" si="569"/>
        <v>0</v>
      </c>
      <c r="AN469" s="167">
        <f t="shared" si="569"/>
        <v>0</v>
      </c>
      <c r="AO469" s="167">
        <f t="shared" si="569"/>
        <v>0</v>
      </c>
      <c r="AP469" s="167">
        <f t="shared" si="569"/>
        <v>0</v>
      </c>
      <c r="AQ469" s="167">
        <f t="shared" si="569"/>
        <v>0</v>
      </c>
      <c r="AR469" s="167">
        <f t="shared" si="569"/>
        <v>0</v>
      </c>
      <c r="AS469" s="167">
        <f t="shared" si="569"/>
        <v>0</v>
      </c>
      <c r="AT469" s="167">
        <f t="shared" si="569"/>
        <v>0</v>
      </c>
      <c r="AU469" s="167">
        <f t="shared" si="569"/>
        <v>0</v>
      </c>
      <c r="AV469" s="167">
        <f t="shared" si="569"/>
        <v>0</v>
      </c>
      <c r="AW469" s="167">
        <f t="shared" si="569"/>
        <v>0</v>
      </c>
      <c r="AX469" s="167">
        <f t="shared" si="569"/>
        <v>0</v>
      </c>
      <c r="AY469" s="167">
        <f t="shared" si="569"/>
        <v>0</v>
      </c>
      <c r="AZ469" s="167">
        <f t="shared" si="569"/>
        <v>0</v>
      </c>
      <c r="BA469" s="167">
        <f t="shared" si="569"/>
        <v>0</v>
      </c>
      <c r="BB469" s="167">
        <f t="shared" si="569"/>
        <v>0</v>
      </c>
      <c r="BC469" s="167">
        <f t="shared" si="569"/>
        <v>0</v>
      </c>
      <c r="BD469" s="167">
        <f t="shared" si="569"/>
        <v>0</v>
      </c>
      <c r="BE469" s="167">
        <f t="shared" si="569"/>
        <v>0</v>
      </c>
      <c r="BG469" s="167"/>
    </row>
    <row r="470" spans="1:62">
      <c r="A470" s="93"/>
      <c r="B470" s="94"/>
      <c r="C470" s="324">
        <v>12</v>
      </c>
      <c r="D470" s="832"/>
      <c r="E470" s="833"/>
      <c r="F470" s="833"/>
      <c r="G470" s="834"/>
      <c r="H470" s="49"/>
      <c r="I470" s="50"/>
      <c r="J470" s="866"/>
      <c r="K470" s="867"/>
      <c r="L470" s="51"/>
      <c r="M470" s="52"/>
      <c r="N470" s="52"/>
      <c r="O470" s="52"/>
      <c r="P470" s="52"/>
      <c r="Q470" s="318">
        <f t="shared" si="555"/>
        <v>0</v>
      </c>
      <c r="R470" s="51"/>
      <c r="S470" s="60"/>
      <c r="T470" s="59"/>
      <c r="U470" s="59"/>
      <c r="V470" s="63"/>
      <c r="W470" s="319">
        <f t="shared" si="556"/>
        <v>0</v>
      </c>
      <c r="X470" s="320">
        <f t="shared" si="552"/>
        <v>0</v>
      </c>
      <c r="Y470" s="325">
        <f t="shared" si="559"/>
        <v>0</v>
      </c>
      <c r="Z470" s="51"/>
      <c r="AA470" s="334">
        <f t="shared" si="560"/>
        <v>0</v>
      </c>
      <c r="AB470" s="327" t="str">
        <f>IF(A470="A","√",IF('Formulario 1'!$D$11=8,IF('Cuadro de Personal'!Q470&gt;30,"E",IF(Y470&gt;48,"E","√")),IF(Y470&gt;48,"E","√")))</f>
        <v>√</v>
      </c>
      <c r="AC470" s="1">
        <f t="shared" si="557"/>
        <v>1</v>
      </c>
      <c r="AE470" s="1" t="str">
        <f t="shared" si="553"/>
        <v/>
      </c>
      <c r="AF470" s="1">
        <f t="shared" si="501"/>
        <v>0</v>
      </c>
      <c r="AG470" s="1">
        <f t="shared" ca="1" si="506"/>
        <v>8</v>
      </c>
      <c r="AH470" s="1" t="str">
        <f t="shared" si="502"/>
        <v/>
      </c>
      <c r="AI470" s="1" t="str">
        <f t="shared" si="503"/>
        <v/>
      </c>
      <c r="AJ470" s="1" t="str">
        <f t="shared" si="504"/>
        <v/>
      </c>
      <c r="AL470" s="167">
        <f t="shared" ref="AL470:BE470" si="570">+IF($AE470="CC",SUMIF($R470:$V470,AL$9,$R489:$V489),0)</f>
        <v>0</v>
      </c>
      <c r="AM470" s="167">
        <f t="shared" si="570"/>
        <v>0</v>
      </c>
      <c r="AN470" s="167">
        <f t="shared" si="570"/>
        <v>0</v>
      </c>
      <c r="AO470" s="167">
        <f t="shared" si="570"/>
        <v>0</v>
      </c>
      <c r="AP470" s="167">
        <f t="shared" si="570"/>
        <v>0</v>
      </c>
      <c r="AQ470" s="167">
        <f t="shared" si="570"/>
        <v>0</v>
      </c>
      <c r="AR470" s="167">
        <f t="shared" si="570"/>
        <v>0</v>
      </c>
      <c r="AS470" s="167">
        <f t="shared" si="570"/>
        <v>0</v>
      </c>
      <c r="AT470" s="167">
        <f t="shared" si="570"/>
        <v>0</v>
      </c>
      <c r="AU470" s="167">
        <f t="shared" si="570"/>
        <v>0</v>
      </c>
      <c r="AV470" s="167">
        <f t="shared" si="570"/>
        <v>0</v>
      </c>
      <c r="AW470" s="167">
        <f t="shared" si="570"/>
        <v>0</v>
      </c>
      <c r="AX470" s="167">
        <f t="shared" si="570"/>
        <v>0</v>
      </c>
      <c r="AY470" s="167">
        <f t="shared" si="570"/>
        <v>0</v>
      </c>
      <c r="AZ470" s="167">
        <f t="shared" si="570"/>
        <v>0</v>
      </c>
      <c r="BA470" s="167">
        <f t="shared" si="570"/>
        <v>0</v>
      </c>
      <c r="BB470" s="167">
        <f t="shared" si="570"/>
        <v>0</v>
      </c>
      <c r="BC470" s="167">
        <f t="shared" si="570"/>
        <v>0</v>
      </c>
      <c r="BD470" s="167">
        <f t="shared" si="570"/>
        <v>0</v>
      </c>
      <c r="BE470" s="167">
        <f t="shared" si="570"/>
        <v>0</v>
      </c>
      <c r="BG470" s="167"/>
    </row>
    <row r="471" spans="1:62">
      <c r="A471" s="93"/>
      <c r="B471" s="94"/>
      <c r="C471" s="324">
        <v>13</v>
      </c>
      <c r="D471" s="832"/>
      <c r="E471" s="833"/>
      <c r="F471" s="833"/>
      <c r="G471" s="834"/>
      <c r="H471" s="49"/>
      <c r="I471" s="50"/>
      <c r="J471" s="866"/>
      <c r="K471" s="867"/>
      <c r="L471" s="51"/>
      <c r="M471" s="52"/>
      <c r="N471" s="52"/>
      <c r="O471" s="52"/>
      <c r="P471" s="52"/>
      <c r="Q471" s="318">
        <f t="shared" si="555"/>
        <v>0</v>
      </c>
      <c r="R471" s="51"/>
      <c r="S471" s="60"/>
      <c r="T471" s="59"/>
      <c r="U471" s="59"/>
      <c r="V471" s="63"/>
      <c r="W471" s="319">
        <f t="shared" si="556"/>
        <v>0</v>
      </c>
      <c r="X471" s="320">
        <f t="shared" si="552"/>
        <v>0</v>
      </c>
      <c r="Y471" s="325">
        <f t="shared" si="559"/>
        <v>0</v>
      </c>
      <c r="Z471" s="51"/>
      <c r="AA471" s="334">
        <f t="shared" si="560"/>
        <v>0</v>
      </c>
      <c r="AB471" s="327" t="str">
        <f>IF(A471="A","√",IF('Formulario 1'!$D$11=8,IF('Cuadro de Personal'!Q471&gt;30,"E",IF(Y471&gt;48,"E","√")),IF(Y471&gt;48,"E","√")))</f>
        <v>√</v>
      </c>
      <c r="AC471" s="1">
        <f t="shared" si="557"/>
        <v>1</v>
      </c>
      <c r="AE471" s="1" t="str">
        <f t="shared" si="553"/>
        <v/>
      </c>
      <c r="AF471" s="1">
        <f t="shared" si="501"/>
        <v>0</v>
      </c>
      <c r="AG471" s="1">
        <f t="shared" ca="1" si="506"/>
        <v>8</v>
      </c>
      <c r="AH471" s="1" t="str">
        <f t="shared" si="502"/>
        <v/>
      </c>
      <c r="AI471" s="1" t="str">
        <f t="shared" si="503"/>
        <v/>
      </c>
      <c r="AJ471" s="1" t="str">
        <f t="shared" si="504"/>
        <v/>
      </c>
      <c r="AL471" s="167">
        <f t="shared" ref="AL471:BE471" si="571">+IF($AE471="CC",SUMIF($R471:$V471,AL$9,$R490:$V490),0)</f>
        <v>0</v>
      </c>
      <c r="AM471" s="167">
        <f t="shared" si="571"/>
        <v>0</v>
      </c>
      <c r="AN471" s="167">
        <f t="shared" si="571"/>
        <v>0</v>
      </c>
      <c r="AO471" s="167">
        <f t="shared" si="571"/>
        <v>0</v>
      </c>
      <c r="AP471" s="167">
        <f t="shared" si="571"/>
        <v>0</v>
      </c>
      <c r="AQ471" s="167">
        <f t="shared" si="571"/>
        <v>0</v>
      </c>
      <c r="AR471" s="167">
        <f t="shared" si="571"/>
        <v>0</v>
      </c>
      <c r="AS471" s="167">
        <f t="shared" si="571"/>
        <v>0</v>
      </c>
      <c r="AT471" s="167">
        <f t="shared" si="571"/>
        <v>0</v>
      </c>
      <c r="AU471" s="167">
        <f t="shared" si="571"/>
        <v>0</v>
      </c>
      <c r="AV471" s="167">
        <f t="shared" si="571"/>
        <v>0</v>
      </c>
      <c r="AW471" s="167">
        <f t="shared" si="571"/>
        <v>0</v>
      </c>
      <c r="AX471" s="167">
        <f t="shared" si="571"/>
        <v>0</v>
      </c>
      <c r="AY471" s="167">
        <f t="shared" si="571"/>
        <v>0</v>
      </c>
      <c r="AZ471" s="167">
        <f t="shared" si="571"/>
        <v>0</v>
      </c>
      <c r="BA471" s="167">
        <f t="shared" si="571"/>
        <v>0</v>
      </c>
      <c r="BB471" s="167">
        <f t="shared" si="571"/>
        <v>0</v>
      </c>
      <c r="BC471" s="167">
        <f t="shared" si="571"/>
        <v>0</v>
      </c>
      <c r="BD471" s="167">
        <f t="shared" si="571"/>
        <v>0</v>
      </c>
      <c r="BE471" s="167">
        <f t="shared" si="571"/>
        <v>0</v>
      </c>
      <c r="BG471" s="167"/>
    </row>
    <row r="472" spans="1:62">
      <c r="A472" s="93"/>
      <c r="B472" s="94"/>
      <c r="C472" s="324">
        <v>14</v>
      </c>
      <c r="D472" s="832"/>
      <c r="E472" s="833"/>
      <c r="F472" s="833"/>
      <c r="G472" s="834"/>
      <c r="H472" s="49"/>
      <c r="I472" s="50"/>
      <c r="J472" s="866"/>
      <c r="K472" s="867"/>
      <c r="L472" s="51"/>
      <c r="M472" s="52"/>
      <c r="N472" s="52"/>
      <c r="O472" s="52"/>
      <c r="P472" s="52"/>
      <c r="Q472" s="318">
        <f t="shared" si="555"/>
        <v>0</v>
      </c>
      <c r="R472" s="51"/>
      <c r="S472" s="60"/>
      <c r="T472" s="59"/>
      <c r="U472" s="59"/>
      <c r="V472" s="63"/>
      <c r="W472" s="319">
        <f t="shared" si="556"/>
        <v>0</v>
      </c>
      <c r="X472" s="320">
        <f t="shared" si="552"/>
        <v>0</v>
      </c>
      <c r="Y472" s="325">
        <f t="shared" si="559"/>
        <v>0</v>
      </c>
      <c r="Z472" s="51"/>
      <c r="AA472" s="334">
        <f t="shared" si="560"/>
        <v>0</v>
      </c>
      <c r="AB472" s="327" t="str">
        <f>IF(A472="A","√",IF('Formulario 1'!$D$11=8,IF('Cuadro de Personal'!Q472&gt;30,"E",IF(Y472&gt;48,"E","√")),IF(Y472&gt;48,"E","√")))</f>
        <v>√</v>
      </c>
      <c r="AC472" s="1">
        <f t="shared" si="557"/>
        <v>1</v>
      </c>
      <c r="AE472" s="1" t="str">
        <f t="shared" si="553"/>
        <v/>
      </c>
      <c r="AF472" s="1">
        <f t="shared" si="501"/>
        <v>0</v>
      </c>
      <c r="AG472" s="1">
        <f t="shared" ca="1" si="506"/>
        <v>8</v>
      </c>
      <c r="AH472" s="1" t="str">
        <f t="shared" si="502"/>
        <v/>
      </c>
      <c r="AI472" s="1" t="str">
        <f t="shared" si="503"/>
        <v/>
      </c>
      <c r="AJ472" s="1" t="str">
        <f t="shared" si="504"/>
        <v/>
      </c>
      <c r="AL472" s="167">
        <f t="shared" ref="AL472:BE472" si="572">+IF($AE472="CC",SUMIF($R472:$V472,AL$9,$R491:$V491),0)</f>
        <v>0</v>
      </c>
      <c r="AM472" s="167">
        <f t="shared" si="572"/>
        <v>0</v>
      </c>
      <c r="AN472" s="167">
        <f t="shared" si="572"/>
        <v>0</v>
      </c>
      <c r="AO472" s="167">
        <f t="shared" si="572"/>
        <v>0</v>
      </c>
      <c r="AP472" s="167">
        <f t="shared" si="572"/>
        <v>0</v>
      </c>
      <c r="AQ472" s="167">
        <f t="shared" si="572"/>
        <v>0</v>
      </c>
      <c r="AR472" s="167">
        <f t="shared" si="572"/>
        <v>0</v>
      </c>
      <c r="AS472" s="167">
        <f t="shared" si="572"/>
        <v>0</v>
      </c>
      <c r="AT472" s="167">
        <f t="shared" si="572"/>
        <v>0</v>
      </c>
      <c r="AU472" s="167">
        <f t="shared" si="572"/>
        <v>0</v>
      </c>
      <c r="AV472" s="167">
        <f t="shared" si="572"/>
        <v>0</v>
      </c>
      <c r="AW472" s="167">
        <f t="shared" si="572"/>
        <v>0</v>
      </c>
      <c r="AX472" s="167">
        <f t="shared" si="572"/>
        <v>0</v>
      </c>
      <c r="AY472" s="167">
        <f t="shared" si="572"/>
        <v>0</v>
      </c>
      <c r="AZ472" s="167">
        <f t="shared" si="572"/>
        <v>0</v>
      </c>
      <c r="BA472" s="167">
        <f t="shared" si="572"/>
        <v>0</v>
      </c>
      <c r="BB472" s="167">
        <f t="shared" si="572"/>
        <v>0</v>
      </c>
      <c r="BC472" s="167">
        <f t="shared" si="572"/>
        <v>0</v>
      </c>
      <c r="BD472" s="167">
        <f t="shared" si="572"/>
        <v>0</v>
      </c>
      <c r="BE472" s="167">
        <f t="shared" si="572"/>
        <v>0</v>
      </c>
      <c r="BG472" s="167"/>
    </row>
    <row r="473" spans="1:62">
      <c r="A473" s="93"/>
      <c r="B473" s="94"/>
      <c r="C473" s="324">
        <v>15</v>
      </c>
      <c r="D473" s="832"/>
      <c r="E473" s="833"/>
      <c r="F473" s="833"/>
      <c r="G473" s="834"/>
      <c r="H473" s="49"/>
      <c r="I473" s="50"/>
      <c r="J473" s="866"/>
      <c r="K473" s="867"/>
      <c r="L473" s="51"/>
      <c r="M473" s="52"/>
      <c r="N473" s="52"/>
      <c r="O473" s="52"/>
      <c r="P473" s="52"/>
      <c r="Q473" s="318">
        <f t="shared" si="555"/>
        <v>0</v>
      </c>
      <c r="R473" s="51"/>
      <c r="S473" s="60"/>
      <c r="T473" s="59"/>
      <c r="U473" s="59"/>
      <c r="V473" s="63"/>
      <c r="W473" s="319">
        <f t="shared" si="556"/>
        <v>0</v>
      </c>
      <c r="X473" s="320">
        <f t="shared" si="552"/>
        <v>0</v>
      </c>
      <c r="Y473" s="325">
        <f t="shared" si="559"/>
        <v>0</v>
      </c>
      <c r="Z473" s="51"/>
      <c r="AA473" s="334">
        <f t="shared" si="560"/>
        <v>0</v>
      </c>
      <c r="AB473" s="327" t="str">
        <f>IF(A473="A","√",IF('Formulario 1'!$D$11=8,IF('Cuadro de Personal'!Q473&gt;30,"E",IF(Y473&gt;48,"E","√")),IF(Y473&gt;48,"E","√")))</f>
        <v>√</v>
      </c>
      <c r="AC473" s="1">
        <f t="shared" si="557"/>
        <v>1</v>
      </c>
      <c r="AE473" s="1" t="str">
        <f t="shared" si="553"/>
        <v/>
      </c>
      <c r="AF473" s="1">
        <f t="shared" si="501"/>
        <v>0</v>
      </c>
      <c r="AG473" s="1">
        <f t="shared" ca="1" si="506"/>
        <v>8</v>
      </c>
      <c r="AH473" s="1" t="str">
        <f t="shared" si="502"/>
        <v/>
      </c>
      <c r="AI473" s="1" t="str">
        <f t="shared" si="503"/>
        <v/>
      </c>
      <c r="AJ473" s="1" t="str">
        <f t="shared" si="504"/>
        <v/>
      </c>
      <c r="AL473" s="167">
        <f t="shared" ref="AL473:BE473" si="573">+IF($AE473="CC",SUMIF($R473:$V473,AL$9,$R492:$V492),0)</f>
        <v>0</v>
      </c>
      <c r="AM473" s="167">
        <f t="shared" si="573"/>
        <v>0</v>
      </c>
      <c r="AN473" s="167">
        <f t="shared" si="573"/>
        <v>0</v>
      </c>
      <c r="AO473" s="167">
        <f t="shared" si="573"/>
        <v>0</v>
      </c>
      <c r="AP473" s="167">
        <f t="shared" si="573"/>
        <v>0</v>
      </c>
      <c r="AQ473" s="167">
        <f t="shared" si="573"/>
        <v>0</v>
      </c>
      <c r="AR473" s="167">
        <f t="shared" si="573"/>
        <v>0</v>
      </c>
      <c r="AS473" s="167">
        <f t="shared" si="573"/>
        <v>0</v>
      </c>
      <c r="AT473" s="167">
        <f t="shared" si="573"/>
        <v>0</v>
      </c>
      <c r="AU473" s="167">
        <f t="shared" si="573"/>
        <v>0</v>
      </c>
      <c r="AV473" s="167">
        <f t="shared" si="573"/>
        <v>0</v>
      </c>
      <c r="AW473" s="167">
        <f t="shared" si="573"/>
        <v>0</v>
      </c>
      <c r="AX473" s="167">
        <f t="shared" si="573"/>
        <v>0</v>
      </c>
      <c r="AY473" s="167">
        <f t="shared" si="573"/>
        <v>0</v>
      </c>
      <c r="AZ473" s="167">
        <f t="shared" si="573"/>
        <v>0</v>
      </c>
      <c r="BA473" s="167">
        <f t="shared" si="573"/>
        <v>0</v>
      </c>
      <c r="BB473" s="167">
        <f t="shared" si="573"/>
        <v>0</v>
      </c>
      <c r="BC473" s="167">
        <f t="shared" si="573"/>
        <v>0</v>
      </c>
      <c r="BD473" s="167">
        <f t="shared" si="573"/>
        <v>0</v>
      </c>
      <c r="BE473" s="167">
        <f t="shared" si="573"/>
        <v>0</v>
      </c>
      <c r="BG473" s="167"/>
    </row>
    <row r="474" spans="1:62">
      <c r="A474" s="93"/>
      <c r="B474" s="94"/>
      <c r="C474" s="324">
        <v>16</v>
      </c>
      <c r="D474" s="832"/>
      <c r="E474" s="833"/>
      <c r="F474" s="833"/>
      <c r="G474" s="834"/>
      <c r="H474" s="49"/>
      <c r="I474" s="50"/>
      <c r="J474" s="866"/>
      <c r="K474" s="867"/>
      <c r="L474" s="51"/>
      <c r="M474" s="52"/>
      <c r="N474" s="52"/>
      <c r="O474" s="52"/>
      <c r="P474" s="52"/>
      <c r="Q474" s="318">
        <f t="shared" si="555"/>
        <v>0</v>
      </c>
      <c r="R474" s="51"/>
      <c r="S474" s="60"/>
      <c r="T474" s="59"/>
      <c r="U474" s="59"/>
      <c r="V474" s="63"/>
      <c r="W474" s="319">
        <f t="shared" si="556"/>
        <v>0</v>
      </c>
      <c r="X474" s="320">
        <f t="shared" si="552"/>
        <v>0</v>
      </c>
      <c r="Y474" s="325">
        <f t="shared" si="559"/>
        <v>0</v>
      </c>
      <c r="Z474" s="51"/>
      <c r="AA474" s="334">
        <f t="shared" si="560"/>
        <v>0</v>
      </c>
      <c r="AB474" s="327" t="str">
        <f>IF(A474="A","√",IF('Formulario 1'!$D$11=8,IF('Cuadro de Personal'!Q474&gt;30,"E",IF(Y474&gt;48,"E","√")),IF(Y474&gt;48,"E","√")))</f>
        <v>√</v>
      </c>
      <c r="AC474" s="1">
        <f t="shared" si="557"/>
        <v>1</v>
      </c>
      <c r="AE474" s="1" t="str">
        <f t="shared" si="553"/>
        <v/>
      </c>
      <c r="AF474" s="1">
        <f t="shared" si="501"/>
        <v>0</v>
      </c>
      <c r="AG474" s="1">
        <f t="shared" ca="1" si="506"/>
        <v>8</v>
      </c>
      <c r="AH474" s="1" t="str">
        <f t="shared" si="502"/>
        <v/>
      </c>
      <c r="AI474" s="1" t="str">
        <f t="shared" si="503"/>
        <v/>
      </c>
      <c r="AJ474" s="1" t="str">
        <f t="shared" si="504"/>
        <v/>
      </c>
      <c r="AL474" s="167">
        <f t="shared" ref="AL474:BE474" si="574">+IF($AE474="CC",SUMIF($R474:$V474,AL$9,$R493:$V493),0)</f>
        <v>0</v>
      </c>
      <c r="AM474" s="167">
        <f t="shared" si="574"/>
        <v>0</v>
      </c>
      <c r="AN474" s="167">
        <f t="shared" si="574"/>
        <v>0</v>
      </c>
      <c r="AO474" s="167">
        <f t="shared" si="574"/>
        <v>0</v>
      </c>
      <c r="AP474" s="167">
        <f t="shared" si="574"/>
        <v>0</v>
      </c>
      <c r="AQ474" s="167">
        <f t="shared" si="574"/>
        <v>0</v>
      </c>
      <c r="AR474" s="167">
        <f t="shared" si="574"/>
        <v>0</v>
      </c>
      <c r="AS474" s="167">
        <f t="shared" si="574"/>
        <v>0</v>
      </c>
      <c r="AT474" s="167">
        <f t="shared" si="574"/>
        <v>0</v>
      </c>
      <c r="AU474" s="167">
        <f t="shared" si="574"/>
        <v>0</v>
      </c>
      <c r="AV474" s="167">
        <f t="shared" si="574"/>
        <v>0</v>
      </c>
      <c r="AW474" s="167">
        <f t="shared" si="574"/>
        <v>0</v>
      </c>
      <c r="AX474" s="167">
        <f t="shared" si="574"/>
        <v>0</v>
      </c>
      <c r="AY474" s="167">
        <f t="shared" si="574"/>
        <v>0</v>
      </c>
      <c r="AZ474" s="167">
        <f t="shared" si="574"/>
        <v>0</v>
      </c>
      <c r="BA474" s="167">
        <f t="shared" si="574"/>
        <v>0</v>
      </c>
      <c r="BB474" s="167">
        <f t="shared" si="574"/>
        <v>0</v>
      </c>
      <c r="BC474" s="167">
        <f t="shared" si="574"/>
        <v>0</v>
      </c>
      <c r="BD474" s="167">
        <f t="shared" si="574"/>
        <v>0</v>
      </c>
      <c r="BE474" s="167">
        <f t="shared" si="574"/>
        <v>0</v>
      </c>
      <c r="BG474" s="167"/>
    </row>
    <row r="475" spans="1:62">
      <c r="A475" s="93"/>
      <c r="B475" s="94"/>
      <c r="C475" s="324">
        <v>17</v>
      </c>
      <c r="D475" s="832"/>
      <c r="E475" s="833"/>
      <c r="F475" s="833"/>
      <c r="G475" s="834"/>
      <c r="H475" s="49"/>
      <c r="I475" s="50"/>
      <c r="J475" s="866"/>
      <c r="K475" s="867"/>
      <c r="L475" s="51"/>
      <c r="M475" s="52"/>
      <c r="N475" s="52"/>
      <c r="O475" s="52"/>
      <c r="P475" s="52"/>
      <c r="Q475" s="318">
        <f t="shared" si="555"/>
        <v>0</v>
      </c>
      <c r="R475" s="51"/>
      <c r="S475" s="60"/>
      <c r="T475" s="59"/>
      <c r="U475" s="59"/>
      <c r="V475" s="63"/>
      <c r="W475" s="319">
        <f t="shared" si="556"/>
        <v>0</v>
      </c>
      <c r="X475" s="320">
        <f t="shared" si="552"/>
        <v>0</v>
      </c>
      <c r="Y475" s="325">
        <f t="shared" si="559"/>
        <v>0</v>
      </c>
      <c r="Z475" s="51"/>
      <c r="AA475" s="334">
        <f t="shared" si="560"/>
        <v>0</v>
      </c>
      <c r="AB475" s="327" t="str">
        <f>IF(A475="A","√",IF('Formulario 1'!$D$11=8,IF('Cuadro de Personal'!Q475&gt;30,"E",IF(Y475&gt;48,"E","√")),IF(Y475&gt;48,"E","√")))</f>
        <v>√</v>
      </c>
      <c r="AC475" s="1">
        <f t="shared" si="557"/>
        <v>1</v>
      </c>
      <c r="AE475" s="1" t="str">
        <f t="shared" si="553"/>
        <v/>
      </c>
      <c r="AF475" s="1">
        <f t="shared" si="501"/>
        <v>0</v>
      </c>
      <c r="AG475" s="1">
        <f t="shared" ca="1" si="506"/>
        <v>8</v>
      </c>
      <c r="AH475" s="1" t="str">
        <f t="shared" si="502"/>
        <v/>
      </c>
      <c r="AI475" s="1" t="str">
        <f t="shared" si="503"/>
        <v/>
      </c>
      <c r="AJ475" s="1" t="str">
        <f t="shared" si="504"/>
        <v/>
      </c>
      <c r="AL475" s="167">
        <f t="shared" ref="AL475:BE475" si="575">+IF($AE475="CC",SUMIF($R475:$V475,AL$9,$R494:$V494),0)</f>
        <v>0</v>
      </c>
      <c r="AM475" s="167">
        <f t="shared" si="575"/>
        <v>0</v>
      </c>
      <c r="AN475" s="167">
        <f t="shared" si="575"/>
        <v>0</v>
      </c>
      <c r="AO475" s="167">
        <f t="shared" si="575"/>
        <v>0</v>
      </c>
      <c r="AP475" s="167">
        <f t="shared" si="575"/>
        <v>0</v>
      </c>
      <c r="AQ475" s="167">
        <f t="shared" si="575"/>
        <v>0</v>
      </c>
      <c r="AR475" s="167">
        <f t="shared" si="575"/>
        <v>0</v>
      </c>
      <c r="AS475" s="167">
        <f t="shared" si="575"/>
        <v>0</v>
      </c>
      <c r="AT475" s="167">
        <f t="shared" si="575"/>
        <v>0</v>
      </c>
      <c r="AU475" s="167">
        <f t="shared" si="575"/>
        <v>0</v>
      </c>
      <c r="AV475" s="167">
        <f t="shared" si="575"/>
        <v>0</v>
      </c>
      <c r="AW475" s="167">
        <f t="shared" si="575"/>
        <v>0</v>
      </c>
      <c r="AX475" s="167">
        <f t="shared" si="575"/>
        <v>0</v>
      </c>
      <c r="AY475" s="167">
        <f t="shared" si="575"/>
        <v>0</v>
      </c>
      <c r="AZ475" s="167">
        <f t="shared" si="575"/>
        <v>0</v>
      </c>
      <c r="BA475" s="167">
        <f t="shared" si="575"/>
        <v>0</v>
      </c>
      <c r="BB475" s="167">
        <f t="shared" si="575"/>
        <v>0</v>
      </c>
      <c r="BC475" s="167">
        <f t="shared" si="575"/>
        <v>0</v>
      </c>
      <c r="BD475" s="167">
        <f t="shared" si="575"/>
        <v>0</v>
      </c>
      <c r="BE475" s="167">
        <f t="shared" si="575"/>
        <v>0</v>
      </c>
      <c r="BG475" s="167"/>
    </row>
    <row r="476" spans="1:62" ht="15.75" thickBot="1">
      <c r="A476" s="95"/>
      <c r="B476" s="96"/>
      <c r="C476" s="328">
        <v>18</v>
      </c>
      <c r="D476" s="858"/>
      <c r="E476" s="859"/>
      <c r="F476" s="859"/>
      <c r="G476" s="860"/>
      <c r="H476" s="53"/>
      <c r="I476" s="54"/>
      <c r="J476" s="861"/>
      <c r="K476" s="862"/>
      <c r="L476" s="55"/>
      <c r="M476" s="56"/>
      <c r="N476" s="56"/>
      <c r="O476" s="56"/>
      <c r="P476" s="56"/>
      <c r="Q476" s="329">
        <f t="shared" si="555"/>
        <v>0</v>
      </c>
      <c r="R476" s="55"/>
      <c r="S476" s="61"/>
      <c r="T476" s="64"/>
      <c r="U476" s="64"/>
      <c r="V476" s="65"/>
      <c r="W476" s="319">
        <f t="shared" si="556"/>
        <v>0</v>
      </c>
      <c r="X476" s="320">
        <f t="shared" si="552"/>
        <v>0</v>
      </c>
      <c r="Y476" s="330">
        <f t="shared" si="559"/>
        <v>0</v>
      </c>
      <c r="Z476" s="58"/>
      <c r="AA476" s="335">
        <f t="shared" si="560"/>
        <v>0</v>
      </c>
      <c r="AB476" s="332" t="str">
        <f>IF(A476="A","√",IF('Formulario 1'!$D$11=8,IF('Cuadro de Personal'!Q476&gt;30,"E",IF(Y476&gt;48,"E","√")),IF(Y476&gt;48,"E","√")))</f>
        <v>√</v>
      </c>
      <c r="AC476" s="1">
        <f t="shared" si="557"/>
        <v>1</v>
      </c>
      <c r="AE476" s="1" t="str">
        <f t="shared" si="553"/>
        <v/>
      </c>
      <c r="AF476" s="1">
        <f t="shared" si="501"/>
        <v>0</v>
      </c>
      <c r="AG476" s="1">
        <f t="shared" ca="1" si="506"/>
        <v>8</v>
      </c>
      <c r="AH476" s="1" t="str">
        <f t="shared" si="502"/>
        <v/>
      </c>
      <c r="AI476" s="1" t="str">
        <f t="shared" si="503"/>
        <v/>
      </c>
      <c r="AJ476" s="1" t="str">
        <f t="shared" si="504"/>
        <v/>
      </c>
      <c r="AL476" s="167">
        <f t="shared" ref="AL476:BE476" si="576">+IF($AE476="CC",SUMIF($R476:$V476,AL$9,$R495:$V495),0)</f>
        <v>0</v>
      </c>
      <c r="AM476" s="167">
        <f t="shared" si="576"/>
        <v>0</v>
      </c>
      <c r="AN476" s="167">
        <f t="shared" si="576"/>
        <v>0</v>
      </c>
      <c r="AO476" s="167">
        <f t="shared" si="576"/>
        <v>0</v>
      </c>
      <c r="AP476" s="167">
        <f t="shared" si="576"/>
        <v>0</v>
      </c>
      <c r="AQ476" s="167">
        <f t="shared" si="576"/>
        <v>0</v>
      </c>
      <c r="AR476" s="167">
        <f t="shared" si="576"/>
        <v>0</v>
      </c>
      <c r="AS476" s="167">
        <f t="shared" si="576"/>
        <v>0</v>
      </c>
      <c r="AT476" s="167">
        <f t="shared" si="576"/>
        <v>0</v>
      </c>
      <c r="AU476" s="167">
        <f t="shared" si="576"/>
        <v>0</v>
      </c>
      <c r="AV476" s="167">
        <f t="shared" si="576"/>
        <v>0</v>
      </c>
      <c r="AW476" s="167">
        <f t="shared" si="576"/>
        <v>0</v>
      </c>
      <c r="AX476" s="167">
        <f t="shared" si="576"/>
        <v>0</v>
      </c>
      <c r="AY476" s="167">
        <f t="shared" si="576"/>
        <v>0</v>
      </c>
      <c r="AZ476" s="167">
        <f t="shared" si="576"/>
        <v>0</v>
      </c>
      <c r="BA476" s="167">
        <f t="shared" si="576"/>
        <v>0</v>
      </c>
      <c r="BB476" s="167">
        <f t="shared" si="576"/>
        <v>0</v>
      </c>
      <c r="BC476" s="167">
        <f t="shared" si="576"/>
        <v>0</v>
      </c>
      <c r="BD476" s="167">
        <f t="shared" si="576"/>
        <v>0</v>
      </c>
      <c r="BE476" s="167">
        <f t="shared" si="576"/>
        <v>0</v>
      </c>
      <c r="BG476" s="167"/>
    </row>
    <row r="477" spans="1:62" ht="15.75" customHeight="1" thickBot="1">
      <c r="C477" s="66"/>
      <c r="D477" s="66"/>
      <c r="E477" s="66"/>
      <c r="F477" s="66"/>
      <c r="G477" s="66"/>
      <c r="H477" s="117"/>
      <c r="I477" s="863" t="s">
        <v>959</v>
      </c>
      <c r="J477" s="864"/>
      <c r="K477" s="865"/>
      <c r="L477" s="68">
        <f t="shared" ref="L477:S477" si="577">+SUM(L459:L476)-SUMIF($A459:$A476,"A",L459:L476)</f>
        <v>0</v>
      </c>
      <c r="M477" s="67">
        <f t="shared" si="577"/>
        <v>0</v>
      </c>
      <c r="N477" s="67">
        <f t="shared" si="577"/>
        <v>0</v>
      </c>
      <c r="O477" s="67">
        <f t="shared" si="577"/>
        <v>0</v>
      </c>
      <c r="P477" s="67">
        <f t="shared" si="577"/>
        <v>0</v>
      </c>
      <c r="Q477" s="69">
        <f t="shared" si="577"/>
        <v>0</v>
      </c>
      <c r="R477" s="158">
        <f t="shared" si="577"/>
        <v>0</v>
      </c>
      <c r="S477" s="116">
        <f t="shared" si="577"/>
        <v>0</v>
      </c>
      <c r="T477" s="116">
        <f>+SUM(T459:T476)-SUMIF($A459:$A476,"A",T459:T476)</f>
        <v>0</v>
      </c>
      <c r="U477" s="116">
        <f>+SUM(U459:U476)-SUMIF($A459:$A476,"A",U459:U476)</f>
        <v>0</v>
      </c>
      <c r="V477" s="73">
        <f>+SUM(V459:V476)-SUMIF($A459:$A476,"A",V459:V476)</f>
        <v>0</v>
      </c>
      <c r="W477" s="70">
        <f>+SUM(Q477:V477)</f>
        <v>0</v>
      </c>
      <c r="X477" s="71">
        <f>+SUM(X459:X476)</f>
        <v>0</v>
      </c>
      <c r="Y477" s="71">
        <f>+SUM(Y459:Y476)-SUMIF($A459:$A476,"A",Y459:Y476)</f>
        <v>0</v>
      </c>
      <c r="Z477" s="72">
        <f>+SUM(Z459:Z476)</f>
        <v>0</v>
      </c>
      <c r="AA477" s="73">
        <f>+SUM(AA459:AA476)-SUMIF($A459:$A476,"A",AA459:AA476)</f>
        <v>0</v>
      </c>
      <c r="AB477" s="301" t="str">
        <f>IF($C456="n.a.","√",IF(AND(Q479="√",D481=E481,F481=G481),IF(B478="Coordinador de Departamento: asignado",IF(AC477=18,"√","Er"),IF(B478="",IF(AC477=18,"√","Er"),"Er")),"Er"))</f>
        <v>√</v>
      </c>
      <c r="AC477" s="1">
        <f>+SUM(AC459:AC476)</f>
        <v>18</v>
      </c>
      <c r="AE477" s="1" t="str">
        <f t="shared" si="553"/>
        <v/>
      </c>
      <c r="AF477" s="1">
        <f t="shared" si="501"/>
        <v>1</v>
      </c>
      <c r="AG477" s="1">
        <f t="shared" ca="1" si="506"/>
        <v>9</v>
      </c>
      <c r="AH477" s="1">
        <f t="shared" ca="1" si="502"/>
        <v>9</v>
      </c>
      <c r="AI477" s="1" t="str">
        <f t="shared" ca="1" si="503"/>
        <v>CP9</v>
      </c>
      <c r="AJ477" s="1" t="str">
        <f t="shared" si="504"/>
        <v>√</v>
      </c>
      <c r="AL477" s="167">
        <f t="shared" ref="AL477:BE477" si="578">+IF($AE477="CC",SUMIF($R477:$V477,AL$9,$R496:$V496),0)</f>
        <v>0</v>
      </c>
      <c r="AM477" s="167">
        <f t="shared" si="578"/>
        <v>0</v>
      </c>
      <c r="AN477" s="167">
        <f t="shared" si="578"/>
        <v>0</v>
      </c>
      <c r="AO477" s="167">
        <f t="shared" si="578"/>
        <v>0</v>
      </c>
      <c r="AP477" s="167">
        <f t="shared" si="578"/>
        <v>0</v>
      </c>
      <c r="AQ477" s="167">
        <f t="shared" si="578"/>
        <v>0</v>
      </c>
      <c r="AR477" s="167">
        <f t="shared" si="578"/>
        <v>0</v>
      </c>
      <c r="AS477" s="167">
        <f t="shared" si="578"/>
        <v>0</v>
      </c>
      <c r="AT477" s="167">
        <f t="shared" si="578"/>
        <v>0</v>
      </c>
      <c r="AU477" s="167">
        <f t="shared" si="578"/>
        <v>0</v>
      </c>
      <c r="AV477" s="167">
        <f t="shared" si="578"/>
        <v>0</v>
      </c>
      <c r="AW477" s="167">
        <f t="shared" si="578"/>
        <v>0</v>
      </c>
      <c r="AX477" s="167">
        <f t="shared" si="578"/>
        <v>0</v>
      </c>
      <c r="AY477" s="167">
        <f t="shared" si="578"/>
        <v>0</v>
      </c>
      <c r="AZ477" s="167">
        <f t="shared" si="578"/>
        <v>0</v>
      </c>
      <c r="BA477" s="167">
        <f t="shared" si="578"/>
        <v>0</v>
      </c>
      <c r="BB477" s="167">
        <f t="shared" si="578"/>
        <v>0</v>
      </c>
      <c r="BC477" s="167">
        <f t="shared" si="578"/>
        <v>0</v>
      </c>
      <c r="BD477" s="167">
        <f t="shared" si="578"/>
        <v>0</v>
      </c>
      <c r="BE477" s="167">
        <f t="shared" si="578"/>
        <v>0</v>
      </c>
      <c r="BH477" s="308">
        <f>+X477</f>
        <v>0</v>
      </c>
    </row>
    <row r="478" spans="1:62" ht="15.75" customHeight="1">
      <c r="B478" s="912" t="str">
        <f>IF($C456="n.a.","",IF(LOOKUP(A449,'Hoja de Cálculo'!$S$20:$S$45,'Hoja de Cálculo'!$AD$20:$AD$45)=0,"",IF(A479="","Coordinador de Departamento: sin asignar","Coordinador de Departamento: asignado")))</f>
        <v/>
      </c>
      <c r="C478" s="913"/>
      <c r="D478" s="913"/>
      <c r="E478" s="913"/>
      <c r="F478" s="913"/>
      <c r="G478" s="914"/>
      <c r="I478" s="915" t="s">
        <v>954</v>
      </c>
      <c r="J478" s="916"/>
      <c r="K478" s="917"/>
      <c r="L478" s="75">
        <f>IF($C456="n.a.","n.a.",LOOKUP($A449,'Hoja de Cálculo'!$S$20:$S$45,'Hoja de Cálculo'!W$20:W$45))</f>
        <v>0</v>
      </c>
      <c r="M478" s="74">
        <f>IF($C456="n.a.","n.a.",LOOKUP($A449,'Hoja de Cálculo'!$S$20:$S$45,'Hoja de Cálculo'!X$20:X$45))</f>
        <v>0</v>
      </c>
      <c r="N478" s="74">
        <f>IF($C456="n.a.","n.a.",LOOKUP($A449,'Hoja de Cálculo'!$S$20:$S$45,'Hoja de Cálculo'!Y$20:Y$45))</f>
        <v>0</v>
      </c>
      <c r="O478" s="74">
        <f>IF($C456="n.a.","n.a.",LOOKUP($A449,'Hoja de Cálculo'!$S$20:$S$45,'Hoja de Cálculo'!Z$20:Z$45))</f>
        <v>0</v>
      </c>
      <c r="P478" s="74">
        <f>IF($C456="n.a.","n.a.",LOOKUP($A449,'Hoja de Cálculo'!$S$20:$S$45,'Hoja de Cálculo'!AA$20:AA$45))</f>
        <v>0</v>
      </c>
      <c r="Q478" s="76">
        <f>+SUM(L478:P478)</f>
        <v>0</v>
      </c>
      <c r="R478" s="77" t="str">
        <f>+IF(R458=2,LOOKUP($A449,'Hoja de Cálculo'!$S$20:$S$45,'Hoja de Cálculo'!$AD$20:$AD$45),"")</f>
        <v/>
      </c>
      <c r="S478" s="77" t="str">
        <f>+IF(S458=2,LOOKUP($A449,'Hoja de Cálculo'!$S$20:$S$45,'Hoja de Cálculo'!$AD$20:$AD$45),"")</f>
        <v/>
      </c>
      <c r="T478" s="77" t="str">
        <f>+IF(T458=2,LOOKUP($A449,'Hoja de Cálculo'!$S$20:$S$45,'Hoja de Cálculo'!$AD$20:$AD$45),"")</f>
        <v/>
      </c>
      <c r="U478" s="77" t="str">
        <f>+IF(U458=2,LOOKUP($A449,'Hoja de Cálculo'!$S$20:$S$45,'Hoja de Cálculo'!$AD$20:$AD$45),"")</f>
        <v/>
      </c>
      <c r="V478" s="77" t="str">
        <f>+IF(V458=2,LOOKUP($A449,'Hoja de Cálculo'!$S$20:$S$45,'Hoja de Cálculo'!$AD$20:$AD$45),"")</f>
        <v/>
      </c>
      <c r="W478" s="70"/>
      <c r="X478" s="77"/>
      <c r="Y478" s="77"/>
      <c r="Z478" s="77"/>
      <c r="AA478" s="77"/>
      <c r="AE478" s="1" t="str">
        <f t="shared" si="553"/>
        <v/>
      </c>
      <c r="AF478" s="1">
        <f t="shared" ref="AF478:AF541" si="579">+IF(Z505="Hoja de Cálculo",1,0)</f>
        <v>0</v>
      </c>
      <c r="AG478" s="1">
        <f t="shared" ca="1" si="506"/>
        <v>9</v>
      </c>
      <c r="AH478" s="1" t="str">
        <f t="shared" ref="AH478:AH541" si="580">+IF(AF478=1,AG478,"")</f>
        <v/>
      </c>
      <c r="AI478" s="1" t="str">
        <f t="shared" ref="AI478:AI541" si="581">+IF(AF478=1,CONCATENATE("CP",AG478),"")</f>
        <v/>
      </c>
      <c r="AJ478" s="1" t="str">
        <f t="shared" ref="AJ478:AJ541" si="582">+IF(AF478=1,AB478,"")</f>
        <v/>
      </c>
      <c r="AL478" s="167">
        <f t="shared" ref="AL478:BE478" si="583">+IF($AE478="CC",SUMIF($R478:$V478,AL$9,$R497:$V497),0)</f>
        <v>0</v>
      </c>
      <c r="AM478" s="167">
        <f t="shared" si="583"/>
        <v>0</v>
      </c>
      <c r="AN478" s="167">
        <f t="shared" si="583"/>
        <v>0</v>
      </c>
      <c r="AO478" s="167">
        <f t="shared" si="583"/>
        <v>0</v>
      </c>
      <c r="AP478" s="167">
        <f t="shared" si="583"/>
        <v>0</v>
      </c>
      <c r="AQ478" s="167">
        <f t="shared" si="583"/>
        <v>0</v>
      </c>
      <c r="AR478" s="167">
        <f t="shared" si="583"/>
        <v>0</v>
      </c>
      <c r="AS478" s="167">
        <f t="shared" si="583"/>
        <v>0</v>
      </c>
      <c r="AT478" s="167">
        <f t="shared" si="583"/>
        <v>0</v>
      </c>
      <c r="AU478" s="167">
        <f t="shared" si="583"/>
        <v>0</v>
      </c>
      <c r="AV478" s="167">
        <f t="shared" si="583"/>
        <v>0</v>
      </c>
      <c r="AW478" s="167">
        <f t="shared" si="583"/>
        <v>0</v>
      </c>
      <c r="AX478" s="167">
        <f t="shared" si="583"/>
        <v>0</v>
      </c>
      <c r="AY478" s="167">
        <f t="shared" si="583"/>
        <v>0</v>
      </c>
      <c r="AZ478" s="167">
        <f t="shared" si="583"/>
        <v>0</v>
      </c>
      <c r="BA478" s="167">
        <f t="shared" si="583"/>
        <v>0</v>
      </c>
      <c r="BB478" s="167">
        <f t="shared" si="583"/>
        <v>0</v>
      </c>
      <c r="BC478" s="167">
        <f t="shared" si="583"/>
        <v>0</v>
      </c>
      <c r="BD478" s="167">
        <f t="shared" si="583"/>
        <v>0</v>
      </c>
      <c r="BE478" s="167">
        <f t="shared" si="583"/>
        <v>0</v>
      </c>
    </row>
    <row r="479" spans="1:62" ht="15" customHeight="1" thickBot="1">
      <c r="A479" s="119" t="str">
        <f>+IF(R479="√",1,IF(S479="√",1,IF(T479="√",1,IF(U479="√",1,IF(V479="√",1,"")))))</f>
        <v/>
      </c>
      <c r="B479" s="918" t="str">
        <f>+IF('Formulario 1'!$E$60=2,"",IF(OR(C456="Educación Física",C456="Educación Musical",C456="Educación Religiosa",C456="Informática Educativa"),IF(D481=E481,"Lecciones de Taller Prevocacional asignadas",IF(D481&gt;E481,"Lecciones de Taller Prevocacional sin asignar","Lecciones de Taller Prevocacional sobreasignadas")),""))</f>
        <v/>
      </c>
      <c r="C479" s="919"/>
      <c r="D479" s="919"/>
      <c r="E479" s="919"/>
      <c r="F479" s="919"/>
      <c r="G479" s="920"/>
      <c r="H479" s="66"/>
      <c r="I479" s="849" t="s">
        <v>937</v>
      </c>
      <c r="J479" s="850"/>
      <c r="K479" s="851" t="s">
        <v>938</v>
      </c>
      <c r="L479" s="80" t="str">
        <f>IF(L478="n.a.","n.a.",IF(L477&gt;L478,"E",IF(L477&lt;L478,"S","√")))</f>
        <v>√</v>
      </c>
      <c r="M479" s="79" t="str">
        <f>IF(M478="n.a.","n.a.",IF(M477&gt;M478,"E",IF(M477&lt;M478,"S","√")))</f>
        <v>√</v>
      </c>
      <c r="N479" s="79" t="str">
        <f>IF(N478="n.a.","n.a.",IF(N477&gt;N478,"E",IF(N477&lt;N478,"S","√")))</f>
        <v>√</v>
      </c>
      <c r="O479" s="79" t="str">
        <f>IF(O478="n.a.","n.a.",IF(O477&gt;O478,"E",IF(O477&lt;O478,"S","√")))</f>
        <v>√</v>
      </c>
      <c r="P479" s="79" t="str">
        <f>IF(P478="n.a.","n.a.",IF(P477&gt;P478,"E",IF(P477&lt;P478,"S","√")))</f>
        <v>√</v>
      </c>
      <c r="Q479" s="81" t="str">
        <f>IF($C456="n.a.","n.a.",IF(L479="√",IF(M479="√",IF(N479="√",IF(O479="√",IF(P479="√","√","Er"),"Er"),"Er"),"Er"),"Er"))</f>
        <v>√</v>
      </c>
      <c r="R479" s="118" t="str">
        <f>IF(R458=2,IF(R477&gt;R478,"E",IF(R477&lt;R478,"S","√")),"")</f>
        <v/>
      </c>
      <c r="S479" s="118" t="str">
        <f>IF(S458=2,IF(S477&gt;S478,"E",IF(S477&lt;S478,"S","√")),"")</f>
        <v/>
      </c>
      <c r="T479" s="118" t="str">
        <f>IF(T458=2,IF(T477&gt;T478,"E",IF(T477&lt;T478,"S","√")),"")</f>
        <v/>
      </c>
      <c r="U479" s="118" t="str">
        <f>IF(U458=2,IF(U477&gt;U478,"E",IF(U477&lt;U478,"S","√")),"")</f>
        <v/>
      </c>
      <c r="V479" s="118" t="str">
        <f>IF(V458=2,IF(V477&gt;V478,"E",IF(V477&lt;V478,"S","√")),"")</f>
        <v/>
      </c>
      <c r="AE479" s="1" t="str">
        <f t="shared" si="553"/>
        <v/>
      </c>
      <c r="AF479" s="1">
        <f t="shared" si="579"/>
        <v>0</v>
      </c>
      <c r="AG479" s="1">
        <f t="shared" ref="AG479:AG542" ca="1" si="584">+AG478+AF479</f>
        <v>9</v>
      </c>
      <c r="AH479" s="1" t="str">
        <f t="shared" si="580"/>
        <v/>
      </c>
      <c r="AI479" s="1" t="str">
        <f t="shared" si="581"/>
        <v/>
      </c>
      <c r="AJ479" s="1" t="str">
        <f t="shared" si="582"/>
        <v/>
      </c>
      <c r="AL479" s="167">
        <f t="shared" ref="AL479:BE479" si="585">+IF($AE479="CC",SUMIF($R479:$V479,AL$9,$R498:$V498),0)</f>
        <v>0</v>
      </c>
      <c r="AM479" s="167">
        <f t="shared" si="585"/>
        <v>0</v>
      </c>
      <c r="AN479" s="167">
        <f t="shared" si="585"/>
        <v>0</v>
      </c>
      <c r="AO479" s="167">
        <f t="shared" si="585"/>
        <v>0</v>
      </c>
      <c r="AP479" s="167">
        <f t="shared" si="585"/>
        <v>0</v>
      </c>
      <c r="AQ479" s="167">
        <f t="shared" si="585"/>
        <v>0</v>
      </c>
      <c r="AR479" s="167">
        <f t="shared" si="585"/>
        <v>0</v>
      </c>
      <c r="AS479" s="167">
        <f t="shared" si="585"/>
        <v>0</v>
      </c>
      <c r="AT479" s="167">
        <f t="shared" si="585"/>
        <v>0</v>
      </c>
      <c r="AU479" s="167">
        <f t="shared" si="585"/>
        <v>0</v>
      </c>
      <c r="AV479" s="167">
        <f t="shared" si="585"/>
        <v>0</v>
      </c>
      <c r="AW479" s="167">
        <f t="shared" si="585"/>
        <v>0</v>
      </c>
      <c r="AX479" s="167">
        <f t="shared" si="585"/>
        <v>0</v>
      </c>
      <c r="AY479" s="167">
        <f t="shared" si="585"/>
        <v>0</v>
      </c>
      <c r="AZ479" s="167">
        <f t="shared" si="585"/>
        <v>0</v>
      </c>
      <c r="BA479" s="167">
        <f t="shared" si="585"/>
        <v>0</v>
      </c>
      <c r="BB479" s="167">
        <f t="shared" si="585"/>
        <v>0</v>
      </c>
      <c r="BC479" s="167">
        <f t="shared" si="585"/>
        <v>0</v>
      </c>
      <c r="BD479" s="167">
        <f t="shared" si="585"/>
        <v>0</v>
      </c>
      <c r="BE479" s="167">
        <f t="shared" si="585"/>
        <v>0</v>
      </c>
    </row>
    <row r="480" spans="1:62" ht="15" customHeight="1" thickBot="1">
      <c r="A480" s="119"/>
      <c r="B480" s="921" t="str">
        <f>+IF('Formulario 1'!$E$64=2,"",IF('Cuadro de Personal'!F481=0,"",IF('Cuadro de Personal'!F481&lt;'Cuadro de Personal'!G481,"Lecciones de TIE sobreasignadas",IF('Cuadro de Personal'!F481&gt;'Cuadro de Personal'!G481,"Lecciones de TIE sin asignar","Lecciones de TIE asignadas -√-"))))</f>
        <v/>
      </c>
      <c r="C480" s="922"/>
      <c r="D480" s="922"/>
      <c r="E480" s="922"/>
      <c r="F480" s="922"/>
      <c r="G480" s="923"/>
      <c r="H480" s="66"/>
      <c r="I480" s="157"/>
      <c r="J480" s="157"/>
      <c r="K480" s="157"/>
      <c r="L480" s="118"/>
      <c r="M480" s="118"/>
      <c r="N480" s="118"/>
      <c r="O480" s="118"/>
      <c r="P480" s="118"/>
      <c r="Q480" s="118"/>
      <c r="R480" s="118"/>
      <c r="T480" s="852" t="str">
        <f>+IF((Q478-Z477)&gt;-1,"Lecciones sin asignar en propiedad:","Exceso de lecciones asignadas en propiedad:")</f>
        <v>Lecciones sin asignar en propiedad:</v>
      </c>
      <c r="U480" s="853"/>
      <c r="V480" s="853"/>
      <c r="W480" s="853"/>
      <c r="X480" s="853"/>
      <c r="Y480" s="853"/>
      <c r="Z480" s="853"/>
      <c r="AA480" s="213">
        <f>+Q478-Z477</f>
        <v>0</v>
      </c>
      <c r="AE480" s="1" t="str">
        <f t="shared" si="553"/>
        <v/>
      </c>
      <c r="AF480" s="1">
        <f t="shared" si="579"/>
        <v>0</v>
      </c>
      <c r="AG480" s="1">
        <f t="shared" ca="1" si="584"/>
        <v>9</v>
      </c>
      <c r="AH480" s="1" t="str">
        <f t="shared" si="580"/>
        <v/>
      </c>
      <c r="AI480" s="1" t="str">
        <f t="shared" si="581"/>
        <v/>
      </c>
      <c r="AJ480" s="1" t="str">
        <f t="shared" si="582"/>
        <v/>
      </c>
      <c r="AL480" s="167">
        <f t="shared" ref="AL480:BE480" si="586">+IF($AE480="CC",SUMIF($R480:$V480,AL$9,$R499:$V499),0)</f>
        <v>0</v>
      </c>
      <c r="AM480" s="167">
        <f t="shared" si="586"/>
        <v>0</v>
      </c>
      <c r="AN480" s="167">
        <f t="shared" si="586"/>
        <v>0</v>
      </c>
      <c r="AO480" s="167">
        <f t="shared" si="586"/>
        <v>0</v>
      </c>
      <c r="AP480" s="167">
        <f t="shared" si="586"/>
        <v>0</v>
      </c>
      <c r="AQ480" s="167">
        <f t="shared" si="586"/>
        <v>0</v>
      </c>
      <c r="AR480" s="167">
        <f t="shared" si="586"/>
        <v>0</v>
      </c>
      <c r="AS480" s="167">
        <f t="shared" si="586"/>
        <v>0</v>
      </c>
      <c r="AT480" s="167">
        <f t="shared" si="586"/>
        <v>0</v>
      </c>
      <c r="AU480" s="167">
        <f t="shared" si="586"/>
        <v>0</v>
      </c>
      <c r="AV480" s="167">
        <f t="shared" si="586"/>
        <v>0</v>
      </c>
      <c r="AW480" s="167">
        <f t="shared" si="586"/>
        <v>0</v>
      </c>
      <c r="AX480" s="167">
        <f t="shared" si="586"/>
        <v>0</v>
      </c>
      <c r="AY480" s="167">
        <f t="shared" si="586"/>
        <v>0</v>
      </c>
      <c r="AZ480" s="167">
        <f t="shared" si="586"/>
        <v>0</v>
      </c>
      <c r="BA480" s="167">
        <f t="shared" si="586"/>
        <v>0</v>
      </c>
      <c r="BB480" s="167">
        <f t="shared" si="586"/>
        <v>0</v>
      </c>
      <c r="BC480" s="167">
        <f t="shared" si="586"/>
        <v>0</v>
      </c>
      <c r="BD480" s="167">
        <f t="shared" si="586"/>
        <v>0</v>
      </c>
      <c r="BE480" s="167">
        <f t="shared" si="586"/>
        <v>0</v>
      </c>
      <c r="BJ480" s="1">
        <f>+IF(OR(B480="",B480="Lecciones de TIE asignadas -√-"),1,0)</f>
        <v>1</v>
      </c>
    </row>
    <row r="481" spans="1:59" ht="15" customHeight="1" thickBot="1">
      <c r="A481" s="119"/>
      <c r="C481" s="78"/>
      <c r="D481" s="176">
        <f>IF($C456="n.a.","n.a.",LOOKUP($A449,'Hoja de Cálculo'!$S$20:$S$45,'Hoja de Cálculo'!AB$20:AB$45))</f>
        <v>0</v>
      </c>
      <c r="E481" s="177">
        <f>+IF(R458=12,R477,IF(S458=12,S477,IF(T458=12,T477,IF(U458=12,U477,IF(V458=12,V477,0)))))</f>
        <v>0</v>
      </c>
      <c r="F481" s="186">
        <f>IF($C456="n.a.",0,LOOKUP($A449,'Hoja de Cálculo'!$S$20:$S$45,'Hoja de Cálculo'!$AL$20:$AL$45))</f>
        <v>0</v>
      </c>
      <c r="G481" s="177">
        <f>+IF(R458=9,R477,0)+IF(S458=9,S477,0)+IF(T458=9,T477,0)+IF(U458=9,U477,0)+IF(V458=9,V477,0)</f>
        <v>0</v>
      </c>
      <c r="H481" s="66"/>
      <c r="I481" s="157"/>
      <c r="J481" s="157"/>
      <c r="K481" s="157"/>
      <c r="L481" s="118"/>
      <c r="M481" s="118"/>
      <c r="N481" s="118"/>
      <c r="O481" s="118"/>
      <c r="P481" s="118"/>
      <c r="Q481" s="854" t="str">
        <f>IF(AA480&lt;0,IF(AA481="","Exceso de lecciones en propiedad asignadas en lecciones Co-curriculares","Exceso de lecciones en propiedad sin asignar:"),"")</f>
        <v/>
      </c>
      <c r="R481" s="855"/>
      <c r="S481" s="855"/>
      <c r="T481" s="855"/>
      <c r="U481" s="855"/>
      <c r="V481" s="855"/>
      <c r="W481" s="855"/>
      <c r="X481" s="855"/>
      <c r="Y481" s="855"/>
      <c r="Z481" s="855"/>
      <c r="AA481" s="156" t="str">
        <f>+IF(AA480&lt;0,IF(W477&gt;=Z477,"",W477-Z477),"")</f>
        <v/>
      </c>
      <c r="AE481" s="1" t="str">
        <f t="shared" si="553"/>
        <v/>
      </c>
      <c r="AF481" s="1">
        <f t="shared" si="579"/>
        <v>0</v>
      </c>
      <c r="AG481" s="1">
        <f t="shared" ca="1" si="584"/>
        <v>9</v>
      </c>
      <c r="AH481" s="1" t="str">
        <f t="shared" si="580"/>
        <v/>
      </c>
      <c r="AI481" s="1" t="str">
        <f t="shared" si="581"/>
        <v/>
      </c>
      <c r="AJ481" s="1" t="str">
        <f t="shared" si="582"/>
        <v/>
      </c>
      <c r="AL481" s="167">
        <f t="shared" ref="AL481:BE481" si="587">+IF($AE481="CC",SUMIF($R481:$V481,AL$9,$R500:$V500),0)</f>
        <v>0</v>
      </c>
      <c r="AM481" s="167">
        <f t="shared" si="587"/>
        <v>0</v>
      </c>
      <c r="AN481" s="167">
        <f t="shared" si="587"/>
        <v>0</v>
      </c>
      <c r="AO481" s="167">
        <f t="shared" si="587"/>
        <v>0</v>
      </c>
      <c r="AP481" s="167">
        <f t="shared" si="587"/>
        <v>0</v>
      </c>
      <c r="AQ481" s="167">
        <f t="shared" si="587"/>
        <v>0</v>
      </c>
      <c r="AR481" s="167">
        <f t="shared" si="587"/>
        <v>0</v>
      </c>
      <c r="AS481" s="167">
        <f t="shared" si="587"/>
        <v>0</v>
      </c>
      <c r="AT481" s="167">
        <f t="shared" si="587"/>
        <v>0</v>
      </c>
      <c r="AU481" s="167">
        <f t="shared" si="587"/>
        <v>0</v>
      </c>
      <c r="AV481" s="167">
        <f t="shared" si="587"/>
        <v>0</v>
      </c>
      <c r="AW481" s="167">
        <f t="shared" si="587"/>
        <v>0</v>
      </c>
      <c r="AX481" s="167">
        <f t="shared" si="587"/>
        <v>0</v>
      </c>
      <c r="AY481" s="167">
        <f t="shared" si="587"/>
        <v>0</v>
      </c>
      <c r="AZ481" s="167">
        <f t="shared" si="587"/>
        <v>0</v>
      </c>
      <c r="BA481" s="167">
        <f t="shared" si="587"/>
        <v>0</v>
      </c>
      <c r="BB481" s="167">
        <f t="shared" si="587"/>
        <v>0</v>
      </c>
      <c r="BC481" s="167">
        <f t="shared" si="587"/>
        <v>0</v>
      </c>
      <c r="BD481" s="167">
        <f t="shared" si="587"/>
        <v>0</v>
      </c>
      <c r="BE481" s="167">
        <f t="shared" si="587"/>
        <v>0</v>
      </c>
      <c r="BG481" s="167">
        <f>+IF(AA481&lt;0,-AA481,0)</f>
        <v>0</v>
      </c>
    </row>
    <row r="482" spans="1:59" ht="7.5" customHeight="1" thickBot="1">
      <c r="C482" s="78"/>
      <c r="D482" s="78"/>
      <c r="E482" s="78"/>
      <c r="F482" s="78"/>
      <c r="G482" s="78"/>
      <c r="AE482" s="1" t="str">
        <f t="shared" si="553"/>
        <v/>
      </c>
      <c r="AF482" s="1">
        <f t="shared" si="579"/>
        <v>0</v>
      </c>
      <c r="AG482" s="1">
        <f t="shared" ca="1" si="584"/>
        <v>9</v>
      </c>
      <c r="AH482" s="1" t="str">
        <f t="shared" si="580"/>
        <v/>
      </c>
      <c r="AI482" s="1" t="str">
        <f t="shared" si="581"/>
        <v/>
      </c>
      <c r="AJ482" s="1" t="str">
        <f t="shared" si="582"/>
        <v/>
      </c>
      <c r="AL482" s="167">
        <f t="shared" ref="AL482:BE482" si="588">+IF($AE482="CC",SUMIF($R482:$V482,AL$9,$R501:$V501),0)</f>
        <v>0</v>
      </c>
      <c r="AM482" s="167">
        <f t="shared" si="588"/>
        <v>0</v>
      </c>
      <c r="AN482" s="167">
        <f t="shared" si="588"/>
        <v>0</v>
      </c>
      <c r="AO482" s="167">
        <f t="shared" si="588"/>
        <v>0</v>
      </c>
      <c r="AP482" s="167">
        <f t="shared" si="588"/>
        <v>0</v>
      </c>
      <c r="AQ482" s="167">
        <f t="shared" si="588"/>
        <v>0</v>
      </c>
      <c r="AR482" s="167">
        <f t="shared" si="588"/>
        <v>0</v>
      </c>
      <c r="AS482" s="167">
        <f t="shared" si="588"/>
        <v>0</v>
      </c>
      <c r="AT482" s="167">
        <f t="shared" si="588"/>
        <v>0</v>
      </c>
      <c r="AU482" s="167">
        <f t="shared" si="588"/>
        <v>0</v>
      </c>
      <c r="AV482" s="167">
        <f t="shared" si="588"/>
        <v>0</v>
      </c>
      <c r="AW482" s="167">
        <f t="shared" si="588"/>
        <v>0</v>
      </c>
      <c r="AX482" s="167">
        <f t="shared" si="588"/>
        <v>0</v>
      </c>
      <c r="AY482" s="167">
        <f t="shared" si="588"/>
        <v>0</v>
      </c>
      <c r="AZ482" s="167">
        <f t="shared" si="588"/>
        <v>0</v>
      </c>
      <c r="BA482" s="167">
        <f t="shared" si="588"/>
        <v>0</v>
      </c>
      <c r="BB482" s="167">
        <f t="shared" si="588"/>
        <v>0</v>
      </c>
      <c r="BC482" s="167">
        <f t="shared" si="588"/>
        <v>0</v>
      </c>
      <c r="BD482" s="167">
        <f t="shared" si="588"/>
        <v>0</v>
      </c>
      <c r="BE482" s="167">
        <f t="shared" si="588"/>
        <v>0</v>
      </c>
      <c r="BG482" s="167"/>
    </row>
    <row r="483" spans="1:59" ht="15.75" customHeight="1">
      <c r="C483" s="856" t="s">
        <v>939</v>
      </c>
      <c r="D483" s="857"/>
      <c r="E483" s="857"/>
      <c r="F483" s="303"/>
      <c r="G483" s="303"/>
      <c r="H483" s="303"/>
      <c r="I483" s="303"/>
      <c r="J483" s="303"/>
      <c r="K483" s="303"/>
      <c r="L483" s="303"/>
      <c r="M483" s="303"/>
      <c r="N483" s="303"/>
      <c r="O483" s="303"/>
      <c r="P483" s="303"/>
      <c r="Q483" s="303"/>
      <c r="R483" s="303"/>
      <c r="S483" s="303"/>
      <c r="T483" s="303"/>
      <c r="U483" s="303"/>
      <c r="V483" s="303"/>
      <c r="W483" s="303"/>
      <c r="X483" s="168"/>
      <c r="Y483" s="303"/>
      <c r="Z483" s="303"/>
      <c r="AA483" s="82"/>
      <c r="AE483" s="1" t="str">
        <f t="shared" si="553"/>
        <v/>
      </c>
      <c r="AF483" s="1">
        <f t="shared" ca="1" si="579"/>
        <v>0</v>
      </c>
      <c r="AG483" s="1">
        <f t="shared" ca="1" si="584"/>
        <v>9</v>
      </c>
      <c r="AH483" s="1" t="str">
        <f t="shared" ca="1" si="580"/>
        <v/>
      </c>
      <c r="AI483" s="1" t="str">
        <f t="shared" ca="1" si="581"/>
        <v/>
      </c>
      <c r="AJ483" s="1" t="str">
        <f t="shared" ca="1" si="582"/>
        <v/>
      </c>
      <c r="AL483" s="167">
        <f t="shared" ref="AL483:BE483" si="589">+IF($AE483="CC",SUMIF($R483:$V483,AL$9,$R502:$V502),0)</f>
        <v>0</v>
      </c>
      <c r="AM483" s="167">
        <f t="shared" si="589"/>
        <v>0</v>
      </c>
      <c r="AN483" s="167">
        <f t="shared" si="589"/>
        <v>0</v>
      </c>
      <c r="AO483" s="167">
        <f t="shared" si="589"/>
        <v>0</v>
      </c>
      <c r="AP483" s="167">
        <f t="shared" si="589"/>
        <v>0</v>
      </c>
      <c r="AQ483" s="167">
        <f t="shared" si="589"/>
        <v>0</v>
      </c>
      <c r="AR483" s="167">
        <f t="shared" si="589"/>
        <v>0</v>
      </c>
      <c r="AS483" s="167">
        <f t="shared" si="589"/>
        <v>0</v>
      </c>
      <c r="AT483" s="167">
        <f t="shared" si="589"/>
        <v>0</v>
      </c>
      <c r="AU483" s="167">
        <f t="shared" si="589"/>
        <v>0</v>
      </c>
      <c r="AV483" s="167">
        <f t="shared" si="589"/>
        <v>0</v>
      </c>
      <c r="AW483" s="167">
        <f t="shared" si="589"/>
        <v>0</v>
      </c>
      <c r="AX483" s="167">
        <f t="shared" si="589"/>
        <v>0</v>
      </c>
      <c r="AY483" s="167">
        <f t="shared" si="589"/>
        <v>0</v>
      </c>
      <c r="AZ483" s="167">
        <f t="shared" si="589"/>
        <v>0</v>
      </c>
      <c r="BA483" s="167">
        <f t="shared" si="589"/>
        <v>0</v>
      </c>
      <c r="BB483" s="167">
        <f t="shared" si="589"/>
        <v>0</v>
      </c>
      <c r="BC483" s="167">
        <f t="shared" si="589"/>
        <v>0</v>
      </c>
      <c r="BD483" s="167">
        <f t="shared" si="589"/>
        <v>0</v>
      </c>
      <c r="BE483" s="167">
        <f t="shared" si="589"/>
        <v>0</v>
      </c>
      <c r="BG483" s="167"/>
    </row>
    <row r="484" spans="1:59" ht="15.75" customHeight="1">
      <c r="C484" s="836" t="s">
        <v>940</v>
      </c>
      <c r="D484" s="837"/>
      <c r="E484" s="837"/>
      <c r="F484" s="837"/>
      <c r="G484" s="837"/>
      <c r="H484" s="837"/>
      <c r="I484" s="837"/>
      <c r="J484" s="837"/>
      <c r="K484" s="837"/>
      <c r="L484" s="837"/>
      <c r="M484" s="837"/>
      <c r="N484" s="837"/>
      <c r="O484" s="837"/>
      <c r="P484" s="837"/>
      <c r="Q484" s="837"/>
      <c r="R484" s="837"/>
      <c r="S484" s="837"/>
      <c r="T484" s="837"/>
      <c r="U484" s="837"/>
      <c r="V484" s="837"/>
      <c r="W484" s="837"/>
      <c r="X484" s="837"/>
      <c r="Y484" s="837"/>
      <c r="Z484" s="837"/>
      <c r="AA484" s="838"/>
      <c r="AE484" s="1" t="str">
        <f t="shared" si="553"/>
        <v/>
      </c>
      <c r="AF484" s="1">
        <f t="shared" si="579"/>
        <v>0</v>
      </c>
      <c r="AG484" s="1">
        <f t="shared" ca="1" si="584"/>
        <v>9</v>
      </c>
      <c r="AH484" s="1" t="str">
        <f t="shared" si="580"/>
        <v/>
      </c>
      <c r="AI484" s="1" t="str">
        <f t="shared" si="581"/>
        <v/>
      </c>
      <c r="AJ484" s="1" t="str">
        <f t="shared" si="582"/>
        <v/>
      </c>
      <c r="AL484" s="167">
        <f t="shared" ref="AL484:BE484" si="590">+IF($AE484="CC",SUMIF($R484:$V484,AL$9,$R503:$V503),0)</f>
        <v>0</v>
      </c>
      <c r="AM484" s="167">
        <f t="shared" si="590"/>
        <v>0</v>
      </c>
      <c r="AN484" s="167">
        <f t="shared" si="590"/>
        <v>0</v>
      </c>
      <c r="AO484" s="167">
        <f t="shared" si="590"/>
        <v>0</v>
      </c>
      <c r="AP484" s="167">
        <f t="shared" si="590"/>
        <v>0</v>
      </c>
      <c r="AQ484" s="167">
        <f t="shared" si="590"/>
        <v>0</v>
      </c>
      <c r="AR484" s="167">
        <f t="shared" si="590"/>
        <v>0</v>
      </c>
      <c r="AS484" s="167">
        <f t="shared" si="590"/>
        <v>0</v>
      </c>
      <c r="AT484" s="167">
        <f t="shared" si="590"/>
        <v>0</v>
      </c>
      <c r="AU484" s="167">
        <f t="shared" si="590"/>
        <v>0</v>
      </c>
      <c r="AV484" s="167">
        <f t="shared" si="590"/>
        <v>0</v>
      </c>
      <c r="AW484" s="167">
        <f t="shared" si="590"/>
        <v>0</v>
      </c>
      <c r="AX484" s="167">
        <f t="shared" si="590"/>
        <v>0</v>
      </c>
      <c r="AY484" s="167">
        <f t="shared" si="590"/>
        <v>0</v>
      </c>
      <c r="AZ484" s="167">
        <f t="shared" si="590"/>
        <v>0</v>
      </c>
      <c r="BA484" s="167">
        <f t="shared" si="590"/>
        <v>0</v>
      </c>
      <c r="BB484" s="167">
        <f t="shared" si="590"/>
        <v>0</v>
      </c>
      <c r="BC484" s="167">
        <f t="shared" si="590"/>
        <v>0</v>
      </c>
      <c r="BD484" s="167">
        <f t="shared" si="590"/>
        <v>0</v>
      </c>
      <c r="BE484" s="167">
        <f t="shared" si="590"/>
        <v>0</v>
      </c>
      <c r="BG484" s="167"/>
    </row>
    <row r="485" spans="1:59" ht="15.75" customHeight="1">
      <c r="C485" s="836" t="s">
        <v>1025</v>
      </c>
      <c r="D485" s="837"/>
      <c r="E485" s="837"/>
      <c r="F485" s="837"/>
      <c r="G485" s="837"/>
      <c r="H485" s="837"/>
      <c r="I485" s="837"/>
      <c r="J485" s="837"/>
      <c r="K485" s="837"/>
      <c r="L485" s="837"/>
      <c r="M485" s="837"/>
      <c r="N485" s="837"/>
      <c r="O485" s="837"/>
      <c r="P485" s="837"/>
      <c r="Q485" s="837"/>
      <c r="R485" s="837"/>
      <c r="S485" s="837"/>
      <c r="T485" s="837"/>
      <c r="U485" s="837"/>
      <c r="V485" s="837"/>
      <c r="W485" s="837"/>
      <c r="X485" s="837"/>
      <c r="Y485" s="837"/>
      <c r="Z485" s="837"/>
      <c r="AA485" s="838"/>
      <c r="AE485" s="1" t="str">
        <f t="shared" si="553"/>
        <v/>
      </c>
      <c r="AF485" s="1">
        <f t="shared" si="579"/>
        <v>0</v>
      </c>
      <c r="AG485" s="1">
        <f t="shared" ca="1" si="584"/>
        <v>9</v>
      </c>
      <c r="AH485" s="1" t="str">
        <f t="shared" si="580"/>
        <v/>
      </c>
      <c r="AI485" s="1" t="str">
        <f t="shared" si="581"/>
        <v/>
      </c>
      <c r="AJ485" s="1" t="str">
        <f t="shared" si="582"/>
        <v/>
      </c>
      <c r="AL485" s="167">
        <f t="shared" ref="AL485:BE485" si="591">+IF($AE485="CC",SUMIF($R485:$V485,AL$9,$R504:$V504),0)</f>
        <v>0</v>
      </c>
      <c r="AM485" s="167">
        <f t="shared" si="591"/>
        <v>0</v>
      </c>
      <c r="AN485" s="167">
        <f t="shared" si="591"/>
        <v>0</v>
      </c>
      <c r="AO485" s="167">
        <f t="shared" si="591"/>
        <v>0</v>
      </c>
      <c r="AP485" s="167">
        <f t="shared" si="591"/>
        <v>0</v>
      </c>
      <c r="AQ485" s="167">
        <f t="shared" si="591"/>
        <v>0</v>
      </c>
      <c r="AR485" s="167">
        <f t="shared" si="591"/>
        <v>0</v>
      </c>
      <c r="AS485" s="167">
        <f t="shared" si="591"/>
        <v>0</v>
      </c>
      <c r="AT485" s="167">
        <f t="shared" si="591"/>
        <v>0</v>
      </c>
      <c r="AU485" s="167">
        <f t="shared" si="591"/>
        <v>0</v>
      </c>
      <c r="AV485" s="167">
        <f t="shared" si="591"/>
        <v>0</v>
      </c>
      <c r="AW485" s="167">
        <f t="shared" si="591"/>
        <v>0</v>
      </c>
      <c r="AX485" s="167">
        <f t="shared" si="591"/>
        <v>0</v>
      </c>
      <c r="AY485" s="167">
        <f t="shared" si="591"/>
        <v>0</v>
      </c>
      <c r="AZ485" s="167">
        <f t="shared" si="591"/>
        <v>0</v>
      </c>
      <c r="BA485" s="167">
        <f t="shared" si="591"/>
        <v>0</v>
      </c>
      <c r="BB485" s="167">
        <f t="shared" si="591"/>
        <v>0</v>
      </c>
      <c r="BC485" s="167">
        <f t="shared" si="591"/>
        <v>0</v>
      </c>
      <c r="BD485" s="167">
        <f t="shared" si="591"/>
        <v>0</v>
      </c>
      <c r="BE485" s="167">
        <f t="shared" si="591"/>
        <v>0</v>
      </c>
      <c r="BG485" s="167"/>
    </row>
    <row r="486" spans="1:59">
      <c r="C486" s="839" t="s">
        <v>1022</v>
      </c>
      <c r="D486" s="837"/>
      <c r="E486" s="837"/>
      <c r="F486" s="837"/>
      <c r="G486" s="837"/>
      <c r="H486" s="837"/>
      <c r="I486" s="837"/>
      <c r="J486" s="837"/>
      <c r="K486" s="837"/>
      <c r="L486" s="837"/>
      <c r="M486" s="837"/>
      <c r="N486" s="837"/>
      <c r="O486" s="837"/>
      <c r="P486" s="837"/>
      <c r="Q486" s="837"/>
      <c r="R486" s="837"/>
      <c r="S486" s="837"/>
      <c r="T486" s="837"/>
      <c r="U486" s="837"/>
      <c r="V486" s="837"/>
      <c r="W486" s="837"/>
      <c r="X486" s="837"/>
      <c r="Y486" s="837"/>
      <c r="Z486" s="837"/>
      <c r="AA486" s="838"/>
      <c r="AE486" s="1" t="str">
        <f t="shared" si="553"/>
        <v/>
      </c>
      <c r="AF486" s="1">
        <f t="shared" si="579"/>
        <v>0</v>
      </c>
      <c r="AG486" s="1">
        <f t="shared" ca="1" si="584"/>
        <v>9</v>
      </c>
      <c r="AH486" s="1" t="str">
        <f t="shared" si="580"/>
        <v/>
      </c>
      <c r="AI486" s="1" t="str">
        <f t="shared" si="581"/>
        <v/>
      </c>
      <c r="AJ486" s="1" t="str">
        <f t="shared" si="582"/>
        <v/>
      </c>
      <c r="AL486" s="167">
        <f t="shared" ref="AL486:BE486" si="592">+IF($AE486="CC",SUMIF($R486:$V486,AL$9,$R505:$V505),0)</f>
        <v>0</v>
      </c>
      <c r="AM486" s="167">
        <f t="shared" si="592"/>
        <v>0</v>
      </c>
      <c r="AN486" s="167">
        <f t="shared" si="592"/>
        <v>0</v>
      </c>
      <c r="AO486" s="167">
        <f t="shared" si="592"/>
        <v>0</v>
      </c>
      <c r="AP486" s="167">
        <f t="shared" si="592"/>
        <v>0</v>
      </c>
      <c r="AQ486" s="167">
        <f t="shared" si="592"/>
        <v>0</v>
      </c>
      <c r="AR486" s="167">
        <f t="shared" si="592"/>
        <v>0</v>
      </c>
      <c r="AS486" s="167">
        <f t="shared" si="592"/>
        <v>0</v>
      </c>
      <c r="AT486" s="167">
        <f t="shared" si="592"/>
        <v>0</v>
      </c>
      <c r="AU486" s="167">
        <f t="shared" si="592"/>
        <v>0</v>
      </c>
      <c r="AV486" s="167">
        <f t="shared" si="592"/>
        <v>0</v>
      </c>
      <c r="AW486" s="167">
        <f t="shared" si="592"/>
        <v>0</v>
      </c>
      <c r="AX486" s="167">
        <f t="shared" si="592"/>
        <v>0</v>
      </c>
      <c r="AY486" s="167">
        <f t="shared" si="592"/>
        <v>0</v>
      </c>
      <c r="AZ486" s="167">
        <f t="shared" si="592"/>
        <v>0</v>
      </c>
      <c r="BA486" s="167">
        <f t="shared" si="592"/>
        <v>0</v>
      </c>
      <c r="BB486" s="167">
        <f t="shared" si="592"/>
        <v>0</v>
      </c>
      <c r="BC486" s="167">
        <f t="shared" si="592"/>
        <v>0</v>
      </c>
      <c r="BD486" s="167">
        <f t="shared" si="592"/>
        <v>0</v>
      </c>
      <c r="BE486" s="167">
        <f t="shared" si="592"/>
        <v>0</v>
      </c>
      <c r="BG486" s="167"/>
    </row>
    <row r="487" spans="1:59" ht="15" customHeight="1">
      <c r="C487" s="836" t="s">
        <v>941</v>
      </c>
      <c r="D487" s="837"/>
      <c r="E487" s="837"/>
      <c r="F487" s="837"/>
      <c r="G487" s="837"/>
      <c r="H487" s="837"/>
      <c r="I487" s="837"/>
      <c r="J487" s="837"/>
      <c r="K487" s="837"/>
      <c r="L487" s="837"/>
      <c r="M487" s="837"/>
      <c r="N487" s="837"/>
      <c r="O487" s="837"/>
      <c r="P487" s="837"/>
      <c r="Q487" s="837"/>
      <c r="R487" s="837"/>
      <c r="S487" s="837"/>
      <c r="T487" s="837"/>
      <c r="U487" s="837"/>
      <c r="V487" s="837"/>
      <c r="W487" s="837"/>
      <c r="X487" s="837"/>
      <c r="Y487" s="837"/>
      <c r="Z487" s="837"/>
      <c r="AA487" s="838"/>
      <c r="AE487" s="1" t="str">
        <f t="shared" si="553"/>
        <v/>
      </c>
      <c r="AF487" s="1">
        <f t="shared" si="579"/>
        <v>0</v>
      </c>
      <c r="AG487" s="1">
        <f t="shared" ca="1" si="584"/>
        <v>9</v>
      </c>
      <c r="AH487" s="1" t="str">
        <f t="shared" si="580"/>
        <v/>
      </c>
      <c r="AI487" s="1" t="str">
        <f t="shared" si="581"/>
        <v/>
      </c>
      <c r="AJ487" s="1" t="str">
        <f t="shared" si="582"/>
        <v/>
      </c>
      <c r="AL487" s="167">
        <f t="shared" ref="AL487:BE487" si="593">+IF($AE487="CC",SUMIF($R487:$V487,AL$9,$R506:$V506),0)</f>
        <v>0</v>
      </c>
      <c r="AM487" s="167">
        <f t="shared" si="593"/>
        <v>0</v>
      </c>
      <c r="AN487" s="167">
        <f t="shared" si="593"/>
        <v>0</v>
      </c>
      <c r="AO487" s="167">
        <f t="shared" si="593"/>
        <v>0</v>
      </c>
      <c r="AP487" s="167">
        <f t="shared" si="593"/>
        <v>0</v>
      </c>
      <c r="AQ487" s="167">
        <f t="shared" si="593"/>
        <v>0</v>
      </c>
      <c r="AR487" s="167">
        <f t="shared" si="593"/>
        <v>0</v>
      </c>
      <c r="AS487" s="167">
        <f t="shared" si="593"/>
        <v>0</v>
      </c>
      <c r="AT487" s="167">
        <f t="shared" si="593"/>
        <v>0</v>
      </c>
      <c r="AU487" s="167">
        <f t="shared" si="593"/>
        <v>0</v>
      </c>
      <c r="AV487" s="167">
        <f t="shared" si="593"/>
        <v>0</v>
      </c>
      <c r="AW487" s="167">
        <f t="shared" si="593"/>
        <v>0</v>
      </c>
      <c r="AX487" s="167">
        <f t="shared" si="593"/>
        <v>0</v>
      </c>
      <c r="AY487" s="167">
        <f t="shared" si="593"/>
        <v>0</v>
      </c>
      <c r="AZ487" s="167">
        <f t="shared" si="593"/>
        <v>0</v>
      </c>
      <c r="BA487" s="167">
        <f t="shared" si="593"/>
        <v>0</v>
      </c>
      <c r="BB487" s="167">
        <f t="shared" si="593"/>
        <v>0</v>
      </c>
      <c r="BC487" s="167">
        <f t="shared" si="593"/>
        <v>0</v>
      </c>
      <c r="BD487" s="167">
        <f t="shared" si="593"/>
        <v>0</v>
      </c>
      <c r="BE487" s="167">
        <f t="shared" si="593"/>
        <v>0</v>
      </c>
      <c r="BG487" s="167"/>
    </row>
    <row r="488" spans="1:59" ht="15" customHeight="1" thickBot="1">
      <c r="C488" s="840" t="s">
        <v>942</v>
      </c>
      <c r="D488" s="841"/>
      <c r="E488" s="841"/>
      <c r="F488" s="841"/>
      <c r="G488" s="841"/>
      <c r="H488" s="841"/>
      <c r="I488" s="841"/>
      <c r="J488" s="841"/>
      <c r="K488" s="841"/>
      <c r="L488" s="841"/>
      <c r="M488" s="841"/>
      <c r="N488" s="841"/>
      <c r="O488" s="841"/>
      <c r="P488" s="841"/>
      <c r="Q488" s="841"/>
      <c r="R488" s="841"/>
      <c r="S488" s="841"/>
      <c r="T488" s="841"/>
      <c r="U488" s="841"/>
      <c r="V488" s="841"/>
      <c r="W488" s="841"/>
      <c r="X488" s="841"/>
      <c r="Y488" s="841"/>
      <c r="Z488" s="841"/>
      <c r="AA488" s="842"/>
      <c r="AE488" s="1" t="str">
        <f t="shared" si="553"/>
        <v/>
      </c>
      <c r="AF488" s="1">
        <f t="shared" si="579"/>
        <v>0</v>
      </c>
      <c r="AG488" s="1">
        <f t="shared" ca="1" si="584"/>
        <v>9</v>
      </c>
      <c r="AH488" s="1" t="str">
        <f t="shared" si="580"/>
        <v/>
      </c>
      <c r="AI488" s="1" t="str">
        <f t="shared" si="581"/>
        <v/>
      </c>
      <c r="AJ488" s="1" t="str">
        <f t="shared" si="582"/>
        <v/>
      </c>
      <c r="AL488" s="167">
        <f t="shared" ref="AL488:BE488" si="594">+IF($AE488="CC",SUMIF($R488:$V488,AL$9,$R507:$V507),0)</f>
        <v>0</v>
      </c>
      <c r="AM488" s="167">
        <f t="shared" si="594"/>
        <v>0</v>
      </c>
      <c r="AN488" s="167">
        <f t="shared" si="594"/>
        <v>0</v>
      </c>
      <c r="AO488" s="167">
        <f t="shared" si="594"/>
        <v>0</v>
      </c>
      <c r="AP488" s="167">
        <f t="shared" si="594"/>
        <v>0</v>
      </c>
      <c r="AQ488" s="167">
        <f t="shared" si="594"/>
        <v>0</v>
      </c>
      <c r="AR488" s="167">
        <f t="shared" si="594"/>
        <v>0</v>
      </c>
      <c r="AS488" s="167">
        <f t="shared" si="594"/>
        <v>0</v>
      </c>
      <c r="AT488" s="167">
        <f t="shared" si="594"/>
        <v>0</v>
      </c>
      <c r="AU488" s="167">
        <f t="shared" si="594"/>
        <v>0</v>
      </c>
      <c r="AV488" s="167">
        <f t="shared" si="594"/>
        <v>0</v>
      </c>
      <c r="AW488" s="167">
        <f t="shared" si="594"/>
        <v>0</v>
      </c>
      <c r="AX488" s="167">
        <f t="shared" si="594"/>
        <v>0</v>
      </c>
      <c r="AY488" s="167">
        <f t="shared" si="594"/>
        <v>0</v>
      </c>
      <c r="AZ488" s="167">
        <f t="shared" si="594"/>
        <v>0</v>
      </c>
      <c r="BA488" s="167">
        <f t="shared" si="594"/>
        <v>0</v>
      </c>
      <c r="BB488" s="167">
        <f t="shared" si="594"/>
        <v>0</v>
      </c>
      <c r="BC488" s="167">
        <f t="shared" si="594"/>
        <v>0</v>
      </c>
      <c r="BD488" s="167">
        <f t="shared" si="594"/>
        <v>0</v>
      </c>
      <c r="BE488" s="167">
        <f t="shared" si="594"/>
        <v>0</v>
      </c>
      <c r="BG488" s="167"/>
    </row>
    <row r="489" spans="1:59" ht="7.5" customHeight="1" thickBot="1">
      <c r="AE489" s="1" t="str">
        <f t="shared" si="553"/>
        <v/>
      </c>
      <c r="AF489" s="1">
        <f t="shared" si="579"/>
        <v>0</v>
      </c>
      <c r="AG489" s="1">
        <f t="shared" ca="1" si="584"/>
        <v>9</v>
      </c>
      <c r="AH489" s="1" t="str">
        <f t="shared" si="580"/>
        <v/>
      </c>
      <c r="AI489" s="1" t="str">
        <f t="shared" si="581"/>
        <v/>
      </c>
      <c r="AJ489" s="1" t="str">
        <f t="shared" si="582"/>
        <v/>
      </c>
      <c r="AL489" s="167">
        <f t="shared" ref="AL489:BE489" si="595">+IF($AE489="CC",SUMIF($R489:$V489,AL$9,$R508:$V508),0)</f>
        <v>0</v>
      </c>
      <c r="AM489" s="167">
        <f t="shared" si="595"/>
        <v>0</v>
      </c>
      <c r="AN489" s="167">
        <f t="shared" si="595"/>
        <v>0</v>
      </c>
      <c r="AO489" s="167">
        <f t="shared" si="595"/>
        <v>0</v>
      </c>
      <c r="AP489" s="167">
        <f t="shared" si="595"/>
        <v>0</v>
      </c>
      <c r="AQ489" s="167">
        <f t="shared" si="595"/>
        <v>0</v>
      </c>
      <c r="AR489" s="167">
        <f t="shared" si="595"/>
        <v>0</v>
      </c>
      <c r="AS489" s="167">
        <f t="shared" si="595"/>
        <v>0</v>
      </c>
      <c r="AT489" s="167">
        <f t="shared" si="595"/>
        <v>0</v>
      </c>
      <c r="AU489" s="167">
        <f t="shared" si="595"/>
        <v>0</v>
      </c>
      <c r="AV489" s="167">
        <f t="shared" si="595"/>
        <v>0</v>
      </c>
      <c r="AW489" s="167">
        <f t="shared" si="595"/>
        <v>0</v>
      </c>
      <c r="AX489" s="167">
        <f t="shared" si="595"/>
        <v>0</v>
      </c>
      <c r="AY489" s="167">
        <f t="shared" si="595"/>
        <v>0</v>
      </c>
      <c r="AZ489" s="167">
        <f t="shared" si="595"/>
        <v>0</v>
      </c>
      <c r="BA489" s="167">
        <f t="shared" si="595"/>
        <v>0</v>
      </c>
      <c r="BB489" s="167">
        <f t="shared" si="595"/>
        <v>0</v>
      </c>
      <c r="BC489" s="167">
        <f t="shared" si="595"/>
        <v>0</v>
      </c>
      <c r="BD489" s="167">
        <f t="shared" si="595"/>
        <v>0</v>
      </c>
      <c r="BE489" s="167">
        <f t="shared" si="595"/>
        <v>0</v>
      </c>
      <c r="BG489" s="167"/>
    </row>
    <row r="490" spans="1:59">
      <c r="C490" s="83" t="s">
        <v>943</v>
      </c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169"/>
      <c r="Y490" s="84"/>
      <c r="Z490" s="84"/>
      <c r="AA490" s="85"/>
      <c r="AE490" s="1" t="str">
        <f t="shared" si="553"/>
        <v/>
      </c>
      <c r="AF490" s="1">
        <f t="shared" si="579"/>
        <v>0</v>
      </c>
      <c r="AG490" s="1">
        <f t="shared" ca="1" si="584"/>
        <v>9</v>
      </c>
      <c r="AH490" s="1" t="str">
        <f t="shared" si="580"/>
        <v/>
      </c>
      <c r="AI490" s="1" t="str">
        <f t="shared" si="581"/>
        <v/>
      </c>
      <c r="AJ490" s="1" t="str">
        <f t="shared" si="582"/>
        <v/>
      </c>
      <c r="AL490" s="167">
        <f t="shared" ref="AL490:BE490" si="596">+IF($AE490="CC",SUMIF($R490:$V490,AL$9,$R509:$V509),0)</f>
        <v>0</v>
      </c>
      <c r="AM490" s="167">
        <f t="shared" si="596"/>
        <v>0</v>
      </c>
      <c r="AN490" s="167">
        <f t="shared" si="596"/>
        <v>0</v>
      </c>
      <c r="AO490" s="167">
        <f t="shared" si="596"/>
        <v>0</v>
      </c>
      <c r="AP490" s="167">
        <f t="shared" si="596"/>
        <v>0</v>
      </c>
      <c r="AQ490" s="167">
        <f t="shared" si="596"/>
        <v>0</v>
      </c>
      <c r="AR490" s="167">
        <f t="shared" si="596"/>
        <v>0</v>
      </c>
      <c r="AS490" s="167">
        <f t="shared" si="596"/>
        <v>0</v>
      </c>
      <c r="AT490" s="167">
        <f t="shared" si="596"/>
        <v>0</v>
      </c>
      <c r="AU490" s="167">
        <f t="shared" si="596"/>
        <v>0</v>
      </c>
      <c r="AV490" s="167">
        <f t="shared" si="596"/>
        <v>0</v>
      </c>
      <c r="AW490" s="167">
        <f t="shared" si="596"/>
        <v>0</v>
      </c>
      <c r="AX490" s="167">
        <f t="shared" si="596"/>
        <v>0</v>
      </c>
      <c r="AY490" s="167">
        <f t="shared" si="596"/>
        <v>0</v>
      </c>
      <c r="AZ490" s="167">
        <f t="shared" si="596"/>
        <v>0</v>
      </c>
      <c r="BA490" s="167">
        <f t="shared" si="596"/>
        <v>0</v>
      </c>
      <c r="BB490" s="167">
        <f t="shared" si="596"/>
        <v>0</v>
      </c>
      <c r="BC490" s="167">
        <f t="shared" si="596"/>
        <v>0</v>
      </c>
      <c r="BD490" s="167">
        <f t="shared" si="596"/>
        <v>0</v>
      </c>
      <c r="BE490" s="167">
        <f t="shared" si="596"/>
        <v>0</v>
      </c>
      <c r="BG490" s="167"/>
    </row>
    <row r="491" spans="1:59">
      <c r="C491" s="843"/>
      <c r="D491" s="844"/>
      <c r="E491" s="844"/>
      <c r="F491" s="844"/>
      <c r="G491" s="844"/>
      <c r="H491" s="844"/>
      <c r="I491" s="844"/>
      <c r="J491" s="844"/>
      <c r="K491" s="844"/>
      <c r="L491" s="844"/>
      <c r="M491" s="844"/>
      <c r="N491" s="844"/>
      <c r="O491" s="844"/>
      <c r="P491" s="844"/>
      <c r="Q491" s="844"/>
      <c r="R491" s="844"/>
      <c r="S491" s="844"/>
      <c r="T491" s="844"/>
      <c r="U491" s="844"/>
      <c r="V491" s="844"/>
      <c r="W491" s="844"/>
      <c r="X491" s="844"/>
      <c r="Y491" s="844"/>
      <c r="Z491" s="844"/>
      <c r="AA491" s="845"/>
      <c r="AE491" s="1" t="str">
        <f t="shared" si="553"/>
        <v/>
      </c>
      <c r="AF491" s="1">
        <f t="shared" si="579"/>
        <v>0</v>
      </c>
      <c r="AG491" s="1">
        <f t="shared" ca="1" si="584"/>
        <v>9</v>
      </c>
      <c r="AH491" s="1" t="str">
        <f t="shared" si="580"/>
        <v/>
      </c>
      <c r="AI491" s="1" t="str">
        <f t="shared" si="581"/>
        <v/>
      </c>
      <c r="AJ491" s="1" t="str">
        <f t="shared" si="582"/>
        <v/>
      </c>
      <c r="AL491" s="167">
        <f t="shared" ref="AL491:BE491" si="597">+IF($AE491="CC",SUMIF($R491:$V491,AL$9,$R510:$V510),0)</f>
        <v>0</v>
      </c>
      <c r="AM491" s="167">
        <f t="shared" si="597"/>
        <v>0</v>
      </c>
      <c r="AN491" s="167">
        <f t="shared" si="597"/>
        <v>0</v>
      </c>
      <c r="AO491" s="167">
        <f t="shared" si="597"/>
        <v>0</v>
      </c>
      <c r="AP491" s="167">
        <f t="shared" si="597"/>
        <v>0</v>
      </c>
      <c r="AQ491" s="167">
        <f t="shared" si="597"/>
        <v>0</v>
      </c>
      <c r="AR491" s="167">
        <f t="shared" si="597"/>
        <v>0</v>
      </c>
      <c r="AS491" s="167">
        <f t="shared" si="597"/>
        <v>0</v>
      </c>
      <c r="AT491" s="167">
        <f t="shared" si="597"/>
        <v>0</v>
      </c>
      <c r="AU491" s="167">
        <f t="shared" si="597"/>
        <v>0</v>
      </c>
      <c r="AV491" s="167">
        <f t="shared" si="597"/>
        <v>0</v>
      </c>
      <c r="AW491" s="167">
        <f t="shared" si="597"/>
        <v>0</v>
      </c>
      <c r="AX491" s="167">
        <f t="shared" si="597"/>
        <v>0</v>
      </c>
      <c r="AY491" s="167">
        <f t="shared" si="597"/>
        <v>0</v>
      </c>
      <c r="AZ491" s="167">
        <f t="shared" si="597"/>
        <v>0</v>
      </c>
      <c r="BA491" s="167">
        <f t="shared" si="597"/>
        <v>0</v>
      </c>
      <c r="BB491" s="167">
        <f t="shared" si="597"/>
        <v>0</v>
      </c>
      <c r="BC491" s="167">
        <f t="shared" si="597"/>
        <v>0</v>
      </c>
      <c r="BD491" s="167">
        <f t="shared" si="597"/>
        <v>0</v>
      </c>
      <c r="BE491" s="167">
        <f t="shared" si="597"/>
        <v>0</v>
      </c>
      <c r="BG491" s="167"/>
    </row>
    <row r="492" spans="1:59" ht="15.75" thickBot="1">
      <c r="C492" s="846"/>
      <c r="D492" s="847"/>
      <c r="E492" s="847"/>
      <c r="F492" s="847"/>
      <c r="G492" s="847"/>
      <c r="H492" s="847"/>
      <c r="I492" s="847"/>
      <c r="J492" s="847"/>
      <c r="K492" s="847"/>
      <c r="L492" s="847"/>
      <c r="M492" s="847"/>
      <c r="N492" s="847"/>
      <c r="O492" s="847"/>
      <c r="P492" s="847"/>
      <c r="Q492" s="847"/>
      <c r="R492" s="847"/>
      <c r="S492" s="847"/>
      <c r="T492" s="847"/>
      <c r="U492" s="847"/>
      <c r="V492" s="847"/>
      <c r="W492" s="847"/>
      <c r="X492" s="847"/>
      <c r="Y492" s="847"/>
      <c r="Z492" s="847"/>
      <c r="AA492" s="848"/>
      <c r="AE492" s="1" t="str">
        <f t="shared" si="553"/>
        <v/>
      </c>
      <c r="AF492" s="1">
        <f t="shared" si="579"/>
        <v>0</v>
      </c>
      <c r="AG492" s="1">
        <f t="shared" ca="1" si="584"/>
        <v>9</v>
      </c>
      <c r="AH492" s="1" t="str">
        <f t="shared" si="580"/>
        <v/>
      </c>
      <c r="AI492" s="1" t="str">
        <f t="shared" si="581"/>
        <v/>
      </c>
      <c r="AJ492" s="1" t="str">
        <f t="shared" si="582"/>
        <v/>
      </c>
      <c r="AL492" s="167">
        <f t="shared" ref="AL492:BE492" si="598">+IF($AE492="CC",SUMIF($R492:$V492,AL$9,$R511:$V511),0)</f>
        <v>0</v>
      </c>
      <c r="AM492" s="167">
        <f t="shared" si="598"/>
        <v>0</v>
      </c>
      <c r="AN492" s="167">
        <f t="shared" si="598"/>
        <v>0</v>
      </c>
      <c r="AO492" s="167">
        <f t="shared" si="598"/>
        <v>0</v>
      </c>
      <c r="AP492" s="167">
        <f t="shared" si="598"/>
        <v>0</v>
      </c>
      <c r="AQ492" s="167">
        <f t="shared" si="598"/>
        <v>0</v>
      </c>
      <c r="AR492" s="167">
        <f t="shared" si="598"/>
        <v>0</v>
      </c>
      <c r="AS492" s="167">
        <f t="shared" si="598"/>
        <v>0</v>
      </c>
      <c r="AT492" s="167">
        <f t="shared" si="598"/>
        <v>0</v>
      </c>
      <c r="AU492" s="167">
        <f t="shared" si="598"/>
        <v>0</v>
      </c>
      <c r="AV492" s="167">
        <f t="shared" si="598"/>
        <v>0</v>
      </c>
      <c r="AW492" s="167">
        <f t="shared" si="598"/>
        <v>0</v>
      </c>
      <c r="AX492" s="167">
        <f t="shared" si="598"/>
        <v>0</v>
      </c>
      <c r="AY492" s="167">
        <f t="shared" si="598"/>
        <v>0</v>
      </c>
      <c r="AZ492" s="167">
        <f t="shared" si="598"/>
        <v>0</v>
      </c>
      <c r="BA492" s="167">
        <f t="shared" si="598"/>
        <v>0</v>
      </c>
      <c r="BB492" s="167">
        <f t="shared" si="598"/>
        <v>0</v>
      </c>
      <c r="BC492" s="167">
        <f t="shared" si="598"/>
        <v>0</v>
      </c>
      <c r="BD492" s="167">
        <f t="shared" si="598"/>
        <v>0</v>
      </c>
      <c r="BE492" s="167">
        <f t="shared" si="598"/>
        <v>0</v>
      </c>
      <c r="BG492" s="167"/>
    </row>
    <row r="493" spans="1:59" ht="7.5" customHeight="1" thickBot="1">
      <c r="AE493" s="1" t="str">
        <f t="shared" si="553"/>
        <v/>
      </c>
      <c r="AF493" s="1">
        <f t="shared" si="579"/>
        <v>0</v>
      </c>
      <c r="AG493" s="1">
        <f t="shared" ca="1" si="584"/>
        <v>9</v>
      </c>
      <c r="AH493" s="1" t="str">
        <f t="shared" si="580"/>
        <v/>
      </c>
      <c r="AI493" s="1" t="str">
        <f t="shared" si="581"/>
        <v/>
      </c>
      <c r="AJ493" s="1" t="str">
        <f t="shared" si="582"/>
        <v/>
      </c>
      <c r="AL493" s="167">
        <f t="shared" ref="AL493:BE493" si="599">+IF($AE493="CC",SUMIF($R493:$V493,AL$9,$R512:$V512),0)</f>
        <v>0</v>
      </c>
      <c r="AM493" s="167">
        <f t="shared" si="599"/>
        <v>0</v>
      </c>
      <c r="AN493" s="167">
        <f t="shared" si="599"/>
        <v>0</v>
      </c>
      <c r="AO493" s="167">
        <f t="shared" si="599"/>
        <v>0</v>
      </c>
      <c r="AP493" s="167">
        <f t="shared" si="599"/>
        <v>0</v>
      </c>
      <c r="AQ493" s="167">
        <f t="shared" si="599"/>
        <v>0</v>
      </c>
      <c r="AR493" s="167">
        <f t="shared" si="599"/>
        <v>0</v>
      </c>
      <c r="AS493" s="167">
        <f t="shared" si="599"/>
        <v>0</v>
      </c>
      <c r="AT493" s="167">
        <f t="shared" si="599"/>
        <v>0</v>
      </c>
      <c r="AU493" s="167">
        <f t="shared" si="599"/>
        <v>0</v>
      </c>
      <c r="AV493" s="167">
        <f t="shared" si="599"/>
        <v>0</v>
      </c>
      <c r="AW493" s="167">
        <f t="shared" si="599"/>
        <v>0</v>
      </c>
      <c r="AX493" s="167">
        <f t="shared" si="599"/>
        <v>0</v>
      </c>
      <c r="AY493" s="167">
        <f t="shared" si="599"/>
        <v>0</v>
      </c>
      <c r="AZ493" s="167">
        <f t="shared" si="599"/>
        <v>0</v>
      </c>
      <c r="BA493" s="167">
        <f t="shared" si="599"/>
        <v>0</v>
      </c>
      <c r="BB493" s="167">
        <f t="shared" si="599"/>
        <v>0</v>
      </c>
      <c r="BC493" s="167">
        <f t="shared" si="599"/>
        <v>0</v>
      </c>
      <c r="BD493" s="167">
        <f t="shared" si="599"/>
        <v>0</v>
      </c>
      <c r="BE493" s="167">
        <f t="shared" si="599"/>
        <v>0</v>
      </c>
      <c r="BG493" s="167"/>
    </row>
    <row r="494" spans="1:59">
      <c r="C494" s="890" t="s">
        <v>944</v>
      </c>
      <c r="D494" s="891"/>
      <c r="E494" s="891"/>
      <c r="F494" s="891"/>
      <c r="G494" s="891"/>
      <c r="H494" s="891"/>
      <c r="I494" s="891"/>
      <c r="J494" s="891"/>
      <c r="K494" s="891"/>
      <c r="L494" s="891"/>
      <c r="M494" s="891"/>
      <c r="N494" s="891"/>
      <c r="O494" s="891"/>
      <c r="P494" s="891"/>
      <c r="Q494" s="891"/>
      <c r="R494" s="891"/>
      <c r="S494" s="891"/>
      <c r="T494" s="891"/>
      <c r="U494" s="891"/>
      <c r="V494" s="891"/>
      <c r="W494" s="891"/>
      <c r="X494" s="891"/>
      <c r="Y494" s="891"/>
      <c r="Z494" s="891"/>
      <c r="AA494" s="892"/>
      <c r="AE494" s="1" t="str">
        <f t="shared" si="553"/>
        <v/>
      </c>
      <c r="AF494" s="1">
        <f t="shared" si="579"/>
        <v>0</v>
      </c>
      <c r="AG494" s="1">
        <f t="shared" ca="1" si="584"/>
        <v>9</v>
      </c>
      <c r="AH494" s="1" t="str">
        <f t="shared" si="580"/>
        <v/>
      </c>
      <c r="AI494" s="1" t="str">
        <f t="shared" si="581"/>
        <v/>
      </c>
      <c r="AJ494" s="1" t="str">
        <f t="shared" si="582"/>
        <v/>
      </c>
      <c r="AL494" s="167">
        <f t="shared" ref="AL494:BE494" si="600">+IF($AE494="CC",SUMIF($R494:$V494,AL$9,$R513:$V513),0)</f>
        <v>0</v>
      </c>
      <c r="AM494" s="167">
        <f t="shared" si="600"/>
        <v>0</v>
      </c>
      <c r="AN494" s="167">
        <f t="shared" si="600"/>
        <v>0</v>
      </c>
      <c r="AO494" s="167">
        <f t="shared" si="600"/>
        <v>0</v>
      </c>
      <c r="AP494" s="167">
        <f t="shared" si="600"/>
        <v>0</v>
      </c>
      <c r="AQ494" s="167">
        <f t="shared" si="600"/>
        <v>0</v>
      </c>
      <c r="AR494" s="167">
        <f t="shared" si="600"/>
        <v>0</v>
      </c>
      <c r="AS494" s="167">
        <f t="shared" si="600"/>
        <v>0</v>
      </c>
      <c r="AT494" s="167">
        <f t="shared" si="600"/>
        <v>0</v>
      </c>
      <c r="AU494" s="167">
        <f t="shared" si="600"/>
        <v>0</v>
      </c>
      <c r="AV494" s="167">
        <f t="shared" si="600"/>
        <v>0</v>
      </c>
      <c r="AW494" s="167">
        <f t="shared" si="600"/>
        <v>0</v>
      </c>
      <c r="AX494" s="167">
        <f t="shared" si="600"/>
        <v>0</v>
      </c>
      <c r="AY494" s="167">
        <f t="shared" si="600"/>
        <v>0</v>
      </c>
      <c r="AZ494" s="167">
        <f t="shared" si="600"/>
        <v>0</v>
      </c>
      <c r="BA494" s="167">
        <f t="shared" si="600"/>
        <v>0</v>
      </c>
      <c r="BB494" s="167">
        <f t="shared" si="600"/>
        <v>0</v>
      </c>
      <c r="BC494" s="167">
        <f t="shared" si="600"/>
        <v>0</v>
      </c>
      <c r="BD494" s="167">
        <f t="shared" si="600"/>
        <v>0</v>
      </c>
      <c r="BE494" s="167">
        <f t="shared" si="600"/>
        <v>0</v>
      </c>
      <c r="BG494" s="167"/>
    </row>
    <row r="495" spans="1:59" ht="15.75" thickBot="1">
      <c r="C495" s="893"/>
      <c r="D495" s="894"/>
      <c r="E495" s="894"/>
      <c r="F495" s="894"/>
      <c r="G495" s="894"/>
      <c r="H495" s="894"/>
      <c r="I495" s="894"/>
      <c r="J495" s="894"/>
      <c r="K495" s="894"/>
      <c r="L495" s="894"/>
      <c r="M495" s="894"/>
      <c r="N495" s="894"/>
      <c r="O495" s="894"/>
      <c r="P495" s="894"/>
      <c r="Q495" s="894"/>
      <c r="R495" s="894"/>
      <c r="S495" s="894"/>
      <c r="T495" s="894"/>
      <c r="U495" s="894"/>
      <c r="V495" s="894"/>
      <c r="W495" s="894"/>
      <c r="X495" s="894"/>
      <c r="Y495" s="894"/>
      <c r="Z495" s="894"/>
      <c r="AA495" s="895"/>
      <c r="AE495" s="1" t="str">
        <f t="shared" si="553"/>
        <v/>
      </c>
      <c r="AF495" s="1">
        <f t="shared" si="579"/>
        <v>0</v>
      </c>
      <c r="AG495" s="1">
        <f t="shared" ca="1" si="584"/>
        <v>9</v>
      </c>
      <c r="AH495" s="1" t="str">
        <f t="shared" si="580"/>
        <v/>
      </c>
      <c r="AI495" s="1" t="str">
        <f t="shared" si="581"/>
        <v/>
      </c>
      <c r="AJ495" s="1" t="str">
        <f t="shared" si="582"/>
        <v/>
      </c>
      <c r="AL495" s="167">
        <f t="shared" ref="AL495:BE495" si="601">+IF($AE495="CC",SUMIF($R495:$V495,AL$9,$R514:$V514),0)</f>
        <v>0</v>
      </c>
      <c r="AM495" s="167">
        <f t="shared" si="601"/>
        <v>0</v>
      </c>
      <c r="AN495" s="167">
        <f t="shared" si="601"/>
        <v>0</v>
      </c>
      <c r="AO495" s="167">
        <f t="shared" si="601"/>
        <v>0</v>
      </c>
      <c r="AP495" s="167">
        <f t="shared" si="601"/>
        <v>0</v>
      </c>
      <c r="AQ495" s="167">
        <f t="shared" si="601"/>
        <v>0</v>
      </c>
      <c r="AR495" s="167">
        <f t="shared" si="601"/>
        <v>0</v>
      </c>
      <c r="AS495" s="167">
        <f t="shared" si="601"/>
        <v>0</v>
      </c>
      <c r="AT495" s="167">
        <f t="shared" si="601"/>
        <v>0</v>
      </c>
      <c r="AU495" s="167">
        <f t="shared" si="601"/>
        <v>0</v>
      </c>
      <c r="AV495" s="167">
        <f t="shared" si="601"/>
        <v>0</v>
      </c>
      <c r="AW495" s="167">
        <f t="shared" si="601"/>
        <v>0</v>
      </c>
      <c r="AX495" s="167">
        <f t="shared" si="601"/>
        <v>0</v>
      </c>
      <c r="AY495" s="167">
        <f t="shared" si="601"/>
        <v>0</v>
      </c>
      <c r="AZ495" s="167">
        <f t="shared" si="601"/>
        <v>0</v>
      </c>
      <c r="BA495" s="167">
        <f t="shared" si="601"/>
        <v>0</v>
      </c>
      <c r="BB495" s="167">
        <f t="shared" si="601"/>
        <v>0</v>
      </c>
      <c r="BC495" s="167">
        <f t="shared" si="601"/>
        <v>0</v>
      </c>
      <c r="BD495" s="167">
        <f t="shared" si="601"/>
        <v>0</v>
      </c>
      <c r="BE495" s="167">
        <f t="shared" si="601"/>
        <v>0</v>
      </c>
      <c r="BG495" s="167"/>
    </row>
    <row r="496" spans="1:59" ht="14.25" customHeight="1">
      <c r="AE496" s="1" t="str">
        <f t="shared" si="553"/>
        <v/>
      </c>
      <c r="AF496" s="1">
        <f t="shared" si="579"/>
        <v>0</v>
      </c>
      <c r="AG496" s="1">
        <f t="shared" ca="1" si="584"/>
        <v>9</v>
      </c>
      <c r="AH496" s="1" t="str">
        <f t="shared" si="580"/>
        <v/>
      </c>
      <c r="AI496" s="1" t="str">
        <f t="shared" si="581"/>
        <v/>
      </c>
      <c r="AJ496" s="1" t="str">
        <f t="shared" si="582"/>
        <v/>
      </c>
      <c r="AL496" s="167">
        <f t="shared" ref="AL496:BE496" si="602">+IF($AE496="CC",SUMIF($R496:$V496,AL$9,$R515:$V515),0)</f>
        <v>0</v>
      </c>
      <c r="AM496" s="167">
        <f t="shared" si="602"/>
        <v>0</v>
      </c>
      <c r="AN496" s="167">
        <f t="shared" si="602"/>
        <v>0</v>
      </c>
      <c r="AO496" s="167">
        <f t="shared" si="602"/>
        <v>0</v>
      </c>
      <c r="AP496" s="167">
        <f t="shared" si="602"/>
        <v>0</v>
      </c>
      <c r="AQ496" s="167">
        <f t="shared" si="602"/>
        <v>0</v>
      </c>
      <c r="AR496" s="167">
        <f t="shared" si="602"/>
        <v>0</v>
      </c>
      <c r="AS496" s="167">
        <f t="shared" si="602"/>
        <v>0</v>
      </c>
      <c r="AT496" s="167">
        <f t="shared" si="602"/>
        <v>0</v>
      </c>
      <c r="AU496" s="167">
        <f t="shared" si="602"/>
        <v>0</v>
      </c>
      <c r="AV496" s="167">
        <f t="shared" si="602"/>
        <v>0</v>
      </c>
      <c r="AW496" s="167">
        <f t="shared" si="602"/>
        <v>0</v>
      </c>
      <c r="AX496" s="167">
        <f t="shared" si="602"/>
        <v>0</v>
      </c>
      <c r="AY496" s="167">
        <f t="shared" si="602"/>
        <v>0</v>
      </c>
      <c r="AZ496" s="167">
        <f t="shared" si="602"/>
        <v>0</v>
      </c>
      <c r="BA496" s="167">
        <f t="shared" si="602"/>
        <v>0</v>
      </c>
      <c r="BB496" s="167">
        <f t="shared" si="602"/>
        <v>0</v>
      </c>
      <c r="BC496" s="167">
        <f t="shared" si="602"/>
        <v>0</v>
      </c>
      <c r="BD496" s="167">
        <f t="shared" si="602"/>
        <v>0</v>
      </c>
      <c r="BE496" s="167">
        <f t="shared" si="602"/>
        <v>0</v>
      </c>
      <c r="BG496" s="167"/>
    </row>
    <row r="497" spans="1:59" s="44" customFormat="1" ht="14.25" customHeight="1" thickBot="1">
      <c r="X497" s="170"/>
      <c r="AE497" s="1" t="str">
        <f t="shared" si="553"/>
        <v/>
      </c>
      <c r="AF497" s="1">
        <f t="shared" si="579"/>
        <v>0</v>
      </c>
      <c r="AG497" s="1">
        <f t="shared" ca="1" si="584"/>
        <v>9</v>
      </c>
      <c r="AH497" s="1" t="str">
        <f t="shared" si="580"/>
        <v/>
      </c>
      <c r="AI497" s="1" t="str">
        <f t="shared" si="581"/>
        <v/>
      </c>
      <c r="AJ497" s="1" t="str">
        <f t="shared" si="582"/>
        <v/>
      </c>
      <c r="AL497" s="167">
        <f t="shared" ref="AL497:BE497" si="603">+IF($AE497="CC",SUMIF($R497:$V497,AL$9,$R516:$V516),0)</f>
        <v>0</v>
      </c>
      <c r="AM497" s="167">
        <f t="shared" si="603"/>
        <v>0</v>
      </c>
      <c r="AN497" s="167">
        <f t="shared" si="603"/>
        <v>0</v>
      </c>
      <c r="AO497" s="167">
        <f t="shared" si="603"/>
        <v>0</v>
      </c>
      <c r="AP497" s="167">
        <f t="shared" si="603"/>
        <v>0</v>
      </c>
      <c r="AQ497" s="167">
        <f t="shared" si="603"/>
        <v>0</v>
      </c>
      <c r="AR497" s="167">
        <f t="shared" si="603"/>
        <v>0</v>
      </c>
      <c r="AS497" s="167">
        <f t="shared" si="603"/>
        <v>0</v>
      </c>
      <c r="AT497" s="167">
        <f t="shared" si="603"/>
        <v>0</v>
      </c>
      <c r="AU497" s="167">
        <f t="shared" si="603"/>
        <v>0</v>
      </c>
      <c r="AV497" s="167">
        <f t="shared" si="603"/>
        <v>0</v>
      </c>
      <c r="AW497" s="167">
        <f t="shared" si="603"/>
        <v>0</v>
      </c>
      <c r="AX497" s="167">
        <f t="shared" si="603"/>
        <v>0</v>
      </c>
      <c r="AY497" s="167">
        <f t="shared" si="603"/>
        <v>0</v>
      </c>
      <c r="AZ497" s="167">
        <f t="shared" si="603"/>
        <v>0</v>
      </c>
      <c r="BA497" s="167">
        <f t="shared" si="603"/>
        <v>0</v>
      </c>
      <c r="BB497" s="167">
        <f t="shared" si="603"/>
        <v>0</v>
      </c>
      <c r="BC497" s="167">
        <f t="shared" si="603"/>
        <v>0</v>
      </c>
      <c r="BD497" s="167">
        <f t="shared" si="603"/>
        <v>0</v>
      </c>
      <c r="BE497" s="167">
        <f t="shared" si="603"/>
        <v>0</v>
      </c>
      <c r="BG497" s="170"/>
    </row>
    <row r="498" spans="1:59" s="44" customFormat="1" ht="14.25" customHeight="1" thickBot="1">
      <c r="D498" s="835">
        <f>+'Formulario 1'!$C$20</f>
        <v>0</v>
      </c>
      <c r="E498" s="835"/>
      <c r="F498" s="835"/>
      <c r="H498" s="972"/>
      <c r="I498" s="972"/>
      <c r="O498" s="897" t="str">
        <f>+'Formulario 1'!$F$14</f>
        <v>Provincia:</v>
      </c>
      <c r="P498" s="898"/>
      <c r="Q498" s="899" t="str">
        <f>+'Formulario 1'!$G$14</f>
        <v>GUANACASTE</v>
      </c>
      <c r="R498" s="900"/>
      <c r="S498" s="900"/>
      <c r="T498" s="900"/>
      <c r="U498" s="901"/>
      <c r="V498" s="902" t="s">
        <v>945</v>
      </c>
      <c r="W498" s="903"/>
      <c r="X498" s="906">
        <f>+'Formulario 1'!$C$16</f>
        <v>26780563</v>
      </c>
      <c r="Y498" s="907"/>
      <c r="Z498" s="908"/>
      <c r="AE498" s="1" t="str">
        <f t="shared" si="553"/>
        <v/>
      </c>
      <c r="AF498" s="1">
        <f t="shared" si="579"/>
        <v>0</v>
      </c>
      <c r="AG498" s="1">
        <f t="shared" ca="1" si="584"/>
        <v>9</v>
      </c>
      <c r="AH498" s="1" t="str">
        <f t="shared" si="580"/>
        <v/>
      </c>
      <c r="AI498" s="1" t="str">
        <f t="shared" si="581"/>
        <v/>
      </c>
      <c r="AJ498" s="1" t="str">
        <f t="shared" si="582"/>
        <v/>
      </c>
      <c r="AL498" s="167">
        <f t="shared" ref="AL498:BE498" si="604">+IF($AE498="CC",SUMIF($R498:$V498,AL$9,$R517:$V517),0)</f>
        <v>0</v>
      </c>
      <c r="AM498" s="167">
        <f t="shared" si="604"/>
        <v>0</v>
      </c>
      <c r="AN498" s="167">
        <f t="shared" si="604"/>
        <v>0</v>
      </c>
      <c r="AO498" s="167">
        <f t="shared" si="604"/>
        <v>0</v>
      </c>
      <c r="AP498" s="167">
        <f t="shared" si="604"/>
        <v>0</v>
      </c>
      <c r="AQ498" s="167">
        <f t="shared" si="604"/>
        <v>0</v>
      </c>
      <c r="AR498" s="167">
        <f t="shared" si="604"/>
        <v>0</v>
      </c>
      <c r="AS498" s="167">
        <f t="shared" si="604"/>
        <v>0</v>
      </c>
      <c r="AT498" s="167">
        <f t="shared" si="604"/>
        <v>0</v>
      </c>
      <c r="AU498" s="167">
        <f t="shared" si="604"/>
        <v>0</v>
      </c>
      <c r="AV498" s="167">
        <f t="shared" si="604"/>
        <v>0</v>
      </c>
      <c r="AW498" s="167">
        <f t="shared" si="604"/>
        <v>0</v>
      </c>
      <c r="AX498" s="167">
        <f t="shared" si="604"/>
        <v>0</v>
      </c>
      <c r="AY498" s="167">
        <f t="shared" si="604"/>
        <v>0</v>
      </c>
      <c r="AZ498" s="167">
        <f t="shared" si="604"/>
        <v>0</v>
      </c>
      <c r="BA498" s="167">
        <f t="shared" si="604"/>
        <v>0</v>
      </c>
      <c r="BB498" s="167">
        <f t="shared" si="604"/>
        <v>0</v>
      </c>
      <c r="BC498" s="167">
        <f t="shared" si="604"/>
        <v>0</v>
      </c>
      <c r="BD498" s="167">
        <f t="shared" si="604"/>
        <v>0</v>
      </c>
      <c r="BE498" s="167">
        <f t="shared" si="604"/>
        <v>0</v>
      </c>
      <c r="BG498" s="170"/>
    </row>
    <row r="499" spans="1:59" s="44" customFormat="1" ht="14.25" customHeight="1">
      <c r="D499" s="868" t="s">
        <v>946</v>
      </c>
      <c r="E499" s="868"/>
      <c r="F499" s="868"/>
      <c r="H499" s="868" t="s">
        <v>947</v>
      </c>
      <c r="I499" s="868"/>
      <c r="K499" s="302" t="s">
        <v>948</v>
      </c>
      <c r="O499" s="870" t="str">
        <f>+'Formulario 1'!$F$15</f>
        <v>Cantón:</v>
      </c>
      <c r="P499" s="871"/>
      <c r="Q499" s="872" t="str">
        <f>+'Formulario 1'!$G$15</f>
        <v>ABANGARES</v>
      </c>
      <c r="R499" s="873"/>
      <c r="S499" s="873"/>
      <c r="T499" s="873"/>
      <c r="U499" s="874"/>
      <c r="V499" s="904"/>
      <c r="W499" s="905"/>
      <c r="X499" s="909" t="str">
        <f>IF('Formulario 1'!D477="","",'Formulario 1'!D477)</f>
        <v/>
      </c>
      <c r="Y499" s="910"/>
      <c r="Z499" s="911"/>
      <c r="AE499" s="1" t="str">
        <f t="shared" si="553"/>
        <v/>
      </c>
      <c r="AF499" s="1">
        <f t="shared" si="579"/>
        <v>0</v>
      </c>
      <c r="AG499" s="1">
        <f t="shared" ca="1" si="584"/>
        <v>9</v>
      </c>
      <c r="AH499" s="1" t="str">
        <f t="shared" si="580"/>
        <v/>
      </c>
      <c r="AI499" s="1" t="str">
        <f t="shared" si="581"/>
        <v/>
      </c>
      <c r="AJ499" s="1" t="str">
        <f t="shared" si="582"/>
        <v/>
      </c>
      <c r="AL499" s="167">
        <f t="shared" ref="AL499:BE499" si="605">+IF($AE499="CC",SUMIF($R499:$V499,AL$9,$R518:$V518),0)</f>
        <v>0</v>
      </c>
      <c r="AM499" s="167">
        <f t="shared" si="605"/>
        <v>0</v>
      </c>
      <c r="AN499" s="167">
        <f t="shared" si="605"/>
        <v>0</v>
      </c>
      <c r="AO499" s="167">
        <f t="shared" si="605"/>
        <v>0</v>
      </c>
      <c r="AP499" s="167">
        <f t="shared" si="605"/>
        <v>0</v>
      </c>
      <c r="AQ499" s="167">
        <f t="shared" si="605"/>
        <v>0</v>
      </c>
      <c r="AR499" s="167">
        <f t="shared" si="605"/>
        <v>0</v>
      </c>
      <c r="AS499" s="167">
        <f t="shared" si="605"/>
        <v>0</v>
      </c>
      <c r="AT499" s="167">
        <f t="shared" si="605"/>
        <v>0</v>
      </c>
      <c r="AU499" s="167">
        <f t="shared" si="605"/>
        <v>0</v>
      </c>
      <c r="AV499" s="167">
        <f t="shared" si="605"/>
        <v>0</v>
      </c>
      <c r="AW499" s="167">
        <f t="shared" si="605"/>
        <v>0</v>
      </c>
      <c r="AX499" s="167">
        <f t="shared" si="605"/>
        <v>0</v>
      </c>
      <c r="AY499" s="167">
        <f t="shared" si="605"/>
        <v>0</v>
      </c>
      <c r="AZ499" s="167">
        <f t="shared" si="605"/>
        <v>0</v>
      </c>
      <c r="BA499" s="167">
        <f t="shared" si="605"/>
        <v>0</v>
      </c>
      <c r="BB499" s="167">
        <f t="shared" si="605"/>
        <v>0</v>
      </c>
      <c r="BC499" s="167">
        <f t="shared" si="605"/>
        <v>0</v>
      </c>
      <c r="BD499" s="167">
        <f t="shared" si="605"/>
        <v>0</v>
      </c>
      <c r="BE499" s="167">
        <f t="shared" si="605"/>
        <v>0</v>
      </c>
      <c r="BG499" s="170"/>
    </row>
    <row r="500" spans="1:59" s="44" customFormat="1" ht="14.25" customHeight="1">
      <c r="O500" s="870" t="str">
        <f>+'Formulario 1'!$F$16</f>
        <v>Distrito:</v>
      </c>
      <c r="P500" s="871"/>
      <c r="Q500" s="872" t="str">
        <f>+'Formulario 1'!$G$16</f>
        <v>COLORADO</v>
      </c>
      <c r="R500" s="873"/>
      <c r="S500" s="873"/>
      <c r="T500" s="873"/>
      <c r="U500" s="874"/>
      <c r="V500" s="875" t="s">
        <v>949</v>
      </c>
      <c r="W500" s="876"/>
      <c r="X500" s="879">
        <f>+'Formulario 1'!$C$17</f>
        <v>26780376</v>
      </c>
      <c r="Y500" s="880"/>
      <c r="Z500" s="881"/>
      <c r="AE500" s="1" t="str">
        <f t="shared" si="553"/>
        <v/>
      </c>
      <c r="AF500" s="1">
        <f t="shared" si="579"/>
        <v>0</v>
      </c>
      <c r="AG500" s="1">
        <f t="shared" ca="1" si="584"/>
        <v>9</v>
      </c>
      <c r="AH500" s="1" t="str">
        <f t="shared" si="580"/>
        <v/>
      </c>
      <c r="AI500" s="1" t="str">
        <f t="shared" si="581"/>
        <v/>
      </c>
      <c r="AJ500" s="1" t="str">
        <f t="shared" si="582"/>
        <v/>
      </c>
      <c r="AL500" s="167">
        <f t="shared" ref="AL500:BE500" si="606">+IF($AE500="CC",SUMIF($R500:$V500,AL$9,$R519:$V519),0)</f>
        <v>0</v>
      </c>
      <c r="AM500" s="167">
        <f t="shared" si="606"/>
        <v>0</v>
      </c>
      <c r="AN500" s="167">
        <f t="shared" si="606"/>
        <v>0</v>
      </c>
      <c r="AO500" s="167">
        <f t="shared" si="606"/>
        <v>0</v>
      </c>
      <c r="AP500" s="167">
        <f t="shared" si="606"/>
        <v>0</v>
      </c>
      <c r="AQ500" s="167">
        <f t="shared" si="606"/>
        <v>0</v>
      </c>
      <c r="AR500" s="167">
        <f t="shared" si="606"/>
        <v>0</v>
      </c>
      <c r="AS500" s="167">
        <f t="shared" si="606"/>
        <v>0</v>
      </c>
      <c r="AT500" s="167">
        <f t="shared" si="606"/>
        <v>0</v>
      </c>
      <c r="AU500" s="167">
        <f t="shared" si="606"/>
        <v>0</v>
      </c>
      <c r="AV500" s="167">
        <f t="shared" si="606"/>
        <v>0</v>
      </c>
      <c r="AW500" s="167">
        <f t="shared" si="606"/>
        <v>0</v>
      </c>
      <c r="AX500" s="167">
        <f t="shared" si="606"/>
        <v>0</v>
      </c>
      <c r="AY500" s="167">
        <f t="shared" si="606"/>
        <v>0</v>
      </c>
      <c r="AZ500" s="167">
        <f t="shared" si="606"/>
        <v>0</v>
      </c>
      <c r="BA500" s="167">
        <f t="shared" si="606"/>
        <v>0</v>
      </c>
      <c r="BB500" s="167">
        <f t="shared" si="606"/>
        <v>0</v>
      </c>
      <c r="BC500" s="167">
        <f t="shared" si="606"/>
        <v>0</v>
      </c>
      <c r="BD500" s="167">
        <f t="shared" si="606"/>
        <v>0</v>
      </c>
      <c r="BE500" s="167">
        <f t="shared" si="606"/>
        <v>0</v>
      </c>
      <c r="BG500" s="170"/>
    </row>
    <row r="501" spans="1:59" ht="14.25" customHeight="1" thickBot="1">
      <c r="O501" s="882" t="str">
        <f>+'Formulario 1'!$F$17</f>
        <v>Poblado:</v>
      </c>
      <c r="P501" s="883"/>
      <c r="Q501" s="884" t="str">
        <f>+'Formulario 1'!$G$17</f>
        <v>COLORADO</v>
      </c>
      <c r="R501" s="885"/>
      <c r="S501" s="885"/>
      <c r="T501" s="885"/>
      <c r="U501" s="886"/>
      <c r="V501" s="877"/>
      <c r="W501" s="878"/>
      <c r="X501" s="887" t="str">
        <f>IF('Formulario 1'!D478="","",'Formulario 1'!D478)</f>
        <v/>
      </c>
      <c r="Y501" s="888"/>
      <c r="Z501" s="889"/>
      <c r="AE501" s="1" t="str">
        <f t="shared" si="553"/>
        <v/>
      </c>
      <c r="AF501" s="1">
        <f t="shared" si="579"/>
        <v>0</v>
      </c>
      <c r="AG501" s="1">
        <f t="shared" ca="1" si="584"/>
        <v>9</v>
      </c>
      <c r="AH501" s="1" t="str">
        <f t="shared" si="580"/>
        <v/>
      </c>
      <c r="AI501" s="1" t="str">
        <f t="shared" si="581"/>
        <v/>
      </c>
      <c r="AJ501" s="1" t="str">
        <f t="shared" si="582"/>
        <v/>
      </c>
      <c r="AL501" s="167">
        <f t="shared" ref="AL501:BE501" si="607">+IF($AE501="CC",SUMIF($R501:$V501,AL$9,$R520:$V520),0)</f>
        <v>0</v>
      </c>
      <c r="AM501" s="167">
        <f t="shared" si="607"/>
        <v>0</v>
      </c>
      <c r="AN501" s="167">
        <f t="shared" si="607"/>
        <v>0</v>
      </c>
      <c r="AO501" s="167">
        <f t="shared" si="607"/>
        <v>0</v>
      </c>
      <c r="AP501" s="167">
        <f t="shared" si="607"/>
        <v>0</v>
      </c>
      <c r="AQ501" s="167">
        <f t="shared" si="607"/>
        <v>0</v>
      </c>
      <c r="AR501" s="167">
        <f t="shared" si="607"/>
        <v>0</v>
      </c>
      <c r="AS501" s="167">
        <f t="shared" si="607"/>
        <v>0</v>
      </c>
      <c r="AT501" s="167">
        <f t="shared" si="607"/>
        <v>0</v>
      </c>
      <c r="AU501" s="167">
        <f t="shared" si="607"/>
        <v>0</v>
      </c>
      <c r="AV501" s="167">
        <f t="shared" si="607"/>
        <v>0</v>
      </c>
      <c r="AW501" s="167">
        <f t="shared" si="607"/>
        <v>0</v>
      </c>
      <c r="AX501" s="167">
        <f t="shared" si="607"/>
        <v>0</v>
      </c>
      <c r="AY501" s="167">
        <f t="shared" si="607"/>
        <v>0</v>
      </c>
      <c r="AZ501" s="167">
        <f t="shared" si="607"/>
        <v>0</v>
      </c>
      <c r="BA501" s="167">
        <f t="shared" si="607"/>
        <v>0</v>
      </c>
      <c r="BB501" s="167">
        <f t="shared" si="607"/>
        <v>0</v>
      </c>
      <c r="BC501" s="167">
        <f t="shared" si="607"/>
        <v>0</v>
      </c>
      <c r="BD501" s="167">
        <f t="shared" si="607"/>
        <v>0</v>
      </c>
      <c r="BE501" s="167">
        <f t="shared" si="607"/>
        <v>0</v>
      </c>
      <c r="BG501" s="167"/>
    </row>
    <row r="502" spans="1:59" ht="14.25" customHeight="1">
      <c r="X502" s="171"/>
      <c r="Y502" s="45"/>
      <c r="AE502" s="1" t="str">
        <f t="shared" si="553"/>
        <v/>
      </c>
      <c r="AF502" s="1">
        <f t="shared" si="579"/>
        <v>0</v>
      </c>
      <c r="AG502" s="1">
        <f t="shared" ca="1" si="584"/>
        <v>9</v>
      </c>
      <c r="AH502" s="1" t="str">
        <f t="shared" si="580"/>
        <v/>
      </c>
      <c r="AI502" s="1" t="str">
        <f t="shared" si="581"/>
        <v/>
      </c>
      <c r="AJ502" s="1" t="str">
        <f t="shared" si="582"/>
        <v/>
      </c>
      <c r="AL502" s="167">
        <f t="shared" ref="AL502:BE502" si="608">+IF($AE502="CC",SUMIF($R502:$V502,AL$9,$R521:$V521),0)</f>
        <v>0</v>
      </c>
      <c r="AM502" s="167">
        <f t="shared" si="608"/>
        <v>0</v>
      </c>
      <c r="AN502" s="167">
        <f t="shared" si="608"/>
        <v>0</v>
      </c>
      <c r="AO502" s="167">
        <f t="shared" si="608"/>
        <v>0</v>
      </c>
      <c r="AP502" s="167">
        <f t="shared" si="608"/>
        <v>0</v>
      </c>
      <c r="AQ502" s="167">
        <f t="shared" si="608"/>
        <v>0</v>
      </c>
      <c r="AR502" s="167">
        <f t="shared" si="608"/>
        <v>0</v>
      </c>
      <c r="AS502" s="167">
        <f t="shared" si="608"/>
        <v>0</v>
      </c>
      <c r="AT502" s="167">
        <f t="shared" si="608"/>
        <v>0</v>
      </c>
      <c r="AU502" s="167">
        <f t="shared" si="608"/>
        <v>0</v>
      </c>
      <c r="AV502" s="167">
        <f t="shared" si="608"/>
        <v>0</v>
      </c>
      <c r="AW502" s="167">
        <f t="shared" si="608"/>
        <v>0</v>
      </c>
      <c r="AX502" s="167">
        <f t="shared" si="608"/>
        <v>0</v>
      </c>
      <c r="AY502" s="167">
        <f t="shared" si="608"/>
        <v>0</v>
      </c>
      <c r="AZ502" s="167">
        <f t="shared" si="608"/>
        <v>0</v>
      </c>
      <c r="BA502" s="167">
        <f t="shared" si="608"/>
        <v>0</v>
      </c>
      <c r="BB502" s="167">
        <f t="shared" si="608"/>
        <v>0</v>
      </c>
      <c r="BC502" s="167">
        <f t="shared" si="608"/>
        <v>0</v>
      </c>
      <c r="BD502" s="167">
        <f t="shared" si="608"/>
        <v>0</v>
      </c>
      <c r="BE502" s="167">
        <f t="shared" si="608"/>
        <v>0</v>
      </c>
      <c r="BG502" s="167"/>
    </row>
    <row r="503" spans="1:59" ht="14.25" customHeight="1" thickBot="1">
      <c r="D503" s="835"/>
      <c r="E503" s="835"/>
      <c r="F503" s="835"/>
      <c r="G503" s="44"/>
      <c r="H503" s="835"/>
      <c r="I503" s="835"/>
      <c r="J503" s="44"/>
      <c r="K503" s="44"/>
      <c r="AE503" s="1" t="str">
        <f t="shared" si="553"/>
        <v/>
      </c>
      <c r="AF503" s="1">
        <f t="shared" si="579"/>
        <v>0</v>
      </c>
      <c r="AG503" s="1">
        <f t="shared" ca="1" si="584"/>
        <v>9</v>
      </c>
      <c r="AH503" s="1" t="str">
        <f t="shared" si="580"/>
        <v/>
      </c>
      <c r="AI503" s="1" t="str">
        <f t="shared" si="581"/>
        <v/>
      </c>
      <c r="AJ503" s="1" t="str">
        <f t="shared" si="582"/>
        <v/>
      </c>
      <c r="AL503" s="167">
        <f t="shared" ref="AL503:BE503" si="609">+IF($AE503="CC",SUMIF($R503:$V503,AL$9,$R522:$V522),0)</f>
        <v>0</v>
      </c>
      <c r="AM503" s="167">
        <f t="shared" si="609"/>
        <v>0</v>
      </c>
      <c r="AN503" s="167">
        <f t="shared" si="609"/>
        <v>0</v>
      </c>
      <c r="AO503" s="167">
        <f t="shared" si="609"/>
        <v>0</v>
      </c>
      <c r="AP503" s="167">
        <f t="shared" si="609"/>
        <v>0</v>
      </c>
      <c r="AQ503" s="167">
        <f t="shared" si="609"/>
        <v>0</v>
      </c>
      <c r="AR503" s="167">
        <f t="shared" si="609"/>
        <v>0</v>
      </c>
      <c r="AS503" s="167">
        <f t="shared" si="609"/>
        <v>0</v>
      </c>
      <c r="AT503" s="167">
        <f t="shared" si="609"/>
        <v>0</v>
      </c>
      <c r="AU503" s="167">
        <f t="shared" si="609"/>
        <v>0</v>
      </c>
      <c r="AV503" s="167">
        <f t="shared" si="609"/>
        <v>0</v>
      </c>
      <c r="AW503" s="167">
        <f t="shared" si="609"/>
        <v>0</v>
      </c>
      <c r="AX503" s="167">
        <f t="shared" si="609"/>
        <v>0</v>
      </c>
      <c r="AY503" s="167">
        <f t="shared" si="609"/>
        <v>0</v>
      </c>
      <c r="AZ503" s="167">
        <f t="shared" si="609"/>
        <v>0</v>
      </c>
      <c r="BA503" s="167">
        <f t="shared" si="609"/>
        <v>0</v>
      </c>
      <c r="BB503" s="167">
        <f t="shared" si="609"/>
        <v>0</v>
      </c>
      <c r="BC503" s="167">
        <f t="shared" si="609"/>
        <v>0</v>
      </c>
      <c r="BD503" s="167">
        <f t="shared" si="609"/>
        <v>0</v>
      </c>
      <c r="BE503" s="167">
        <f t="shared" si="609"/>
        <v>0</v>
      </c>
      <c r="BG503" s="167"/>
    </row>
    <row r="504" spans="1:59" ht="14.25" customHeight="1">
      <c r="D504" s="868" t="s">
        <v>950</v>
      </c>
      <c r="E504" s="868"/>
      <c r="F504" s="868"/>
      <c r="G504" s="44"/>
      <c r="H504" s="868" t="s">
        <v>951</v>
      </c>
      <c r="I504" s="868"/>
      <c r="J504" s="44"/>
      <c r="K504" s="302" t="s">
        <v>948</v>
      </c>
      <c r="Z504" s="800" t="s">
        <v>1165</v>
      </c>
      <c r="AA504" s="800"/>
      <c r="AB504" s="800"/>
      <c r="AE504" s="1" t="str">
        <f t="shared" si="553"/>
        <v/>
      </c>
      <c r="AF504" s="1">
        <f t="shared" si="579"/>
        <v>0</v>
      </c>
      <c r="AG504" s="1">
        <f t="shared" ca="1" si="584"/>
        <v>9</v>
      </c>
      <c r="AH504" s="1" t="str">
        <f t="shared" si="580"/>
        <v/>
      </c>
      <c r="AI504" s="1" t="str">
        <f t="shared" si="581"/>
        <v/>
      </c>
      <c r="AJ504" s="1" t="str">
        <f t="shared" si="582"/>
        <v/>
      </c>
      <c r="AL504" s="167">
        <f t="shared" ref="AL504:BE504" si="610">+IF($AE504="CC",SUMIF($R504:$V504,AL$9,$R523:$V523),0)</f>
        <v>0</v>
      </c>
      <c r="AM504" s="167">
        <f t="shared" si="610"/>
        <v>0</v>
      </c>
      <c r="AN504" s="167">
        <f t="shared" si="610"/>
        <v>0</v>
      </c>
      <c r="AO504" s="167">
        <f t="shared" si="610"/>
        <v>0</v>
      </c>
      <c r="AP504" s="167">
        <f t="shared" si="610"/>
        <v>0</v>
      </c>
      <c r="AQ504" s="167">
        <f t="shared" si="610"/>
        <v>0</v>
      </c>
      <c r="AR504" s="167">
        <f t="shared" si="610"/>
        <v>0</v>
      </c>
      <c r="AS504" s="167">
        <f t="shared" si="610"/>
        <v>0</v>
      </c>
      <c r="AT504" s="167">
        <f t="shared" si="610"/>
        <v>0</v>
      </c>
      <c r="AU504" s="167">
        <f t="shared" si="610"/>
        <v>0</v>
      </c>
      <c r="AV504" s="167">
        <f t="shared" si="610"/>
        <v>0</v>
      </c>
      <c r="AW504" s="167">
        <f t="shared" si="610"/>
        <v>0</v>
      </c>
      <c r="AX504" s="167">
        <f t="shared" si="610"/>
        <v>0</v>
      </c>
      <c r="AY504" s="167">
        <f t="shared" si="610"/>
        <v>0</v>
      </c>
      <c r="AZ504" s="167">
        <f t="shared" si="610"/>
        <v>0</v>
      </c>
      <c r="BA504" s="167">
        <f t="shared" si="610"/>
        <v>0</v>
      </c>
      <c r="BB504" s="167">
        <f t="shared" si="610"/>
        <v>0</v>
      </c>
      <c r="BC504" s="167">
        <f t="shared" si="610"/>
        <v>0</v>
      </c>
      <c r="BD504" s="167">
        <f t="shared" si="610"/>
        <v>0</v>
      </c>
      <c r="BE504" s="167">
        <f t="shared" si="610"/>
        <v>0</v>
      </c>
      <c r="BG504" s="167"/>
    </row>
    <row r="505" spans="1:59" ht="18" customHeight="1">
      <c r="A505" s="160">
        <f>+A449+1</f>
        <v>10</v>
      </c>
      <c r="B505" s="159">
        <f>+LOOKUP(A505,'Hoja de Cálculo'!$S$20:$S$45,'Hoja de Cálculo'!$T$20:$T$45)</f>
        <v>8</v>
      </c>
      <c r="C505" s="971" t="s">
        <v>66</v>
      </c>
      <c r="D505" s="971"/>
      <c r="E505" s="971"/>
      <c r="F505" s="971"/>
      <c r="G505" s="971"/>
      <c r="H505" s="971"/>
      <c r="I505" s="971"/>
      <c r="J505" s="971"/>
      <c r="K505" s="971"/>
      <c r="L505" s="971"/>
      <c r="M505" s="971"/>
      <c r="N505" s="971"/>
      <c r="O505" s="971"/>
      <c r="P505" s="971"/>
      <c r="Q505" s="971"/>
      <c r="R505" s="971"/>
      <c r="S505" s="971"/>
      <c r="T505" s="971"/>
      <c r="U505" s="971"/>
      <c r="V505" s="971"/>
      <c r="W505" s="971"/>
      <c r="X505" s="971"/>
      <c r="Y505" s="971"/>
      <c r="Z505" s="971"/>
      <c r="AA505" s="971"/>
      <c r="AE505" s="1" t="str">
        <f t="shared" si="553"/>
        <v/>
      </c>
      <c r="AF505" s="1">
        <f t="shared" si="579"/>
        <v>0</v>
      </c>
      <c r="AG505" s="1">
        <f t="shared" ca="1" si="584"/>
        <v>9</v>
      </c>
      <c r="AH505" s="1" t="str">
        <f t="shared" si="580"/>
        <v/>
      </c>
      <c r="AI505" s="1" t="str">
        <f t="shared" si="581"/>
        <v/>
      </c>
      <c r="AJ505" s="1" t="str">
        <f t="shared" si="582"/>
        <v/>
      </c>
      <c r="AL505" s="167">
        <f t="shared" ref="AL505:BE505" si="611">+IF($AE505="CC",SUMIF($R505:$V505,AL$9,$R524:$V524),0)</f>
        <v>0</v>
      </c>
      <c r="AM505" s="167">
        <f t="shared" si="611"/>
        <v>0</v>
      </c>
      <c r="AN505" s="167">
        <f t="shared" si="611"/>
        <v>0</v>
      </c>
      <c r="AO505" s="167">
        <f t="shared" si="611"/>
        <v>0</v>
      </c>
      <c r="AP505" s="167">
        <f t="shared" si="611"/>
        <v>0</v>
      </c>
      <c r="AQ505" s="167">
        <f t="shared" si="611"/>
        <v>0</v>
      </c>
      <c r="AR505" s="167">
        <f t="shared" si="611"/>
        <v>0</v>
      </c>
      <c r="AS505" s="167">
        <f t="shared" si="611"/>
        <v>0</v>
      </c>
      <c r="AT505" s="167">
        <f t="shared" si="611"/>
        <v>0</v>
      </c>
      <c r="AU505" s="167">
        <f t="shared" si="611"/>
        <v>0</v>
      </c>
      <c r="AV505" s="167">
        <f t="shared" si="611"/>
        <v>0</v>
      </c>
      <c r="AW505" s="167">
        <f t="shared" si="611"/>
        <v>0</v>
      </c>
      <c r="AX505" s="167">
        <f t="shared" si="611"/>
        <v>0</v>
      </c>
      <c r="AY505" s="167">
        <f t="shared" si="611"/>
        <v>0</v>
      </c>
      <c r="AZ505" s="167">
        <f t="shared" si="611"/>
        <v>0</v>
      </c>
      <c r="BA505" s="167">
        <f t="shared" si="611"/>
        <v>0</v>
      </c>
      <c r="BB505" s="167">
        <f t="shared" si="611"/>
        <v>0</v>
      </c>
      <c r="BC505" s="167">
        <f t="shared" si="611"/>
        <v>0</v>
      </c>
      <c r="BD505" s="167">
        <f t="shared" si="611"/>
        <v>0</v>
      </c>
      <c r="BE505" s="167">
        <f t="shared" si="611"/>
        <v>0</v>
      </c>
      <c r="BG505" s="167"/>
    </row>
    <row r="506" spans="1:59" ht="16.5" customHeight="1">
      <c r="C506" s="963" t="s">
        <v>921</v>
      </c>
      <c r="D506" s="963"/>
      <c r="E506" s="963"/>
      <c r="F506" s="963"/>
      <c r="G506" s="963"/>
      <c r="H506" s="963"/>
      <c r="I506" s="963"/>
      <c r="J506" s="963"/>
      <c r="K506" s="963"/>
      <c r="L506" s="963"/>
      <c r="M506" s="963"/>
      <c r="N506" s="963"/>
      <c r="O506" s="963"/>
      <c r="P506" s="963"/>
      <c r="Q506" s="963"/>
      <c r="R506" s="963"/>
      <c r="S506" s="963"/>
      <c r="T506" s="963"/>
      <c r="U506" s="963"/>
      <c r="V506" s="963"/>
      <c r="W506" s="963"/>
      <c r="X506" s="963"/>
      <c r="Y506" s="963"/>
      <c r="Z506" s="963"/>
      <c r="AA506" s="963"/>
      <c r="AE506" s="1" t="str">
        <f t="shared" si="553"/>
        <v/>
      </c>
      <c r="AF506" s="1">
        <f t="shared" si="579"/>
        <v>0</v>
      </c>
      <c r="AG506" s="1">
        <f t="shared" ca="1" si="584"/>
        <v>9</v>
      </c>
      <c r="AH506" s="1" t="str">
        <f t="shared" si="580"/>
        <v/>
      </c>
      <c r="AI506" s="1" t="str">
        <f t="shared" si="581"/>
        <v/>
      </c>
      <c r="AJ506" s="1" t="str">
        <f t="shared" si="582"/>
        <v/>
      </c>
      <c r="AL506" s="167">
        <f t="shared" ref="AL506:BE506" si="612">+IF($AE506="CC",SUMIF($R506:$V506,AL$9,$R525:$V525),0)</f>
        <v>0</v>
      </c>
      <c r="AM506" s="167">
        <f t="shared" si="612"/>
        <v>0</v>
      </c>
      <c r="AN506" s="167">
        <f t="shared" si="612"/>
        <v>0</v>
      </c>
      <c r="AO506" s="167">
        <f t="shared" si="612"/>
        <v>0</v>
      </c>
      <c r="AP506" s="167">
        <f t="shared" si="612"/>
        <v>0</v>
      </c>
      <c r="AQ506" s="167">
        <f t="shared" si="612"/>
        <v>0</v>
      </c>
      <c r="AR506" s="167">
        <f t="shared" si="612"/>
        <v>0</v>
      </c>
      <c r="AS506" s="167">
        <f t="shared" si="612"/>
        <v>0</v>
      </c>
      <c r="AT506" s="167">
        <f t="shared" si="612"/>
        <v>0</v>
      </c>
      <c r="AU506" s="167">
        <f t="shared" si="612"/>
        <v>0</v>
      </c>
      <c r="AV506" s="167">
        <f t="shared" si="612"/>
        <v>0</v>
      </c>
      <c r="AW506" s="167">
        <f t="shared" si="612"/>
        <v>0</v>
      </c>
      <c r="AX506" s="167">
        <f t="shared" si="612"/>
        <v>0</v>
      </c>
      <c r="AY506" s="167">
        <f t="shared" si="612"/>
        <v>0</v>
      </c>
      <c r="AZ506" s="167">
        <f t="shared" si="612"/>
        <v>0</v>
      </c>
      <c r="BA506" s="167">
        <f t="shared" si="612"/>
        <v>0</v>
      </c>
      <c r="BB506" s="167">
        <f t="shared" si="612"/>
        <v>0</v>
      </c>
      <c r="BC506" s="167">
        <f t="shared" si="612"/>
        <v>0</v>
      </c>
      <c r="BD506" s="167">
        <f t="shared" si="612"/>
        <v>0</v>
      </c>
      <c r="BE506" s="167">
        <f t="shared" si="612"/>
        <v>0</v>
      </c>
      <c r="BG506" s="167"/>
    </row>
    <row r="507" spans="1:59" ht="16.5" customHeight="1">
      <c r="C507" s="963" t="s">
        <v>922</v>
      </c>
      <c r="D507" s="963"/>
      <c r="E507" s="963"/>
      <c r="F507" s="963"/>
      <c r="G507" s="963"/>
      <c r="H507" s="963"/>
      <c r="I507" s="963"/>
      <c r="J507" s="963"/>
      <c r="K507" s="963"/>
      <c r="L507" s="963"/>
      <c r="M507" s="963"/>
      <c r="N507" s="963"/>
      <c r="O507" s="963"/>
      <c r="P507" s="963"/>
      <c r="Q507" s="963"/>
      <c r="R507" s="963"/>
      <c r="S507" s="963"/>
      <c r="T507" s="963"/>
      <c r="U507" s="963"/>
      <c r="V507" s="963"/>
      <c r="W507" s="963"/>
      <c r="X507" s="963"/>
      <c r="Y507" s="963"/>
      <c r="Z507" s="963"/>
      <c r="AA507" s="963"/>
      <c r="AE507" s="1" t="str">
        <f t="shared" si="553"/>
        <v/>
      </c>
      <c r="AF507" s="1">
        <f t="shared" si="579"/>
        <v>0</v>
      </c>
      <c r="AG507" s="1">
        <f t="shared" ca="1" si="584"/>
        <v>9</v>
      </c>
      <c r="AH507" s="1" t="str">
        <f t="shared" si="580"/>
        <v/>
      </c>
      <c r="AI507" s="1" t="str">
        <f t="shared" si="581"/>
        <v/>
      </c>
      <c r="AJ507" s="1" t="str">
        <f t="shared" si="582"/>
        <v/>
      </c>
      <c r="AL507" s="167">
        <f t="shared" ref="AL507:BE507" si="613">+IF($AE507="CC",SUMIF($R507:$V507,AL$9,$R526:$V526),0)</f>
        <v>0</v>
      </c>
      <c r="AM507" s="167">
        <f t="shared" si="613"/>
        <v>0</v>
      </c>
      <c r="AN507" s="167">
        <f t="shared" si="613"/>
        <v>0</v>
      </c>
      <c r="AO507" s="167">
        <f t="shared" si="613"/>
        <v>0</v>
      </c>
      <c r="AP507" s="167">
        <f t="shared" si="613"/>
        <v>0</v>
      </c>
      <c r="AQ507" s="167">
        <f t="shared" si="613"/>
        <v>0</v>
      </c>
      <c r="AR507" s="167">
        <f t="shared" si="613"/>
        <v>0</v>
      </c>
      <c r="AS507" s="167">
        <f t="shared" si="613"/>
        <v>0</v>
      </c>
      <c r="AT507" s="167">
        <f t="shared" si="613"/>
        <v>0</v>
      </c>
      <c r="AU507" s="167">
        <f t="shared" si="613"/>
        <v>0</v>
      </c>
      <c r="AV507" s="167">
        <f t="shared" si="613"/>
        <v>0</v>
      </c>
      <c r="AW507" s="167">
        <f t="shared" si="613"/>
        <v>0</v>
      </c>
      <c r="AX507" s="167">
        <f t="shared" si="613"/>
        <v>0</v>
      </c>
      <c r="AY507" s="167">
        <f t="shared" si="613"/>
        <v>0</v>
      </c>
      <c r="AZ507" s="167">
        <f t="shared" si="613"/>
        <v>0</v>
      </c>
      <c r="BA507" s="167">
        <f t="shared" si="613"/>
        <v>0</v>
      </c>
      <c r="BB507" s="167">
        <f t="shared" si="613"/>
        <v>0</v>
      </c>
      <c r="BC507" s="167">
        <f t="shared" si="613"/>
        <v>0</v>
      </c>
      <c r="BD507" s="167">
        <f t="shared" si="613"/>
        <v>0</v>
      </c>
      <c r="BE507" s="167">
        <f t="shared" si="613"/>
        <v>0</v>
      </c>
      <c r="BG507" s="167"/>
    </row>
    <row r="508" spans="1:59" ht="16.5" customHeight="1">
      <c r="C508" s="963" t="s">
        <v>952</v>
      </c>
      <c r="D508" s="963"/>
      <c r="E508" s="963"/>
      <c r="F508" s="963"/>
      <c r="G508" s="963"/>
      <c r="H508" s="963"/>
      <c r="I508" s="963"/>
      <c r="J508" s="963"/>
      <c r="K508" s="963"/>
      <c r="L508" s="963"/>
      <c r="M508" s="963"/>
      <c r="N508" s="963"/>
      <c r="O508" s="963"/>
      <c r="P508" s="963"/>
      <c r="Q508" s="963"/>
      <c r="R508" s="963"/>
      <c r="S508" s="963"/>
      <c r="T508" s="963"/>
      <c r="U508" s="963"/>
      <c r="V508" s="963"/>
      <c r="W508" s="963"/>
      <c r="X508" s="963"/>
      <c r="Y508" s="963"/>
      <c r="Z508" s="963"/>
      <c r="AA508" s="963"/>
      <c r="AE508" s="1" t="str">
        <f t="shared" si="553"/>
        <v/>
      </c>
      <c r="AF508" s="1">
        <f t="shared" si="579"/>
        <v>0</v>
      </c>
      <c r="AG508" s="1">
        <f t="shared" ca="1" si="584"/>
        <v>9</v>
      </c>
      <c r="AH508" s="1" t="str">
        <f t="shared" si="580"/>
        <v/>
      </c>
      <c r="AI508" s="1" t="str">
        <f t="shared" si="581"/>
        <v/>
      </c>
      <c r="AJ508" s="1" t="str">
        <f t="shared" si="582"/>
        <v/>
      </c>
      <c r="AL508" s="167">
        <f t="shared" ref="AL508:BE508" si="614">+IF($AE508="CC",SUMIF($R508:$V508,AL$9,$R527:$V527),0)</f>
        <v>0</v>
      </c>
      <c r="AM508" s="167">
        <f t="shared" si="614"/>
        <v>0</v>
      </c>
      <c r="AN508" s="167">
        <f t="shared" si="614"/>
        <v>0</v>
      </c>
      <c r="AO508" s="167">
        <f t="shared" si="614"/>
        <v>0</v>
      </c>
      <c r="AP508" s="167">
        <f t="shared" si="614"/>
        <v>0</v>
      </c>
      <c r="AQ508" s="167">
        <f t="shared" si="614"/>
        <v>0</v>
      </c>
      <c r="AR508" s="167">
        <f t="shared" si="614"/>
        <v>0</v>
      </c>
      <c r="AS508" s="167">
        <f t="shared" si="614"/>
        <v>0</v>
      </c>
      <c r="AT508" s="167">
        <f t="shared" si="614"/>
        <v>0</v>
      </c>
      <c r="AU508" s="167">
        <f t="shared" si="614"/>
        <v>0</v>
      </c>
      <c r="AV508" s="167">
        <f t="shared" si="614"/>
        <v>0</v>
      </c>
      <c r="AW508" s="167">
        <f t="shared" si="614"/>
        <v>0</v>
      </c>
      <c r="AX508" s="167">
        <f t="shared" si="614"/>
        <v>0</v>
      </c>
      <c r="AY508" s="167">
        <f t="shared" si="614"/>
        <v>0</v>
      </c>
      <c r="AZ508" s="167">
        <f t="shared" si="614"/>
        <v>0</v>
      </c>
      <c r="BA508" s="167">
        <f t="shared" si="614"/>
        <v>0</v>
      </c>
      <c r="BB508" s="167">
        <f t="shared" si="614"/>
        <v>0</v>
      </c>
      <c r="BC508" s="167">
        <f t="shared" si="614"/>
        <v>0</v>
      </c>
      <c r="BD508" s="167">
        <f t="shared" si="614"/>
        <v>0</v>
      </c>
      <c r="BE508" s="167">
        <f t="shared" si="614"/>
        <v>0</v>
      </c>
      <c r="BG508" s="167"/>
    </row>
    <row r="509" spans="1:59" ht="15" customHeight="1" thickBot="1">
      <c r="C509" s="86"/>
      <c r="D509" s="86"/>
      <c r="E509" s="86"/>
      <c r="F509" s="86"/>
      <c r="G509" s="87"/>
      <c r="H509" s="87"/>
      <c r="I509" s="86"/>
      <c r="J509" s="86"/>
      <c r="K509" s="86"/>
      <c r="L509" s="86"/>
      <c r="M509" s="86"/>
      <c r="N509" s="88"/>
      <c r="O509" s="86"/>
      <c r="P509" s="86"/>
      <c r="Q509" s="86"/>
      <c r="R509" s="86"/>
      <c r="S509" s="86"/>
      <c r="T509" s="86"/>
      <c r="U509" s="86"/>
      <c r="V509" s="86"/>
      <c r="W509" s="86"/>
      <c r="X509" s="165"/>
      <c r="Y509" s="86"/>
      <c r="Z509" s="86"/>
      <c r="AA509" s="86"/>
      <c r="AE509" s="1" t="str">
        <f t="shared" si="553"/>
        <v/>
      </c>
      <c r="AF509" s="1">
        <f t="shared" si="579"/>
        <v>0</v>
      </c>
      <c r="AG509" s="1">
        <f t="shared" ca="1" si="584"/>
        <v>9</v>
      </c>
      <c r="AH509" s="1" t="str">
        <f t="shared" si="580"/>
        <v/>
      </c>
      <c r="AI509" s="1" t="str">
        <f t="shared" si="581"/>
        <v/>
      </c>
      <c r="AJ509" s="1" t="str">
        <f t="shared" si="582"/>
        <v/>
      </c>
      <c r="AL509" s="167">
        <f t="shared" ref="AL509:BE509" si="615">+IF($AE509="CC",SUMIF($R509:$V509,AL$9,$R528:$V528),0)</f>
        <v>0</v>
      </c>
      <c r="AM509" s="167">
        <f t="shared" si="615"/>
        <v>0</v>
      </c>
      <c r="AN509" s="167">
        <f t="shared" si="615"/>
        <v>0</v>
      </c>
      <c r="AO509" s="167">
        <f t="shared" si="615"/>
        <v>0</v>
      </c>
      <c r="AP509" s="167">
        <f t="shared" si="615"/>
        <v>0</v>
      </c>
      <c r="AQ509" s="167">
        <f t="shared" si="615"/>
        <v>0</v>
      </c>
      <c r="AR509" s="167">
        <f t="shared" si="615"/>
        <v>0</v>
      </c>
      <c r="AS509" s="167">
        <f t="shared" si="615"/>
        <v>0</v>
      </c>
      <c r="AT509" s="167">
        <f t="shared" si="615"/>
        <v>0</v>
      </c>
      <c r="AU509" s="167">
        <f t="shared" si="615"/>
        <v>0</v>
      </c>
      <c r="AV509" s="167">
        <f t="shared" si="615"/>
        <v>0</v>
      </c>
      <c r="AW509" s="167">
        <f t="shared" si="615"/>
        <v>0</v>
      </c>
      <c r="AX509" s="167">
        <f t="shared" si="615"/>
        <v>0</v>
      </c>
      <c r="AY509" s="167">
        <f t="shared" si="615"/>
        <v>0</v>
      </c>
      <c r="AZ509" s="167">
        <f t="shared" si="615"/>
        <v>0</v>
      </c>
      <c r="BA509" s="167">
        <f t="shared" si="615"/>
        <v>0</v>
      </c>
      <c r="BB509" s="167">
        <f t="shared" si="615"/>
        <v>0</v>
      </c>
      <c r="BC509" s="167">
        <f t="shared" si="615"/>
        <v>0</v>
      </c>
      <c r="BD509" s="167">
        <f t="shared" si="615"/>
        <v>0</v>
      </c>
      <c r="BE509" s="167">
        <f t="shared" si="615"/>
        <v>0</v>
      </c>
      <c r="BG509" s="167"/>
    </row>
    <row r="510" spans="1:59" ht="15.75" customHeight="1" thickBot="1">
      <c r="C510" s="964" t="s">
        <v>953</v>
      </c>
      <c r="D510" s="965"/>
      <c r="E510" s="966" t="str">
        <f>+'Formulario 1'!$D$9</f>
        <v>LICEO DE COLORADO</v>
      </c>
      <c r="F510" s="966"/>
      <c r="G510" s="966"/>
      <c r="H510" s="966"/>
      <c r="I510" s="964" t="s">
        <v>897</v>
      </c>
      <c r="J510" s="967"/>
      <c r="K510" s="966" t="str">
        <f>+'Formulario 1'!$C$14</f>
        <v>CAÑAS</v>
      </c>
      <c r="L510" s="966"/>
      <c r="M510" s="966"/>
      <c r="N510" s="964" t="s">
        <v>898</v>
      </c>
      <c r="O510" s="965"/>
      <c r="P510" s="89">
        <f>+'Formulario 1'!$C$15</f>
        <v>4</v>
      </c>
      <c r="Q510" s="964" t="s">
        <v>916</v>
      </c>
      <c r="R510" s="965"/>
      <c r="S510" s="965"/>
      <c r="T510" s="965"/>
      <c r="U510" s="965"/>
      <c r="V510" s="965"/>
      <c r="W510" s="966">
        <f>+'Formulario 1'!$E$7</f>
        <v>4113</v>
      </c>
      <c r="X510" s="968"/>
      <c r="Y510" s="304" t="s">
        <v>923</v>
      </c>
      <c r="Z510" s="969">
        <f ca="1">+'Formulario 1'!$H$72</f>
        <v>45513</v>
      </c>
      <c r="AA510" s="970"/>
      <c r="AE510" s="1" t="str">
        <f t="shared" si="553"/>
        <v/>
      </c>
      <c r="AF510" s="1">
        <f t="shared" si="579"/>
        <v>0</v>
      </c>
      <c r="AG510" s="1">
        <f t="shared" ca="1" si="584"/>
        <v>9</v>
      </c>
      <c r="AH510" s="1" t="str">
        <f t="shared" si="580"/>
        <v/>
      </c>
      <c r="AI510" s="1" t="str">
        <f t="shared" si="581"/>
        <v/>
      </c>
      <c r="AJ510" s="1" t="str">
        <f t="shared" si="582"/>
        <v/>
      </c>
      <c r="AL510" s="167">
        <f t="shared" ref="AL510:BE510" si="616">+IF($AE510="CC",SUMIF($R510:$V510,AL$9,$R529:$V529),0)</f>
        <v>0</v>
      </c>
      <c r="AM510" s="167">
        <f t="shared" si="616"/>
        <v>0</v>
      </c>
      <c r="AN510" s="167">
        <f t="shared" si="616"/>
        <v>0</v>
      </c>
      <c r="AO510" s="167">
        <f t="shared" si="616"/>
        <v>0</v>
      </c>
      <c r="AP510" s="167">
        <f t="shared" si="616"/>
        <v>0</v>
      </c>
      <c r="AQ510" s="167">
        <f t="shared" si="616"/>
        <v>0</v>
      </c>
      <c r="AR510" s="167">
        <f t="shared" si="616"/>
        <v>0</v>
      </c>
      <c r="AS510" s="167">
        <f t="shared" si="616"/>
        <v>0</v>
      </c>
      <c r="AT510" s="167">
        <f t="shared" si="616"/>
        <v>0</v>
      </c>
      <c r="AU510" s="167">
        <f t="shared" si="616"/>
        <v>0</v>
      </c>
      <c r="AV510" s="167">
        <f t="shared" si="616"/>
        <v>0</v>
      </c>
      <c r="AW510" s="167">
        <f t="shared" si="616"/>
        <v>0</v>
      </c>
      <c r="AX510" s="167">
        <f t="shared" si="616"/>
        <v>0</v>
      </c>
      <c r="AY510" s="167">
        <f t="shared" si="616"/>
        <v>0</v>
      </c>
      <c r="AZ510" s="167">
        <f t="shared" si="616"/>
        <v>0</v>
      </c>
      <c r="BA510" s="167">
        <f t="shared" si="616"/>
        <v>0</v>
      </c>
      <c r="BB510" s="167">
        <f t="shared" si="616"/>
        <v>0</v>
      </c>
      <c r="BC510" s="167">
        <f t="shared" si="616"/>
        <v>0</v>
      </c>
      <c r="BD510" s="167">
        <f t="shared" si="616"/>
        <v>0</v>
      </c>
      <c r="BE510" s="167">
        <f t="shared" si="616"/>
        <v>0</v>
      </c>
      <c r="BG510" s="167"/>
    </row>
    <row r="511" spans="1:59" ht="15.75" thickBot="1"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166"/>
      <c r="Y511" s="66"/>
      <c r="Z511" s="66"/>
      <c r="AA511" s="66"/>
      <c r="AE511" s="1" t="str">
        <f t="shared" si="553"/>
        <v/>
      </c>
      <c r="AF511" s="1">
        <f t="shared" si="579"/>
        <v>0</v>
      </c>
      <c r="AG511" s="1">
        <f t="shared" ca="1" si="584"/>
        <v>9</v>
      </c>
      <c r="AH511" s="1" t="str">
        <f t="shared" si="580"/>
        <v/>
      </c>
      <c r="AI511" s="1" t="str">
        <f t="shared" si="581"/>
        <v/>
      </c>
      <c r="AJ511" s="1" t="str">
        <f t="shared" si="582"/>
        <v/>
      </c>
      <c r="AL511" s="167">
        <f t="shared" ref="AL511:BE511" si="617">+IF($AE511="CC",SUMIF($R511:$V511,AL$9,$R530:$V530),0)</f>
        <v>0</v>
      </c>
      <c r="AM511" s="167">
        <f t="shared" si="617"/>
        <v>0</v>
      </c>
      <c r="AN511" s="167">
        <f t="shared" si="617"/>
        <v>0</v>
      </c>
      <c r="AO511" s="167">
        <f t="shared" si="617"/>
        <v>0</v>
      </c>
      <c r="AP511" s="167">
        <f t="shared" si="617"/>
        <v>0</v>
      </c>
      <c r="AQ511" s="167">
        <f t="shared" si="617"/>
        <v>0</v>
      </c>
      <c r="AR511" s="167">
        <f t="shared" si="617"/>
        <v>0</v>
      </c>
      <c r="AS511" s="167">
        <f t="shared" si="617"/>
        <v>0</v>
      </c>
      <c r="AT511" s="167">
        <f t="shared" si="617"/>
        <v>0</v>
      </c>
      <c r="AU511" s="167">
        <f t="shared" si="617"/>
        <v>0</v>
      </c>
      <c r="AV511" s="167">
        <f t="shared" si="617"/>
        <v>0</v>
      </c>
      <c r="AW511" s="167">
        <f t="shared" si="617"/>
        <v>0</v>
      </c>
      <c r="AX511" s="167">
        <f t="shared" si="617"/>
        <v>0</v>
      </c>
      <c r="AY511" s="167">
        <f t="shared" si="617"/>
        <v>0</v>
      </c>
      <c r="AZ511" s="167">
        <f t="shared" si="617"/>
        <v>0</v>
      </c>
      <c r="BA511" s="167">
        <f t="shared" si="617"/>
        <v>0</v>
      </c>
      <c r="BB511" s="167">
        <f t="shared" si="617"/>
        <v>0</v>
      </c>
      <c r="BC511" s="167">
        <f t="shared" si="617"/>
        <v>0</v>
      </c>
      <c r="BD511" s="167">
        <f t="shared" si="617"/>
        <v>0</v>
      </c>
      <c r="BE511" s="167">
        <f t="shared" si="617"/>
        <v>0</v>
      </c>
      <c r="BG511" s="167"/>
    </row>
    <row r="512" spans="1:59" ht="23.25" customHeight="1" thickBot="1">
      <c r="A512" s="927" t="s">
        <v>958</v>
      </c>
      <c r="B512" s="930" t="s">
        <v>985</v>
      </c>
      <c r="C512" s="933" t="str">
        <f>IF(LOOKUP(A505,'Hoja de Cálculo'!$S$20:$S$45,'Hoja de Cálculo'!$V$20:$V$45)="","n.a.",LOOKUP(A505,'Hoja de Cálculo'!$S$20:$S$45,'Hoja de Cálculo'!$V$20:$V$45))</f>
        <v>Educación Física</v>
      </c>
      <c r="D512" s="933"/>
      <c r="E512" s="933"/>
      <c r="F512" s="933"/>
      <c r="G512" s="933"/>
      <c r="H512" s="933"/>
      <c r="I512" s="933"/>
      <c r="J512" s="933"/>
      <c r="K512" s="933"/>
      <c r="L512" s="934"/>
      <c r="M512" s="934"/>
      <c r="N512" s="934"/>
      <c r="O512" s="934"/>
      <c r="P512" s="934"/>
      <c r="Q512" s="934"/>
      <c r="R512" s="934"/>
      <c r="S512" s="934"/>
      <c r="T512" s="934"/>
      <c r="U512" s="934"/>
      <c r="V512" s="934"/>
      <c r="W512" s="934"/>
      <c r="X512" s="934"/>
      <c r="Y512" s="933"/>
      <c r="Z512" s="933"/>
      <c r="AA512" s="935"/>
      <c r="AB512" s="936" t="s">
        <v>924</v>
      </c>
      <c r="AE512" s="1" t="str">
        <f t="shared" si="553"/>
        <v/>
      </c>
      <c r="AF512" s="1">
        <f t="shared" si="579"/>
        <v>0</v>
      </c>
      <c r="AG512" s="1">
        <f t="shared" ca="1" si="584"/>
        <v>9</v>
      </c>
      <c r="AH512" s="1" t="str">
        <f t="shared" si="580"/>
        <v/>
      </c>
      <c r="AI512" s="1" t="str">
        <f t="shared" si="581"/>
        <v/>
      </c>
      <c r="AJ512" s="1" t="str">
        <f t="shared" si="582"/>
        <v/>
      </c>
      <c r="AL512" s="167">
        <f t="shared" ref="AL512:BE512" si="618">+IF($AE512="CC",SUMIF($R512:$V512,AL$9,$R531:$V531),0)</f>
        <v>0</v>
      </c>
      <c r="AM512" s="167">
        <f t="shared" si="618"/>
        <v>0</v>
      </c>
      <c r="AN512" s="167">
        <f t="shared" si="618"/>
        <v>0</v>
      </c>
      <c r="AO512" s="167">
        <f t="shared" si="618"/>
        <v>0</v>
      </c>
      <c r="AP512" s="167">
        <f t="shared" si="618"/>
        <v>0</v>
      </c>
      <c r="AQ512" s="167">
        <f t="shared" si="618"/>
        <v>0</v>
      </c>
      <c r="AR512" s="167">
        <f t="shared" si="618"/>
        <v>0</v>
      </c>
      <c r="AS512" s="167">
        <f t="shared" si="618"/>
        <v>0</v>
      </c>
      <c r="AT512" s="167">
        <f t="shared" si="618"/>
        <v>0</v>
      </c>
      <c r="AU512" s="167">
        <f t="shared" si="618"/>
        <v>0</v>
      </c>
      <c r="AV512" s="167">
        <f t="shared" si="618"/>
        <v>0</v>
      </c>
      <c r="AW512" s="167">
        <f t="shared" si="618"/>
        <v>0</v>
      </c>
      <c r="AX512" s="167">
        <f t="shared" si="618"/>
        <v>0</v>
      </c>
      <c r="AY512" s="167">
        <f t="shared" si="618"/>
        <v>0</v>
      </c>
      <c r="AZ512" s="167">
        <f t="shared" si="618"/>
        <v>0</v>
      </c>
      <c r="BA512" s="167">
        <f t="shared" si="618"/>
        <v>0</v>
      </c>
      <c r="BB512" s="167">
        <f t="shared" si="618"/>
        <v>0</v>
      </c>
      <c r="BC512" s="167">
        <f t="shared" si="618"/>
        <v>0</v>
      </c>
      <c r="BD512" s="167">
        <f t="shared" si="618"/>
        <v>0</v>
      </c>
      <c r="BE512" s="167">
        <f t="shared" si="618"/>
        <v>0</v>
      </c>
      <c r="BG512" s="167"/>
    </row>
    <row r="513" spans="1:59" ht="15.75" customHeight="1">
      <c r="A513" s="928"/>
      <c r="B513" s="931"/>
      <c r="C513" s="939" t="s">
        <v>925</v>
      </c>
      <c r="D513" s="941" t="s">
        <v>926</v>
      </c>
      <c r="E513" s="942"/>
      <c r="F513" s="942"/>
      <c r="G513" s="943"/>
      <c r="H513" s="947" t="s">
        <v>927</v>
      </c>
      <c r="I513" s="947" t="s">
        <v>928</v>
      </c>
      <c r="J513" s="941" t="s">
        <v>929</v>
      </c>
      <c r="K513" s="942"/>
      <c r="L513" s="949" t="s">
        <v>49</v>
      </c>
      <c r="M513" s="950"/>
      <c r="N513" s="950"/>
      <c r="O513" s="950"/>
      <c r="P513" s="950"/>
      <c r="Q513" s="951" t="s">
        <v>930</v>
      </c>
      <c r="R513" s="953" t="s">
        <v>931</v>
      </c>
      <c r="S513" s="954"/>
      <c r="T513" s="954"/>
      <c r="U513" s="954"/>
      <c r="V513" s="955"/>
      <c r="W513" s="954" t="s">
        <v>930</v>
      </c>
      <c r="X513" s="957" t="s">
        <v>934</v>
      </c>
      <c r="Y513" s="959" t="s">
        <v>932</v>
      </c>
      <c r="Z513" s="961" t="s">
        <v>933</v>
      </c>
      <c r="AA513" s="962"/>
      <c r="AB513" s="937"/>
      <c r="AE513" s="1" t="str">
        <f t="shared" si="553"/>
        <v/>
      </c>
      <c r="AF513" s="1">
        <f t="shared" si="579"/>
        <v>0</v>
      </c>
      <c r="AG513" s="1">
        <f t="shared" ca="1" si="584"/>
        <v>9</v>
      </c>
      <c r="AH513" s="1" t="str">
        <f t="shared" si="580"/>
        <v/>
      </c>
      <c r="AI513" s="1" t="str">
        <f t="shared" si="581"/>
        <v/>
      </c>
      <c r="AJ513" s="1" t="str">
        <f t="shared" si="582"/>
        <v/>
      </c>
      <c r="AL513" s="167">
        <f t="shared" ref="AL513:BE513" si="619">+IF($AE513="CC",SUMIF($R513:$V513,AL$9,$R532:$V532),0)</f>
        <v>0</v>
      </c>
      <c r="AM513" s="167">
        <f t="shared" si="619"/>
        <v>0</v>
      </c>
      <c r="AN513" s="167">
        <f t="shared" si="619"/>
        <v>0</v>
      </c>
      <c r="AO513" s="167">
        <f t="shared" si="619"/>
        <v>0</v>
      </c>
      <c r="AP513" s="167">
        <f t="shared" si="619"/>
        <v>0</v>
      </c>
      <c r="AQ513" s="167">
        <f t="shared" si="619"/>
        <v>0</v>
      </c>
      <c r="AR513" s="167">
        <f t="shared" si="619"/>
        <v>0</v>
      </c>
      <c r="AS513" s="167">
        <f t="shared" si="619"/>
        <v>0</v>
      </c>
      <c r="AT513" s="167">
        <f t="shared" si="619"/>
        <v>0</v>
      </c>
      <c r="AU513" s="167">
        <f t="shared" si="619"/>
        <v>0</v>
      </c>
      <c r="AV513" s="167">
        <f t="shared" si="619"/>
        <v>0</v>
      </c>
      <c r="AW513" s="167">
        <f t="shared" si="619"/>
        <v>0</v>
      </c>
      <c r="AX513" s="167">
        <f t="shared" si="619"/>
        <v>0</v>
      </c>
      <c r="AY513" s="167">
        <f t="shared" si="619"/>
        <v>0</v>
      </c>
      <c r="AZ513" s="167">
        <f t="shared" si="619"/>
        <v>0</v>
      </c>
      <c r="BA513" s="167">
        <f t="shared" si="619"/>
        <v>0</v>
      </c>
      <c r="BB513" s="167">
        <f t="shared" si="619"/>
        <v>0</v>
      </c>
      <c r="BC513" s="167">
        <f t="shared" si="619"/>
        <v>0</v>
      </c>
      <c r="BD513" s="167">
        <f t="shared" si="619"/>
        <v>0</v>
      </c>
      <c r="BE513" s="167">
        <f t="shared" si="619"/>
        <v>0</v>
      </c>
      <c r="BG513" s="167"/>
    </row>
    <row r="514" spans="1:59" ht="15.75" thickBot="1">
      <c r="A514" s="929"/>
      <c r="B514" s="932"/>
      <c r="C514" s="940"/>
      <c r="D514" s="944"/>
      <c r="E514" s="945"/>
      <c r="F514" s="945"/>
      <c r="G514" s="946"/>
      <c r="H514" s="948"/>
      <c r="I514" s="948"/>
      <c r="J514" s="944"/>
      <c r="K514" s="945"/>
      <c r="L514" s="312" t="s">
        <v>1</v>
      </c>
      <c r="M514" s="313" t="s">
        <v>2</v>
      </c>
      <c r="N514" s="313" t="s">
        <v>3</v>
      </c>
      <c r="O514" s="313" t="s">
        <v>4</v>
      </c>
      <c r="P514" s="313" t="s">
        <v>5</v>
      </c>
      <c r="Q514" s="952"/>
      <c r="R514" s="312">
        <v>7</v>
      </c>
      <c r="S514" s="313">
        <v>5</v>
      </c>
      <c r="T514" s="313">
        <v>9</v>
      </c>
      <c r="U514" s="313">
        <v>12</v>
      </c>
      <c r="V514" s="314">
        <v>1</v>
      </c>
      <c r="W514" s="956"/>
      <c r="X514" s="958"/>
      <c r="Y514" s="960"/>
      <c r="Z514" s="315" t="s">
        <v>935</v>
      </c>
      <c r="AA514" s="316" t="s">
        <v>936</v>
      </c>
      <c r="AB514" s="938"/>
      <c r="AE514" s="1" t="str">
        <f t="shared" si="553"/>
        <v>CC</v>
      </c>
      <c r="AF514" s="1">
        <f t="shared" si="579"/>
        <v>0</v>
      </c>
      <c r="AG514" s="1">
        <f t="shared" ca="1" si="584"/>
        <v>9</v>
      </c>
      <c r="AH514" s="1" t="str">
        <f t="shared" si="580"/>
        <v/>
      </c>
      <c r="AI514" s="1" t="str">
        <f t="shared" si="581"/>
        <v/>
      </c>
      <c r="AJ514" s="1" t="str">
        <f t="shared" si="582"/>
        <v/>
      </c>
      <c r="AL514" s="167">
        <f t="shared" ref="AL514:BE514" si="620">+IF($AE514="CC",SUMIF($R514:$V514,AL$9,$R533:$V533),0)</f>
        <v>0</v>
      </c>
      <c r="AM514" s="167">
        <f t="shared" si="620"/>
        <v>0</v>
      </c>
      <c r="AN514" s="167">
        <f t="shared" si="620"/>
        <v>0</v>
      </c>
      <c r="AO514" s="167">
        <f t="shared" si="620"/>
        <v>0</v>
      </c>
      <c r="AP514" s="167">
        <f t="shared" si="620"/>
        <v>0</v>
      </c>
      <c r="AQ514" s="167">
        <f t="shared" si="620"/>
        <v>0</v>
      </c>
      <c r="AR514" s="167">
        <f t="shared" si="620"/>
        <v>0</v>
      </c>
      <c r="AS514" s="167">
        <f t="shared" si="620"/>
        <v>0</v>
      </c>
      <c r="AT514" s="167">
        <f t="shared" si="620"/>
        <v>0</v>
      </c>
      <c r="AU514" s="167">
        <f t="shared" si="620"/>
        <v>0</v>
      </c>
      <c r="AV514" s="167">
        <f t="shared" si="620"/>
        <v>0</v>
      </c>
      <c r="AW514" s="167">
        <f t="shared" si="620"/>
        <v>0</v>
      </c>
      <c r="AX514" s="167">
        <f t="shared" si="620"/>
        <v>0</v>
      </c>
      <c r="AY514" s="167">
        <f t="shared" si="620"/>
        <v>0</v>
      </c>
      <c r="AZ514" s="167">
        <f t="shared" si="620"/>
        <v>0</v>
      </c>
      <c r="BA514" s="167">
        <f t="shared" si="620"/>
        <v>0</v>
      </c>
      <c r="BB514" s="167">
        <f t="shared" si="620"/>
        <v>0</v>
      </c>
      <c r="BC514" s="167">
        <f t="shared" si="620"/>
        <v>0</v>
      </c>
      <c r="BD514" s="167">
        <f t="shared" si="620"/>
        <v>0</v>
      </c>
      <c r="BE514" s="167">
        <f t="shared" si="620"/>
        <v>0</v>
      </c>
      <c r="BG514" s="167"/>
    </row>
    <row r="515" spans="1:59">
      <c r="A515" s="97"/>
      <c r="B515" s="98"/>
      <c r="C515" s="317">
        <v>1</v>
      </c>
      <c r="D515" s="924"/>
      <c r="E515" s="925"/>
      <c r="F515" s="925"/>
      <c r="G515" s="926"/>
      <c r="H515" s="46"/>
      <c r="I515" s="46"/>
      <c r="J515" s="924"/>
      <c r="K515" s="925"/>
      <c r="L515" s="47"/>
      <c r="M515" s="48"/>
      <c r="N515" s="48"/>
      <c r="O515" s="48"/>
      <c r="P515" s="48"/>
      <c r="Q515" s="318">
        <f>+SUM(L515:P515)</f>
        <v>0</v>
      </c>
      <c r="R515" s="47"/>
      <c r="S515" s="59"/>
      <c r="T515" s="59"/>
      <c r="U515" s="59"/>
      <c r="V515" s="62"/>
      <c r="W515" s="319">
        <f>+SUM(Q515:V515)</f>
        <v>0</v>
      </c>
      <c r="X515" s="320">
        <f t="shared" ref="X515:X532" si="621">IF(W515=0,0,IF(W515&gt;48,"E",IF(W515&lt;44,0,IF(A515="A",0,48-W515))))</f>
        <v>0</v>
      </c>
      <c r="Y515" s="321">
        <f>+IF(X515="E","E",(W515+X515))</f>
        <v>0</v>
      </c>
      <c r="Z515" s="57"/>
      <c r="AA515" s="333">
        <f>+IF(Y515="E","E",(Y515-Z515))</f>
        <v>0</v>
      </c>
      <c r="AB515" s="323" t="str">
        <f>IF(A515="A","√",IF('Formulario 1'!$D$11=8,IF('Cuadro de Personal'!Q515&gt;30,"E",IF(Y515&gt;48,"E","√")),IF(Y515&gt;48,"E","√")))</f>
        <v>√</v>
      </c>
      <c r="AC515" s="1">
        <f>+IF(AB515="√",1,0)</f>
        <v>1</v>
      </c>
      <c r="AE515" s="1" t="str">
        <f t="shared" si="553"/>
        <v/>
      </c>
      <c r="AF515" s="1">
        <f t="shared" si="579"/>
        <v>0</v>
      </c>
      <c r="AG515" s="1">
        <f t="shared" ca="1" si="584"/>
        <v>9</v>
      </c>
      <c r="AH515" s="1" t="str">
        <f t="shared" si="580"/>
        <v/>
      </c>
      <c r="AI515" s="1" t="str">
        <f t="shared" si="581"/>
        <v/>
      </c>
      <c r="AJ515" s="1" t="str">
        <f t="shared" si="582"/>
        <v/>
      </c>
      <c r="AL515" s="167">
        <f t="shared" ref="AL515:BE515" si="622">+IF($AE515="CC",SUMIF($R515:$V515,AL$9,$R534:$V534),0)</f>
        <v>0</v>
      </c>
      <c r="AM515" s="167">
        <f t="shared" si="622"/>
        <v>0</v>
      </c>
      <c r="AN515" s="167">
        <f t="shared" si="622"/>
        <v>0</v>
      </c>
      <c r="AO515" s="167">
        <f t="shared" si="622"/>
        <v>0</v>
      </c>
      <c r="AP515" s="167">
        <f t="shared" si="622"/>
        <v>0</v>
      </c>
      <c r="AQ515" s="167">
        <f t="shared" si="622"/>
        <v>0</v>
      </c>
      <c r="AR515" s="167">
        <f t="shared" si="622"/>
        <v>0</v>
      </c>
      <c r="AS515" s="167">
        <f t="shared" si="622"/>
        <v>0</v>
      </c>
      <c r="AT515" s="167">
        <f t="shared" si="622"/>
        <v>0</v>
      </c>
      <c r="AU515" s="167">
        <f t="shared" si="622"/>
        <v>0</v>
      </c>
      <c r="AV515" s="167">
        <f t="shared" si="622"/>
        <v>0</v>
      </c>
      <c r="AW515" s="167">
        <f t="shared" si="622"/>
        <v>0</v>
      </c>
      <c r="AX515" s="167">
        <f t="shared" si="622"/>
        <v>0</v>
      </c>
      <c r="AY515" s="167">
        <f t="shared" si="622"/>
        <v>0</v>
      </c>
      <c r="AZ515" s="167">
        <f t="shared" si="622"/>
        <v>0</v>
      </c>
      <c r="BA515" s="167">
        <f t="shared" si="622"/>
        <v>0</v>
      </c>
      <c r="BB515" s="167">
        <f t="shared" si="622"/>
        <v>0</v>
      </c>
      <c r="BC515" s="167">
        <f t="shared" si="622"/>
        <v>0</v>
      </c>
      <c r="BD515" s="167">
        <f t="shared" si="622"/>
        <v>0</v>
      </c>
      <c r="BE515" s="167">
        <f t="shared" si="622"/>
        <v>0</v>
      </c>
      <c r="BG515" s="167"/>
    </row>
    <row r="516" spans="1:59">
      <c r="A516" s="93"/>
      <c r="B516" s="94"/>
      <c r="C516" s="324">
        <v>2</v>
      </c>
      <c r="D516" s="832"/>
      <c r="E516" s="833"/>
      <c r="F516" s="833"/>
      <c r="G516" s="834"/>
      <c r="H516" s="49"/>
      <c r="I516" s="50"/>
      <c r="J516" s="866"/>
      <c r="K516" s="867"/>
      <c r="L516" s="51"/>
      <c r="M516" s="52"/>
      <c r="N516" s="52"/>
      <c r="O516" s="52"/>
      <c r="P516" s="52"/>
      <c r="Q516" s="318">
        <f t="shared" ref="Q516:Q532" si="623">+SUM(L516:P516)</f>
        <v>0</v>
      </c>
      <c r="R516" s="51"/>
      <c r="S516" s="60"/>
      <c r="T516" s="59"/>
      <c r="U516" s="59"/>
      <c r="V516" s="63"/>
      <c r="W516" s="319">
        <f t="shared" ref="W516:W532" si="624">+SUM(Q516:V516)</f>
        <v>0</v>
      </c>
      <c r="X516" s="320">
        <f t="shared" si="621"/>
        <v>0</v>
      </c>
      <c r="Y516" s="325">
        <f>+IF(X516="E","E",(W516+X516))</f>
        <v>0</v>
      </c>
      <c r="Z516" s="51"/>
      <c r="AA516" s="334">
        <f>+IF(Y516="E","E",(Y516-Z516))</f>
        <v>0</v>
      </c>
      <c r="AB516" s="327" t="str">
        <f>IF(A516="A","√",IF('Formulario 1'!$D$11=8,IF('Cuadro de Personal'!Q516&gt;30,"E",IF(Y516&gt;48,"E","√")),IF(Y516&gt;48,"E","√")))</f>
        <v>√</v>
      </c>
      <c r="AC516" s="1">
        <f t="shared" ref="AC516:AC532" si="625">+IF(AB516="√",1,0)</f>
        <v>1</v>
      </c>
      <c r="AE516" s="1" t="str">
        <f t="shared" si="553"/>
        <v/>
      </c>
      <c r="AF516" s="1">
        <f t="shared" si="579"/>
        <v>0</v>
      </c>
      <c r="AG516" s="1">
        <f t="shared" ca="1" si="584"/>
        <v>9</v>
      </c>
      <c r="AH516" s="1" t="str">
        <f t="shared" si="580"/>
        <v/>
      </c>
      <c r="AI516" s="1" t="str">
        <f t="shared" si="581"/>
        <v/>
      </c>
      <c r="AJ516" s="1" t="str">
        <f t="shared" si="582"/>
        <v/>
      </c>
      <c r="AL516" s="167">
        <f t="shared" ref="AL516:BE516" si="626">+IF($AE516="CC",SUMIF($R516:$V516,AL$9,$R535:$V535),0)</f>
        <v>0</v>
      </c>
      <c r="AM516" s="167">
        <f t="shared" si="626"/>
        <v>0</v>
      </c>
      <c r="AN516" s="167">
        <f t="shared" si="626"/>
        <v>0</v>
      </c>
      <c r="AO516" s="167">
        <f t="shared" si="626"/>
        <v>0</v>
      </c>
      <c r="AP516" s="167">
        <f t="shared" si="626"/>
        <v>0</v>
      </c>
      <c r="AQ516" s="167">
        <f t="shared" si="626"/>
        <v>0</v>
      </c>
      <c r="AR516" s="167">
        <f t="shared" si="626"/>
        <v>0</v>
      </c>
      <c r="AS516" s="167">
        <f t="shared" si="626"/>
        <v>0</v>
      </c>
      <c r="AT516" s="167">
        <f t="shared" si="626"/>
        <v>0</v>
      </c>
      <c r="AU516" s="167">
        <f t="shared" si="626"/>
        <v>0</v>
      </c>
      <c r="AV516" s="167">
        <f t="shared" si="626"/>
        <v>0</v>
      </c>
      <c r="AW516" s="167">
        <f t="shared" si="626"/>
        <v>0</v>
      </c>
      <c r="AX516" s="167">
        <f t="shared" si="626"/>
        <v>0</v>
      </c>
      <c r="AY516" s="167">
        <f t="shared" si="626"/>
        <v>0</v>
      </c>
      <c r="AZ516" s="167">
        <f t="shared" si="626"/>
        <v>0</v>
      </c>
      <c r="BA516" s="167">
        <f t="shared" si="626"/>
        <v>0</v>
      </c>
      <c r="BB516" s="167">
        <f t="shared" si="626"/>
        <v>0</v>
      </c>
      <c r="BC516" s="167">
        <f t="shared" si="626"/>
        <v>0</v>
      </c>
      <c r="BD516" s="167">
        <f t="shared" si="626"/>
        <v>0</v>
      </c>
      <c r="BE516" s="167">
        <f t="shared" si="626"/>
        <v>0</v>
      </c>
      <c r="BG516" s="167"/>
    </row>
    <row r="517" spans="1:59">
      <c r="A517" s="93"/>
      <c r="B517" s="94"/>
      <c r="C517" s="324">
        <v>3</v>
      </c>
      <c r="D517" s="832"/>
      <c r="E517" s="833"/>
      <c r="F517" s="833"/>
      <c r="G517" s="834"/>
      <c r="H517" s="49"/>
      <c r="I517" s="50"/>
      <c r="J517" s="866"/>
      <c r="K517" s="867"/>
      <c r="L517" s="51"/>
      <c r="M517" s="52"/>
      <c r="N517" s="52"/>
      <c r="O517" s="52"/>
      <c r="P517" s="52"/>
      <c r="Q517" s="318">
        <f t="shared" si="623"/>
        <v>0</v>
      </c>
      <c r="R517" s="51"/>
      <c r="S517" s="60"/>
      <c r="T517" s="59"/>
      <c r="U517" s="59"/>
      <c r="V517" s="63"/>
      <c r="W517" s="319">
        <f t="shared" si="624"/>
        <v>0</v>
      </c>
      <c r="X517" s="320">
        <f t="shared" si="621"/>
        <v>0</v>
      </c>
      <c r="Y517" s="325">
        <f t="shared" ref="Y517:Y532" si="627">+IF(X517="E","E",(W517+X517))</f>
        <v>0</v>
      </c>
      <c r="Z517" s="51"/>
      <c r="AA517" s="334">
        <f t="shared" ref="AA517:AA532" si="628">+IF(Y517="E","E",(Y517-Z517))</f>
        <v>0</v>
      </c>
      <c r="AB517" s="327" t="str">
        <f>IF(A517="A","√",IF('Formulario 1'!$D$11=8,IF('Cuadro de Personal'!Q517&gt;30,"E",IF(Y517&gt;48,"E","√")),IF(Y517&gt;48,"E","√")))</f>
        <v>√</v>
      </c>
      <c r="AC517" s="1">
        <f t="shared" si="625"/>
        <v>1</v>
      </c>
      <c r="AE517" s="1" t="str">
        <f t="shared" si="553"/>
        <v/>
      </c>
      <c r="AF517" s="1">
        <f t="shared" si="579"/>
        <v>0</v>
      </c>
      <c r="AG517" s="1">
        <f t="shared" ca="1" si="584"/>
        <v>9</v>
      </c>
      <c r="AH517" s="1" t="str">
        <f t="shared" si="580"/>
        <v/>
      </c>
      <c r="AI517" s="1" t="str">
        <f t="shared" si="581"/>
        <v/>
      </c>
      <c r="AJ517" s="1" t="str">
        <f t="shared" si="582"/>
        <v/>
      </c>
      <c r="AL517" s="167">
        <f t="shared" ref="AL517:BE517" si="629">+IF($AE517="CC",SUMIF($R517:$V517,AL$9,$R536:$V536),0)</f>
        <v>0</v>
      </c>
      <c r="AM517" s="167">
        <f t="shared" si="629"/>
        <v>0</v>
      </c>
      <c r="AN517" s="167">
        <f t="shared" si="629"/>
        <v>0</v>
      </c>
      <c r="AO517" s="167">
        <f t="shared" si="629"/>
        <v>0</v>
      </c>
      <c r="AP517" s="167">
        <f t="shared" si="629"/>
        <v>0</v>
      </c>
      <c r="AQ517" s="167">
        <f t="shared" si="629"/>
        <v>0</v>
      </c>
      <c r="AR517" s="167">
        <f t="shared" si="629"/>
        <v>0</v>
      </c>
      <c r="AS517" s="167">
        <f t="shared" si="629"/>
        <v>0</v>
      </c>
      <c r="AT517" s="167">
        <f t="shared" si="629"/>
        <v>0</v>
      </c>
      <c r="AU517" s="167">
        <f t="shared" si="629"/>
        <v>0</v>
      </c>
      <c r="AV517" s="167">
        <f t="shared" si="629"/>
        <v>0</v>
      </c>
      <c r="AW517" s="167">
        <f t="shared" si="629"/>
        <v>0</v>
      </c>
      <c r="AX517" s="167">
        <f t="shared" si="629"/>
        <v>0</v>
      </c>
      <c r="AY517" s="167">
        <f t="shared" si="629"/>
        <v>0</v>
      </c>
      <c r="AZ517" s="167">
        <f t="shared" si="629"/>
        <v>0</v>
      </c>
      <c r="BA517" s="167">
        <f t="shared" si="629"/>
        <v>0</v>
      </c>
      <c r="BB517" s="167">
        <f t="shared" si="629"/>
        <v>0</v>
      </c>
      <c r="BC517" s="167">
        <f t="shared" si="629"/>
        <v>0</v>
      </c>
      <c r="BD517" s="167">
        <f t="shared" si="629"/>
        <v>0</v>
      </c>
      <c r="BE517" s="167">
        <f t="shared" si="629"/>
        <v>0</v>
      </c>
      <c r="BG517" s="167"/>
    </row>
    <row r="518" spans="1:59">
      <c r="A518" s="93"/>
      <c r="B518" s="94"/>
      <c r="C518" s="324">
        <v>4</v>
      </c>
      <c r="D518" s="832"/>
      <c r="E518" s="833"/>
      <c r="F518" s="833"/>
      <c r="G518" s="834"/>
      <c r="H518" s="49"/>
      <c r="I518" s="50"/>
      <c r="J518" s="866"/>
      <c r="K518" s="867"/>
      <c r="L518" s="51"/>
      <c r="M518" s="52"/>
      <c r="N518" s="52"/>
      <c r="O518" s="52"/>
      <c r="P518" s="52"/>
      <c r="Q518" s="318">
        <f t="shared" si="623"/>
        <v>0</v>
      </c>
      <c r="R518" s="51"/>
      <c r="S518" s="60"/>
      <c r="T518" s="59"/>
      <c r="U518" s="59"/>
      <c r="V518" s="63"/>
      <c r="W518" s="319">
        <f t="shared" si="624"/>
        <v>0</v>
      </c>
      <c r="X518" s="320">
        <f t="shared" si="621"/>
        <v>0</v>
      </c>
      <c r="Y518" s="325">
        <f t="shared" si="627"/>
        <v>0</v>
      </c>
      <c r="Z518" s="51"/>
      <c r="AA518" s="334">
        <f t="shared" si="628"/>
        <v>0</v>
      </c>
      <c r="AB518" s="327" t="str">
        <f>IF(A518="A","√",IF('Formulario 1'!$D$11=8,IF('Cuadro de Personal'!Q518&gt;30,"E",IF(Y518&gt;48,"E","√")),IF(Y518&gt;48,"E","√")))</f>
        <v>√</v>
      </c>
      <c r="AC518" s="1">
        <f t="shared" si="625"/>
        <v>1</v>
      </c>
      <c r="AE518" s="1" t="str">
        <f t="shared" si="553"/>
        <v/>
      </c>
      <c r="AF518" s="1">
        <f t="shared" si="579"/>
        <v>0</v>
      </c>
      <c r="AG518" s="1">
        <f t="shared" ca="1" si="584"/>
        <v>9</v>
      </c>
      <c r="AH518" s="1" t="str">
        <f t="shared" si="580"/>
        <v/>
      </c>
      <c r="AI518" s="1" t="str">
        <f t="shared" si="581"/>
        <v/>
      </c>
      <c r="AJ518" s="1" t="str">
        <f t="shared" si="582"/>
        <v/>
      </c>
      <c r="AL518" s="167">
        <f t="shared" ref="AL518:BE518" si="630">+IF($AE518="CC",SUMIF($R518:$V518,AL$9,$R537:$V537),0)</f>
        <v>0</v>
      </c>
      <c r="AM518" s="167">
        <f t="shared" si="630"/>
        <v>0</v>
      </c>
      <c r="AN518" s="167">
        <f t="shared" si="630"/>
        <v>0</v>
      </c>
      <c r="AO518" s="167">
        <f t="shared" si="630"/>
        <v>0</v>
      </c>
      <c r="AP518" s="167">
        <f t="shared" si="630"/>
        <v>0</v>
      </c>
      <c r="AQ518" s="167">
        <f t="shared" si="630"/>
        <v>0</v>
      </c>
      <c r="AR518" s="167">
        <f t="shared" si="630"/>
        <v>0</v>
      </c>
      <c r="AS518" s="167">
        <f t="shared" si="630"/>
        <v>0</v>
      </c>
      <c r="AT518" s="167">
        <f t="shared" si="630"/>
        <v>0</v>
      </c>
      <c r="AU518" s="167">
        <f t="shared" si="630"/>
        <v>0</v>
      </c>
      <c r="AV518" s="167">
        <f t="shared" si="630"/>
        <v>0</v>
      </c>
      <c r="AW518" s="167">
        <f t="shared" si="630"/>
        <v>0</v>
      </c>
      <c r="AX518" s="167">
        <f t="shared" si="630"/>
        <v>0</v>
      </c>
      <c r="AY518" s="167">
        <f t="shared" si="630"/>
        <v>0</v>
      </c>
      <c r="AZ518" s="167">
        <f t="shared" si="630"/>
        <v>0</v>
      </c>
      <c r="BA518" s="167">
        <f t="shared" si="630"/>
        <v>0</v>
      </c>
      <c r="BB518" s="167">
        <f t="shared" si="630"/>
        <v>0</v>
      </c>
      <c r="BC518" s="167">
        <f t="shared" si="630"/>
        <v>0</v>
      </c>
      <c r="BD518" s="167">
        <f t="shared" si="630"/>
        <v>0</v>
      </c>
      <c r="BE518" s="167">
        <f t="shared" si="630"/>
        <v>0</v>
      </c>
      <c r="BG518" s="167"/>
    </row>
    <row r="519" spans="1:59">
      <c r="A519" s="93"/>
      <c r="B519" s="94"/>
      <c r="C519" s="324">
        <v>5</v>
      </c>
      <c r="D519" s="832"/>
      <c r="E519" s="833"/>
      <c r="F519" s="833"/>
      <c r="G519" s="834"/>
      <c r="H519" s="49"/>
      <c r="I519" s="50"/>
      <c r="J519" s="866"/>
      <c r="K519" s="867"/>
      <c r="L519" s="51"/>
      <c r="M519" s="52"/>
      <c r="N519" s="52"/>
      <c r="O519" s="52"/>
      <c r="P519" s="52"/>
      <c r="Q519" s="318">
        <f t="shared" si="623"/>
        <v>0</v>
      </c>
      <c r="R519" s="51"/>
      <c r="S519" s="60"/>
      <c r="T519" s="59"/>
      <c r="U519" s="59"/>
      <c r="V519" s="63"/>
      <c r="W519" s="319">
        <f t="shared" si="624"/>
        <v>0</v>
      </c>
      <c r="X519" s="320">
        <f t="shared" si="621"/>
        <v>0</v>
      </c>
      <c r="Y519" s="325">
        <f t="shared" si="627"/>
        <v>0</v>
      </c>
      <c r="Z519" s="51"/>
      <c r="AA519" s="334">
        <f t="shared" si="628"/>
        <v>0</v>
      </c>
      <c r="AB519" s="327" t="str">
        <f>IF(A519="A","√",IF('Formulario 1'!$D$11=8,IF('Cuadro de Personal'!Q519&gt;30,"E",IF(Y519&gt;48,"E","√")),IF(Y519&gt;48,"E","√")))</f>
        <v>√</v>
      </c>
      <c r="AC519" s="1">
        <f t="shared" si="625"/>
        <v>1</v>
      </c>
      <c r="AE519" s="1" t="str">
        <f t="shared" si="553"/>
        <v/>
      </c>
      <c r="AF519" s="1">
        <f t="shared" si="579"/>
        <v>0</v>
      </c>
      <c r="AG519" s="1">
        <f t="shared" ca="1" si="584"/>
        <v>9</v>
      </c>
      <c r="AH519" s="1" t="str">
        <f t="shared" si="580"/>
        <v/>
      </c>
      <c r="AI519" s="1" t="str">
        <f t="shared" si="581"/>
        <v/>
      </c>
      <c r="AJ519" s="1" t="str">
        <f t="shared" si="582"/>
        <v/>
      </c>
      <c r="AL519" s="167">
        <f t="shared" ref="AL519:BE519" si="631">+IF($AE519="CC",SUMIF($R519:$V519,AL$9,$R538:$V538),0)</f>
        <v>0</v>
      </c>
      <c r="AM519" s="167">
        <f t="shared" si="631"/>
        <v>0</v>
      </c>
      <c r="AN519" s="167">
        <f t="shared" si="631"/>
        <v>0</v>
      </c>
      <c r="AO519" s="167">
        <f t="shared" si="631"/>
        <v>0</v>
      </c>
      <c r="AP519" s="167">
        <f t="shared" si="631"/>
        <v>0</v>
      </c>
      <c r="AQ519" s="167">
        <f t="shared" si="631"/>
        <v>0</v>
      </c>
      <c r="AR519" s="167">
        <f t="shared" si="631"/>
        <v>0</v>
      </c>
      <c r="AS519" s="167">
        <f t="shared" si="631"/>
        <v>0</v>
      </c>
      <c r="AT519" s="167">
        <f t="shared" si="631"/>
        <v>0</v>
      </c>
      <c r="AU519" s="167">
        <f t="shared" si="631"/>
        <v>0</v>
      </c>
      <c r="AV519" s="167">
        <f t="shared" si="631"/>
        <v>0</v>
      </c>
      <c r="AW519" s="167">
        <f t="shared" si="631"/>
        <v>0</v>
      </c>
      <c r="AX519" s="167">
        <f t="shared" si="631"/>
        <v>0</v>
      </c>
      <c r="AY519" s="167">
        <f t="shared" si="631"/>
        <v>0</v>
      </c>
      <c r="AZ519" s="167">
        <f t="shared" si="631"/>
        <v>0</v>
      </c>
      <c r="BA519" s="167">
        <f t="shared" si="631"/>
        <v>0</v>
      </c>
      <c r="BB519" s="167">
        <f t="shared" si="631"/>
        <v>0</v>
      </c>
      <c r="BC519" s="167">
        <f t="shared" si="631"/>
        <v>0</v>
      </c>
      <c r="BD519" s="167">
        <f t="shared" si="631"/>
        <v>0</v>
      </c>
      <c r="BE519" s="167">
        <f t="shared" si="631"/>
        <v>0</v>
      </c>
      <c r="BG519" s="167"/>
    </row>
    <row r="520" spans="1:59">
      <c r="A520" s="93"/>
      <c r="B520" s="94"/>
      <c r="C520" s="324">
        <v>6</v>
      </c>
      <c r="D520" s="832"/>
      <c r="E520" s="833"/>
      <c r="F520" s="833"/>
      <c r="G520" s="834"/>
      <c r="H520" s="49"/>
      <c r="I520" s="50"/>
      <c r="J520" s="866"/>
      <c r="K520" s="867"/>
      <c r="L520" s="51"/>
      <c r="M520" s="52"/>
      <c r="N520" s="52"/>
      <c r="O520" s="52"/>
      <c r="P520" s="52"/>
      <c r="Q520" s="318">
        <f t="shared" si="623"/>
        <v>0</v>
      </c>
      <c r="R520" s="51"/>
      <c r="S520" s="60"/>
      <c r="T520" s="59"/>
      <c r="U520" s="59"/>
      <c r="V520" s="63"/>
      <c r="W520" s="319">
        <f t="shared" si="624"/>
        <v>0</v>
      </c>
      <c r="X520" s="320">
        <f t="shared" si="621"/>
        <v>0</v>
      </c>
      <c r="Y520" s="325">
        <f t="shared" si="627"/>
        <v>0</v>
      </c>
      <c r="Z520" s="51"/>
      <c r="AA520" s="334">
        <f t="shared" si="628"/>
        <v>0</v>
      </c>
      <c r="AB520" s="327" t="str">
        <f>IF(A520="A","√",IF('Formulario 1'!$D$11=8,IF('Cuadro de Personal'!Q520&gt;30,"E",IF(Y520&gt;48,"E","√")),IF(Y520&gt;48,"E","√")))</f>
        <v>√</v>
      </c>
      <c r="AC520" s="1">
        <f t="shared" si="625"/>
        <v>1</v>
      </c>
      <c r="AE520" s="1" t="str">
        <f t="shared" si="553"/>
        <v/>
      </c>
      <c r="AF520" s="1">
        <f t="shared" si="579"/>
        <v>0</v>
      </c>
      <c r="AG520" s="1">
        <f t="shared" ca="1" si="584"/>
        <v>9</v>
      </c>
      <c r="AH520" s="1" t="str">
        <f t="shared" si="580"/>
        <v/>
      </c>
      <c r="AI520" s="1" t="str">
        <f t="shared" si="581"/>
        <v/>
      </c>
      <c r="AJ520" s="1" t="str">
        <f t="shared" si="582"/>
        <v/>
      </c>
      <c r="AL520" s="167">
        <f t="shared" ref="AL520:BE520" si="632">+IF($AE520="CC",SUMIF($R520:$V520,AL$9,$R539:$V539),0)</f>
        <v>0</v>
      </c>
      <c r="AM520" s="167">
        <f t="shared" si="632"/>
        <v>0</v>
      </c>
      <c r="AN520" s="167">
        <f t="shared" si="632"/>
        <v>0</v>
      </c>
      <c r="AO520" s="167">
        <f t="shared" si="632"/>
        <v>0</v>
      </c>
      <c r="AP520" s="167">
        <f t="shared" si="632"/>
        <v>0</v>
      </c>
      <c r="AQ520" s="167">
        <f t="shared" si="632"/>
        <v>0</v>
      </c>
      <c r="AR520" s="167">
        <f t="shared" si="632"/>
        <v>0</v>
      </c>
      <c r="AS520" s="167">
        <f t="shared" si="632"/>
        <v>0</v>
      </c>
      <c r="AT520" s="167">
        <f t="shared" si="632"/>
        <v>0</v>
      </c>
      <c r="AU520" s="167">
        <f t="shared" si="632"/>
        <v>0</v>
      </c>
      <c r="AV520" s="167">
        <f t="shared" si="632"/>
        <v>0</v>
      </c>
      <c r="AW520" s="167">
        <f t="shared" si="632"/>
        <v>0</v>
      </c>
      <c r="AX520" s="167">
        <f t="shared" si="632"/>
        <v>0</v>
      </c>
      <c r="AY520" s="167">
        <f t="shared" si="632"/>
        <v>0</v>
      </c>
      <c r="AZ520" s="167">
        <f t="shared" si="632"/>
        <v>0</v>
      </c>
      <c r="BA520" s="167">
        <f t="shared" si="632"/>
        <v>0</v>
      </c>
      <c r="BB520" s="167">
        <f t="shared" si="632"/>
        <v>0</v>
      </c>
      <c r="BC520" s="167">
        <f t="shared" si="632"/>
        <v>0</v>
      </c>
      <c r="BD520" s="167">
        <f t="shared" si="632"/>
        <v>0</v>
      </c>
      <c r="BE520" s="167">
        <f t="shared" si="632"/>
        <v>0</v>
      </c>
      <c r="BG520" s="167"/>
    </row>
    <row r="521" spans="1:59">
      <c r="A521" s="93"/>
      <c r="B521" s="94"/>
      <c r="C521" s="324">
        <v>7</v>
      </c>
      <c r="D521" s="832"/>
      <c r="E521" s="833"/>
      <c r="F521" s="833"/>
      <c r="G521" s="834"/>
      <c r="H521" s="49"/>
      <c r="I521" s="50"/>
      <c r="J521" s="866"/>
      <c r="K521" s="867"/>
      <c r="L521" s="51"/>
      <c r="M521" s="52"/>
      <c r="N521" s="52"/>
      <c r="O521" s="52"/>
      <c r="P521" s="52"/>
      <c r="Q521" s="318">
        <f t="shared" si="623"/>
        <v>0</v>
      </c>
      <c r="R521" s="51"/>
      <c r="S521" s="60"/>
      <c r="T521" s="59"/>
      <c r="U521" s="59"/>
      <c r="V521" s="63"/>
      <c r="W521" s="319">
        <f t="shared" si="624"/>
        <v>0</v>
      </c>
      <c r="X521" s="320">
        <f t="shared" si="621"/>
        <v>0</v>
      </c>
      <c r="Y521" s="325">
        <f t="shared" si="627"/>
        <v>0</v>
      </c>
      <c r="Z521" s="51"/>
      <c r="AA521" s="334">
        <f t="shared" si="628"/>
        <v>0</v>
      </c>
      <c r="AB521" s="327" t="str">
        <f>IF(A521="A","√",IF('Formulario 1'!$D$11=8,IF('Cuadro de Personal'!Q521&gt;30,"E",IF(Y521&gt;48,"E","√")),IF(Y521&gt;48,"E","√")))</f>
        <v>√</v>
      </c>
      <c r="AC521" s="1">
        <f t="shared" si="625"/>
        <v>1</v>
      </c>
      <c r="AE521" s="1" t="str">
        <f t="shared" si="553"/>
        <v/>
      </c>
      <c r="AF521" s="1">
        <f t="shared" si="579"/>
        <v>0</v>
      </c>
      <c r="AG521" s="1">
        <f t="shared" ca="1" si="584"/>
        <v>9</v>
      </c>
      <c r="AH521" s="1" t="str">
        <f t="shared" si="580"/>
        <v/>
      </c>
      <c r="AI521" s="1" t="str">
        <f t="shared" si="581"/>
        <v/>
      </c>
      <c r="AJ521" s="1" t="str">
        <f t="shared" si="582"/>
        <v/>
      </c>
      <c r="AL521" s="167">
        <f t="shared" ref="AL521:BE521" si="633">+IF($AE521="CC",SUMIF($R521:$V521,AL$9,$R540:$V540),0)</f>
        <v>0</v>
      </c>
      <c r="AM521" s="167">
        <f t="shared" si="633"/>
        <v>0</v>
      </c>
      <c r="AN521" s="167">
        <f t="shared" si="633"/>
        <v>0</v>
      </c>
      <c r="AO521" s="167">
        <f t="shared" si="633"/>
        <v>0</v>
      </c>
      <c r="AP521" s="167">
        <f t="shared" si="633"/>
        <v>0</v>
      </c>
      <c r="AQ521" s="167">
        <f t="shared" si="633"/>
        <v>0</v>
      </c>
      <c r="AR521" s="167">
        <f t="shared" si="633"/>
        <v>0</v>
      </c>
      <c r="AS521" s="167">
        <f t="shared" si="633"/>
        <v>0</v>
      </c>
      <c r="AT521" s="167">
        <f t="shared" si="633"/>
        <v>0</v>
      </c>
      <c r="AU521" s="167">
        <f t="shared" si="633"/>
        <v>0</v>
      </c>
      <c r="AV521" s="167">
        <f t="shared" si="633"/>
        <v>0</v>
      </c>
      <c r="AW521" s="167">
        <f t="shared" si="633"/>
        <v>0</v>
      </c>
      <c r="AX521" s="167">
        <f t="shared" si="633"/>
        <v>0</v>
      </c>
      <c r="AY521" s="167">
        <f t="shared" si="633"/>
        <v>0</v>
      </c>
      <c r="AZ521" s="167">
        <f t="shared" si="633"/>
        <v>0</v>
      </c>
      <c r="BA521" s="167">
        <f t="shared" si="633"/>
        <v>0</v>
      </c>
      <c r="BB521" s="167">
        <f t="shared" si="633"/>
        <v>0</v>
      </c>
      <c r="BC521" s="167">
        <f t="shared" si="633"/>
        <v>0</v>
      </c>
      <c r="BD521" s="167">
        <f t="shared" si="633"/>
        <v>0</v>
      </c>
      <c r="BE521" s="167">
        <f t="shared" si="633"/>
        <v>0</v>
      </c>
      <c r="BG521" s="167"/>
    </row>
    <row r="522" spans="1:59">
      <c r="A522" s="93"/>
      <c r="B522" s="94"/>
      <c r="C522" s="324">
        <v>8</v>
      </c>
      <c r="D522" s="832"/>
      <c r="E522" s="833"/>
      <c r="F522" s="833"/>
      <c r="G522" s="834"/>
      <c r="H522" s="49"/>
      <c r="I522" s="50"/>
      <c r="J522" s="866"/>
      <c r="K522" s="867"/>
      <c r="L522" s="51"/>
      <c r="M522" s="52"/>
      <c r="N522" s="52"/>
      <c r="O522" s="52"/>
      <c r="P522" s="52"/>
      <c r="Q522" s="318">
        <f t="shared" si="623"/>
        <v>0</v>
      </c>
      <c r="R522" s="51"/>
      <c r="S522" s="60"/>
      <c r="T522" s="59"/>
      <c r="U522" s="59"/>
      <c r="V522" s="63"/>
      <c r="W522" s="319">
        <f t="shared" si="624"/>
        <v>0</v>
      </c>
      <c r="X522" s="320">
        <f t="shared" si="621"/>
        <v>0</v>
      </c>
      <c r="Y522" s="325">
        <f t="shared" si="627"/>
        <v>0</v>
      </c>
      <c r="Z522" s="51"/>
      <c r="AA522" s="334">
        <f t="shared" si="628"/>
        <v>0</v>
      </c>
      <c r="AB522" s="327" t="str">
        <f>IF(A522="A","√",IF('Formulario 1'!$D$11=8,IF('Cuadro de Personal'!Q522&gt;30,"E",IF(Y522&gt;48,"E","√")),IF(Y522&gt;48,"E","√")))</f>
        <v>√</v>
      </c>
      <c r="AC522" s="1">
        <f t="shared" si="625"/>
        <v>1</v>
      </c>
      <c r="AE522" s="1" t="str">
        <f t="shared" si="553"/>
        <v/>
      </c>
      <c r="AF522" s="1">
        <f t="shared" si="579"/>
        <v>0</v>
      </c>
      <c r="AG522" s="1">
        <f t="shared" ca="1" si="584"/>
        <v>9</v>
      </c>
      <c r="AH522" s="1" t="str">
        <f t="shared" si="580"/>
        <v/>
      </c>
      <c r="AI522" s="1" t="str">
        <f t="shared" si="581"/>
        <v/>
      </c>
      <c r="AJ522" s="1" t="str">
        <f t="shared" si="582"/>
        <v/>
      </c>
      <c r="AL522" s="167">
        <f t="shared" ref="AL522:BE522" si="634">+IF($AE522="CC",SUMIF($R522:$V522,AL$9,$R541:$V541),0)</f>
        <v>0</v>
      </c>
      <c r="AM522" s="167">
        <f t="shared" si="634"/>
        <v>0</v>
      </c>
      <c r="AN522" s="167">
        <f t="shared" si="634"/>
        <v>0</v>
      </c>
      <c r="AO522" s="167">
        <f t="shared" si="634"/>
        <v>0</v>
      </c>
      <c r="AP522" s="167">
        <f t="shared" si="634"/>
        <v>0</v>
      </c>
      <c r="AQ522" s="167">
        <f t="shared" si="634"/>
        <v>0</v>
      </c>
      <c r="AR522" s="167">
        <f t="shared" si="634"/>
        <v>0</v>
      </c>
      <c r="AS522" s="167">
        <f t="shared" si="634"/>
        <v>0</v>
      </c>
      <c r="AT522" s="167">
        <f t="shared" si="634"/>
        <v>0</v>
      </c>
      <c r="AU522" s="167">
        <f t="shared" si="634"/>
        <v>0</v>
      </c>
      <c r="AV522" s="167">
        <f t="shared" si="634"/>
        <v>0</v>
      </c>
      <c r="AW522" s="167">
        <f t="shared" si="634"/>
        <v>0</v>
      </c>
      <c r="AX522" s="167">
        <f t="shared" si="634"/>
        <v>0</v>
      </c>
      <c r="AY522" s="167">
        <f t="shared" si="634"/>
        <v>0</v>
      </c>
      <c r="AZ522" s="167">
        <f t="shared" si="634"/>
        <v>0</v>
      </c>
      <c r="BA522" s="167">
        <f t="shared" si="634"/>
        <v>0</v>
      </c>
      <c r="BB522" s="167">
        <f t="shared" si="634"/>
        <v>0</v>
      </c>
      <c r="BC522" s="167">
        <f t="shared" si="634"/>
        <v>0</v>
      </c>
      <c r="BD522" s="167">
        <f t="shared" si="634"/>
        <v>0</v>
      </c>
      <c r="BE522" s="167">
        <f t="shared" si="634"/>
        <v>0</v>
      </c>
      <c r="BG522" s="167"/>
    </row>
    <row r="523" spans="1:59">
      <c r="A523" s="93"/>
      <c r="B523" s="94"/>
      <c r="C523" s="324">
        <v>9</v>
      </c>
      <c r="D523" s="832"/>
      <c r="E523" s="833"/>
      <c r="F523" s="833"/>
      <c r="G523" s="834"/>
      <c r="H523" s="49"/>
      <c r="I523" s="50"/>
      <c r="J523" s="866"/>
      <c r="K523" s="867"/>
      <c r="L523" s="51"/>
      <c r="M523" s="52"/>
      <c r="N523" s="52"/>
      <c r="O523" s="52"/>
      <c r="P523" s="52"/>
      <c r="Q523" s="318">
        <f t="shared" si="623"/>
        <v>0</v>
      </c>
      <c r="R523" s="51"/>
      <c r="S523" s="60"/>
      <c r="T523" s="59"/>
      <c r="U523" s="59"/>
      <c r="V523" s="63"/>
      <c r="W523" s="319">
        <f t="shared" si="624"/>
        <v>0</v>
      </c>
      <c r="X523" s="320">
        <f t="shared" si="621"/>
        <v>0</v>
      </c>
      <c r="Y523" s="325">
        <f t="shared" si="627"/>
        <v>0</v>
      </c>
      <c r="Z523" s="51"/>
      <c r="AA523" s="334">
        <f t="shared" si="628"/>
        <v>0</v>
      </c>
      <c r="AB523" s="327" t="str">
        <f>IF(A523="A","√",IF('Formulario 1'!$D$11=8,IF('Cuadro de Personal'!Q523&gt;30,"E",IF(Y523&gt;48,"E","√")),IF(Y523&gt;48,"E","√")))</f>
        <v>√</v>
      </c>
      <c r="AC523" s="1">
        <f t="shared" si="625"/>
        <v>1</v>
      </c>
      <c r="AE523" s="1" t="str">
        <f t="shared" ref="AE523:AE586" si="635">+IF(L523="7º","CC","")</f>
        <v/>
      </c>
      <c r="AF523" s="1">
        <f t="shared" si="579"/>
        <v>0</v>
      </c>
      <c r="AG523" s="1">
        <f t="shared" ca="1" si="584"/>
        <v>9</v>
      </c>
      <c r="AH523" s="1" t="str">
        <f t="shared" si="580"/>
        <v/>
      </c>
      <c r="AI523" s="1" t="str">
        <f t="shared" si="581"/>
        <v/>
      </c>
      <c r="AJ523" s="1" t="str">
        <f t="shared" si="582"/>
        <v/>
      </c>
      <c r="AL523" s="167">
        <f t="shared" ref="AL523:BE523" si="636">+IF($AE523="CC",SUMIF($R523:$V523,AL$9,$R542:$V542),0)</f>
        <v>0</v>
      </c>
      <c r="AM523" s="167">
        <f t="shared" si="636"/>
        <v>0</v>
      </c>
      <c r="AN523" s="167">
        <f t="shared" si="636"/>
        <v>0</v>
      </c>
      <c r="AO523" s="167">
        <f t="shared" si="636"/>
        <v>0</v>
      </c>
      <c r="AP523" s="167">
        <f t="shared" si="636"/>
        <v>0</v>
      </c>
      <c r="AQ523" s="167">
        <f t="shared" si="636"/>
        <v>0</v>
      </c>
      <c r="AR523" s="167">
        <f t="shared" si="636"/>
        <v>0</v>
      </c>
      <c r="AS523" s="167">
        <f t="shared" si="636"/>
        <v>0</v>
      </c>
      <c r="AT523" s="167">
        <f t="shared" si="636"/>
        <v>0</v>
      </c>
      <c r="AU523" s="167">
        <f t="shared" si="636"/>
        <v>0</v>
      </c>
      <c r="AV523" s="167">
        <f t="shared" si="636"/>
        <v>0</v>
      </c>
      <c r="AW523" s="167">
        <f t="shared" si="636"/>
        <v>0</v>
      </c>
      <c r="AX523" s="167">
        <f t="shared" si="636"/>
        <v>0</v>
      </c>
      <c r="AY523" s="167">
        <f t="shared" si="636"/>
        <v>0</v>
      </c>
      <c r="AZ523" s="167">
        <f t="shared" si="636"/>
        <v>0</v>
      </c>
      <c r="BA523" s="167">
        <f t="shared" si="636"/>
        <v>0</v>
      </c>
      <c r="BB523" s="167">
        <f t="shared" si="636"/>
        <v>0</v>
      </c>
      <c r="BC523" s="167">
        <f t="shared" si="636"/>
        <v>0</v>
      </c>
      <c r="BD523" s="167">
        <f t="shared" si="636"/>
        <v>0</v>
      </c>
      <c r="BE523" s="167">
        <f t="shared" si="636"/>
        <v>0</v>
      </c>
      <c r="BG523" s="167"/>
    </row>
    <row r="524" spans="1:59">
      <c r="A524" s="93"/>
      <c r="B524" s="94"/>
      <c r="C524" s="324">
        <v>10</v>
      </c>
      <c r="D524" s="832"/>
      <c r="E524" s="833"/>
      <c r="F524" s="833"/>
      <c r="G524" s="834"/>
      <c r="H524" s="49"/>
      <c r="I524" s="50"/>
      <c r="J524" s="866"/>
      <c r="K524" s="867"/>
      <c r="L524" s="51"/>
      <c r="M524" s="52"/>
      <c r="N524" s="52"/>
      <c r="O524" s="52"/>
      <c r="P524" s="52"/>
      <c r="Q524" s="318">
        <f t="shared" si="623"/>
        <v>0</v>
      </c>
      <c r="R524" s="51"/>
      <c r="S524" s="60"/>
      <c r="T524" s="59"/>
      <c r="U524" s="59"/>
      <c r="V524" s="63"/>
      <c r="W524" s="319">
        <f t="shared" si="624"/>
        <v>0</v>
      </c>
      <c r="X524" s="320">
        <f t="shared" si="621"/>
        <v>0</v>
      </c>
      <c r="Y524" s="325">
        <f t="shared" si="627"/>
        <v>0</v>
      </c>
      <c r="Z524" s="51"/>
      <c r="AA524" s="334">
        <f t="shared" si="628"/>
        <v>0</v>
      </c>
      <c r="AB524" s="327" t="str">
        <f>IF(A524="A","√",IF('Formulario 1'!$D$11=8,IF('Cuadro de Personal'!Q524&gt;30,"E",IF(Y524&gt;48,"E","√")),IF(Y524&gt;48,"E","√")))</f>
        <v>√</v>
      </c>
      <c r="AC524" s="1">
        <f t="shared" si="625"/>
        <v>1</v>
      </c>
      <c r="AE524" s="1" t="str">
        <f t="shared" si="635"/>
        <v/>
      </c>
      <c r="AF524" s="1">
        <f t="shared" si="579"/>
        <v>0</v>
      </c>
      <c r="AG524" s="1">
        <f t="shared" ca="1" si="584"/>
        <v>9</v>
      </c>
      <c r="AH524" s="1" t="str">
        <f t="shared" si="580"/>
        <v/>
      </c>
      <c r="AI524" s="1" t="str">
        <f t="shared" si="581"/>
        <v/>
      </c>
      <c r="AJ524" s="1" t="str">
        <f t="shared" si="582"/>
        <v/>
      </c>
      <c r="AL524" s="167">
        <f t="shared" ref="AL524:BE524" si="637">+IF($AE524="CC",SUMIF($R524:$V524,AL$9,$R543:$V543),0)</f>
        <v>0</v>
      </c>
      <c r="AM524" s="167">
        <f t="shared" si="637"/>
        <v>0</v>
      </c>
      <c r="AN524" s="167">
        <f t="shared" si="637"/>
        <v>0</v>
      </c>
      <c r="AO524" s="167">
        <f t="shared" si="637"/>
        <v>0</v>
      </c>
      <c r="AP524" s="167">
        <f t="shared" si="637"/>
        <v>0</v>
      </c>
      <c r="AQ524" s="167">
        <f t="shared" si="637"/>
        <v>0</v>
      </c>
      <c r="AR524" s="167">
        <f t="shared" si="637"/>
        <v>0</v>
      </c>
      <c r="AS524" s="167">
        <f t="shared" si="637"/>
        <v>0</v>
      </c>
      <c r="AT524" s="167">
        <f t="shared" si="637"/>
        <v>0</v>
      </c>
      <c r="AU524" s="167">
        <f t="shared" si="637"/>
        <v>0</v>
      </c>
      <c r="AV524" s="167">
        <f t="shared" si="637"/>
        <v>0</v>
      </c>
      <c r="AW524" s="167">
        <f t="shared" si="637"/>
        <v>0</v>
      </c>
      <c r="AX524" s="167">
        <f t="shared" si="637"/>
        <v>0</v>
      </c>
      <c r="AY524" s="167">
        <f t="shared" si="637"/>
        <v>0</v>
      </c>
      <c r="AZ524" s="167">
        <f t="shared" si="637"/>
        <v>0</v>
      </c>
      <c r="BA524" s="167">
        <f t="shared" si="637"/>
        <v>0</v>
      </c>
      <c r="BB524" s="167">
        <f t="shared" si="637"/>
        <v>0</v>
      </c>
      <c r="BC524" s="167">
        <f t="shared" si="637"/>
        <v>0</v>
      </c>
      <c r="BD524" s="167">
        <f t="shared" si="637"/>
        <v>0</v>
      </c>
      <c r="BE524" s="167">
        <f t="shared" si="637"/>
        <v>0</v>
      </c>
      <c r="BG524" s="167"/>
    </row>
    <row r="525" spans="1:59">
      <c r="A525" s="93"/>
      <c r="B525" s="94"/>
      <c r="C525" s="324">
        <v>11</v>
      </c>
      <c r="D525" s="832"/>
      <c r="E525" s="833"/>
      <c r="F525" s="833"/>
      <c r="G525" s="834"/>
      <c r="H525" s="49"/>
      <c r="I525" s="50"/>
      <c r="J525" s="866"/>
      <c r="K525" s="867"/>
      <c r="L525" s="51"/>
      <c r="M525" s="52"/>
      <c r="N525" s="52"/>
      <c r="O525" s="52"/>
      <c r="P525" s="52"/>
      <c r="Q525" s="318">
        <f t="shared" si="623"/>
        <v>0</v>
      </c>
      <c r="R525" s="51"/>
      <c r="S525" s="60"/>
      <c r="T525" s="59"/>
      <c r="U525" s="59"/>
      <c r="V525" s="63"/>
      <c r="W525" s="319">
        <f t="shared" si="624"/>
        <v>0</v>
      </c>
      <c r="X525" s="320">
        <f t="shared" si="621"/>
        <v>0</v>
      </c>
      <c r="Y525" s="325">
        <f t="shared" si="627"/>
        <v>0</v>
      </c>
      <c r="Z525" s="51"/>
      <c r="AA525" s="334">
        <f t="shared" si="628"/>
        <v>0</v>
      </c>
      <c r="AB525" s="327" t="str">
        <f>IF(A525="A","√",IF('Formulario 1'!$D$11=8,IF('Cuadro de Personal'!Q525&gt;30,"E",IF(Y525&gt;48,"E","√")),IF(Y525&gt;48,"E","√")))</f>
        <v>√</v>
      </c>
      <c r="AC525" s="1">
        <f t="shared" si="625"/>
        <v>1</v>
      </c>
      <c r="AE525" s="1" t="str">
        <f t="shared" si="635"/>
        <v/>
      </c>
      <c r="AF525" s="1">
        <f t="shared" si="579"/>
        <v>0</v>
      </c>
      <c r="AG525" s="1">
        <f t="shared" ca="1" si="584"/>
        <v>9</v>
      </c>
      <c r="AH525" s="1" t="str">
        <f t="shared" si="580"/>
        <v/>
      </c>
      <c r="AI525" s="1" t="str">
        <f t="shared" si="581"/>
        <v/>
      </c>
      <c r="AJ525" s="1" t="str">
        <f t="shared" si="582"/>
        <v/>
      </c>
      <c r="AL525" s="167">
        <f t="shared" ref="AL525:BE525" si="638">+IF($AE525="CC",SUMIF($R525:$V525,AL$9,$R544:$V544),0)</f>
        <v>0</v>
      </c>
      <c r="AM525" s="167">
        <f t="shared" si="638"/>
        <v>0</v>
      </c>
      <c r="AN525" s="167">
        <f t="shared" si="638"/>
        <v>0</v>
      </c>
      <c r="AO525" s="167">
        <f t="shared" si="638"/>
        <v>0</v>
      </c>
      <c r="AP525" s="167">
        <f t="shared" si="638"/>
        <v>0</v>
      </c>
      <c r="AQ525" s="167">
        <f t="shared" si="638"/>
        <v>0</v>
      </c>
      <c r="AR525" s="167">
        <f t="shared" si="638"/>
        <v>0</v>
      </c>
      <c r="AS525" s="167">
        <f t="shared" si="638"/>
        <v>0</v>
      </c>
      <c r="AT525" s="167">
        <f t="shared" si="638"/>
        <v>0</v>
      </c>
      <c r="AU525" s="167">
        <f t="shared" si="638"/>
        <v>0</v>
      </c>
      <c r="AV525" s="167">
        <f t="shared" si="638"/>
        <v>0</v>
      </c>
      <c r="AW525" s="167">
        <f t="shared" si="638"/>
        <v>0</v>
      </c>
      <c r="AX525" s="167">
        <f t="shared" si="638"/>
        <v>0</v>
      </c>
      <c r="AY525" s="167">
        <f t="shared" si="638"/>
        <v>0</v>
      </c>
      <c r="AZ525" s="167">
        <f t="shared" si="638"/>
        <v>0</v>
      </c>
      <c r="BA525" s="167">
        <f t="shared" si="638"/>
        <v>0</v>
      </c>
      <c r="BB525" s="167">
        <f t="shared" si="638"/>
        <v>0</v>
      </c>
      <c r="BC525" s="167">
        <f t="shared" si="638"/>
        <v>0</v>
      </c>
      <c r="BD525" s="167">
        <f t="shared" si="638"/>
        <v>0</v>
      </c>
      <c r="BE525" s="167">
        <f t="shared" si="638"/>
        <v>0</v>
      </c>
      <c r="BG525" s="167"/>
    </row>
    <row r="526" spans="1:59">
      <c r="A526" s="93"/>
      <c r="B526" s="94"/>
      <c r="C526" s="324">
        <v>12</v>
      </c>
      <c r="D526" s="832"/>
      <c r="E526" s="833"/>
      <c r="F526" s="833"/>
      <c r="G526" s="834"/>
      <c r="H526" s="49"/>
      <c r="I526" s="50"/>
      <c r="J526" s="866"/>
      <c r="K526" s="867"/>
      <c r="L526" s="51"/>
      <c r="M526" s="52"/>
      <c r="N526" s="52"/>
      <c r="O526" s="52"/>
      <c r="P526" s="52"/>
      <c r="Q526" s="318">
        <f t="shared" si="623"/>
        <v>0</v>
      </c>
      <c r="R526" s="51"/>
      <c r="S526" s="60"/>
      <c r="T526" s="59"/>
      <c r="U526" s="59"/>
      <c r="V526" s="63"/>
      <c r="W526" s="319">
        <f t="shared" si="624"/>
        <v>0</v>
      </c>
      <c r="X526" s="320">
        <f t="shared" si="621"/>
        <v>0</v>
      </c>
      <c r="Y526" s="325">
        <f t="shared" si="627"/>
        <v>0</v>
      </c>
      <c r="Z526" s="51"/>
      <c r="AA526" s="334">
        <f t="shared" si="628"/>
        <v>0</v>
      </c>
      <c r="AB526" s="327" t="str">
        <f>IF(A526="A","√",IF('Formulario 1'!$D$11=8,IF('Cuadro de Personal'!Q526&gt;30,"E",IF(Y526&gt;48,"E","√")),IF(Y526&gt;48,"E","√")))</f>
        <v>√</v>
      </c>
      <c r="AC526" s="1">
        <f t="shared" si="625"/>
        <v>1</v>
      </c>
      <c r="AE526" s="1" t="str">
        <f t="shared" si="635"/>
        <v/>
      </c>
      <c r="AF526" s="1">
        <f t="shared" si="579"/>
        <v>0</v>
      </c>
      <c r="AG526" s="1">
        <f t="shared" ca="1" si="584"/>
        <v>9</v>
      </c>
      <c r="AH526" s="1" t="str">
        <f t="shared" si="580"/>
        <v/>
      </c>
      <c r="AI526" s="1" t="str">
        <f t="shared" si="581"/>
        <v/>
      </c>
      <c r="AJ526" s="1" t="str">
        <f t="shared" si="582"/>
        <v/>
      </c>
      <c r="AL526" s="167">
        <f t="shared" ref="AL526:BE526" si="639">+IF($AE526="CC",SUMIF($R526:$V526,AL$9,$R545:$V545),0)</f>
        <v>0</v>
      </c>
      <c r="AM526" s="167">
        <f t="shared" si="639"/>
        <v>0</v>
      </c>
      <c r="AN526" s="167">
        <f t="shared" si="639"/>
        <v>0</v>
      </c>
      <c r="AO526" s="167">
        <f t="shared" si="639"/>
        <v>0</v>
      </c>
      <c r="AP526" s="167">
        <f t="shared" si="639"/>
        <v>0</v>
      </c>
      <c r="AQ526" s="167">
        <f t="shared" si="639"/>
        <v>0</v>
      </c>
      <c r="AR526" s="167">
        <f t="shared" si="639"/>
        <v>0</v>
      </c>
      <c r="AS526" s="167">
        <f t="shared" si="639"/>
        <v>0</v>
      </c>
      <c r="AT526" s="167">
        <f t="shared" si="639"/>
        <v>0</v>
      </c>
      <c r="AU526" s="167">
        <f t="shared" si="639"/>
        <v>0</v>
      </c>
      <c r="AV526" s="167">
        <f t="shared" si="639"/>
        <v>0</v>
      </c>
      <c r="AW526" s="167">
        <f t="shared" si="639"/>
        <v>0</v>
      </c>
      <c r="AX526" s="167">
        <f t="shared" si="639"/>
        <v>0</v>
      </c>
      <c r="AY526" s="167">
        <f t="shared" si="639"/>
        <v>0</v>
      </c>
      <c r="AZ526" s="167">
        <f t="shared" si="639"/>
        <v>0</v>
      </c>
      <c r="BA526" s="167">
        <f t="shared" si="639"/>
        <v>0</v>
      </c>
      <c r="BB526" s="167">
        <f t="shared" si="639"/>
        <v>0</v>
      </c>
      <c r="BC526" s="167">
        <f t="shared" si="639"/>
        <v>0</v>
      </c>
      <c r="BD526" s="167">
        <f t="shared" si="639"/>
        <v>0</v>
      </c>
      <c r="BE526" s="167">
        <f t="shared" si="639"/>
        <v>0</v>
      </c>
      <c r="BG526" s="167"/>
    </row>
    <row r="527" spans="1:59">
      <c r="A527" s="93"/>
      <c r="B527" s="94"/>
      <c r="C527" s="324">
        <v>13</v>
      </c>
      <c r="D527" s="832"/>
      <c r="E527" s="833"/>
      <c r="F527" s="833"/>
      <c r="G527" s="834"/>
      <c r="H527" s="49"/>
      <c r="I527" s="50"/>
      <c r="J527" s="866"/>
      <c r="K527" s="867"/>
      <c r="L527" s="51"/>
      <c r="M527" s="52"/>
      <c r="N527" s="52"/>
      <c r="O527" s="52"/>
      <c r="P527" s="52"/>
      <c r="Q527" s="318">
        <f t="shared" si="623"/>
        <v>0</v>
      </c>
      <c r="R527" s="51"/>
      <c r="S527" s="60"/>
      <c r="T527" s="59"/>
      <c r="U527" s="59"/>
      <c r="V527" s="63"/>
      <c r="W527" s="319">
        <f t="shared" si="624"/>
        <v>0</v>
      </c>
      <c r="X527" s="320">
        <f t="shared" si="621"/>
        <v>0</v>
      </c>
      <c r="Y527" s="325">
        <f t="shared" si="627"/>
        <v>0</v>
      </c>
      <c r="Z527" s="51"/>
      <c r="AA527" s="334">
        <f t="shared" si="628"/>
        <v>0</v>
      </c>
      <c r="AB527" s="327" t="str">
        <f>IF(A527="A","√",IF('Formulario 1'!$D$11=8,IF('Cuadro de Personal'!Q527&gt;30,"E",IF(Y527&gt;48,"E","√")),IF(Y527&gt;48,"E","√")))</f>
        <v>√</v>
      </c>
      <c r="AC527" s="1">
        <f t="shared" si="625"/>
        <v>1</v>
      </c>
      <c r="AE527" s="1" t="str">
        <f t="shared" si="635"/>
        <v/>
      </c>
      <c r="AF527" s="1">
        <f t="shared" si="579"/>
        <v>0</v>
      </c>
      <c r="AG527" s="1">
        <f t="shared" ca="1" si="584"/>
        <v>9</v>
      </c>
      <c r="AH527" s="1" t="str">
        <f t="shared" si="580"/>
        <v/>
      </c>
      <c r="AI527" s="1" t="str">
        <f t="shared" si="581"/>
        <v/>
      </c>
      <c r="AJ527" s="1" t="str">
        <f t="shared" si="582"/>
        <v/>
      </c>
      <c r="AL527" s="167">
        <f t="shared" ref="AL527:BE527" si="640">+IF($AE527="CC",SUMIF($R527:$V527,AL$9,$R546:$V546),0)</f>
        <v>0</v>
      </c>
      <c r="AM527" s="167">
        <f t="shared" si="640"/>
        <v>0</v>
      </c>
      <c r="AN527" s="167">
        <f t="shared" si="640"/>
        <v>0</v>
      </c>
      <c r="AO527" s="167">
        <f t="shared" si="640"/>
        <v>0</v>
      </c>
      <c r="AP527" s="167">
        <f t="shared" si="640"/>
        <v>0</v>
      </c>
      <c r="AQ527" s="167">
        <f t="shared" si="640"/>
        <v>0</v>
      </c>
      <c r="AR527" s="167">
        <f t="shared" si="640"/>
        <v>0</v>
      </c>
      <c r="AS527" s="167">
        <f t="shared" si="640"/>
        <v>0</v>
      </c>
      <c r="AT527" s="167">
        <f t="shared" si="640"/>
        <v>0</v>
      </c>
      <c r="AU527" s="167">
        <f t="shared" si="640"/>
        <v>0</v>
      </c>
      <c r="AV527" s="167">
        <f t="shared" si="640"/>
        <v>0</v>
      </c>
      <c r="AW527" s="167">
        <f t="shared" si="640"/>
        <v>0</v>
      </c>
      <c r="AX527" s="167">
        <f t="shared" si="640"/>
        <v>0</v>
      </c>
      <c r="AY527" s="167">
        <f t="shared" si="640"/>
        <v>0</v>
      </c>
      <c r="AZ527" s="167">
        <f t="shared" si="640"/>
        <v>0</v>
      </c>
      <c r="BA527" s="167">
        <f t="shared" si="640"/>
        <v>0</v>
      </c>
      <c r="BB527" s="167">
        <f t="shared" si="640"/>
        <v>0</v>
      </c>
      <c r="BC527" s="167">
        <f t="shared" si="640"/>
        <v>0</v>
      </c>
      <c r="BD527" s="167">
        <f t="shared" si="640"/>
        <v>0</v>
      </c>
      <c r="BE527" s="167">
        <f t="shared" si="640"/>
        <v>0</v>
      </c>
      <c r="BG527" s="167"/>
    </row>
    <row r="528" spans="1:59">
      <c r="A528" s="93"/>
      <c r="B528" s="94"/>
      <c r="C528" s="324">
        <v>14</v>
      </c>
      <c r="D528" s="832"/>
      <c r="E528" s="833"/>
      <c r="F528" s="833"/>
      <c r="G528" s="834"/>
      <c r="H528" s="49"/>
      <c r="I528" s="50"/>
      <c r="J528" s="866"/>
      <c r="K528" s="867"/>
      <c r="L528" s="51"/>
      <c r="M528" s="52"/>
      <c r="N528" s="52"/>
      <c r="O528" s="52"/>
      <c r="P528" s="52"/>
      <c r="Q528" s="318">
        <f t="shared" si="623"/>
        <v>0</v>
      </c>
      <c r="R528" s="51"/>
      <c r="S528" s="60"/>
      <c r="T528" s="59"/>
      <c r="U528" s="59"/>
      <c r="V528" s="63"/>
      <c r="W528" s="319">
        <f t="shared" si="624"/>
        <v>0</v>
      </c>
      <c r="X528" s="320">
        <f t="shared" si="621"/>
        <v>0</v>
      </c>
      <c r="Y528" s="325">
        <f t="shared" si="627"/>
        <v>0</v>
      </c>
      <c r="Z528" s="51"/>
      <c r="AA528" s="334">
        <f t="shared" si="628"/>
        <v>0</v>
      </c>
      <c r="AB528" s="327" t="str">
        <f>IF(A528="A","√",IF('Formulario 1'!$D$11=8,IF('Cuadro de Personal'!Q528&gt;30,"E",IF(Y528&gt;48,"E","√")),IF(Y528&gt;48,"E","√")))</f>
        <v>√</v>
      </c>
      <c r="AC528" s="1">
        <f t="shared" si="625"/>
        <v>1</v>
      </c>
      <c r="AE528" s="1" t="str">
        <f t="shared" si="635"/>
        <v/>
      </c>
      <c r="AF528" s="1">
        <f t="shared" si="579"/>
        <v>0</v>
      </c>
      <c r="AG528" s="1">
        <f t="shared" ca="1" si="584"/>
        <v>9</v>
      </c>
      <c r="AH528" s="1" t="str">
        <f t="shared" si="580"/>
        <v/>
      </c>
      <c r="AI528" s="1" t="str">
        <f t="shared" si="581"/>
        <v/>
      </c>
      <c r="AJ528" s="1" t="str">
        <f t="shared" si="582"/>
        <v/>
      </c>
      <c r="AL528" s="167">
        <f t="shared" ref="AL528:BE528" si="641">+IF($AE528="CC",SUMIF($R528:$V528,AL$9,$R547:$V547),0)</f>
        <v>0</v>
      </c>
      <c r="AM528" s="167">
        <f t="shared" si="641"/>
        <v>0</v>
      </c>
      <c r="AN528" s="167">
        <f t="shared" si="641"/>
        <v>0</v>
      </c>
      <c r="AO528" s="167">
        <f t="shared" si="641"/>
        <v>0</v>
      </c>
      <c r="AP528" s="167">
        <f t="shared" si="641"/>
        <v>0</v>
      </c>
      <c r="AQ528" s="167">
        <f t="shared" si="641"/>
        <v>0</v>
      </c>
      <c r="AR528" s="167">
        <f t="shared" si="641"/>
        <v>0</v>
      </c>
      <c r="AS528" s="167">
        <f t="shared" si="641"/>
        <v>0</v>
      </c>
      <c r="AT528" s="167">
        <f t="shared" si="641"/>
        <v>0</v>
      </c>
      <c r="AU528" s="167">
        <f t="shared" si="641"/>
        <v>0</v>
      </c>
      <c r="AV528" s="167">
        <f t="shared" si="641"/>
        <v>0</v>
      </c>
      <c r="AW528" s="167">
        <f t="shared" si="641"/>
        <v>0</v>
      </c>
      <c r="AX528" s="167">
        <f t="shared" si="641"/>
        <v>0</v>
      </c>
      <c r="AY528" s="167">
        <f t="shared" si="641"/>
        <v>0</v>
      </c>
      <c r="AZ528" s="167">
        <f t="shared" si="641"/>
        <v>0</v>
      </c>
      <c r="BA528" s="167">
        <f t="shared" si="641"/>
        <v>0</v>
      </c>
      <c r="BB528" s="167">
        <f t="shared" si="641"/>
        <v>0</v>
      </c>
      <c r="BC528" s="167">
        <f t="shared" si="641"/>
        <v>0</v>
      </c>
      <c r="BD528" s="167">
        <f t="shared" si="641"/>
        <v>0</v>
      </c>
      <c r="BE528" s="167">
        <f t="shared" si="641"/>
        <v>0</v>
      </c>
      <c r="BG528" s="167"/>
    </row>
    <row r="529" spans="1:62">
      <c r="A529" s="93"/>
      <c r="B529" s="94"/>
      <c r="C529" s="324">
        <v>15</v>
      </c>
      <c r="D529" s="832"/>
      <c r="E529" s="833"/>
      <c r="F529" s="833"/>
      <c r="G529" s="834"/>
      <c r="H529" s="49"/>
      <c r="I529" s="50"/>
      <c r="J529" s="866"/>
      <c r="K529" s="867"/>
      <c r="L529" s="51"/>
      <c r="M529" s="52"/>
      <c r="N529" s="52"/>
      <c r="O529" s="52"/>
      <c r="P529" s="52"/>
      <c r="Q529" s="318">
        <f t="shared" si="623"/>
        <v>0</v>
      </c>
      <c r="R529" s="51"/>
      <c r="S529" s="60"/>
      <c r="T529" s="59"/>
      <c r="U529" s="59"/>
      <c r="V529" s="63"/>
      <c r="W529" s="319">
        <f t="shared" si="624"/>
        <v>0</v>
      </c>
      <c r="X529" s="320">
        <f t="shared" si="621"/>
        <v>0</v>
      </c>
      <c r="Y529" s="325">
        <f t="shared" si="627"/>
        <v>0</v>
      </c>
      <c r="Z529" s="51"/>
      <c r="AA529" s="334">
        <f t="shared" si="628"/>
        <v>0</v>
      </c>
      <c r="AB529" s="327" t="str">
        <f>IF(A529="A","√",IF('Formulario 1'!$D$11=8,IF('Cuadro de Personal'!Q529&gt;30,"E",IF(Y529&gt;48,"E","√")),IF(Y529&gt;48,"E","√")))</f>
        <v>√</v>
      </c>
      <c r="AC529" s="1">
        <f t="shared" si="625"/>
        <v>1</v>
      </c>
      <c r="AE529" s="1" t="str">
        <f t="shared" si="635"/>
        <v/>
      </c>
      <c r="AF529" s="1">
        <f t="shared" si="579"/>
        <v>0</v>
      </c>
      <c r="AG529" s="1">
        <f t="shared" ca="1" si="584"/>
        <v>9</v>
      </c>
      <c r="AH529" s="1" t="str">
        <f t="shared" si="580"/>
        <v/>
      </c>
      <c r="AI529" s="1" t="str">
        <f t="shared" si="581"/>
        <v/>
      </c>
      <c r="AJ529" s="1" t="str">
        <f t="shared" si="582"/>
        <v/>
      </c>
      <c r="AL529" s="167">
        <f t="shared" ref="AL529:BE529" si="642">+IF($AE529="CC",SUMIF($R529:$V529,AL$9,$R548:$V548),0)</f>
        <v>0</v>
      </c>
      <c r="AM529" s="167">
        <f t="shared" si="642"/>
        <v>0</v>
      </c>
      <c r="AN529" s="167">
        <f t="shared" si="642"/>
        <v>0</v>
      </c>
      <c r="AO529" s="167">
        <f t="shared" si="642"/>
        <v>0</v>
      </c>
      <c r="AP529" s="167">
        <f t="shared" si="642"/>
        <v>0</v>
      </c>
      <c r="AQ529" s="167">
        <f t="shared" si="642"/>
        <v>0</v>
      </c>
      <c r="AR529" s="167">
        <f t="shared" si="642"/>
        <v>0</v>
      </c>
      <c r="AS529" s="167">
        <f t="shared" si="642"/>
        <v>0</v>
      </c>
      <c r="AT529" s="167">
        <f t="shared" si="642"/>
        <v>0</v>
      </c>
      <c r="AU529" s="167">
        <f t="shared" si="642"/>
        <v>0</v>
      </c>
      <c r="AV529" s="167">
        <f t="shared" si="642"/>
        <v>0</v>
      </c>
      <c r="AW529" s="167">
        <f t="shared" si="642"/>
        <v>0</v>
      </c>
      <c r="AX529" s="167">
        <f t="shared" si="642"/>
        <v>0</v>
      </c>
      <c r="AY529" s="167">
        <f t="shared" si="642"/>
        <v>0</v>
      </c>
      <c r="AZ529" s="167">
        <f t="shared" si="642"/>
        <v>0</v>
      </c>
      <c r="BA529" s="167">
        <f t="shared" si="642"/>
        <v>0</v>
      </c>
      <c r="BB529" s="167">
        <f t="shared" si="642"/>
        <v>0</v>
      </c>
      <c r="BC529" s="167">
        <f t="shared" si="642"/>
        <v>0</v>
      </c>
      <c r="BD529" s="167">
        <f t="shared" si="642"/>
        <v>0</v>
      </c>
      <c r="BE529" s="167">
        <f t="shared" si="642"/>
        <v>0</v>
      </c>
      <c r="BG529" s="167"/>
    </row>
    <row r="530" spans="1:62">
      <c r="A530" s="93"/>
      <c r="B530" s="94"/>
      <c r="C530" s="324">
        <v>16</v>
      </c>
      <c r="D530" s="832"/>
      <c r="E530" s="833"/>
      <c r="F530" s="833"/>
      <c r="G530" s="834"/>
      <c r="H530" s="49"/>
      <c r="I530" s="50"/>
      <c r="J530" s="866"/>
      <c r="K530" s="867"/>
      <c r="L530" s="51"/>
      <c r="M530" s="52"/>
      <c r="N530" s="52"/>
      <c r="O530" s="52"/>
      <c r="P530" s="52"/>
      <c r="Q530" s="318">
        <f t="shared" si="623"/>
        <v>0</v>
      </c>
      <c r="R530" s="51"/>
      <c r="S530" s="60"/>
      <c r="T530" s="59"/>
      <c r="U530" s="59"/>
      <c r="V530" s="63"/>
      <c r="W530" s="319">
        <f t="shared" si="624"/>
        <v>0</v>
      </c>
      <c r="X530" s="320">
        <f t="shared" si="621"/>
        <v>0</v>
      </c>
      <c r="Y530" s="325">
        <f t="shared" si="627"/>
        <v>0</v>
      </c>
      <c r="Z530" s="51"/>
      <c r="AA530" s="334">
        <f t="shared" si="628"/>
        <v>0</v>
      </c>
      <c r="AB530" s="327" t="str">
        <f>IF(A530="A","√",IF('Formulario 1'!$D$11=8,IF('Cuadro de Personal'!Q530&gt;30,"E",IF(Y530&gt;48,"E","√")),IF(Y530&gt;48,"E","√")))</f>
        <v>√</v>
      </c>
      <c r="AC530" s="1">
        <f t="shared" si="625"/>
        <v>1</v>
      </c>
      <c r="AE530" s="1" t="str">
        <f t="shared" si="635"/>
        <v/>
      </c>
      <c r="AF530" s="1">
        <f t="shared" si="579"/>
        <v>0</v>
      </c>
      <c r="AG530" s="1">
        <f t="shared" ca="1" si="584"/>
        <v>9</v>
      </c>
      <c r="AH530" s="1" t="str">
        <f t="shared" si="580"/>
        <v/>
      </c>
      <c r="AI530" s="1" t="str">
        <f t="shared" si="581"/>
        <v/>
      </c>
      <c r="AJ530" s="1" t="str">
        <f t="shared" si="582"/>
        <v/>
      </c>
      <c r="AL530" s="167">
        <f t="shared" ref="AL530:BE530" si="643">+IF($AE530="CC",SUMIF($R530:$V530,AL$9,$R549:$V549),0)</f>
        <v>0</v>
      </c>
      <c r="AM530" s="167">
        <f t="shared" si="643"/>
        <v>0</v>
      </c>
      <c r="AN530" s="167">
        <f t="shared" si="643"/>
        <v>0</v>
      </c>
      <c r="AO530" s="167">
        <f t="shared" si="643"/>
        <v>0</v>
      </c>
      <c r="AP530" s="167">
        <f t="shared" si="643"/>
        <v>0</v>
      </c>
      <c r="AQ530" s="167">
        <f t="shared" si="643"/>
        <v>0</v>
      </c>
      <c r="AR530" s="167">
        <f t="shared" si="643"/>
        <v>0</v>
      </c>
      <c r="AS530" s="167">
        <f t="shared" si="643"/>
        <v>0</v>
      </c>
      <c r="AT530" s="167">
        <f t="shared" si="643"/>
        <v>0</v>
      </c>
      <c r="AU530" s="167">
        <f t="shared" si="643"/>
        <v>0</v>
      </c>
      <c r="AV530" s="167">
        <f t="shared" si="643"/>
        <v>0</v>
      </c>
      <c r="AW530" s="167">
        <f t="shared" si="643"/>
        <v>0</v>
      </c>
      <c r="AX530" s="167">
        <f t="shared" si="643"/>
        <v>0</v>
      </c>
      <c r="AY530" s="167">
        <f t="shared" si="643"/>
        <v>0</v>
      </c>
      <c r="AZ530" s="167">
        <f t="shared" si="643"/>
        <v>0</v>
      </c>
      <c r="BA530" s="167">
        <f t="shared" si="643"/>
        <v>0</v>
      </c>
      <c r="BB530" s="167">
        <f t="shared" si="643"/>
        <v>0</v>
      </c>
      <c r="BC530" s="167">
        <f t="shared" si="643"/>
        <v>0</v>
      </c>
      <c r="BD530" s="167">
        <f t="shared" si="643"/>
        <v>0</v>
      </c>
      <c r="BE530" s="167">
        <f t="shared" si="643"/>
        <v>0</v>
      </c>
      <c r="BG530" s="167"/>
    </row>
    <row r="531" spans="1:62">
      <c r="A531" s="93"/>
      <c r="B531" s="94"/>
      <c r="C531" s="324">
        <v>17</v>
      </c>
      <c r="D531" s="832"/>
      <c r="E531" s="833"/>
      <c r="F531" s="833"/>
      <c r="G531" s="834"/>
      <c r="H531" s="49"/>
      <c r="I531" s="50"/>
      <c r="J531" s="866"/>
      <c r="K531" s="867"/>
      <c r="L531" s="51"/>
      <c r="M531" s="52"/>
      <c r="N531" s="52"/>
      <c r="O531" s="52"/>
      <c r="P531" s="52"/>
      <c r="Q531" s="318">
        <f t="shared" si="623"/>
        <v>0</v>
      </c>
      <c r="R531" s="51"/>
      <c r="S531" s="60"/>
      <c r="T531" s="59"/>
      <c r="U531" s="59"/>
      <c r="V531" s="63"/>
      <c r="W531" s="319">
        <f t="shared" si="624"/>
        <v>0</v>
      </c>
      <c r="X531" s="320">
        <f t="shared" si="621"/>
        <v>0</v>
      </c>
      <c r="Y531" s="325">
        <f t="shared" si="627"/>
        <v>0</v>
      </c>
      <c r="Z531" s="51"/>
      <c r="AA531" s="334">
        <f t="shared" si="628"/>
        <v>0</v>
      </c>
      <c r="AB531" s="327" t="str">
        <f>IF(A531="A","√",IF('Formulario 1'!$D$11=8,IF('Cuadro de Personal'!Q531&gt;30,"E",IF(Y531&gt;48,"E","√")),IF(Y531&gt;48,"E","√")))</f>
        <v>√</v>
      </c>
      <c r="AC531" s="1">
        <f t="shared" si="625"/>
        <v>1</v>
      </c>
      <c r="AE531" s="1" t="str">
        <f t="shared" si="635"/>
        <v/>
      </c>
      <c r="AF531" s="1">
        <f t="shared" si="579"/>
        <v>0</v>
      </c>
      <c r="AG531" s="1">
        <f t="shared" ca="1" si="584"/>
        <v>9</v>
      </c>
      <c r="AH531" s="1" t="str">
        <f t="shared" si="580"/>
        <v/>
      </c>
      <c r="AI531" s="1" t="str">
        <f t="shared" si="581"/>
        <v/>
      </c>
      <c r="AJ531" s="1" t="str">
        <f t="shared" si="582"/>
        <v/>
      </c>
      <c r="AL531" s="167">
        <f t="shared" ref="AL531:BE531" si="644">+IF($AE531="CC",SUMIF($R531:$V531,AL$9,$R550:$V550),0)</f>
        <v>0</v>
      </c>
      <c r="AM531" s="167">
        <f t="shared" si="644"/>
        <v>0</v>
      </c>
      <c r="AN531" s="167">
        <f t="shared" si="644"/>
        <v>0</v>
      </c>
      <c r="AO531" s="167">
        <f t="shared" si="644"/>
        <v>0</v>
      </c>
      <c r="AP531" s="167">
        <f t="shared" si="644"/>
        <v>0</v>
      </c>
      <c r="AQ531" s="167">
        <f t="shared" si="644"/>
        <v>0</v>
      </c>
      <c r="AR531" s="167">
        <f t="shared" si="644"/>
        <v>0</v>
      </c>
      <c r="AS531" s="167">
        <f t="shared" si="644"/>
        <v>0</v>
      </c>
      <c r="AT531" s="167">
        <f t="shared" si="644"/>
        <v>0</v>
      </c>
      <c r="AU531" s="167">
        <f t="shared" si="644"/>
        <v>0</v>
      </c>
      <c r="AV531" s="167">
        <f t="shared" si="644"/>
        <v>0</v>
      </c>
      <c r="AW531" s="167">
        <f t="shared" si="644"/>
        <v>0</v>
      </c>
      <c r="AX531" s="167">
        <f t="shared" si="644"/>
        <v>0</v>
      </c>
      <c r="AY531" s="167">
        <f t="shared" si="644"/>
        <v>0</v>
      </c>
      <c r="AZ531" s="167">
        <f t="shared" si="644"/>
        <v>0</v>
      </c>
      <c r="BA531" s="167">
        <f t="shared" si="644"/>
        <v>0</v>
      </c>
      <c r="BB531" s="167">
        <f t="shared" si="644"/>
        <v>0</v>
      </c>
      <c r="BC531" s="167">
        <f t="shared" si="644"/>
        <v>0</v>
      </c>
      <c r="BD531" s="167">
        <f t="shared" si="644"/>
        <v>0</v>
      </c>
      <c r="BE531" s="167">
        <f t="shared" si="644"/>
        <v>0</v>
      </c>
      <c r="BG531" s="167"/>
    </row>
    <row r="532" spans="1:62" ht="15.75" thickBot="1">
      <c r="A532" s="95"/>
      <c r="B532" s="96"/>
      <c r="C532" s="328">
        <v>18</v>
      </c>
      <c r="D532" s="858"/>
      <c r="E532" s="859"/>
      <c r="F532" s="859"/>
      <c r="G532" s="860"/>
      <c r="H532" s="53"/>
      <c r="I532" s="54"/>
      <c r="J532" s="861"/>
      <c r="K532" s="862"/>
      <c r="L532" s="55"/>
      <c r="M532" s="56"/>
      <c r="N532" s="56"/>
      <c r="O532" s="56"/>
      <c r="P532" s="56"/>
      <c r="Q532" s="329">
        <f t="shared" si="623"/>
        <v>0</v>
      </c>
      <c r="R532" s="55"/>
      <c r="S532" s="61"/>
      <c r="T532" s="64"/>
      <c r="U532" s="64"/>
      <c r="V532" s="65"/>
      <c r="W532" s="319">
        <f t="shared" si="624"/>
        <v>0</v>
      </c>
      <c r="X532" s="320">
        <f t="shared" si="621"/>
        <v>0</v>
      </c>
      <c r="Y532" s="330">
        <f t="shared" si="627"/>
        <v>0</v>
      </c>
      <c r="Z532" s="58"/>
      <c r="AA532" s="335">
        <f t="shared" si="628"/>
        <v>0</v>
      </c>
      <c r="AB532" s="332" t="str">
        <f>IF(A532="A","√",IF('Formulario 1'!$D$11=8,IF('Cuadro de Personal'!Q532&gt;30,"E",IF(Y532&gt;48,"E","√")),IF(Y532&gt;48,"E","√")))</f>
        <v>√</v>
      </c>
      <c r="AC532" s="1">
        <f t="shared" si="625"/>
        <v>1</v>
      </c>
      <c r="AE532" s="1" t="str">
        <f t="shared" si="635"/>
        <v/>
      </c>
      <c r="AF532" s="1">
        <f t="shared" si="579"/>
        <v>0</v>
      </c>
      <c r="AG532" s="1">
        <f t="shared" ca="1" si="584"/>
        <v>9</v>
      </c>
      <c r="AH532" s="1" t="str">
        <f t="shared" si="580"/>
        <v/>
      </c>
      <c r="AI532" s="1" t="str">
        <f t="shared" si="581"/>
        <v/>
      </c>
      <c r="AJ532" s="1" t="str">
        <f t="shared" si="582"/>
        <v/>
      </c>
      <c r="AL532" s="167">
        <f t="shared" ref="AL532:BE532" si="645">+IF($AE532="CC",SUMIF($R532:$V532,AL$9,$R551:$V551),0)</f>
        <v>0</v>
      </c>
      <c r="AM532" s="167">
        <f t="shared" si="645"/>
        <v>0</v>
      </c>
      <c r="AN532" s="167">
        <f t="shared" si="645"/>
        <v>0</v>
      </c>
      <c r="AO532" s="167">
        <f t="shared" si="645"/>
        <v>0</v>
      </c>
      <c r="AP532" s="167">
        <f t="shared" si="645"/>
        <v>0</v>
      </c>
      <c r="AQ532" s="167">
        <f t="shared" si="645"/>
        <v>0</v>
      </c>
      <c r="AR532" s="167">
        <f t="shared" si="645"/>
        <v>0</v>
      </c>
      <c r="AS532" s="167">
        <f t="shared" si="645"/>
        <v>0</v>
      </c>
      <c r="AT532" s="167">
        <f t="shared" si="645"/>
        <v>0</v>
      </c>
      <c r="AU532" s="167">
        <f t="shared" si="645"/>
        <v>0</v>
      </c>
      <c r="AV532" s="167">
        <f t="shared" si="645"/>
        <v>0</v>
      </c>
      <c r="AW532" s="167">
        <f t="shared" si="645"/>
        <v>0</v>
      </c>
      <c r="AX532" s="167">
        <f t="shared" si="645"/>
        <v>0</v>
      </c>
      <c r="AY532" s="167">
        <f t="shared" si="645"/>
        <v>0</v>
      </c>
      <c r="AZ532" s="167">
        <f t="shared" si="645"/>
        <v>0</v>
      </c>
      <c r="BA532" s="167">
        <f t="shared" si="645"/>
        <v>0</v>
      </c>
      <c r="BB532" s="167">
        <f t="shared" si="645"/>
        <v>0</v>
      </c>
      <c r="BC532" s="167">
        <f t="shared" si="645"/>
        <v>0</v>
      </c>
      <c r="BD532" s="167">
        <f t="shared" si="645"/>
        <v>0</v>
      </c>
      <c r="BE532" s="167">
        <f t="shared" si="645"/>
        <v>0</v>
      </c>
      <c r="BG532" s="167"/>
    </row>
    <row r="533" spans="1:62" ht="15.75" customHeight="1" thickBot="1">
      <c r="C533" s="66"/>
      <c r="D533" s="66"/>
      <c r="E533" s="66"/>
      <c r="F533" s="66"/>
      <c r="G533" s="66"/>
      <c r="H533" s="117"/>
      <c r="I533" s="863" t="s">
        <v>959</v>
      </c>
      <c r="J533" s="864"/>
      <c r="K533" s="865"/>
      <c r="L533" s="68">
        <f t="shared" ref="L533:S533" si="646">+SUM(L515:L532)-SUMIF($A515:$A532,"A",L515:L532)</f>
        <v>0</v>
      </c>
      <c r="M533" s="67">
        <f t="shared" si="646"/>
        <v>0</v>
      </c>
      <c r="N533" s="67">
        <f t="shared" si="646"/>
        <v>0</v>
      </c>
      <c r="O533" s="67">
        <f t="shared" si="646"/>
        <v>0</v>
      </c>
      <c r="P533" s="67">
        <f t="shared" si="646"/>
        <v>0</v>
      </c>
      <c r="Q533" s="69">
        <f t="shared" si="646"/>
        <v>0</v>
      </c>
      <c r="R533" s="158">
        <f t="shared" si="646"/>
        <v>0</v>
      </c>
      <c r="S533" s="116">
        <f t="shared" si="646"/>
        <v>0</v>
      </c>
      <c r="T533" s="116">
        <f>+SUM(T515:T532)-SUMIF($A515:$A532,"A",T515:T532)</f>
        <v>0</v>
      </c>
      <c r="U533" s="116">
        <f>+SUM(U515:U532)-SUMIF($A515:$A532,"A",U515:U532)</f>
        <v>0</v>
      </c>
      <c r="V533" s="73">
        <f>+SUM(V515:V532)-SUMIF($A515:$A532,"A",V515:V532)</f>
        <v>0</v>
      </c>
      <c r="W533" s="70">
        <f>+SUM(Q533:V533)</f>
        <v>0</v>
      </c>
      <c r="X533" s="71">
        <f>+SUM(X515:X532)</f>
        <v>0</v>
      </c>
      <c r="Y533" s="71">
        <f>+SUM(Y515:Y532)-SUMIF($A515:$A532,"A",Y515:Y532)</f>
        <v>0</v>
      </c>
      <c r="Z533" s="72">
        <f>+SUM(Z515:Z532)</f>
        <v>0</v>
      </c>
      <c r="AA533" s="73">
        <f>+SUM(AA515:AA532)-SUMIF($A515:$A532,"A",AA515:AA532)</f>
        <v>0</v>
      </c>
      <c r="AB533" s="301" t="str">
        <f>IF($C512="n.a.","√",IF(AND(Q535="√",D537=E537,F537=G537),IF(B534="Coordinador de Departamento: asignado",IF(AC533=18,"√","Er"),IF(B534="",IF(AC533=18,"√","Er"),"Er")),"Er"))</f>
        <v>√</v>
      </c>
      <c r="AC533" s="1">
        <f>+SUM(AC515:AC532)</f>
        <v>18</v>
      </c>
      <c r="AE533" s="1" t="str">
        <f t="shared" si="635"/>
        <v/>
      </c>
      <c r="AF533" s="1">
        <f t="shared" si="579"/>
        <v>1</v>
      </c>
      <c r="AG533" s="1">
        <f t="shared" ca="1" si="584"/>
        <v>10</v>
      </c>
      <c r="AH533" s="1">
        <f t="shared" ca="1" si="580"/>
        <v>10</v>
      </c>
      <c r="AI533" s="1" t="str">
        <f t="shared" ca="1" si="581"/>
        <v>CP10</v>
      </c>
      <c r="AJ533" s="1" t="str">
        <f t="shared" si="582"/>
        <v>√</v>
      </c>
      <c r="AL533" s="167">
        <f t="shared" ref="AL533:BE533" si="647">+IF($AE533="CC",SUMIF($R533:$V533,AL$9,$R552:$V552),0)</f>
        <v>0</v>
      </c>
      <c r="AM533" s="167">
        <f t="shared" si="647"/>
        <v>0</v>
      </c>
      <c r="AN533" s="167">
        <f t="shared" si="647"/>
        <v>0</v>
      </c>
      <c r="AO533" s="167">
        <f t="shared" si="647"/>
        <v>0</v>
      </c>
      <c r="AP533" s="167">
        <f t="shared" si="647"/>
        <v>0</v>
      </c>
      <c r="AQ533" s="167">
        <f t="shared" si="647"/>
        <v>0</v>
      </c>
      <c r="AR533" s="167">
        <f t="shared" si="647"/>
        <v>0</v>
      </c>
      <c r="AS533" s="167">
        <f t="shared" si="647"/>
        <v>0</v>
      </c>
      <c r="AT533" s="167">
        <f t="shared" si="647"/>
        <v>0</v>
      </c>
      <c r="AU533" s="167">
        <f t="shared" si="647"/>
        <v>0</v>
      </c>
      <c r="AV533" s="167">
        <f t="shared" si="647"/>
        <v>0</v>
      </c>
      <c r="AW533" s="167">
        <f t="shared" si="647"/>
        <v>0</v>
      </c>
      <c r="AX533" s="167">
        <f t="shared" si="647"/>
        <v>0</v>
      </c>
      <c r="AY533" s="167">
        <f t="shared" si="647"/>
        <v>0</v>
      </c>
      <c r="AZ533" s="167">
        <f t="shared" si="647"/>
        <v>0</v>
      </c>
      <c r="BA533" s="167">
        <f t="shared" si="647"/>
        <v>0</v>
      </c>
      <c r="BB533" s="167">
        <f t="shared" si="647"/>
        <v>0</v>
      </c>
      <c r="BC533" s="167">
        <f t="shared" si="647"/>
        <v>0</v>
      </c>
      <c r="BD533" s="167">
        <f t="shared" si="647"/>
        <v>0</v>
      </c>
      <c r="BE533" s="167">
        <f t="shared" si="647"/>
        <v>0</v>
      </c>
      <c r="BH533" s="308">
        <f>+X533</f>
        <v>0</v>
      </c>
    </row>
    <row r="534" spans="1:62" ht="15.75" customHeight="1">
      <c r="B534" s="912" t="str">
        <f>IF($C512="n.a.","",IF(LOOKUP(A505,'Hoja de Cálculo'!$S$20:$S$45,'Hoja de Cálculo'!$AD$20:$AD$45)=0,"",IF(A535="","Coordinador de Departamento: sin asignar","Coordinador de Departamento: asignado")))</f>
        <v/>
      </c>
      <c r="C534" s="913"/>
      <c r="D534" s="913"/>
      <c r="E534" s="913"/>
      <c r="F534" s="913"/>
      <c r="G534" s="914"/>
      <c r="I534" s="915" t="s">
        <v>954</v>
      </c>
      <c r="J534" s="916"/>
      <c r="K534" s="917"/>
      <c r="L534" s="75">
        <f>IF($C512="n.a.","n.a.",LOOKUP($A505,'Hoja de Cálculo'!$S$20:$S$45,'Hoja de Cálculo'!W$20:W$45))</f>
        <v>0</v>
      </c>
      <c r="M534" s="74">
        <f>IF($C512="n.a.","n.a.",LOOKUP($A505,'Hoja de Cálculo'!$S$20:$S$45,'Hoja de Cálculo'!X$20:X$45))</f>
        <v>0</v>
      </c>
      <c r="N534" s="74">
        <f>IF($C512="n.a.","n.a.",LOOKUP($A505,'Hoja de Cálculo'!$S$20:$S$45,'Hoja de Cálculo'!Y$20:Y$45))</f>
        <v>0</v>
      </c>
      <c r="O534" s="74">
        <f>IF($C512="n.a.","n.a.",LOOKUP($A505,'Hoja de Cálculo'!$S$20:$S$45,'Hoja de Cálculo'!Z$20:Z$45))</f>
        <v>0</v>
      </c>
      <c r="P534" s="74">
        <f>IF($C512="n.a.","n.a.",LOOKUP($A505,'Hoja de Cálculo'!$S$20:$S$45,'Hoja de Cálculo'!AA$20:AA$45))</f>
        <v>0</v>
      </c>
      <c r="Q534" s="76">
        <f>+SUM(L534:P534)</f>
        <v>0</v>
      </c>
      <c r="R534" s="77" t="str">
        <f>+IF(R514=2,LOOKUP($A505,'Hoja de Cálculo'!$S$20:$S$45,'Hoja de Cálculo'!$AD$20:$AD$45),"")</f>
        <v/>
      </c>
      <c r="S534" s="77" t="str">
        <f>+IF(S514=2,LOOKUP($A505,'Hoja de Cálculo'!$S$20:$S$45,'Hoja de Cálculo'!$AD$20:$AD$45),"")</f>
        <v/>
      </c>
      <c r="T534" s="77" t="str">
        <f>+IF(T514=2,LOOKUP($A505,'Hoja de Cálculo'!$S$20:$S$45,'Hoja de Cálculo'!$AD$20:$AD$45),"")</f>
        <v/>
      </c>
      <c r="U534" s="77" t="str">
        <f>+IF(U514=2,LOOKUP($A505,'Hoja de Cálculo'!$S$20:$S$45,'Hoja de Cálculo'!$AD$20:$AD$45),"")</f>
        <v/>
      </c>
      <c r="V534" s="77" t="str">
        <f>+IF(V514=2,LOOKUP($A505,'Hoja de Cálculo'!$S$20:$S$45,'Hoja de Cálculo'!$AD$20:$AD$45),"")</f>
        <v/>
      </c>
      <c r="W534" s="70"/>
      <c r="X534" s="77"/>
      <c r="Y534" s="77"/>
      <c r="Z534" s="77"/>
      <c r="AA534" s="77"/>
      <c r="AE534" s="1" t="str">
        <f t="shared" si="635"/>
        <v/>
      </c>
      <c r="AF534" s="1">
        <f t="shared" si="579"/>
        <v>0</v>
      </c>
      <c r="AG534" s="1">
        <f t="shared" ca="1" si="584"/>
        <v>10</v>
      </c>
      <c r="AH534" s="1" t="str">
        <f t="shared" si="580"/>
        <v/>
      </c>
      <c r="AI534" s="1" t="str">
        <f t="shared" si="581"/>
        <v/>
      </c>
      <c r="AJ534" s="1" t="str">
        <f t="shared" si="582"/>
        <v/>
      </c>
      <c r="AL534" s="167">
        <f t="shared" ref="AL534:BE534" si="648">+IF($AE534="CC",SUMIF($R534:$V534,AL$9,$R553:$V553),0)</f>
        <v>0</v>
      </c>
      <c r="AM534" s="167">
        <f t="shared" si="648"/>
        <v>0</v>
      </c>
      <c r="AN534" s="167">
        <f t="shared" si="648"/>
        <v>0</v>
      </c>
      <c r="AO534" s="167">
        <f t="shared" si="648"/>
        <v>0</v>
      </c>
      <c r="AP534" s="167">
        <f t="shared" si="648"/>
        <v>0</v>
      </c>
      <c r="AQ534" s="167">
        <f t="shared" si="648"/>
        <v>0</v>
      </c>
      <c r="AR534" s="167">
        <f t="shared" si="648"/>
        <v>0</v>
      </c>
      <c r="AS534" s="167">
        <f t="shared" si="648"/>
        <v>0</v>
      </c>
      <c r="AT534" s="167">
        <f t="shared" si="648"/>
        <v>0</v>
      </c>
      <c r="AU534" s="167">
        <f t="shared" si="648"/>
        <v>0</v>
      </c>
      <c r="AV534" s="167">
        <f t="shared" si="648"/>
        <v>0</v>
      </c>
      <c r="AW534" s="167">
        <f t="shared" si="648"/>
        <v>0</v>
      </c>
      <c r="AX534" s="167">
        <f t="shared" si="648"/>
        <v>0</v>
      </c>
      <c r="AY534" s="167">
        <f t="shared" si="648"/>
        <v>0</v>
      </c>
      <c r="AZ534" s="167">
        <f t="shared" si="648"/>
        <v>0</v>
      </c>
      <c r="BA534" s="167">
        <f t="shared" si="648"/>
        <v>0</v>
      </c>
      <c r="BB534" s="167">
        <f t="shared" si="648"/>
        <v>0</v>
      </c>
      <c r="BC534" s="167">
        <f t="shared" si="648"/>
        <v>0</v>
      </c>
      <c r="BD534" s="167">
        <f t="shared" si="648"/>
        <v>0</v>
      </c>
      <c r="BE534" s="167">
        <f t="shared" si="648"/>
        <v>0</v>
      </c>
    </row>
    <row r="535" spans="1:62" ht="15" customHeight="1" thickBot="1">
      <c r="A535" s="119" t="str">
        <f>+IF(R535="√",1,IF(S535="√",1,IF(T535="√",1,IF(U535="√",1,IF(V535="√",1,"")))))</f>
        <v/>
      </c>
      <c r="B535" s="918" t="str">
        <f>+IF('Formulario 1'!$E$60=2,"",IF(OR(C512="Educación Física",C512="Educación Musical",C512="Educación Religiosa",C512="Informática Educativa"),IF(D537=E537,"Lecciones de Taller Prevocacional asignadas",IF(D537&gt;E537,"Lecciones de Taller Prevocacional sin asignar","Lecciones de Taller Prevocacional sobreasignadas")),""))</f>
        <v/>
      </c>
      <c r="C535" s="919"/>
      <c r="D535" s="919"/>
      <c r="E535" s="919"/>
      <c r="F535" s="919"/>
      <c r="G535" s="920"/>
      <c r="H535" s="66"/>
      <c r="I535" s="849" t="s">
        <v>937</v>
      </c>
      <c r="J535" s="850"/>
      <c r="K535" s="851" t="s">
        <v>938</v>
      </c>
      <c r="L535" s="80" t="str">
        <f>IF(L534="n.a.","n.a.",IF(L533&gt;L534,"E",IF(L533&lt;L534,"S","√")))</f>
        <v>√</v>
      </c>
      <c r="M535" s="79" t="str">
        <f>IF(M534="n.a.","n.a.",IF(M533&gt;M534,"E",IF(M533&lt;M534,"S","√")))</f>
        <v>√</v>
      </c>
      <c r="N535" s="79" t="str">
        <f>IF(N534="n.a.","n.a.",IF(N533&gt;N534,"E",IF(N533&lt;N534,"S","√")))</f>
        <v>√</v>
      </c>
      <c r="O535" s="79" t="str">
        <f>IF(O534="n.a.","n.a.",IF(O533&gt;O534,"E",IF(O533&lt;O534,"S","√")))</f>
        <v>√</v>
      </c>
      <c r="P535" s="79" t="str">
        <f>IF(P534="n.a.","n.a.",IF(P533&gt;P534,"E",IF(P533&lt;P534,"S","√")))</f>
        <v>√</v>
      </c>
      <c r="Q535" s="81" t="str">
        <f>IF($C512="n.a.","n.a.",IF(L535="√",IF(M535="√",IF(N535="√",IF(O535="√",IF(P535="√","√","Er"),"Er"),"Er"),"Er"),"Er"))</f>
        <v>√</v>
      </c>
      <c r="R535" s="118" t="str">
        <f>IF(R514=2,IF(R533&gt;R534,"E",IF(R533&lt;R534,"S","√")),"")</f>
        <v/>
      </c>
      <c r="S535" s="118" t="str">
        <f>IF(S514=2,IF(S533&gt;S534,"E",IF(S533&lt;S534,"S","√")),"")</f>
        <v/>
      </c>
      <c r="T535" s="118" t="str">
        <f>IF(T514=2,IF(T533&gt;T534,"E",IF(T533&lt;T534,"S","√")),"")</f>
        <v/>
      </c>
      <c r="U535" s="118" t="str">
        <f>IF(U514=2,IF(U533&gt;U534,"E",IF(U533&lt;U534,"S","√")),"")</f>
        <v/>
      </c>
      <c r="V535" s="118" t="str">
        <f>IF(V514=2,IF(V533&gt;V534,"E",IF(V533&lt;V534,"S","√")),"")</f>
        <v/>
      </c>
      <c r="AE535" s="1" t="str">
        <f t="shared" si="635"/>
        <v/>
      </c>
      <c r="AF535" s="1">
        <f t="shared" si="579"/>
        <v>0</v>
      </c>
      <c r="AG535" s="1">
        <f t="shared" ca="1" si="584"/>
        <v>10</v>
      </c>
      <c r="AH535" s="1" t="str">
        <f t="shared" si="580"/>
        <v/>
      </c>
      <c r="AI535" s="1" t="str">
        <f t="shared" si="581"/>
        <v/>
      </c>
      <c r="AJ535" s="1" t="str">
        <f t="shared" si="582"/>
        <v/>
      </c>
      <c r="AL535" s="167">
        <f t="shared" ref="AL535:BE535" si="649">+IF($AE535="CC",SUMIF($R535:$V535,AL$9,$R554:$V554),0)</f>
        <v>0</v>
      </c>
      <c r="AM535" s="167">
        <f t="shared" si="649"/>
        <v>0</v>
      </c>
      <c r="AN535" s="167">
        <f t="shared" si="649"/>
        <v>0</v>
      </c>
      <c r="AO535" s="167">
        <f t="shared" si="649"/>
        <v>0</v>
      </c>
      <c r="AP535" s="167">
        <f t="shared" si="649"/>
        <v>0</v>
      </c>
      <c r="AQ535" s="167">
        <f t="shared" si="649"/>
        <v>0</v>
      </c>
      <c r="AR535" s="167">
        <f t="shared" si="649"/>
        <v>0</v>
      </c>
      <c r="AS535" s="167">
        <f t="shared" si="649"/>
        <v>0</v>
      </c>
      <c r="AT535" s="167">
        <f t="shared" si="649"/>
        <v>0</v>
      </c>
      <c r="AU535" s="167">
        <f t="shared" si="649"/>
        <v>0</v>
      </c>
      <c r="AV535" s="167">
        <f t="shared" si="649"/>
        <v>0</v>
      </c>
      <c r="AW535" s="167">
        <f t="shared" si="649"/>
        <v>0</v>
      </c>
      <c r="AX535" s="167">
        <f t="shared" si="649"/>
        <v>0</v>
      </c>
      <c r="AY535" s="167">
        <f t="shared" si="649"/>
        <v>0</v>
      </c>
      <c r="AZ535" s="167">
        <f t="shared" si="649"/>
        <v>0</v>
      </c>
      <c r="BA535" s="167">
        <f t="shared" si="649"/>
        <v>0</v>
      </c>
      <c r="BB535" s="167">
        <f t="shared" si="649"/>
        <v>0</v>
      </c>
      <c r="BC535" s="167">
        <f t="shared" si="649"/>
        <v>0</v>
      </c>
      <c r="BD535" s="167">
        <f t="shared" si="649"/>
        <v>0</v>
      </c>
      <c r="BE535" s="167">
        <f t="shared" si="649"/>
        <v>0</v>
      </c>
    </row>
    <row r="536" spans="1:62" ht="15" customHeight="1" thickBot="1">
      <c r="A536" s="119"/>
      <c r="B536" s="921" t="str">
        <f>+IF('Formulario 1'!$E$64=2,"",IF('Cuadro de Personal'!F537=0,"",IF('Cuadro de Personal'!F537&lt;'Cuadro de Personal'!G537,"Lecciones de TIE sobreasignadas",IF('Cuadro de Personal'!F537&gt;'Cuadro de Personal'!G537,"Lecciones de TIE sin asignar","Lecciones de TIE asignadas -√-"))))</f>
        <v/>
      </c>
      <c r="C536" s="922"/>
      <c r="D536" s="922"/>
      <c r="E536" s="922"/>
      <c r="F536" s="922"/>
      <c r="G536" s="923"/>
      <c r="H536" s="66"/>
      <c r="I536" s="157"/>
      <c r="J536" s="157"/>
      <c r="K536" s="157"/>
      <c r="L536" s="118"/>
      <c r="M536" s="118"/>
      <c r="N536" s="118"/>
      <c r="O536" s="118"/>
      <c r="P536" s="118"/>
      <c r="R536" s="118"/>
      <c r="T536" s="852" t="str">
        <f>+IF((Q534-Z533)&gt;-1,"Lecciones sin asignar en propiedad:","Exceso de lecciones asignadas en propiedad:")</f>
        <v>Lecciones sin asignar en propiedad:</v>
      </c>
      <c r="U536" s="853"/>
      <c r="V536" s="853"/>
      <c r="W536" s="853"/>
      <c r="X536" s="853"/>
      <c r="Y536" s="853"/>
      <c r="Z536" s="853"/>
      <c r="AA536" s="213">
        <f>+Q534-Z533</f>
        <v>0</v>
      </c>
      <c r="AE536" s="1" t="str">
        <f t="shared" si="635"/>
        <v/>
      </c>
      <c r="AF536" s="1">
        <f t="shared" si="579"/>
        <v>0</v>
      </c>
      <c r="AG536" s="1">
        <f t="shared" ca="1" si="584"/>
        <v>10</v>
      </c>
      <c r="AH536" s="1" t="str">
        <f t="shared" si="580"/>
        <v/>
      </c>
      <c r="AI536" s="1" t="str">
        <f t="shared" si="581"/>
        <v/>
      </c>
      <c r="AJ536" s="1" t="str">
        <f t="shared" si="582"/>
        <v/>
      </c>
      <c r="AL536" s="167">
        <f t="shared" ref="AL536:BE536" si="650">+IF($AE536="CC",SUMIF($R536:$V536,AL$9,$R555:$V555),0)</f>
        <v>0</v>
      </c>
      <c r="AM536" s="167">
        <f t="shared" si="650"/>
        <v>0</v>
      </c>
      <c r="AN536" s="167">
        <f t="shared" si="650"/>
        <v>0</v>
      </c>
      <c r="AO536" s="167">
        <f t="shared" si="650"/>
        <v>0</v>
      </c>
      <c r="AP536" s="167">
        <f t="shared" si="650"/>
        <v>0</v>
      </c>
      <c r="AQ536" s="167">
        <f t="shared" si="650"/>
        <v>0</v>
      </c>
      <c r="AR536" s="167">
        <f t="shared" si="650"/>
        <v>0</v>
      </c>
      <c r="AS536" s="167">
        <f t="shared" si="650"/>
        <v>0</v>
      </c>
      <c r="AT536" s="167">
        <f t="shared" si="650"/>
        <v>0</v>
      </c>
      <c r="AU536" s="167">
        <f t="shared" si="650"/>
        <v>0</v>
      </c>
      <c r="AV536" s="167">
        <f t="shared" si="650"/>
        <v>0</v>
      </c>
      <c r="AW536" s="167">
        <f t="shared" si="650"/>
        <v>0</v>
      </c>
      <c r="AX536" s="167">
        <f t="shared" si="650"/>
        <v>0</v>
      </c>
      <c r="AY536" s="167">
        <f t="shared" si="650"/>
        <v>0</v>
      </c>
      <c r="AZ536" s="167">
        <f t="shared" si="650"/>
        <v>0</v>
      </c>
      <c r="BA536" s="167">
        <f t="shared" si="650"/>
        <v>0</v>
      </c>
      <c r="BB536" s="167">
        <f t="shared" si="650"/>
        <v>0</v>
      </c>
      <c r="BC536" s="167">
        <f t="shared" si="650"/>
        <v>0</v>
      </c>
      <c r="BD536" s="167">
        <f t="shared" si="650"/>
        <v>0</v>
      </c>
      <c r="BE536" s="167">
        <f t="shared" si="650"/>
        <v>0</v>
      </c>
      <c r="BJ536" s="1">
        <f>+IF(OR(B536="",B536="Lecciones de TIE asignadas -√-"),1,0)</f>
        <v>1</v>
      </c>
    </row>
    <row r="537" spans="1:62" ht="15" customHeight="1" thickBot="1">
      <c r="A537" s="119"/>
      <c r="C537" s="78"/>
      <c r="D537" s="176">
        <f>IF($C512="n.a.","n.a.",LOOKUP($A505,'Hoja de Cálculo'!$S$20:$S$45,'Hoja de Cálculo'!AB$20:AB$45))</f>
        <v>0</v>
      </c>
      <c r="E537" s="177">
        <f>+IF(R514=12,R533,IF(S514=12,S533,IF(T514=12,T533,IF(U514=12,U533,IF(V514=12,V533,0)))))</f>
        <v>0</v>
      </c>
      <c r="F537" s="186">
        <f>IF($C512="n.a.",0,LOOKUP($A505,'Hoja de Cálculo'!$S$20:$S$45,'Hoja de Cálculo'!$AL$20:$AL$45))</f>
        <v>0</v>
      </c>
      <c r="G537" s="177">
        <f>+IF(R514=9,R533,0)+IF(S514=9,S533,0)+IF(T514=9,T533,0)+IF(U514=9,U533,0)+IF(V514=9,V533,0)</f>
        <v>0</v>
      </c>
      <c r="H537" s="66"/>
      <c r="I537" s="157"/>
      <c r="J537" s="157"/>
      <c r="K537" s="157"/>
      <c r="L537" s="118"/>
      <c r="M537" s="118"/>
      <c r="N537" s="118"/>
      <c r="O537" s="118"/>
      <c r="P537" s="118"/>
      <c r="Q537" s="854" t="str">
        <f>IF(AA536&lt;0,IF(AA537="","Exceso de lecciones en propiedad asignadas en lecciones Co-curriculares","Exceso de lecciones en propiedad sin asignar:"),"")</f>
        <v/>
      </c>
      <c r="R537" s="855"/>
      <c r="S537" s="855"/>
      <c r="T537" s="855"/>
      <c r="U537" s="855"/>
      <c r="V537" s="855"/>
      <c r="W537" s="855"/>
      <c r="X537" s="855"/>
      <c r="Y537" s="855"/>
      <c r="Z537" s="855"/>
      <c r="AA537" s="156" t="str">
        <f>+IF(AA536&lt;0,IF(W533&gt;=Z533,"",W533-Z533),"")</f>
        <v/>
      </c>
      <c r="AE537" s="1" t="str">
        <f t="shared" si="635"/>
        <v/>
      </c>
      <c r="AF537" s="1">
        <f t="shared" si="579"/>
        <v>0</v>
      </c>
      <c r="AG537" s="1">
        <f t="shared" ca="1" si="584"/>
        <v>10</v>
      </c>
      <c r="AH537" s="1" t="str">
        <f t="shared" si="580"/>
        <v/>
      </c>
      <c r="AI537" s="1" t="str">
        <f t="shared" si="581"/>
        <v/>
      </c>
      <c r="AJ537" s="1" t="str">
        <f t="shared" si="582"/>
        <v/>
      </c>
      <c r="AL537" s="167">
        <f t="shared" ref="AL537:BE537" si="651">+IF($AE537="CC",SUMIF($R537:$V537,AL$9,$R556:$V556),0)</f>
        <v>0</v>
      </c>
      <c r="AM537" s="167">
        <f t="shared" si="651"/>
        <v>0</v>
      </c>
      <c r="AN537" s="167">
        <f t="shared" si="651"/>
        <v>0</v>
      </c>
      <c r="AO537" s="167">
        <f t="shared" si="651"/>
        <v>0</v>
      </c>
      <c r="AP537" s="167">
        <f t="shared" si="651"/>
        <v>0</v>
      </c>
      <c r="AQ537" s="167">
        <f t="shared" si="651"/>
        <v>0</v>
      </c>
      <c r="AR537" s="167">
        <f t="shared" si="651"/>
        <v>0</v>
      </c>
      <c r="AS537" s="167">
        <f t="shared" si="651"/>
        <v>0</v>
      </c>
      <c r="AT537" s="167">
        <f t="shared" si="651"/>
        <v>0</v>
      </c>
      <c r="AU537" s="167">
        <f t="shared" si="651"/>
        <v>0</v>
      </c>
      <c r="AV537" s="167">
        <f t="shared" si="651"/>
        <v>0</v>
      </c>
      <c r="AW537" s="167">
        <f t="shared" si="651"/>
        <v>0</v>
      </c>
      <c r="AX537" s="167">
        <f t="shared" si="651"/>
        <v>0</v>
      </c>
      <c r="AY537" s="167">
        <f t="shared" si="651"/>
        <v>0</v>
      </c>
      <c r="AZ537" s="167">
        <f t="shared" si="651"/>
        <v>0</v>
      </c>
      <c r="BA537" s="167">
        <f t="shared" si="651"/>
        <v>0</v>
      </c>
      <c r="BB537" s="167">
        <f t="shared" si="651"/>
        <v>0</v>
      </c>
      <c r="BC537" s="167">
        <f t="shared" si="651"/>
        <v>0</v>
      </c>
      <c r="BD537" s="167">
        <f t="shared" si="651"/>
        <v>0</v>
      </c>
      <c r="BE537" s="167">
        <f t="shared" si="651"/>
        <v>0</v>
      </c>
      <c r="BG537" s="167">
        <f>+IF(AA537&lt;0,-AA537,0)</f>
        <v>0</v>
      </c>
    </row>
    <row r="538" spans="1:62" ht="7.5" customHeight="1" thickBot="1">
      <c r="C538" s="78"/>
      <c r="D538" s="78"/>
      <c r="E538" s="78"/>
      <c r="F538" s="78"/>
      <c r="G538" s="78"/>
      <c r="AE538" s="1" t="str">
        <f t="shared" si="635"/>
        <v/>
      </c>
      <c r="AF538" s="1">
        <f t="shared" si="579"/>
        <v>0</v>
      </c>
      <c r="AG538" s="1">
        <f t="shared" ca="1" si="584"/>
        <v>10</v>
      </c>
      <c r="AH538" s="1" t="str">
        <f t="shared" si="580"/>
        <v/>
      </c>
      <c r="AI538" s="1" t="str">
        <f t="shared" si="581"/>
        <v/>
      </c>
      <c r="AJ538" s="1" t="str">
        <f t="shared" si="582"/>
        <v/>
      </c>
      <c r="AL538" s="167">
        <f t="shared" ref="AL538:BE538" si="652">+IF($AE538="CC",SUMIF($R538:$V538,AL$9,$R557:$V557),0)</f>
        <v>0</v>
      </c>
      <c r="AM538" s="167">
        <f t="shared" si="652"/>
        <v>0</v>
      </c>
      <c r="AN538" s="167">
        <f t="shared" si="652"/>
        <v>0</v>
      </c>
      <c r="AO538" s="167">
        <f t="shared" si="652"/>
        <v>0</v>
      </c>
      <c r="AP538" s="167">
        <f t="shared" si="652"/>
        <v>0</v>
      </c>
      <c r="AQ538" s="167">
        <f t="shared" si="652"/>
        <v>0</v>
      </c>
      <c r="AR538" s="167">
        <f t="shared" si="652"/>
        <v>0</v>
      </c>
      <c r="AS538" s="167">
        <f t="shared" si="652"/>
        <v>0</v>
      </c>
      <c r="AT538" s="167">
        <f t="shared" si="652"/>
        <v>0</v>
      </c>
      <c r="AU538" s="167">
        <f t="shared" si="652"/>
        <v>0</v>
      </c>
      <c r="AV538" s="167">
        <f t="shared" si="652"/>
        <v>0</v>
      </c>
      <c r="AW538" s="167">
        <f t="shared" si="652"/>
        <v>0</v>
      </c>
      <c r="AX538" s="167">
        <f t="shared" si="652"/>
        <v>0</v>
      </c>
      <c r="AY538" s="167">
        <f t="shared" si="652"/>
        <v>0</v>
      </c>
      <c r="AZ538" s="167">
        <f t="shared" si="652"/>
        <v>0</v>
      </c>
      <c r="BA538" s="167">
        <f t="shared" si="652"/>
        <v>0</v>
      </c>
      <c r="BB538" s="167">
        <f t="shared" si="652"/>
        <v>0</v>
      </c>
      <c r="BC538" s="167">
        <f t="shared" si="652"/>
        <v>0</v>
      </c>
      <c r="BD538" s="167">
        <f t="shared" si="652"/>
        <v>0</v>
      </c>
      <c r="BE538" s="167">
        <f t="shared" si="652"/>
        <v>0</v>
      </c>
      <c r="BG538" s="167"/>
    </row>
    <row r="539" spans="1:62" ht="15.75" customHeight="1">
      <c r="C539" s="856" t="s">
        <v>939</v>
      </c>
      <c r="D539" s="857"/>
      <c r="E539" s="857"/>
      <c r="F539" s="303"/>
      <c r="G539" s="303"/>
      <c r="H539" s="303"/>
      <c r="I539" s="303"/>
      <c r="J539" s="303"/>
      <c r="K539" s="303"/>
      <c r="L539" s="303"/>
      <c r="M539" s="303"/>
      <c r="N539" s="303"/>
      <c r="O539" s="303"/>
      <c r="P539" s="303"/>
      <c r="Q539" s="303"/>
      <c r="R539" s="303"/>
      <c r="S539" s="303"/>
      <c r="T539" s="303"/>
      <c r="U539" s="303"/>
      <c r="V539" s="303"/>
      <c r="W539" s="303"/>
      <c r="X539" s="168"/>
      <c r="Y539" s="303"/>
      <c r="Z539" s="303"/>
      <c r="AA539" s="82"/>
      <c r="AE539" s="1" t="str">
        <f t="shared" si="635"/>
        <v/>
      </c>
      <c r="AF539" s="1">
        <f t="shared" ca="1" si="579"/>
        <v>0</v>
      </c>
      <c r="AG539" s="1">
        <f t="shared" ca="1" si="584"/>
        <v>10</v>
      </c>
      <c r="AH539" s="1" t="str">
        <f t="shared" ca="1" si="580"/>
        <v/>
      </c>
      <c r="AI539" s="1" t="str">
        <f t="shared" ca="1" si="581"/>
        <v/>
      </c>
      <c r="AJ539" s="1" t="str">
        <f t="shared" ca="1" si="582"/>
        <v/>
      </c>
      <c r="AL539" s="167">
        <f t="shared" ref="AL539:BE539" si="653">+IF($AE539="CC",SUMIF($R539:$V539,AL$9,$R558:$V558),0)</f>
        <v>0</v>
      </c>
      <c r="AM539" s="167">
        <f t="shared" si="653"/>
        <v>0</v>
      </c>
      <c r="AN539" s="167">
        <f t="shared" si="653"/>
        <v>0</v>
      </c>
      <c r="AO539" s="167">
        <f t="shared" si="653"/>
        <v>0</v>
      </c>
      <c r="AP539" s="167">
        <f t="shared" si="653"/>
        <v>0</v>
      </c>
      <c r="AQ539" s="167">
        <f t="shared" si="653"/>
        <v>0</v>
      </c>
      <c r="AR539" s="167">
        <f t="shared" si="653"/>
        <v>0</v>
      </c>
      <c r="AS539" s="167">
        <f t="shared" si="653"/>
        <v>0</v>
      </c>
      <c r="AT539" s="167">
        <f t="shared" si="653"/>
        <v>0</v>
      </c>
      <c r="AU539" s="167">
        <f t="shared" si="653"/>
        <v>0</v>
      </c>
      <c r="AV539" s="167">
        <f t="shared" si="653"/>
        <v>0</v>
      </c>
      <c r="AW539" s="167">
        <f t="shared" si="653"/>
        <v>0</v>
      </c>
      <c r="AX539" s="167">
        <f t="shared" si="653"/>
        <v>0</v>
      </c>
      <c r="AY539" s="167">
        <f t="shared" si="653"/>
        <v>0</v>
      </c>
      <c r="AZ539" s="167">
        <f t="shared" si="653"/>
        <v>0</v>
      </c>
      <c r="BA539" s="167">
        <f t="shared" si="653"/>
        <v>0</v>
      </c>
      <c r="BB539" s="167">
        <f t="shared" si="653"/>
        <v>0</v>
      </c>
      <c r="BC539" s="167">
        <f t="shared" si="653"/>
        <v>0</v>
      </c>
      <c r="BD539" s="167">
        <f t="shared" si="653"/>
        <v>0</v>
      </c>
      <c r="BE539" s="167">
        <f t="shared" si="653"/>
        <v>0</v>
      </c>
      <c r="BG539" s="167"/>
    </row>
    <row r="540" spans="1:62" ht="15.75" customHeight="1">
      <c r="C540" s="836" t="s">
        <v>940</v>
      </c>
      <c r="D540" s="837"/>
      <c r="E540" s="837"/>
      <c r="F540" s="837"/>
      <c r="G540" s="837"/>
      <c r="H540" s="837"/>
      <c r="I540" s="837"/>
      <c r="J540" s="837"/>
      <c r="K540" s="837"/>
      <c r="L540" s="837"/>
      <c r="M540" s="837"/>
      <c r="N540" s="837"/>
      <c r="O540" s="837"/>
      <c r="P540" s="837"/>
      <c r="Q540" s="837"/>
      <c r="R540" s="837"/>
      <c r="S540" s="837"/>
      <c r="T540" s="837"/>
      <c r="U540" s="837"/>
      <c r="V540" s="837"/>
      <c r="W540" s="837"/>
      <c r="X540" s="837"/>
      <c r="Y540" s="837"/>
      <c r="Z540" s="837"/>
      <c r="AA540" s="838"/>
      <c r="AE540" s="1" t="str">
        <f t="shared" si="635"/>
        <v/>
      </c>
      <c r="AF540" s="1">
        <f t="shared" si="579"/>
        <v>0</v>
      </c>
      <c r="AG540" s="1">
        <f t="shared" ca="1" si="584"/>
        <v>10</v>
      </c>
      <c r="AH540" s="1" t="str">
        <f t="shared" si="580"/>
        <v/>
      </c>
      <c r="AI540" s="1" t="str">
        <f t="shared" si="581"/>
        <v/>
      </c>
      <c r="AJ540" s="1" t="str">
        <f t="shared" si="582"/>
        <v/>
      </c>
      <c r="AL540" s="167">
        <f t="shared" ref="AL540:BE540" si="654">+IF($AE540="CC",SUMIF($R540:$V540,AL$9,$R559:$V559),0)</f>
        <v>0</v>
      </c>
      <c r="AM540" s="167">
        <f t="shared" si="654"/>
        <v>0</v>
      </c>
      <c r="AN540" s="167">
        <f t="shared" si="654"/>
        <v>0</v>
      </c>
      <c r="AO540" s="167">
        <f t="shared" si="654"/>
        <v>0</v>
      </c>
      <c r="AP540" s="167">
        <f t="shared" si="654"/>
        <v>0</v>
      </c>
      <c r="AQ540" s="167">
        <f t="shared" si="654"/>
        <v>0</v>
      </c>
      <c r="AR540" s="167">
        <f t="shared" si="654"/>
        <v>0</v>
      </c>
      <c r="AS540" s="167">
        <f t="shared" si="654"/>
        <v>0</v>
      </c>
      <c r="AT540" s="167">
        <f t="shared" si="654"/>
        <v>0</v>
      </c>
      <c r="AU540" s="167">
        <f t="shared" si="654"/>
        <v>0</v>
      </c>
      <c r="AV540" s="167">
        <f t="shared" si="654"/>
        <v>0</v>
      </c>
      <c r="AW540" s="167">
        <f t="shared" si="654"/>
        <v>0</v>
      </c>
      <c r="AX540" s="167">
        <f t="shared" si="654"/>
        <v>0</v>
      </c>
      <c r="AY540" s="167">
        <f t="shared" si="654"/>
        <v>0</v>
      </c>
      <c r="AZ540" s="167">
        <f t="shared" si="654"/>
        <v>0</v>
      </c>
      <c r="BA540" s="167">
        <f t="shared" si="654"/>
        <v>0</v>
      </c>
      <c r="BB540" s="167">
        <f t="shared" si="654"/>
        <v>0</v>
      </c>
      <c r="BC540" s="167">
        <f t="shared" si="654"/>
        <v>0</v>
      </c>
      <c r="BD540" s="167">
        <f t="shared" si="654"/>
        <v>0</v>
      </c>
      <c r="BE540" s="167">
        <f t="shared" si="654"/>
        <v>0</v>
      </c>
      <c r="BG540" s="167"/>
    </row>
    <row r="541" spans="1:62" ht="15.75" customHeight="1">
      <c r="C541" s="836" t="s">
        <v>1025</v>
      </c>
      <c r="D541" s="837"/>
      <c r="E541" s="837"/>
      <c r="F541" s="837"/>
      <c r="G541" s="837"/>
      <c r="H541" s="837"/>
      <c r="I541" s="837"/>
      <c r="J541" s="837"/>
      <c r="K541" s="837"/>
      <c r="L541" s="837"/>
      <c r="M541" s="837"/>
      <c r="N541" s="837"/>
      <c r="O541" s="837"/>
      <c r="P541" s="837"/>
      <c r="Q541" s="837"/>
      <c r="R541" s="837"/>
      <c r="S541" s="837"/>
      <c r="T541" s="837"/>
      <c r="U541" s="837"/>
      <c r="V541" s="837"/>
      <c r="W541" s="837"/>
      <c r="X541" s="837"/>
      <c r="Y541" s="837"/>
      <c r="Z541" s="837"/>
      <c r="AA541" s="838"/>
      <c r="AE541" s="1" t="str">
        <f t="shared" si="635"/>
        <v/>
      </c>
      <c r="AF541" s="1">
        <f t="shared" si="579"/>
        <v>0</v>
      </c>
      <c r="AG541" s="1">
        <f t="shared" ca="1" si="584"/>
        <v>10</v>
      </c>
      <c r="AH541" s="1" t="str">
        <f t="shared" si="580"/>
        <v/>
      </c>
      <c r="AI541" s="1" t="str">
        <f t="shared" si="581"/>
        <v/>
      </c>
      <c r="AJ541" s="1" t="str">
        <f t="shared" si="582"/>
        <v/>
      </c>
      <c r="AL541" s="167">
        <f t="shared" ref="AL541:BE541" si="655">+IF($AE541="CC",SUMIF($R541:$V541,AL$9,$R560:$V560),0)</f>
        <v>0</v>
      </c>
      <c r="AM541" s="167">
        <f t="shared" si="655"/>
        <v>0</v>
      </c>
      <c r="AN541" s="167">
        <f t="shared" si="655"/>
        <v>0</v>
      </c>
      <c r="AO541" s="167">
        <f t="shared" si="655"/>
        <v>0</v>
      </c>
      <c r="AP541" s="167">
        <f t="shared" si="655"/>
        <v>0</v>
      </c>
      <c r="AQ541" s="167">
        <f t="shared" si="655"/>
        <v>0</v>
      </c>
      <c r="AR541" s="167">
        <f t="shared" si="655"/>
        <v>0</v>
      </c>
      <c r="AS541" s="167">
        <f t="shared" si="655"/>
        <v>0</v>
      </c>
      <c r="AT541" s="167">
        <f t="shared" si="655"/>
        <v>0</v>
      </c>
      <c r="AU541" s="167">
        <f t="shared" si="655"/>
        <v>0</v>
      </c>
      <c r="AV541" s="167">
        <f t="shared" si="655"/>
        <v>0</v>
      </c>
      <c r="AW541" s="167">
        <f t="shared" si="655"/>
        <v>0</v>
      </c>
      <c r="AX541" s="167">
        <f t="shared" si="655"/>
        <v>0</v>
      </c>
      <c r="AY541" s="167">
        <f t="shared" si="655"/>
        <v>0</v>
      </c>
      <c r="AZ541" s="167">
        <f t="shared" si="655"/>
        <v>0</v>
      </c>
      <c r="BA541" s="167">
        <f t="shared" si="655"/>
        <v>0</v>
      </c>
      <c r="BB541" s="167">
        <f t="shared" si="655"/>
        <v>0</v>
      </c>
      <c r="BC541" s="167">
        <f t="shared" si="655"/>
        <v>0</v>
      </c>
      <c r="BD541" s="167">
        <f t="shared" si="655"/>
        <v>0</v>
      </c>
      <c r="BE541" s="167">
        <f t="shared" si="655"/>
        <v>0</v>
      </c>
      <c r="BG541" s="167"/>
    </row>
    <row r="542" spans="1:62">
      <c r="C542" s="839" t="s">
        <v>1022</v>
      </c>
      <c r="D542" s="837"/>
      <c r="E542" s="837"/>
      <c r="F542" s="837"/>
      <c r="G542" s="837"/>
      <c r="H542" s="837"/>
      <c r="I542" s="837"/>
      <c r="J542" s="837"/>
      <c r="K542" s="837"/>
      <c r="L542" s="837"/>
      <c r="M542" s="837"/>
      <c r="N542" s="837"/>
      <c r="O542" s="837"/>
      <c r="P542" s="837"/>
      <c r="Q542" s="837"/>
      <c r="R542" s="837"/>
      <c r="S542" s="837"/>
      <c r="T542" s="837"/>
      <c r="U542" s="837"/>
      <c r="V542" s="837"/>
      <c r="W542" s="837"/>
      <c r="X542" s="837"/>
      <c r="Y542" s="837"/>
      <c r="Z542" s="837"/>
      <c r="AA542" s="838"/>
      <c r="AE542" s="1" t="str">
        <f t="shared" si="635"/>
        <v/>
      </c>
      <c r="AF542" s="1">
        <f t="shared" ref="AF542:AF605" si="656">+IF(Z569="Hoja de Cálculo",1,0)</f>
        <v>0</v>
      </c>
      <c r="AG542" s="1">
        <f t="shared" ca="1" si="584"/>
        <v>10</v>
      </c>
      <c r="AH542" s="1" t="str">
        <f t="shared" ref="AH542:AH605" si="657">+IF(AF542=1,AG542,"")</f>
        <v/>
      </c>
      <c r="AI542" s="1" t="str">
        <f t="shared" ref="AI542:AI605" si="658">+IF(AF542=1,CONCATENATE("CP",AG542),"")</f>
        <v/>
      </c>
      <c r="AJ542" s="1" t="str">
        <f t="shared" ref="AJ542:AJ605" si="659">+IF(AF542=1,AB542,"")</f>
        <v/>
      </c>
      <c r="AL542" s="167">
        <f t="shared" ref="AL542:BE542" si="660">+IF($AE542="CC",SUMIF($R542:$V542,AL$9,$R561:$V561),0)</f>
        <v>0</v>
      </c>
      <c r="AM542" s="167">
        <f t="shared" si="660"/>
        <v>0</v>
      </c>
      <c r="AN542" s="167">
        <f t="shared" si="660"/>
        <v>0</v>
      </c>
      <c r="AO542" s="167">
        <f t="shared" si="660"/>
        <v>0</v>
      </c>
      <c r="AP542" s="167">
        <f t="shared" si="660"/>
        <v>0</v>
      </c>
      <c r="AQ542" s="167">
        <f t="shared" si="660"/>
        <v>0</v>
      </c>
      <c r="AR542" s="167">
        <f t="shared" si="660"/>
        <v>0</v>
      </c>
      <c r="AS542" s="167">
        <f t="shared" si="660"/>
        <v>0</v>
      </c>
      <c r="AT542" s="167">
        <f t="shared" si="660"/>
        <v>0</v>
      </c>
      <c r="AU542" s="167">
        <f t="shared" si="660"/>
        <v>0</v>
      </c>
      <c r="AV542" s="167">
        <f t="shared" si="660"/>
        <v>0</v>
      </c>
      <c r="AW542" s="167">
        <f t="shared" si="660"/>
        <v>0</v>
      </c>
      <c r="AX542" s="167">
        <f t="shared" si="660"/>
        <v>0</v>
      </c>
      <c r="AY542" s="167">
        <f t="shared" si="660"/>
        <v>0</v>
      </c>
      <c r="AZ542" s="167">
        <f t="shared" si="660"/>
        <v>0</v>
      </c>
      <c r="BA542" s="167">
        <f t="shared" si="660"/>
        <v>0</v>
      </c>
      <c r="BB542" s="167">
        <f t="shared" si="660"/>
        <v>0</v>
      </c>
      <c r="BC542" s="167">
        <f t="shared" si="660"/>
        <v>0</v>
      </c>
      <c r="BD542" s="167">
        <f t="shared" si="660"/>
        <v>0</v>
      </c>
      <c r="BE542" s="167">
        <f t="shared" si="660"/>
        <v>0</v>
      </c>
      <c r="BG542" s="167"/>
    </row>
    <row r="543" spans="1:62" ht="15" customHeight="1">
      <c r="C543" s="836" t="s">
        <v>941</v>
      </c>
      <c r="D543" s="837"/>
      <c r="E543" s="837"/>
      <c r="F543" s="837"/>
      <c r="G543" s="837"/>
      <c r="H543" s="837"/>
      <c r="I543" s="837"/>
      <c r="J543" s="837"/>
      <c r="K543" s="837"/>
      <c r="L543" s="837"/>
      <c r="M543" s="837"/>
      <c r="N543" s="837"/>
      <c r="O543" s="837"/>
      <c r="P543" s="837"/>
      <c r="Q543" s="837"/>
      <c r="R543" s="837"/>
      <c r="S543" s="837"/>
      <c r="T543" s="837"/>
      <c r="U543" s="837"/>
      <c r="V543" s="837"/>
      <c r="W543" s="837"/>
      <c r="X543" s="837"/>
      <c r="Y543" s="837"/>
      <c r="Z543" s="837"/>
      <c r="AA543" s="838"/>
      <c r="AE543" s="1" t="str">
        <f t="shared" si="635"/>
        <v/>
      </c>
      <c r="AF543" s="1">
        <f t="shared" si="656"/>
        <v>0</v>
      </c>
      <c r="AG543" s="1">
        <f t="shared" ref="AG543:AG606" ca="1" si="661">+AG542+AF543</f>
        <v>10</v>
      </c>
      <c r="AH543" s="1" t="str">
        <f t="shared" si="657"/>
        <v/>
      </c>
      <c r="AI543" s="1" t="str">
        <f t="shared" si="658"/>
        <v/>
      </c>
      <c r="AJ543" s="1" t="str">
        <f t="shared" si="659"/>
        <v/>
      </c>
      <c r="AL543" s="167">
        <f t="shared" ref="AL543:BE543" si="662">+IF($AE543="CC",SUMIF($R543:$V543,AL$9,$R562:$V562),0)</f>
        <v>0</v>
      </c>
      <c r="AM543" s="167">
        <f t="shared" si="662"/>
        <v>0</v>
      </c>
      <c r="AN543" s="167">
        <f t="shared" si="662"/>
        <v>0</v>
      </c>
      <c r="AO543" s="167">
        <f t="shared" si="662"/>
        <v>0</v>
      </c>
      <c r="AP543" s="167">
        <f t="shared" si="662"/>
        <v>0</v>
      </c>
      <c r="AQ543" s="167">
        <f t="shared" si="662"/>
        <v>0</v>
      </c>
      <c r="AR543" s="167">
        <f t="shared" si="662"/>
        <v>0</v>
      </c>
      <c r="AS543" s="167">
        <f t="shared" si="662"/>
        <v>0</v>
      </c>
      <c r="AT543" s="167">
        <f t="shared" si="662"/>
        <v>0</v>
      </c>
      <c r="AU543" s="167">
        <f t="shared" si="662"/>
        <v>0</v>
      </c>
      <c r="AV543" s="167">
        <f t="shared" si="662"/>
        <v>0</v>
      </c>
      <c r="AW543" s="167">
        <f t="shared" si="662"/>
        <v>0</v>
      </c>
      <c r="AX543" s="167">
        <f t="shared" si="662"/>
        <v>0</v>
      </c>
      <c r="AY543" s="167">
        <f t="shared" si="662"/>
        <v>0</v>
      </c>
      <c r="AZ543" s="167">
        <f t="shared" si="662"/>
        <v>0</v>
      </c>
      <c r="BA543" s="167">
        <f t="shared" si="662"/>
        <v>0</v>
      </c>
      <c r="BB543" s="167">
        <f t="shared" si="662"/>
        <v>0</v>
      </c>
      <c r="BC543" s="167">
        <f t="shared" si="662"/>
        <v>0</v>
      </c>
      <c r="BD543" s="167">
        <f t="shared" si="662"/>
        <v>0</v>
      </c>
      <c r="BE543" s="167">
        <f t="shared" si="662"/>
        <v>0</v>
      </c>
      <c r="BG543" s="167"/>
    </row>
    <row r="544" spans="1:62" ht="15" customHeight="1" thickBot="1">
      <c r="C544" s="840" t="s">
        <v>942</v>
      </c>
      <c r="D544" s="841"/>
      <c r="E544" s="841"/>
      <c r="F544" s="841"/>
      <c r="G544" s="841"/>
      <c r="H544" s="841"/>
      <c r="I544" s="841"/>
      <c r="J544" s="841"/>
      <c r="K544" s="841"/>
      <c r="L544" s="841"/>
      <c r="M544" s="841"/>
      <c r="N544" s="841"/>
      <c r="O544" s="841"/>
      <c r="P544" s="841"/>
      <c r="Q544" s="841"/>
      <c r="R544" s="841"/>
      <c r="S544" s="841"/>
      <c r="T544" s="841"/>
      <c r="U544" s="841"/>
      <c r="V544" s="841"/>
      <c r="W544" s="841"/>
      <c r="X544" s="841"/>
      <c r="Y544" s="841"/>
      <c r="Z544" s="841"/>
      <c r="AA544" s="842"/>
      <c r="AE544" s="1" t="str">
        <f t="shared" si="635"/>
        <v/>
      </c>
      <c r="AF544" s="1">
        <f t="shared" si="656"/>
        <v>0</v>
      </c>
      <c r="AG544" s="1">
        <f t="shared" ca="1" si="661"/>
        <v>10</v>
      </c>
      <c r="AH544" s="1" t="str">
        <f t="shared" si="657"/>
        <v/>
      </c>
      <c r="AI544" s="1" t="str">
        <f t="shared" si="658"/>
        <v/>
      </c>
      <c r="AJ544" s="1" t="str">
        <f t="shared" si="659"/>
        <v/>
      </c>
      <c r="AL544" s="167">
        <f t="shared" ref="AL544:BE544" si="663">+IF($AE544="CC",SUMIF($R544:$V544,AL$9,$R563:$V563),0)</f>
        <v>0</v>
      </c>
      <c r="AM544" s="167">
        <f t="shared" si="663"/>
        <v>0</v>
      </c>
      <c r="AN544" s="167">
        <f t="shared" si="663"/>
        <v>0</v>
      </c>
      <c r="AO544" s="167">
        <f t="shared" si="663"/>
        <v>0</v>
      </c>
      <c r="AP544" s="167">
        <f t="shared" si="663"/>
        <v>0</v>
      </c>
      <c r="AQ544" s="167">
        <f t="shared" si="663"/>
        <v>0</v>
      </c>
      <c r="AR544" s="167">
        <f t="shared" si="663"/>
        <v>0</v>
      </c>
      <c r="AS544" s="167">
        <f t="shared" si="663"/>
        <v>0</v>
      </c>
      <c r="AT544" s="167">
        <f t="shared" si="663"/>
        <v>0</v>
      </c>
      <c r="AU544" s="167">
        <f t="shared" si="663"/>
        <v>0</v>
      </c>
      <c r="AV544" s="167">
        <f t="shared" si="663"/>
        <v>0</v>
      </c>
      <c r="AW544" s="167">
        <f t="shared" si="663"/>
        <v>0</v>
      </c>
      <c r="AX544" s="167">
        <f t="shared" si="663"/>
        <v>0</v>
      </c>
      <c r="AY544" s="167">
        <f t="shared" si="663"/>
        <v>0</v>
      </c>
      <c r="AZ544" s="167">
        <f t="shared" si="663"/>
        <v>0</v>
      </c>
      <c r="BA544" s="167">
        <f t="shared" si="663"/>
        <v>0</v>
      </c>
      <c r="BB544" s="167">
        <f t="shared" si="663"/>
        <v>0</v>
      </c>
      <c r="BC544" s="167">
        <f t="shared" si="663"/>
        <v>0</v>
      </c>
      <c r="BD544" s="167">
        <f t="shared" si="663"/>
        <v>0</v>
      </c>
      <c r="BE544" s="167">
        <f t="shared" si="663"/>
        <v>0</v>
      </c>
      <c r="BG544" s="167"/>
    </row>
    <row r="545" spans="3:59" ht="7.5" customHeight="1" thickBot="1">
      <c r="AE545" s="1" t="str">
        <f t="shared" si="635"/>
        <v/>
      </c>
      <c r="AF545" s="1">
        <f t="shared" si="656"/>
        <v>0</v>
      </c>
      <c r="AG545" s="1">
        <f t="shared" ca="1" si="661"/>
        <v>10</v>
      </c>
      <c r="AH545" s="1" t="str">
        <f t="shared" si="657"/>
        <v/>
      </c>
      <c r="AI545" s="1" t="str">
        <f t="shared" si="658"/>
        <v/>
      </c>
      <c r="AJ545" s="1" t="str">
        <f t="shared" si="659"/>
        <v/>
      </c>
      <c r="AL545" s="167">
        <f t="shared" ref="AL545:BE545" si="664">+IF($AE545="CC",SUMIF($R545:$V545,AL$9,$R564:$V564),0)</f>
        <v>0</v>
      </c>
      <c r="AM545" s="167">
        <f t="shared" si="664"/>
        <v>0</v>
      </c>
      <c r="AN545" s="167">
        <f t="shared" si="664"/>
        <v>0</v>
      </c>
      <c r="AO545" s="167">
        <f t="shared" si="664"/>
        <v>0</v>
      </c>
      <c r="AP545" s="167">
        <f t="shared" si="664"/>
        <v>0</v>
      </c>
      <c r="AQ545" s="167">
        <f t="shared" si="664"/>
        <v>0</v>
      </c>
      <c r="AR545" s="167">
        <f t="shared" si="664"/>
        <v>0</v>
      </c>
      <c r="AS545" s="167">
        <f t="shared" si="664"/>
        <v>0</v>
      </c>
      <c r="AT545" s="167">
        <f t="shared" si="664"/>
        <v>0</v>
      </c>
      <c r="AU545" s="167">
        <f t="shared" si="664"/>
        <v>0</v>
      </c>
      <c r="AV545" s="167">
        <f t="shared" si="664"/>
        <v>0</v>
      </c>
      <c r="AW545" s="167">
        <f t="shared" si="664"/>
        <v>0</v>
      </c>
      <c r="AX545" s="167">
        <f t="shared" si="664"/>
        <v>0</v>
      </c>
      <c r="AY545" s="167">
        <f t="shared" si="664"/>
        <v>0</v>
      </c>
      <c r="AZ545" s="167">
        <f t="shared" si="664"/>
        <v>0</v>
      </c>
      <c r="BA545" s="167">
        <f t="shared" si="664"/>
        <v>0</v>
      </c>
      <c r="BB545" s="167">
        <f t="shared" si="664"/>
        <v>0</v>
      </c>
      <c r="BC545" s="167">
        <f t="shared" si="664"/>
        <v>0</v>
      </c>
      <c r="BD545" s="167">
        <f t="shared" si="664"/>
        <v>0</v>
      </c>
      <c r="BE545" s="167">
        <f t="shared" si="664"/>
        <v>0</v>
      </c>
      <c r="BG545" s="167"/>
    </row>
    <row r="546" spans="3:59">
      <c r="C546" s="83" t="s">
        <v>943</v>
      </c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169"/>
      <c r="Y546" s="84"/>
      <c r="Z546" s="84"/>
      <c r="AA546" s="85"/>
      <c r="AE546" s="1" t="str">
        <f t="shared" si="635"/>
        <v/>
      </c>
      <c r="AF546" s="1">
        <f t="shared" si="656"/>
        <v>0</v>
      </c>
      <c r="AG546" s="1">
        <f t="shared" ca="1" si="661"/>
        <v>10</v>
      </c>
      <c r="AH546" s="1" t="str">
        <f t="shared" si="657"/>
        <v/>
      </c>
      <c r="AI546" s="1" t="str">
        <f t="shared" si="658"/>
        <v/>
      </c>
      <c r="AJ546" s="1" t="str">
        <f t="shared" si="659"/>
        <v/>
      </c>
      <c r="AL546" s="167">
        <f t="shared" ref="AL546:BE546" si="665">+IF($AE546="CC",SUMIF($R546:$V546,AL$9,$R565:$V565),0)</f>
        <v>0</v>
      </c>
      <c r="AM546" s="167">
        <f t="shared" si="665"/>
        <v>0</v>
      </c>
      <c r="AN546" s="167">
        <f t="shared" si="665"/>
        <v>0</v>
      </c>
      <c r="AO546" s="167">
        <f t="shared" si="665"/>
        <v>0</v>
      </c>
      <c r="AP546" s="167">
        <f t="shared" si="665"/>
        <v>0</v>
      </c>
      <c r="AQ546" s="167">
        <f t="shared" si="665"/>
        <v>0</v>
      </c>
      <c r="AR546" s="167">
        <f t="shared" si="665"/>
        <v>0</v>
      </c>
      <c r="AS546" s="167">
        <f t="shared" si="665"/>
        <v>0</v>
      </c>
      <c r="AT546" s="167">
        <f t="shared" si="665"/>
        <v>0</v>
      </c>
      <c r="AU546" s="167">
        <f t="shared" si="665"/>
        <v>0</v>
      </c>
      <c r="AV546" s="167">
        <f t="shared" si="665"/>
        <v>0</v>
      </c>
      <c r="AW546" s="167">
        <f t="shared" si="665"/>
        <v>0</v>
      </c>
      <c r="AX546" s="167">
        <f t="shared" si="665"/>
        <v>0</v>
      </c>
      <c r="AY546" s="167">
        <f t="shared" si="665"/>
        <v>0</v>
      </c>
      <c r="AZ546" s="167">
        <f t="shared" si="665"/>
        <v>0</v>
      </c>
      <c r="BA546" s="167">
        <f t="shared" si="665"/>
        <v>0</v>
      </c>
      <c r="BB546" s="167">
        <f t="shared" si="665"/>
        <v>0</v>
      </c>
      <c r="BC546" s="167">
        <f t="shared" si="665"/>
        <v>0</v>
      </c>
      <c r="BD546" s="167">
        <f t="shared" si="665"/>
        <v>0</v>
      </c>
      <c r="BE546" s="167">
        <f t="shared" si="665"/>
        <v>0</v>
      </c>
      <c r="BG546" s="167"/>
    </row>
    <row r="547" spans="3:59">
      <c r="C547" s="843"/>
      <c r="D547" s="844"/>
      <c r="E547" s="844"/>
      <c r="F547" s="844"/>
      <c r="G547" s="844"/>
      <c r="H547" s="844"/>
      <c r="I547" s="844"/>
      <c r="J547" s="844"/>
      <c r="K547" s="844"/>
      <c r="L547" s="844"/>
      <c r="M547" s="844"/>
      <c r="N547" s="844"/>
      <c r="O547" s="844"/>
      <c r="P547" s="844"/>
      <c r="Q547" s="844"/>
      <c r="R547" s="844"/>
      <c r="S547" s="844"/>
      <c r="T547" s="844"/>
      <c r="U547" s="844"/>
      <c r="V547" s="844"/>
      <c r="W547" s="844"/>
      <c r="X547" s="844"/>
      <c r="Y547" s="844"/>
      <c r="Z547" s="844"/>
      <c r="AA547" s="845"/>
      <c r="AE547" s="1" t="str">
        <f t="shared" si="635"/>
        <v/>
      </c>
      <c r="AF547" s="1">
        <f t="shared" si="656"/>
        <v>0</v>
      </c>
      <c r="AG547" s="1">
        <f t="shared" ca="1" si="661"/>
        <v>10</v>
      </c>
      <c r="AH547" s="1" t="str">
        <f t="shared" si="657"/>
        <v/>
      </c>
      <c r="AI547" s="1" t="str">
        <f t="shared" si="658"/>
        <v/>
      </c>
      <c r="AJ547" s="1" t="str">
        <f t="shared" si="659"/>
        <v/>
      </c>
      <c r="AL547" s="167">
        <f t="shared" ref="AL547:BE547" si="666">+IF($AE547="CC",SUMIF($R547:$V547,AL$9,$R566:$V566),0)</f>
        <v>0</v>
      </c>
      <c r="AM547" s="167">
        <f t="shared" si="666"/>
        <v>0</v>
      </c>
      <c r="AN547" s="167">
        <f t="shared" si="666"/>
        <v>0</v>
      </c>
      <c r="AO547" s="167">
        <f t="shared" si="666"/>
        <v>0</v>
      </c>
      <c r="AP547" s="167">
        <f t="shared" si="666"/>
        <v>0</v>
      </c>
      <c r="AQ547" s="167">
        <f t="shared" si="666"/>
        <v>0</v>
      </c>
      <c r="AR547" s="167">
        <f t="shared" si="666"/>
        <v>0</v>
      </c>
      <c r="AS547" s="167">
        <f t="shared" si="666"/>
        <v>0</v>
      </c>
      <c r="AT547" s="167">
        <f t="shared" si="666"/>
        <v>0</v>
      </c>
      <c r="AU547" s="167">
        <f t="shared" si="666"/>
        <v>0</v>
      </c>
      <c r="AV547" s="167">
        <f t="shared" si="666"/>
        <v>0</v>
      </c>
      <c r="AW547" s="167">
        <f t="shared" si="666"/>
        <v>0</v>
      </c>
      <c r="AX547" s="167">
        <f t="shared" si="666"/>
        <v>0</v>
      </c>
      <c r="AY547" s="167">
        <f t="shared" si="666"/>
        <v>0</v>
      </c>
      <c r="AZ547" s="167">
        <f t="shared" si="666"/>
        <v>0</v>
      </c>
      <c r="BA547" s="167">
        <f t="shared" si="666"/>
        <v>0</v>
      </c>
      <c r="BB547" s="167">
        <f t="shared" si="666"/>
        <v>0</v>
      </c>
      <c r="BC547" s="167">
        <f t="shared" si="666"/>
        <v>0</v>
      </c>
      <c r="BD547" s="167">
        <f t="shared" si="666"/>
        <v>0</v>
      </c>
      <c r="BE547" s="167">
        <f t="shared" si="666"/>
        <v>0</v>
      </c>
      <c r="BG547" s="167"/>
    </row>
    <row r="548" spans="3:59" ht="15.75" thickBot="1">
      <c r="C548" s="846"/>
      <c r="D548" s="847"/>
      <c r="E548" s="847"/>
      <c r="F548" s="847"/>
      <c r="G548" s="847"/>
      <c r="H548" s="847"/>
      <c r="I548" s="847"/>
      <c r="J548" s="847"/>
      <c r="K548" s="847"/>
      <c r="L548" s="847"/>
      <c r="M548" s="847"/>
      <c r="N548" s="847"/>
      <c r="O548" s="847"/>
      <c r="P548" s="847"/>
      <c r="Q548" s="847"/>
      <c r="R548" s="847"/>
      <c r="S548" s="847"/>
      <c r="T548" s="847"/>
      <c r="U548" s="847"/>
      <c r="V548" s="847"/>
      <c r="W548" s="847"/>
      <c r="X548" s="847"/>
      <c r="Y548" s="847"/>
      <c r="Z548" s="847"/>
      <c r="AA548" s="848"/>
      <c r="AE548" s="1" t="str">
        <f t="shared" si="635"/>
        <v/>
      </c>
      <c r="AF548" s="1">
        <f t="shared" si="656"/>
        <v>0</v>
      </c>
      <c r="AG548" s="1">
        <f t="shared" ca="1" si="661"/>
        <v>10</v>
      </c>
      <c r="AH548" s="1" t="str">
        <f t="shared" si="657"/>
        <v/>
      </c>
      <c r="AI548" s="1" t="str">
        <f t="shared" si="658"/>
        <v/>
      </c>
      <c r="AJ548" s="1" t="str">
        <f t="shared" si="659"/>
        <v/>
      </c>
      <c r="AL548" s="167">
        <f t="shared" ref="AL548:BE548" si="667">+IF($AE548="CC",SUMIF($R548:$V548,AL$9,$R567:$V567),0)</f>
        <v>0</v>
      </c>
      <c r="AM548" s="167">
        <f t="shared" si="667"/>
        <v>0</v>
      </c>
      <c r="AN548" s="167">
        <f t="shared" si="667"/>
        <v>0</v>
      </c>
      <c r="AO548" s="167">
        <f t="shared" si="667"/>
        <v>0</v>
      </c>
      <c r="AP548" s="167">
        <f t="shared" si="667"/>
        <v>0</v>
      </c>
      <c r="AQ548" s="167">
        <f t="shared" si="667"/>
        <v>0</v>
      </c>
      <c r="AR548" s="167">
        <f t="shared" si="667"/>
        <v>0</v>
      </c>
      <c r="AS548" s="167">
        <f t="shared" si="667"/>
        <v>0</v>
      </c>
      <c r="AT548" s="167">
        <f t="shared" si="667"/>
        <v>0</v>
      </c>
      <c r="AU548" s="167">
        <f t="shared" si="667"/>
        <v>0</v>
      </c>
      <c r="AV548" s="167">
        <f t="shared" si="667"/>
        <v>0</v>
      </c>
      <c r="AW548" s="167">
        <f t="shared" si="667"/>
        <v>0</v>
      </c>
      <c r="AX548" s="167">
        <f t="shared" si="667"/>
        <v>0</v>
      </c>
      <c r="AY548" s="167">
        <f t="shared" si="667"/>
        <v>0</v>
      </c>
      <c r="AZ548" s="167">
        <f t="shared" si="667"/>
        <v>0</v>
      </c>
      <c r="BA548" s="167">
        <f t="shared" si="667"/>
        <v>0</v>
      </c>
      <c r="BB548" s="167">
        <f t="shared" si="667"/>
        <v>0</v>
      </c>
      <c r="BC548" s="167">
        <f t="shared" si="667"/>
        <v>0</v>
      </c>
      <c r="BD548" s="167">
        <f t="shared" si="667"/>
        <v>0</v>
      </c>
      <c r="BE548" s="167">
        <f t="shared" si="667"/>
        <v>0</v>
      </c>
      <c r="BG548" s="167"/>
    </row>
    <row r="549" spans="3:59" ht="7.5" customHeight="1" thickBot="1">
      <c r="AE549" s="1" t="str">
        <f t="shared" si="635"/>
        <v/>
      </c>
      <c r="AF549" s="1">
        <f t="shared" si="656"/>
        <v>0</v>
      </c>
      <c r="AG549" s="1">
        <f t="shared" ca="1" si="661"/>
        <v>10</v>
      </c>
      <c r="AH549" s="1" t="str">
        <f t="shared" si="657"/>
        <v/>
      </c>
      <c r="AI549" s="1" t="str">
        <f t="shared" si="658"/>
        <v/>
      </c>
      <c r="AJ549" s="1" t="str">
        <f t="shared" si="659"/>
        <v/>
      </c>
      <c r="AL549" s="167">
        <f t="shared" ref="AL549:BE549" si="668">+IF($AE549="CC",SUMIF($R549:$V549,AL$9,$R568:$V568),0)</f>
        <v>0</v>
      </c>
      <c r="AM549" s="167">
        <f t="shared" si="668"/>
        <v>0</v>
      </c>
      <c r="AN549" s="167">
        <f t="shared" si="668"/>
        <v>0</v>
      </c>
      <c r="AO549" s="167">
        <f t="shared" si="668"/>
        <v>0</v>
      </c>
      <c r="AP549" s="167">
        <f t="shared" si="668"/>
        <v>0</v>
      </c>
      <c r="AQ549" s="167">
        <f t="shared" si="668"/>
        <v>0</v>
      </c>
      <c r="AR549" s="167">
        <f t="shared" si="668"/>
        <v>0</v>
      </c>
      <c r="AS549" s="167">
        <f t="shared" si="668"/>
        <v>0</v>
      </c>
      <c r="AT549" s="167">
        <f t="shared" si="668"/>
        <v>0</v>
      </c>
      <c r="AU549" s="167">
        <f t="shared" si="668"/>
        <v>0</v>
      </c>
      <c r="AV549" s="167">
        <f t="shared" si="668"/>
        <v>0</v>
      </c>
      <c r="AW549" s="167">
        <f t="shared" si="668"/>
        <v>0</v>
      </c>
      <c r="AX549" s="167">
        <f t="shared" si="668"/>
        <v>0</v>
      </c>
      <c r="AY549" s="167">
        <f t="shared" si="668"/>
        <v>0</v>
      </c>
      <c r="AZ549" s="167">
        <f t="shared" si="668"/>
        <v>0</v>
      </c>
      <c r="BA549" s="167">
        <f t="shared" si="668"/>
        <v>0</v>
      </c>
      <c r="BB549" s="167">
        <f t="shared" si="668"/>
        <v>0</v>
      </c>
      <c r="BC549" s="167">
        <f t="shared" si="668"/>
        <v>0</v>
      </c>
      <c r="BD549" s="167">
        <f t="shared" si="668"/>
        <v>0</v>
      </c>
      <c r="BE549" s="167">
        <f t="shared" si="668"/>
        <v>0</v>
      </c>
      <c r="BG549" s="167"/>
    </row>
    <row r="550" spans="3:59">
      <c r="C550" s="890" t="s">
        <v>944</v>
      </c>
      <c r="D550" s="891"/>
      <c r="E550" s="891"/>
      <c r="F550" s="891"/>
      <c r="G550" s="891"/>
      <c r="H550" s="891"/>
      <c r="I550" s="891"/>
      <c r="J550" s="891"/>
      <c r="K550" s="891"/>
      <c r="L550" s="891"/>
      <c r="M550" s="891"/>
      <c r="N550" s="891"/>
      <c r="O550" s="891"/>
      <c r="P550" s="891"/>
      <c r="Q550" s="891"/>
      <c r="R550" s="891"/>
      <c r="S550" s="891"/>
      <c r="T550" s="891"/>
      <c r="U550" s="891"/>
      <c r="V550" s="891"/>
      <c r="W550" s="891"/>
      <c r="X550" s="891"/>
      <c r="Y550" s="891"/>
      <c r="Z550" s="891"/>
      <c r="AA550" s="892"/>
      <c r="AE550" s="1" t="str">
        <f t="shared" si="635"/>
        <v/>
      </c>
      <c r="AF550" s="1">
        <f t="shared" si="656"/>
        <v>0</v>
      </c>
      <c r="AG550" s="1">
        <f t="shared" ca="1" si="661"/>
        <v>10</v>
      </c>
      <c r="AH550" s="1" t="str">
        <f t="shared" si="657"/>
        <v/>
      </c>
      <c r="AI550" s="1" t="str">
        <f t="shared" si="658"/>
        <v/>
      </c>
      <c r="AJ550" s="1" t="str">
        <f t="shared" si="659"/>
        <v/>
      </c>
      <c r="AL550" s="167">
        <f t="shared" ref="AL550:BE550" si="669">+IF($AE550="CC",SUMIF($R550:$V550,AL$9,$R569:$V569),0)</f>
        <v>0</v>
      </c>
      <c r="AM550" s="167">
        <f t="shared" si="669"/>
        <v>0</v>
      </c>
      <c r="AN550" s="167">
        <f t="shared" si="669"/>
        <v>0</v>
      </c>
      <c r="AO550" s="167">
        <f t="shared" si="669"/>
        <v>0</v>
      </c>
      <c r="AP550" s="167">
        <f t="shared" si="669"/>
        <v>0</v>
      </c>
      <c r="AQ550" s="167">
        <f t="shared" si="669"/>
        <v>0</v>
      </c>
      <c r="AR550" s="167">
        <f t="shared" si="669"/>
        <v>0</v>
      </c>
      <c r="AS550" s="167">
        <f t="shared" si="669"/>
        <v>0</v>
      </c>
      <c r="AT550" s="167">
        <f t="shared" si="669"/>
        <v>0</v>
      </c>
      <c r="AU550" s="167">
        <f t="shared" si="669"/>
        <v>0</v>
      </c>
      <c r="AV550" s="167">
        <f t="shared" si="669"/>
        <v>0</v>
      </c>
      <c r="AW550" s="167">
        <f t="shared" si="669"/>
        <v>0</v>
      </c>
      <c r="AX550" s="167">
        <f t="shared" si="669"/>
        <v>0</v>
      </c>
      <c r="AY550" s="167">
        <f t="shared" si="669"/>
        <v>0</v>
      </c>
      <c r="AZ550" s="167">
        <f t="shared" si="669"/>
        <v>0</v>
      </c>
      <c r="BA550" s="167">
        <f t="shared" si="669"/>
        <v>0</v>
      </c>
      <c r="BB550" s="167">
        <f t="shared" si="669"/>
        <v>0</v>
      </c>
      <c r="BC550" s="167">
        <f t="shared" si="669"/>
        <v>0</v>
      </c>
      <c r="BD550" s="167">
        <f t="shared" si="669"/>
        <v>0</v>
      </c>
      <c r="BE550" s="167">
        <f t="shared" si="669"/>
        <v>0</v>
      </c>
      <c r="BG550" s="167"/>
    </row>
    <row r="551" spans="3:59" ht="15.75" thickBot="1">
      <c r="C551" s="893"/>
      <c r="D551" s="894"/>
      <c r="E551" s="894"/>
      <c r="F551" s="894"/>
      <c r="G551" s="894"/>
      <c r="H551" s="894"/>
      <c r="I551" s="894"/>
      <c r="J551" s="894"/>
      <c r="K551" s="894"/>
      <c r="L551" s="894"/>
      <c r="M551" s="894"/>
      <c r="N551" s="894"/>
      <c r="O551" s="894"/>
      <c r="P551" s="894"/>
      <c r="Q551" s="894"/>
      <c r="R551" s="894"/>
      <c r="S551" s="894"/>
      <c r="T551" s="894"/>
      <c r="U551" s="894"/>
      <c r="V551" s="894"/>
      <c r="W551" s="894"/>
      <c r="X551" s="894"/>
      <c r="Y551" s="894"/>
      <c r="Z551" s="894"/>
      <c r="AA551" s="895"/>
      <c r="AE551" s="1" t="str">
        <f t="shared" si="635"/>
        <v/>
      </c>
      <c r="AF551" s="1">
        <f t="shared" si="656"/>
        <v>0</v>
      </c>
      <c r="AG551" s="1">
        <f t="shared" ca="1" si="661"/>
        <v>10</v>
      </c>
      <c r="AH551" s="1" t="str">
        <f t="shared" si="657"/>
        <v/>
      </c>
      <c r="AI551" s="1" t="str">
        <f t="shared" si="658"/>
        <v/>
      </c>
      <c r="AJ551" s="1" t="str">
        <f t="shared" si="659"/>
        <v/>
      </c>
      <c r="AL551" s="167">
        <f t="shared" ref="AL551:BE551" si="670">+IF($AE551="CC",SUMIF($R551:$V551,AL$9,$R570:$V570),0)</f>
        <v>0</v>
      </c>
      <c r="AM551" s="167">
        <f t="shared" si="670"/>
        <v>0</v>
      </c>
      <c r="AN551" s="167">
        <f t="shared" si="670"/>
        <v>0</v>
      </c>
      <c r="AO551" s="167">
        <f t="shared" si="670"/>
        <v>0</v>
      </c>
      <c r="AP551" s="167">
        <f t="shared" si="670"/>
        <v>0</v>
      </c>
      <c r="AQ551" s="167">
        <f t="shared" si="670"/>
        <v>0</v>
      </c>
      <c r="AR551" s="167">
        <f t="shared" si="670"/>
        <v>0</v>
      </c>
      <c r="AS551" s="167">
        <f t="shared" si="670"/>
        <v>0</v>
      </c>
      <c r="AT551" s="167">
        <f t="shared" si="670"/>
        <v>0</v>
      </c>
      <c r="AU551" s="167">
        <f t="shared" si="670"/>
        <v>0</v>
      </c>
      <c r="AV551" s="167">
        <f t="shared" si="670"/>
        <v>0</v>
      </c>
      <c r="AW551" s="167">
        <f t="shared" si="670"/>
        <v>0</v>
      </c>
      <c r="AX551" s="167">
        <f t="shared" si="670"/>
        <v>0</v>
      </c>
      <c r="AY551" s="167">
        <f t="shared" si="670"/>
        <v>0</v>
      </c>
      <c r="AZ551" s="167">
        <f t="shared" si="670"/>
        <v>0</v>
      </c>
      <c r="BA551" s="167">
        <f t="shared" si="670"/>
        <v>0</v>
      </c>
      <c r="BB551" s="167">
        <f t="shared" si="670"/>
        <v>0</v>
      </c>
      <c r="BC551" s="167">
        <f t="shared" si="670"/>
        <v>0</v>
      </c>
      <c r="BD551" s="167">
        <f t="shared" si="670"/>
        <v>0</v>
      </c>
      <c r="BE551" s="167">
        <f t="shared" si="670"/>
        <v>0</v>
      </c>
      <c r="BG551" s="167"/>
    </row>
    <row r="552" spans="3:59" ht="14.25" customHeight="1">
      <c r="AE552" s="1" t="str">
        <f t="shared" si="635"/>
        <v/>
      </c>
      <c r="AF552" s="1">
        <f t="shared" si="656"/>
        <v>0</v>
      </c>
      <c r="AG552" s="1">
        <f t="shared" ca="1" si="661"/>
        <v>10</v>
      </c>
      <c r="AH552" s="1" t="str">
        <f t="shared" si="657"/>
        <v/>
      </c>
      <c r="AI552" s="1" t="str">
        <f t="shared" si="658"/>
        <v/>
      </c>
      <c r="AJ552" s="1" t="str">
        <f t="shared" si="659"/>
        <v/>
      </c>
      <c r="AL552" s="167">
        <f t="shared" ref="AL552:BE552" si="671">+IF($AE552="CC",SUMIF($R552:$V552,AL$9,$R571:$V571),0)</f>
        <v>0</v>
      </c>
      <c r="AM552" s="167">
        <f t="shared" si="671"/>
        <v>0</v>
      </c>
      <c r="AN552" s="167">
        <f t="shared" si="671"/>
        <v>0</v>
      </c>
      <c r="AO552" s="167">
        <f t="shared" si="671"/>
        <v>0</v>
      </c>
      <c r="AP552" s="167">
        <f t="shared" si="671"/>
        <v>0</v>
      </c>
      <c r="AQ552" s="167">
        <f t="shared" si="671"/>
        <v>0</v>
      </c>
      <c r="AR552" s="167">
        <f t="shared" si="671"/>
        <v>0</v>
      </c>
      <c r="AS552" s="167">
        <f t="shared" si="671"/>
        <v>0</v>
      </c>
      <c r="AT552" s="167">
        <f t="shared" si="671"/>
        <v>0</v>
      </c>
      <c r="AU552" s="167">
        <f t="shared" si="671"/>
        <v>0</v>
      </c>
      <c r="AV552" s="167">
        <f t="shared" si="671"/>
        <v>0</v>
      </c>
      <c r="AW552" s="167">
        <f t="shared" si="671"/>
        <v>0</v>
      </c>
      <c r="AX552" s="167">
        <f t="shared" si="671"/>
        <v>0</v>
      </c>
      <c r="AY552" s="167">
        <f t="shared" si="671"/>
        <v>0</v>
      </c>
      <c r="AZ552" s="167">
        <f t="shared" si="671"/>
        <v>0</v>
      </c>
      <c r="BA552" s="167">
        <f t="shared" si="671"/>
        <v>0</v>
      </c>
      <c r="BB552" s="167">
        <f t="shared" si="671"/>
        <v>0</v>
      </c>
      <c r="BC552" s="167">
        <f t="shared" si="671"/>
        <v>0</v>
      </c>
      <c r="BD552" s="167">
        <f t="shared" si="671"/>
        <v>0</v>
      </c>
      <c r="BE552" s="167">
        <f t="shared" si="671"/>
        <v>0</v>
      </c>
      <c r="BG552" s="167"/>
    </row>
    <row r="553" spans="3:59" s="44" customFormat="1" ht="14.25" customHeight="1" thickBot="1">
      <c r="X553" s="170"/>
      <c r="AE553" s="1" t="str">
        <f t="shared" si="635"/>
        <v/>
      </c>
      <c r="AF553" s="1">
        <f t="shared" si="656"/>
        <v>0</v>
      </c>
      <c r="AG553" s="1">
        <f t="shared" ca="1" si="661"/>
        <v>10</v>
      </c>
      <c r="AH553" s="1" t="str">
        <f t="shared" si="657"/>
        <v/>
      </c>
      <c r="AI553" s="1" t="str">
        <f t="shared" si="658"/>
        <v/>
      </c>
      <c r="AJ553" s="1" t="str">
        <f t="shared" si="659"/>
        <v/>
      </c>
      <c r="AL553" s="167">
        <f t="shared" ref="AL553:BE553" si="672">+IF($AE553="CC",SUMIF($R553:$V553,AL$9,$R572:$V572),0)</f>
        <v>0</v>
      </c>
      <c r="AM553" s="167">
        <f t="shared" si="672"/>
        <v>0</v>
      </c>
      <c r="AN553" s="167">
        <f t="shared" si="672"/>
        <v>0</v>
      </c>
      <c r="AO553" s="167">
        <f t="shared" si="672"/>
        <v>0</v>
      </c>
      <c r="AP553" s="167">
        <f t="shared" si="672"/>
        <v>0</v>
      </c>
      <c r="AQ553" s="167">
        <f t="shared" si="672"/>
        <v>0</v>
      </c>
      <c r="AR553" s="167">
        <f t="shared" si="672"/>
        <v>0</v>
      </c>
      <c r="AS553" s="167">
        <f t="shared" si="672"/>
        <v>0</v>
      </c>
      <c r="AT553" s="167">
        <f t="shared" si="672"/>
        <v>0</v>
      </c>
      <c r="AU553" s="167">
        <f t="shared" si="672"/>
        <v>0</v>
      </c>
      <c r="AV553" s="167">
        <f t="shared" si="672"/>
        <v>0</v>
      </c>
      <c r="AW553" s="167">
        <f t="shared" si="672"/>
        <v>0</v>
      </c>
      <c r="AX553" s="167">
        <f t="shared" si="672"/>
        <v>0</v>
      </c>
      <c r="AY553" s="167">
        <f t="shared" si="672"/>
        <v>0</v>
      </c>
      <c r="AZ553" s="167">
        <f t="shared" si="672"/>
        <v>0</v>
      </c>
      <c r="BA553" s="167">
        <f t="shared" si="672"/>
        <v>0</v>
      </c>
      <c r="BB553" s="167">
        <f t="shared" si="672"/>
        <v>0</v>
      </c>
      <c r="BC553" s="167">
        <f t="shared" si="672"/>
        <v>0</v>
      </c>
      <c r="BD553" s="167">
        <f t="shared" si="672"/>
        <v>0</v>
      </c>
      <c r="BE553" s="167">
        <f t="shared" si="672"/>
        <v>0</v>
      </c>
      <c r="BG553" s="170"/>
    </row>
    <row r="554" spans="3:59" s="44" customFormat="1" ht="14.25" customHeight="1" thickBot="1">
      <c r="D554" s="835">
        <f>+'Formulario 1'!$C$20</f>
        <v>0</v>
      </c>
      <c r="E554" s="835"/>
      <c r="F554" s="835"/>
      <c r="H554" s="972"/>
      <c r="I554" s="972"/>
      <c r="O554" s="897" t="str">
        <f>+'Formulario 1'!$F$14</f>
        <v>Provincia:</v>
      </c>
      <c r="P554" s="898"/>
      <c r="Q554" s="899" t="str">
        <f>+'Formulario 1'!$G$14</f>
        <v>GUANACASTE</v>
      </c>
      <c r="R554" s="900"/>
      <c r="S554" s="900"/>
      <c r="T554" s="900"/>
      <c r="U554" s="901"/>
      <c r="V554" s="902" t="s">
        <v>945</v>
      </c>
      <c r="W554" s="903"/>
      <c r="X554" s="906">
        <f>+'Formulario 1'!$C$16</f>
        <v>26780563</v>
      </c>
      <c r="Y554" s="907"/>
      <c r="Z554" s="908"/>
      <c r="AE554" s="1" t="str">
        <f t="shared" si="635"/>
        <v/>
      </c>
      <c r="AF554" s="1">
        <f t="shared" si="656"/>
        <v>0</v>
      </c>
      <c r="AG554" s="1">
        <f t="shared" ca="1" si="661"/>
        <v>10</v>
      </c>
      <c r="AH554" s="1" t="str">
        <f t="shared" si="657"/>
        <v/>
      </c>
      <c r="AI554" s="1" t="str">
        <f t="shared" si="658"/>
        <v/>
      </c>
      <c r="AJ554" s="1" t="str">
        <f t="shared" si="659"/>
        <v/>
      </c>
      <c r="AL554" s="167">
        <f t="shared" ref="AL554:BE554" si="673">+IF($AE554="CC",SUMIF($R554:$V554,AL$9,$R573:$V573),0)</f>
        <v>0</v>
      </c>
      <c r="AM554" s="167">
        <f t="shared" si="673"/>
        <v>0</v>
      </c>
      <c r="AN554" s="167">
        <f t="shared" si="673"/>
        <v>0</v>
      </c>
      <c r="AO554" s="167">
        <f t="shared" si="673"/>
        <v>0</v>
      </c>
      <c r="AP554" s="167">
        <f t="shared" si="673"/>
        <v>0</v>
      </c>
      <c r="AQ554" s="167">
        <f t="shared" si="673"/>
        <v>0</v>
      </c>
      <c r="AR554" s="167">
        <f t="shared" si="673"/>
        <v>0</v>
      </c>
      <c r="AS554" s="167">
        <f t="shared" si="673"/>
        <v>0</v>
      </c>
      <c r="AT554" s="167">
        <f t="shared" si="673"/>
        <v>0</v>
      </c>
      <c r="AU554" s="167">
        <f t="shared" si="673"/>
        <v>0</v>
      </c>
      <c r="AV554" s="167">
        <f t="shared" si="673"/>
        <v>0</v>
      </c>
      <c r="AW554" s="167">
        <f t="shared" si="673"/>
        <v>0</v>
      </c>
      <c r="AX554" s="167">
        <f t="shared" si="673"/>
        <v>0</v>
      </c>
      <c r="AY554" s="167">
        <f t="shared" si="673"/>
        <v>0</v>
      </c>
      <c r="AZ554" s="167">
        <f t="shared" si="673"/>
        <v>0</v>
      </c>
      <c r="BA554" s="167">
        <f t="shared" si="673"/>
        <v>0</v>
      </c>
      <c r="BB554" s="167">
        <f t="shared" si="673"/>
        <v>0</v>
      </c>
      <c r="BC554" s="167">
        <f t="shared" si="673"/>
        <v>0</v>
      </c>
      <c r="BD554" s="167">
        <f t="shared" si="673"/>
        <v>0</v>
      </c>
      <c r="BE554" s="167">
        <f t="shared" si="673"/>
        <v>0</v>
      </c>
      <c r="BG554" s="170"/>
    </row>
    <row r="555" spans="3:59" s="44" customFormat="1" ht="14.25" customHeight="1">
      <c r="D555" s="868" t="s">
        <v>946</v>
      </c>
      <c r="E555" s="868"/>
      <c r="F555" s="868"/>
      <c r="H555" s="868" t="s">
        <v>947</v>
      </c>
      <c r="I555" s="868"/>
      <c r="K555" s="302" t="s">
        <v>948</v>
      </c>
      <c r="O555" s="870" t="str">
        <f>+'Formulario 1'!$F$15</f>
        <v>Cantón:</v>
      </c>
      <c r="P555" s="871"/>
      <c r="Q555" s="872" t="str">
        <f>+'Formulario 1'!$G$15</f>
        <v>ABANGARES</v>
      </c>
      <c r="R555" s="873"/>
      <c r="S555" s="873"/>
      <c r="T555" s="873"/>
      <c r="U555" s="874"/>
      <c r="V555" s="904"/>
      <c r="W555" s="905"/>
      <c r="X555" s="909" t="str">
        <f>IF('Formulario 1'!D533="","",'Formulario 1'!D533)</f>
        <v/>
      </c>
      <c r="Y555" s="910"/>
      <c r="Z555" s="911"/>
      <c r="AE555" s="1" t="str">
        <f t="shared" si="635"/>
        <v/>
      </c>
      <c r="AF555" s="1">
        <f t="shared" si="656"/>
        <v>0</v>
      </c>
      <c r="AG555" s="1">
        <f t="shared" ca="1" si="661"/>
        <v>10</v>
      </c>
      <c r="AH555" s="1" t="str">
        <f t="shared" si="657"/>
        <v/>
      </c>
      <c r="AI555" s="1" t="str">
        <f t="shared" si="658"/>
        <v/>
      </c>
      <c r="AJ555" s="1" t="str">
        <f t="shared" si="659"/>
        <v/>
      </c>
      <c r="AL555" s="167">
        <f t="shared" ref="AL555:BE555" si="674">+IF($AE555="CC",SUMIF($R555:$V555,AL$9,$R574:$V574),0)</f>
        <v>0</v>
      </c>
      <c r="AM555" s="167">
        <f t="shared" si="674"/>
        <v>0</v>
      </c>
      <c r="AN555" s="167">
        <f t="shared" si="674"/>
        <v>0</v>
      </c>
      <c r="AO555" s="167">
        <f t="shared" si="674"/>
        <v>0</v>
      </c>
      <c r="AP555" s="167">
        <f t="shared" si="674"/>
        <v>0</v>
      </c>
      <c r="AQ555" s="167">
        <f t="shared" si="674"/>
        <v>0</v>
      </c>
      <c r="AR555" s="167">
        <f t="shared" si="674"/>
        <v>0</v>
      </c>
      <c r="AS555" s="167">
        <f t="shared" si="674"/>
        <v>0</v>
      </c>
      <c r="AT555" s="167">
        <f t="shared" si="674"/>
        <v>0</v>
      </c>
      <c r="AU555" s="167">
        <f t="shared" si="674"/>
        <v>0</v>
      </c>
      <c r="AV555" s="167">
        <f t="shared" si="674"/>
        <v>0</v>
      </c>
      <c r="AW555" s="167">
        <f t="shared" si="674"/>
        <v>0</v>
      </c>
      <c r="AX555" s="167">
        <f t="shared" si="674"/>
        <v>0</v>
      </c>
      <c r="AY555" s="167">
        <f t="shared" si="674"/>
        <v>0</v>
      </c>
      <c r="AZ555" s="167">
        <f t="shared" si="674"/>
        <v>0</v>
      </c>
      <c r="BA555" s="167">
        <f t="shared" si="674"/>
        <v>0</v>
      </c>
      <c r="BB555" s="167">
        <f t="shared" si="674"/>
        <v>0</v>
      </c>
      <c r="BC555" s="167">
        <f t="shared" si="674"/>
        <v>0</v>
      </c>
      <c r="BD555" s="167">
        <f t="shared" si="674"/>
        <v>0</v>
      </c>
      <c r="BE555" s="167">
        <f t="shared" si="674"/>
        <v>0</v>
      </c>
      <c r="BG555" s="170"/>
    </row>
    <row r="556" spans="3:59" s="44" customFormat="1" ht="14.25" customHeight="1">
      <c r="O556" s="870" t="str">
        <f>+'Formulario 1'!$F$16</f>
        <v>Distrito:</v>
      </c>
      <c r="P556" s="871"/>
      <c r="Q556" s="872" t="str">
        <f>+'Formulario 1'!$G$16</f>
        <v>COLORADO</v>
      </c>
      <c r="R556" s="873"/>
      <c r="S556" s="873"/>
      <c r="T556" s="873"/>
      <c r="U556" s="874"/>
      <c r="V556" s="875" t="s">
        <v>949</v>
      </c>
      <c r="W556" s="876"/>
      <c r="X556" s="879">
        <f>+'Formulario 1'!$C$17</f>
        <v>26780376</v>
      </c>
      <c r="Y556" s="880"/>
      <c r="Z556" s="881"/>
      <c r="AE556" s="1" t="str">
        <f t="shared" si="635"/>
        <v/>
      </c>
      <c r="AF556" s="1">
        <f t="shared" si="656"/>
        <v>0</v>
      </c>
      <c r="AG556" s="1">
        <f t="shared" ca="1" si="661"/>
        <v>10</v>
      </c>
      <c r="AH556" s="1" t="str">
        <f t="shared" si="657"/>
        <v/>
      </c>
      <c r="AI556" s="1" t="str">
        <f t="shared" si="658"/>
        <v/>
      </c>
      <c r="AJ556" s="1" t="str">
        <f t="shared" si="659"/>
        <v/>
      </c>
      <c r="AL556" s="167">
        <f t="shared" ref="AL556:BE556" si="675">+IF($AE556="CC",SUMIF($R556:$V556,AL$9,$R575:$V575),0)</f>
        <v>0</v>
      </c>
      <c r="AM556" s="167">
        <f t="shared" si="675"/>
        <v>0</v>
      </c>
      <c r="AN556" s="167">
        <f t="shared" si="675"/>
        <v>0</v>
      </c>
      <c r="AO556" s="167">
        <f t="shared" si="675"/>
        <v>0</v>
      </c>
      <c r="AP556" s="167">
        <f t="shared" si="675"/>
        <v>0</v>
      </c>
      <c r="AQ556" s="167">
        <f t="shared" si="675"/>
        <v>0</v>
      </c>
      <c r="AR556" s="167">
        <f t="shared" si="675"/>
        <v>0</v>
      </c>
      <c r="AS556" s="167">
        <f t="shared" si="675"/>
        <v>0</v>
      </c>
      <c r="AT556" s="167">
        <f t="shared" si="675"/>
        <v>0</v>
      </c>
      <c r="AU556" s="167">
        <f t="shared" si="675"/>
        <v>0</v>
      </c>
      <c r="AV556" s="167">
        <f t="shared" si="675"/>
        <v>0</v>
      </c>
      <c r="AW556" s="167">
        <f t="shared" si="675"/>
        <v>0</v>
      </c>
      <c r="AX556" s="167">
        <f t="shared" si="675"/>
        <v>0</v>
      </c>
      <c r="AY556" s="167">
        <f t="shared" si="675"/>
        <v>0</v>
      </c>
      <c r="AZ556" s="167">
        <f t="shared" si="675"/>
        <v>0</v>
      </c>
      <c r="BA556" s="167">
        <f t="shared" si="675"/>
        <v>0</v>
      </c>
      <c r="BB556" s="167">
        <f t="shared" si="675"/>
        <v>0</v>
      </c>
      <c r="BC556" s="167">
        <f t="shared" si="675"/>
        <v>0</v>
      </c>
      <c r="BD556" s="167">
        <f t="shared" si="675"/>
        <v>0</v>
      </c>
      <c r="BE556" s="167">
        <f t="shared" si="675"/>
        <v>0</v>
      </c>
      <c r="BG556" s="170"/>
    </row>
    <row r="557" spans="3:59" ht="14.25" customHeight="1" thickBot="1">
      <c r="O557" s="882" t="str">
        <f>+'Formulario 1'!$F$17</f>
        <v>Poblado:</v>
      </c>
      <c r="P557" s="883"/>
      <c r="Q557" s="884" t="str">
        <f>+'Formulario 1'!$G$17</f>
        <v>COLORADO</v>
      </c>
      <c r="R557" s="885"/>
      <c r="S557" s="885"/>
      <c r="T557" s="885"/>
      <c r="U557" s="886"/>
      <c r="V557" s="877"/>
      <c r="W557" s="878"/>
      <c r="X557" s="887" t="str">
        <f>IF('Formulario 1'!D534="","",'Formulario 1'!D534)</f>
        <v/>
      </c>
      <c r="Y557" s="888"/>
      <c r="Z557" s="889"/>
      <c r="AE557" s="1" t="str">
        <f t="shared" si="635"/>
        <v/>
      </c>
      <c r="AF557" s="1">
        <f t="shared" si="656"/>
        <v>0</v>
      </c>
      <c r="AG557" s="1">
        <f t="shared" ca="1" si="661"/>
        <v>10</v>
      </c>
      <c r="AH557" s="1" t="str">
        <f t="shared" si="657"/>
        <v/>
      </c>
      <c r="AI557" s="1" t="str">
        <f t="shared" si="658"/>
        <v/>
      </c>
      <c r="AJ557" s="1" t="str">
        <f t="shared" si="659"/>
        <v/>
      </c>
      <c r="AL557" s="167">
        <f t="shared" ref="AL557:BE557" si="676">+IF($AE557="CC",SUMIF($R557:$V557,AL$9,$R576:$V576),0)</f>
        <v>0</v>
      </c>
      <c r="AM557" s="167">
        <f t="shared" si="676"/>
        <v>0</v>
      </c>
      <c r="AN557" s="167">
        <f t="shared" si="676"/>
        <v>0</v>
      </c>
      <c r="AO557" s="167">
        <f t="shared" si="676"/>
        <v>0</v>
      </c>
      <c r="AP557" s="167">
        <f t="shared" si="676"/>
        <v>0</v>
      </c>
      <c r="AQ557" s="167">
        <f t="shared" si="676"/>
        <v>0</v>
      </c>
      <c r="AR557" s="167">
        <f t="shared" si="676"/>
        <v>0</v>
      </c>
      <c r="AS557" s="167">
        <f t="shared" si="676"/>
        <v>0</v>
      </c>
      <c r="AT557" s="167">
        <f t="shared" si="676"/>
        <v>0</v>
      </c>
      <c r="AU557" s="167">
        <f t="shared" si="676"/>
        <v>0</v>
      </c>
      <c r="AV557" s="167">
        <f t="shared" si="676"/>
        <v>0</v>
      </c>
      <c r="AW557" s="167">
        <f t="shared" si="676"/>
        <v>0</v>
      </c>
      <c r="AX557" s="167">
        <f t="shared" si="676"/>
        <v>0</v>
      </c>
      <c r="AY557" s="167">
        <f t="shared" si="676"/>
        <v>0</v>
      </c>
      <c r="AZ557" s="167">
        <f t="shared" si="676"/>
        <v>0</v>
      </c>
      <c r="BA557" s="167">
        <f t="shared" si="676"/>
        <v>0</v>
      </c>
      <c r="BB557" s="167">
        <f t="shared" si="676"/>
        <v>0</v>
      </c>
      <c r="BC557" s="167">
        <f t="shared" si="676"/>
        <v>0</v>
      </c>
      <c r="BD557" s="167">
        <f t="shared" si="676"/>
        <v>0</v>
      </c>
      <c r="BE557" s="167">
        <f t="shared" si="676"/>
        <v>0</v>
      </c>
      <c r="BG557" s="167"/>
    </row>
    <row r="558" spans="3:59" ht="14.25" customHeight="1">
      <c r="X558" s="171"/>
      <c r="Y558" s="45"/>
      <c r="AE558" s="1" t="str">
        <f t="shared" si="635"/>
        <v/>
      </c>
      <c r="AF558" s="1">
        <f t="shared" si="656"/>
        <v>0</v>
      </c>
      <c r="AG558" s="1">
        <f t="shared" ca="1" si="661"/>
        <v>10</v>
      </c>
      <c r="AH558" s="1" t="str">
        <f t="shared" si="657"/>
        <v/>
      </c>
      <c r="AI558" s="1" t="str">
        <f t="shared" si="658"/>
        <v/>
      </c>
      <c r="AJ558" s="1" t="str">
        <f t="shared" si="659"/>
        <v/>
      </c>
      <c r="AL558" s="167">
        <f t="shared" ref="AL558:BE558" si="677">+IF($AE558="CC",SUMIF($R558:$V558,AL$9,$R577:$V577),0)</f>
        <v>0</v>
      </c>
      <c r="AM558" s="167">
        <f t="shared" si="677"/>
        <v>0</v>
      </c>
      <c r="AN558" s="167">
        <f t="shared" si="677"/>
        <v>0</v>
      </c>
      <c r="AO558" s="167">
        <f t="shared" si="677"/>
        <v>0</v>
      </c>
      <c r="AP558" s="167">
        <f t="shared" si="677"/>
        <v>0</v>
      </c>
      <c r="AQ558" s="167">
        <f t="shared" si="677"/>
        <v>0</v>
      </c>
      <c r="AR558" s="167">
        <f t="shared" si="677"/>
        <v>0</v>
      </c>
      <c r="AS558" s="167">
        <f t="shared" si="677"/>
        <v>0</v>
      </c>
      <c r="AT558" s="167">
        <f t="shared" si="677"/>
        <v>0</v>
      </c>
      <c r="AU558" s="167">
        <f t="shared" si="677"/>
        <v>0</v>
      </c>
      <c r="AV558" s="167">
        <f t="shared" si="677"/>
        <v>0</v>
      </c>
      <c r="AW558" s="167">
        <f t="shared" si="677"/>
        <v>0</v>
      </c>
      <c r="AX558" s="167">
        <f t="shared" si="677"/>
        <v>0</v>
      </c>
      <c r="AY558" s="167">
        <f t="shared" si="677"/>
        <v>0</v>
      </c>
      <c r="AZ558" s="167">
        <f t="shared" si="677"/>
        <v>0</v>
      </c>
      <c r="BA558" s="167">
        <f t="shared" si="677"/>
        <v>0</v>
      </c>
      <c r="BB558" s="167">
        <f t="shared" si="677"/>
        <v>0</v>
      </c>
      <c r="BC558" s="167">
        <f t="shared" si="677"/>
        <v>0</v>
      </c>
      <c r="BD558" s="167">
        <f t="shared" si="677"/>
        <v>0</v>
      </c>
      <c r="BE558" s="167">
        <f t="shared" si="677"/>
        <v>0</v>
      </c>
      <c r="BG558" s="167"/>
    </row>
    <row r="559" spans="3:59" ht="14.25" customHeight="1" thickBot="1">
      <c r="D559" s="835"/>
      <c r="E559" s="835"/>
      <c r="F559" s="835"/>
      <c r="G559" s="44"/>
      <c r="H559" s="835"/>
      <c r="I559" s="835"/>
      <c r="J559" s="44"/>
      <c r="K559" s="44"/>
      <c r="AE559" s="1" t="str">
        <f t="shared" si="635"/>
        <v/>
      </c>
      <c r="AF559" s="1">
        <f t="shared" si="656"/>
        <v>0</v>
      </c>
      <c r="AG559" s="1">
        <f t="shared" ca="1" si="661"/>
        <v>10</v>
      </c>
      <c r="AH559" s="1" t="str">
        <f t="shared" si="657"/>
        <v/>
      </c>
      <c r="AI559" s="1" t="str">
        <f t="shared" si="658"/>
        <v/>
      </c>
      <c r="AJ559" s="1" t="str">
        <f t="shared" si="659"/>
        <v/>
      </c>
      <c r="AL559" s="167">
        <f t="shared" ref="AL559:BE559" si="678">+IF($AE559="CC",SUMIF($R559:$V559,AL$9,$R578:$V578),0)</f>
        <v>0</v>
      </c>
      <c r="AM559" s="167">
        <f t="shared" si="678"/>
        <v>0</v>
      </c>
      <c r="AN559" s="167">
        <f t="shared" si="678"/>
        <v>0</v>
      </c>
      <c r="AO559" s="167">
        <f t="shared" si="678"/>
        <v>0</v>
      </c>
      <c r="AP559" s="167">
        <f t="shared" si="678"/>
        <v>0</v>
      </c>
      <c r="AQ559" s="167">
        <f t="shared" si="678"/>
        <v>0</v>
      </c>
      <c r="AR559" s="167">
        <f t="shared" si="678"/>
        <v>0</v>
      </c>
      <c r="AS559" s="167">
        <f t="shared" si="678"/>
        <v>0</v>
      </c>
      <c r="AT559" s="167">
        <f t="shared" si="678"/>
        <v>0</v>
      </c>
      <c r="AU559" s="167">
        <f t="shared" si="678"/>
        <v>0</v>
      </c>
      <c r="AV559" s="167">
        <f t="shared" si="678"/>
        <v>0</v>
      </c>
      <c r="AW559" s="167">
        <f t="shared" si="678"/>
        <v>0</v>
      </c>
      <c r="AX559" s="167">
        <f t="shared" si="678"/>
        <v>0</v>
      </c>
      <c r="AY559" s="167">
        <f t="shared" si="678"/>
        <v>0</v>
      </c>
      <c r="AZ559" s="167">
        <f t="shared" si="678"/>
        <v>0</v>
      </c>
      <c r="BA559" s="167">
        <f t="shared" si="678"/>
        <v>0</v>
      </c>
      <c r="BB559" s="167">
        <f t="shared" si="678"/>
        <v>0</v>
      </c>
      <c r="BC559" s="167">
        <f t="shared" si="678"/>
        <v>0</v>
      </c>
      <c r="BD559" s="167">
        <f t="shared" si="678"/>
        <v>0</v>
      </c>
      <c r="BE559" s="167">
        <f t="shared" si="678"/>
        <v>0</v>
      </c>
      <c r="BG559" s="167"/>
    </row>
    <row r="560" spans="3:59" ht="14.25" customHeight="1">
      <c r="D560" s="868" t="s">
        <v>950</v>
      </c>
      <c r="E560" s="868"/>
      <c r="F560" s="868"/>
      <c r="G560" s="44"/>
      <c r="H560" s="868" t="s">
        <v>951</v>
      </c>
      <c r="I560" s="868"/>
      <c r="J560" s="44"/>
      <c r="K560" s="302" t="s">
        <v>948</v>
      </c>
      <c r="Z560" s="800" t="s">
        <v>1165</v>
      </c>
      <c r="AA560" s="800"/>
      <c r="AB560" s="800"/>
      <c r="AE560" s="1" t="str">
        <f t="shared" si="635"/>
        <v/>
      </c>
      <c r="AF560" s="1">
        <f t="shared" si="656"/>
        <v>0</v>
      </c>
      <c r="AG560" s="1">
        <f t="shared" ca="1" si="661"/>
        <v>10</v>
      </c>
      <c r="AH560" s="1" t="str">
        <f t="shared" si="657"/>
        <v/>
      </c>
      <c r="AI560" s="1" t="str">
        <f t="shared" si="658"/>
        <v/>
      </c>
      <c r="AJ560" s="1" t="str">
        <f t="shared" si="659"/>
        <v/>
      </c>
      <c r="AL560" s="167">
        <f t="shared" ref="AL560:BE560" si="679">+IF($AE560="CC",SUMIF($R560:$V560,AL$9,$R579:$V579),0)</f>
        <v>0</v>
      </c>
      <c r="AM560" s="167">
        <f t="shared" si="679"/>
        <v>0</v>
      </c>
      <c r="AN560" s="167">
        <f t="shared" si="679"/>
        <v>0</v>
      </c>
      <c r="AO560" s="167">
        <f t="shared" si="679"/>
        <v>0</v>
      </c>
      <c r="AP560" s="167">
        <f t="shared" si="679"/>
        <v>0</v>
      </c>
      <c r="AQ560" s="167">
        <f t="shared" si="679"/>
        <v>0</v>
      </c>
      <c r="AR560" s="167">
        <f t="shared" si="679"/>
        <v>0</v>
      </c>
      <c r="AS560" s="167">
        <f t="shared" si="679"/>
        <v>0</v>
      </c>
      <c r="AT560" s="167">
        <f t="shared" si="679"/>
        <v>0</v>
      </c>
      <c r="AU560" s="167">
        <f t="shared" si="679"/>
        <v>0</v>
      </c>
      <c r="AV560" s="167">
        <f t="shared" si="679"/>
        <v>0</v>
      </c>
      <c r="AW560" s="167">
        <f t="shared" si="679"/>
        <v>0</v>
      </c>
      <c r="AX560" s="167">
        <f t="shared" si="679"/>
        <v>0</v>
      </c>
      <c r="AY560" s="167">
        <f t="shared" si="679"/>
        <v>0</v>
      </c>
      <c r="AZ560" s="167">
        <f t="shared" si="679"/>
        <v>0</v>
      </c>
      <c r="BA560" s="167">
        <f t="shared" si="679"/>
        <v>0</v>
      </c>
      <c r="BB560" s="167">
        <f t="shared" si="679"/>
        <v>0</v>
      </c>
      <c r="BC560" s="167">
        <f t="shared" si="679"/>
        <v>0</v>
      </c>
      <c r="BD560" s="167">
        <f t="shared" si="679"/>
        <v>0</v>
      </c>
      <c r="BE560" s="167">
        <f t="shared" si="679"/>
        <v>0</v>
      </c>
      <c r="BG560" s="167"/>
    </row>
    <row r="561" spans="1:59" ht="18" customHeight="1">
      <c r="A561" s="160">
        <f>+A505+1</f>
        <v>11</v>
      </c>
      <c r="B561" s="159">
        <f>+LOOKUP(A561,'Hoja de Cálculo'!$S$20:$S$45,'Hoja de Cálculo'!$T$20:$T$45)</f>
        <v>9</v>
      </c>
      <c r="C561" s="971" t="s">
        <v>66</v>
      </c>
      <c r="D561" s="971"/>
      <c r="E561" s="971"/>
      <c r="F561" s="971"/>
      <c r="G561" s="971"/>
      <c r="H561" s="971"/>
      <c r="I561" s="971"/>
      <c r="J561" s="971"/>
      <c r="K561" s="971"/>
      <c r="L561" s="971"/>
      <c r="M561" s="971"/>
      <c r="N561" s="971"/>
      <c r="O561" s="971"/>
      <c r="P561" s="971"/>
      <c r="Q561" s="971"/>
      <c r="R561" s="971"/>
      <c r="S561" s="971"/>
      <c r="T561" s="971"/>
      <c r="U561" s="971"/>
      <c r="V561" s="971"/>
      <c r="W561" s="971"/>
      <c r="X561" s="971"/>
      <c r="Y561" s="971"/>
      <c r="Z561" s="971"/>
      <c r="AA561" s="971"/>
      <c r="AE561" s="1" t="str">
        <f t="shared" si="635"/>
        <v/>
      </c>
      <c r="AF561" s="1">
        <f t="shared" si="656"/>
        <v>0</v>
      </c>
      <c r="AG561" s="1">
        <f t="shared" ca="1" si="661"/>
        <v>10</v>
      </c>
      <c r="AH561" s="1" t="str">
        <f t="shared" si="657"/>
        <v/>
      </c>
      <c r="AI561" s="1" t="str">
        <f t="shared" si="658"/>
        <v/>
      </c>
      <c r="AJ561" s="1" t="str">
        <f t="shared" si="659"/>
        <v/>
      </c>
      <c r="AL561" s="167">
        <f t="shared" ref="AL561:BE561" si="680">+IF($AE561="CC",SUMIF($R561:$V561,AL$9,$R580:$V580),0)</f>
        <v>0</v>
      </c>
      <c r="AM561" s="167">
        <f t="shared" si="680"/>
        <v>0</v>
      </c>
      <c r="AN561" s="167">
        <f t="shared" si="680"/>
        <v>0</v>
      </c>
      <c r="AO561" s="167">
        <f t="shared" si="680"/>
        <v>0</v>
      </c>
      <c r="AP561" s="167">
        <f t="shared" si="680"/>
        <v>0</v>
      </c>
      <c r="AQ561" s="167">
        <f t="shared" si="680"/>
        <v>0</v>
      </c>
      <c r="AR561" s="167">
        <f t="shared" si="680"/>
        <v>0</v>
      </c>
      <c r="AS561" s="167">
        <f t="shared" si="680"/>
        <v>0</v>
      </c>
      <c r="AT561" s="167">
        <f t="shared" si="680"/>
        <v>0</v>
      </c>
      <c r="AU561" s="167">
        <f t="shared" si="680"/>
        <v>0</v>
      </c>
      <c r="AV561" s="167">
        <f t="shared" si="680"/>
        <v>0</v>
      </c>
      <c r="AW561" s="167">
        <f t="shared" si="680"/>
        <v>0</v>
      </c>
      <c r="AX561" s="167">
        <f t="shared" si="680"/>
        <v>0</v>
      </c>
      <c r="AY561" s="167">
        <f t="shared" si="680"/>
        <v>0</v>
      </c>
      <c r="AZ561" s="167">
        <f t="shared" si="680"/>
        <v>0</v>
      </c>
      <c r="BA561" s="167">
        <f t="shared" si="680"/>
        <v>0</v>
      </c>
      <c r="BB561" s="167">
        <f t="shared" si="680"/>
        <v>0</v>
      </c>
      <c r="BC561" s="167">
        <f t="shared" si="680"/>
        <v>0</v>
      </c>
      <c r="BD561" s="167">
        <f t="shared" si="680"/>
        <v>0</v>
      </c>
      <c r="BE561" s="167">
        <f t="shared" si="680"/>
        <v>0</v>
      </c>
      <c r="BG561" s="167"/>
    </row>
    <row r="562" spans="1:59" ht="16.5" customHeight="1">
      <c r="C562" s="963" t="s">
        <v>921</v>
      </c>
      <c r="D562" s="963"/>
      <c r="E562" s="963"/>
      <c r="F562" s="963"/>
      <c r="G562" s="963"/>
      <c r="H562" s="963"/>
      <c r="I562" s="963"/>
      <c r="J562" s="963"/>
      <c r="K562" s="963"/>
      <c r="L562" s="963"/>
      <c r="M562" s="963"/>
      <c r="N562" s="963"/>
      <c r="O562" s="963"/>
      <c r="P562" s="963"/>
      <c r="Q562" s="963"/>
      <c r="R562" s="963"/>
      <c r="S562" s="963"/>
      <c r="T562" s="963"/>
      <c r="U562" s="963"/>
      <c r="V562" s="963"/>
      <c r="W562" s="963"/>
      <c r="X562" s="963"/>
      <c r="Y562" s="963"/>
      <c r="Z562" s="963"/>
      <c r="AA562" s="963"/>
      <c r="AE562" s="1" t="str">
        <f t="shared" si="635"/>
        <v/>
      </c>
      <c r="AF562" s="1">
        <f t="shared" si="656"/>
        <v>0</v>
      </c>
      <c r="AG562" s="1">
        <f t="shared" ca="1" si="661"/>
        <v>10</v>
      </c>
      <c r="AH562" s="1" t="str">
        <f t="shared" si="657"/>
        <v/>
      </c>
      <c r="AI562" s="1" t="str">
        <f t="shared" si="658"/>
        <v/>
      </c>
      <c r="AJ562" s="1" t="str">
        <f t="shared" si="659"/>
        <v/>
      </c>
      <c r="AL562" s="167">
        <f t="shared" ref="AL562:BE562" si="681">+IF($AE562="CC",SUMIF($R562:$V562,AL$9,$R581:$V581),0)</f>
        <v>0</v>
      </c>
      <c r="AM562" s="167">
        <f t="shared" si="681"/>
        <v>0</v>
      </c>
      <c r="AN562" s="167">
        <f t="shared" si="681"/>
        <v>0</v>
      </c>
      <c r="AO562" s="167">
        <f t="shared" si="681"/>
        <v>0</v>
      </c>
      <c r="AP562" s="167">
        <f t="shared" si="681"/>
        <v>0</v>
      </c>
      <c r="AQ562" s="167">
        <f t="shared" si="681"/>
        <v>0</v>
      </c>
      <c r="AR562" s="167">
        <f t="shared" si="681"/>
        <v>0</v>
      </c>
      <c r="AS562" s="167">
        <f t="shared" si="681"/>
        <v>0</v>
      </c>
      <c r="AT562" s="167">
        <f t="shared" si="681"/>
        <v>0</v>
      </c>
      <c r="AU562" s="167">
        <f t="shared" si="681"/>
        <v>0</v>
      </c>
      <c r="AV562" s="167">
        <f t="shared" si="681"/>
        <v>0</v>
      </c>
      <c r="AW562" s="167">
        <f t="shared" si="681"/>
        <v>0</v>
      </c>
      <c r="AX562" s="167">
        <f t="shared" si="681"/>
        <v>0</v>
      </c>
      <c r="AY562" s="167">
        <f t="shared" si="681"/>
        <v>0</v>
      </c>
      <c r="AZ562" s="167">
        <f t="shared" si="681"/>
        <v>0</v>
      </c>
      <c r="BA562" s="167">
        <f t="shared" si="681"/>
        <v>0</v>
      </c>
      <c r="BB562" s="167">
        <f t="shared" si="681"/>
        <v>0</v>
      </c>
      <c r="BC562" s="167">
        <f t="shared" si="681"/>
        <v>0</v>
      </c>
      <c r="BD562" s="167">
        <f t="shared" si="681"/>
        <v>0</v>
      </c>
      <c r="BE562" s="167">
        <f t="shared" si="681"/>
        <v>0</v>
      </c>
      <c r="BG562" s="167"/>
    </row>
    <row r="563" spans="1:59" ht="16.5" customHeight="1">
      <c r="C563" s="963" t="s">
        <v>922</v>
      </c>
      <c r="D563" s="963"/>
      <c r="E563" s="963"/>
      <c r="F563" s="963"/>
      <c r="G563" s="963"/>
      <c r="H563" s="963"/>
      <c r="I563" s="963"/>
      <c r="J563" s="963"/>
      <c r="K563" s="963"/>
      <c r="L563" s="963"/>
      <c r="M563" s="963"/>
      <c r="N563" s="963"/>
      <c r="O563" s="963"/>
      <c r="P563" s="963"/>
      <c r="Q563" s="963"/>
      <c r="R563" s="963"/>
      <c r="S563" s="963"/>
      <c r="T563" s="963"/>
      <c r="U563" s="963"/>
      <c r="V563" s="963"/>
      <c r="W563" s="963"/>
      <c r="X563" s="963"/>
      <c r="Y563" s="963"/>
      <c r="Z563" s="963"/>
      <c r="AA563" s="963"/>
      <c r="AE563" s="1" t="str">
        <f t="shared" si="635"/>
        <v/>
      </c>
      <c r="AF563" s="1">
        <f t="shared" si="656"/>
        <v>0</v>
      </c>
      <c r="AG563" s="1">
        <f t="shared" ca="1" si="661"/>
        <v>10</v>
      </c>
      <c r="AH563" s="1" t="str">
        <f t="shared" si="657"/>
        <v/>
      </c>
      <c r="AI563" s="1" t="str">
        <f t="shared" si="658"/>
        <v/>
      </c>
      <c r="AJ563" s="1" t="str">
        <f t="shared" si="659"/>
        <v/>
      </c>
      <c r="AL563" s="167">
        <f t="shared" ref="AL563:BE563" si="682">+IF($AE563="CC",SUMIF($R563:$V563,AL$9,$R582:$V582),0)</f>
        <v>0</v>
      </c>
      <c r="AM563" s="167">
        <f t="shared" si="682"/>
        <v>0</v>
      </c>
      <c r="AN563" s="167">
        <f t="shared" si="682"/>
        <v>0</v>
      </c>
      <c r="AO563" s="167">
        <f t="shared" si="682"/>
        <v>0</v>
      </c>
      <c r="AP563" s="167">
        <f t="shared" si="682"/>
        <v>0</v>
      </c>
      <c r="AQ563" s="167">
        <f t="shared" si="682"/>
        <v>0</v>
      </c>
      <c r="AR563" s="167">
        <f t="shared" si="682"/>
        <v>0</v>
      </c>
      <c r="AS563" s="167">
        <f t="shared" si="682"/>
        <v>0</v>
      </c>
      <c r="AT563" s="167">
        <f t="shared" si="682"/>
        <v>0</v>
      </c>
      <c r="AU563" s="167">
        <f t="shared" si="682"/>
        <v>0</v>
      </c>
      <c r="AV563" s="167">
        <f t="shared" si="682"/>
        <v>0</v>
      </c>
      <c r="AW563" s="167">
        <f t="shared" si="682"/>
        <v>0</v>
      </c>
      <c r="AX563" s="167">
        <f t="shared" si="682"/>
        <v>0</v>
      </c>
      <c r="AY563" s="167">
        <f t="shared" si="682"/>
        <v>0</v>
      </c>
      <c r="AZ563" s="167">
        <f t="shared" si="682"/>
        <v>0</v>
      </c>
      <c r="BA563" s="167">
        <f t="shared" si="682"/>
        <v>0</v>
      </c>
      <c r="BB563" s="167">
        <f t="shared" si="682"/>
        <v>0</v>
      </c>
      <c r="BC563" s="167">
        <f t="shared" si="682"/>
        <v>0</v>
      </c>
      <c r="BD563" s="167">
        <f t="shared" si="682"/>
        <v>0</v>
      </c>
      <c r="BE563" s="167">
        <f t="shared" si="682"/>
        <v>0</v>
      </c>
      <c r="BG563" s="167"/>
    </row>
    <row r="564" spans="1:59" ht="16.5" customHeight="1">
      <c r="C564" s="963" t="s">
        <v>952</v>
      </c>
      <c r="D564" s="963"/>
      <c r="E564" s="963"/>
      <c r="F564" s="963"/>
      <c r="G564" s="963"/>
      <c r="H564" s="963"/>
      <c r="I564" s="963"/>
      <c r="J564" s="963"/>
      <c r="K564" s="963"/>
      <c r="L564" s="963"/>
      <c r="M564" s="963"/>
      <c r="N564" s="963"/>
      <c r="O564" s="963"/>
      <c r="P564" s="963"/>
      <c r="Q564" s="963"/>
      <c r="R564" s="963"/>
      <c r="S564" s="963"/>
      <c r="T564" s="963"/>
      <c r="U564" s="963"/>
      <c r="V564" s="963"/>
      <c r="W564" s="963"/>
      <c r="X564" s="963"/>
      <c r="Y564" s="963"/>
      <c r="Z564" s="963"/>
      <c r="AA564" s="963"/>
      <c r="AE564" s="1" t="str">
        <f t="shared" si="635"/>
        <v/>
      </c>
      <c r="AF564" s="1">
        <f t="shared" si="656"/>
        <v>0</v>
      </c>
      <c r="AG564" s="1">
        <f t="shared" ca="1" si="661"/>
        <v>10</v>
      </c>
      <c r="AH564" s="1" t="str">
        <f t="shared" si="657"/>
        <v/>
      </c>
      <c r="AI564" s="1" t="str">
        <f t="shared" si="658"/>
        <v/>
      </c>
      <c r="AJ564" s="1" t="str">
        <f t="shared" si="659"/>
        <v/>
      </c>
      <c r="AL564" s="167">
        <f t="shared" ref="AL564:BE564" si="683">+IF($AE564="CC",SUMIF($R564:$V564,AL$9,$R583:$V583),0)</f>
        <v>0</v>
      </c>
      <c r="AM564" s="167">
        <f t="shared" si="683"/>
        <v>0</v>
      </c>
      <c r="AN564" s="167">
        <f t="shared" si="683"/>
        <v>0</v>
      </c>
      <c r="AO564" s="167">
        <f t="shared" si="683"/>
        <v>0</v>
      </c>
      <c r="AP564" s="167">
        <f t="shared" si="683"/>
        <v>0</v>
      </c>
      <c r="AQ564" s="167">
        <f t="shared" si="683"/>
        <v>0</v>
      </c>
      <c r="AR564" s="167">
        <f t="shared" si="683"/>
        <v>0</v>
      </c>
      <c r="AS564" s="167">
        <f t="shared" si="683"/>
        <v>0</v>
      </c>
      <c r="AT564" s="167">
        <f t="shared" si="683"/>
        <v>0</v>
      </c>
      <c r="AU564" s="167">
        <f t="shared" si="683"/>
        <v>0</v>
      </c>
      <c r="AV564" s="167">
        <f t="shared" si="683"/>
        <v>0</v>
      </c>
      <c r="AW564" s="167">
        <f t="shared" si="683"/>
        <v>0</v>
      </c>
      <c r="AX564" s="167">
        <f t="shared" si="683"/>
        <v>0</v>
      </c>
      <c r="AY564" s="167">
        <f t="shared" si="683"/>
        <v>0</v>
      </c>
      <c r="AZ564" s="167">
        <f t="shared" si="683"/>
        <v>0</v>
      </c>
      <c r="BA564" s="167">
        <f t="shared" si="683"/>
        <v>0</v>
      </c>
      <c r="BB564" s="167">
        <f t="shared" si="683"/>
        <v>0</v>
      </c>
      <c r="BC564" s="167">
        <f t="shared" si="683"/>
        <v>0</v>
      </c>
      <c r="BD564" s="167">
        <f t="shared" si="683"/>
        <v>0</v>
      </c>
      <c r="BE564" s="167">
        <f t="shared" si="683"/>
        <v>0</v>
      </c>
      <c r="BG564" s="167"/>
    </row>
    <row r="565" spans="1:59" ht="15" customHeight="1" thickBot="1">
      <c r="C565" s="86"/>
      <c r="D565" s="86"/>
      <c r="E565" s="86"/>
      <c r="F565" s="86"/>
      <c r="G565" s="87"/>
      <c r="H565" s="87"/>
      <c r="I565" s="86"/>
      <c r="J565" s="86"/>
      <c r="K565" s="86"/>
      <c r="L565" s="86"/>
      <c r="M565" s="86"/>
      <c r="N565" s="88"/>
      <c r="O565" s="86"/>
      <c r="P565" s="86"/>
      <c r="Q565" s="86"/>
      <c r="R565" s="86"/>
      <c r="S565" s="86"/>
      <c r="T565" s="86"/>
      <c r="U565" s="86"/>
      <c r="V565" s="86"/>
      <c r="W565" s="86"/>
      <c r="X565" s="165"/>
      <c r="Y565" s="86"/>
      <c r="Z565" s="86"/>
      <c r="AA565" s="86"/>
      <c r="AE565" s="1" t="str">
        <f t="shared" si="635"/>
        <v/>
      </c>
      <c r="AF565" s="1">
        <f t="shared" si="656"/>
        <v>0</v>
      </c>
      <c r="AG565" s="1">
        <f t="shared" ca="1" si="661"/>
        <v>10</v>
      </c>
      <c r="AH565" s="1" t="str">
        <f t="shared" si="657"/>
        <v/>
      </c>
      <c r="AI565" s="1" t="str">
        <f t="shared" si="658"/>
        <v/>
      </c>
      <c r="AJ565" s="1" t="str">
        <f t="shared" si="659"/>
        <v/>
      </c>
      <c r="AL565" s="167">
        <f t="shared" ref="AL565:BE565" si="684">+IF($AE565="CC",SUMIF($R565:$V565,AL$9,$R584:$V584),0)</f>
        <v>0</v>
      </c>
      <c r="AM565" s="167">
        <f t="shared" si="684"/>
        <v>0</v>
      </c>
      <c r="AN565" s="167">
        <f t="shared" si="684"/>
        <v>0</v>
      </c>
      <c r="AO565" s="167">
        <f t="shared" si="684"/>
        <v>0</v>
      </c>
      <c r="AP565" s="167">
        <f t="shared" si="684"/>
        <v>0</v>
      </c>
      <c r="AQ565" s="167">
        <f t="shared" si="684"/>
        <v>0</v>
      </c>
      <c r="AR565" s="167">
        <f t="shared" si="684"/>
        <v>0</v>
      </c>
      <c r="AS565" s="167">
        <f t="shared" si="684"/>
        <v>0</v>
      </c>
      <c r="AT565" s="167">
        <f t="shared" si="684"/>
        <v>0</v>
      </c>
      <c r="AU565" s="167">
        <f t="shared" si="684"/>
        <v>0</v>
      </c>
      <c r="AV565" s="167">
        <f t="shared" si="684"/>
        <v>0</v>
      </c>
      <c r="AW565" s="167">
        <f t="shared" si="684"/>
        <v>0</v>
      </c>
      <c r="AX565" s="167">
        <f t="shared" si="684"/>
        <v>0</v>
      </c>
      <c r="AY565" s="167">
        <f t="shared" si="684"/>
        <v>0</v>
      </c>
      <c r="AZ565" s="167">
        <f t="shared" si="684"/>
        <v>0</v>
      </c>
      <c r="BA565" s="167">
        <f t="shared" si="684"/>
        <v>0</v>
      </c>
      <c r="BB565" s="167">
        <f t="shared" si="684"/>
        <v>0</v>
      </c>
      <c r="BC565" s="167">
        <f t="shared" si="684"/>
        <v>0</v>
      </c>
      <c r="BD565" s="167">
        <f t="shared" si="684"/>
        <v>0</v>
      </c>
      <c r="BE565" s="167">
        <f t="shared" si="684"/>
        <v>0</v>
      </c>
      <c r="BG565" s="167"/>
    </row>
    <row r="566" spans="1:59" ht="15.75" customHeight="1" thickBot="1">
      <c r="C566" s="964" t="s">
        <v>953</v>
      </c>
      <c r="D566" s="965"/>
      <c r="E566" s="966" t="str">
        <f>+'Formulario 1'!$D$9</f>
        <v>LICEO DE COLORADO</v>
      </c>
      <c r="F566" s="966"/>
      <c r="G566" s="966"/>
      <c r="H566" s="966"/>
      <c r="I566" s="964" t="s">
        <v>897</v>
      </c>
      <c r="J566" s="967"/>
      <c r="K566" s="966" t="str">
        <f>+'Formulario 1'!$C$14</f>
        <v>CAÑAS</v>
      </c>
      <c r="L566" s="966"/>
      <c r="M566" s="966"/>
      <c r="N566" s="964" t="s">
        <v>898</v>
      </c>
      <c r="O566" s="965"/>
      <c r="P566" s="89">
        <f>+'Formulario 1'!$C$15</f>
        <v>4</v>
      </c>
      <c r="Q566" s="964" t="s">
        <v>916</v>
      </c>
      <c r="R566" s="965"/>
      <c r="S566" s="965"/>
      <c r="T566" s="965"/>
      <c r="U566" s="965"/>
      <c r="V566" s="965"/>
      <c r="W566" s="966">
        <f>+'Formulario 1'!$E$7</f>
        <v>4113</v>
      </c>
      <c r="X566" s="968"/>
      <c r="Y566" s="304" t="s">
        <v>923</v>
      </c>
      <c r="Z566" s="969">
        <f ca="1">+'Formulario 1'!$H$72</f>
        <v>45513</v>
      </c>
      <c r="AA566" s="970"/>
      <c r="AE566" s="1" t="str">
        <f t="shared" si="635"/>
        <v/>
      </c>
      <c r="AF566" s="1">
        <f t="shared" si="656"/>
        <v>0</v>
      </c>
      <c r="AG566" s="1">
        <f t="shared" ca="1" si="661"/>
        <v>10</v>
      </c>
      <c r="AH566" s="1" t="str">
        <f t="shared" si="657"/>
        <v/>
      </c>
      <c r="AI566" s="1" t="str">
        <f t="shared" si="658"/>
        <v/>
      </c>
      <c r="AJ566" s="1" t="str">
        <f t="shared" si="659"/>
        <v/>
      </c>
      <c r="AL566" s="167">
        <f t="shared" ref="AL566:BE566" si="685">+IF($AE566="CC",SUMIF($R566:$V566,AL$9,$R585:$V585),0)</f>
        <v>0</v>
      </c>
      <c r="AM566" s="167">
        <f t="shared" si="685"/>
        <v>0</v>
      </c>
      <c r="AN566" s="167">
        <f t="shared" si="685"/>
        <v>0</v>
      </c>
      <c r="AO566" s="167">
        <f t="shared" si="685"/>
        <v>0</v>
      </c>
      <c r="AP566" s="167">
        <f t="shared" si="685"/>
        <v>0</v>
      </c>
      <c r="AQ566" s="167">
        <f t="shared" si="685"/>
        <v>0</v>
      </c>
      <c r="AR566" s="167">
        <f t="shared" si="685"/>
        <v>0</v>
      </c>
      <c r="AS566" s="167">
        <f t="shared" si="685"/>
        <v>0</v>
      </c>
      <c r="AT566" s="167">
        <f t="shared" si="685"/>
        <v>0</v>
      </c>
      <c r="AU566" s="167">
        <f t="shared" si="685"/>
        <v>0</v>
      </c>
      <c r="AV566" s="167">
        <f t="shared" si="685"/>
        <v>0</v>
      </c>
      <c r="AW566" s="167">
        <f t="shared" si="685"/>
        <v>0</v>
      </c>
      <c r="AX566" s="167">
        <f t="shared" si="685"/>
        <v>0</v>
      </c>
      <c r="AY566" s="167">
        <f t="shared" si="685"/>
        <v>0</v>
      </c>
      <c r="AZ566" s="167">
        <f t="shared" si="685"/>
        <v>0</v>
      </c>
      <c r="BA566" s="167">
        <f t="shared" si="685"/>
        <v>0</v>
      </c>
      <c r="BB566" s="167">
        <f t="shared" si="685"/>
        <v>0</v>
      </c>
      <c r="BC566" s="167">
        <f t="shared" si="685"/>
        <v>0</v>
      </c>
      <c r="BD566" s="167">
        <f t="shared" si="685"/>
        <v>0</v>
      </c>
      <c r="BE566" s="167">
        <f t="shared" si="685"/>
        <v>0</v>
      </c>
      <c r="BG566" s="167"/>
    </row>
    <row r="567" spans="1:59" ht="15.75" thickBot="1"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166"/>
      <c r="Y567" s="66"/>
      <c r="Z567" s="66"/>
      <c r="AA567" s="66"/>
      <c r="AE567" s="1" t="str">
        <f t="shared" si="635"/>
        <v/>
      </c>
      <c r="AF567" s="1">
        <f t="shared" si="656"/>
        <v>0</v>
      </c>
      <c r="AG567" s="1">
        <f t="shared" ca="1" si="661"/>
        <v>10</v>
      </c>
      <c r="AH567" s="1" t="str">
        <f t="shared" si="657"/>
        <v/>
      </c>
      <c r="AI567" s="1" t="str">
        <f t="shared" si="658"/>
        <v/>
      </c>
      <c r="AJ567" s="1" t="str">
        <f t="shared" si="659"/>
        <v/>
      </c>
      <c r="AL567" s="167">
        <f t="shared" ref="AL567:BE567" si="686">+IF($AE567="CC",SUMIF($R567:$V567,AL$9,$R586:$V586),0)</f>
        <v>0</v>
      </c>
      <c r="AM567" s="167">
        <f t="shared" si="686"/>
        <v>0</v>
      </c>
      <c r="AN567" s="167">
        <f t="shared" si="686"/>
        <v>0</v>
      </c>
      <c r="AO567" s="167">
        <f t="shared" si="686"/>
        <v>0</v>
      </c>
      <c r="AP567" s="167">
        <f t="shared" si="686"/>
        <v>0</v>
      </c>
      <c r="AQ567" s="167">
        <f t="shared" si="686"/>
        <v>0</v>
      </c>
      <c r="AR567" s="167">
        <f t="shared" si="686"/>
        <v>0</v>
      </c>
      <c r="AS567" s="167">
        <f t="shared" si="686"/>
        <v>0</v>
      </c>
      <c r="AT567" s="167">
        <f t="shared" si="686"/>
        <v>0</v>
      </c>
      <c r="AU567" s="167">
        <f t="shared" si="686"/>
        <v>0</v>
      </c>
      <c r="AV567" s="167">
        <f t="shared" si="686"/>
        <v>0</v>
      </c>
      <c r="AW567" s="167">
        <f t="shared" si="686"/>
        <v>0</v>
      </c>
      <c r="AX567" s="167">
        <f t="shared" si="686"/>
        <v>0</v>
      </c>
      <c r="AY567" s="167">
        <f t="shared" si="686"/>
        <v>0</v>
      </c>
      <c r="AZ567" s="167">
        <f t="shared" si="686"/>
        <v>0</v>
      </c>
      <c r="BA567" s="167">
        <f t="shared" si="686"/>
        <v>0</v>
      </c>
      <c r="BB567" s="167">
        <f t="shared" si="686"/>
        <v>0</v>
      </c>
      <c r="BC567" s="167">
        <f t="shared" si="686"/>
        <v>0</v>
      </c>
      <c r="BD567" s="167">
        <f t="shared" si="686"/>
        <v>0</v>
      </c>
      <c r="BE567" s="167">
        <f t="shared" si="686"/>
        <v>0</v>
      </c>
      <c r="BG567" s="167"/>
    </row>
    <row r="568" spans="1:59" ht="23.25" customHeight="1" thickBot="1">
      <c r="A568" s="927" t="s">
        <v>958</v>
      </c>
      <c r="B568" s="930" t="s">
        <v>985</v>
      </c>
      <c r="C568" s="933" t="str">
        <f>IF(LOOKUP(A561,'Hoja de Cálculo'!$S$20:$S$45,'Hoja de Cálculo'!$V$20:$V$45)="","n.a.",LOOKUP(A561,'Hoja de Cálculo'!$S$20:$S$45,'Hoja de Cálculo'!$V$20:$V$45))</f>
        <v>Educación Musical</v>
      </c>
      <c r="D568" s="933"/>
      <c r="E568" s="933"/>
      <c r="F568" s="933"/>
      <c r="G568" s="933"/>
      <c r="H568" s="933"/>
      <c r="I568" s="933"/>
      <c r="J568" s="933"/>
      <c r="K568" s="933"/>
      <c r="L568" s="934"/>
      <c r="M568" s="934"/>
      <c r="N568" s="934"/>
      <c r="O568" s="934"/>
      <c r="P568" s="934"/>
      <c r="Q568" s="934"/>
      <c r="R568" s="934"/>
      <c r="S568" s="934"/>
      <c r="T568" s="934"/>
      <c r="U568" s="934"/>
      <c r="V568" s="934"/>
      <c r="W568" s="934"/>
      <c r="X568" s="934"/>
      <c r="Y568" s="933"/>
      <c r="Z568" s="933"/>
      <c r="AA568" s="935"/>
      <c r="AB568" s="936" t="s">
        <v>924</v>
      </c>
      <c r="AE568" s="1" t="str">
        <f t="shared" si="635"/>
        <v/>
      </c>
      <c r="AF568" s="1">
        <f t="shared" si="656"/>
        <v>0</v>
      </c>
      <c r="AG568" s="1">
        <f t="shared" ca="1" si="661"/>
        <v>10</v>
      </c>
      <c r="AH568" s="1" t="str">
        <f t="shared" si="657"/>
        <v/>
      </c>
      <c r="AI568" s="1" t="str">
        <f t="shared" si="658"/>
        <v/>
      </c>
      <c r="AJ568" s="1" t="str">
        <f t="shared" si="659"/>
        <v/>
      </c>
      <c r="AL568" s="167">
        <f t="shared" ref="AL568:BE568" si="687">+IF($AE568="CC",SUMIF($R568:$V568,AL$9,$R587:$V587),0)</f>
        <v>0</v>
      </c>
      <c r="AM568" s="167">
        <f t="shared" si="687"/>
        <v>0</v>
      </c>
      <c r="AN568" s="167">
        <f t="shared" si="687"/>
        <v>0</v>
      </c>
      <c r="AO568" s="167">
        <f t="shared" si="687"/>
        <v>0</v>
      </c>
      <c r="AP568" s="167">
        <f t="shared" si="687"/>
        <v>0</v>
      </c>
      <c r="AQ568" s="167">
        <f t="shared" si="687"/>
        <v>0</v>
      </c>
      <c r="AR568" s="167">
        <f t="shared" si="687"/>
        <v>0</v>
      </c>
      <c r="AS568" s="167">
        <f t="shared" si="687"/>
        <v>0</v>
      </c>
      <c r="AT568" s="167">
        <f t="shared" si="687"/>
        <v>0</v>
      </c>
      <c r="AU568" s="167">
        <f t="shared" si="687"/>
        <v>0</v>
      </c>
      <c r="AV568" s="167">
        <f t="shared" si="687"/>
        <v>0</v>
      </c>
      <c r="AW568" s="167">
        <f t="shared" si="687"/>
        <v>0</v>
      </c>
      <c r="AX568" s="167">
        <f t="shared" si="687"/>
        <v>0</v>
      </c>
      <c r="AY568" s="167">
        <f t="shared" si="687"/>
        <v>0</v>
      </c>
      <c r="AZ568" s="167">
        <f t="shared" si="687"/>
        <v>0</v>
      </c>
      <c r="BA568" s="167">
        <f t="shared" si="687"/>
        <v>0</v>
      </c>
      <c r="BB568" s="167">
        <f t="shared" si="687"/>
        <v>0</v>
      </c>
      <c r="BC568" s="167">
        <f t="shared" si="687"/>
        <v>0</v>
      </c>
      <c r="BD568" s="167">
        <f t="shared" si="687"/>
        <v>0</v>
      </c>
      <c r="BE568" s="167">
        <f t="shared" si="687"/>
        <v>0</v>
      </c>
      <c r="BG568" s="167"/>
    </row>
    <row r="569" spans="1:59" ht="15.75" customHeight="1">
      <c r="A569" s="928"/>
      <c r="B569" s="931"/>
      <c r="C569" s="939" t="s">
        <v>925</v>
      </c>
      <c r="D569" s="941" t="s">
        <v>926</v>
      </c>
      <c r="E569" s="942"/>
      <c r="F569" s="942"/>
      <c r="G569" s="943"/>
      <c r="H569" s="947" t="s">
        <v>927</v>
      </c>
      <c r="I569" s="947" t="s">
        <v>928</v>
      </c>
      <c r="J569" s="941" t="s">
        <v>929</v>
      </c>
      <c r="K569" s="942"/>
      <c r="L569" s="949" t="s">
        <v>49</v>
      </c>
      <c r="M569" s="950"/>
      <c r="N569" s="950"/>
      <c r="O569" s="950"/>
      <c r="P569" s="950"/>
      <c r="Q569" s="951" t="s">
        <v>930</v>
      </c>
      <c r="R569" s="953" t="s">
        <v>931</v>
      </c>
      <c r="S569" s="954"/>
      <c r="T569" s="954"/>
      <c r="U569" s="954"/>
      <c r="V569" s="955"/>
      <c r="W569" s="954" t="s">
        <v>930</v>
      </c>
      <c r="X569" s="957" t="s">
        <v>934</v>
      </c>
      <c r="Y569" s="959" t="s">
        <v>932</v>
      </c>
      <c r="Z569" s="961" t="s">
        <v>933</v>
      </c>
      <c r="AA569" s="962"/>
      <c r="AB569" s="937"/>
      <c r="AE569" s="1" t="str">
        <f t="shared" si="635"/>
        <v/>
      </c>
      <c r="AF569" s="1">
        <f t="shared" si="656"/>
        <v>0</v>
      </c>
      <c r="AG569" s="1">
        <f t="shared" ca="1" si="661"/>
        <v>10</v>
      </c>
      <c r="AH569" s="1" t="str">
        <f t="shared" si="657"/>
        <v/>
      </c>
      <c r="AI569" s="1" t="str">
        <f t="shared" si="658"/>
        <v/>
      </c>
      <c r="AJ569" s="1" t="str">
        <f t="shared" si="659"/>
        <v/>
      </c>
      <c r="AL569" s="167">
        <f t="shared" ref="AL569:BE569" si="688">+IF($AE569="CC",SUMIF($R569:$V569,AL$9,$R588:$V588),0)</f>
        <v>0</v>
      </c>
      <c r="AM569" s="167">
        <f t="shared" si="688"/>
        <v>0</v>
      </c>
      <c r="AN569" s="167">
        <f t="shared" si="688"/>
        <v>0</v>
      </c>
      <c r="AO569" s="167">
        <f t="shared" si="688"/>
        <v>0</v>
      </c>
      <c r="AP569" s="167">
        <f t="shared" si="688"/>
        <v>0</v>
      </c>
      <c r="AQ569" s="167">
        <f t="shared" si="688"/>
        <v>0</v>
      </c>
      <c r="AR569" s="167">
        <f t="shared" si="688"/>
        <v>0</v>
      </c>
      <c r="AS569" s="167">
        <f t="shared" si="688"/>
        <v>0</v>
      </c>
      <c r="AT569" s="167">
        <f t="shared" si="688"/>
        <v>0</v>
      </c>
      <c r="AU569" s="167">
        <f t="shared" si="688"/>
        <v>0</v>
      </c>
      <c r="AV569" s="167">
        <f t="shared" si="688"/>
        <v>0</v>
      </c>
      <c r="AW569" s="167">
        <f t="shared" si="688"/>
        <v>0</v>
      </c>
      <c r="AX569" s="167">
        <f t="shared" si="688"/>
        <v>0</v>
      </c>
      <c r="AY569" s="167">
        <f t="shared" si="688"/>
        <v>0</v>
      </c>
      <c r="AZ569" s="167">
        <f t="shared" si="688"/>
        <v>0</v>
      </c>
      <c r="BA569" s="167">
        <f t="shared" si="688"/>
        <v>0</v>
      </c>
      <c r="BB569" s="167">
        <f t="shared" si="688"/>
        <v>0</v>
      </c>
      <c r="BC569" s="167">
        <f t="shared" si="688"/>
        <v>0</v>
      </c>
      <c r="BD569" s="167">
        <f t="shared" si="688"/>
        <v>0</v>
      </c>
      <c r="BE569" s="167">
        <f t="shared" si="688"/>
        <v>0</v>
      </c>
      <c r="BG569" s="167"/>
    </row>
    <row r="570" spans="1:59" ht="15.75" thickBot="1">
      <c r="A570" s="929"/>
      <c r="B570" s="932"/>
      <c r="C570" s="940"/>
      <c r="D570" s="944"/>
      <c r="E570" s="945"/>
      <c r="F570" s="945"/>
      <c r="G570" s="946"/>
      <c r="H570" s="948"/>
      <c r="I570" s="948"/>
      <c r="J570" s="944"/>
      <c r="K570" s="945"/>
      <c r="L570" s="312" t="s">
        <v>1</v>
      </c>
      <c r="M570" s="313" t="s">
        <v>2</v>
      </c>
      <c r="N570" s="313" t="s">
        <v>3</v>
      </c>
      <c r="O570" s="313" t="s">
        <v>4</v>
      </c>
      <c r="P570" s="313" t="s">
        <v>5</v>
      </c>
      <c r="Q570" s="952"/>
      <c r="R570" s="312">
        <v>7</v>
      </c>
      <c r="S570" s="313">
        <v>5</v>
      </c>
      <c r="T570" s="313">
        <v>9</v>
      </c>
      <c r="U570" s="313">
        <v>12</v>
      </c>
      <c r="V570" s="314">
        <v>1</v>
      </c>
      <c r="W570" s="956"/>
      <c r="X570" s="958"/>
      <c r="Y570" s="960"/>
      <c r="Z570" s="315" t="s">
        <v>935</v>
      </c>
      <c r="AA570" s="316" t="s">
        <v>936</v>
      </c>
      <c r="AB570" s="938"/>
      <c r="AE570" s="1" t="str">
        <f t="shared" si="635"/>
        <v>CC</v>
      </c>
      <c r="AF570" s="1">
        <f t="shared" si="656"/>
        <v>0</v>
      </c>
      <c r="AG570" s="1">
        <f t="shared" ca="1" si="661"/>
        <v>10</v>
      </c>
      <c r="AH570" s="1" t="str">
        <f t="shared" si="657"/>
        <v/>
      </c>
      <c r="AI570" s="1" t="str">
        <f t="shared" si="658"/>
        <v/>
      </c>
      <c r="AJ570" s="1" t="str">
        <f t="shared" si="659"/>
        <v/>
      </c>
      <c r="AL570" s="167">
        <f t="shared" ref="AL570:BE570" si="689">+IF($AE570="CC",SUMIF($R570:$V570,AL$9,$R589:$V589),0)</f>
        <v>0</v>
      </c>
      <c r="AM570" s="167">
        <f t="shared" si="689"/>
        <v>0</v>
      </c>
      <c r="AN570" s="167">
        <f t="shared" si="689"/>
        <v>0</v>
      </c>
      <c r="AO570" s="167">
        <f t="shared" si="689"/>
        <v>0</v>
      </c>
      <c r="AP570" s="167">
        <f t="shared" si="689"/>
        <v>0</v>
      </c>
      <c r="AQ570" s="167">
        <f t="shared" si="689"/>
        <v>0</v>
      </c>
      <c r="AR570" s="167">
        <f t="shared" si="689"/>
        <v>0</v>
      </c>
      <c r="AS570" s="167">
        <f t="shared" si="689"/>
        <v>0</v>
      </c>
      <c r="AT570" s="167">
        <f t="shared" si="689"/>
        <v>0</v>
      </c>
      <c r="AU570" s="167">
        <f t="shared" si="689"/>
        <v>0</v>
      </c>
      <c r="AV570" s="167">
        <f t="shared" si="689"/>
        <v>0</v>
      </c>
      <c r="AW570" s="167">
        <f t="shared" si="689"/>
        <v>0</v>
      </c>
      <c r="AX570" s="167">
        <f t="shared" si="689"/>
        <v>0</v>
      </c>
      <c r="AY570" s="167">
        <f t="shared" si="689"/>
        <v>0</v>
      </c>
      <c r="AZ570" s="167">
        <f t="shared" si="689"/>
        <v>0</v>
      </c>
      <c r="BA570" s="167">
        <f t="shared" si="689"/>
        <v>0</v>
      </c>
      <c r="BB570" s="167">
        <f t="shared" si="689"/>
        <v>0</v>
      </c>
      <c r="BC570" s="167">
        <f t="shared" si="689"/>
        <v>0</v>
      </c>
      <c r="BD570" s="167">
        <f t="shared" si="689"/>
        <v>0</v>
      </c>
      <c r="BE570" s="167">
        <f t="shared" si="689"/>
        <v>0</v>
      </c>
      <c r="BG570" s="167"/>
    </row>
    <row r="571" spans="1:59">
      <c r="A571" s="97"/>
      <c r="B571" s="98"/>
      <c r="C571" s="317">
        <v>1</v>
      </c>
      <c r="D571" s="924"/>
      <c r="E571" s="925"/>
      <c r="F571" s="925"/>
      <c r="G571" s="926"/>
      <c r="H571" s="46"/>
      <c r="I571" s="46"/>
      <c r="J571" s="924"/>
      <c r="K571" s="925"/>
      <c r="L571" s="47"/>
      <c r="M571" s="48"/>
      <c r="N571" s="48"/>
      <c r="O571" s="48"/>
      <c r="P571" s="48"/>
      <c r="Q571" s="318">
        <f>+SUM(L571:P571)</f>
        <v>0</v>
      </c>
      <c r="R571" s="47"/>
      <c r="S571" s="59"/>
      <c r="T571" s="59"/>
      <c r="U571" s="59"/>
      <c r="V571" s="62"/>
      <c r="W571" s="319">
        <f>+SUM(Q571:V571)</f>
        <v>0</v>
      </c>
      <c r="X571" s="320">
        <f t="shared" ref="X571:X588" si="690">IF(W571=0,0,IF(W571&gt;48,"E",IF(W571&lt;44,0,IF(A571="A",0,48-W571))))</f>
        <v>0</v>
      </c>
      <c r="Y571" s="321">
        <f>+IF(X571="E","E",(W571+X571))</f>
        <v>0</v>
      </c>
      <c r="Z571" s="57"/>
      <c r="AA571" s="333">
        <f>+IF(Y571="E","E",(Y571-Z571))</f>
        <v>0</v>
      </c>
      <c r="AB571" s="323" t="str">
        <f>IF(A571="A","√",IF('Formulario 1'!$D$11=8,IF('Cuadro de Personal'!Q571&gt;30,"E",IF(Y571&gt;48,"E","√")),IF(Y571&gt;48,"E","√")))</f>
        <v>√</v>
      </c>
      <c r="AC571" s="1">
        <f>+IF(AB571="√",1,0)</f>
        <v>1</v>
      </c>
      <c r="AE571" s="1" t="str">
        <f t="shared" si="635"/>
        <v/>
      </c>
      <c r="AF571" s="1">
        <f t="shared" si="656"/>
        <v>0</v>
      </c>
      <c r="AG571" s="1">
        <f t="shared" ca="1" si="661"/>
        <v>10</v>
      </c>
      <c r="AH571" s="1" t="str">
        <f t="shared" si="657"/>
        <v/>
      </c>
      <c r="AI571" s="1" t="str">
        <f t="shared" si="658"/>
        <v/>
      </c>
      <c r="AJ571" s="1" t="str">
        <f t="shared" si="659"/>
        <v/>
      </c>
      <c r="AL571" s="167">
        <f t="shared" ref="AL571:BE571" si="691">+IF($AE571="CC",SUMIF($R571:$V571,AL$9,$R590:$V590),0)</f>
        <v>0</v>
      </c>
      <c r="AM571" s="167">
        <f t="shared" si="691"/>
        <v>0</v>
      </c>
      <c r="AN571" s="167">
        <f t="shared" si="691"/>
        <v>0</v>
      </c>
      <c r="AO571" s="167">
        <f t="shared" si="691"/>
        <v>0</v>
      </c>
      <c r="AP571" s="167">
        <f t="shared" si="691"/>
        <v>0</v>
      </c>
      <c r="AQ571" s="167">
        <f t="shared" si="691"/>
        <v>0</v>
      </c>
      <c r="AR571" s="167">
        <f t="shared" si="691"/>
        <v>0</v>
      </c>
      <c r="AS571" s="167">
        <f t="shared" si="691"/>
        <v>0</v>
      </c>
      <c r="AT571" s="167">
        <f t="shared" si="691"/>
        <v>0</v>
      </c>
      <c r="AU571" s="167">
        <f t="shared" si="691"/>
        <v>0</v>
      </c>
      <c r="AV571" s="167">
        <f t="shared" si="691"/>
        <v>0</v>
      </c>
      <c r="AW571" s="167">
        <f t="shared" si="691"/>
        <v>0</v>
      </c>
      <c r="AX571" s="167">
        <f t="shared" si="691"/>
        <v>0</v>
      </c>
      <c r="AY571" s="167">
        <f t="shared" si="691"/>
        <v>0</v>
      </c>
      <c r="AZ571" s="167">
        <f t="shared" si="691"/>
        <v>0</v>
      </c>
      <c r="BA571" s="167">
        <f t="shared" si="691"/>
        <v>0</v>
      </c>
      <c r="BB571" s="167">
        <f t="shared" si="691"/>
        <v>0</v>
      </c>
      <c r="BC571" s="167">
        <f t="shared" si="691"/>
        <v>0</v>
      </c>
      <c r="BD571" s="167">
        <f t="shared" si="691"/>
        <v>0</v>
      </c>
      <c r="BE571" s="167">
        <f t="shared" si="691"/>
        <v>0</v>
      </c>
      <c r="BG571" s="167"/>
    </row>
    <row r="572" spans="1:59">
      <c r="A572" s="93"/>
      <c r="B572" s="94"/>
      <c r="C572" s="324">
        <v>2</v>
      </c>
      <c r="D572" s="832"/>
      <c r="E572" s="833"/>
      <c r="F572" s="833"/>
      <c r="G572" s="834"/>
      <c r="H572" s="49"/>
      <c r="I572" s="50"/>
      <c r="J572" s="866"/>
      <c r="K572" s="867"/>
      <c r="L572" s="51"/>
      <c r="M572" s="52"/>
      <c r="N572" s="52"/>
      <c r="O572" s="52"/>
      <c r="P572" s="52"/>
      <c r="Q572" s="318">
        <f t="shared" ref="Q572:Q588" si="692">+SUM(L572:P572)</f>
        <v>0</v>
      </c>
      <c r="R572" s="51"/>
      <c r="S572" s="60"/>
      <c r="T572" s="59"/>
      <c r="U572" s="59"/>
      <c r="V572" s="63"/>
      <c r="W572" s="319">
        <f t="shared" ref="W572:W588" si="693">+SUM(Q572:V572)</f>
        <v>0</v>
      </c>
      <c r="X572" s="320">
        <f t="shared" si="690"/>
        <v>0</v>
      </c>
      <c r="Y572" s="325">
        <f>+IF(X572="E","E",(W572+X572))</f>
        <v>0</v>
      </c>
      <c r="Z572" s="51"/>
      <c r="AA572" s="334">
        <f>+IF(Y572="E","E",(Y572-Z572))</f>
        <v>0</v>
      </c>
      <c r="AB572" s="327" t="str">
        <f>IF(A572="A","√",IF('Formulario 1'!$D$11=8,IF('Cuadro de Personal'!Q572&gt;30,"E",IF(Y572&gt;48,"E","√")),IF(Y572&gt;48,"E","√")))</f>
        <v>√</v>
      </c>
      <c r="AC572" s="1">
        <f t="shared" ref="AC572:AC588" si="694">+IF(AB572="√",1,0)</f>
        <v>1</v>
      </c>
      <c r="AE572" s="1" t="str">
        <f t="shared" si="635"/>
        <v/>
      </c>
      <c r="AF572" s="1">
        <f t="shared" si="656"/>
        <v>0</v>
      </c>
      <c r="AG572" s="1">
        <f t="shared" ca="1" si="661"/>
        <v>10</v>
      </c>
      <c r="AH572" s="1" t="str">
        <f t="shared" si="657"/>
        <v/>
      </c>
      <c r="AI572" s="1" t="str">
        <f t="shared" si="658"/>
        <v/>
      </c>
      <c r="AJ572" s="1" t="str">
        <f t="shared" si="659"/>
        <v/>
      </c>
      <c r="AL572" s="167">
        <f t="shared" ref="AL572:BE572" si="695">+IF($AE572="CC",SUMIF($R572:$V572,AL$9,$R591:$V591),0)</f>
        <v>0</v>
      </c>
      <c r="AM572" s="167">
        <f t="shared" si="695"/>
        <v>0</v>
      </c>
      <c r="AN572" s="167">
        <f t="shared" si="695"/>
        <v>0</v>
      </c>
      <c r="AO572" s="167">
        <f t="shared" si="695"/>
        <v>0</v>
      </c>
      <c r="AP572" s="167">
        <f t="shared" si="695"/>
        <v>0</v>
      </c>
      <c r="AQ572" s="167">
        <f t="shared" si="695"/>
        <v>0</v>
      </c>
      <c r="AR572" s="167">
        <f t="shared" si="695"/>
        <v>0</v>
      </c>
      <c r="AS572" s="167">
        <f t="shared" si="695"/>
        <v>0</v>
      </c>
      <c r="AT572" s="167">
        <f t="shared" si="695"/>
        <v>0</v>
      </c>
      <c r="AU572" s="167">
        <f t="shared" si="695"/>
        <v>0</v>
      </c>
      <c r="AV572" s="167">
        <f t="shared" si="695"/>
        <v>0</v>
      </c>
      <c r="AW572" s="167">
        <f t="shared" si="695"/>
        <v>0</v>
      </c>
      <c r="AX572" s="167">
        <f t="shared" si="695"/>
        <v>0</v>
      </c>
      <c r="AY572" s="167">
        <f t="shared" si="695"/>
        <v>0</v>
      </c>
      <c r="AZ572" s="167">
        <f t="shared" si="695"/>
        <v>0</v>
      </c>
      <c r="BA572" s="167">
        <f t="shared" si="695"/>
        <v>0</v>
      </c>
      <c r="BB572" s="167">
        <f t="shared" si="695"/>
        <v>0</v>
      </c>
      <c r="BC572" s="167">
        <f t="shared" si="695"/>
        <v>0</v>
      </c>
      <c r="BD572" s="167">
        <f t="shared" si="695"/>
        <v>0</v>
      </c>
      <c r="BE572" s="167">
        <f t="shared" si="695"/>
        <v>0</v>
      </c>
      <c r="BG572" s="167"/>
    </row>
    <row r="573" spans="1:59">
      <c r="A573" s="93"/>
      <c r="B573" s="94"/>
      <c r="C573" s="324">
        <v>3</v>
      </c>
      <c r="D573" s="832"/>
      <c r="E573" s="833"/>
      <c r="F573" s="833"/>
      <c r="G573" s="834"/>
      <c r="H573" s="49"/>
      <c r="I573" s="50"/>
      <c r="J573" s="866"/>
      <c r="K573" s="867"/>
      <c r="L573" s="51"/>
      <c r="M573" s="52"/>
      <c r="N573" s="52"/>
      <c r="O573" s="52"/>
      <c r="P573" s="52"/>
      <c r="Q573" s="318">
        <f t="shared" si="692"/>
        <v>0</v>
      </c>
      <c r="R573" s="51"/>
      <c r="S573" s="60"/>
      <c r="T573" s="59"/>
      <c r="U573" s="59"/>
      <c r="V573" s="63"/>
      <c r="W573" s="319">
        <f t="shared" si="693"/>
        <v>0</v>
      </c>
      <c r="X573" s="320">
        <f t="shared" si="690"/>
        <v>0</v>
      </c>
      <c r="Y573" s="325">
        <f t="shared" ref="Y573:Y588" si="696">+IF(X573="E","E",(W573+X573))</f>
        <v>0</v>
      </c>
      <c r="Z573" s="51"/>
      <c r="AA573" s="334">
        <f t="shared" ref="AA573:AA588" si="697">+IF(Y573="E","E",(Y573-Z573))</f>
        <v>0</v>
      </c>
      <c r="AB573" s="327" t="str">
        <f>IF(A573="A","√",IF('Formulario 1'!$D$11=8,IF('Cuadro de Personal'!Q573&gt;30,"E",IF(Y573&gt;48,"E","√")),IF(Y573&gt;48,"E","√")))</f>
        <v>√</v>
      </c>
      <c r="AC573" s="1">
        <f t="shared" si="694"/>
        <v>1</v>
      </c>
      <c r="AE573" s="1" t="str">
        <f t="shared" si="635"/>
        <v/>
      </c>
      <c r="AF573" s="1">
        <f t="shared" si="656"/>
        <v>0</v>
      </c>
      <c r="AG573" s="1">
        <f t="shared" ca="1" si="661"/>
        <v>10</v>
      </c>
      <c r="AH573" s="1" t="str">
        <f t="shared" si="657"/>
        <v/>
      </c>
      <c r="AI573" s="1" t="str">
        <f t="shared" si="658"/>
        <v/>
      </c>
      <c r="AJ573" s="1" t="str">
        <f t="shared" si="659"/>
        <v/>
      </c>
      <c r="AL573" s="167">
        <f t="shared" ref="AL573:BE573" si="698">+IF($AE573="CC",SUMIF($R573:$V573,AL$9,$R592:$V592),0)</f>
        <v>0</v>
      </c>
      <c r="AM573" s="167">
        <f t="shared" si="698"/>
        <v>0</v>
      </c>
      <c r="AN573" s="167">
        <f t="shared" si="698"/>
        <v>0</v>
      </c>
      <c r="AO573" s="167">
        <f t="shared" si="698"/>
        <v>0</v>
      </c>
      <c r="AP573" s="167">
        <f t="shared" si="698"/>
        <v>0</v>
      </c>
      <c r="AQ573" s="167">
        <f t="shared" si="698"/>
        <v>0</v>
      </c>
      <c r="AR573" s="167">
        <f t="shared" si="698"/>
        <v>0</v>
      </c>
      <c r="AS573" s="167">
        <f t="shared" si="698"/>
        <v>0</v>
      </c>
      <c r="AT573" s="167">
        <f t="shared" si="698"/>
        <v>0</v>
      </c>
      <c r="AU573" s="167">
        <f t="shared" si="698"/>
        <v>0</v>
      </c>
      <c r="AV573" s="167">
        <f t="shared" si="698"/>
        <v>0</v>
      </c>
      <c r="AW573" s="167">
        <f t="shared" si="698"/>
        <v>0</v>
      </c>
      <c r="AX573" s="167">
        <f t="shared" si="698"/>
        <v>0</v>
      </c>
      <c r="AY573" s="167">
        <f t="shared" si="698"/>
        <v>0</v>
      </c>
      <c r="AZ573" s="167">
        <f t="shared" si="698"/>
        <v>0</v>
      </c>
      <c r="BA573" s="167">
        <f t="shared" si="698"/>
        <v>0</v>
      </c>
      <c r="BB573" s="167">
        <f t="shared" si="698"/>
        <v>0</v>
      </c>
      <c r="BC573" s="167">
        <f t="shared" si="698"/>
        <v>0</v>
      </c>
      <c r="BD573" s="167">
        <f t="shared" si="698"/>
        <v>0</v>
      </c>
      <c r="BE573" s="167">
        <f t="shared" si="698"/>
        <v>0</v>
      </c>
      <c r="BG573" s="167"/>
    </row>
    <row r="574" spans="1:59">
      <c r="A574" s="93"/>
      <c r="B574" s="94"/>
      <c r="C574" s="324">
        <v>4</v>
      </c>
      <c r="D574" s="832"/>
      <c r="E574" s="833"/>
      <c r="F574" s="833"/>
      <c r="G574" s="834"/>
      <c r="H574" s="49"/>
      <c r="I574" s="50"/>
      <c r="J574" s="866"/>
      <c r="K574" s="867"/>
      <c r="L574" s="51"/>
      <c r="M574" s="52"/>
      <c r="N574" s="52"/>
      <c r="O574" s="52"/>
      <c r="P574" s="52"/>
      <c r="Q574" s="318">
        <f t="shared" si="692"/>
        <v>0</v>
      </c>
      <c r="R574" s="51"/>
      <c r="S574" s="60"/>
      <c r="T574" s="59"/>
      <c r="U574" s="59"/>
      <c r="V574" s="63"/>
      <c r="W574" s="319">
        <f t="shared" si="693"/>
        <v>0</v>
      </c>
      <c r="X574" s="320">
        <f t="shared" si="690"/>
        <v>0</v>
      </c>
      <c r="Y574" s="325">
        <f t="shared" si="696"/>
        <v>0</v>
      </c>
      <c r="Z574" s="51"/>
      <c r="AA574" s="334">
        <f t="shared" si="697"/>
        <v>0</v>
      </c>
      <c r="AB574" s="327" t="str">
        <f>IF(A574="A","√",IF('Formulario 1'!$D$11=8,IF('Cuadro de Personal'!Q574&gt;30,"E",IF(Y574&gt;48,"E","√")),IF(Y574&gt;48,"E","√")))</f>
        <v>√</v>
      </c>
      <c r="AC574" s="1">
        <f t="shared" si="694"/>
        <v>1</v>
      </c>
      <c r="AE574" s="1" t="str">
        <f t="shared" si="635"/>
        <v/>
      </c>
      <c r="AF574" s="1">
        <f t="shared" si="656"/>
        <v>0</v>
      </c>
      <c r="AG574" s="1">
        <f t="shared" ca="1" si="661"/>
        <v>10</v>
      </c>
      <c r="AH574" s="1" t="str">
        <f t="shared" si="657"/>
        <v/>
      </c>
      <c r="AI574" s="1" t="str">
        <f t="shared" si="658"/>
        <v/>
      </c>
      <c r="AJ574" s="1" t="str">
        <f t="shared" si="659"/>
        <v/>
      </c>
      <c r="AL574" s="167">
        <f t="shared" ref="AL574:BE574" si="699">+IF($AE574="CC",SUMIF($R574:$V574,AL$9,$R593:$V593),0)</f>
        <v>0</v>
      </c>
      <c r="AM574" s="167">
        <f t="shared" si="699"/>
        <v>0</v>
      </c>
      <c r="AN574" s="167">
        <f t="shared" si="699"/>
        <v>0</v>
      </c>
      <c r="AO574" s="167">
        <f t="shared" si="699"/>
        <v>0</v>
      </c>
      <c r="AP574" s="167">
        <f t="shared" si="699"/>
        <v>0</v>
      </c>
      <c r="AQ574" s="167">
        <f t="shared" si="699"/>
        <v>0</v>
      </c>
      <c r="AR574" s="167">
        <f t="shared" si="699"/>
        <v>0</v>
      </c>
      <c r="AS574" s="167">
        <f t="shared" si="699"/>
        <v>0</v>
      </c>
      <c r="AT574" s="167">
        <f t="shared" si="699"/>
        <v>0</v>
      </c>
      <c r="AU574" s="167">
        <f t="shared" si="699"/>
        <v>0</v>
      </c>
      <c r="AV574" s="167">
        <f t="shared" si="699"/>
        <v>0</v>
      </c>
      <c r="AW574" s="167">
        <f t="shared" si="699"/>
        <v>0</v>
      </c>
      <c r="AX574" s="167">
        <f t="shared" si="699"/>
        <v>0</v>
      </c>
      <c r="AY574" s="167">
        <f t="shared" si="699"/>
        <v>0</v>
      </c>
      <c r="AZ574" s="167">
        <f t="shared" si="699"/>
        <v>0</v>
      </c>
      <c r="BA574" s="167">
        <f t="shared" si="699"/>
        <v>0</v>
      </c>
      <c r="BB574" s="167">
        <f t="shared" si="699"/>
        <v>0</v>
      </c>
      <c r="BC574" s="167">
        <f t="shared" si="699"/>
        <v>0</v>
      </c>
      <c r="BD574" s="167">
        <f t="shared" si="699"/>
        <v>0</v>
      </c>
      <c r="BE574" s="167">
        <f t="shared" si="699"/>
        <v>0</v>
      </c>
      <c r="BG574" s="167"/>
    </row>
    <row r="575" spans="1:59">
      <c r="A575" s="93"/>
      <c r="B575" s="94"/>
      <c r="C575" s="324">
        <v>5</v>
      </c>
      <c r="D575" s="832"/>
      <c r="E575" s="833"/>
      <c r="F575" s="833"/>
      <c r="G575" s="834"/>
      <c r="H575" s="49"/>
      <c r="I575" s="50"/>
      <c r="J575" s="866"/>
      <c r="K575" s="867"/>
      <c r="L575" s="51"/>
      <c r="M575" s="52"/>
      <c r="N575" s="52"/>
      <c r="O575" s="52"/>
      <c r="P575" s="52"/>
      <c r="Q575" s="318">
        <f t="shared" si="692"/>
        <v>0</v>
      </c>
      <c r="R575" s="51"/>
      <c r="S575" s="60"/>
      <c r="T575" s="59"/>
      <c r="U575" s="59"/>
      <c r="V575" s="63"/>
      <c r="W575" s="319">
        <f t="shared" si="693"/>
        <v>0</v>
      </c>
      <c r="X575" s="320">
        <f t="shared" si="690"/>
        <v>0</v>
      </c>
      <c r="Y575" s="325">
        <f t="shared" si="696"/>
        <v>0</v>
      </c>
      <c r="Z575" s="51"/>
      <c r="AA575" s="334">
        <f t="shared" si="697"/>
        <v>0</v>
      </c>
      <c r="AB575" s="327" t="str">
        <f>IF(A575="A","√",IF('Formulario 1'!$D$11=8,IF('Cuadro de Personal'!Q575&gt;30,"E",IF(Y575&gt;48,"E","√")),IF(Y575&gt;48,"E","√")))</f>
        <v>√</v>
      </c>
      <c r="AC575" s="1">
        <f t="shared" si="694"/>
        <v>1</v>
      </c>
      <c r="AE575" s="1" t="str">
        <f t="shared" si="635"/>
        <v/>
      </c>
      <c r="AF575" s="1">
        <f t="shared" si="656"/>
        <v>0</v>
      </c>
      <c r="AG575" s="1">
        <f t="shared" ca="1" si="661"/>
        <v>10</v>
      </c>
      <c r="AH575" s="1" t="str">
        <f t="shared" si="657"/>
        <v/>
      </c>
      <c r="AI575" s="1" t="str">
        <f t="shared" si="658"/>
        <v/>
      </c>
      <c r="AJ575" s="1" t="str">
        <f t="shared" si="659"/>
        <v/>
      </c>
      <c r="AL575" s="167">
        <f t="shared" ref="AL575:BE575" si="700">+IF($AE575="CC",SUMIF($R575:$V575,AL$9,$R594:$V594),0)</f>
        <v>0</v>
      </c>
      <c r="AM575" s="167">
        <f t="shared" si="700"/>
        <v>0</v>
      </c>
      <c r="AN575" s="167">
        <f t="shared" si="700"/>
        <v>0</v>
      </c>
      <c r="AO575" s="167">
        <f t="shared" si="700"/>
        <v>0</v>
      </c>
      <c r="AP575" s="167">
        <f t="shared" si="700"/>
        <v>0</v>
      </c>
      <c r="AQ575" s="167">
        <f t="shared" si="700"/>
        <v>0</v>
      </c>
      <c r="AR575" s="167">
        <f t="shared" si="700"/>
        <v>0</v>
      </c>
      <c r="AS575" s="167">
        <f t="shared" si="700"/>
        <v>0</v>
      </c>
      <c r="AT575" s="167">
        <f t="shared" si="700"/>
        <v>0</v>
      </c>
      <c r="AU575" s="167">
        <f t="shared" si="700"/>
        <v>0</v>
      </c>
      <c r="AV575" s="167">
        <f t="shared" si="700"/>
        <v>0</v>
      </c>
      <c r="AW575" s="167">
        <f t="shared" si="700"/>
        <v>0</v>
      </c>
      <c r="AX575" s="167">
        <f t="shared" si="700"/>
        <v>0</v>
      </c>
      <c r="AY575" s="167">
        <f t="shared" si="700"/>
        <v>0</v>
      </c>
      <c r="AZ575" s="167">
        <f t="shared" si="700"/>
        <v>0</v>
      </c>
      <c r="BA575" s="167">
        <f t="shared" si="700"/>
        <v>0</v>
      </c>
      <c r="BB575" s="167">
        <f t="shared" si="700"/>
        <v>0</v>
      </c>
      <c r="BC575" s="167">
        <f t="shared" si="700"/>
        <v>0</v>
      </c>
      <c r="BD575" s="167">
        <f t="shared" si="700"/>
        <v>0</v>
      </c>
      <c r="BE575" s="167">
        <f t="shared" si="700"/>
        <v>0</v>
      </c>
      <c r="BG575" s="167"/>
    </row>
    <row r="576" spans="1:59">
      <c r="A576" s="93"/>
      <c r="B576" s="94"/>
      <c r="C576" s="324">
        <v>6</v>
      </c>
      <c r="D576" s="832"/>
      <c r="E576" s="833"/>
      <c r="F576" s="833"/>
      <c r="G576" s="834"/>
      <c r="H576" s="49"/>
      <c r="I576" s="50"/>
      <c r="J576" s="866"/>
      <c r="K576" s="867"/>
      <c r="L576" s="51"/>
      <c r="M576" s="52"/>
      <c r="N576" s="52"/>
      <c r="O576" s="52"/>
      <c r="P576" s="52"/>
      <c r="Q576" s="318">
        <f t="shared" si="692"/>
        <v>0</v>
      </c>
      <c r="R576" s="51"/>
      <c r="S576" s="60"/>
      <c r="T576" s="59"/>
      <c r="U576" s="59"/>
      <c r="V576" s="63"/>
      <c r="W576" s="319">
        <f t="shared" si="693"/>
        <v>0</v>
      </c>
      <c r="X576" s="320">
        <f t="shared" si="690"/>
        <v>0</v>
      </c>
      <c r="Y576" s="325">
        <f t="shared" si="696"/>
        <v>0</v>
      </c>
      <c r="Z576" s="51"/>
      <c r="AA576" s="334">
        <f t="shared" si="697"/>
        <v>0</v>
      </c>
      <c r="AB576" s="327" t="str">
        <f>IF(A576="A","√",IF('Formulario 1'!$D$11=8,IF('Cuadro de Personal'!Q576&gt;30,"E",IF(Y576&gt;48,"E","√")),IF(Y576&gt;48,"E","√")))</f>
        <v>√</v>
      </c>
      <c r="AC576" s="1">
        <f t="shared" si="694"/>
        <v>1</v>
      </c>
      <c r="AE576" s="1" t="str">
        <f t="shared" si="635"/>
        <v/>
      </c>
      <c r="AF576" s="1">
        <f t="shared" si="656"/>
        <v>0</v>
      </c>
      <c r="AG576" s="1">
        <f t="shared" ca="1" si="661"/>
        <v>10</v>
      </c>
      <c r="AH576" s="1" t="str">
        <f t="shared" si="657"/>
        <v/>
      </c>
      <c r="AI576" s="1" t="str">
        <f t="shared" si="658"/>
        <v/>
      </c>
      <c r="AJ576" s="1" t="str">
        <f t="shared" si="659"/>
        <v/>
      </c>
      <c r="AL576" s="167">
        <f t="shared" ref="AL576:BE576" si="701">+IF($AE576="CC",SUMIF($R576:$V576,AL$9,$R595:$V595),0)</f>
        <v>0</v>
      </c>
      <c r="AM576" s="167">
        <f t="shared" si="701"/>
        <v>0</v>
      </c>
      <c r="AN576" s="167">
        <f t="shared" si="701"/>
        <v>0</v>
      </c>
      <c r="AO576" s="167">
        <f t="shared" si="701"/>
        <v>0</v>
      </c>
      <c r="AP576" s="167">
        <f t="shared" si="701"/>
        <v>0</v>
      </c>
      <c r="AQ576" s="167">
        <f t="shared" si="701"/>
        <v>0</v>
      </c>
      <c r="AR576" s="167">
        <f t="shared" si="701"/>
        <v>0</v>
      </c>
      <c r="AS576" s="167">
        <f t="shared" si="701"/>
        <v>0</v>
      </c>
      <c r="AT576" s="167">
        <f t="shared" si="701"/>
        <v>0</v>
      </c>
      <c r="AU576" s="167">
        <f t="shared" si="701"/>
        <v>0</v>
      </c>
      <c r="AV576" s="167">
        <f t="shared" si="701"/>
        <v>0</v>
      </c>
      <c r="AW576" s="167">
        <f t="shared" si="701"/>
        <v>0</v>
      </c>
      <c r="AX576" s="167">
        <f t="shared" si="701"/>
        <v>0</v>
      </c>
      <c r="AY576" s="167">
        <f t="shared" si="701"/>
        <v>0</v>
      </c>
      <c r="AZ576" s="167">
        <f t="shared" si="701"/>
        <v>0</v>
      </c>
      <c r="BA576" s="167">
        <f t="shared" si="701"/>
        <v>0</v>
      </c>
      <c r="BB576" s="167">
        <f t="shared" si="701"/>
        <v>0</v>
      </c>
      <c r="BC576" s="167">
        <f t="shared" si="701"/>
        <v>0</v>
      </c>
      <c r="BD576" s="167">
        <f t="shared" si="701"/>
        <v>0</v>
      </c>
      <c r="BE576" s="167">
        <f t="shared" si="701"/>
        <v>0</v>
      </c>
      <c r="BG576" s="167"/>
    </row>
    <row r="577" spans="1:62">
      <c r="A577" s="93"/>
      <c r="B577" s="94"/>
      <c r="C577" s="324">
        <v>7</v>
      </c>
      <c r="D577" s="832"/>
      <c r="E577" s="833"/>
      <c r="F577" s="833"/>
      <c r="G577" s="834"/>
      <c r="H577" s="49"/>
      <c r="I577" s="50"/>
      <c r="J577" s="866"/>
      <c r="K577" s="867"/>
      <c r="L577" s="51"/>
      <c r="M577" s="52"/>
      <c r="N577" s="52"/>
      <c r="O577" s="52"/>
      <c r="P577" s="52"/>
      <c r="Q577" s="318">
        <f t="shared" si="692"/>
        <v>0</v>
      </c>
      <c r="R577" s="51"/>
      <c r="S577" s="60"/>
      <c r="T577" s="59"/>
      <c r="U577" s="59"/>
      <c r="V577" s="63"/>
      <c r="W577" s="319">
        <f t="shared" si="693"/>
        <v>0</v>
      </c>
      <c r="X577" s="320">
        <f t="shared" si="690"/>
        <v>0</v>
      </c>
      <c r="Y577" s="325">
        <f t="shared" si="696"/>
        <v>0</v>
      </c>
      <c r="Z577" s="51"/>
      <c r="AA577" s="334">
        <f t="shared" si="697"/>
        <v>0</v>
      </c>
      <c r="AB577" s="327" t="str">
        <f>IF(A577="A","√",IF('Formulario 1'!$D$11=8,IF('Cuadro de Personal'!Q577&gt;30,"E",IF(Y577&gt;48,"E","√")),IF(Y577&gt;48,"E","√")))</f>
        <v>√</v>
      </c>
      <c r="AC577" s="1">
        <f t="shared" si="694"/>
        <v>1</v>
      </c>
      <c r="AE577" s="1" t="str">
        <f t="shared" si="635"/>
        <v/>
      </c>
      <c r="AF577" s="1">
        <f t="shared" si="656"/>
        <v>0</v>
      </c>
      <c r="AG577" s="1">
        <f t="shared" ca="1" si="661"/>
        <v>10</v>
      </c>
      <c r="AH577" s="1" t="str">
        <f t="shared" si="657"/>
        <v/>
      </c>
      <c r="AI577" s="1" t="str">
        <f t="shared" si="658"/>
        <v/>
      </c>
      <c r="AJ577" s="1" t="str">
        <f t="shared" si="659"/>
        <v/>
      </c>
      <c r="AL577" s="167">
        <f t="shared" ref="AL577:BE577" si="702">+IF($AE577="CC",SUMIF($R577:$V577,AL$9,$R596:$V596),0)</f>
        <v>0</v>
      </c>
      <c r="AM577" s="167">
        <f t="shared" si="702"/>
        <v>0</v>
      </c>
      <c r="AN577" s="167">
        <f t="shared" si="702"/>
        <v>0</v>
      </c>
      <c r="AO577" s="167">
        <f t="shared" si="702"/>
        <v>0</v>
      </c>
      <c r="AP577" s="167">
        <f t="shared" si="702"/>
        <v>0</v>
      </c>
      <c r="AQ577" s="167">
        <f t="shared" si="702"/>
        <v>0</v>
      </c>
      <c r="AR577" s="167">
        <f t="shared" si="702"/>
        <v>0</v>
      </c>
      <c r="AS577" s="167">
        <f t="shared" si="702"/>
        <v>0</v>
      </c>
      <c r="AT577" s="167">
        <f t="shared" si="702"/>
        <v>0</v>
      </c>
      <c r="AU577" s="167">
        <f t="shared" si="702"/>
        <v>0</v>
      </c>
      <c r="AV577" s="167">
        <f t="shared" si="702"/>
        <v>0</v>
      </c>
      <c r="AW577" s="167">
        <f t="shared" si="702"/>
        <v>0</v>
      </c>
      <c r="AX577" s="167">
        <f t="shared" si="702"/>
        <v>0</v>
      </c>
      <c r="AY577" s="167">
        <f t="shared" si="702"/>
        <v>0</v>
      </c>
      <c r="AZ577" s="167">
        <f t="shared" si="702"/>
        <v>0</v>
      </c>
      <c r="BA577" s="167">
        <f t="shared" si="702"/>
        <v>0</v>
      </c>
      <c r="BB577" s="167">
        <f t="shared" si="702"/>
        <v>0</v>
      </c>
      <c r="BC577" s="167">
        <f t="shared" si="702"/>
        <v>0</v>
      </c>
      <c r="BD577" s="167">
        <f t="shared" si="702"/>
        <v>0</v>
      </c>
      <c r="BE577" s="167">
        <f t="shared" si="702"/>
        <v>0</v>
      </c>
      <c r="BG577" s="167"/>
    </row>
    <row r="578" spans="1:62">
      <c r="A578" s="93"/>
      <c r="B578" s="94"/>
      <c r="C578" s="324">
        <v>8</v>
      </c>
      <c r="D578" s="832"/>
      <c r="E578" s="833"/>
      <c r="F578" s="833"/>
      <c r="G578" s="834"/>
      <c r="H578" s="49"/>
      <c r="I578" s="50"/>
      <c r="J578" s="866"/>
      <c r="K578" s="867"/>
      <c r="L578" s="51"/>
      <c r="M578" s="52"/>
      <c r="N578" s="52"/>
      <c r="O578" s="52"/>
      <c r="P578" s="52"/>
      <c r="Q578" s="318">
        <f t="shared" si="692"/>
        <v>0</v>
      </c>
      <c r="R578" s="51"/>
      <c r="S578" s="60"/>
      <c r="T578" s="59"/>
      <c r="U578" s="59"/>
      <c r="V578" s="63"/>
      <c r="W578" s="319">
        <f t="shared" si="693"/>
        <v>0</v>
      </c>
      <c r="X578" s="320">
        <f t="shared" si="690"/>
        <v>0</v>
      </c>
      <c r="Y578" s="325">
        <f t="shared" si="696"/>
        <v>0</v>
      </c>
      <c r="Z578" s="51"/>
      <c r="AA578" s="334">
        <f t="shared" si="697"/>
        <v>0</v>
      </c>
      <c r="AB578" s="327" t="str">
        <f>IF(A578="A","√",IF('Formulario 1'!$D$11=8,IF('Cuadro de Personal'!Q578&gt;30,"E",IF(Y578&gt;48,"E","√")),IF(Y578&gt;48,"E","√")))</f>
        <v>√</v>
      </c>
      <c r="AC578" s="1">
        <f t="shared" si="694"/>
        <v>1</v>
      </c>
      <c r="AE578" s="1" t="str">
        <f t="shared" si="635"/>
        <v/>
      </c>
      <c r="AF578" s="1">
        <f t="shared" si="656"/>
        <v>0</v>
      </c>
      <c r="AG578" s="1">
        <f t="shared" ca="1" si="661"/>
        <v>10</v>
      </c>
      <c r="AH578" s="1" t="str">
        <f t="shared" si="657"/>
        <v/>
      </c>
      <c r="AI578" s="1" t="str">
        <f t="shared" si="658"/>
        <v/>
      </c>
      <c r="AJ578" s="1" t="str">
        <f t="shared" si="659"/>
        <v/>
      </c>
      <c r="AL578" s="167">
        <f t="shared" ref="AL578:BE578" si="703">+IF($AE578="CC",SUMIF($R578:$V578,AL$9,$R597:$V597),0)</f>
        <v>0</v>
      </c>
      <c r="AM578" s="167">
        <f t="shared" si="703"/>
        <v>0</v>
      </c>
      <c r="AN578" s="167">
        <f t="shared" si="703"/>
        <v>0</v>
      </c>
      <c r="AO578" s="167">
        <f t="shared" si="703"/>
        <v>0</v>
      </c>
      <c r="AP578" s="167">
        <f t="shared" si="703"/>
        <v>0</v>
      </c>
      <c r="AQ578" s="167">
        <f t="shared" si="703"/>
        <v>0</v>
      </c>
      <c r="AR578" s="167">
        <f t="shared" si="703"/>
        <v>0</v>
      </c>
      <c r="AS578" s="167">
        <f t="shared" si="703"/>
        <v>0</v>
      </c>
      <c r="AT578" s="167">
        <f t="shared" si="703"/>
        <v>0</v>
      </c>
      <c r="AU578" s="167">
        <f t="shared" si="703"/>
        <v>0</v>
      </c>
      <c r="AV578" s="167">
        <f t="shared" si="703"/>
        <v>0</v>
      </c>
      <c r="AW578" s="167">
        <f t="shared" si="703"/>
        <v>0</v>
      </c>
      <c r="AX578" s="167">
        <f t="shared" si="703"/>
        <v>0</v>
      </c>
      <c r="AY578" s="167">
        <f t="shared" si="703"/>
        <v>0</v>
      </c>
      <c r="AZ578" s="167">
        <f t="shared" si="703"/>
        <v>0</v>
      </c>
      <c r="BA578" s="167">
        <f t="shared" si="703"/>
        <v>0</v>
      </c>
      <c r="BB578" s="167">
        <f t="shared" si="703"/>
        <v>0</v>
      </c>
      <c r="BC578" s="167">
        <f t="shared" si="703"/>
        <v>0</v>
      </c>
      <c r="BD578" s="167">
        <f t="shared" si="703"/>
        <v>0</v>
      </c>
      <c r="BE578" s="167">
        <f t="shared" si="703"/>
        <v>0</v>
      </c>
      <c r="BG578" s="167"/>
    </row>
    <row r="579" spans="1:62">
      <c r="A579" s="93"/>
      <c r="B579" s="94"/>
      <c r="C579" s="324">
        <v>9</v>
      </c>
      <c r="D579" s="832"/>
      <c r="E579" s="833"/>
      <c r="F579" s="833"/>
      <c r="G579" s="834"/>
      <c r="H579" s="49"/>
      <c r="I579" s="50"/>
      <c r="J579" s="866"/>
      <c r="K579" s="867"/>
      <c r="L579" s="51"/>
      <c r="M579" s="52"/>
      <c r="N579" s="52"/>
      <c r="O579" s="52"/>
      <c r="P579" s="52"/>
      <c r="Q579" s="318">
        <f t="shared" si="692"/>
        <v>0</v>
      </c>
      <c r="R579" s="51"/>
      <c r="S579" s="60"/>
      <c r="T579" s="59"/>
      <c r="U579" s="59"/>
      <c r="V579" s="63"/>
      <c r="W579" s="319">
        <f t="shared" si="693"/>
        <v>0</v>
      </c>
      <c r="X579" s="320">
        <f t="shared" si="690"/>
        <v>0</v>
      </c>
      <c r="Y579" s="325">
        <f t="shared" si="696"/>
        <v>0</v>
      </c>
      <c r="Z579" s="51"/>
      <c r="AA579" s="334">
        <f t="shared" si="697"/>
        <v>0</v>
      </c>
      <c r="AB579" s="327" t="str">
        <f>IF(A579="A","√",IF('Formulario 1'!$D$11=8,IF('Cuadro de Personal'!Q579&gt;30,"E",IF(Y579&gt;48,"E","√")),IF(Y579&gt;48,"E","√")))</f>
        <v>√</v>
      </c>
      <c r="AC579" s="1">
        <f t="shared" si="694"/>
        <v>1</v>
      </c>
      <c r="AE579" s="1" t="str">
        <f t="shared" si="635"/>
        <v/>
      </c>
      <c r="AF579" s="1">
        <f t="shared" si="656"/>
        <v>0</v>
      </c>
      <c r="AG579" s="1">
        <f t="shared" ca="1" si="661"/>
        <v>10</v>
      </c>
      <c r="AH579" s="1" t="str">
        <f t="shared" si="657"/>
        <v/>
      </c>
      <c r="AI579" s="1" t="str">
        <f t="shared" si="658"/>
        <v/>
      </c>
      <c r="AJ579" s="1" t="str">
        <f t="shared" si="659"/>
        <v/>
      </c>
      <c r="AL579" s="167">
        <f t="shared" ref="AL579:BE579" si="704">+IF($AE579="CC",SUMIF($R579:$V579,AL$9,$R598:$V598),0)</f>
        <v>0</v>
      </c>
      <c r="AM579" s="167">
        <f t="shared" si="704"/>
        <v>0</v>
      </c>
      <c r="AN579" s="167">
        <f t="shared" si="704"/>
        <v>0</v>
      </c>
      <c r="AO579" s="167">
        <f t="shared" si="704"/>
        <v>0</v>
      </c>
      <c r="AP579" s="167">
        <f t="shared" si="704"/>
        <v>0</v>
      </c>
      <c r="AQ579" s="167">
        <f t="shared" si="704"/>
        <v>0</v>
      </c>
      <c r="AR579" s="167">
        <f t="shared" si="704"/>
        <v>0</v>
      </c>
      <c r="AS579" s="167">
        <f t="shared" si="704"/>
        <v>0</v>
      </c>
      <c r="AT579" s="167">
        <f t="shared" si="704"/>
        <v>0</v>
      </c>
      <c r="AU579" s="167">
        <f t="shared" si="704"/>
        <v>0</v>
      </c>
      <c r="AV579" s="167">
        <f t="shared" si="704"/>
        <v>0</v>
      </c>
      <c r="AW579" s="167">
        <f t="shared" si="704"/>
        <v>0</v>
      </c>
      <c r="AX579" s="167">
        <f t="shared" si="704"/>
        <v>0</v>
      </c>
      <c r="AY579" s="167">
        <f t="shared" si="704"/>
        <v>0</v>
      </c>
      <c r="AZ579" s="167">
        <f t="shared" si="704"/>
        <v>0</v>
      </c>
      <c r="BA579" s="167">
        <f t="shared" si="704"/>
        <v>0</v>
      </c>
      <c r="BB579" s="167">
        <f t="shared" si="704"/>
        <v>0</v>
      </c>
      <c r="BC579" s="167">
        <f t="shared" si="704"/>
        <v>0</v>
      </c>
      <c r="BD579" s="167">
        <f t="shared" si="704"/>
        <v>0</v>
      </c>
      <c r="BE579" s="167">
        <f t="shared" si="704"/>
        <v>0</v>
      </c>
      <c r="BG579" s="167"/>
    </row>
    <row r="580" spans="1:62">
      <c r="A580" s="93"/>
      <c r="B580" s="94"/>
      <c r="C580" s="324">
        <v>10</v>
      </c>
      <c r="D580" s="832"/>
      <c r="E580" s="833"/>
      <c r="F580" s="833"/>
      <c r="G580" s="834"/>
      <c r="H580" s="49"/>
      <c r="I580" s="50"/>
      <c r="J580" s="866"/>
      <c r="K580" s="867"/>
      <c r="L580" s="51"/>
      <c r="M580" s="52"/>
      <c r="N580" s="52"/>
      <c r="O580" s="52"/>
      <c r="P580" s="52"/>
      <c r="Q580" s="318">
        <f t="shared" si="692"/>
        <v>0</v>
      </c>
      <c r="R580" s="51"/>
      <c r="S580" s="60"/>
      <c r="T580" s="59"/>
      <c r="U580" s="59"/>
      <c r="V580" s="63"/>
      <c r="W580" s="319">
        <f t="shared" si="693"/>
        <v>0</v>
      </c>
      <c r="X580" s="320">
        <f t="shared" si="690"/>
        <v>0</v>
      </c>
      <c r="Y580" s="325">
        <f t="shared" si="696"/>
        <v>0</v>
      </c>
      <c r="Z580" s="51"/>
      <c r="AA580" s="334">
        <f t="shared" si="697"/>
        <v>0</v>
      </c>
      <c r="AB580" s="327" t="str">
        <f>IF(A580="A","√",IF('Formulario 1'!$D$11=8,IF('Cuadro de Personal'!Q580&gt;30,"E",IF(Y580&gt;48,"E","√")),IF(Y580&gt;48,"E","√")))</f>
        <v>√</v>
      </c>
      <c r="AC580" s="1">
        <f t="shared" si="694"/>
        <v>1</v>
      </c>
      <c r="AE580" s="1" t="str">
        <f t="shared" si="635"/>
        <v/>
      </c>
      <c r="AF580" s="1">
        <f t="shared" si="656"/>
        <v>0</v>
      </c>
      <c r="AG580" s="1">
        <f t="shared" ca="1" si="661"/>
        <v>10</v>
      </c>
      <c r="AH580" s="1" t="str">
        <f t="shared" si="657"/>
        <v/>
      </c>
      <c r="AI580" s="1" t="str">
        <f t="shared" si="658"/>
        <v/>
      </c>
      <c r="AJ580" s="1" t="str">
        <f t="shared" si="659"/>
        <v/>
      </c>
      <c r="AL580" s="167">
        <f t="shared" ref="AL580:BE580" si="705">+IF($AE580="CC",SUMIF($R580:$V580,AL$9,$R599:$V599),0)</f>
        <v>0</v>
      </c>
      <c r="AM580" s="167">
        <f t="shared" si="705"/>
        <v>0</v>
      </c>
      <c r="AN580" s="167">
        <f t="shared" si="705"/>
        <v>0</v>
      </c>
      <c r="AO580" s="167">
        <f t="shared" si="705"/>
        <v>0</v>
      </c>
      <c r="AP580" s="167">
        <f t="shared" si="705"/>
        <v>0</v>
      </c>
      <c r="AQ580" s="167">
        <f t="shared" si="705"/>
        <v>0</v>
      </c>
      <c r="AR580" s="167">
        <f t="shared" si="705"/>
        <v>0</v>
      </c>
      <c r="AS580" s="167">
        <f t="shared" si="705"/>
        <v>0</v>
      </c>
      <c r="AT580" s="167">
        <f t="shared" si="705"/>
        <v>0</v>
      </c>
      <c r="AU580" s="167">
        <f t="shared" si="705"/>
        <v>0</v>
      </c>
      <c r="AV580" s="167">
        <f t="shared" si="705"/>
        <v>0</v>
      </c>
      <c r="AW580" s="167">
        <f t="shared" si="705"/>
        <v>0</v>
      </c>
      <c r="AX580" s="167">
        <f t="shared" si="705"/>
        <v>0</v>
      </c>
      <c r="AY580" s="167">
        <f t="shared" si="705"/>
        <v>0</v>
      </c>
      <c r="AZ580" s="167">
        <f t="shared" si="705"/>
        <v>0</v>
      </c>
      <c r="BA580" s="167">
        <f t="shared" si="705"/>
        <v>0</v>
      </c>
      <c r="BB580" s="167">
        <f t="shared" si="705"/>
        <v>0</v>
      </c>
      <c r="BC580" s="167">
        <f t="shared" si="705"/>
        <v>0</v>
      </c>
      <c r="BD580" s="167">
        <f t="shared" si="705"/>
        <v>0</v>
      </c>
      <c r="BE580" s="167">
        <f t="shared" si="705"/>
        <v>0</v>
      </c>
      <c r="BG580" s="167"/>
    </row>
    <row r="581" spans="1:62">
      <c r="A581" s="93"/>
      <c r="B581" s="94"/>
      <c r="C581" s="324">
        <v>11</v>
      </c>
      <c r="D581" s="832"/>
      <c r="E581" s="833"/>
      <c r="F581" s="833"/>
      <c r="G581" s="834"/>
      <c r="H581" s="49"/>
      <c r="I581" s="50"/>
      <c r="J581" s="866"/>
      <c r="K581" s="867"/>
      <c r="L581" s="51"/>
      <c r="M581" s="52"/>
      <c r="N581" s="52"/>
      <c r="O581" s="52"/>
      <c r="P581" s="52"/>
      <c r="Q581" s="318">
        <f t="shared" si="692"/>
        <v>0</v>
      </c>
      <c r="R581" s="51"/>
      <c r="S581" s="60"/>
      <c r="T581" s="59"/>
      <c r="U581" s="59"/>
      <c r="V581" s="63"/>
      <c r="W581" s="319">
        <f t="shared" si="693"/>
        <v>0</v>
      </c>
      <c r="X581" s="320">
        <f t="shared" si="690"/>
        <v>0</v>
      </c>
      <c r="Y581" s="325">
        <f t="shared" si="696"/>
        <v>0</v>
      </c>
      <c r="Z581" s="51"/>
      <c r="AA581" s="334">
        <f t="shared" si="697"/>
        <v>0</v>
      </c>
      <c r="AB581" s="327" t="str">
        <f>IF(A581="A","√",IF('Formulario 1'!$D$11=8,IF('Cuadro de Personal'!Q581&gt;30,"E",IF(Y581&gt;48,"E","√")),IF(Y581&gt;48,"E","√")))</f>
        <v>√</v>
      </c>
      <c r="AC581" s="1">
        <f t="shared" si="694"/>
        <v>1</v>
      </c>
      <c r="AE581" s="1" t="str">
        <f t="shared" si="635"/>
        <v/>
      </c>
      <c r="AF581" s="1">
        <f t="shared" si="656"/>
        <v>0</v>
      </c>
      <c r="AG581" s="1">
        <f t="shared" ca="1" si="661"/>
        <v>10</v>
      </c>
      <c r="AH581" s="1" t="str">
        <f t="shared" si="657"/>
        <v/>
      </c>
      <c r="AI581" s="1" t="str">
        <f t="shared" si="658"/>
        <v/>
      </c>
      <c r="AJ581" s="1" t="str">
        <f t="shared" si="659"/>
        <v/>
      </c>
      <c r="AL581" s="167">
        <f t="shared" ref="AL581:BE581" si="706">+IF($AE581="CC",SUMIF($R581:$V581,AL$9,$R600:$V600),0)</f>
        <v>0</v>
      </c>
      <c r="AM581" s="167">
        <f t="shared" si="706"/>
        <v>0</v>
      </c>
      <c r="AN581" s="167">
        <f t="shared" si="706"/>
        <v>0</v>
      </c>
      <c r="AO581" s="167">
        <f t="shared" si="706"/>
        <v>0</v>
      </c>
      <c r="AP581" s="167">
        <f t="shared" si="706"/>
        <v>0</v>
      </c>
      <c r="AQ581" s="167">
        <f t="shared" si="706"/>
        <v>0</v>
      </c>
      <c r="AR581" s="167">
        <f t="shared" si="706"/>
        <v>0</v>
      </c>
      <c r="AS581" s="167">
        <f t="shared" si="706"/>
        <v>0</v>
      </c>
      <c r="AT581" s="167">
        <f t="shared" si="706"/>
        <v>0</v>
      </c>
      <c r="AU581" s="167">
        <f t="shared" si="706"/>
        <v>0</v>
      </c>
      <c r="AV581" s="167">
        <f t="shared" si="706"/>
        <v>0</v>
      </c>
      <c r="AW581" s="167">
        <f t="shared" si="706"/>
        <v>0</v>
      </c>
      <c r="AX581" s="167">
        <f t="shared" si="706"/>
        <v>0</v>
      </c>
      <c r="AY581" s="167">
        <f t="shared" si="706"/>
        <v>0</v>
      </c>
      <c r="AZ581" s="167">
        <f t="shared" si="706"/>
        <v>0</v>
      </c>
      <c r="BA581" s="167">
        <f t="shared" si="706"/>
        <v>0</v>
      </c>
      <c r="BB581" s="167">
        <f t="shared" si="706"/>
        <v>0</v>
      </c>
      <c r="BC581" s="167">
        <f t="shared" si="706"/>
        <v>0</v>
      </c>
      <c r="BD581" s="167">
        <f t="shared" si="706"/>
        <v>0</v>
      </c>
      <c r="BE581" s="167">
        <f t="shared" si="706"/>
        <v>0</v>
      </c>
      <c r="BG581" s="167"/>
    </row>
    <row r="582" spans="1:62">
      <c r="A582" s="93"/>
      <c r="B582" s="94"/>
      <c r="C582" s="324">
        <v>12</v>
      </c>
      <c r="D582" s="832"/>
      <c r="E582" s="833"/>
      <c r="F582" s="833"/>
      <c r="G582" s="834"/>
      <c r="H582" s="49"/>
      <c r="I582" s="50"/>
      <c r="J582" s="866"/>
      <c r="K582" s="867"/>
      <c r="L582" s="51"/>
      <c r="M582" s="52"/>
      <c r="N582" s="52"/>
      <c r="O582" s="52"/>
      <c r="P582" s="52"/>
      <c r="Q582" s="318">
        <f t="shared" si="692"/>
        <v>0</v>
      </c>
      <c r="R582" s="51"/>
      <c r="S582" s="60"/>
      <c r="T582" s="59"/>
      <c r="U582" s="59"/>
      <c r="V582" s="63"/>
      <c r="W582" s="319">
        <f t="shared" si="693"/>
        <v>0</v>
      </c>
      <c r="X582" s="320">
        <f t="shared" si="690"/>
        <v>0</v>
      </c>
      <c r="Y582" s="325">
        <f t="shared" si="696"/>
        <v>0</v>
      </c>
      <c r="Z582" s="51"/>
      <c r="AA582" s="334">
        <f t="shared" si="697"/>
        <v>0</v>
      </c>
      <c r="AB582" s="327" t="str">
        <f>IF(A582="A","√",IF('Formulario 1'!$D$11=8,IF('Cuadro de Personal'!Q582&gt;30,"E",IF(Y582&gt;48,"E","√")),IF(Y582&gt;48,"E","√")))</f>
        <v>√</v>
      </c>
      <c r="AC582" s="1">
        <f t="shared" si="694"/>
        <v>1</v>
      </c>
      <c r="AE582" s="1" t="str">
        <f t="shared" si="635"/>
        <v/>
      </c>
      <c r="AF582" s="1">
        <f t="shared" si="656"/>
        <v>0</v>
      </c>
      <c r="AG582" s="1">
        <f t="shared" ca="1" si="661"/>
        <v>10</v>
      </c>
      <c r="AH582" s="1" t="str">
        <f t="shared" si="657"/>
        <v/>
      </c>
      <c r="AI582" s="1" t="str">
        <f t="shared" si="658"/>
        <v/>
      </c>
      <c r="AJ582" s="1" t="str">
        <f t="shared" si="659"/>
        <v/>
      </c>
      <c r="AL582" s="167">
        <f t="shared" ref="AL582:BE582" si="707">+IF($AE582="CC",SUMIF($R582:$V582,AL$9,$R601:$V601),0)</f>
        <v>0</v>
      </c>
      <c r="AM582" s="167">
        <f t="shared" si="707"/>
        <v>0</v>
      </c>
      <c r="AN582" s="167">
        <f t="shared" si="707"/>
        <v>0</v>
      </c>
      <c r="AO582" s="167">
        <f t="shared" si="707"/>
        <v>0</v>
      </c>
      <c r="AP582" s="167">
        <f t="shared" si="707"/>
        <v>0</v>
      </c>
      <c r="AQ582" s="167">
        <f t="shared" si="707"/>
        <v>0</v>
      </c>
      <c r="AR582" s="167">
        <f t="shared" si="707"/>
        <v>0</v>
      </c>
      <c r="AS582" s="167">
        <f t="shared" si="707"/>
        <v>0</v>
      </c>
      <c r="AT582" s="167">
        <f t="shared" si="707"/>
        <v>0</v>
      </c>
      <c r="AU582" s="167">
        <f t="shared" si="707"/>
        <v>0</v>
      </c>
      <c r="AV582" s="167">
        <f t="shared" si="707"/>
        <v>0</v>
      </c>
      <c r="AW582" s="167">
        <f t="shared" si="707"/>
        <v>0</v>
      </c>
      <c r="AX582" s="167">
        <f t="shared" si="707"/>
        <v>0</v>
      </c>
      <c r="AY582" s="167">
        <f t="shared" si="707"/>
        <v>0</v>
      </c>
      <c r="AZ582" s="167">
        <f t="shared" si="707"/>
        <v>0</v>
      </c>
      <c r="BA582" s="167">
        <f t="shared" si="707"/>
        <v>0</v>
      </c>
      <c r="BB582" s="167">
        <f t="shared" si="707"/>
        <v>0</v>
      </c>
      <c r="BC582" s="167">
        <f t="shared" si="707"/>
        <v>0</v>
      </c>
      <c r="BD582" s="167">
        <f t="shared" si="707"/>
        <v>0</v>
      </c>
      <c r="BE582" s="167">
        <f t="shared" si="707"/>
        <v>0</v>
      </c>
      <c r="BG582" s="167"/>
    </row>
    <row r="583" spans="1:62">
      <c r="A583" s="93"/>
      <c r="B583" s="94"/>
      <c r="C583" s="324">
        <v>13</v>
      </c>
      <c r="D583" s="832"/>
      <c r="E583" s="833"/>
      <c r="F583" s="833"/>
      <c r="G583" s="834"/>
      <c r="H583" s="49"/>
      <c r="I583" s="50"/>
      <c r="J583" s="866"/>
      <c r="K583" s="867"/>
      <c r="L583" s="51"/>
      <c r="M583" s="52"/>
      <c r="N583" s="52"/>
      <c r="O583" s="52"/>
      <c r="P583" s="52"/>
      <c r="Q583" s="318">
        <f t="shared" si="692"/>
        <v>0</v>
      </c>
      <c r="R583" s="51"/>
      <c r="S583" s="60"/>
      <c r="T583" s="59"/>
      <c r="U583" s="59"/>
      <c r="V583" s="63"/>
      <c r="W583" s="319">
        <f t="shared" si="693"/>
        <v>0</v>
      </c>
      <c r="X583" s="320">
        <f t="shared" si="690"/>
        <v>0</v>
      </c>
      <c r="Y583" s="325">
        <f t="shared" si="696"/>
        <v>0</v>
      </c>
      <c r="Z583" s="51"/>
      <c r="AA583" s="334">
        <f t="shared" si="697"/>
        <v>0</v>
      </c>
      <c r="AB583" s="327" t="str">
        <f>IF(A583="A","√",IF('Formulario 1'!$D$11=8,IF('Cuadro de Personal'!Q583&gt;30,"E",IF(Y583&gt;48,"E","√")),IF(Y583&gt;48,"E","√")))</f>
        <v>√</v>
      </c>
      <c r="AC583" s="1">
        <f t="shared" si="694"/>
        <v>1</v>
      </c>
      <c r="AE583" s="1" t="str">
        <f t="shared" si="635"/>
        <v/>
      </c>
      <c r="AF583" s="1">
        <f t="shared" si="656"/>
        <v>0</v>
      </c>
      <c r="AG583" s="1">
        <f t="shared" ca="1" si="661"/>
        <v>10</v>
      </c>
      <c r="AH583" s="1" t="str">
        <f t="shared" si="657"/>
        <v/>
      </c>
      <c r="AI583" s="1" t="str">
        <f t="shared" si="658"/>
        <v/>
      </c>
      <c r="AJ583" s="1" t="str">
        <f t="shared" si="659"/>
        <v/>
      </c>
      <c r="AL583" s="167">
        <f t="shared" ref="AL583:BE583" si="708">+IF($AE583="CC",SUMIF($R583:$V583,AL$9,$R602:$V602),0)</f>
        <v>0</v>
      </c>
      <c r="AM583" s="167">
        <f t="shared" si="708"/>
        <v>0</v>
      </c>
      <c r="AN583" s="167">
        <f t="shared" si="708"/>
        <v>0</v>
      </c>
      <c r="AO583" s="167">
        <f t="shared" si="708"/>
        <v>0</v>
      </c>
      <c r="AP583" s="167">
        <f t="shared" si="708"/>
        <v>0</v>
      </c>
      <c r="AQ583" s="167">
        <f t="shared" si="708"/>
        <v>0</v>
      </c>
      <c r="AR583" s="167">
        <f t="shared" si="708"/>
        <v>0</v>
      </c>
      <c r="AS583" s="167">
        <f t="shared" si="708"/>
        <v>0</v>
      </c>
      <c r="AT583" s="167">
        <f t="shared" si="708"/>
        <v>0</v>
      </c>
      <c r="AU583" s="167">
        <f t="shared" si="708"/>
        <v>0</v>
      </c>
      <c r="AV583" s="167">
        <f t="shared" si="708"/>
        <v>0</v>
      </c>
      <c r="AW583" s="167">
        <f t="shared" si="708"/>
        <v>0</v>
      </c>
      <c r="AX583" s="167">
        <f t="shared" si="708"/>
        <v>0</v>
      </c>
      <c r="AY583" s="167">
        <f t="shared" si="708"/>
        <v>0</v>
      </c>
      <c r="AZ583" s="167">
        <f t="shared" si="708"/>
        <v>0</v>
      </c>
      <c r="BA583" s="167">
        <f t="shared" si="708"/>
        <v>0</v>
      </c>
      <c r="BB583" s="167">
        <f t="shared" si="708"/>
        <v>0</v>
      </c>
      <c r="BC583" s="167">
        <f t="shared" si="708"/>
        <v>0</v>
      </c>
      <c r="BD583" s="167">
        <f t="shared" si="708"/>
        <v>0</v>
      </c>
      <c r="BE583" s="167">
        <f t="shared" si="708"/>
        <v>0</v>
      </c>
      <c r="BG583" s="167"/>
    </row>
    <row r="584" spans="1:62">
      <c r="A584" s="93"/>
      <c r="B584" s="94"/>
      <c r="C584" s="324">
        <v>14</v>
      </c>
      <c r="D584" s="832"/>
      <c r="E584" s="833"/>
      <c r="F584" s="833"/>
      <c r="G584" s="834"/>
      <c r="H584" s="49"/>
      <c r="I584" s="50"/>
      <c r="J584" s="866"/>
      <c r="K584" s="867"/>
      <c r="L584" s="51"/>
      <c r="M584" s="52"/>
      <c r="N584" s="52"/>
      <c r="O584" s="52"/>
      <c r="P584" s="52"/>
      <c r="Q584" s="318">
        <f t="shared" si="692"/>
        <v>0</v>
      </c>
      <c r="R584" s="51"/>
      <c r="S584" s="60"/>
      <c r="T584" s="59"/>
      <c r="U584" s="59"/>
      <c r="V584" s="63"/>
      <c r="W584" s="319">
        <f t="shared" si="693"/>
        <v>0</v>
      </c>
      <c r="X584" s="320">
        <f t="shared" si="690"/>
        <v>0</v>
      </c>
      <c r="Y584" s="325">
        <f t="shared" si="696"/>
        <v>0</v>
      </c>
      <c r="Z584" s="51"/>
      <c r="AA584" s="334">
        <f t="shared" si="697"/>
        <v>0</v>
      </c>
      <c r="AB584" s="327" t="str">
        <f>IF(A584="A","√",IF('Formulario 1'!$D$11=8,IF('Cuadro de Personal'!Q584&gt;30,"E",IF(Y584&gt;48,"E","√")),IF(Y584&gt;48,"E","√")))</f>
        <v>√</v>
      </c>
      <c r="AC584" s="1">
        <f t="shared" si="694"/>
        <v>1</v>
      </c>
      <c r="AE584" s="1" t="str">
        <f t="shared" si="635"/>
        <v/>
      </c>
      <c r="AF584" s="1">
        <f t="shared" si="656"/>
        <v>0</v>
      </c>
      <c r="AG584" s="1">
        <f t="shared" ca="1" si="661"/>
        <v>10</v>
      </c>
      <c r="AH584" s="1" t="str">
        <f t="shared" si="657"/>
        <v/>
      </c>
      <c r="AI584" s="1" t="str">
        <f t="shared" si="658"/>
        <v/>
      </c>
      <c r="AJ584" s="1" t="str">
        <f t="shared" si="659"/>
        <v/>
      </c>
      <c r="AL584" s="167">
        <f t="shared" ref="AL584:BE584" si="709">+IF($AE584="CC",SUMIF($R584:$V584,AL$9,$R603:$V603),0)</f>
        <v>0</v>
      </c>
      <c r="AM584" s="167">
        <f t="shared" si="709"/>
        <v>0</v>
      </c>
      <c r="AN584" s="167">
        <f t="shared" si="709"/>
        <v>0</v>
      </c>
      <c r="AO584" s="167">
        <f t="shared" si="709"/>
        <v>0</v>
      </c>
      <c r="AP584" s="167">
        <f t="shared" si="709"/>
        <v>0</v>
      </c>
      <c r="AQ584" s="167">
        <f t="shared" si="709"/>
        <v>0</v>
      </c>
      <c r="AR584" s="167">
        <f t="shared" si="709"/>
        <v>0</v>
      </c>
      <c r="AS584" s="167">
        <f t="shared" si="709"/>
        <v>0</v>
      </c>
      <c r="AT584" s="167">
        <f t="shared" si="709"/>
        <v>0</v>
      </c>
      <c r="AU584" s="167">
        <f t="shared" si="709"/>
        <v>0</v>
      </c>
      <c r="AV584" s="167">
        <f t="shared" si="709"/>
        <v>0</v>
      </c>
      <c r="AW584" s="167">
        <f t="shared" si="709"/>
        <v>0</v>
      </c>
      <c r="AX584" s="167">
        <f t="shared" si="709"/>
        <v>0</v>
      </c>
      <c r="AY584" s="167">
        <f t="shared" si="709"/>
        <v>0</v>
      </c>
      <c r="AZ584" s="167">
        <f t="shared" si="709"/>
        <v>0</v>
      </c>
      <c r="BA584" s="167">
        <f t="shared" si="709"/>
        <v>0</v>
      </c>
      <c r="BB584" s="167">
        <f t="shared" si="709"/>
        <v>0</v>
      </c>
      <c r="BC584" s="167">
        <f t="shared" si="709"/>
        <v>0</v>
      </c>
      <c r="BD584" s="167">
        <f t="shared" si="709"/>
        <v>0</v>
      </c>
      <c r="BE584" s="167">
        <f t="shared" si="709"/>
        <v>0</v>
      </c>
      <c r="BG584" s="167"/>
    </row>
    <row r="585" spans="1:62">
      <c r="A585" s="93"/>
      <c r="B585" s="94"/>
      <c r="C585" s="324">
        <v>15</v>
      </c>
      <c r="D585" s="832"/>
      <c r="E585" s="833"/>
      <c r="F585" s="833"/>
      <c r="G585" s="834"/>
      <c r="H585" s="49"/>
      <c r="I585" s="50"/>
      <c r="J585" s="866"/>
      <c r="K585" s="867"/>
      <c r="L585" s="51"/>
      <c r="M585" s="52"/>
      <c r="N585" s="52"/>
      <c r="O585" s="52"/>
      <c r="P585" s="52"/>
      <c r="Q585" s="318">
        <f t="shared" si="692"/>
        <v>0</v>
      </c>
      <c r="R585" s="51"/>
      <c r="S585" s="60"/>
      <c r="T585" s="59"/>
      <c r="U585" s="59"/>
      <c r="V585" s="63"/>
      <c r="W585" s="319">
        <f t="shared" si="693"/>
        <v>0</v>
      </c>
      <c r="X585" s="320">
        <f t="shared" si="690"/>
        <v>0</v>
      </c>
      <c r="Y585" s="325">
        <f t="shared" si="696"/>
        <v>0</v>
      </c>
      <c r="Z585" s="51"/>
      <c r="AA585" s="334">
        <f t="shared" si="697"/>
        <v>0</v>
      </c>
      <c r="AB585" s="327" t="str">
        <f>IF(A585="A","√",IF('Formulario 1'!$D$11=8,IF('Cuadro de Personal'!Q585&gt;30,"E",IF(Y585&gt;48,"E","√")),IF(Y585&gt;48,"E","√")))</f>
        <v>√</v>
      </c>
      <c r="AC585" s="1">
        <f t="shared" si="694"/>
        <v>1</v>
      </c>
      <c r="AE585" s="1" t="str">
        <f t="shared" si="635"/>
        <v/>
      </c>
      <c r="AF585" s="1">
        <f t="shared" si="656"/>
        <v>0</v>
      </c>
      <c r="AG585" s="1">
        <f t="shared" ca="1" si="661"/>
        <v>10</v>
      </c>
      <c r="AH585" s="1" t="str">
        <f t="shared" si="657"/>
        <v/>
      </c>
      <c r="AI585" s="1" t="str">
        <f t="shared" si="658"/>
        <v/>
      </c>
      <c r="AJ585" s="1" t="str">
        <f t="shared" si="659"/>
        <v/>
      </c>
      <c r="AL585" s="167">
        <f t="shared" ref="AL585:BE585" si="710">+IF($AE585="CC",SUMIF($R585:$V585,AL$9,$R604:$V604),0)</f>
        <v>0</v>
      </c>
      <c r="AM585" s="167">
        <f t="shared" si="710"/>
        <v>0</v>
      </c>
      <c r="AN585" s="167">
        <f t="shared" si="710"/>
        <v>0</v>
      </c>
      <c r="AO585" s="167">
        <f t="shared" si="710"/>
        <v>0</v>
      </c>
      <c r="AP585" s="167">
        <f t="shared" si="710"/>
        <v>0</v>
      </c>
      <c r="AQ585" s="167">
        <f t="shared" si="710"/>
        <v>0</v>
      </c>
      <c r="AR585" s="167">
        <f t="shared" si="710"/>
        <v>0</v>
      </c>
      <c r="AS585" s="167">
        <f t="shared" si="710"/>
        <v>0</v>
      </c>
      <c r="AT585" s="167">
        <f t="shared" si="710"/>
        <v>0</v>
      </c>
      <c r="AU585" s="167">
        <f t="shared" si="710"/>
        <v>0</v>
      </c>
      <c r="AV585" s="167">
        <f t="shared" si="710"/>
        <v>0</v>
      </c>
      <c r="AW585" s="167">
        <f t="shared" si="710"/>
        <v>0</v>
      </c>
      <c r="AX585" s="167">
        <f t="shared" si="710"/>
        <v>0</v>
      </c>
      <c r="AY585" s="167">
        <f t="shared" si="710"/>
        <v>0</v>
      </c>
      <c r="AZ585" s="167">
        <f t="shared" si="710"/>
        <v>0</v>
      </c>
      <c r="BA585" s="167">
        <f t="shared" si="710"/>
        <v>0</v>
      </c>
      <c r="BB585" s="167">
        <f t="shared" si="710"/>
        <v>0</v>
      </c>
      <c r="BC585" s="167">
        <f t="shared" si="710"/>
        <v>0</v>
      </c>
      <c r="BD585" s="167">
        <f t="shared" si="710"/>
        <v>0</v>
      </c>
      <c r="BE585" s="167">
        <f t="shared" si="710"/>
        <v>0</v>
      </c>
      <c r="BG585" s="167"/>
    </row>
    <row r="586" spans="1:62">
      <c r="A586" s="93"/>
      <c r="B586" s="94"/>
      <c r="C586" s="324">
        <v>16</v>
      </c>
      <c r="D586" s="832"/>
      <c r="E586" s="833"/>
      <c r="F586" s="833"/>
      <c r="G586" s="834"/>
      <c r="H586" s="49"/>
      <c r="I586" s="50"/>
      <c r="J586" s="866"/>
      <c r="K586" s="867"/>
      <c r="L586" s="51"/>
      <c r="M586" s="52"/>
      <c r="N586" s="52"/>
      <c r="O586" s="52"/>
      <c r="P586" s="52"/>
      <c r="Q586" s="318">
        <f t="shared" si="692"/>
        <v>0</v>
      </c>
      <c r="R586" s="51"/>
      <c r="S586" s="60"/>
      <c r="T586" s="59"/>
      <c r="U586" s="59"/>
      <c r="V586" s="63"/>
      <c r="W586" s="319">
        <f t="shared" si="693"/>
        <v>0</v>
      </c>
      <c r="X586" s="320">
        <f t="shared" si="690"/>
        <v>0</v>
      </c>
      <c r="Y586" s="325">
        <f t="shared" si="696"/>
        <v>0</v>
      </c>
      <c r="Z586" s="51"/>
      <c r="AA586" s="334">
        <f t="shared" si="697"/>
        <v>0</v>
      </c>
      <c r="AB586" s="327" t="str">
        <f>IF(A586="A","√",IF('Formulario 1'!$D$11=8,IF('Cuadro de Personal'!Q586&gt;30,"E",IF(Y586&gt;48,"E","√")),IF(Y586&gt;48,"E","√")))</f>
        <v>√</v>
      </c>
      <c r="AC586" s="1">
        <f t="shared" si="694"/>
        <v>1</v>
      </c>
      <c r="AE586" s="1" t="str">
        <f t="shared" si="635"/>
        <v/>
      </c>
      <c r="AF586" s="1">
        <f t="shared" si="656"/>
        <v>0</v>
      </c>
      <c r="AG586" s="1">
        <f t="shared" ca="1" si="661"/>
        <v>10</v>
      </c>
      <c r="AH586" s="1" t="str">
        <f t="shared" si="657"/>
        <v/>
      </c>
      <c r="AI586" s="1" t="str">
        <f t="shared" si="658"/>
        <v/>
      </c>
      <c r="AJ586" s="1" t="str">
        <f t="shared" si="659"/>
        <v/>
      </c>
      <c r="AL586" s="167">
        <f t="shared" ref="AL586:BE586" si="711">+IF($AE586="CC",SUMIF($R586:$V586,AL$9,$R605:$V605),0)</f>
        <v>0</v>
      </c>
      <c r="AM586" s="167">
        <f t="shared" si="711"/>
        <v>0</v>
      </c>
      <c r="AN586" s="167">
        <f t="shared" si="711"/>
        <v>0</v>
      </c>
      <c r="AO586" s="167">
        <f t="shared" si="711"/>
        <v>0</v>
      </c>
      <c r="AP586" s="167">
        <f t="shared" si="711"/>
        <v>0</v>
      </c>
      <c r="AQ586" s="167">
        <f t="shared" si="711"/>
        <v>0</v>
      </c>
      <c r="AR586" s="167">
        <f t="shared" si="711"/>
        <v>0</v>
      </c>
      <c r="AS586" s="167">
        <f t="shared" si="711"/>
        <v>0</v>
      </c>
      <c r="AT586" s="167">
        <f t="shared" si="711"/>
        <v>0</v>
      </c>
      <c r="AU586" s="167">
        <f t="shared" si="711"/>
        <v>0</v>
      </c>
      <c r="AV586" s="167">
        <f t="shared" si="711"/>
        <v>0</v>
      </c>
      <c r="AW586" s="167">
        <f t="shared" si="711"/>
        <v>0</v>
      </c>
      <c r="AX586" s="167">
        <f t="shared" si="711"/>
        <v>0</v>
      </c>
      <c r="AY586" s="167">
        <f t="shared" si="711"/>
        <v>0</v>
      </c>
      <c r="AZ586" s="167">
        <f t="shared" si="711"/>
        <v>0</v>
      </c>
      <c r="BA586" s="167">
        <f t="shared" si="711"/>
        <v>0</v>
      </c>
      <c r="BB586" s="167">
        <f t="shared" si="711"/>
        <v>0</v>
      </c>
      <c r="BC586" s="167">
        <f t="shared" si="711"/>
        <v>0</v>
      </c>
      <c r="BD586" s="167">
        <f t="shared" si="711"/>
        <v>0</v>
      </c>
      <c r="BE586" s="167">
        <f t="shared" si="711"/>
        <v>0</v>
      </c>
      <c r="BG586" s="167"/>
    </row>
    <row r="587" spans="1:62">
      <c r="A587" s="93"/>
      <c r="B587" s="94"/>
      <c r="C587" s="324">
        <v>17</v>
      </c>
      <c r="D587" s="832"/>
      <c r="E587" s="833"/>
      <c r="F587" s="833"/>
      <c r="G587" s="834"/>
      <c r="H587" s="49"/>
      <c r="I587" s="50"/>
      <c r="J587" s="866"/>
      <c r="K587" s="867"/>
      <c r="L587" s="51"/>
      <c r="M587" s="52"/>
      <c r="N587" s="52"/>
      <c r="O587" s="52"/>
      <c r="P587" s="52"/>
      <c r="Q587" s="318">
        <f t="shared" si="692"/>
        <v>0</v>
      </c>
      <c r="R587" s="51"/>
      <c r="S587" s="60"/>
      <c r="T587" s="59"/>
      <c r="U587" s="59"/>
      <c r="V587" s="63"/>
      <c r="W587" s="319">
        <f t="shared" si="693"/>
        <v>0</v>
      </c>
      <c r="X587" s="320">
        <f t="shared" si="690"/>
        <v>0</v>
      </c>
      <c r="Y587" s="325">
        <f t="shared" si="696"/>
        <v>0</v>
      </c>
      <c r="Z587" s="51"/>
      <c r="AA587" s="334">
        <f t="shared" si="697"/>
        <v>0</v>
      </c>
      <c r="AB587" s="327" t="str">
        <f>IF(A587="A","√",IF('Formulario 1'!$D$11=8,IF('Cuadro de Personal'!Q587&gt;30,"E",IF(Y587&gt;48,"E","√")),IF(Y587&gt;48,"E","√")))</f>
        <v>√</v>
      </c>
      <c r="AC587" s="1">
        <f t="shared" si="694"/>
        <v>1</v>
      </c>
      <c r="AE587" s="1" t="str">
        <f t="shared" ref="AE587:AE650" si="712">+IF(L587="7º","CC","")</f>
        <v/>
      </c>
      <c r="AF587" s="1">
        <f t="shared" si="656"/>
        <v>0</v>
      </c>
      <c r="AG587" s="1">
        <f t="shared" ca="1" si="661"/>
        <v>10</v>
      </c>
      <c r="AH587" s="1" t="str">
        <f t="shared" si="657"/>
        <v/>
      </c>
      <c r="AI587" s="1" t="str">
        <f t="shared" si="658"/>
        <v/>
      </c>
      <c r="AJ587" s="1" t="str">
        <f t="shared" si="659"/>
        <v/>
      </c>
      <c r="AL587" s="167">
        <f t="shared" ref="AL587:BE587" si="713">+IF($AE587="CC",SUMIF($R587:$V587,AL$9,$R606:$V606),0)</f>
        <v>0</v>
      </c>
      <c r="AM587" s="167">
        <f t="shared" si="713"/>
        <v>0</v>
      </c>
      <c r="AN587" s="167">
        <f t="shared" si="713"/>
        <v>0</v>
      </c>
      <c r="AO587" s="167">
        <f t="shared" si="713"/>
        <v>0</v>
      </c>
      <c r="AP587" s="167">
        <f t="shared" si="713"/>
        <v>0</v>
      </c>
      <c r="AQ587" s="167">
        <f t="shared" si="713"/>
        <v>0</v>
      </c>
      <c r="AR587" s="167">
        <f t="shared" si="713"/>
        <v>0</v>
      </c>
      <c r="AS587" s="167">
        <f t="shared" si="713"/>
        <v>0</v>
      </c>
      <c r="AT587" s="167">
        <f t="shared" si="713"/>
        <v>0</v>
      </c>
      <c r="AU587" s="167">
        <f t="shared" si="713"/>
        <v>0</v>
      </c>
      <c r="AV587" s="167">
        <f t="shared" si="713"/>
        <v>0</v>
      </c>
      <c r="AW587" s="167">
        <f t="shared" si="713"/>
        <v>0</v>
      </c>
      <c r="AX587" s="167">
        <f t="shared" si="713"/>
        <v>0</v>
      </c>
      <c r="AY587" s="167">
        <f t="shared" si="713"/>
        <v>0</v>
      </c>
      <c r="AZ587" s="167">
        <f t="shared" si="713"/>
        <v>0</v>
      </c>
      <c r="BA587" s="167">
        <f t="shared" si="713"/>
        <v>0</v>
      </c>
      <c r="BB587" s="167">
        <f t="shared" si="713"/>
        <v>0</v>
      </c>
      <c r="BC587" s="167">
        <f t="shared" si="713"/>
        <v>0</v>
      </c>
      <c r="BD587" s="167">
        <f t="shared" si="713"/>
        <v>0</v>
      </c>
      <c r="BE587" s="167">
        <f t="shared" si="713"/>
        <v>0</v>
      </c>
      <c r="BG587" s="167"/>
    </row>
    <row r="588" spans="1:62" ht="15.75" thickBot="1">
      <c r="A588" s="95"/>
      <c r="B588" s="96"/>
      <c r="C588" s="328">
        <v>18</v>
      </c>
      <c r="D588" s="858"/>
      <c r="E588" s="859"/>
      <c r="F588" s="859"/>
      <c r="G588" s="860"/>
      <c r="H588" s="53"/>
      <c r="I588" s="54"/>
      <c r="J588" s="861"/>
      <c r="K588" s="862"/>
      <c r="L588" s="55"/>
      <c r="M588" s="56"/>
      <c r="N588" s="56"/>
      <c r="O588" s="56"/>
      <c r="P588" s="56"/>
      <c r="Q588" s="329">
        <f t="shared" si="692"/>
        <v>0</v>
      </c>
      <c r="R588" s="55"/>
      <c r="S588" s="61"/>
      <c r="T588" s="64"/>
      <c r="U588" s="64"/>
      <c r="V588" s="65"/>
      <c r="W588" s="319">
        <f t="shared" si="693"/>
        <v>0</v>
      </c>
      <c r="X588" s="320">
        <f t="shared" si="690"/>
        <v>0</v>
      </c>
      <c r="Y588" s="330">
        <f t="shared" si="696"/>
        <v>0</v>
      </c>
      <c r="Z588" s="58"/>
      <c r="AA588" s="335">
        <f t="shared" si="697"/>
        <v>0</v>
      </c>
      <c r="AB588" s="332" t="str">
        <f>IF(A588="A","√",IF('Formulario 1'!$D$11=8,IF('Cuadro de Personal'!Q588&gt;30,"E",IF(Y588&gt;48,"E","√")),IF(Y588&gt;48,"E","√")))</f>
        <v>√</v>
      </c>
      <c r="AC588" s="1">
        <f t="shared" si="694"/>
        <v>1</v>
      </c>
      <c r="AE588" s="1" t="str">
        <f t="shared" si="712"/>
        <v/>
      </c>
      <c r="AF588" s="1">
        <f t="shared" si="656"/>
        <v>0</v>
      </c>
      <c r="AG588" s="1">
        <f t="shared" ca="1" si="661"/>
        <v>10</v>
      </c>
      <c r="AH588" s="1" t="str">
        <f t="shared" si="657"/>
        <v/>
      </c>
      <c r="AI588" s="1" t="str">
        <f t="shared" si="658"/>
        <v/>
      </c>
      <c r="AJ588" s="1" t="str">
        <f t="shared" si="659"/>
        <v/>
      </c>
      <c r="AL588" s="167">
        <f t="shared" ref="AL588:BE588" si="714">+IF($AE588="CC",SUMIF($R588:$V588,AL$9,$R607:$V607),0)</f>
        <v>0</v>
      </c>
      <c r="AM588" s="167">
        <f t="shared" si="714"/>
        <v>0</v>
      </c>
      <c r="AN588" s="167">
        <f t="shared" si="714"/>
        <v>0</v>
      </c>
      <c r="AO588" s="167">
        <f t="shared" si="714"/>
        <v>0</v>
      </c>
      <c r="AP588" s="167">
        <f t="shared" si="714"/>
        <v>0</v>
      </c>
      <c r="AQ588" s="167">
        <f t="shared" si="714"/>
        <v>0</v>
      </c>
      <c r="AR588" s="167">
        <f t="shared" si="714"/>
        <v>0</v>
      </c>
      <c r="AS588" s="167">
        <f t="shared" si="714"/>
        <v>0</v>
      </c>
      <c r="AT588" s="167">
        <f t="shared" si="714"/>
        <v>0</v>
      </c>
      <c r="AU588" s="167">
        <f t="shared" si="714"/>
        <v>0</v>
      </c>
      <c r="AV588" s="167">
        <f t="shared" si="714"/>
        <v>0</v>
      </c>
      <c r="AW588" s="167">
        <f t="shared" si="714"/>
        <v>0</v>
      </c>
      <c r="AX588" s="167">
        <f t="shared" si="714"/>
        <v>0</v>
      </c>
      <c r="AY588" s="167">
        <f t="shared" si="714"/>
        <v>0</v>
      </c>
      <c r="AZ588" s="167">
        <f t="shared" si="714"/>
        <v>0</v>
      </c>
      <c r="BA588" s="167">
        <f t="shared" si="714"/>
        <v>0</v>
      </c>
      <c r="BB588" s="167">
        <f t="shared" si="714"/>
        <v>0</v>
      </c>
      <c r="BC588" s="167">
        <f t="shared" si="714"/>
        <v>0</v>
      </c>
      <c r="BD588" s="167">
        <f t="shared" si="714"/>
        <v>0</v>
      </c>
      <c r="BE588" s="167">
        <f t="shared" si="714"/>
        <v>0</v>
      </c>
      <c r="BG588" s="167"/>
    </row>
    <row r="589" spans="1:62" ht="15.75" customHeight="1" thickBot="1">
      <c r="C589" s="66"/>
      <c r="D589" s="66"/>
      <c r="E589" s="66"/>
      <c r="F589" s="66"/>
      <c r="G589" s="66"/>
      <c r="H589" s="117"/>
      <c r="I589" s="863" t="s">
        <v>959</v>
      </c>
      <c r="J589" s="864"/>
      <c r="K589" s="865"/>
      <c r="L589" s="68">
        <f t="shared" ref="L589:S589" si="715">+SUM(L571:L588)-SUMIF($A571:$A588,"A",L571:L588)</f>
        <v>0</v>
      </c>
      <c r="M589" s="67">
        <f t="shared" si="715"/>
        <v>0</v>
      </c>
      <c r="N589" s="67">
        <f t="shared" si="715"/>
        <v>0</v>
      </c>
      <c r="O589" s="67">
        <f t="shared" si="715"/>
        <v>0</v>
      </c>
      <c r="P589" s="67">
        <f t="shared" si="715"/>
        <v>0</v>
      </c>
      <c r="Q589" s="69">
        <f t="shared" si="715"/>
        <v>0</v>
      </c>
      <c r="R589" s="158">
        <f t="shared" si="715"/>
        <v>0</v>
      </c>
      <c r="S589" s="116">
        <f t="shared" si="715"/>
        <v>0</v>
      </c>
      <c r="T589" s="116">
        <f>+SUM(T571:T588)-SUMIF($A571:$A588,"A",T571:T588)</f>
        <v>0</v>
      </c>
      <c r="U589" s="116">
        <f>+SUM(U571:U588)-SUMIF($A571:$A588,"A",U571:U588)</f>
        <v>0</v>
      </c>
      <c r="V589" s="73">
        <f>+SUM(V571:V588)-SUMIF($A571:$A588,"A",V571:V588)</f>
        <v>0</v>
      </c>
      <c r="W589" s="70">
        <f>+SUM(Q589:V589)</f>
        <v>0</v>
      </c>
      <c r="X589" s="71">
        <f>+SUM(X571:X588)</f>
        <v>0</v>
      </c>
      <c r="Y589" s="71">
        <f>+SUM(Y571:Y588)-SUMIF($A571:$A588,"A",Y571:Y588)</f>
        <v>0</v>
      </c>
      <c r="Z589" s="72">
        <f>+SUM(Z571:Z588)</f>
        <v>0</v>
      </c>
      <c r="AA589" s="73">
        <f>+SUM(AA571:AA588)-SUMIF($A571:$A588,"A",AA571:AA588)</f>
        <v>0</v>
      </c>
      <c r="AB589" s="301" t="str">
        <f>IF($C568="n.a.","√",IF(AND(Q591="√",D593=E593,F593=G593),IF(B590="Coordinador de Departamento: asignado",IF(AC589=18,"√","Er"),IF(B590="",IF(AC589=18,"√","Er"),"Er")),"Er"))</f>
        <v>√</v>
      </c>
      <c r="AC589" s="1">
        <f>+SUM(AC571:AC588)</f>
        <v>18</v>
      </c>
      <c r="AE589" s="1" t="str">
        <f t="shared" si="712"/>
        <v/>
      </c>
      <c r="AF589" s="1">
        <f t="shared" si="656"/>
        <v>1</v>
      </c>
      <c r="AG589" s="1">
        <f t="shared" ca="1" si="661"/>
        <v>11</v>
      </c>
      <c r="AH589" s="1">
        <f t="shared" ca="1" si="657"/>
        <v>11</v>
      </c>
      <c r="AI589" s="1" t="str">
        <f t="shared" ca="1" si="658"/>
        <v>CP11</v>
      </c>
      <c r="AJ589" s="1" t="str">
        <f t="shared" si="659"/>
        <v>√</v>
      </c>
      <c r="AL589" s="167">
        <f t="shared" ref="AL589:BE589" si="716">+IF($AE589="CC",SUMIF($R589:$V589,AL$9,$R608:$V608),0)</f>
        <v>0</v>
      </c>
      <c r="AM589" s="167">
        <f t="shared" si="716"/>
        <v>0</v>
      </c>
      <c r="AN589" s="167">
        <f t="shared" si="716"/>
        <v>0</v>
      </c>
      <c r="AO589" s="167">
        <f t="shared" si="716"/>
        <v>0</v>
      </c>
      <c r="AP589" s="167">
        <f t="shared" si="716"/>
        <v>0</v>
      </c>
      <c r="AQ589" s="167">
        <f t="shared" si="716"/>
        <v>0</v>
      </c>
      <c r="AR589" s="167">
        <f t="shared" si="716"/>
        <v>0</v>
      </c>
      <c r="AS589" s="167">
        <f t="shared" si="716"/>
        <v>0</v>
      </c>
      <c r="AT589" s="167">
        <f t="shared" si="716"/>
        <v>0</v>
      </c>
      <c r="AU589" s="167">
        <f t="shared" si="716"/>
        <v>0</v>
      </c>
      <c r="AV589" s="167">
        <f t="shared" si="716"/>
        <v>0</v>
      </c>
      <c r="AW589" s="167">
        <f t="shared" si="716"/>
        <v>0</v>
      </c>
      <c r="AX589" s="167">
        <f t="shared" si="716"/>
        <v>0</v>
      </c>
      <c r="AY589" s="167">
        <f t="shared" si="716"/>
        <v>0</v>
      </c>
      <c r="AZ589" s="167">
        <f t="shared" si="716"/>
        <v>0</v>
      </c>
      <c r="BA589" s="167">
        <f t="shared" si="716"/>
        <v>0</v>
      </c>
      <c r="BB589" s="167">
        <f t="shared" si="716"/>
        <v>0</v>
      </c>
      <c r="BC589" s="167">
        <f t="shared" si="716"/>
        <v>0</v>
      </c>
      <c r="BD589" s="167">
        <f t="shared" si="716"/>
        <v>0</v>
      </c>
      <c r="BE589" s="167">
        <f t="shared" si="716"/>
        <v>0</v>
      </c>
      <c r="BH589" s="308">
        <f>+X589</f>
        <v>0</v>
      </c>
    </row>
    <row r="590" spans="1:62" ht="15.75" customHeight="1">
      <c r="B590" s="912" t="str">
        <f>IF($C568="n.a.","",IF(LOOKUP(A561,'Hoja de Cálculo'!$S$20:$S$45,'Hoja de Cálculo'!$AD$20:$AD$45)=0,"",IF(A591="","Coordinador de Departamento: sin asignar","Coordinador de Departamento: asignado")))</f>
        <v/>
      </c>
      <c r="C590" s="913"/>
      <c r="D590" s="913"/>
      <c r="E590" s="913"/>
      <c r="F590" s="913"/>
      <c r="G590" s="914"/>
      <c r="I590" s="915" t="s">
        <v>954</v>
      </c>
      <c r="J590" s="916"/>
      <c r="K590" s="917"/>
      <c r="L590" s="75">
        <f>IF($C568="n.a.","n.a.",LOOKUP($A561,'Hoja de Cálculo'!$S$20:$S$45,'Hoja de Cálculo'!W$20:W$45))</f>
        <v>0</v>
      </c>
      <c r="M590" s="74">
        <f>IF($C568="n.a.","n.a.",LOOKUP($A561,'Hoja de Cálculo'!$S$20:$S$45,'Hoja de Cálculo'!X$20:X$45))</f>
        <v>0</v>
      </c>
      <c r="N590" s="74">
        <f>IF($C568="n.a.","n.a.",LOOKUP($A561,'Hoja de Cálculo'!$S$20:$S$45,'Hoja de Cálculo'!Y$20:Y$45))</f>
        <v>0</v>
      </c>
      <c r="O590" s="74">
        <f>IF($C568="n.a.","n.a.",LOOKUP($A561,'Hoja de Cálculo'!$S$20:$S$45,'Hoja de Cálculo'!Z$20:Z$45))</f>
        <v>0</v>
      </c>
      <c r="P590" s="74">
        <f>IF($C568="n.a.","n.a.",LOOKUP($A561,'Hoja de Cálculo'!$S$20:$S$45,'Hoja de Cálculo'!AA$20:AA$45))</f>
        <v>0</v>
      </c>
      <c r="Q590" s="76">
        <f>+SUM(L590:P590)</f>
        <v>0</v>
      </c>
      <c r="R590" s="77" t="str">
        <f>+IF(R570=2,LOOKUP($A561,'Hoja de Cálculo'!$S$20:$S$45,'Hoja de Cálculo'!$AD$20:$AD$45),"")</f>
        <v/>
      </c>
      <c r="S590" s="77" t="str">
        <f>+IF(S570=2,LOOKUP($A561,'Hoja de Cálculo'!$S$20:$S$45,'Hoja de Cálculo'!$AD$20:$AD$45),"")</f>
        <v/>
      </c>
      <c r="T590" s="77" t="str">
        <f>+IF(T570=2,LOOKUP($A561,'Hoja de Cálculo'!$S$20:$S$45,'Hoja de Cálculo'!$AD$20:$AD$45),"")</f>
        <v/>
      </c>
      <c r="U590" s="77" t="str">
        <f>+IF(U570=2,LOOKUP($A561,'Hoja de Cálculo'!$S$20:$S$45,'Hoja de Cálculo'!$AD$20:$AD$45),"")</f>
        <v/>
      </c>
      <c r="V590" s="77" t="str">
        <f>+IF(V570=2,LOOKUP($A561,'Hoja de Cálculo'!$S$20:$S$45,'Hoja de Cálculo'!$AD$20:$AD$45),"")</f>
        <v/>
      </c>
      <c r="W590" s="70"/>
      <c r="X590" s="77"/>
      <c r="Y590" s="77"/>
      <c r="Z590" s="77"/>
      <c r="AA590" s="77"/>
      <c r="AE590" s="1" t="str">
        <f t="shared" si="712"/>
        <v/>
      </c>
      <c r="AF590" s="1">
        <f t="shared" si="656"/>
        <v>0</v>
      </c>
      <c r="AG590" s="1">
        <f t="shared" ca="1" si="661"/>
        <v>11</v>
      </c>
      <c r="AH590" s="1" t="str">
        <f t="shared" si="657"/>
        <v/>
      </c>
      <c r="AI590" s="1" t="str">
        <f t="shared" si="658"/>
        <v/>
      </c>
      <c r="AJ590" s="1" t="str">
        <f t="shared" si="659"/>
        <v/>
      </c>
      <c r="AL590" s="167">
        <f t="shared" ref="AL590:BE590" si="717">+IF($AE590="CC",SUMIF($R590:$V590,AL$9,$R609:$V609),0)</f>
        <v>0</v>
      </c>
      <c r="AM590" s="167">
        <f t="shared" si="717"/>
        <v>0</v>
      </c>
      <c r="AN590" s="167">
        <f t="shared" si="717"/>
        <v>0</v>
      </c>
      <c r="AO590" s="167">
        <f t="shared" si="717"/>
        <v>0</v>
      </c>
      <c r="AP590" s="167">
        <f t="shared" si="717"/>
        <v>0</v>
      </c>
      <c r="AQ590" s="167">
        <f t="shared" si="717"/>
        <v>0</v>
      </c>
      <c r="AR590" s="167">
        <f t="shared" si="717"/>
        <v>0</v>
      </c>
      <c r="AS590" s="167">
        <f t="shared" si="717"/>
        <v>0</v>
      </c>
      <c r="AT590" s="167">
        <f t="shared" si="717"/>
        <v>0</v>
      </c>
      <c r="AU590" s="167">
        <f t="shared" si="717"/>
        <v>0</v>
      </c>
      <c r="AV590" s="167">
        <f t="shared" si="717"/>
        <v>0</v>
      </c>
      <c r="AW590" s="167">
        <f t="shared" si="717"/>
        <v>0</v>
      </c>
      <c r="AX590" s="167">
        <f t="shared" si="717"/>
        <v>0</v>
      </c>
      <c r="AY590" s="167">
        <f t="shared" si="717"/>
        <v>0</v>
      </c>
      <c r="AZ590" s="167">
        <f t="shared" si="717"/>
        <v>0</v>
      </c>
      <c r="BA590" s="167">
        <f t="shared" si="717"/>
        <v>0</v>
      </c>
      <c r="BB590" s="167">
        <f t="shared" si="717"/>
        <v>0</v>
      </c>
      <c r="BC590" s="167">
        <f t="shared" si="717"/>
        <v>0</v>
      </c>
      <c r="BD590" s="167">
        <f t="shared" si="717"/>
        <v>0</v>
      </c>
      <c r="BE590" s="167">
        <f t="shared" si="717"/>
        <v>0</v>
      </c>
    </row>
    <row r="591" spans="1:62" ht="15" customHeight="1" thickBot="1">
      <c r="A591" s="119" t="str">
        <f>+IF(R591="√",1,IF(S591="√",1,IF(T591="√",1,IF(U591="√",1,IF(V591="√",1,"")))))</f>
        <v/>
      </c>
      <c r="B591" s="918" t="str">
        <f>+IF('Formulario 1'!$E$60=2,"",IF(OR(C568="Educación Física",C568="Educación Musical",C568="Educación Religiosa",C568="Informática Educativa"),IF(D593=E593,"Lecciones de Taller Prevocacional asignadas",IF(D593&gt;E593,"Lecciones de Taller Prevocacional sin asignar","Lecciones de Taller Prevocacional sobreasignadas")),""))</f>
        <v/>
      </c>
      <c r="C591" s="919"/>
      <c r="D591" s="919"/>
      <c r="E591" s="919"/>
      <c r="F591" s="919"/>
      <c r="G591" s="920"/>
      <c r="H591" s="66"/>
      <c r="I591" s="849" t="s">
        <v>937</v>
      </c>
      <c r="J591" s="850"/>
      <c r="K591" s="851" t="s">
        <v>938</v>
      </c>
      <c r="L591" s="80" t="str">
        <f>IF(L590="n.a.","n.a.",IF(L589&gt;L590,"E",IF(L589&lt;L590,"S","√")))</f>
        <v>√</v>
      </c>
      <c r="M591" s="79" t="str">
        <f>IF(M590="n.a.","n.a.",IF(M589&gt;M590,"E",IF(M589&lt;M590,"S","√")))</f>
        <v>√</v>
      </c>
      <c r="N591" s="79" t="str">
        <f>IF(N590="n.a.","n.a.",IF(N589&gt;N590,"E",IF(N589&lt;N590,"S","√")))</f>
        <v>√</v>
      </c>
      <c r="O591" s="79" t="str">
        <f>IF(O590="n.a.","n.a.",IF(O589&gt;O590,"E",IF(O589&lt;O590,"S","√")))</f>
        <v>√</v>
      </c>
      <c r="P591" s="79" t="str">
        <f>IF(P590="n.a.","n.a.",IF(P589&gt;P590,"E",IF(P589&lt;P590,"S","√")))</f>
        <v>√</v>
      </c>
      <c r="Q591" s="81" t="str">
        <f>IF($C568="n.a.","n.a.",IF(L591="√",IF(M591="√",IF(N591="√",IF(O591="√",IF(P591="√","√","Er"),"Er"),"Er"),"Er"),"Er"))</f>
        <v>√</v>
      </c>
      <c r="R591" s="118" t="str">
        <f>IF(R570=2,IF(R589&gt;R590,"E",IF(R589&lt;R590,"S","√")),"")</f>
        <v/>
      </c>
      <c r="S591" s="118" t="str">
        <f>IF(S570=2,IF(S589&gt;S590,"E",IF(S589&lt;S590,"S","√")),"")</f>
        <v/>
      </c>
      <c r="T591" s="118" t="str">
        <f>IF(T570=2,IF(T589&gt;T590,"E",IF(T589&lt;T590,"S","√")),"")</f>
        <v/>
      </c>
      <c r="U591" s="118" t="str">
        <f>IF(U570=2,IF(U589&gt;U590,"E",IF(U589&lt;U590,"S","√")),"")</f>
        <v/>
      </c>
      <c r="V591" s="118" t="str">
        <f>IF(V570=2,IF(V589&gt;V590,"E",IF(V589&lt;V590,"S","√")),"")</f>
        <v/>
      </c>
      <c r="AE591" s="1" t="str">
        <f t="shared" si="712"/>
        <v/>
      </c>
      <c r="AF591" s="1">
        <f t="shared" si="656"/>
        <v>0</v>
      </c>
      <c r="AG591" s="1">
        <f t="shared" ca="1" si="661"/>
        <v>11</v>
      </c>
      <c r="AH591" s="1" t="str">
        <f t="shared" si="657"/>
        <v/>
      </c>
      <c r="AI591" s="1" t="str">
        <f t="shared" si="658"/>
        <v/>
      </c>
      <c r="AJ591" s="1" t="str">
        <f t="shared" si="659"/>
        <v/>
      </c>
      <c r="AL591" s="167">
        <f t="shared" ref="AL591:BE591" si="718">+IF($AE591="CC",SUMIF($R591:$V591,AL$9,$R610:$V610),0)</f>
        <v>0</v>
      </c>
      <c r="AM591" s="167">
        <f t="shared" si="718"/>
        <v>0</v>
      </c>
      <c r="AN591" s="167">
        <f t="shared" si="718"/>
        <v>0</v>
      </c>
      <c r="AO591" s="167">
        <f t="shared" si="718"/>
        <v>0</v>
      </c>
      <c r="AP591" s="167">
        <f t="shared" si="718"/>
        <v>0</v>
      </c>
      <c r="AQ591" s="167">
        <f t="shared" si="718"/>
        <v>0</v>
      </c>
      <c r="AR591" s="167">
        <f t="shared" si="718"/>
        <v>0</v>
      </c>
      <c r="AS591" s="167">
        <f t="shared" si="718"/>
        <v>0</v>
      </c>
      <c r="AT591" s="167">
        <f t="shared" si="718"/>
        <v>0</v>
      </c>
      <c r="AU591" s="167">
        <f t="shared" si="718"/>
        <v>0</v>
      </c>
      <c r="AV591" s="167">
        <f t="shared" si="718"/>
        <v>0</v>
      </c>
      <c r="AW591" s="167">
        <f t="shared" si="718"/>
        <v>0</v>
      </c>
      <c r="AX591" s="167">
        <f t="shared" si="718"/>
        <v>0</v>
      </c>
      <c r="AY591" s="167">
        <f t="shared" si="718"/>
        <v>0</v>
      </c>
      <c r="AZ591" s="167">
        <f t="shared" si="718"/>
        <v>0</v>
      </c>
      <c r="BA591" s="167">
        <f t="shared" si="718"/>
        <v>0</v>
      </c>
      <c r="BB591" s="167">
        <f t="shared" si="718"/>
        <v>0</v>
      </c>
      <c r="BC591" s="167">
        <f t="shared" si="718"/>
        <v>0</v>
      </c>
      <c r="BD591" s="167">
        <f t="shared" si="718"/>
        <v>0</v>
      </c>
      <c r="BE591" s="167">
        <f t="shared" si="718"/>
        <v>0</v>
      </c>
    </row>
    <row r="592" spans="1:62" ht="15" customHeight="1" thickBot="1">
      <c r="A592" s="119"/>
      <c r="B592" s="921" t="str">
        <f>+IF('Formulario 1'!$E$64=2,"",IF('Cuadro de Personal'!F593=0,"",IF('Cuadro de Personal'!F593&lt;'Cuadro de Personal'!G593,"Lecciones de TIE sobreasignadas",IF('Cuadro de Personal'!F593&gt;'Cuadro de Personal'!G593,"Lecciones de TIE sin asignar","Lecciones de TIE asignadas -√-"))))</f>
        <v/>
      </c>
      <c r="C592" s="922"/>
      <c r="D592" s="922"/>
      <c r="E592" s="922"/>
      <c r="F592" s="922"/>
      <c r="G592" s="923"/>
      <c r="H592" s="66"/>
      <c r="I592" s="157"/>
      <c r="J592" s="157"/>
      <c r="K592" s="157"/>
      <c r="L592" s="118"/>
      <c r="M592" s="118"/>
      <c r="N592" s="118"/>
      <c r="O592" s="118"/>
      <c r="P592" s="118"/>
      <c r="Q592" s="118"/>
      <c r="R592" s="118"/>
      <c r="T592" s="852" t="str">
        <f>+IF((Q590-Z589)&gt;-1,"Lecciones sin asignar en propiedad:","Exceso de lecciones asignadas en propiedad:")</f>
        <v>Lecciones sin asignar en propiedad:</v>
      </c>
      <c r="U592" s="853"/>
      <c r="V592" s="853"/>
      <c r="W592" s="853"/>
      <c r="X592" s="853"/>
      <c r="Y592" s="853"/>
      <c r="Z592" s="853"/>
      <c r="AA592" s="213">
        <f>+Q590-Z589</f>
        <v>0</v>
      </c>
      <c r="AE592" s="1" t="str">
        <f t="shared" si="712"/>
        <v/>
      </c>
      <c r="AF592" s="1">
        <f t="shared" si="656"/>
        <v>0</v>
      </c>
      <c r="AG592" s="1">
        <f t="shared" ca="1" si="661"/>
        <v>11</v>
      </c>
      <c r="AH592" s="1" t="str">
        <f t="shared" si="657"/>
        <v/>
      </c>
      <c r="AI592" s="1" t="str">
        <f t="shared" si="658"/>
        <v/>
      </c>
      <c r="AJ592" s="1" t="str">
        <f t="shared" si="659"/>
        <v/>
      </c>
      <c r="AL592" s="167">
        <f t="shared" ref="AL592:BE592" si="719">+IF($AE592="CC",SUMIF($R592:$V592,AL$9,$R611:$V611),0)</f>
        <v>0</v>
      </c>
      <c r="AM592" s="167">
        <f t="shared" si="719"/>
        <v>0</v>
      </c>
      <c r="AN592" s="167">
        <f t="shared" si="719"/>
        <v>0</v>
      </c>
      <c r="AO592" s="167">
        <f t="shared" si="719"/>
        <v>0</v>
      </c>
      <c r="AP592" s="167">
        <f t="shared" si="719"/>
        <v>0</v>
      </c>
      <c r="AQ592" s="167">
        <f t="shared" si="719"/>
        <v>0</v>
      </c>
      <c r="AR592" s="167">
        <f t="shared" si="719"/>
        <v>0</v>
      </c>
      <c r="AS592" s="167">
        <f t="shared" si="719"/>
        <v>0</v>
      </c>
      <c r="AT592" s="167">
        <f t="shared" si="719"/>
        <v>0</v>
      </c>
      <c r="AU592" s="167">
        <f t="shared" si="719"/>
        <v>0</v>
      </c>
      <c r="AV592" s="167">
        <f t="shared" si="719"/>
        <v>0</v>
      </c>
      <c r="AW592" s="167">
        <f t="shared" si="719"/>
        <v>0</v>
      </c>
      <c r="AX592" s="167">
        <f t="shared" si="719"/>
        <v>0</v>
      </c>
      <c r="AY592" s="167">
        <f t="shared" si="719"/>
        <v>0</v>
      </c>
      <c r="AZ592" s="167">
        <f t="shared" si="719"/>
        <v>0</v>
      </c>
      <c r="BA592" s="167">
        <f t="shared" si="719"/>
        <v>0</v>
      </c>
      <c r="BB592" s="167">
        <f t="shared" si="719"/>
        <v>0</v>
      </c>
      <c r="BC592" s="167">
        <f t="shared" si="719"/>
        <v>0</v>
      </c>
      <c r="BD592" s="167">
        <f t="shared" si="719"/>
        <v>0</v>
      </c>
      <c r="BE592" s="167">
        <f t="shared" si="719"/>
        <v>0</v>
      </c>
      <c r="BJ592" s="1">
        <f>+IF(OR(B592="",B592="Lecciones de TIE asignadas -√-"),1,0)</f>
        <v>1</v>
      </c>
    </row>
    <row r="593" spans="1:59" ht="15" customHeight="1" thickBot="1">
      <c r="A593" s="119"/>
      <c r="B593" s="44"/>
      <c r="C593" s="214"/>
      <c r="D593" s="215">
        <f>IF($C568="n.a.","n.a.",LOOKUP($A561,'Hoja de Cálculo'!$S$20:$S$45,'Hoja de Cálculo'!AB$20:AB$45))</f>
        <v>0</v>
      </c>
      <c r="E593" s="216">
        <f>+IF(R570=12,R589,IF(S570=12,S589,IF(T570=12,T589,IF(U570=12,U589,IF(V570=12,V589,0)))))</f>
        <v>0</v>
      </c>
      <c r="F593" s="186">
        <f>IF($C568="n.a.",0,LOOKUP($A561,'Hoja de Cálculo'!$S$20:$S$45,'Hoja de Cálculo'!$AL$20:$AL$45))</f>
        <v>0</v>
      </c>
      <c r="G593" s="216">
        <f>+IF(R570=9,R589,0)+IF(S570=9,S589,0)+IF(T570=9,T589,0)+IF(U570=9,U589,0)+IF(V570=9,V589,0)</f>
        <v>0</v>
      </c>
      <c r="H593" s="66"/>
      <c r="I593" s="157"/>
      <c r="J593" s="157"/>
      <c r="K593" s="157"/>
      <c r="L593" s="118"/>
      <c r="M593" s="118"/>
      <c r="N593" s="118"/>
      <c r="O593" s="118"/>
      <c r="P593" s="118"/>
      <c r="Q593" s="854" t="str">
        <f>IF(AA592&lt;0,IF(AA593="","Exceso de lecciones en propiedad asignadas en lecciones Co-curriculares","Exceso de lecciones en propiedad sin asignar:"),"")</f>
        <v/>
      </c>
      <c r="R593" s="855"/>
      <c r="S593" s="855"/>
      <c r="T593" s="855"/>
      <c r="U593" s="855"/>
      <c r="V593" s="855"/>
      <c r="W593" s="855"/>
      <c r="X593" s="855"/>
      <c r="Y593" s="855"/>
      <c r="Z593" s="855"/>
      <c r="AA593" s="156" t="str">
        <f>+IF(AA592&lt;0,IF(W589&gt;=Z589,"",W589-Z589),"")</f>
        <v/>
      </c>
      <c r="AE593" s="1" t="str">
        <f t="shared" si="712"/>
        <v/>
      </c>
      <c r="AF593" s="1">
        <f t="shared" si="656"/>
        <v>0</v>
      </c>
      <c r="AG593" s="1">
        <f t="shared" ca="1" si="661"/>
        <v>11</v>
      </c>
      <c r="AH593" s="1" t="str">
        <f t="shared" si="657"/>
        <v/>
      </c>
      <c r="AI593" s="1" t="str">
        <f t="shared" si="658"/>
        <v/>
      </c>
      <c r="AJ593" s="1" t="str">
        <f t="shared" si="659"/>
        <v/>
      </c>
      <c r="AL593" s="167">
        <f t="shared" ref="AL593:BE593" si="720">+IF($AE593="CC",SUMIF($R593:$V593,AL$9,$R612:$V612),0)</f>
        <v>0</v>
      </c>
      <c r="AM593" s="167">
        <f t="shared" si="720"/>
        <v>0</v>
      </c>
      <c r="AN593" s="167">
        <f t="shared" si="720"/>
        <v>0</v>
      </c>
      <c r="AO593" s="167">
        <f t="shared" si="720"/>
        <v>0</v>
      </c>
      <c r="AP593" s="167">
        <f t="shared" si="720"/>
        <v>0</v>
      </c>
      <c r="AQ593" s="167">
        <f t="shared" si="720"/>
        <v>0</v>
      </c>
      <c r="AR593" s="167">
        <f t="shared" si="720"/>
        <v>0</v>
      </c>
      <c r="AS593" s="167">
        <f t="shared" si="720"/>
        <v>0</v>
      </c>
      <c r="AT593" s="167">
        <f t="shared" si="720"/>
        <v>0</v>
      </c>
      <c r="AU593" s="167">
        <f t="shared" si="720"/>
        <v>0</v>
      </c>
      <c r="AV593" s="167">
        <f t="shared" si="720"/>
        <v>0</v>
      </c>
      <c r="AW593" s="167">
        <f t="shared" si="720"/>
        <v>0</v>
      </c>
      <c r="AX593" s="167">
        <f t="shared" si="720"/>
        <v>0</v>
      </c>
      <c r="AY593" s="167">
        <f t="shared" si="720"/>
        <v>0</v>
      </c>
      <c r="AZ593" s="167">
        <f t="shared" si="720"/>
        <v>0</v>
      </c>
      <c r="BA593" s="167">
        <f t="shared" si="720"/>
        <v>0</v>
      </c>
      <c r="BB593" s="167">
        <f t="shared" si="720"/>
        <v>0</v>
      </c>
      <c r="BC593" s="167">
        <f t="shared" si="720"/>
        <v>0</v>
      </c>
      <c r="BD593" s="167">
        <f t="shared" si="720"/>
        <v>0</v>
      </c>
      <c r="BE593" s="167">
        <f t="shared" si="720"/>
        <v>0</v>
      </c>
      <c r="BG593" s="167">
        <f>+IF(AA593&lt;0,-AA593,0)</f>
        <v>0</v>
      </c>
    </row>
    <row r="594" spans="1:59" ht="7.5" customHeight="1" thickBot="1">
      <c r="C594" s="78"/>
      <c r="D594" s="78"/>
      <c r="E594" s="78"/>
      <c r="F594" s="78"/>
      <c r="G594" s="78"/>
      <c r="AE594" s="1" t="str">
        <f t="shared" si="712"/>
        <v/>
      </c>
      <c r="AF594" s="1">
        <f t="shared" si="656"/>
        <v>0</v>
      </c>
      <c r="AG594" s="1">
        <f t="shared" ca="1" si="661"/>
        <v>11</v>
      </c>
      <c r="AH594" s="1" t="str">
        <f t="shared" si="657"/>
        <v/>
      </c>
      <c r="AI594" s="1" t="str">
        <f t="shared" si="658"/>
        <v/>
      </c>
      <c r="AJ594" s="1" t="str">
        <f t="shared" si="659"/>
        <v/>
      </c>
      <c r="AL594" s="167">
        <f t="shared" ref="AL594:BE594" si="721">+IF($AE594="CC",SUMIF($R594:$V594,AL$9,$R613:$V613),0)</f>
        <v>0</v>
      </c>
      <c r="AM594" s="167">
        <f t="shared" si="721"/>
        <v>0</v>
      </c>
      <c r="AN594" s="167">
        <f t="shared" si="721"/>
        <v>0</v>
      </c>
      <c r="AO594" s="167">
        <f t="shared" si="721"/>
        <v>0</v>
      </c>
      <c r="AP594" s="167">
        <f t="shared" si="721"/>
        <v>0</v>
      </c>
      <c r="AQ594" s="167">
        <f t="shared" si="721"/>
        <v>0</v>
      </c>
      <c r="AR594" s="167">
        <f t="shared" si="721"/>
        <v>0</v>
      </c>
      <c r="AS594" s="167">
        <f t="shared" si="721"/>
        <v>0</v>
      </c>
      <c r="AT594" s="167">
        <f t="shared" si="721"/>
        <v>0</v>
      </c>
      <c r="AU594" s="167">
        <f t="shared" si="721"/>
        <v>0</v>
      </c>
      <c r="AV594" s="167">
        <f t="shared" si="721"/>
        <v>0</v>
      </c>
      <c r="AW594" s="167">
        <f t="shared" si="721"/>
        <v>0</v>
      </c>
      <c r="AX594" s="167">
        <f t="shared" si="721"/>
        <v>0</v>
      </c>
      <c r="AY594" s="167">
        <f t="shared" si="721"/>
        <v>0</v>
      </c>
      <c r="AZ594" s="167">
        <f t="shared" si="721"/>
        <v>0</v>
      </c>
      <c r="BA594" s="167">
        <f t="shared" si="721"/>
        <v>0</v>
      </c>
      <c r="BB594" s="167">
        <f t="shared" si="721"/>
        <v>0</v>
      </c>
      <c r="BC594" s="167">
        <f t="shared" si="721"/>
        <v>0</v>
      </c>
      <c r="BD594" s="167">
        <f t="shared" si="721"/>
        <v>0</v>
      </c>
      <c r="BE594" s="167">
        <f t="shared" si="721"/>
        <v>0</v>
      </c>
      <c r="BG594" s="167"/>
    </row>
    <row r="595" spans="1:59" ht="15.75" customHeight="1">
      <c r="C595" s="856" t="s">
        <v>939</v>
      </c>
      <c r="D595" s="857"/>
      <c r="E595" s="857"/>
      <c r="F595" s="303"/>
      <c r="G595" s="303"/>
      <c r="H595" s="303"/>
      <c r="I595" s="303"/>
      <c r="J595" s="303"/>
      <c r="K595" s="303"/>
      <c r="L595" s="303"/>
      <c r="M595" s="303"/>
      <c r="N595" s="303"/>
      <c r="O595" s="303"/>
      <c r="P595" s="303"/>
      <c r="Q595" s="303"/>
      <c r="R595" s="303"/>
      <c r="S595" s="303"/>
      <c r="T595" s="303"/>
      <c r="U595" s="303"/>
      <c r="V595" s="303"/>
      <c r="W595" s="303"/>
      <c r="X595" s="168"/>
      <c r="Y595" s="303"/>
      <c r="Z595" s="303"/>
      <c r="AA595" s="82"/>
      <c r="AE595" s="1" t="str">
        <f t="shared" si="712"/>
        <v/>
      </c>
      <c r="AF595" s="1">
        <f t="shared" ca="1" si="656"/>
        <v>0</v>
      </c>
      <c r="AG595" s="1">
        <f t="shared" ca="1" si="661"/>
        <v>11</v>
      </c>
      <c r="AH595" s="1" t="str">
        <f t="shared" ca="1" si="657"/>
        <v/>
      </c>
      <c r="AI595" s="1" t="str">
        <f t="shared" ca="1" si="658"/>
        <v/>
      </c>
      <c r="AJ595" s="1" t="str">
        <f t="shared" ca="1" si="659"/>
        <v/>
      </c>
      <c r="AL595" s="167">
        <f t="shared" ref="AL595:BE595" si="722">+IF($AE595="CC",SUMIF($R595:$V595,AL$9,$R614:$V614),0)</f>
        <v>0</v>
      </c>
      <c r="AM595" s="167">
        <f t="shared" si="722"/>
        <v>0</v>
      </c>
      <c r="AN595" s="167">
        <f t="shared" si="722"/>
        <v>0</v>
      </c>
      <c r="AO595" s="167">
        <f t="shared" si="722"/>
        <v>0</v>
      </c>
      <c r="AP595" s="167">
        <f t="shared" si="722"/>
        <v>0</v>
      </c>
      <c r="AQ595" s="167">
        <f t="shared" si="722"/>
        <v>0</v>
      </c>
      <c r="AR595" s="167">
        <f t="shared" si="722"/>
        <v>0</v>
      </c>
      <c r="AS595" s="167">
        <f t="shared" si="722"/>
        <v>0</v>
      </c>
      <c r="AT595" s="167">
        <f t="shared" si="722"/>
        <v>0</v>
      </c>
      <c r="AU595" s="167">
        <f t="shared" si="722"/>
        <v>0</v>
      </c>
      <c r="AV595" s="167">
        <f t="shared" si="722"/>
        <v>0</v>
      </c>
      <c r="AW595" s="167">
        <f t="shared" si="722"/>
        <v>0</v>
      </c>
      <c r="AX595" s="167">
        <f t="shared" si="722"/>
        <v>0</v>
      </c>
      <c r="AY595" s="167">
        <f t="shared" si="722"/>
        <v>0</v>
      </c>
      <c r="AZ595" s="167">
        <f t="shared" si="722"/>
        <v>0</v>
      </c>
      <c r="BA595" s="167">
        <f t="shared" si="722"/>
        <v>0</v>
      </c>
      <c r="BB595" s="167">
        <f t="shared" si="722"/>
        <v>0</v>
      </c>
      <c r="BC595" s="167">
        <f t="shared" si="722"/>
        <v>0</v>
      </c>
      <c r="BD595" s="167">
        <f t="shared" si="722"/>
        <v>0</v>
      </c>
      <c r="BE595" s="167">
        <f t="shared" si="722"/>
        <v>0</v>
      </c>
      <c r="BG595" s="167"/>
    </row>
    <row r="596" spans="1:59" ht="15.75" customHeight="1">
      <c r="C596" s="836" t="s">
        <v>940</v>
      </c>
      <c r="D596" s="837"/>
      <c r="E596" s="837"/>
      <c r="F596" s="837"/>
      <c r="G596" s="837"/>
      <c r="H596" s="837"/>
      <c r="I596" s="837"/>
      <c r="J596" s="837"/>
      <c r="K596" s="837"/>
      <c r="L596" s="837"/>
      <c r="M596" s="837"/>
      <c r="N596" s="837"/>
      <c r="O596" s="837"/>
      <c r="P596" s="837"/>
      <c r="Q596" s="837"/>
      <c r="R596" s="837"/>
      <c r="S596" s="837"/>
      <c r="T596" s="837"/>
      <c r="U596" s="837"/>
      <c r="V596" s="837"/>
      <c r="W596" s="837"/>
      <c r="X596" s="837"/>
      <c r="Y596" s="837"/>
      <c r="Z596" s="837"/>
      <c r="AA596" s="838"/>
      <c r="AE596" s="1" t="str">
        <f t="shared" si="712"/>
        <v/>
      </c>
      <c r="AF596" s="1">
        <f t="shared" si="656"/>
        <v>0</v>
      </c>
      <c r="AG596" s="1">
        <f t="shared" ca="1" si="661"/>
        <v>11</v>
      </c>
      <c r="AH596" s="1" t="str">
        <f t="shared" si="657"/>
        <v/>
      </c>
      <c r="AI596" s="1" t="str">
        <f t="shared" si="658"/>
        <v/>
      </c>
      <c r="AJ596" s="1" t="str">
        <f t="shared" si="659"/>
        <v/>
      </c>
      <c r="AL596" s="167">
        <f t="shared" ref="AL596:BE596" si="723">+IF($AE596="CC",SUMIF($R596:$V596,AL$9,$R615:$V615),0)</f>
        <v>0</v>
      </c>
      <c r="AM596" s="167">
        <f t="shared" si="723"/>
        <v>0</v>
      </c>
      <c r="AN596" s="167">
        <f t="shared" si="723"/>
        <v>0</v>
      </c>
      <c r="AO596" s="167">
        <f t="shared" si="723"/>
        <v>0</v>
      </c>
      <c r="AP596" s="167">
        <f t="shared" si="723"/>
        <v>0</v>
      </c>
      <c r="AQ596" s="167">
        <f t="shared" si="723"/>
        <v>0</v>
      </c>
      <c r="AR596" s="167">
        <f t="shared" si="723"/>
        <v>0</v>
      </c>
      <c r="AS596" s="167">
        <f t="shared" si="723"/>
        <v>0</v>
      </c>
      <c r="AT596" s="167">
        <f t="shared" si="723"/>
        <v>0</v>
      </c>
      <c r="AU596" s="167">
        <f t="shared" si="723"/>
        <v>0</v>
      </c>
      <c r="AV596" s="167">
        <f t="shared" si="723"/>
        <v>0</v>
      </c>
      <c r="AW596" s="167">
        <f t="shared" si="723"/>
        <v>0</v>
      </c>
      <c r="AX596" s="167">
        <f t="shared" si="723"/>
        <v>0</v>
      </c>
      <c r="AY596" s="167">
        <f t="shared" si="723"/>
        <v>0</v>
      </c>
      <c r="AZ596" s="167">
        <f t="shared" si="723"/>
        <v>0</v>
      </c>
      <c r="BA596" s="167">
        <f t="shared" si="723"/>
        <v>0</v>
      </c>
      <c r="BB596" s="167">
        <f t="shared" si="723"/>
        <v>0</v>
      </c>
      <c r="BC596" s="167">
        <f t="shared" si="723"/>
        <v>0</v>
      </c>
      <c r="BD596" s="167">
        <f t="shared" si="723"/>
        <v>0</v>
      </c>
      <c r="BE596" s="167">
        <f t="shared" si="723"/>
        <v>0</v>
      </c>
      <c r="BG596" s="167"/>
    </row>
    <row r="597" spans="1:59" ht="15.75" customHeight="1">
      <c r="C597" s="836" t="s">
        <v>1025</v>
      </c>
      <c r="D597" s="837"/>
      <c r="E597" s="837"/>
      <c r="F597" s="837"/>
      <c r="G597" s="837"/>
      <c r="H597" s="837"/>
      <c r="I597" s="837"/>
      <c r="J597" s="837"/>
      <c r="K597" s="837"/>
      <c r="L597" s="837"/>
      <c r="M597" s="837"/>
      <c r="N597" s="837"/>
      <c r="O597" s="837"/>
      <c r="P597" s="837"/>
      <c r="Q597" s="837"/>
      <c r="R597" s="837"/>
      <c r="S597" s="837"/>
      <c r="T597" s="837"/>
      <c r="U597" s="837"/>
      <c r="V597" s="837"/>
      <c r="W597" s="837"/>
      <c r="X597" s="837"/>
      <c r="Y597" s="837"/>
      <c r="Z597" s="837"/>
      <c r="AA597" s="838"/>
      <c r="AE597" s="1" t="str">
        <f t="shared" si="712"/>
        <v/>
      </c>
      <c r="AF597" s="1">
        <f t="shared" si="656"/>
        <v>0</v>
      </c>
      <c r="AG597" s="1">
        <f t="shared" ca="1" si="661"/>
        <v>11</v>
      </c>
      <c r="AH597" s="1" t="str">
        <f t="shared" si="657"/>
        <v/>
      </c>
      <c r="AI597" s="1" t="str">
        <f t="shared" si="658"/>
        <v/>
      </c>
      <c r="AJ597" s="1" t="str">
        <f t="shared" si="659"/>
        <v/>
      </c>
      <c r="AL597" s="167">
        <f t="shared" ref="AL597:BE597" si="724">+IF($AE597="CC",SUMIF($R597:$V597,AL$9,$R616:$V616),0)</f>
        <v>0</v>
      </c>
      <c r="AM597" s="167">
        <f t="shared" si="724"/>
        <v>0</v>
      </c>
      <c r="AN597" s="167">
        <f t="shared" si="724"/>
        <v>0</v>
      </c>
      <c r="AO597" s="167">
        <f t="shared" si="724"/>
        <v>0</v>
      </c>
      <c r="AP597" s="167">
        <f t="shared" si="724"/>
        <v>0</v>
      </c>
      <c r="AQ597" s="167">
        <f t="shared" si="724"/>
        <v>0</v>
      </c>
      <c r="AR597" s="167">
        <f t="shared" si="724"/>
        <v>0</v>
      </c>
      <c r="AS597" s="167">
        <f t="shared" si="724"/>
        <v>0</v>
      </c>
      <c r="AT597" s="167">
        <f t="shared" si="724"/>
        <v>0</v>
      </c>
      <c r="AU597" s="167">
        <f t="shared" si="724"/>
        <v>0</v>
      </c>
      <c r="AV597" s="167">
        <f t="shared" si="724"/>
        <v>0</v>
      </c>
      <c r="AW597" s="167">
        <f t="shared" si="724"/>
        <v>0</v>
      </c>
      <c r="AX597" s="167">
        <f t="shared" si="724"/>
        <v>0</v>
      </c>
      <c r="AY597" s="167">
        <f t="shared" si="724"/>
        <v>0</v>
      </c>
      <c r="AZ597" s="167">
        <f t="shared" si="724"/>
        <v>0</v>
      </c>
      <c r="BA597" s="167">
        <f t="shared" si="724"/>
        <v>0</v>
      </c>
      <c r="BB597" s="167">
        <f t="shared" si="724"/>
        <v>0</v>
      </c>
      <c r="BC597" s="167">
        <f t="shared" si="724"/>
        <v>0</v>
      </c>
      <c r="BD597" s="167">
        <f t="shared" si="724"/>
        <v>0</v>
      </c>
      <c r="BE597" s="167">
        <f t="shared" si="724"/>
        <v>0</v>
      </c>
      <c r="BG597" s="167"/>
    </row>
    <row r="598" spans="1:59">
      <c r="C598" s="839" t="s">
        <v>1022</v>
      </c>
      <c r="D598" s="837"/>
      <c r="E598" s="837"/>
      <c r="F598" s="837"/>
      <c r="G598" s="837"/>
      <c r="H598" s="837"/>
      <c r="I598" s="837"/>
      <c r="J598" s="837"/>
      <c r="K598" s="837"/>
      <c r="L598" s="837"/>
      <c r="M598" s="837"/>
      <c r="N598" s="837"/>
      <c r="O598" s="837"/>
      <c r="P598" s="837"/>
      <c r="Q598" s="837"/>
      <c r="R598" s="837"/>
      <c r="S598" s="837"/>
      <c r="T598" s="837"/>
      <c r="U598" s="837"/>
      <c r="V598" s="837"/>
      <c r="W598" s="837"/>
      <c r="X598" s="837"/>
      <c r="Y598" s="837"/>
      <c r="Z598" s="837"/>
      <c r="AA598" s="838"/>
      <c r="AE598" s="1" t="str">
        <f t="shared" si="712"/>
        <v/>
      </c>
      <c r="AF598" s="1">
        <f t="shared" si="656"/>
        <v>0</v>
      </c>
      <c r="AG598" s="1">
        <f t="shared" ca="1" si="661"/>
        <v>11</v>
      </c>
      <c r="AH598" s="1" t="str">
        <f t="shared" si="657"/>
        <v/>
      </c>
      <c r="AI598" s="1" t="str">
        <f t="shared" si="658"/>
        <v/>
      </c>
      <c r="AJ598" s="1" t="str">
        <f t="shared" si="659"/>
        <v/>
      </c>
      <c r="AL598" s="167">
        <f t="shared" ref="AL598:BE598" si="725">+IF($AE598="CC",SUMIF($R598:$V598,AL$9,$R617:$V617),0)</f>
        <v>0</v>
      </c>
      <c r="AM598" s="167">
        <f t="shared" si="725"/>
        <v>0</v>
      </c>
      <c r="AN598" s="167">
        <f t="shared" si="725"/>
        <v>0</v>
      </c>
      <c r="AO598" s="167">
        <f t="shared" si="725"/>
        <v>0</v>
      </c>
      <c r="AP598" s="167">
        <f t="shared" si="725"/>
        <v>0</v>
      </c>
      <c r="AQ598" s="167">
        <f t="shared" si="725"/>
        <v>0</v>
      </c>
      <c r="AR598" s="167">
        <f t="shared" si="725"/>
        <v>0</v>
      </c>
      <c r="AS598" s="167">
        <f t="shared" si="725"/>
        <v>0</v>
      </c>
      <c r="AT598" s="167">
        <f t="shared" si="725"/>
        <v>0</v>
      </c>
      <c r="AU598" s="167">
        <f t="shared" si="725"/>
        <v>0</v>
      </c>
      <c r="AV598" s="167">
        <f t="shared" si="725"/>
        <v>0</v>
      </c>
      <c r="AW598" s="167">
        <f t="shared" si="725"/>
        <v>0</v>
      </c>
      <c r="AX598" s="167">
        <f t="shared" si="725"/>
        <v>0</v>
      </c>
      <c r="AY598" s="167">
        <f t="shared" si="725"/>
        <v>0</v>
      </c>
      <c r="AZ598" s="167">
        <f t="shared" si="725"/>
        <v>0</v>
      </c>
      <c r="BA598" s="167">
        <f t="shared" si="725"/>
        <v>0</v>
      </c>
      <c r="BB598" s="167">
        <f t="shared" si="725"/>
        <v>0</v>
      </c>
      <c r="BC598" s="167">
        <f t="shared" si="725"/>
        <v>0</v>
      </c>
      <c r="BD598" s="167">
        <f t="shared" si="725"/>
        <v>0</v>
      </c>
      <c r="BE598" s="167">
        <f t="shared" si="725"/>
        <v>0</v>
      </c>
      <c r="BG598" s="167"/>
    </row>
    <row r="599" spans="1:59" ht="15" customHeight="1">
      <c r="C599" s="836" t="s">
        <v>941</v>
      </c>
      <c r="D599" s="837"/>
      <c r="E599" s="837"/>
      <c r="F599" s="837"/>
      <c r="G599" s="837"/>
      <c r="H599" s="837"/>
      <c r="I599" s="837"/>
      <c r="J599" s="837"/>
      <c r="K599" s="837"/>
      <c r="L599" s="837"/>
      <c r="M599" s="837"/>
      <c r="N599" s="837"/>
      <c r="O599" s="837"/>
      <c r="P599" s="837"/>
      <c r="Q599" s="837"/>
      <c r="R599" s="837"/>
      <c r="S599" s="837"/>
      <c r="T599" s="837"/>
      <c r="U599" s="837"/>
      <c r="V599" s="837"/>
      <c r="W599" s="837"/>
      <c r="X599" s="837"/>
      <c r="Y599" s="837"/>
      <c r="Z599" s="837"/>
      <c r="AA599" s="838"/>
      <c r="AE599" s="1" t="str">
        <f t="shared" si="712"/>
        <v/>
      </c>
      <c r="AF599" s="1">
        <f t="shared" si="656"/>
        <v>0</v>
      </c>
      <c r="AG599" s="1">
        <f t="shared" ca="1" si="661"/>
        <v>11</v>
      </c>
      <c r="AH599" s="1" t="str">
        <f t="shared" si="657"/>
        <v/>
      </c>
      <c r="AI599" s="1" t="str">
        <f t="shared" si="658"/>
        <v/>
      </c>
      <c r="AJ599" s="1" t="str">
        <f t="shared" si="659"/>
        <v/>
      </c>
      <c r="AL599" s="167">
        <f t="shared" ref="AL599:BE599" si="726">+IF($AE599="CC",SUMIF($R599:$V599,AL$9,$R618:$V618),0)</f>
        <v>0</v>
      </c>
      <c r="AM599" s="167">
        <f t="shared" si="726"/>
        <v>0</v>
      </c>
      <c r="AN599" s="167">
        <f t="shared" si="726"/>
        <v>0</v>
      </c>
      <c r="AO599" s="167">
        <f t="shared" si="726"/>
        <v>0</v>
      </c>
      <c r="AP599" s="167">
        <f t="shared" si="726"/>
        <v>0</v>
      </c>
      <c r="AQ599" s="167">
        <f t="shared" si="726"/>
        <v>0</v>
      </c>
      <c r="AR599" s="167">
        <f t="shared" si="726"/>
        <v>0</v>
      </c>
      <c r="AS599" s="167">
        <f t="shared" si="726"/>
        <v>0</v>
      </c>
      <c r="AT599" s="167">
        <f t="shared" si="726"/>
        <v>0</v>
      </c>
      <c r="AU599" s="167">
        <f t="shared" si="726"/>
        <v>0</v>
      </c>
      <c r="AV599" s="167">
        <f t="shared" si="726"/>
        <v>0</v>
      </c>
      <c r="AW599" s="167">
        <f t="shared" si="726"/>
        <v>0</v>
      </c>
      <c r="AX599" s="167">
        <f t="shared" si="726"/>
        <v>0</v>
      </c>
      <c r="AY599" s="167">
        <f t="shared" si="726"/>
        <v>0</v>
      </c>
      <c r="AZ599" s="167">
        <f t="shared" si="726"/>
        <v>0</v>
      </c>
      <c r="BA599" s="167">
        <f t="shared" si="726"/>
        <v>0</v>
      </c>
      <c r="BB599" s="167">
        <f t="shared" si="726"/>
        <v>0</v>
      </c>
      <c r="BC599" s="167">
        <f t="shared" si="726"/>
        <v>0</v>
      </c>
      <c r="BD599" s="167">
        <f t="shared" si="726"/>
        <v>0</v>
      </c>
      <c r="BE599" s="167">
        <f t="shared" si="726"/>
        <v>0</v>
      </c>
      <c r="BG599" s="167"/>
    </row>
    <row r="600" spans="1:59" ht="15" customHeight="1" thickBot="1">
      <c r="C600" s="840" t="s">
        <v>942</v>
      </c>
      <c r="D600" s="841"/>
      <c r="E600" s="841"/>
      <c r="F600" s="841"/>
      <c r="G600" s="841"/>
      <c r="H600" s="841"/>
      <c r="I600" s="841"/>
      <c r="J600" s="841"/>
      <c r="K600" s="841"/>
      <c r="L600" s="841"/>
      <c r="M600" s="841"/>
      <c r="N600" s="841"/>
      <c r="O600" s="841"/>
      <c r="P600" s="841"/>
      <c r="Q600" s="841"/>
      <c r="R600" s="841"/>
      <c r="S600" s="841"/>
      <c r="T600" s="841"/>
      <c r="U600" s="841"/>
      <c r="V600" s="841"/>
      <c r="W600" s="841"/>
      <c r="X600" s="841"/>
      <c r="Y600" s="841"/>
      <c r="Z600" s="841"/>
      <c r="AA600" s="842"/>
      <c r="AE600" s="1" t="str">
        <f t="shared" si="712"/>
        <v/>
      </c>
      <c r="AF600" s="1">
        <f t="shared" si="656"/>
        <v>0</v>
      </c>
      <c r="AG600" s="1">
        <f t="shared" ca="1" si="661"/>
        <v>11</v>
      </c>
      <c r="AH600" s="1" t="str">
        <f t="shared" si="657"/>
        <v/>
      </c>
      <c r="AI600" s="1" t="str">
        <f t="shared" si="658"/>
        <v/>
      </c>
      <c r="AJ600" s="1" t="str">
        <f t="shared" si="659"/>
        <v/>
      </c>
      <c r="AL600" s="167">
        <f t="shared" ref="AL600:BE600" si="727">+IF($AE600="CC",SUMIF($R600:$V600,AL$9,$R619:$V619),0)</f>
        <v>0</v>
      </c>
      <c r="AM600" s="167">
        <f t="shared" si="727"/>
        <v>0</v>
      </c>
      <c r="AN600" s="167">
        <f t="shared" si="727"/>
        <v>0</v>
      </c>
      <c r="AO600" s="167">
        <f t="shared" si="727"/>
        <v>0</v>
      </c>
      <c r="AP600" s="167">
        <f t="shared" si="727"/>
        <v>0</v>
      </c>
      <c r="AQ600" s="167">
        <f t="shared" si="727"/>
        <v>0</v>
      </c>
      <c r="AR600" s="167">
        <f t="shared" si="727"/>
        <v>0</v>
      </c>
      <c r="AS600" s="167">
        <f t="shared" si="727"/>
        <v>0</v>
      </c>
      <c r="AT600" s="167">
        <f t="shared" si="727"/>
        <v>0</v>
      </c>
      <c r="AU600" s="167">
        <f t="shared" si="727"/>
        <v>0</v>
      </c>
      <c r="AV600" s="167">
        <f t="shared" si="727"/>
        <v>0</v>
      </c>
      <c r="AW600" s="167">
        <f t="shared" si="727"/>
        <v>0</v>
      </c>
      <c r="AX600" s="167">
        <f t="shared" si="727"/>
        <v>0</v>
      </c>
      <c r="AY600" s="167">
        <f t="shared" si="727"/>
        <v>0</v>
      </c>
      <c r="AZ600" s="167">
        <f t="shared" si="727"/>
        <v>0</v>
      </c>
      <c r="BA600" s="167">
        <f t="shared" si="727"/>
        <v>0</v>
      </c>
      <c r="BB600" s="167">
        <f t="shared" si="727"/>
        <v>0</v>
      </c>
      <c r="BC600" s="167">
        <f t="shared" si="727"/>
        <v>0</v>
      </c>
      <c r="BD600" s="167">
        <f t="shared" si="727"/>
        <v>0</v>
      </c>
      <c r="BE600" s="167">
        <f t="shared" si="727"/>
        <v>0</v>
      </c>
      <c r="BG600" s="167"/>
    </row>
    <row r="601" spans="1:59" ht="7.5" customHeight="1" thickBot="1">
      <c r="AE601" s="1" t="str">
        <f t="shared" si="712"/>
        <v/>
      </c>
      <c r="AF601" s="1">
        <f t="shared" si="656"/>
        <v>0</v>
      </c>
      <c r="AG601" s="1">
        <f t="shared" ca="1" si="661"/>
        <v>11</v>
      </c>
      <c r="AH601" s="1" t="str">
        <f t="shared" si="657"/>
        <v/>
      </c>
      <c r="AI601" s="1" t="str">
        <f t="shared" si="658"/>
        <v/>
      </c>
      <c r="AJ601" s="1" t="str">
        <f t="shared" si="659"/>
        <v/>
      </c>
      <c r="AL601" s="167">
        <f t="shared" ref="AL601:BE601" si="728">+IF($AE601="CC",SUMIF($R601:$V601,AL$9,$R620:$V620),0)</f>
        <v>0</v>
      </c>
      <c r="AM601" s="167">
        <f t="shared" si="728"/>
        <v>0</v>
      </c>
      <c r="AN601" s="167">
        <f t="shared" si="728"/>
        <v>0</v>
      </c>
      <c r="AO601" s="167">
        <f t="shared" si="728"/>
        <v>0</v>
      </c>
      <c r="AP601" s="167">
        <f t="shared" si="728"/>
        <v>0</v>
      </c>
      <c r="AQ601" s="167">
        <f t="shared" si="728"/>
        <v>0</v>
      </c>
      <c r="AR601" s="167">
        <f t="shared" si="728"/>
        <v>0</v>
      </c>
      <c r="AS601" s="167">
        <f t="shared" si="728"/>
        <v>0</v>
      </c>
      <c r="AT601" s="167">
        <f t="shared" si="728"/>
        <v>0</v>
      </c>
      <c r="AU601" s="167">
        <f t="shared" si="728"/>
        <v>0</v>
      </c>
      <c r="AV601" s="167">
        <f t="shared" si="728"/>
        <v>0</v>
      </c>
      <c r="AW601" s="167">
        <f t="shared" si="728"/>
        <v>0</v>
      </c>
      <c r="AX601" s="167">
        <f t="shared" si="728"/>
        <v>0</v>
      </c>
      <c r="AY601" s="167">
        <f t="shared" si="728"/>
        <v>0</v>
      </c>
      <c r="AZ601" s="167">
        <f t="shared" si="728"/>
        <v>0</v>
      </c>
      <c r="BA601" s="167">
        <f t="shared" si="728"/>
        <v>0</v>
      </c>
      <c r="BB601" s="167">
        <f t="shared" si="728"/>
        <v>0</v>
      </c>
      <c r="BC601" s="167">
        <f t="shared" si="728"/>
        <v>0</v>
      </c>
      <c r="BD601" s="167">
        <f t="shared" si="728"/>
        <v>0</v>
      </c>
      <c r="BE601" s="167">
        <f t="shared" si="728"/>
        <v>0</v>
      </c>
      <c r="BG601" s="167"/>
    </row>
    <row r="602" spans="1:59">
      <c r="C602" s="83" t="s">
        <v>943</v>
      </c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169"/>
      <c r="Y602" s="84"/>
      <c r="Z602" s="84"/>
      <c r="AA602" s="85"/>
      <c r="AE602" s="1" t="str">
        <f t="shared" si="712"/>
        <v/>
      </c>
      <c r="AF602" s="1">
        <f t="shared" si="656"/>
        <v>0</v>
      </c>
      <c r="AG602" s="1">
        <f t="shared" ca="1" si="661"/>
        <v>11</v>
      </c>
      <c r="AH602" s="1" t="str">
        <f t="shared" si="657"/>
        <v/>
      </c>
      <c r="AI602" s="1" t="str">
        <f t="shared" si="658"/>
        <v/>
      </c>
      <c r="AJ602" s="1" t="str">
        <f t="shared" si="659"/>
        <v/>
      </c>
      <c r="AL602" s="167">
        <f t="shared" ref="AL602:BE602" si="729">+IF($AE602="CC",SUMIF($R602:$V602,AL$9,$R621:$V621),0)</f>
        <v>0</v>
      </c>
      <c r="AM602" s="167">
        <f t="shared" si="729"/>
        <v>0</v>
      </c>
      <c r="AN602" s="167">
        <f t="shared" si="729"/>
        <v>0</v>
      </c>
      <c r="AO602" s="167">
        <f t="shared" si="729"/>
        <v>0</v>
      </c>
      <c r="AP602" s="167">
        <f t="shared" si="729"/>
        <v>0</v>
      </c>
      <c r="AQ602" s="167">
        <f t="shared" si="729"/>
        <v>0</v>
      </c>
      <c r="AR602" s="167">
        <f t="shared" si="729"/>
        <v>0</v>
      </c>
      <c r="AS602" s="167">
        <f t="shared" si="729"/>
        <v>0</v>
      </c>
      <c r="AT602" s="167">
        <f t="shared" si="729"/>
        <v>0</v>
      </c>
      <c r="AU602" s="167">
        <f t="shared" si="729"/>
        <v>0</v>
      </c>
      <c r="AV602" s="167">
        <f t="shared" si="729"/>
        <v>0</v>
      </c>
      <c r="AW602" s="167">
        <f t="shared" si="729"/>
        <v>0</v>
      </c>
      <c r="AX602" s="167">
        <f t="shared" si="729"/>
        <v>0</v>
      </c>
      <c r="AY602" s="167">
        <f t="shared" si="729"/>
        <v>0</v>
      </c>
      <c r="AZ602" s="167">
        <f t="shared" si="729"/>
        <v>0</v>
      </c>
      <c r="BA602" s="167">
        <f t="shared" si="729"/>
        <v>0</v>
      </c>
      <c r="BB602" s="167">
        <f t="shared" si="729"/>
        <v>0</v>
      </c>
      <c r="BC602" s="167">
        <f t="shared" si="729"/>
        <v>0</v>
      </c>
      <c r="BD602" s="167">
        <f t="shared" si="729"/>
        <v>0</v>
      </c>
      <c r="BE602" s="167">
        <f t="shared" si="729"/>
        <v>0</v>
      </c>
      <c r="BG602" s="167"/>
    </row>
    <row r="603" spans="1:59">
      <c r="C603" s="843"/>
      <c r="D603" s="844"/>
      <c r="E603" s="844"/>
      <c r="F603" s="844"/>
      <c r="G603" s="844"/>
      <c r="H603" s="844"/>
      <c r="I603" s="844"/>
      <c r="J603" s="844"/>
      <c r="K603" s="844"/>
      <c r="L603" s="844"/>
      <c r="M603" s="844"/>
      <c r="N603" s="844"/>
      <c r="O603" s="844"/>
      <c r="P603" s="844"/>
      <c r="Q603" s="844"/>
      <c r="R603" s="844"/>
      <c r="S603" s="844"/>
      <c r="T603" s="844"/>
      <c r="U603" s="844"/>
      <c r="V603" s="844"/>
      <c r="W603" s="844"/>
      <c r="X603" s="844"/>
      <c r="Y603" s="844"/>
      <c r="Z603" s="844"/>
      <c r="AA603" s="845"/>
      <c r="AE603" s="1" t="str">
        <f t="shared" si="712"/>
        <v/>
      </c>
      <c r="AF603" s="1">
        <f t="shared" si="656"/>
        <v>0</v>
      </c>
      <c r="AG603" s="1">
        <f t="shared" ca="1" si="661"/>
        <v>11</v>
      </c>
      <c r="AH603" s="1" t="str">
        <f t="shared" si="657"/>
        <v/>
      </c>
      <c r="AI603" s="1" t="str">
        <f t="shared" si="658"/>
        <v/>
      </c>
      <c r="AJ603" s="1" t="str">
        <f t="shared" si="659"/>
        <v/>
      </c>
      <c r="AL603" s="167">
        <f t="shared" ref="AL603:BE603" si="730">+IF($AE603="CC",SUMIF($R603:$V603,AL$9,$R622:$V622),0)</f>
        <v>0</v>
      </c>
      <c r="AM603" s="167">
        <f t="shared" si="730"/>
        <v>0</v>
      </c>
      <c r="AN603" s="167">
        <f t="shared" si="730"/>
        <v>0</v>
      </c>
      <c r="AO603" s="167">
        <f t="shared" si="730"/>
        <v>0</v>
      </c>
      <c r="AP603" s="167">
        <f t="shared" si="730"/>
        <v>0</v>
      </c>
      <c r="AQ603" s="167">
        <f t="shared" si="730"/>
        <v>0</v>
      </c>
      <c r="AR603" s="167">
        <f t="shared" si="730"/>
        <v>0</v>
      </c>
      <c r="AS603" s="167">
        <f t="shared" si="730"/>
        <v>0</v>
      </c>
      <c r="AT603" s="167">
        <f t="shared" si="730"/>
        <v>0</v>
      </c>
      <c r="AU603" s="167">
        <f t="shared" si="730"/>
        <v>0</v>
      </c>
      <c r="AV603" s="167">
        <f t="shared" si="730"/>
        <v>0</v>
      </c>
      <c r="AW603" s="167">
        <f t="shared" si="730"/>
        <v>0</v>
      </c>
      <c r="AX603" s="167">
        <f t="shared" si="730"/>
        <v>0</v>
      </c>
      <c r="AY603" s="167">
        <f t="shared" si="730"/>
        <v>0</v>
      </c>
      <c r="AZ603" s="167">
        <f t="shared" si="730"/>
        <v>0</v>
      </c>
      <c r="BA603" s="167">
        <f t="shared" si="730"/>
        <v>0</v>
      </c>
      <c r="BB603" s="167">
        <f t="shared" si="730"/>
        <v>0</v>
      </c>
      <c r="BC603" s="167">
        <f t="shared" si="730"/>
        <v>0</v>
      </c>
      <c r="BD603" s="167">
        <f t="shared" si="730"/>
        <v>0</v>
      </c>
      <c r="BE603" s="167">
        <f t="shared" si="730"/>
        <v>0</v>
      </c>
      <c r="BG603" s="167"/>
    </row>
    <row r="604" spans="1:59" ht="15.75" thickBot="1">
      <c r="C604" s="846"/>
      <c r="D604" s="847"/>
      <c r="E604" s="847"/>
      <c r="F604" s="847"/>
      <c r="G604" s="847"/>
      <c r="H604" s="847"/>
      <c r="I604" s="847"/>
      <c r="J604" s="847"/>
      <c r="K604" s="847"/>
      <c r="L604" s="847"/>
      <c r="M604" s="847"/>
      <c r="N604" s="847"/>
      <c r="O604" s="847"/>
      <c r="P604" s="847"/>
      <c r="Q604" s="847"/>
      <c r="R604" s="847"/>
      <c r="S604" s="847"/>
      <c r="T604" s="847"/>
      <c r="U604" s="847"/>
      <c r="V604" s="847"/>
      <c r="W604" s="847"/>
      <c r="X604" s="847"/>
      <c r="Y604" s="847"/>
      <c r="Z604" s="847"/>
      <c r="AA604" s="848"/>
      <c r="AE604" s="1" t="str">
        <f t="shared" si="712"/>
        <v/>
      </c>
      <c r="AF604" s="1">
        <f t="shared" si="656"/>
        <v>0</v>
      </c>
      <c r="AG604" s="1">
        <f t="shared" ca="1" si="661"/>
        <v>11</v>
      </c>
      <c r="AH604" s="1" t="str">
        <f t="shared" si="657"/>
        <v/>
      </c>
      <c r="AI604" s="1" t="str">
        <f t="shared" si="658"/>
        <v/>
      </c>
      <c r="AJ604" s="1" t="str">
        <f t="shared" si="659"/>
        <v/>
      </c>
      <c r="AL604" s="167">
        <f t="shared" ref="AL604:BE604" si="731">+IF($AE604="CC",SUMIF($R604:$V604,AL$9,$R623:$V623),0)</f>
        <v>0</v>
      </c>
      <c r="AM604" s="167">
        <f t="shared" si="731"/>
        <v>0</v>
      </c>
      <c r="AN604" s="167">
        <f t="shared" si="731"/>
        <v>0</v>
      </c>
      <c r="AO604" s="167">
        <f t="shared" si="731"/>
        <v>0</v>
      </c>
      <c r="AP604" s="167">
        <f t="shared" si="731"/>
        <v>0</v>
      </c>
      <c r="AQ604" s="167">
        <f t="shared" si="731"/>
        <v>0</v>
      </c>
      <c r="AR604" s="167">
        <f t="shared" si="731"/>
        <v>0</v>
      </c>
      <c r="AS604" s="167">
        <f t="shared" si="731"/>
        <v>0</v>
      </c>
      <c r="AT604" s="167">
        <f t="shared" si="731"/>
        <v>0</v>
      </c>
      <c r="AU604" s="167">
        <f t="shared" si="731"/>
        <v>0</v>
      </c>
      <c r="AV604" s="167">
        <f t="shared" si="731"/>
        <v>0</v>
      </c>
      <c r="AW604" s="167">
        <f t="shared" si="731"/>
        <v>0</v>
      </c>
      <c r="AX604" s="167">
        <f t="shared" si="731"/>
        <v>0</v>
      </c>
      <c r="AY604" s="167">
        <f t="shared" si="731"/>
        <v>0</v>
      </c>
      <c r="AZ604" s="167">
        <f t="shared" si="731"/>
        <v>0</v>
      </c>
      <c r="BA604" s="167">
        <f t="shared" si="731"/>
        <v>0</v>
      </c>
      <c r="BB604" s="167">
        <f t="shared" si="731"/>
        <v>0</v>
      </c>
      <c r="BC604" s="167">
        <f t="shared" si="731"/>
        <v>0</v>
      </c>
      <c r="BD604" s="167">
        <f t="shared" si="731"/>
        <v>0</v>
      </c>
      <c r="BE604" s="167">
        <f t="shared" si="731"/>
        <v>0</v>
      </c>
      <c r="BG604" s="167"/>
    </row>
    <row r="605" spans="1:59" ht="7.5" customHeight="1" thickBot="1">
      <c r="AE605" s="1" t="str">
        <f t="shared" si="712"/>
        <v/>
      </c>
      <c r="AF605" s="1">
        <f t="shared" si="656"/>
        <v>0</v>
      </c>
      <c r="AG605" s="1">
        <f t="shared" ca="1" si="661"/>
        <v>11</v>
      </c>
      <c r="AH605" s="1" t="str">
        <f t="shared" si="657"/>
        <v/>
      </c>
      <c r="AI605" s="1" t="str">
        <f t="shared" si="658"/>
        <v/>
      </c>
      <c r="AJ605" s="1" t="str">
        <f t="shared" si="659"/>
        <v/>
      </c>
      <c r="AL605" s="167">
        <f t="shared" ref="AL605:BE605" si="732">+IF($AE605="CC",SUMIF($R605:$V605,AL$9,$R624:$V624),0)</f>
        <v>0</v>
      </c>
      <c r="AM605" s="167">
        <f t="shared" si="732"/>
        <v>0</v>
      </c>
      <c r="AN605" s="167">
        <f t="shared" si="732"/>
        <v>0</v>
      </c>
      <c r="AO605" s="167">
        <f t="shared" si="732"/>
        <v>0</v>
      </c>
      <c r="AP605" s="167">
        <f t="shared" si="732"/>
        <v>0</v>
      </c>
      <c r="AQ605" s="167">
        <f t="shared" si="732"/>
        <v>0</v>
      </c>
      <c r="AR605" s="167">
        <f t="shared" si="732"/>
        <v>0</v>
      </c>
      <c r="AS605" s="167">
        <f t="shared" si="732"/>
        <v>0</v>
      </c>
      <c r="AT605" s="167">
        <f t="shared" si="732"/>
        <v>0</v>
      </c>
      <c r="AU605" s="167">
        <f t="shared" si="732"/>
        <v>0</v>
      </c>
      <c r="AV605" s="167">
        <f t="shared" si="732"/>
        <v>0</v>
      </c>
      <c r="AW605" s="167">
        <f t="shared" si="732"/>
        <v>0</v>
      </c>
      <c r="AX605" s="167">
        <f t="shared" si="732"/>
        <v>0</v>
      </c>
      <c r="AY605" s="167">
        <f t="shared" si="732"/>
        <v>0</v>
      </c>
      <c r="AZ605" s="167">
        <f t="shared" si="732"/>
        <v>0</v>
      </c>
      <c r="BA605" s="167">
        <f t="shared" si="732"/>
        <v>0</v>
      </c>
      <c r="BB605" s="167">
        <f t="shared" si="732"/>
        <v>0</v>
      </c>
      <c r="BC605" s="167">
        <f t="shared" si="732"/>
        <v>0</v>
      </c>
      <c r="BD605" s="167">
        <f t="shared" si="732"/>
        <v>0</v>
      </c>
      <c r="BE605" s="167">
        <f t="shared" si="732"/>
        <v>0</v>
      </c>
      <c r="BG605" s="167"/>
    </row>
    <row r="606" spans="1:59">
      <c r="C606" s="890" t="s">
        <v>944</v>
      </c>
      <c r="D606" s="891"/>
      <c r="E606" s="891"/>
      <c r="F606" s="891"/>
      <c r="G606" s="891"/>
      <c r="H606" s="891"/>
      <c r="I606" s="891"/>
      <c r="J606" s="891"/>
      <c r="K606" s="891"/>
      <c r="L606" s="891"/>
      <c r="M606" s="891"/>
      <c r="N606" s="891"/>
      <c r="O606" s="891"/>
      <c r="P606" s="891"/>
      <c r="Q606" s="891"/>
      <c r="R606" s="891"/>
      <c r="S606" s="891"/>
      <c r="T606" s="891"/>
      <c r="U606" s="891"/>
      <c r="V606" s="891"/>
      <c r="W606" s="891"/>
      <c r="X606" s="891"/>
      <c r="Y606" s="891"/>
      <c r="Z606" s="891"/>
      <c r="AA606" s="892"/>
      <c r="AE606" s="1" t="str">
        <f t="shared" si="712"/>
        <v/>
      </c>
      <c r="AF606" s="1">
        <f t="shared" ref="AF606:AF669" si="733">+IF(Z633="Hoja de Cálculo",1,0)</f>
        <v>0</v>
      </c>
      <c r="AG606" s="1">
        <f t="shared" ca="1" si="661"/>
        <v>11</v>
      </c>
      <c r="AH606" s="1" t="str">
        <f t="shared" ref="AH606:AH669" si="734">+IF(AF606=1,AG606,"")</f>
        <v/>
      </c>
      <c r="AI606" s="1" t="str">
        <f t="shared" ref="AI606:AI669" si="735">+IF(AF606=1,CONCATENATE("CP",AG606),"")</f>
        <v/>
      </c>
      <c r="AJ606" s="1" t="str">
        <f t="shared" ref="AJ606:AJ669" si="736">+IF(AF606=1,AB606,"")</f>
        <v/>
      </c>
      <c r="AL606" s="167">
        <f t="shared" ref="AL606:BE606" si="737">+IF($AE606="CC",SUMIF($R606:$V606,AL$9,$R625:$V625),0)</f>
        <v>0</v>
      </c>
      <c r="AM606" s="167">
        <f t="shared" si="737"/>
        <v>0</v>
      </c>
      <c r="AN606" s="167">
        <f t="shared" si="737"/>
        <v>0</v>
      </c>
      <c r="AO606" s="167">
        <f t="shared" si="737"/>
        <v>0</v>
      </c>
      <c r="AP606" s="167">
        <f t="shared" si="737"/>
        <v>0</v>
      </c>
      <c r="AQ606" s="167">
        <f t="shared" si="737"/>
        <v>0</v>
      </c>
      <c r="AR606" s="167">
        <f t="shared" si="737"/>
        <v>0</v>
      </c>
      <c r="AS606" s="167">
        <f t="shared" si="737"/>
        <v>0</v>
      </c>
      <c r="AT606" s="167">
        <f t="shared" si="737"/>
        <v>0</v>
      </c>
      <c r="AU606" s="167">
        <f t="shared" si="737"/>
        <v>0</v>
      </c>
      <c r="AV606" s="167">
        <f t="shared" si="737"/>
        <v>0</v>
      </c>
      <c r="AW606" s="167">
        <f t="shared" si="737"/>
        <v>0</v>
      </c>
      <c r="AX606" s="167">
        <f t="shared" si="737"/>
        <v>0</v>
      </c>
      <c r="AY606" s="167">
        <f t="shared" si="737"/>
        <v>0</v>
      </c>
      <c r="AZ606" s="167">
        <f t="shared" si="737"/>
        <v>0</v>
      </c>
      <c r="BA606" s="167">
        <f t="shared" si="737"/>
        <v>0</v>
      </c>
      <c r="BB606" s="167">
        <f t="shared" si="737"/>
        <v>0</v>
      </c>
      <c r="BC606" s="167">
        <f t="shared" si="737"/>
        <v>0</v>
      </c>
      <c r="BD606" s="167">
        <f t="shared" si="737"/>
        <v>0</v>
      </c>
      <c r="BE606" s="167">
        <f t="shared" si="737"/>
        <v>0</v>
      </c>
      <c r="BG606" s="167"/>
    </row>
    <row r="607" spans="1:59" ht="15.75" thickBot="1">
      <c r="C607" s="893"/>
      <c r="D607" s="894"/>
      <c r="E607" s="894"/>
      <c r="F607" s="894"/>
      <c r="G607" s="894"/>
      <c r="H607" s="894"/>
      <c r="I607" s="894"/>
      <c r="J607" s="894"/>
      <c r="K607" s="894"/>
      <c r="L607" s="894"/>
      <c r="M607" s="894"/>
      <c r="N607" s="894"/>
      <c r="O607" s="894"/>
      <c r="P607" s="894"/>
      <c r="Q607" s="894"/>
      <c r="R607" s="894"/>
      <c r="S607" s="894"/>
      <c r="T607" s="894"/>
      <c r="U607" s="894"/>
      <c r="V607" s="894"/>
      <c r="W607" s="894"/>
      <c r="X607" s="894"/>
      <c r="Y607" s="894"/>
      <c r="Z607" s="894"/>
      <c r="AA607" s="895"/>
      <c r="AE607" s="1" t="str">
        <f t="shared" si="712"/>
        <v/>
      </c>
      <c r="AF607" s="1">
        <f t="shared" si="733"/>
        <v>0</v>
      </c>
      <c r="AG607" s="1">
        <f t="shared" ref="AG607:AG670" ca="1" si="738">+AG606+AF607</f>
        <v>11</v>
      </c>
      <c r="AH607" s="1" t="str">
        <f t="shared" si="734"/>
        <v/>
      </c>
      <c r="AI607" s="1" t="str">
        <f t="shared" si="735"/>
        <v/>
      </c>
      <c r="AJ607" s="1" t="str">
        <f t="shared" si="736"/>
        <v/>
      </c>
      <c r="AL607" s="167">
        <f t="shared" ref="AL607:BE607" si="739">+IF($AE607="CC",SUMIF($R607:$V607,AL$9,$R626:$V626),0)</f>
        <v>0</v>
      </c>
      <c r="AM607" s="167">
        <f t="shared" si="739"/>
        <v>0</v>
      </c>
      <c r="AN607" s="167">
        <f t="shared" si="739"/>
        <v>0</v>
      </c>
      <c r="AO607" s="167">
        <f t="shared" si="739"/>
        <v>0</v>
      </c>
      <c r="AP607" s="167">
        <f t="shared" si="739"/>
        <v>0</v>
      </c>
      <c r="AQ607" s="167">
        <f t="shared" si="739"/>
        <v>0</v>
      </c>
      <c r="AR607" s="167">
        <f t="shared" si="739"/>
        <v>0</v>
      </c>
      <c r="AS607" s="167">
        <f t="shared" si="739"/>
        <v>0</v>
      </c>
      <c r="AT607" s="167">
        <f t="shared" si="739"/>
        <v>0</v>
      </c>
      <c r="AU607" s="167">
        <f t="shared" si="739"/>
        <v>0</v>
      </c>
      <c r="AV607" s="167">
        <f t="shared" si="739"/>
        <v>0</v>
      </c>
      <c r="AW607" s="167">
        <f t="shared" si="739"/>
        <v>0</v>
      </c>
      <c r="AX607" s="167">
        <f t="shared" si="739"/>
        <v>0</v>
      </c>
      <c r="AY607" s="167">
        <f t="shared" si="739"/>
        <v>0</v>
      </c>
      <c r="AZ607" s="167">
        <f t="shared" si="739"/>
        <v>0</v>
      </c>
      <c r="BA607" s="167">
        <f t="shared" si="739"/>
        <v>0</v>
      </c>
      <c r="BB607" s="167">
        <f t="shared" si="739"/>
        <v>0</v>
      </c>
      <c r="BC607" s="167">
        <f t="shared" si="739"/>
        <v>0</v>
      </c>
      <c r="BD607" s="167">
        <f t="shared" si="739"/>
        <v>0</v>
      </c>
      <c r="BE607" s="167">
        <f t="shared" si="739"/>
        <v>0</v>
      </c>
      <c r="BG607" s="167"/>
    </row>
    <row r="608" spans="1:59" ht="14.25" customHeight="1">
      <c r="AE608" s="1" t="str">
        <f t="shared" si="712"/>
        <v/>
      </c>
      <c r="AF608" s="1">
        <f t="shared" si="733"/>
        <v>0</v>
      </c>
      <c r="AG608" s="1">
        <f t="shared" ca="1" si="738"/>
        <v>11</v>
      </c>
      <c r="AH608" s="1" t="str">
        <f t="shared" si="734"/>
        <v/>
      </c>
      <c r="AI608" s="1" t="str">
        <f t="shared" si="735"/>
        <v/>
      </c>
      <c r="AJ608" s="1" t="str">
        <f t="shared" si="736"/>
        <v/>
      </c>
      <c r="AL608" s="167">
        <f t="shared" ref="AL608:BE608" si="740">+IF($AE608="CC",SUMIF($R608:$V608,AL$9,$R627:$V627),0)</f>
        <v>0</v>
      </c>
      <c r="AM608" s="167">
        <f t="shared" si="740"/>
        <v>0</v>
      </c>
      <c r="AN608" s="167">
        <f t="shared" si="740"/>
        <v>0</v>
      </c>
      <c r="AO608" s="167">
        <f t="shared" si="740"/>
        <v>0</v>
      </c>
      <c r="AP608" s="167">
        <f t="shared" si="740"/>
        <v>0</v>
      </c>
      <c r="AQ608" s="167">
        <f t="shared" si="740"/>
        <v>0</v>
      </c>
      <c r="AR608" s="167">
        <f t="shared" si="740"/>
        <v>0</v>
      </c>
      <c r="AS608" s="167">
        <f t="shared" si="740"/>
        <v>0</v>
      </c>
      <c r="AT608" s="167">
        <f t="shared" si="740"/>
        <v>0</v>
      </c>
      <c r="AU608" s="167">
        <f t="shared" si="740"/>
        <v>0</v>
      </c>
      <c r="AV608" s="167">
        <f t="shared" si="740"/>
        <v>0</v>
      </c>
      <c r="AW608" s="167">
        <f t="shared" si="740"/>
        <v>0</v>
      </c>
      <c r="AX608" s="167">
        <f t="shared" si="740"/>
        <v>0</v>
      </c>
      <c r="AY608" s="167">
        <f t="shared" si="740"/>
        <v>0</v>
      </c>
      <c r="AZ608" s="167">
        <f t="shared" si="740"/>
        <v>0</v>
      </c>
      <c r="BA608" s="167">
        <f t="shared" si="740"/>
        <v>0</v>
      </c>
      <c r="BB608" s="167">
        <f t="shared" si="740"/>
        <v>0</v>
      </c>
      <c r="BC608" s="167">
        <f t="shared" si="740"/>
        <v>0</v>
      </c>
      <c r="BD608" s="167">
        <f t="shared" si="740"/>
        <v>0</v>
      </c>
      <c r="BE608" s="167">
        <f t="shared" si="740"/>
        <v>0</v>
      </c>
      <c r="BG608" s="167"/>
    </row>
    <row r="609" spans="1:59" s="44" customFormat="1" ht="14.25" customHeight="1" thickBot="1">
      <c r="X609" s="170"/>
      <c r="AE609" s="1" t="str">
        <f t="shared" si="712"/>
        <v/>
      </c>
      <c r="AF609" s="1">
        <f t="shared" si="733"/>
        <v>0</v>
      </c>
      <c r="AG609" s="1">
        <f t="shared" ca="1" si="738"/>
        <v>11</v>
      </c>
      <c r="AH609" s="1" t="str">
        <f t="shared" si="734"/>
        <v/>
      </c>
      <c r="AI609" s="1" t="str">
        <f t="shared" si="735"/>
        <v/>
      </c>
      <c r="AJ609" s="1" t="str">
        <f t="shared" si="736"/>
        <v/>
      </c>
      <c r="AL609" s="167">
        <f t="shared" ref="AL609:BE609" si="741">+IF($AE609="CC",SUMIF($R609:$V609,AL$9,$R628:$V628),0)</f>
        <v>0</v>
      </c>
      <c r="AM609" s="167">
        <f t="shared" si="741"/>
        <v>0</v>
      </c>
      <c r="AN609" s="167">
        <f t="shared" si="741"/>
        <v>0</v>
      </c>
      <c r="AO609" s="167">
        <f t="shared" si="741"/>
        <v>0</v>
      </c>
      <c r="AP609" s="167">
        <f t="shared" si="741"/>
        <v>0</v>
      </c>
      <c r="AQ609" s="167">
        <f t="shared" si="741"/>
        <v>0</v>
      </c>
      <c r="AR609" s="167">
        <f t="shared" si="741"/>
        <v>0</v>
      </c>
      <c r="AS609" s="167">
        <f t="shared" si="741"/>
        <v>0</v>
      </c>
      <c r="AT609" s="167">
        <f t="shared" si="741"/>
        <v>0</v>
      </c>
      <c r="AU609" s="167">
        <f t="shared" si="741"/>
        <v>0</v>
      </c>
      <c r="AV609" s="167">
        <f t="shared" si="741"/>
        <v>0</v>
      </c>
      <c r="AW609" s="167">
        <f t="shared" si="741"/>
        <v>0</v>
      </c>
      <c r="AX609" s="167">
        <f t="shared" si="741"/>
        <v>0</v>
      </c>
      <c r="AY609" s="167">
        <f t="shared" si="741"/>
        <v>0</v>
      </c>
      <c r="AZ609" s="167">
        <f t="shared" si="741"/>
        <v>0</v>
      </c>
      <c r="BA609" s="167">
        <f t="shared" si="741"/>
        <v>0</v>
      </c>
      <c r="BB609" s="167">
        <f t="shared" si="741"/>
        <v>0</v>
      </c>
      <c r="BC609" s="167">
        <f t="shared" si="741"/>
        <v>0</v>
      </c>
      <c r="BD609" s="167">
        <f t="shared" si="741"/>
        <v>0</v>
      </c>
      <c r="BE609" s="167">
        <f t="shared" si="741"/>
        <v>0</v>
      </c>
      <c r="BG609" s="170"/>
    </row>
    <row r="610" spans="1:59" s="44" customFormat="1" ht="14.25" customHeight="1" thickBot="1">
      <c r="D610" s="835">
        <f>+'Formulario 1'!$C$20</f>
        <v>0</v>
      </c>
      <c r="E610" s="835"/>
      <c r="F610" s="835"/>
      <c r="H610" s="972"/>
      <c r="I610" s="972"/>
      <c r="O610" s="897" t="str">
        <f>+'Formulario 1'!$F$14</f>
        <v>Provincia:</v>
      </c>
      <c r="P610" s="898"/>
      <c r="Q610" s="899" t="str">
        <f>+'Formulario 1'!$G$14</f>
        <v>GUANACASTE</v>
      </c>
      <c r="R610" s="900"/>
      <c r="S610" s="900"/>
      <c r="T610" s="900"/>
      <c r="U610" s="901"/>
      <c r="V610" s="902" t="s">
        <v>945</v>
      </c>
      <c r="W610" s="903"/>
      <c r="X610" s="906">
        <f>+'Formulario 1'!$C$16</f>
        <v>26780563</v>
      </c>
      <c r="Y610" s="907"/>
      <c r="Z610" s="908"/>
      <c r="AE610" s="1" t="str">
        <f t="shared" si="712"/>
        <v/>
      </c>
      <c r="AF610" s="1">
        <f t="shared" si="733"/>
        <v>0</v>
      </c>
      <c r="AG610" s="1">
        <f t="shared" ca="1" si="738"/>
        <v>11</v>
      </c>
      <c r="AH610" s="1" t="str">
        <f t="shared" si="734"/>
        <v/>
      </c>
      <c r="AI610" s="1" t="str">
        <f t="shared" si="735"/>
        <v/>
      </c>
      <c r="AJ610" s="1" t="str">
        <f t="shared" si="736"/>
        <v/>
      </c>
      <c r="AL610" s="167">
        <f t="shared" ref="AL610:BE610" si="742">+IF($AE610="CC",SUMIF($R610:$V610,AL$9,$R629:$V629),0)</f>
        <v>0</v>
      </c>
      <c r="AM610" s="167">
        <f t="shared" si="742"/>
        <v>0</v>
      </c>
      <c r="AN610" s="167">
        <f t="shared" si="742"/>
        <v>0</v>
      </c>
      <c r="AO610" s="167">
        <f t="shared" si="742"/>
        <v>0</v>
      </c>
      <c r="AP610" s="167">
        <f t="shared" si="742"/>
        <v>0</v>
      </c>
      <c r="AQ610" s="167">
        <f t="shared" si="742"/>
        <v>0</v>
      </c>
      <c r="AR610" s="167">
        <f t="shared" si="742"/>
        <v>0</v>
      </c>
      <c r="AS610" s="167">
        <f t="shared" si="742"/>
        <v>0</v>
      </c>
      <c r="AT610" s="167">
        <f t="shared" si="742"/>
        <v>0</v>
      </c>
      <c r="AU610" s="167">
        <f t="shared" si="742"/>
        <v>0</v>
      </c>
      <c r="AV610" s="167">
        <f t="shared" si="742"/>
        <v>0</v>
      </c>
      <c r="AW610" s="167">
        <f t="shared" si="742"/>
        <v>0</v>
      </c>
      <c r="AX610" s="167">
        <f t="shared" si="742"/>
        <v>0</v>
      </c>
      <c r="AY610" s="167">
        <f t="shared" si="742"/>
        <v>0</v>
      </c>
      <c r="AZ610" s="167">
        <f t="shared" si="742"/>
        <v>0</v>
      </c>
      <c r="BA610" s="167">
        <f t="shared" si="742"/>
        <v>0</v>
      </c>
      <c r="BB610" s="167">
        <f t="shared" si="742"/>
        <v>0</v>
      </c>
      <c r="BC610" s="167">
        <f t="shared" si="742"/>
        <v>0</v>
      </c>
      <c r="BD610" s="167">
        <f t="shared" si="742"/>
        <v>0</v>
      </c>
      <c r="BE610" s="167">
        <f t="shared" si="742"/>
        <v>0</v>
      </c>
      <c r="BG610" s="170"/>
    </row>
    <row r="611" spans="1:59" s="44" customFormat="1" ht="14.25" customHeight="1">
      <c r="D611" s="868" t="s">
        <v>946</v>
      </c>
      <c r="E611" s="868"/>
      <c r="F611" s="868"/>
      <c r="H611" s="868" t="s">
        <v>947</v>
      </c>
      <c r="I611" s="868"/>
      <c r="K611" s="302" t="s">
        <v>948</v>
      </c>
      <c r="O611" s="870" t="str">
        <f>+'Formulario 1'!$F$15</f>
        <v>Cantón:</v>
      </c>
      <c r="P611" s="871"/>
      <c r="Q611" s="872" t="str">
        <f>+'Formulario 1'!$G$15</f>
        <v>ABANGARES</v>
      </c>
      <c r="R611" s="873"/>
      <c r="S611" s="873"/>
      <c r="T611" s="873"/>
      <c r="U611" s="874"/>
      <c r="V611" s="904"/>
      <c r="W611" s="905"/>
      <c r="X611" s="909" t="str">
        <f>IF('Formulario 1'!D589="","",'Formulario 1'!D589)</f>
        <v/>
      </c>
      <c r="Y611" s="910"/>
      <c r="Z611" s="911"/>
      <c r="AE611" s="1" t="str">
        <f t="shared" si="712"/>
        <v/>
      </c>
      <c r="AF611" s="1">
        <f t="shared" si="733"/>
        <v>0</v>
      </c>
      <c r="AG611" s="1">
        <f t="shared" ca="1" si="738"/>
        <v>11</v>
      </c>
      <c r="AH611" s="1" t="str">
        <f t="shared" si="734"/>
        <v/>
      </c>
      <c r="AI611" s="1" t="str">
        <f t="shared" si="735"/>
        <v/>
      </c>
      <c r="AJ611" s="1" t="str">
        <f t="shared" si="736"/>
        <v/>
      </c>
      <c r="AL611" s="167">
        <f t="shared" ref="AL611:BE611" si="743">+IF($AE611="CC",SUMIF($R611:$V611,AL$9,$R630:$V630),0)</f>
        <v>0</v>
      </c>
      <c r="AM611" s="167">
        <f t="shared" si="743"/>
        <v>0</v>
      </c>
      <c r="AN611" s="167">
        <f t="shared" si="743"/>
        <v>0</v>
      </c>
      <c r="AO611" s="167">
        <f t="shared" si="743"/>
        <v>0</v>
      </c>
      <c r="AP611" s="167">
        <f t="shared" si="743"/>
        <v>0</v>
      </c>
      <c r="AQ611" s="167">
        <f t="shared" si="743"/>
        <v>0</v>
      </c>
      <c r="AR611" s="167">
        <f t="shared" si="743"/>
        <v>0</v>
      </c>
      <c r="AS611" s="167">
        <f t="shared" si="743"/>
        <v>0</v>
      </c>
      <c r="AT611" s="167">
        <f t="shared" si="743"/>
        <v>0</v>
      </c>
      <c r="AU611" s="167">
        <f t="shared" si="743"/>
        <v>0</v>
      </c>
      <c r="AV611" s="167">
        <f t="shared" si="743"/>
        <v>0</v>
      </c>
      <c r="AW611" s="167">
        <f t="shared" si="743"/>
        <v>0</v>
      </c>
      <c r="AX611" s="167">
        <f t="shared" si="743"/>
        <v>0</v>
      </c>
      <c r="AY611" s="167">
        <f t="shared" si="743"/>
        <v>0</v>
      </c>
      <c r="AZ611" s="167">
        <f t="shared" si="743"/>
        <v>0</v>
      </c>
      <c r="BA611" s="167">
        <f t="shared" si="743"/>
        <v>0</v>
      </c>
      <c r="BB611" s="167">
        <f t="shared" si="743"/>
        <v>0</v>
      </c>
      <c r="BC611" s="167">
        <f t="shared" si="743"/>
        <v>0</v>
      </c>
      <c r="BD611" s="167">
        <f t="shared" si="743"/>
        <v>0</v>
      </c>
      <c r="BE611" s="167">
        <f t="shared" si="743"/>
        <v>0</v>
      </c>
      <c r="BG611" s="170"/>
    </row>
    <row r="612" spans="1:59" s="44" customFormat="1" ht="14.25" customHeight="1">
      <c r="O612" s="870" t="str">
        <f>+'Formulario 1'!$F$16</f>
        <v>Distrito:</v>
      </c>
      <c r="P612" s="871"/>
      <c r="Q612" s="872" t="str">
        <f>+'Formulario 1'!$G$16</f>
        <v>COLORADO</v>
      </c>
      <c r="R612" s="873"/>
      <c r="S612" s="873"/>
      <c r="T612" s="873"/>
      <c r="U612" s="874"/>
      <c r="V612" s="875" t="s">
        <v>949</v>
      </c>
      <c r="W612" s="876"/>
      <c r="X612" s="879">
        <f>+'Formulario 1'!$C$17</f>
        <v>26780376</v>
      </c>
      <c r="Y612" s="880"/>
      <c r="Z612" s="881"/>
      <c r="AE612" s="1" t="str">
        <f t="shared" si="712"/>
        <v/>
      </c>
      <c r="AF612" s="1">
        <f t="shared" si="733"/>
        <v>0</v>
      </c>
      <c r="AG612" s="1">
        <f t="shared" ca="1" si="738"/>
        <v>11</v>
      </c>
      <c r="AH612" s="1" t="str">
        <f t="shared" si="734"/>
        <v/>
      </c>
      <c r="AI612" s="1" t="str">
        <f t="shared" si="735"/>
        <v/>
      </c>
      <c r="AJ612" s="1" t="str">
        <f t="shared" si="736"/>
        <v/>
      </c>
      <c r="AL612" s="167">
        <f t="shared" ref="AL612:BE612" si="744">+IF($AE612="CC",SUMIF($R612:$V612,AL$9,$R631:$V631),0)</f>
        <v>0</v>
      </c>
      <c r="AM612" s="167">
        <f t="shared" si="744"/>
        <v>0</v>
      </c>
      <c r="AN612" s="167">
        <f t="shared" si="744"/>
        <v>0</v>
      </c>
      <c r="AO612" s="167">
        <f t="shared" si="744"/>
        <v>0</v>
      </c>
      <c r="AP612" s="167">
        <f t="shared" si="744"/>
        <v>0</v>
      </c>
      <c r="AQ612" s="167">
        <f t="shared" si="744"/>
        <v>0</v>
      </c>
      <c r="AR612" s="167">
        <f t="shared" si="744"/>
        <v>0</v>
      </c>
      <c r="AS612" s="167">
        <f t="shared" si="744"/>
        <v>0</v>
      </c>
      <c r="AT612" s="167">
        <f t="shared" si="744"/>
        <v>0</v>
      </c>
      <c r="AU612" s="167">
        <f t="shared" si="744"/>
        <v>0</v>
      </c>
      <c r="AV612" s="167">
        <f t="shared" si="744"/>
        <v>0</v>
      </c>
      <c r="AW612" s="167">
        <f t="shared" si="744"/>
        <v>0</v>
      </c>
      <c r="AX612" s="167">
        <f t="shared" si="744"/>
        <v>0</v>
      </c>
      <c r="AY612" s="167">
        <f t="shared" si="744"/>
        <v>0</v>
      </c>
      <c r="AZ612" s="167">
        <f t="shared" si="744"/>
        <v>0</v>
      </c>
      <c r="BA612" s="167">
        <f t="shared" si="744"/>
        <v>0</v>
      </c>
      <c r="BB612" s="167">
        <f t="shared" si="744"/>
        <v>0</v>
      </c>
      <c r="BC612" s="167">
        <f t="shared" si="744"/>
        <v>0</v>
      </c>
      <c r="BD612" s="167">
        <f t="shared" si="744"/>
        <v>0</v>
      </c>
      <c r="BE612" s="167">
        <f t="shared" si="744"/>
        <v>0</v>
      </c>
      <c r="BG612" s="170"/>
    </row>
    <row r="613" spans="1:59" ht="14.25" customHeight="1" thickBot="1">
      <c r="O613" s="882" t="str">
        <f>+'Formulario 1'!$F$17</f>
        <v>Poblado:</v>
      </c>
      <c r="P613" s="883"/>
      <c r="Q613" s="884" t="str">
        <f>+'Formulario 1'!$G$17</f>
        <v>COLORADO</v>
      </c>
      <c r="R613" s="885"/>
      <c r="S613" s="885"/>
      <c r="T613" s="885"/>
      <c r="U613" s="886"/>
      <c r="V613" s="877"/>
      <c r="W613" s="878"/>
      <c r="X613" s="887" t="str">
        <f>IF('Formulario 1'!D590="","",'Formulario 1'!D590)</f>
        <v/>
      </c>
      <c r="Y613" s="888"/>
      <c r="Z613" s="889"/>
      <c r="AE613" s="1" t="str">
        <f t="shared" si="712"/>
        <v/>
      </c>
      <c r="AF613" s="1">
        <f t="shared" si="733"/>
        <v>0</v>
      </c>
      <c r="AG613" s="1">
        <f t="shared" ca="1" si="738"/>
        <v>11</v>
      </c>
      <c r="AH613" s="1" t="str">
        <f t="shared" si="734"/>
        <v/>
      </c>
      <c r="AI613" s="1" t="str">
        <f t="shared" si="735"/>
        <v/>
      </c>
      <c r="AJ613" s="1" t="str">
        <f t="shared" si="736"/>
        <v/>
      </c>
      <c r="AL613" s="167">
        <f t="shared" ref="AL613:BE613" si="745">+IF($AE613="CC",SUMIF($R613:$V613,AL$9,$R632:$V632),0)</f>
        <v>0</v>
      </c>
      <c r="AM613" s="167">
        <f t="shared" si="745"/>
        <v>0</v>
      </c>
      <c r="AN613" s="167">
        <f t="shared" si="745"/>
        <v>0</v>
      </c>
      <c r="AO613" s="167">
        <f t="shared" si="745"/>
        <v>0</v>
      </c>
      <c r="AP613" s="167">
        <f t="shared" si="745"/>
        <v>0</v>
      </c>
      <c r="AQ613" s="167">
        <f t="shared" si="745"/>
        <v>0</v>
      </c>
      <c r="AR613" s="167">
        <f t="shared" si="745"/>
        <v>0</v>
      </c>
      <c r="AS613" s="167">
        <f t="shared" si="745"/>
        <v>0</v>
      </c>
      <c r="AT613" s="167">
        <f t="shared" si="745"/>
        <v>0</v>
      </c>
      <c r="AU613" s="167">
        <f t="shared" si="745"/>
        <v>0</v>
      </c>
      <c r="AV613" s="167">
        <f t="shared" si="745"/>
        <v>0</v>
      </c>
      <c r="AW613" s="167">
        <f t="shared" si="745"/>
        <v>0</v>
      </c>
      <c r="AX613" s="167">
        <f t="shared" si="745"/>
        <v>0</v>
      </c>
      <c r="AY613" s="167">
        <f t="shared" si="745"/>
        <v>0</v>
      </c>
      <c r="AZ613" s="167">
        <f t="shared" si="745"/>
        <v>0</v>
      </c>
      <c r="BA613" s="167">
        <f t="shared" si="745"/>
        <v>0</v>
      </c>
      <c r="BB613" s="167">
        <f t="shared" si="745"/>
        <v>0</v>
      </c>
      <c r="BC613" s="167">
        <f t="shared" si="745"/>
        <v>0</v>
      </c>
      <c r="BD613" s="167">
        <f t="shared" si="745"/>
        <v>0</v>
      </c>
      <c r="BE613" s="167">
        <f t="shared" si="745"/>
        <v>0</v>
      </c>
      <c r="BG613" s="167"/>
    </row>
    <row r="614" spans="1:59" ht="14.25" customHeight="1">
      <c r="X614" s="171"/>
      <c r="Y614" s="45"/>
      <c r="AE614" s="1" t="str">
        <f t="shared" si="712"/>
        <v/>
      </c>
      <c r="AF614" s="1">
        <f t="shared" si="733"/>
        <v>0</v>
      </c>
      <c r="AG614" s="1">
        <f t="shared" ca="1" si="738"/>
        <v>11</v>
      </c>
      <c r="AH614" s="1" t="str">
        <f t="shared" si="734"/>
        <v/>
      </c>
      <c r="AI614" s="1" t="str">
        <f t="shared" si="735"/>
        <v/>
      </c>
      <c r="AJ614" s="1" t="str">
        <f t="shared" si="736"/>
        <v/>
      </c>
      <c r="AL614" s="167">
        <f t="shared" ref="AL614:BE614" si="746">+IF($AE614="CC",SUMIF($R614:$V614,AL$9,$R633:$V633),0)</f>
        <v>0</v>
      </c>
      <c r="AM614" s="167">
        <f t="shared" si="746"/>
        <v>0</v>
      </c>
      <c r="AN614" s="167">
        <f t="shared" si="746"/>
        <v>0</v>
      </c>
      <c r="AO614" s="167">
        <f t="shared" si="746"/>
        <v>0</v>
      </c>
      <c r="AP614" s="167">
        <f t="shared" si="746"/>
        <v>0</v>
      </c>
      <c r="AQ614" s="167">
        <f t="shared" si="746"/>
        <v>0</v>
      </c>
      <c r="AR614" s="167">
        <f t="shared" si="746"/>
        <v>0</v>
      </c>
      <c r="AS614" s="167">
        <f t="shared" si="746"/>
        <v>0</v>
      </c>
      <c r="AT614" s="167">
        <f t="shared" si="746"/>
        <v>0</v>
      </c>
      <c r="AU614" s="167">
        <f t="shared" si="746"/>
        <v>0</v>
      </c>
      <c r="AV614" s="167">
        <f t="shared" si="746"/>
        <v>0</v>
      </c>
      <c r="AW614" s="167">
        <f t="shared" si="746"/>
        <v>0</v>
      </c>
      <c r="AX614" s="167">
        <f t="shared" si="746"/>
        <v>0</v>
      </c>
      <c r="AY614" s="167">
        <f t="shared" si="746"/>
        <v>0</v>
      </c>
      <c r="AZ614" s="167">
        <f t="shared" si="746"/>
        <v>0</v>
      </c>
      <c r="BA614" s="167">
        <f t="shared" si="746"/>
        <v>0</v>
      </c>
      <c r="BB614" s="167">
        <f t="shared" si="746"/>
        <v>0</v>
      </c>
      <c r="BC614" s="167">
        <f t="shared" si="746"/>
        <v>0</v>
      </c>
      <c r="BD614" s="167">
        <f t="shared" si="746"/>
        <v>0</v>
      </c>
      <c r="BE614" s="167">
        <f t="shared" si="746"/>
        <v>0</v>
      </c>
      <c r="BG614" s="167"/>
    </row>
    <row r="615" spans="1:59" ht="14.25" customHeight="1" thickBot="1">
      <c r="D615" s="835"/>
      <c r="E615" s="835"/>
      <c r="F615" s="835"/>
      <c r="G615" s="44"/>
      <c r="H615" s="835"/>
      <c r="I615" s="835"/>
      <c r="J615" s="44"/>
      <c r="K615" s="44"/>
      <c r="AE615" s="1" t="str">
        <f t="shared" si="712"/>
        <v/>
      </c>
      <c r="AF615" s="1">
        <f t="shared" si="733"/>
        <v>0</v>
      </c>
      <c r="AG615" s="1">
        <f t="shared" ca="1" si="738"/>
        <v>11</v>
      </c>
      <c r="AH615" s="1" t="str">
        <f t="shared" si="734"/>
        <v/>
      </c>
      <c r="AI615" s="1" t="str">
        <f t="shared" si="735"/>
        <v/>
      </c>
      <c r="AJ615" s="1" t="str">
        <f t="shared" si="736"/>
        <v/>
      </c>
      <c r="AL615" s="167">
        <f t="shared" ref="AL615:BE615" si="747">+IF($AE615="CC",SUMIF($R615:$V615,AL$9,$R634:$V634),0)</f>
        <v>0</v>
      </c>
      <c r="AM615" s="167">
        <f t="shared" si="747"/>
        <v>0</v>
      </c>
      <c r="AN615" s="167">
        <f t="shared" si="747"/>
        <v>0</v>
      </c>
      <c r="AO615" s="167">
        <f t="shared" si="747"/>
        <v>0</v>
      </c>
      <c r="AP615" s="167">
        <f t="shared" si="747"/>
        <v>0</v>
      </c>
      <c r="AQ615" s="167">
        <f t="shared" si="747"/>
        <v>0</v>
      </c>
      <c r="AR615" s="167">
        <f t="shared" si="747"/>
        <v>0</v>
      </c>
      <c r="AS615" s="167">
        <f t="shared" si="747"/>
        <v>0</v>
      </c>
      <c r="AT615" s="167">
        <f t="shared" si="747"/>
        <v>0</v>
      </c>
      <c r="AU615" s="167">
        <f t="shared" si="747"/>
        <v>0</v>
      </c>
      <c r="AV615" s="167">
        <f t="shared" si="747"/>
        <v>0</v>
      </c>
      <c r="AW615" s="167">
        <f t="shared" si="747"/>
        <v>0</v>
      </c>
      <c r="AX615" s="167">
        <f t="shared" si="747"/>
        <v>0</v>
      </c>
      <c r="AY615" s="167">
        <f t="shared" si="747"/>
        <v>0</v>
      </c>
      <c r="AZ615" s="167">
        <f t="shared" si="747"/>
        <v>0</v>
      </c>
      <c r="BA615" s="167">
        <f t="shared" si="747"/>
        <v>0</v>
      </c>
      <c r="BB615" s="167">
        <f t="shared" si="747"/>
        <v>0</v>
      </c>
      <c r="BC615" s="167">
        <f t="shared" si="747"/>
        <v>0</v>
      </c>
      <c r="BD615" s="167">
        <f t="shared" si="747"/>
        <v>0</v>
      </c>
      <c r="BE615" s="167">
        <f t="shared" si="747"/>
        <v>0</v>
      </c>
      <c r="BG615" s="167"/>
    </row>
    <row r="616" spans="1:59" ht="14.25" customHeight="1">
      <c r="D616" s="868" t="s">
        <v>950</v>
      </c>
      <c r="E616" s="868"/>
      <c r="F616" s="868"/>
      <c r="G616" s="44"/>
      <c r="H616" s="868" t="s">
        <v>951</v>
      </c>
      <c r="I616" s="868"/>
      <c r="J616" s="44"/>
      <c r="K616" s="302" t="s">
        <v>948</v>
      </c>
      <c r="Z616" s="800" t="s">
        <v>1165</v>
      </c>
      <c r="AA616" s="800"/>
      <c r="AB616" s="800"/>
      <c r="AE616" s="1" t="str">
        <f t="shared" si="712"/>
        <v/>
      </c>
      <c r="AF616" s="1">
        <f t="shared" si="733"/>
        <v>0</v>
      </c>
      <c r="AG616" s="1">
        <f t="shared" ca="1" si="738"/>
        <v>11</v>
      </c>
      <c r="AH616" s="1" t="str">
        <f t="shared" si="734"/>
        <v/>
      </c>
      <c r="AI616" s="1" t="str">
        <f t="shared" si="735"/>
        <v/>
      </c>
      <c r="AJ616" s="1" t="str">
        <f t="shared" si="736"/>
        <v/>
      </c>
      <c r="AL616" s="167">
        <f t="shared" ref="AL616:BE616" si="748">+IF($AE616="CC",SUMIF($R616:$V616,AL$9,$R635:$V635),0)</f>
        <v>0</v>
      </c>
      <c r="AM616" s="167">
        <f t="shared" si="748"/>
        <v>0</v>
      </c>
      <c r="AN616" s="167">
        <f t="shared" si="748"/>
        <v>0</v>
      </c>
      <c r="AO616" s="167">
        <f t="shared" si="748"/>
        <v>0</v>
      </c>
      <c r="AP616" s="167">
        <f t="shared" si="748"/>
        <v>0</v>
      </c>
      <c r="AQ616" s="167">
        <f t="shared" si="748"/>
        <v>0</v>
      </c>
      <c r="AR616" s="167">
        <f t="shared" si="748"/>
        <v>0</v>
      </c>
      <c r="AS616" s="167">
        <f t="shared" si="748"/>
        <v>0</v>
      </c>
      <c r="AT616" s="167">
        <f t="shared" si="748"/>
        <v>0</v>
      </c>
      <c r="AU616" s="167">
        <f t="shared" si="748"/>
        <v>0</v>
      </c>
      <c r="AV616" s="167">
        <f t="shared" si="748"/>
        <v>0</v>
      </c>
      <c r="AW616" s="167">
        <f t="shared" si="748"/>
        <v>0</v>
      </c>
      <c r="AX616" s="167">
        <f t="shared" si="748"/>
        <v>0</v>
      </c>
      <c r="AY616" s="167">
        <f t="shared" si="748"/>
        <v>0</v>
      </c>
      <c r="AZ616" s="167">
        <f t="shared" si="748"/>
        <v>0</v>
      </c>
      <c r="BA616" s="167">
        <f t="shared" si="748"/>
        <v>0</v>
      </c>
      <c r="BB616" s="167">
        <f t="shared" si="748"/>
        <v>0</v>
      </c>
      <c r="BC616" s="167">
        <f t="shared" si="748"/>
        <v>0</v>
      </c>
      <c r="BD616" s="167">
        <f t="shared" si="748"/>
        <v>0</v>
      </c>
      <c r="BE616" s="167">
        <f t="shared" si="748"/>
        <v>0</v>
      </c>
      <c r="BG616" s="167"/>
    </row>
    <row r="617" spans="1:59" ht="18" customHeight="1">
      <c r="A617" s="160">
        <f>+A561+1</f>
        <v>12</v>
      </c>
      <c r="B617" s="159">
        <f>+LOOKUP(A617,'Hoja de Cálculo'!$S$20:$S$45,'Hoja de Cálculo'!$T$20:$T$45)</f>
        <v>10</v>
      </c>
      <c r="C617" s="971" t="s">
        <v>66</v>
      </c>
      <c r="D617" s="971"/>
      <c r="E617" s="971"/>
      <c r="F617" s="971"/>
      <c r="G617" s="971"/>
      <c r="H617" s="971"/>
      <c r="I617" s="971"/>
      <c r="J617" s="971"/>
      <c r="K617" s="971"/>
      <c r="L617" s="971"/>
      <c r="M617" s="971"/>
      <c r="N617" s="971"/>
      <c r="O617" s="971"/>
      <c r="P617" s="971"/>
      <c r="Q617" s="971"/>
      <c r="R617" s="971"/>
      <c r="S617" s="971"/>
      <c r="T617" s="971"/>
      <c r="U617" s="971"/>
      <c r="V617" s="971"/>
      <c r="W617" s="971"/>
      <c r="X617" s="971"/>
      <c r="Y617" s="971"/>
      <c r="Z617" s="971"/>
      <c r="AA617" s="971"/>
      <c r="AE617" s="1" t="str">
        <f t="shared" si="712"/>
        <v/>
      </c>
      <c r="AF617" s="1">
        <f t="shared" si="733"/>
        <v>0</v>
      </c>
      <c r="AG617" s="1">
        <f t="shared" ca="1" si="738"/>
        <v>11</v>
      </c>
      <c r="AH617" s="1" t="str">
        <f t="shared" si="734"/>
        <v/>
      </c>
      <c r="AI617" s="1" t="str">
        <f t="shared" si="735"/>
        <v/>
      </c>
      <c r="AJ617" s="1" t="str">
        <f t="shared" si="736"/>
        <v/>
      </c>
      <c r="AL617" s="167">
        <f t="shared" ref="AL617:BE617" si="749">+IF($AE617="CC",SUMIF($R617:$V617,AL$9,$R636:$V636),0)</f>
        <v>0</v>
      </c>
      <c r="AM617" s="167">
        <f t="shared" si="749"/>
        <v>0</v>
      </c>
      <c r="AN617" s="167">
        <f t="shared" si="749"/>
        <v>0</v>
      </c>
      <c r="AO617" s="167">
        <f t="shared" si="749"/>
        <v>0</v>
      </c>
      <c r="AP617" s="167">
        <f t="shared" si="749"/>
        <v>0</v>
      </c>
      <c r="AQ617" s="167">
        <f t="shared" si="749"/>
        <v>0</v>
      </c>
      <c r="AR617" s="167">
        <f t="shared" si="749"/>
        <v>0</v>
      </c>
      <c r="AS617" s="167">
        <f t="shared" si="749"/>
        <v>0</v>
      </c>
      <c r="AT617" s="167">
        <f t="shared" si="749"/>
        <v>0</v>
      </c>
      <c r="AU617" s="167">
        <f t="shared" si="749"/>
        <v>0</v>
      </c>
      <c r="AV617" s="167">
        <f t="shared" si="749"/>
        <v>0</v>
      </c>
      <c r="AW617" s="167">
        <f t="shared" si="749"/>
        <v>0</v>
      </c>
      <c r="AX617" s="167">
        <f t="shared" si="749"/>
        <v>0</v>
      </c>
      <c r="AY617" s="167">
        <f t="shared" si="749"/>
        <v>0</v>
      </c>
      <c r="AZ617" s="167">
        <f t="shared" si="749"/>
        <v>0</v>
      </c>
      <c r="BA617" s="167">
        <f t="shared" si="749"/>
        <v>0</v>
      </c>
      <c r="BB617" s="167">
        <f t="shared" si="749"/>
        <v>0</v>
      </c>
      <c r="BC617" s="167">
        <f t="shared" si="749"/>
        <v>0</v>
      </c>
      <c r="BD617" s="167">
        <f t="shared" si="749"/>
        <v>0</v>
      </c>
      <c r="BE617" s="167">
        <f t="shared" si="749"/>
        <v>0</v>
      </c>
      <c r="BG617" s="167"/>
    </row>
    <row r="618" spans="1:59" ht="16.5" customHeight="1">
      <c r="C618" s="963" t="s">
        <v>921</v>
      </c>
      <c r="D618" s="963"/>
      <c r="E618" s="963"/>
      <c r="F618" s="963"/>
      <c r="G618" s="963"/>
      <c r="H618" s="963"/>
      <c r="I618" s="963"/>
      <c r="J618" s="963"/>
      <c r="K618" s="963"/>
      <c r="L618" s="963"/>
      <c r="M618" s="963"/>
      <c r="N618" s="963"/>
      <c r="O618" s="963"/>
      <c r="P618" s="963"/>
      <c r="Q618" s="963"/>
      <c r="R618" s="963"/>
      <c r="S618" s="963"/>
      <c r="T618" s="963"/>
      <c r="U618" s="963"/>
      <c r="V618" s="963"/>
      <c r="W618" s="963"/>
      <c r="X618" s="963"/>
      <c r="Y618" s="963"/>
      <c r="Z618" s="963"/>
      <c r="AA618" s="963"/>
      <c r="AE618" s="1" t="str">
        <f t="shared" si="712"/>
        <v/>
      </c>
      <c r="AF618" s="1">
        <f t="shared" si="733"/>
        <v>0</v>
      </c>
      <c r="AG618" s="1">
        <f t="shared" ca="1" si="738"/>
        <v>11</v>
      </c>
      <c r="AH618" s="1" t="str">
        <f t="shared" si="734"/>
        <v/>
      </c>
      <c r="AI618" s="1" t="str">
        <f t="shared" si="735"/>
        <v/>
      </c>
      <c r="AJ618" s="1" t="str">
        <f t="shared" si="736"/>
        <v/>
      </c>
      <c r="AL618" s="167">
        <f t="shared" ref="AL618:BE618" si="750">+IF($AE618="CC",SUMIF($R618:$V618,AL$9,$R637:$V637),0)</f>
        <v>0</v>
      </c>
      <c r="AM618" s="167">
        <f t="shared" si="750"/>
        <v>0</v>
      </c>
      <c r="AN618" s="167">
        <f t="shared" si="750"/>
        <v>0</v>
      </c>
      <c r="AO618" s="167">
        <f t="shared" si="750"/>
        <v>0</v>
      </c>
      <c r="AP618" s="167">
        <f t="shared" si="750"/>
        <v>0</v>
      </c>
      <c r="AQ618" s="167">
        <f t="shared" si="750"/>
        <v>0</v>
      </c>
      <c r="AR618" s="167">
        <f t="shared" si="750"/>
        <v>0</v>
      </c>
      <c r="AS618" s="167">
        <f t="shared" si="750"/>
        <v>0</v>
      </c>
      <c r="AT618" s="167">
        <f t="shared" si="750"/>
        <v>0</v>
      </c>
      <c r="AU618" s="167">
        <f t="shared" si="750"/>
        <v>0</v>
      </c>
      <c r="AV618" s="167">
        <f t="shared" si="750"/>
        <v>0</v>
      </c>
      <c r="AW618" s="167">
        <f t="shared" si="750"/>
        <v>0</v>
      </c>
      <c r="AX618" s="167">
        <f t="shared" si="750"/>
        <v>0</v>
      </c>
      <c r="AY618" s="167">
        <f t="shared" si="750"/>
        <v>0</v>
      </c>
      <c r="AZ618" s="167">
        <f t="shared" si="750"/>
        <v>0</v>
      </c>
      <c r="BA618" s="167">
        <f t="shared" si="750"/>
        <v>0</v>
      </c>
      <c r="BB618" s="167">
        <f t="shared" si="750"/>
        <v>0</v>
      </c>
      <c r="BC618" s="167">
        <f t="shared" si="750"/>
        <v>0</v>
      </c>
      <c r="BD618" s="167">
        <f t="shared" si="750"/>
        <v>0</v>
      </c>
      <c r="BE618" s="167">
        <f t="shared" si="750"/>
        <v>0</v>
      </c>
      <c r="BG618" s="167"/>
    </row>
    <row r="619" spans="1:59" ht="16.5" customHeight="1">
      <c r="C619" s="963" t="s">
        <v>922</v>
      </c>
      <c r="D619" s="963"/>
      <c r="E619" s="963"/>
      <c r="F619" s="963"/>
      <c r="G619" s="963"/>
      <c r="H619" s="963"/>
      <c r="I619" s="963"/>
      <c r="J619" s="963"/>
      <c r="K619" s="963"/>
      <c r="L619" s="963"/>
      <c r="M619" s="963"/>
      <c r="N619" s="963"/>
      <c r="O619" s="963"/>
      <c r="P619" s="963"/>
      <c r="Q619" s="963"/>
      <c r="R619" s="963"/>
      <c r="S619" s="963"/>
      <c r="T619" s="963"/>
      <c r="U619" s="963"/>
      <c r="V619" s="963"/>
      <c r="W619" s="963"/>
      <c r="X619" s="963"/>
      <c r="Y619" s="963"/>
      <c r="Z619" s="963"/>
      <c r="AA619" s="963"/>
      <c r="AE619" s="1" t="str">
        <f t="shared" si="712"/>
        <v/>
      </c>
      <c r="AF619" s="1">
        <f t="shared" si="733"/>
        <v>0</v>
      </c>
      <c r="AG619" s="1">
        <f t="shared" ca="1" si="738"/>
        <v>11</v>
      </c>
      <c r="AH619" s="1" t="str">
        <f t="shared" si="734"/>
        <v/>
      </c>
      <c r="AI619" s="1" t="str">
        <f t="shared" si="735"/>
        <v/>
      </c>
      <c r="AJ619" s="1" t="str">
        <f t="shared" si="736"/>
        <v/>
      </c>
      <c r="AL619" s="167">
        <f t="shared" ref="AL619:BE619" si="751">+IF($AE619="CC",SUMIF($R619:$V619,AL$9,$R638:$V638),0)</f>
        <v>0</v>
      </c>
      <c r="AM619" s="167">
        <f t="shared" si="751"/>
        <v>0</v>
      </c>
      <c r="AN619" s="167">
        <f t="shared" si="751"/>
        <v>0</v>
      </c>
      <c r="AO619" s="167">
        <f t="shared" si="751"/>
        <v>0</v>
      </c>
      <c r="AP619" s="167">
        <f t="shared" si="751"/>
        <v>0</v>
      </c>
      <c r="AQ619" s="167">
        <f t="shared" si="751"/>
        <v>0</v>
      </c>
      <c r="AR619" s="167">
        <f t="shared" si="751"/>
        <v>0</v>
      </c>
      <c r="AS619" s="167">
        <f t="shared" si="751"/>
        <v>0</v>
      </c>
      <c r="AT619" s="167">
        <f t="shared" si="751"/>
        <v>0</v>
      </c>
      <c r="AU619" s="167">
        <f t="shared" si="751"/>
        <v>0</v>
      </c>
      <c r="AV619" s="167">
        <f t="shared" si="751"/>
        <v>0</v>
      </c>
      <c r="AW619" s="167">
        <f t="shared" si="751"/>
        <v>0</v>
      </c>
      <c r="AX619" s="167">
        <f t="shared" si="751"/>
        <v>0</v>
      </c>
      <c r="AY619" s="167">
        <f t="shared" si="751"/>
        <v>0</v>
      </c>
      <c r="AZ619" s="167">
        <f t="shared" si="751"/>
        <v>0</v>
      </c>
      <c r="BA619" s="167">
        <f t="shared" si="751"/>
        <v>0</v>
      </c>
      <c r="BB619" s="167">
        <f t="shared" si="751"/>
        <v>0</v>
      </c>
      <c r="BC619" s="167">
        <f t="shared" si="751"/>
        <v>0</v>
      </c>
      <c r="BD619" s="167">
        <f t="shared" si="751"/>
        <v>0</v>
      </c>
      <c r="BE619" s="167">
        <f t="shared" si="751"/>
        <v>0</v>
      </c>
      <c r="BG619" s="167"/>
    </row>
    <row r="620" spans="1:59" ht="16.5" customHeight="1">
      <c r="C620" s="963" t="s">
        <v>952</v>
      </c>
      <c r="D620" s="963"/>
      <c r="E620" s="963"/>
      <c r="F620" s="963"/>
      <c r="G620" s="963"/>
      <c r="H620" s="963"/>
      <c r="I620" s="963"/>
      <c r="J620" s="963"/>
      <c r="K620" s="963"/>
      <c r="L620" s="963"/>
      <c r="M620" s="963"/>
      <c r="N620" s="963"/>
      <c r="O620" s="963"/>
      <c r="P620" s="963"/>
      <c r="Q620" s="963"/>
      <c r="R620" s="963"/>
      <c r="S620" s="963"/>
      <c r="T620" s="963"/>
      <c r="U620" s="963"/>
      <c r="V620" s="963"/>
      <c r="W620" s="963"/>
      <c r="X620" s="963"/>
      <c r="Y620" s="963"/>
      <c r="Z620" s="963"/>
      <c r="AA620" s="963"/>
      <c r="AE620" s="1" t="str">
        <f t="shared" si="712"/>
        <v/>
      </c>
      <c r="AF620" s="1">
        <f t="shared" si="733"/>
        <v>0</v>
      </c>
      <c r="AG620" s="1">
        <f t="shared" ca="1" si="738"/>
        <v>11</v>
      </c>
      <c r="AH620" s="1" t="str">
        <f t="shared" si="734"/>
        <v/>
      </c>
      <c r="AI620" s="1" t="str">
        <f t="shared" si="735"/>
        <v/>
      </c>
      <c r="AJ620" s="1" t="str">
        <f t="shared" si="736"/>
        <v/>
      </c>
      <c r="AL620" s="167">
        <f t="shared" ref="AL620:BE620" si="752">+IF($AE620="CC",SUMIF($R620:$V620,AL$9,$R639:$V639),0)</f>
        <v>0</v>
      </c>
      <c r="AM620" s="167">
        <f t="shared" si="752"/>
        <v>0</v>
      </c>
      <c r="AN620" s="167">
        <f t="shared" si="752"/>
        <v>0</v>
      </c>
      <c r="AO620" s="167">
        <f t="shared" si="752"/>
        <v>0</v>
      </c>
      <c r="AP620" s="167">
        <f t="shared" si="752"/>
        <v>0</v>
      </c>
      <c r="AQ620" s="167">
        <f t="shared" si="752"/>
        <v>0</v>
      </c>
      <c r="AR620" s="167">
        <f t="shared" si="752"/>
        <v>0</v>
      </c>
      <c r="AS620" s="167">
        <f t="shared" si="752"/>
        <v>0</v>
      </c>
      <c r="AT620" s="167">
        <f t="shared" si="752"/>
        <v>0</v>
      </c>
      <c r="AU620" s="167">
        <f t="shared" si="752"/>
        <v>0</v>
      </c>
      <c r="AV620" s="167">
        <f t="shared" si="752"/>
        <v>0</v>
      </c>
      <c r="AW620" s="167">
        <f t="shared" si="752"/>
        <v>0</v>
      </c>
      <c r="AX620" s="167">
        <f t="shared" si="752"/>
        <v>0</v>
      </c>
      <c r="AY620" s="167">
        <f t="shared" si="752"/>
        <v>0</v>
      </c>
      <c r="AZ620" s="167">
        <f t="shared" si="752"/>
        <v>0</v>
      </c>
      <c r="BA620" s="167">
        <f t="shared" si="752"/>
        <v>0</v>
      </c>
      <c r="BB620" s="167">
        <f t="shared" si="752"/>
        <v>0</v>
      </c>
      <c r="BC620" s="167">
        <f t="shared" si="752"/>
        <v>0</v>
      </c>
      <c r="BD620" s="167">
        <f t="shared" si="752"/>
        <v>0</v>
      </c>
      <c r="BE620" s="167">
        <f t="shared" si="752"/>
        <v>0</v>
      </c>
      <c r="BG620" s="167"/>
    </row>
    <row r="621" spans="1:59" ht="15" customHeight="1" thickBot="1">
      <c r="C621" s="86"/>
      <c r="D621" s="86"/>
      <c r="E621" s="86"/>
      <c r="F621" s="86"/>
      <c r="G621" s="87"/>
      <c r="H621" s="87"/>
      <c r="I621" s="86"/>
      <c r="J621" s="86"/>
      <c r="K621" s="86"/>
      <c r="L621" s="86"/>
      <c r="M621" s="86"/>
      <c r="N621" s="88"/>
      <c r="O621" s="86"/>
      <c r="P621" s="86"/>
      <c r="Q621" s="86"/>
      <c r="R621" s="86"/>
      <c r="S621" s="86"/>
      <c r="T621" s="86"/>
      <c r="U621" s="86"/>
      <c r="V621" s="86"/>
      <c r="W621" s="86"/>
      <c r="X621" s="165"/>
      <c r="Y621" s="86"/>
      <c r="Z621" s="86"/>
      <c r="AA621" s="86"/>
      <c r="AE621" s="1" t="str">
        <f t="shared" si="712"/>
        <v/>
      </c>
      <c r="AF621" s="1">
        <f t="shared" si="733"/>
        <v>0</v>
      </c>
      <c r="AG621" s="1">
        <f t="shared" ca="1" si="738"/>
        <v>11</v>
      </c>
      <c r="AH621" s="1" t="str">
        <f t="shared" si="734"/>
        <v/>
      </c>
      <c r="AI621" s="1" t="str">
        <f t="shared" si="735"/>
        <v/>
      </c>
      <c r="AJ621" s="1" t="str">
        <f t="shared" si="736"/>
        <v/>
      </c>
      <c r="AL621" s="167">
        <f t="shared" ref="AL621:BE621" si="753">+IF($AE621="CC",SUMIF($R621:$V621,AL$9,$R640:$V640),0)</f>
        <v>0</v>
      </c>
      <c r="AM621" s="167">
        <f t="shared" si="753"/>
        <v>0</v>
      </c>
      <c r="AN621" s="167">
        <f t="shared" si="753"/>
        <v>0</v>
      </c>
      <c r="AO621" s="167">
        <f t="shared" si="753"/>
        <v>0</v>
      </c>
      <c r="AP621" s="167">
        <f t="shared" si="753"/>
        <v>0</v>
      </c>
      <c r="AQ621" s="167">
        <f t="shared" si="753"/>
        <v>0</v>
      </c>
      <c r="AR621" s="167">
        <f t="shared" si="753"/>
        <v>0</v>
      </c>
      <c r="AS621" s="167">
        <f t="shared" si="753"/>
        <v>0</v>
      </c>
      <c r="AT621" s="167">
        <f t="shared" si="753"/>
        <v>0</v>
      </c>
      <c r="AU621" s="167">
        <f t="shared" si="753"/>
        <v>0</v>
      </c>
      <c r="AV621" s="167">
        <f t="shared" si="753"/>
        <v>0</v>
      </c>
      <c r="AW621" s="167">
        <f t="shared" si="753"/>
        <v>0</v>
      </c>
      <c r="AX621" s="167">
        <f t="shared" si="753"/>
        <v>0</v>
      </c>
      <c r="AY621" s="167">
        <f t="shared" si="753"/>
        <v>0</v>
      </c>
      <c r="AZ621" s="167">
        <f t="shared" si="753"/>
        <v>0</v>
      </c>
      <c r="BA621" s="167">
        <f t="shared" si="753"/>
        <v>0</v>
      </c>
      <c r="BB621" s="167">
        <f t="shared" si="753"/>
        <v>0</v>
      </c>
      <c r="BC621" s="167">
        <f t="shared" si="753"/>
        <v>0</v>
      </c>
      <c r="BD621" s="167">
        <f t="shared" si="753"/>
        <v>0</v>
      </c>
      <c r="BE621" s="167">
        <f t="shared" si="753"/>
        <v>0</v>
      </c>
      <c r="BG621" s="167"/>
    </row>
    <row r="622" spans="1:59" ht="15.75" customHeight="1" thickBot="1">
      <c r="C622" s="964" t="s">
        <v>953</v>
      </c>
      <c r="D622" s="965"/>
      <c r="E622" s="966" t="str">
        <f>+'Formulario 1'!$D$9</f>
        <v>LICEO DE COLORADO</v>
      </c>
      <c r="F622" s="966"/>
      <c r="G622" s="966"/>
      <c r="H622" s="966"/>
      <c r="I622" s="964" t="s">
        <v>897</v>
      </c>
      <c r="J622" s="967"/>
      <c r="K622" s="966" t="str">
        <f>+'Formulario 1'!$C$14</f>
        <v>CAÑAS</v>
      </c>
      <c r="L622" s="966"/>
      <c r="M622" s="966"/>
      <c r="N622" s="964" t="s">
        <v>898</v>
      </c>
      <c r="O622" s="965"/>
      <c r="P622" s="89">
        <f>+'Formulario 1'!$C$15</f>
        <v>4</v>
      </c>
      <c r="Q622" s="964" t="s">
        <v>916</v>
      </c>
      <c r="R622" s="965"/>
      <c r="S622" s="965"/>
      <c r="T622" s="965"/>
      <c r="U622" s="965"/>
      <c r="V622" s="965"/>
      <c r="W622" s="966">
        <f>+'Formulario 1'!$E$7</f>
        <v>4113</v>
      </c>
      <c r="X622" s="968"/>
      <c r="Y622" s="304" t="s">
        <v>923</v>
      </c>
      <c r="Z622" s="969">
        <f ca="1">+'Formulario 1'!$H$72</f>
        <v>45513</v>
      </c>
      <c r="AA622" s="970"/>
      <c r="AE622" s="1" t="str">
        <f t="shared" si="712"/>
        <v/>
      </c>
      <c r="AF622" s="1">
        <f t="shared" si="733"/>
        <v>0</v>
      </c>
      <c r="AG622" s="1">
        <f t="shared" ca="1" si="738"/>
        <v>11</v>
      </c>
      <c r="AH622" s="1" t="str">
        <f t="shared" si="734"/>
        <v/>
      </c>
      <c r="AI622" s="1" t="str">
        <f t="shared" si="735"/>
        <v/>
      </c>
      <c r="AJ622" s="1" t="str">
        <f t="shared" si="736"/>
        <v/>
      </c>
      <c r="AL622" s="167">
        <f t="shared" ref="AL622:BE622" si="754">+IF($AE622="CC",SUMIF($R622:$V622,AL$9,$R641:$V641),0)</f>
        <v>0</v>
      </c>
      <c r="AM622" s="167">
        <f t="shared" si="754"/>
        <v>0</v>
      </c>
      <c r="AN622" s="167">
        <f t="shared" si="754"/>
        <v>0</v>
      </c>
      <c r="AO622" s="167">
        <f t="shared" si="754"/>
        <v>0</v>
      </c>
      <c r="AP622" s="167">
        <f t="shared" si="754"/>
        <v>0</v>
      </c>
      <c r="AQ622" s="167">
        <f t="shared" si="754"/>
        <v>0</v>
      </c>
      <c r="AR622" s="167">
        <f t="shared" si="754"/>
        <v>0</v>
      </c>
      <c r="AS622" s="167">
        <f t="shared" si="754"/>
        <v>0</v>
      </c>
      <c r="AT622" s="167">
        <f t="shared" si="754"/>
        <v>0</v>
      </c>
      <c r="AU622" s="167">
        <f t="shared" si="754"/>
        <v>0</v>
      </c>
      <c r="AV622" s="167">
        <f t="shared" si="754"/>
        <v>0</v>
      </c>
      <c r="AW622" s="167">
        <f t="shared" si="754"/>
        <v>0</v>
      </c>
      <c r="AX622" s="167">
        <f t="shared" si="754"/>
        <v>0</v>
      </c>
      <c r="AY622" s="167">
        <f t="shared" si="754"/>
        <v>0</v>
      </c>
      <c r="AZ622" s="167">
        <f t="shared" si="754"/>
        <v>0</v>
      </c>
      <c r="BA622" s="167">
        <f t="shared" si="754"/>
        <v>0</v>
      </c>
      <c r="BB622" s="167">
        <f t="shared" si="754"/>
        <v>0</v>
      </c>
      <c r="BC622" s="167">
        <f t="shared" si="754"/>
        <v>0</v>
      </c>
      <c r="BD622" s="167">
        <f t="shared" si="754"/>
        <v>0</v>
      </c>
      <c r="BE622" s="167">
        <f t="shared" si="754"/>
        <v>0</v>
      </c>
      <c r="BG622" s="167"/>
    </row>
    <row r="623" spans="1:59" ht="15.75" thickBot="1">
      <c r="C623" s="66"/>
      <c r="D623" s="66"/>
      <c r="E623" s="66"/>
      <c r="F623" s="66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166"/>
      <c r="Y623" s="66"/>
      <c r="Z623" s="66"/>
      <c r="AA623" s="66"/>
      <c r="AE623" s="1" t="str">
        <f t="shared" si="712"/>
        <v/>
      </c>
      <c r="AF623" s="1">
        <f t="shared" si="733"/>
        <v>0</v>
      </c>
      <c r="AG623" s="1">
        <f t="shared" ca="1" si="738"/>
        <v>11</v>
      </c>
      <c r="AH623" s="1" t="str">
        <f t="shared" si="734"/>
        <v/>
      </c>
      <c r="AI623" s="1" t="str">
        <f t="shared" si="735"/>
        <v/>
      </c>
      <c r="AJ623" s="1" t="str">
        <f t="shared" si="736"/>
        <v/>
      </c>
      <c r="AL623" s="167">
        <f t="shared" ref="AL623:BE623" si="755">+IF($AE623="CC",SUMIF($R623:$V623,AL$9,$R642:$V642),0)</f>
        <v>0</v>
      </c>
      <c r="AM623" s="167">
        <f t="shared" si="755"/>
        <v>0</v>
      </c>
      <c r="AN623" s="167">
        <f t="shared" si="755"/>
        <v>0</v>
      </c>
      <c r="AO623" s="167">
        <f t="shared" si="755"/>
        <v>0</v>
      </c>
      <c r="AP623" s="167">
        <f t="shared" si="755"/>
        <v>0</v>
      </c>
      <c r="AQ623" s="167">
        <f t="shared" si="755"/>
        <v>0</v>
      </c>
      <c r="AR623" s="167">
        <f t="shared" si="755"/>
        <v>0</v>
      </c>
      <c r="AS623" s="167">
        <f t="shared" si="755"/>
        <v>0</v>
      </c>
      <c r="AT623" s="167">
        <f t="shared" si="755"/>
        <v>0</v>
      </c>
      <c r="AU623" s="167">
        <f t="shared" si="755"/>
        <v>0</v>
      </c>
      <c r="AV623" s="167">
        <f t="shared" si="755"/>
        <v>0</v>
      </c>
      <c r="AW623" s="167">
        <f t="shared" si="755"/>
        <v>0</v>
      </c>
      <c r="AX623" s="167">
        <f t="shared" si="755"/>
        <v>0</v>
      </c>
      <c r="AY623" s="167">
        <f t="shared" si="755"/>
        <v>0</v>
      </c>
      <c r="AZ623" s="167">
        <f t="shared" si="755"/>
        <v>0</v>
      </c>
      <c r="BA623" s="167">
        <f t="shared" si="755"/>
        <v>0</v>
      </c>
      <c r="BB623" s="167">
        <f t="shared" si="755"/>
        <v>0</v>
      </c>
      <c r="BC623" s="167">
        <f t="shared" si="755"/>
        <v>0</v>
      </c>
      <c r="BD623" s="167">
        <f t="shared" si="755"/>
        <v>0</v>
      </c>
      <c r="BE623" s="167">
        <f t="shared" si="755"/>
        <v>0</v>
      </c>
      <c r="BG623" s="167"/>
    </row>
    <row r="624" spans="1:59" ht="23.25" customHeight="1" thickBot="1">
      <c r="A624" s="927" t="s">
        <v>958</v>
      </c>
      <c r="B624" s="930" t="s">
        <v>985</v>
      </c>
      <c r="C624" s="933" t="str">
        <f>IF(LOOKUP(A617,'Hoja de Cálculo'!$S$20:$S$45,'Hoja de Cálculo'!$V$20:$V$45)="","n.a.",LOOKUP(A617,'Hoja de Cálculo'!$S$20:$S$45,'Hoja de Cálculo'!$V$20:$V$45))</f>
        <v>Educación para el Hogar</v>
      </c>
      <c r="D624" s="933"/>
      <c r="E624" s="933"/>
      <c r="F624" s="933"/>
      <c r="G624" s="933"/>
      <c r="H624" s="933"/>
      <c r="I624" s="933"/>
      <c r="J624" s="933"/>
      <c r="K624" s="933"/>
      <c r="L624" s="934"/>
      <c r="M624" s="934"/>
      <c r="N624" s="934"/>
      <c r="O624" s="934"/>
      <c r="P624" s="934"/>
      <c r="Q624" s="934"/>
      <c r="R624" s="934"/>
      <c r="S624" s="934"/>
      <c r="T624" s="934"/>
      <c r="U624" s="934"/>
      <c r="V624" s="934"/>
      <c r="W624" s="934"/>
      <c r="X624" s="934"/>
      <c r="Y624" s="933"/>
      <c r="Z624" s="933"/>
      <c r="AA624" s="935"/>
      <c r="AB624" s="936" t="s">
        <v>924</v>
      </c>
      <c r="AE624" s="1" t="str">
        <f t="shared" si="712"/>
        <v/>
      </c>
      <c r="AF624" s="1">
        <f t="shared" si="733"/>
        <v>0</v>
      </c>
      <c r="AG624" s="1">
        <f t="shared" ca="1" si="738"/>
        <v>11</v>
      </c>
      <c r="AH624" s="1" t="str">
        <f t="shared" si="734"/>
        <v/>
      </c>
      <c r="AI624" s="1" t="str">
        <f t="shared" si="735"/>
        <v/>
      </c>
      <c r="AJ624" s="1" t="str">
        <f t="shared" si="736"/>
        <v/>
      </c>
      <c r="AL624" s="167">
        <f t="shared" ref="AL624:BE624" si="756">+IF($AE624="CC",SUMIF($R624:$V624,AL$9,$R643:$V643),0)</f>
        <v>0</v>
      </c>
      <c r="AM624" s="167">
        <f t="shared" si="756"/>
        <v>0</v>
      </c>
      <c r="AN624" s="167">
        <f t="shared" si="756"/>
        <v>0</v>
      </c>
      <c r="AO624" s="167">
        <f t="shared" si="756"/>
        <v>0</v>
      </c>
      <c r="AP624" s="167">
        <f t="shared" si="756"/>
        <v>0</v>
      </c>
      <c r="AQ624" s="167">
        <f t="shared" si="756"/>
        <v>0</v>
      </c>
      <c r="AR624" s="167">
        <f t="shared" si="756"/>
        <v>0</v>
      </c>
      <c r="AS624" s="167">
        <f t="shared" si="756"/>
        <v>0</v>
      </c>
      <c r="AT624" s="167">
        <f t="shared" si="756"/>
        <v>0</v>
      </c>
      <c r="AU624" s="167">
        <f t="shared" si="756"/>
        <v>0</v>
      </c>
      <c r="AV624" s="167">
        <f t="shared" si="756"/>
        <v>0</v>
      </c>
      <c r="AW624" s="167">
        <f t="shared" si="756"/>
        <v>0</v>
      </c>
      <c r="AX624" s="167">
        <f t="shared" si="756"/>
        <v>0</v>
      </c>
      <c r="AY624" s="167">
        <f t="shared" si="756"/>
        <v>0</v>
      </c>
      <c r="AZ624" s="167">
        <f t="shared" si="756"/>
        <v>0</v>
      </c>
      <c r="BA624" s="167">
        <f t="shared" si="756"/>
        <v>0</v>
      </c>
      <c r="BB624" s="167">
        <f t="shared" si="756"/>
        <v>0</v>
      </c>
      <c r="BC624" s="167">
        <f t="shared" si="756"/>
        <v>0</v>
      </c>
      <c r="BD624" s="167">
        <f t="shared" si="756"/>
        <v>0</v>
      </c>
      <c r="BE624" s="167">
        <f t="shared" si="756"/>
        <v>0</v>
      </c>
      <c r="BG624" s="167"/>
    </row>
    <row r="625" spans="1:59" ht="15.75" customHeight="1">
      <c r="A625" s="928"/>
      <c r="B625" s="931"/>
      <c r="C625" s="939" t="s">
        <v>925</v>
      </c>
      <c r="D625" s="941" t="s">
        <v>926</v>
      </c>
      <c r="E625" s="942"/>
      <c r="F625" s="942"/>
      <c r="G625" s="943"/>
      <c r="H625" s="947" t="s">
        <v>927</v>
      </c>
      <c r="I625" s="947" t="s">
        <v>928</v>
      </c>
      <c r="J625" s="941" t="s">
        <v>929</v>
      </c>
      <c r="K625" s="942"/>
      <c r="L625" s="949" t="s">
        <v>49</v>
      </c>
      <c r="M625" s="950"/>
      <c r="N625" s="950"/>
      <c r="O625" s="950"/>
      <c r="P625" s="950"/>
      <c r="Q625" s="951" t="s">
        <v>930</v>
      </c>
      <c r="R625" s="953" t="s">
        <v>931</v>
      </c>
      <c r="S625" s="954"/>
      <c r="T625" s="954"/>
      <c r="U625" s="954"/>
      <c r="V625" s="955"/>
      <c r="W625" s="954" t="s">
        <v>930</v>
      </c>
      <c r="X625" s="957" t="s">
        <v>934</v>
      </c>
      <c r="Y625" s="959" t="s">
        <v>932</v>
      </c>
      <c r="Z625" s="961" t="s">
        <v>933</v>
      </c>
      <c r="AA625" s="962"/>
      <c r="AB625" s="937"/>
      <c r="AE625" s="1" t="str">
        <f t="shared" si="712"/>
        <v/>
      </c>
      <c r="AF625" s="1">
        <f t="shared" si="733"/>
        <v>0</v>
      </c>
      <c r="AG625" s="1">
        <f t="shared" ca="1" si="738"/>
        <v>11</v>
      </c>
      <c r="AH625" s="1" t="str">
        <f t="shared" si="734"/>
        <v/>
      </c>
      <c r="AI625" s="1" t="str">
        <f t="shared" si="735"/>
        <v/>
      </c>
      <c r="AJ625" s="1" t="str">
        <f t="shared" si="736"/>
        <v/>
      </c>
      <c r="AL625" s="167">
        <f t="shared" ref="AL625:BE625" si="757">+IF($AE625="CC",SUMIF($R625:$V625,AL$9,$R644:$V644),0)</f>
        <v>0</v>
      </c>
      <c r="AM625" s="167">
        <f t="shared" si="757"/>
        <v>0</v>
      </c>
      <c r="AN625" s="167">
        <f t="shared" si="757"/>
        <v>0</v>
      </c>
      <c r="AO625" s="167">
        <f t="shared" si="757"/>
        <v>0</v>
      </c>
      <c r="AP625" s="167">
        <f t="shared" si="757"/>
        <v>0</v>
      </c>
      <c r="AQ625" s="167">
        <f t="shared" si="757"/>
        <v>0</v>
      </c>
      <c r="AR625" s="167">
        <f t="shared" si="757"/>
        <v>0</v>
      </c>
      <c r="AS625" s="167">
        <f t="shared" si="757"/>
        <v>0</v>
      </c>
      <c r="AT625" s="167">
        <f t="shared" si="757"/>
        <v>0</v>
      </c>
      <c r="AU625" s="167">
        <f t="shared" si="757"/>
        <v>0</v>
      </c>
      <c r="AV625" s="167">
        <f t="shared" si="757"/>
        <v>0</v>
      </c>
      <c r="AW625" s="167">
        <f t="shared" si="757"/>
        <v>0</v>
      </c>
      <c r="AX625" s="167">
        <f t="shared" si="757"/>
        <v>0</v>
      </c>
      <c r="AY625" s="167">
        <f t="shared" si="757"/>
        <v>0</v>
      </c>
      <c r="AZ625" s="167">
        <f t="shared" si="757"/>
        <v>0</v>
      </c>
      <c r="BA625" s="167">
        <f t="shared" si="757"/>
        <v>0</v>
      </c>
      <c r="BB625" s="167">
        <f t="shared" si="757"/>
        <v>0</v>
      </c>
      <c r="BC625" s="167">
        <f t="shared" si="757"/>
        <v>0</v>
      </c>
      <c r="BD625" s="167">
        <f t="shared" si="757"/>
        <v>0</v>
      </c>
      <c r="BE625" s="167">
        <f t="shared" si="757"/>
        <v>0</v>
      </c>
      <c r="BG625" s="167"/>
    </row>
    <row r="626" spans="1:59" ht="15.75" thickBot="1">
      <c r="A626" s="929"/>
      <c r="B626" s="932"/>
      <c r="C626" s="940"/>
      <c r="D626" s="944"/>
      <c r="E626" s="945"/>
      <c r="F626" s="945"/>
      <c r="G626" s="946"/>
      <c r="H626" s="948"/>
      <c r="I626" s="948"/>
      <c r="J626" s="944"/>
      <c r="K626" s="945"/>
      <c r="L626" s="312" t="s">
        <v>1</v>
      </c>
      <c r="M626" s="313" t="s">
        <v>2</v>
      </c>
      <c r="N626" s="313" t="s">
        <v>3</v>
      </c>
      <c r="O626" s="313" t="s">
        <v>4</v>
      </c>
      <c r="P626" s="313" t="s">
        <v>5</v>
      </c>
      <c r="Q626" s="952"/>
      <c r="R626" s="312">
        <v>7</v>
      </c>
      <c r="S626" s="313">
        <v>5</v>
      </c>
      <c r="T626" s="313">
        <v>9</v>
      </c>
      <c r="U626" s="313">
        <v>1</v>
      </c>
      <c r="V626" s="314">
        <v>1</v>
      </c>
      <c r="W626" s="956"/>
      <c r="X626" s="958"/>
      <c r="Y626" s="960"/>
      <c r="Z626" s="315" t="s">
        <v>935</v>
      </c>
      <c r="AA626" s="316" t="s">
        <v>936</v>
      </c>
      <c r="AB626" s="938"/>
      <c r="AE626" s="1" t="str">
        <f t="shared" si="712"/>
        <v>CC</v>
      </c>
      <c r="AF626" s="1">
        <f t="shared" si="733"/>
        <v>0</v>
      </c>
      <c r="AG626" s="1">
        <f t="shared" ca="1" si="738"/>
        <v>11</v>
      </c>
      <c r="AH626" s="1" t="str">
        <f t="shared" si="734"/>
        <v/>
      </c>
      <c r="AI626" s="1" t="str">
        <f t="shared" si="735"/>
        <v/>
      </c>
      <c r="AJ626" s="1" t="str">
        <f t="shared" si="736"/>
        <v/>
      </c>
      <c r="AL626" s="167">
        <f t="shared" ref="AL626:BE626" si="758">+IF($AE626="CC",SUMIF($R626:$V626,AL$9,$R645:$V645),0)</f>
        <v>0</v>
      </c>
      <c r="AM626" s="167">
        <f t="shared" si="758"/>
        <v>0</v>
      </c>
      <c r="AN626" s="167">
        <f t="shared" si="758"/>
        <v>0</v>
      </c>
      <c r="AO626" s="167">
        <f t="shared" si="758"/>
        <v>0</v>
      </c>
      <c r="AP626" s="167">
        <f t="shared" si="758"/>
        <v>0</v>
      </c>
      <c r="AQ626" s="167">
        <f t="shared" si="758"/>
        <v>0</v>
      </c>
      <c r="AR626" s="167">
        <f t="shared" si="758"/>
        <v>0</v>
      </c>
      <c r="AS626" s="167">
        <f t="shared" si="758"/>
        <v>0</v>
      </c>
      <c r="AT626" s="167">
        <f t="shared" si="758"/>
        <v>0</v>
      </c>
      <c r="AU626" s="167">
        <f t="shared" si="758"/>
        <v>0</v>
      </c>
      <c r="AV626" s="167">
        <f t="shared" si="758"/>
        <v>0</v>
      </c>
      <c r="AW626" s="167">
        <f t="shared" si="758"/>
        <v>0</v>
      </c>
      <c r="AX626" s="167">
        <f t="shared" si="758"/>
        <v>0</v>
      </c>
      <c r="AY626" s="167">
        <f t="shared" si="758"/>
        <v>0</v>
      </c>
      <c r="AZ626" s="167">
        <f t="shared" si="758"/>
        <v>0</v>
      </c>
      <c r="BA626" s="167">
        <f t="shared" si="758"/>
        <v>0</v>
      </c>
      <c r="BB626" s="167">
        <f t="shared" si="758"/>
        <v>0</v>
      </c>
      <c r="BC626" s="167">
        <f t="shared" si="758"/>
        <v>0</v>
      </c>
      <c r="BD626" s="167">
        <f t="shared" si="758"/>
        <v>0</v>
      </c>
      <c r="BE626" s="167">
        <f t="shared" si="758"/>
        <v>0</v>
      </c>
      <c r="BG626" s="167"/>
    </row>
    <row r="627" spans="1:59">
      <c r="A627" s="97"/>
      <c r="B627" s="98"/>
      <c r="C627" s="317">
        <v>1</v>
      </c>
      <c r="D627" s="924"/>
      <c r="E627" s="925"/>
      <c r="F627" s="925"/>
      <c r="G627" s="926"/>
      <c r="H627" s="46"/>
      <c r="I627" s="46"/>
      <c r="J627" s="924"/>
      <c r="K627" s="925"/>
      <c r="L627" s="47"/>
      <c r="M627" s="48"/>
      <c r="N627" s="48"/>
      <c r="O627" s="48"/>
      <c r="P627" s="48"/>
      <c r="Q627" s="318">
        <f>+SUM(L627:P627)</f>
        <v>0</v>
      </c>
      <c r="R627" s="47"/>
      <c r="S627" s="59"/>
      <c r="T627" s="59"/>
      <c r="U627" s="59"/>
      <c r="V627" s="62"/>
      <c r="W627" s="319">
        <f>+SUM(Q627:V627)</f>
        <v>0</v>
      </c>
      <c r="X627" s="320">
        <f t="shared" ref="X627:X644" si="759">IF(W627=0,0,IF(W627&gt;48,"E",IF(W627&lt;44,0,IF(A627="A",0,48-W627))))</f>
        <v>0</v>
      </c>
      <c r="Y627" s="321">
        <f>+IF(X627="E","E",(W627+X627))</f>
        <v>0</v>
      </c>
      <c r="Z627" s="57"/>
      <c r="AA627" s="333">
        <f>+IF(Y627="E","E",(Y627-Z627))</f>
        <v>0</v>
      </c>
      <c r="AB627" s="323" t="str">
        <f>IF(A627="A","√",IF('Formulario 1'!$D$11=8,IF('Cuadro de Personal'!Q627&gt;30,"E",IF(Y627&gt;48,"E","√")),IF(Y627&gt;48,"E","√")))</f>
        <v>√</v>
      </c>
      <c r="AC627" s="1">
        <f>+IF(AB627="√",1,0)</f>
        <v>1</v>
      </c>
      <c r="AE627" s="1" t="str">
        <f t="shared" si="712"/>
        <v/>
      </c>
      <c r="AF627" s="1">
        <f t="shared" si="733"/>
        <v>0</v>
      </c>
      <c r="AG627" s="1">
        <f t="shared" ca="1" si="738"/>
        <v>11</v>
      </c>
      <c r="AH627" s="1" t="str">
        <f t="shared" si="734"/>
        <v/>
      </c>
      <c r="AI627" s="1" t="str">
        <f t="shared" si="735"/>
        <v/>
      </c>
      <c r="AJ627" s="1" t="str">
        <f t="shared" si="736"/>
        <v/>
      </c>
      <c r="AL627" s="167">
        <f t="shared" ref="AL627:BE627" si="760">+IF($AE627="CC",SUMIF($R627:$V627,AL$9,$R646:$V646),0)</f>
        <v>0</v>
      </c>
      <c r="AM627" s="167">
        <f t="shared" si="760"/>
        <v>0</v>
      </c>
      <c r="AN627" s="167">
        <f t="shared" si="760"/>
        <v>0</v>
      </c>
      <c r="AO627" s="167">
        <f t="shared" si="760"/>
        <v>0</v>
      </c>
      <c r="AP627" s="167">
        <f t="shared" si="760"/>
        <v>0</v>
      </c>
      <c r="AQ627" s="167">
        <f t="shared" si="760"/>
        <v>0</v>
      </c>
      <c r="AR627" s="167">
        <f t="shared" si="760"/>
        <v>0</v>
      </c>
      <c r="AS627" s="167">
        <f t="shared" si="760"/>
        <v>0</v>
      </c>
      <c r="AT627" s="167">
        <f t="shared" si="760"/>
        <v>0</v>
      </c>
      <c r="AU627" s="167">
        <f t="shared" si="760"/>
        <v>0</v>
      </c>
      <c r="AV627" s="167">
        <f t="shared" si="760"/>
        <v>0</v>
      </c>
      <c r="AW627" s="167">
        <f t="shared" si="760"/>
        <v>0</v>
      </c>
      <c r="AX627" s="167">
        <f t="shared" si="760"/>
        <v>0</v>
      </c>
      <c r="AY627" s="167">
        <f t="shared" si="760"/>
        <v>0</v>
      </c>
      <c r="AZ627" s="167">
        <f t="shared" si="760"/>
        <v>0</v>
      </c>
      <c r="BA627" s="167">
        <f t="shared" si="760"/>
        <v>0</v>
      </c>
      <c r="BB627" s="167">
        <f t="shared" si="760"/>
        <v>0</v>
      </c>
      <c r="BC627" s="167">
        <f t="shared" si="760"/>
        <v>0</v>
      </c>
      <c r="BD627" s="167">
        <f t="shared" si="760"/>
        <v>0</v>
      </c>
      <c r="BE627" s="167">
        <f t="shared" si="760"/>
        <v>0</v>
      </c>
      <c r="BG627" s="167"/>
    </row>
    <row r="628" spans="1:59">
      <c r="A628" s="93"/>
      <c r="B628" s="94"/>
      <c r="C628" s="324">
        <v>2</v>
      </c>
      <c r="D628" s="832"/>
      <c r="E628" s="833"/>
      <c r="F628" s="833"/>
      <c r="G628" s="834"/>
      <c r="H628" s="49"/>
      <c r="I628" s="50"/>
      <c r="J628" s="866"/>
      <c r="K628" s="867"/>
      <c r="L628" s="51"/>
      <c r="M628" s="52"/>
      <c r="N628" s="52"/>
      <c r="O628" s="52"/>
      <c r="P628" s="52"/>
      <c r="Q628" s="318">
        <f t="shared" ref="Q628:Q644" si="761">+SUM(L628:P628)</f>
        <v>0</v>
      </c>
      <c r="R628" s="51"/>
      <c r="S628" s="60"/>
      <c r="T628" s="59"/>
      <c r="U628" s="59"/>
      <c r="V628" s="63"/>
      <c r="W628" s="319">
        <f t="shared" ref="W628:W644" si="762">+SUM(Q628:V628)</f>
        <v>0</v>
      </c>
      <c r="X628" s="320">
        <f t="shared" si="759"/>
        <v>0</v>
      </c>
      <c r="Y628" s="325">
        <f>+IF(X628="E","E",(W628+X628))</f>
        <v>0</v>
      </c>
      <c r="Z628" s="51"/>
      <c r="AA628" s="334">
        <f>+IF(Y628="E","E",(Y628-Z628))</f>
        <v>0</v>
      </c>
      <c r="AB628" s="327" t="str">
        <f>IF(A628="A","√",IF('Formulario 1'!$D$11=8,IF('Cuadro de Personal'!Q628&gt;30,"E",IF(Y628&gt;48,"E","√")),IF(Y628&gt;48,"E","√")))</f>
        <v>√</v>
      </c>
      <c r="AC628" s="1">
        <f t="shared" ref="AC628:AC644" si="763">+IF(AB628="√",1,0)</f>
        <v>1</v>
      </c>
      <c r="AE628" s="1" t="str">
        <f t="shared" si="712"/>
        <v/>
      </c>
      <c r="AF628" s="1">
        <f t="shared" si="733"/>
        <v>0</v>
      </c>
      <c r="AG628" s="1">
        <f t="shared" ca="1" si="738"/>
        <v>11</v>
      </c>
      <c r="AH628" s="1" t="str">
        <f t="shared" si="734"/>
        <v/>
      </c>
      <c r="AI628" s="1" t="str">
        <f t="shared" si="735"/>
        <v/>
      </c>
      <c r="AJ628" s="1" t="str">
        <f t="shared" si="736"/>
        <v/>
      </c>
      <c r="AL628" s="167">
        <f t="shared" ref="AL628:BE628" si="764">+IF($AE628="CC",SUMIF($R628:$V628,AL$9,$R647:$V647),0)</f>
        <v>0</v>
      </c>
      <c r="AM628" s="167">
        <f t="shared" si="764"/>
        <v>0</v>
      </c>
      <c r="AN628" s="167">
        <f t="shared" si="764"/>
        <v>0</v>
      </c>
      <c r="AO628" s="167">
        <f t="shared" si="764"/>
        <v>0</v>
      </c>
      <c r="AP628" s="167">
        <f t="shared" si="764"/>
        <v>0</v>
      </c>
      <c r="AQ628" s="167">
        <f t="shared" si="764"/>
        <v>0</v>
      </c>
      <c r="AR628" s="167">
        <f t="shared" si="764"/>
        <v>0</v>
      </c>
      <c r="AS628" s="167">
        <f t="shared" si="764"/>
        <v>0</v>
      </c>
      <c r="AT628" s="167">
        <f t="shared" si="764"/>
        <v>0</v>
      </c>
      <c r="AU628" s="167">
        <f t="shared" si="764"/>
        <v>0</v>
      </c>
      <c r="AV628" s="167">
        <f t="shared" si="764"/>
        <v>0</v>
      </c>
      <c r="AW628" s="167">
        <f t="shared" si="764"/>
        <v>0</v>
      </c>
      <c r="AX628" s="167">
        <f t="shared" si="764"/>
        <v>0</v>
      </c>
      <c r="AY628" s="167">
        <f t="shared" si="764"/>
        <v>0</v>
      </c>
      <c r="AZ628" s="167">
        <f t="shared" si="764"/>
        <v>0</v>
      </c>
      <c r="BA628" s="167">
        <f t="shared" si="764"/>
        <v>0</v>
      </c>
      <c r="BB628" s="167">
        <f t="shared" si="764"/>
        <v>0</v>
      </c>
      <c r="BC628" s="167">
        <f t="shared" si="764"/>
        <v>0</v>
      </c>
      <c r="BD628" s="167">
        <f t="shared" si="764"/>
        <v>0</v>
      </c>
      <c r="BE628" s="167">
        <f t="shared" si="764"/>
        <v>0</v>
      </c>
      <c r="BG628" s="167"/>
    </row>
    <row r="629" spans="1:59">
      <c r="A629" s="93"/>
      <c r="B629" s="94"/>
      <c r="C629" s="324">
        <v>3</v>
      </c>
      <c r="D629" s="832"/>
      <c r="E629" s="833"/>
      <c r="F629" s="833"/>
      <c r="G629" s="834"/>
      <c r="H629" s="49"/>
      <c r="I629" s="50"/>
      <c r="J629" s="866"/>
      <c r="K629" s="867"/>
      <c r="L629" s="51"/>
      <c r="M629" s="52"/>
      <c r="N629" s="52"/>
      <c r="O629" s="52"/>
      <c r="P629" s="52"/>
      <c r="Q629" s="318">
        <f t="shared" si="761"/>
        <v>0</v>
      </c>
      <c r="R629" s="51"/>
      <c r="S629" s="60"/>
      <c r="T629" s="59"/>
      <c r="U629" s="59"/>
      <c r="V629" s="63"/>
      <c r="W629" s="319">
        <f t="shared" si="762"/>
        <v>0</v>
      </c>
      <c r="X629" s="320">
        <f t="shared" si="759"/>
        <v>0</v>
      </c>
      <c r="Y629" s="325">
        <f t="shared" ref="Y629:Y644" si="765">+IF(X629="E","E",(W629+X629))</f>
        <v>0</v>
      </c>
      <c r="Z629" s="51"/>
      <c r="AA629" s="334">
        <f t="shared" ref="AA629:AA644" si="766">+IF(Y629="E","E",(Y629-Z629))</f>
        <v>0</v>
      </c>
      <c r="AB629" s="327" t="str">
        <f>IF(A629="A","√",IF('Formulario 1'!$D$11=8,IF('Cuadro de Personal'!Q629&gt;30,"E",IF(Y629&gt;48,"E","√")),IF(Y629&gt;48,"E","√")))</f>
        <v>√</v>
      </c>
      <c r="AC629" s="1">
        <f t="shared" si="763"/>
        <v>1</v>
      </c>
      <c r="AE629" s="1" t="str">
        <f t="shared" si="712"/>
        <v/>
      </c>
      <c r="AF629" s="1">
        <f t="shared" si="733"/>
        <v>0</v>
      </c>
      <c r="AG629" s="1">
        <f t="shared" ca="1" si="738"/>
        <v>11</v>
      </c>
      <c r="AH629" s="1" t="str">
        <f t="shared" si="734"/>
        <v/>
      </c>
      <c r="AI629" s="1" t="str">
        <f t="shared" si="735"/>
        <v/>
      </c>
      <c r="AJ629" s="1" t="str">
        <f t="shared" si="736"/>
        <v/>
      </c>
      <c r="AL629" s="167">
        <f t="shared" ref="AL629:BE629" si="767">+IF($AE629="CC",SUMIF($R629:$V629,AL$9,$R648:$V648),0)</f>
        <v>0</v>
      </c>
      <c r="AM629" s="167">
        <f t="shared" si="767"/>
        <v>0</v>
      </c>
      <c r="AN629" s="167">
        <f t="shared" si="767"/>
        <v>0</v>
      </c>
      <c r="AO629" s="167">
        <f t="shared" si="767"/>
        <v>0</v>
      </c>
      <c r="AP629" s="167">
        <f t="shared" si="767"/>
        <v>0</v>
      </c>
      <c r="AQ629" s="167">
        <f t="shared" si="767"/>
        <v>0</v>
      </c>
      <c r="AR629" s="167">
        <f t="shared" si="767"/>
        <v>0</v>
      </c>
      <c r="AS629" s="167">
        <f t="shared" si="767"/>
        <v>0</v>
      </c>
      <c r="AT629" s="167">
        <f t="shared" si="767"/>
        <v>0</v>
      </c>
      <c r="AU629" s="167">
        <f t="shared" si="767"/>
        <v>0</v>
      </c>
      <c r="AV629" s="167">
        <f t="shared" si="767"/>
        <v>0</v>
      </c>
      <c r="AW629" s="167">
        <f t="shared" si="767"/>
        <v>0</v>
      </c>
      <c r="AX629" s="167">
        <f t="shared" si="767"/>
        <v>0</v>
      </c>
      <c r="AY629" s="167">
        <f t="shared" si="767"/>
        <v>0</v>
      </c>
      <c r="AZ629" s="167">
        <f t="shared" si="767"/>
        <v>0</v>
      </c>
      <c r="BA629" s="167">
        <f t="shared" si="767"/>
        <v>0</v>
      </c>
      <c r="BB629" s="167">
        <f t="shared" si="767"/>
        <v>0</v>
      </c>
      <c r="BC629" s="167">
        <f t="shared" si="767"/>
        <v>0</v>
      </c>
      <c r="BD629" s="167">
        <f t="shared" si="767"/>
        <v>0</v>
      </c>
      <c r="BE629" s="167">
        <f t="shared" si="767"/>
        <v>0</v>
      </c>
      <c r="BG629" s="167"/>
    </row>
    <row r="630" spans="1:59">
      <c r="A630" s="93"/>
      <c r="B630" s="94"/>
      <c r="C630" s="324">
        <v>4</v>
      </c>
      <c r="D630" s="832"/>
      <c r="E630" s="833"/>
      <c r="F630" s="833"/>
      <c r="G630" s="834"/>
      <c r="H630" s="49"/>
      <c r="I630" s="50"/>
      <c r="J630" s="866"/>
      <c r="K630" s="867"/>
      <c r="L630" s="51"/>
      <c r="M630" s="52"/>
      <c r="N630" s="52"/>
      <c r="O630" s="52"/>
      <c r="P630" s="52"/>
      <c r="Q630" s="318">
        <f t="shared" si="761"/>
        <v>0</v>
      </c>
      <c r="R630" s="51"/>
      <c r="S630" s="60"/>
      <c r="T630" s="59"/>
      <c r="U630" s="59"/>
      <c r="V630" s="63"/>
      <c r="W630" s="319">
        <f t="shared" si="762"/>
        <v>0</v>
      </c>
      <c r="X630" s="320">
        <f t="shared" si="759"/>
        <v>0</v>
      </c>
      <c r="Y630" s="325">
        <f t="shared" si="765"/>
        <v>0</v>
      </c>
      <c r="Z630" s="51"/>
      <c r="AA630" s="334">
        <f t="shared" si="766"/>
        <v>0</v>
      </c>
      <c r="AB630" s="327" t="str">
        <f>IF(A630="A","√",IF('Formulario 1'!$D$11=8,IF('Cuadro de Personal'!Q630&gt;30,"E",IF(Y630&gt;48,"E","√")),IF(Y630&gt;48,"E","√")))</f>
        <v>√</v>
      </c>
      <c r="AC630" s="1">
        <f t="shared" si="763"/>
        <v>1</v>
      </c>
      <c r="AE630" s="1" t="str">
        <f t="shared" si="712"/>
        <v/>
      </c>
      <c r="AF630" s="1">
        <f t="shared" si="733"/>
        <v>0</v>
      </c>
      <c r="AG630" s="1">
        <f t="shared" ca="1" si="738"/>
        <v>11</v>
      </c>
      <c r="AH630" s="1" t="str">
        <f t="shared" si="734"/>
        <v/>
      </c>
      <c r="AI630" s="1" t="str">
        <f t="shared" si="735"/>
        <v/>
      </c>
      <c r="AJ630" s="1" t="str">
        <f t="shared" si="736"/>
        <v/>
      </c>
      <c r="AL630" s="167">
        <f t="shared" ref="AL630:BE630" si="768">+IF($AE630="CC",SUMIF($R630:$V630,AL$9,$R649:$V649),0)</f>
        <v>0</v>
      </c>
      <c r="AM630" s="167">
        <f t="shared" si="768"/>
        <v>0</v>
      </c>
      <c r="AN630" s="167">
        <f t="shared" si="768"/>
        <v>0</v>
      </c>
      <c r="AO630" s="167">
        <f t="shared" si="768"/>
        <v>0</v>
      </c>
      <c r="AP630" s="167">
        <f t="shared" si="768"/>
        <v>0</v>
      </c>
      <c r="AQ630" s="167">
        <f t="shared" si="768"/>
        <v>0</v>
      </c>
      <c r="AR630" s="167">
        <f t="shared" si="768"/>
        <v>0</v>
      </c>
      <c r="AS630" s="167">
        <f t="shared" si="768"/>
        <v>0</v>
      </c>
      <c r="AT630" s="167">
        <f t="shared" si="768"/>
        <v>0</v>
      </c>
      <c r="AU630" s="167">
        <f t="shared" si="768"/>
        <v>0</v>
      </c>
      <c r="AV630" s="167">
        <f t="shared" si="768"/>
        <v>0</v>
      </c>
      <c r="AW630" s="167">
        <f t="shared" si="768"/>
        <v>0</v>
      </c>
      <c r="AX630" s="167">
        <f t="shared" si="768"/>
        <v>0</v>
      </c>
      <c r="AY630" s="167">
        <f t="shared" si="768"/>
        <v>0</v>
      </c>
      <c r="AZ630" s="167">
        <f t="shared" si="768"/>
        <v>0</v>
      </c>
      <c r="BA630" s="167">
        <f t="shared" si="768"/>
        <v>0</v>
      </c>
      <c r="BB630" s="167">
        <f t="shared" si="768"/>
        <v>0</v>
      </c>
      <c r="BC630" s="167">
        <f t="shared" si="768"/>
        <v>0</v>
      </c>
      <c r="BD630" s="167">
        <f t="shared" si="768"/>
        <v>0</v>
      </c>
      <c r="BE630" s="167">
        <f t="shared" si="768"/>
        <v>0</v>
      </c>
      <c r="BG630" s="167"/>
    </row>
    <row r="631" spans="1:59">
      <c r="A631" s="93"/>
      <c r="B631" s="94"/>
      <c r="C631" s="324">
        <v>5</v>
      </c>
      <c r="D631" s="832"/>
      <c r="E631" s="833"/>
      <c r="F631" s="833"/>
      <c r="G631" s="834"/>
      <c r="H631" s="49"/>
      <c r="I631" s="50"/>
      <c r="J631" s="866"/>
      <c r="K631" s="867"/>
      <c r="L631" s="51"/>
      <c r="M631" s="52"/>
      <c r="N631" s="52"/>
      <c r="O631" s="52"/>
      <c r="P631" s="52"/>
      <c r="Q631" s="318">
        <f t="shared" si="761"/>
        <v>0</v>
      </c>
      <c r="R631" s="51"/>
      <c r="S631" s="60"/>
      <c r="T631" s="59"/>
      <c r="U631" s="59"/>
      <c r="V631" s="63"/>
      <c r="W631" s="319">
        <f t="shared" si="762"/>
        <v>0</v>
      </c>
      <c r="X631" s="320">
        <f t="shared" si="759"/>
        <v>0</v>
      </c>
      <c r="Y631" s="325">
        <f t="shared" si="765"/>
        <v>0</v>
      </c>
      <c r="Z631" s="51"/>
      <c r="AA631" s="334">
        <f t="shared" si="766"/>
        <v>0</v>
      </c>
      <c r="AB631" s="327" t="str">
        <f>IF(A631="A","√",IF('Formulario 1'!$D$11=8,IF('Cuadro de Personal'!Q631&gt;30,"E",IF(Y631&gt;48,"E","√")),IF(Y631&gt;48,"E","√")))</f>
        <v>√</v>
      </c>
      <c r="AC631" s="1">
        <f t="shared" si="763"/>
        <v>1</v>
      </c>
      <c r="AE631" s="1" t="str">
        <f t="shared" si="712"/>
        <v/>
      </c>
      <c r="AF631" s="1">
        <f t="shared" si="733"/>
        <v>0</v>
      </c>
      <c r="AG631" s="1">
        <f t="shared" ca="1" si="738"/>
        <v>11</v>
      </c>
      <c r="AH631" s="1" t="str">
        <f t="shared" si="734"/>
        <v/>
      </c>
      <c r="AI631" s="1" t="str">
        <f t="shared" si="735"/>
        <v/>
      </c>
      <c r="AJ631" s="1" t="str">
        <f t="shared" si="736"/>
        <v/>
      </c>
      <c r="AL631" s="167">
        <f t="shared" ref="AL631:BE631" si="769">+IF($AE631="CC",SUMIF($R631:$V631,AL$9,$R650:$V650),0)</f>
        <v>0</v>
      </c>
      <c r="AM631" s="167">
        <f t="shared" si="769"/>
        <v>0</v>
      </c>
      <c r="AN631" s="167">
        <f t="shared" si="769"/>
        <v>0</v>
      </c>
      <c r="AO631" s="167">
        <f t="shared" si="769"/>
        <v>0</v>
      </c>
      <c r="AP631" s="167">
        <f t="shared" si="769"/>
        <v>0</v>
      </c>
      <c r="AQ631" s="167">
        <f t="shared" si="769"/>
        <v>0</v>
      </c>
      <c r="AR631" s="167">
        <f t="shared" si="769"/>
        <v>0</v>
      </c>
      <c r="AS631" s="167">
        <f t="shared" si="769"/>
        <v>0</v>
      </c>
      <c r="AT631" s="167">
        <f t="shared" si="769"/>
        <v>0</v>
      </c>
      <c r="AU631" s="167">
        <f t="shared" si="769"/>
        <v>0</v>
      </c>
      <c r="AV631" s="167">
        <f t="shared" si="769"/>
        <v>0</v>
      </c>
      <c r="AW631" s="167">
        <f t="shared" si="769"/>
        <v>0</v>
      </c>
      <c r="AX631" s="167">
        <f t="shared" si="769"/>
        <v>0</v>
      </c>
      <c r="AY631" s="167">
        <f t="shared" si="769"/>
        <v>0</v>
      </c>
      <c r="AZ631" s="167">
        <f t="shared" si="769"/>
        <v>0</v>
      </c>
      <c r="BA631" s="167">
        <f t="shared" si="769"/>
        <v>0</v>
      </c>
      <c r="BB631" s="167">
        <f t="shared" si="769"/>
        <v>0</v>
      </c>
      <c r="BC631" s="167">
        <f t="shared" si="769"/>
        <v>0</v>
      </c>
      <c r="BD631" s="167">
        <f t="shared" si="769"/>
        <v>0</v>
      </c>
      <c r="BE631" s="167">
        <f t="shared" si="769"/>
        <v>0</v>
      </c>
      <c r="BG631" s="167"/>
    </row>
    <row r="632" spans="1:59">
      <c r="A632" s="93"/>
      <c r="B632" s="94"/>
      <c r="C632" s="324">
        <v>6</v>
      </c>
      <c r="D632" s="832"/>
      <c r="E632" s="833"/>
      <c r="F632" s="833"/>
      <c r="G632" s="834"/>
      <c r="H632" s="49"/>
      <c r="I632" s="50"/>
      <c r="J632" s="866"/>
      <c r="K632" s="867"/>
      <c r="L632" s="51"/>
      <c r="M632" s="52"/>
      <c r="N632" s="52"/>
      <c r="O632" s="52"/>
      <c r="P632" s="52"/>
      <c r="Q632" s="318">
        <f t="shared" si="761"/>
        <v>0</v>
      </c>
      <c r="R632" s="51"/>
      <c r="S632" s="60"/>
      <c r="T632" s="59"/>
      <c r="U632" s="59"/>
      <c r="V632" s="63"/>
      <c r="W632" s="319">
        <f t="shared" si="762"/>
        <v>0</v>
      </c>
      <c r="X632" s="320">
        <f t="shared" si="759"/>
        <v>0</v>
      </c>
      <c r="Y632" s="325">
        <f t="shared" si="765"/>
        <v>0</v>
      </c>
      <c r="Z632" s="51"/>
      <c r="AA632" s="334">
        <f t="shared" si="766"/>
        <v>0</v>
      </c>
      <c r="AB632" s="327" t="str">
        <f>IF(A632="A","√",IF('Formulario 1'!$D$11=8,IF('Cuadro de Personal'!Q632&gt;30,"E",IF(Y632&gt;48,"E","√")),IF(Y632&gt;48,"E","√")))</f>
        <v>√</v>
      </c>
      <c r="AC632" s="1">
        <f t="shared" si="763"/>
        <v>1</v>
      </c>
      <c r="AE632" s="1" t="str">
        <f t="shared" si="712"/>
        <v/>
      </c>
      <c r="AF632" s="1">
        <f t="shared" si="733"/>
        <v>0</v>
      </c>
      <c r="AG632" s="1">
        <f t="shared" ca="1" si="738"/>
        <v>11</v>
      </c>
      <c r="AH632" s="1" t="str">
        <f t="shared" si="734"/>
        <v/>
      </c>
      <c r="AI632" s="1" t="str">
        <f t="shared" si="735"/>
        <v/>
      </c>
      <c r="AJ632" s="1" t="str">
        <f t="shared" si="736"/>
        <v/>
      </c>
      <c r="AL632" s="167">
        <f t="shared" ref="AL632:BE632" si="770">+IF($AE632="CC",SUMIF($R632:$V632,AL$9,$R651:$V651),0)</f>
        <v>0</v>
      </c>
      <c r="AM632" s="167">
        <f t="shared" si="770"/>
        <v>0</v>
      </c>
      <c r="AN632" s="167">
        <f t="shared" si="770"/>
        <v>0</v>
      </c>
      <c r="AO632" s="167">
        <f t="shared" si="770"/>
        <v>0</v>
      </c>
      <c r="AP632" s="167">
        <f t="shared" si="770"/>
        <v>0</v>
      </c>
      <c r="AQ632" s="167">
        <f t="shared" si="770"/>
        <v>0</v>
      </c>
      <c r="AR632" s="167">
        <f t="shared" si="770"/>
        <v>0</v>
      </c>
      <c r="AS632" s="167">
        <f t="shared" si="770"/>
        <v>0</v>
      </c>
      <c r="AT632" s="167">
        <f t="shared" si="770"/>
        <v>0</v>
      </c>
      <c r="AU632" s="167">
        <f t="shared" si="770"/>
        <v>0</v>
      </c>
      <c r="AV632" s="167">
        <f t="shared" si="770"/>
        <v>0</v>
      </c>
      <c r="AW632" s="167">
        <f t="shared" si="770"/>
        <v>0</v>
      </c>
      <c r="AX632" s="167">
        <f t="shared" si="770"/>
        <v>0</v>
      </c>
      <c r="AY632" s="167">
        <f t="shared" si="770"/>
        <v>0</v>
      </c>
      <c r="AZ632" s="167">
        <f t="shared" si="770"/>
        <v>0</v>
      </c>
      <c r="BA632" s="167">
        <f t="shared" si="770"/>
        <v>0</v>
      </c>
      <c r="BB632" s="167">
        <f t="shared" si="770"/>
        <v>0</v>
      </c>
      <c r="BC632" s="167">
        <f t="shared" si="770"/>
        <v>0</v>
      </c>
      <c r="BD632" s="167">
        <f t="shared" si="770"/>
        <v>0</v>
      </c>
      <c r="BE632" s="167">
        <f t="shared" si="770"/>
        <v>0</v>
      </c>
      <c r="BG632" s="167"/>
    </row>
    <row r="633" spans="1:59">
      <c r="A633" s="93"/>
      <c r="B633" s="94"/>
      <c r="C633" s="324">
        <v>7</v>
      </c>
      <c r="D633" s="832"/>
      <c r="E633" s="833"/>
      <c r="F633" s="833"/>
      <c r="G633" s="834"/>
      <c r="H633" s="49"/>
      <c r="I633" s="50"/>
      <c r="J633" s="866"/>
      <c r="K633" s="867"/>
      <c r="L633" s="51"/>
      <c r="M633" s="52"/>
      <c r="N633" s="52"/>
      <c r="O633" s="52"/>
      <c r="P633" s="52"/>
      <c r="Q633" s="318">
        <f t="shared" si="761"/>
        <v>0</v>
      </c>
      <c r="R633" s="51"/>
      <c r="S633" s="60"/>
      <c r="T633" s="59"/>
      <c r="U633" s="59"/>
      <c r="V633" s="63"/>
      <c r="W633" s="319">
        <f t="shared" si="762"/>
        <v>0</v>
      </c>
      <c r="X633" s="320">
        <f t="shared" si="759"/>
        <v>0</v>
      </c>
      <c r="Y633" s="325">
        <f t="shared" si="765"/>
        <v>0</v>
      </c>
      <c r="Z633" s="51"/>
      <c r="AA633" s="334">
        <f t="shared" si="766"/>
        <v>0</v>
      </c>
      <c r="AB633" s="327" t="str">
        <f>IF(A633="A","√",IF('Formulario 1'!$D$11=8,IF('Cuadro de Personal'!Q633&gt;30,"E",IF(Y633&gt;48,"E","√")),IF(Y633&gt;48,"E","√")))</f>
        <v>√</v>
      </c>
      <c r="AC633" s="1">
        <f t="shared" si="763"/>
        <v>1</v>
      </c>
      <c r="AE633" s="1" t="str">
        <f t="shared" si="712"/>
        <v/>
      </c>
      <c r="AF633" s="1">
        <f t="shared" si="733"/>
        <v>0</v>
      </c>
      <c r="AG633" s="1">
        <f t="shared" ca="1" si="738"/>
        <v>11</v>
      </c>
      <c r="AH633" s="1" t="str">
        <f t="shared" si="734"/>
        <v/>
      </c>
      <c r="AI633" s="1" t="str">
        <f t="shared" si="735"/>
        <v/>
      </c>
      <c r="AJ633" s="1" t="str">
        <f t="shared" si="736"/>
        <v/>
      </c>
      <c r="AL633" s="167">
        <f t="shared" ref="AL633:BE633" si="771">+IF($AE633="CC",SUMIF($R633:$V633,AL$9,$R652:$V652),0)</f>
        <v>0</v>
      </c>
      <c r="AM633" s="167">
        <f t="shared" si="771"/>
        <v>0</v>
      </c>
      <c r="AN633" s="167">
        <f t="shared" si="771"/>
        <v>0</v>
      </c>
      <c r="AO633" s="167">
        <f t="shared" si="771"/>
        <v>0</v>
      </c>
      <c r="AP633" s="167">
        <f t="shared" si="771"/>
        <v>0</v>
      </c>
      <c r="AQ633" s="167">
        <f t="shared" si="771"/>
        <v>0</v>
      </c>
      <c r="AR633" s="167">
        <f t="shared" si="771"/>
        <v>0</v>
      </c>
      <c r="AS633" s="167">
        <f t="shared" si="771"/>
        <v>0</v>
      </c>
      <c r="AT633" s="167">
        <f t="shared" si="771"/>
        <v>0</v>
      </c>
      <c r="AU633" s="167">
        <f t="shared" si="771"/>
        <v>0</v>
      </c>
      <c r="AV633" s="167">
        <f t="shared" si="771"/>
        <v>0</v>
      </c>
      <c r="AW633" s="167">
        <f t="shared" si="771"/>
        <v>0</v>
      </c>
      <c r="AX633" s="167">
        <f t="shared" si="771"/>
        <v>0</v>
      </c>
      <c r="AY633" s="167">
        <f t="shared" si="771"/>
        <v>0</v>
      </c>
      <c r="AZ633" s="167">
        <f t="shared" si="771"/>
        <v>0</v>
      </c>
      <c r="BA633" s="167">
        <f t="shared" si="771"/>
        <v>0</v>
      </c>
      <c r="BB633" s="167">
        <f t="shared" si="771"/>
        <v>0</v>
      </c>
      <c r="BC633" s="167">
        <f t="shared" si="771"/>
        <v>0</v>
      </c>
      <c r="BD633" s="167">
        <f t="shared" si="771"/>
        <v>0</v>
      </c>
      <c r="BE633" s="167">
        <f t="shared" si="771"/>
        <v>0</v>
      </c>
      <c r="BG633" s="167"/>
    </row>
    <row r="634" spans="1:59">
      <c r="A634" s="93"/>
      <c r="B634" s="94"/>
      <c r="C634" s="324">
        <v>8</v>
      </c>
      <c r="D634" s="832"/>
      <c r="E634" s="833"/>
      <c r="F634" s="833"/>
      <c r="G634" s="834"/>
      <c r="H634" s="49"/>
      <c r="I634" s="50"/>
      <c r="J634" s="866"/>
      <c r="K634" s="867"/>
      <c r="L634" s="51"/>
      <c r="M634" s="52"/>
      <c r="N634" s="52"/>
      <c r="O634" s="52"/>
      <c r="P634" s="52"/>
      <c r="Q634" s="318">
        <f t="shared" si="761"/>
        <v>0</v>
      </c>
      <c r="R634" s="51"/>
      <c r="S634" s="60"/>
      <c r="T634" s="59"/>
      <c r="U634" s="59"/>
      <c r="V634" s="63"/>
      <c r="W634" s="319">
        <f t="shared" si="762"/>
        <v>0</v>
      </c>
      <c r="X634" s="320">
        <f t="shared" si="759"/>
        <v>0</v>
      </c>
      <c r="Y634" s="325">
        <f t="shared" si="765"/>
        <v>0</v>
      </c>
      <c r="Z634" s="51"/>
      <c r="AA634" s="334">
        <f t="shared" si="766"/>
        <v>0</v>
      </c>
      <c r="AB634" s="327" t="str">
        <f>IF(A634="A","√",IF('Formulario 1'!$D$11=8,IF('Cuadro de Personal'!Q634&gt;30,"E",IF(Y634&gt;48,"E","√")),IF(Y634&gt;48,"E","√")))</f>
        <v>√</v>
      </c>
      <c r="AC634" s="1">
        <f t="shared" si="763"/>
        <v>1</v>
      </c>
      <c r="AE634" s="1" t="str">
        <f t="shared" si="712"/>
        <v/>
      </c>
      <c r="AF634" s="1">
        <f t="shared" si="733"/>
        <v>0</v>
      </c>
      <c r="AG634" s="1">
        <f t="shared" ca="1" si="738"/>
        <v>11</v>
      </c>
      <c r="AH634" s="1" t="str">
        <f t="shared" si="734"/>
        <v/>
      </c>
      <c r="AI634" s="1" t="str">
        <f t="shared" si="735"/>
        <v/>
      </c>
      <c r="AJ634" s="1" t="str">
        <f t="shared" si="736"/>
        <v/>
      </c>
      <c r="AL634" s="167">
        <f t="shared" ref="AL634:BE634" si="772">+IF($AE634="CC",SUMIF($R634:$V634,AL$9,$R653:$V653),0)</f>
        <v>0</v>
      </c>
      <c r="AM634" s="167">
        <f t="shared" si="772"/>
        <v>0</v>
      </c>
      <c r="AN634" s="167">
        <f t="shared" si="772"/>
        <v>0</v>
      </c>
      <c r="AO634" s="167">
        <f t="shared" si="772"/>
        <v>0</v>
      </c>
      <c r="AP634" s="167">
        <f t="shared" si="772"/>
        <v>0</v>
      </c>
      <c r="AQ634" s="167">
        <f t="shared" si="772"/>
        <v>0</v>
      </c>
      <c r="AR634" s="167">
        <f t="shared" si="772"/>
        <v>0</v>
      </c>
      <c r="AS634" s="167">
        <f t="shared" si="772"/>
        <v>0</v>
      </c>
      <c r="AT634" s="167">
        <f t="shared" si="772"/>
        <v>0</v>
      </c>
      <c r="AU634" s="167">
        <f t="shared" si="772"/>
        <v>0</v>
      </c>
      <c r="AV634" s="167">
        <f t="shared" si="772"/>
        <v>0</v>
      </c>
      <c r="AW634" s="167">
        <f t="shared" si="772"/>
        <v>0</v>
      </c>
      <c r="AX634" s="167">
        <f t="shared" si="772"/>
        <v>0</v>
      </c>
      <c r="AY634" s="167">
        <f t="shared" si="772"/>
        <v>0</v>
      </c>
      <c r="AZ634" s="167">
        <f t="shared" si="772"/>
        <v>0</v>
      </c>
      <c r="BA634" s="167">
        <f t="shared" si="772"/>
        <v>0</v>
      </c>
      <c r="BB634" s="167">
        <f t="shared" si="772"/>
        <v>0</v>
      </c>
      <c r="BC634" s="167">
        <f t="shared" si="772"/>
        <v>0</v>
      </c>
      <c r="BD634" s="167">
        <f t="shared" si="772"/>
        <v>0</v>
      </c>
      <c r="BE634" s="167">
        <f t="shared" si="772"/>
        <v>0</v>
      </c>
      <c r="BG634" s="167"/>
    </row>
    <row r="635" spans="1:59">
      <c r="A635" s="93"/>
      <c r="B635" s="94"/>
      <c r="C635" s="324">
        <v>9</v>
      </c>
      <c r="D635" s="832"/>
      <c r="E635" s="833"/>
      <c r="F635" s="833"/>
      <c r="G635" s="834"/>
      <c r="H635" s="49"/>
      <c r="I635" s="50"/>
      <c r="J635" s="866"/>
      <c r="K635" s="867"/>
      <c r="L635" s="51"/>
      <c r="M635" s="52"/>
      <c r="N635" s="52"/>
      <c r="O635" s="52"/>
      <c r="P635" s="52"/>
      <c r="Q635" s="318">
        <f t="shared" si="761"/>
        <v>0</v>
      </c>
      <c r="R635" s="51"/>
      <c r="S635" s="60"/>
      <c r="T635" s="59"/>
      <c r="U635" s="59"/>
      <c r="V635" s="63"/>
      <c r="W635" s="319">
        <f t="shared" si="762"/>
        <v>0</v>
      </c>
      <c r="X635" s="320">
        <f t="shared" si="759"/>
        <v>0</v>
      </c>
      <c r="Y635" s="325">
        <f t="shared" si="765"/>
        <v>0</v>
      </c>
      <c r="Z635" s="51"/>
      <c r="AA635" s="334">
        <f t="shared" si="766"/>
        <v>0</v>
      </c>
      <c r="AB635" s="327" t="str">
        <f>IF(A635="A","√",IF('Formulario 1'!$D$11=8,IF('Cuadro de Personal'!Q635&gt;30,"E",IF(Y635&gt;48,"E","√")),IF(Y635&gt;48,"E","√")))</f>
        <v>√</v>
      </c>
      <c r="AC635" s="1">
        <f t="shared" si="763"/>
        <v>1</v>
      </c>
      <c r="AE635" s="1" t="str">
        <f t="shared" si="712"/>
        <v/>
      </c>
      <c r="AF635" s="1">
        <f t="shared" si="733"/>
        <v>0</v>
      </c>
      <c r="AG635" s="1">
        <f t="shared" ca="1" si="738"/>
        <v>11</v>
      </c>
      <c r="AH635" s="1" t="str">
        <f t="shared" si="734"/>
        <v/>
      </c>
      <c r="AI635" s="1" t="str">
        <f t="shared" si="735"/>
        <v/>
      </c>
      <c r="AJ635" s="1" t="str">
        <f t="shared" si="736"/>
        <v/>
      </c>
      <c r="AL635" s="167">
        <f t="shared" ref="AL635:BE635" si="773">+IF($AE635="CC",SUMIF($R635:$V635,AL$9,$R654:$V654),0)</f>
        <v>0</v>
      </c>
      <c r="AM635" s="167">
        <f t="shared" si="773"/>
        <v>0</v>
      </c>
      <c r="AN635" s="167">
        <f t="shared" si="773"/>
        <v>0</v>
      </c>
      <c r="AO635" s="167">
        <f t="shared" si="773"/>
        <v>0</v>
      </c>
      <c r="AP635" s="167">
        <f t="shared" si="773"/>
        <v>0</v>
      </c>
      <c r="AQ635" s="167">
        <f t="shared" si="773"/>
        <v>0</v>
      </c>
      <c r="AR635" s="167">
        <f t="shared" si="773"/>
        <v>0</v>
      </c>
      <c r="AS635" s="167">
        <f t="shared" si="773"/>
        <v>0</v>
      </c>
      <c r="AT635" s="167">
        <f t="shared" si="773"/>
        <v>0</v>
      </c>
      <c r="AU635" s="167">
        <f t="shared" si="773"/>
        <v>0</v>
      </c>
      <c r="AV635" s="167">
        <f t="shared" si="773"/>
        <v>0</v>
      </c>
      <c r="AW635" s="167">
        <f t="shared" si="773"/>
        <v>0</v>
      </c>
      <c r="AX635" s="167">
        <f t="shared" si="773"/>
        <v>0</v>
      </c>
      <c r="AY635" s="167">
        <f t="shared" si="773"/>
        <v>0</v>
      </c>
      <c r="AZ635" s="167">
        <f t="shared" si="773"/>
        <v>0</v>
      </c>
      <c r="BA635" s="167">
        <f t="shared" si="773"/>
        <v>0</v>
      </c>
      <c r="BB635" s="167">
        <f t="shared" si="773"/>
        <v>0</v>
      </c>
      <c r="BC635" s="167">
        <f t="shared" si="773"/>
        <v>0</v>
      </c>
      <c r="BD635" s="167">
        <f t="shared" si="773"/>
        <v>0</v>
      </c>
      <c r="BE635" s="167">
        <f t="shared" si="773"/>
        <v>0</v>
      </c>
      <c r="BG635" s="167"/>
    </row>
    <row r="636" spans="1:59">
      <c r="A636" s="93"/>
      <c r="B636" s="94"/>
      <c r="C636" s="324">
        <v>10</v>
      </c>
      <c r="D636" s="832"/>
      <c r="E636" s="833"/>
      <c r="F636" s="833"/>
      <c r="G636" s="834"/>
      <c r="H636" s="49"/>
      <c r="I636" s="50"/>
      <c r="J636" s="866"/>
      <c r="K636" s="867"/>
      <c r="L636" s="51"/>
      <c r="M636" s="52"/>
      <c r="N636" s="52"/>
      <c r="O636" s="52"/>
      <c r="P636" s="52"/>
      <c r="Q636" s="318">
        <f t="shared" si="761"/>
        <v>0</v>
      </c>
      <c r="R636" s="51"/>
      <c r="S636" s="60"/>
      <c r="T636" s="59"/>
      <c r="U636" s="59"/>
      <c r="V636" s="63"/>
      <c r="W636" s="319">
        <f t="shared" si="762"/>
        <v>0</v>
      </c>
      <c r="X636" s="320">
        <f t="shared" si="759"/>
        <v>0</v>
      </c>
      <c r="Y636" s="325">
        <f t="shared" si="765"/>
        <v>0</v>
      </c>
      <c r="Z636" s="51"/>
      <c r="AA636" s="334">
        <f t="shared" si="766"/>
        <v>0</v>
      </c>
      <c r="AB636" s="327" t="str">
        <f>IF(A636="A","√",IF('Formulario 1'!$D$11=8,IF('Cuadro de Personal'!Q636&gt;30,"E",IF(Y636&gt;48,"E","√")),IF(Y636&gt;48,"E","√")))</f>
        <v>√</v>
      </c>
      <c r="AC636" s="1">
        <f t="shared" si="763"/>
        <v>1</v>
      </c>
      <c r="AE636" s="1" t="str">
        <f t="shared" si="712"/>
        <v/>
      </c>
      <c r="AF636" s="1">
        <f t="shared" si="733"/>
        <v>0</v>
      </c>
      <c r="AG636" s="1">
        <f t="shared" ca="1" si="738"/>
        <v>11</v>
      </c>
      <c r="AH636" s="1" t="str">
        <f t="shared" si="734"/>
        <v/>
      </c>
      <c r="AI636" s="1" t="str">
        <f t="shared" si="735"/>
        <v/>
      </c>
      <c r="AJ636" s="1" t="str">
        <f t="shared" si="736"/>
        <v/>
      </c>
      <c r="AL636" s="167">
        <f t="shared" ref="AL636:BE636" si="774">+IF($AE636="CC",SUMIF($R636:$V636,AL$9,$R655:$V655),0)</f>
        <v>0</v>
      </c>
      <c r="AM636" s="167">
        <f t="shared" si="774"/>
        <v>0</v>
      </c>
      <c r="AN636" s="167">
        <f t="shared" si="774"/>
        <v>0</v>
      </c>
      <c r="AO636" s="167">
        <f t="shared" si="774"/>
        <v>0</v>
      </c>
      <c r="AP636" s="167">
        <f t="shared" si="774"/>
        <v>0</v>
      </c>
      <c r="AQ636" s="167">
        <f t="shared" si="774"/>
        <v>0</v>
      </c>
      <c r="AR636" s="167">
        <f t="shared" si="774"/>
        <v>0</v>
      </c>
      <c r="AS636" s="167">
        <f t="shared" si="774"/>
        <v>0</v>
      </c>
      <c r="AT636" s="167">
        <f t="shared" si="774"/>
        <v>0</v>
      </c>
      <c r="AU636" s="167">
        <f t="shared" si="774"/>
        <v>0</v>
      </c>
      <c r="AV636" s="167">
        <f t="shared" si="774"/>
        <v>0</v>
      </c>
      <c r="AW636" s="167">
        <f t="shared" si="774"/>
        <v>0</v>
      </c>
      <c r="AX636" s="167">
        <f t="shared" si="774"/>
        <v>0</v>
      </c>
      <c r="AY636" s="167">
        <f t="shared" si="774"/>
        <v>0</v>
      </c>
      <c r="AZ636" s="167">
        <f t="shared" si="774"/>
        <v>0</v>
      </c>
      <c r="BA636" s="167">
        <f t="shared" si="774"/>
        <v>0</v>
      </c>
      <c r="BB636" s="167">
        <f t="shared" si="774"/>
        <v>0</v>
      </c>
      <c r="BC636" s="167">
        <f t="shared" si="774"/>
        <v>0</v>
      </c>
      <c r="BD636" s="167">
        <f t="shared" si="774"/>
        <v>0</v>
      </c>
      <c r="BE636" s="167">
        <f t="shared" si="774"/>
        <v>0</v>
      </c>
      <c r="BG636" s="167"/>
    </row>
    <row r="637" spans="1:59">
      <c r="A637" s="93"/>
      <c r="B637" s="94"/>
      <c r="C637" s="324">
        <v>11</v>
      </c>
      <c r="D637" s="832"/>
      <c r="E637" s="833"/>
      <c r="F637" s="833"/>
      <c r="G637" s="834"/>
      <c r="H637" s="49"/>
      <c r="I637" s="50"/>
      <c r="J637" s="866"/>
      <c r="K637" s="867"/>
      <c r="L637" s="51"/>
      <c r="M637" s="52"/>
      <c r="N637" s="52"/>
      <c r="O637" s="52"/>
      <c r="P637" s="52"/>
      <c r="Q637" s="318">
        <f t="shared" si="761"/>
        <v>0</v>
      </c>
      <c r="R637" s="51"/>
      <c r="S637" s="60"/>
      <c r="T637" s="59"/>
      <c r="U637" s="59"/>
      <c r="V637" s="63"/>
      <c r="W637" s="319">
        <f t="shared" si="762"/>
        <v>0</v>
      </c>
      <c r="X637" s="320">
        <f t="shared" si="759"/>
        <v>0</v>
      </c>
      <c r="Y637" s="325">
        <f t="shared" si="765"/>
        <v>0</v>
      </c>
      <c r="Z637" s="51"/>
      <c r="AA637" s="334">
        <f t="shared" si="766"/>
        <v>0</v>
      </c>
      <c r="AB637" s="327" t="str">
        <f>IF(A637="A","√",IF('Formulario 1'!$D$11=8,IF('Cuadro de Personal'!Q637&gt;30,"E",IF(Y637&gt;48,"E","√")),IF(Y637&gt;48,"E","√")))</f>
        <v>√</v>
      </c>
      <c r="AC637" s="1">
        <f t="shared" si="763"/>
        <v>1</v>
      </c>
      <c r="AE637" s="1" t="str">
        <f t="shared" si="712"/>
        <v/>
      </c>
      <c r="AF637" s="1">
        <f t="shared" si="733"/>
        <v>0</v>
      </c>
      <c r="AG637" s="1">
        <f t="shared" ca="1" si="738"/>
        <v>11</v>
      </c>
      <c r="AH637" s="1" t="str">
        <f t="shared" si="734"/>
        <v/>
      </c>
      <c r="AI637" s="1" t="str">
        <f t="shared" si="735"/>
        <v/>
      </c>
      <c r="AJ637" s="1" t="str">
        <f t="shared" si="736"/>
        <v/>
      </c>
      <c r="AL637" s="167">
        <f t="shared" ref="AL637:BE637" si="775">+IF($AE637="CC",SUMIF($R637:$V637,AL$9,$R656:$V656),0)</f>
        <v>0</v>
      </c>
      <c r="AM637" s="167">
        <f t="shared" si="775"/>
        <v>0</v>
      </c>
      <c r="AN637" s="167">
        <f t="shared" si="775"/>
        <v>0</v>
      </c>
      <c r="AO637" s="167">
        <f t="shared" si="775"/>
        <v>0</v>
      </c>
      <c r="AP637" s="167">
        <f t="shared" si="775"/>
        <v>0</v>
      </c>
      <c r="AQ637" s="167">
        <f t="shared" si="775"/>
        <v>0</v>
      </c>
      <c r="AR637" s="167">
        <f t="shared" si="775"/>
        <v>0</v>
      </c>
      <c r="AS637" s="167">
        <f t="shared" si="775"/>
        <v>0</v>
      </c>
      <c r="AT637" s="167">
        <f t="shared" si="775"/>
        <v>0</v>
      </c>
      <c r="AU637" s="167">
        <f t="shared" si="775"/>
        <v>0</v>
      </c>
      <c r="AV637" s="167">
        <f t="shared" si="775"/>
        <v>0</v>
      </c>
      <c r="AW637" s="167">
        <f t="shared" si="775"/>
        <v>0</v>
      </c>
      <c r="AX637" s="167">
        <f t="shared" si="775"/>
        <v>0</v>
      </c>
      <c r="AY637" s="167">
        <f t="shared" si="775"/>
        <v>0</v>
      </c>
      <c r="AZ637" s="167">
        <f t="shared" si="775"/>
        <v>0</v>
      </c>
      <c r="BA637" s="167">
        <f t="shared" si="775"/>
        <v>0</v>
      </c>
      <c r="BB637" s="167">
        <f t="shared" si="775"/>
        <v>0</v>
      </c>
      <c r="BC637" s="167">
        <f t="shared" si="775"/>
        <v>0</v>
      </c>
      <c r="BD637" s="167">
        <f t="shared" si="775"/>
        <v>0</v>
      </c>
      <c r="BE637" s="167">
        <f t="shared" si="775"/>
        <v>0</v>
      </c>
      <c r="BG637" s="167"/>
    </row>
    <row r="638" spans="1:59">
      <c r="A638" s="93"/>
      <c r="B638" s="94"/>
      <c r="C638" s="324">
        <v>12</v>
      </c>
      <c r="D638" s="832"/>
      <c r="E638" s="833"/>
      <c r="F638" s="833"/>
      <c r="G638" s="834"/>
      <c r="H638" s="49"/>
      <c r="I638" s="50"/>
      <c r="J638" s="866"/>
      <c r="K638" s="867"/>
      <c r="L638" s="51"/>
      <c r="M638" s="52"/>
      <c r="N638" s="52"/>
      <c r="O638" s="52"/>
      <c r="P638" s="52"/>
      <c r="Q638" s="318">
        <f t="shared" si="761"/>
        <v>0</v>
      </c>
      <c r="R638" s="51"/>
      <c r="S638" s="60"/>
      <c r="T638" s="59"/>
      <c r="U638" s="59"/>
      <c r="V638" s="63"/>
      <c r="W638" s="319">
        <f t="shared" si="762"/>
        <v>0</v>
      </c>
      <c r="X638" s="320">
        <f t="shared" si="759"/>
        <v>0</v>
      </c>
      <c r="Y638" s="325">
        <f t="shared" si="765"/>
        <v>0</v>
      </c>
      <c r="Z638" s="51"/>
      <c r="AA638" s="334">
        <f t="shared" si="766"/>
        <v>0</v>
      </c>
      <c r="AB638" s="327" t="str">
        <f>IF(A638="A","√",IF('Formulario 1'!$D$11=8,IF('Cuadro de Personal'!Q638&gt;30,"E",IF(Y638&gt;48,"E","√")),IF(Y638&gt;48,"E","√")))</f>
        <v>√</v>
      </c>
      <c r="AC638" s="1">
        <f t="shared" si="763"/>
        <v>1</v>
      </c>
      <c r="AE638" s="1" t="str">
        <f t="shared" si="712"/>
        <v/>
      </c>
      <c r="AF638" s="1">
        <f t="shared" si="733"/>
        <v>0</v>
      </c>
      <c r="AG638" s="1">
        <f t="shared" ca="1" si="738"/>
        <v>11</v>
      </c>
      <c r="AH638" s="1" t="str">
        <f t="shared" si="734"/>
        <v/>
      </c>
      <c r="AI638" s="1" t="str">
        <f t="shared" si="735"/>
        <v/>
      </c>
      <c r="AJ638" s="1" t="str">
        <f t="shared" si="736"/>
        <v/>
      </c>
      <c r="AL638" s="167">
        <f t="shared" ref="AL638:BE638" si="776">+IF($AE638="CC",SUMIF($R638:$V638,AL$9,$R657:$V657),0)</f>
        <v>0</v>
      </c>
      <c r="AM638" s="167">
        <f t="shared" si="776"/>
        <v>0</v>
      </c>
      <c r="AN638" s="167">
        <f t="shared" si="776"/>
        <v>0</v>
      </c>
      <c r="AO638" s="167">
        <f t="shared" si="776"/>
        <v>0</v>
      </c>
      <c r="AP638" s="167">
        <f t="shared" si="776"/>
        <v>0</v>
      </c>
      <c r="AQ638" s="167">
        <f t="shared" si="776"/>
        <v>0</v>
      </c>
      <c r="AR638" s="167">
        <f t="shared" si="776"/>
        <v>0</v>
      </c>
      <c r="AS638" s="167">
        <f t="shared" si="776"/>
        <v>0</v>
      </c>
      <c r="AT638" s="167">
        <f t="shared" si="776"/>
        <v>0</v>
      </c>
      <c r="AU638" s="167">
        <f t="shared" si="776"/>
        <v>0</v>
      </c>
      <c r="AV638" s="167">
        <f t="shared" si="776"/>
        <v>0</v>
      </c>
      <c r="AW638" s="167">
        <f t="shared" si="776"/>
        <v>0</v>
      </c>
      <c r="AX638" s="167">
        <f t="shared" si="776"/>
        <v>0</v>
      </c>
      <c r="AY638" s="167">
        <f t="shared" si="776"/>
        <v>0</v>
      </c>
      <c r="AZ638" s="167">
        <f t="shared" si="776"/>
        <v>0</v>
      </c>
      <c r="BA638" s="167">
        <f t="shared" si="776"/>
        <v>0</v>
      </c>
      <c r="BB638" s="167">
        <f t="shared" si="776"/>
        <v>0</v>
      </c>
      <c r="BC638" s="167">
        <f t="shared" si="776"/>
        <v>0</v>
      </c>
      <c r="BD638" s="167">
        <f t="shared" si="776"/>
        <v>0</v>
      </c>
      <c r="BE638" s="167">
        <f t="shared" si="776"/>
        <v>0</v>
      </c>
      <c r="BG638" s="167"/>
    </row>
    <row r="639" spans="1:59">
      <c r="A639" s="93"/>
      <c r="B639" s="94"/>
      <c r="C639" s="324">
        <v>13</v>
      </c>
      <c r="D639" s="832"/>
      <c r="E639" s="833"/>
      <c r="F639" s="833"/>
      <c r="G639" s="834"/>
      <c r="H639" s="49"/>
      <c r="I639" s="50"/>
      <c r="J639" s="866"/>
      <c r="K639" s="867"/>
      <c r="L639" s="51"/>
      <c r="M639" s="52"/>
      <c r="N639" s="52"/>
      <c r="O639" s="52"/>
      <c r="P639" s="52"/>
      <c r="Q639" s="318">
        <f t="shared" si="761"/>
        <v>0</v>
      </c>
      <c r="R639" s="51"/>
      <c r="S639" s="60"/>
      <c r="T639" s="59"/>
      <c r="U639" s="59"/>
      <c r="V639" s="63"/>
      <c r="W639" s="319">
        <f t="shared" si="762"/>
        <v>0</v>
      </c>
      <c r="X639" s="320">
        <f t="shared" si="759"/>
        <v>0</v>
      </c>
      <c r="Y639" s="325">
        <f t="shared" si="765"/>
        <v>0</v>
      </c>
      <c r="Z639" s="51"/>
      <c r="AA639" s="334">
        <f t="shared" si="766"/>
        <v>0</v>
      </c>
      <c r="AB639" s="327" t="str">
        <f>IF(A639="A","√",IF('Formulario 1'!$D$11=8,IF('Cuadro de Personal'!Q639&gt;30,"E",IF(Y639&gt;48,"E","√")),IF(Y639&gt;48,"E","√")))</f>
        <v>√</v>
      </c>
      <c r="AC639" s="1">
        <f t="shared" si="763"/>
        <v>1</v>
      </c>
      <c r="AE639" s="1" t="str">
        <f t="shared" si="712"/>
        <v/>
      </c>
      <c r="AF639" s="1">
        <f t="shared" si="733"/>
        <v>0</v>
      </c>
      <c r="AG639" s="1">
        <f t="shared" ca="1" si="738"/>
        <v>11</v>
      </c>
      <c r="AH639" s="1" t="str">
        <f t="shared" si="734"/>
        <v/>
      </c>
      <c r="AI639" s="1" t="str">
        <f t="shared" si="735"/>
        <v/>
      </c>
      <c r="AJ639" s="1" t="str">
        <f t="shared" si="736"/>
        <v/>
      </c>
      <c r="AL639" s="167">
        <f t="shared" ref="AL639:BE639" si="777">+IF($AE639="CC",SUMIF($R639:$V639,AL$9,$R658:$V658),0)</f>
        <v>0</v>
      </c>
      <c r="AM639" s="167">
        <f t="shared" si="777"/>
        <v>0</v>
      </c>
      <c r="AN639" s="167">
        <f t="shared" si="777"/>
        <v>0</v>
      </c>
      <c r="AO639" s="167">
        <f t="shared" si="777"/>
        <v>0</v>
      </c>
      <c r="AP639" s="167">
        <f t="shared" si="777"/>
        <v>0</v>
      </c>
      <c r="AQ639" s="167">
        <f t="shared" si="777"/>
        <v>0</v>
      </c>
      <c r="AR639" s="167">
        <f t="shared" si="777"/>
        <v>0</v>
      </c>
      <c r="AS639" s="167">
        <f t="shared" si="777"/>
        <v>0</v>
      </c>
      <c r="AT639" s="167">
        <f t="shared" si="777"/>
        <v>0</v>
      </c>
      <c r="AU639" s="167">
        <f t="shared" si="777"/>
        <v>0</v>
      </c>
      <c r="AV639" s="167">
        <f t="shared" si="777"/>
        <v>0</v>
      </c>
      <c r="AW639" s="167">
        <f t="shared" si="777"/>
        <v>0</v>
      </c>
      <c r="AX639" s="167">
        <f t="shared" si="777"/>
        <v>0</v>
      </c>
      <c r="AY639" s="167">
        <f t="shared" si="777"/>
        <v>0</v>
      </c>
      <c r="AZ639" s="167">
        <f t="shared" si="777"/>
        <v>0</v>
      </c>
      <c r="BA639" s="167">
        <f t="shared" si="777"/>
        <v>0</v>
      </c>
      <c r="BB639" s="167">
        <f t="shared" si="777"/>
        <v>0</v>
      </c>
      <c r="BC639" s="167">
        <f t="shared" si="777"/>
        <v>0</v>
      </c>
      <c r="BD639" s="167">
        <f t="shared" si="777"/>
        <v>0</v>
      </c>
      <c r="BE639" s="167">
        <f t="shared" si="777"/>
        <v>0</v>
      </c>
      <c r="BG639" s="167"/>
    </row>
    <row r="640" spans="1:59">
      <c r="A640" s="93"/>
      <c r="B640" s="94"/>
      <c r="C640" s="324">
        <v>14</v>
      </c>
      <c r="D640" s="832"/>
      <c r="E640" s="833"/>
      <c r="F640" s="833"/>
      <c r="G640" s="834"/>
      <c r="H640" s="49"/>
      <c r="I640" s="50"/>
      <c r="J640" s="866"/>
      <c r="K640" s="867"/>
      <c r="L640" s="51"/>
      <c r="M640" s="52"/>
      <c r="N640" s="52"/>
      <c r="O640" s="52"/>
      <c r="P640" s="52"/>
      <c r="Q640" s="318">
        <f t="shared" si="761"/>
        <v>0</v>
      </c>
      <c r="R640" s="51"/>
      <c r="S640" s="60"/>
      <c r="T640" s="59"/>
      <c r="U640" s="59"/>
      <c r="V640" s="63"/>
      <c r="W640" s="319">
        <f t="shared" si="762"/>
        <v>0</v>
      </c>
      <c r="X640" s="320">
        <f t="shared" si="759"/>
        <v>0</v>
      </c>
      <c r="Y640" s="325">
        <f t="shared" si="765"/>
        <v>0</v>
      </c>
      <c r="Z640" s="51"/>
      <c r="AA640" s="334">
        <f t="shared" si="766"/>
        <v>0</v>
      </c>
      <c r="AB640" s="327" t="str">
        <f>IF(A640="A","√",IF('Formulario 1'!$D$11=8,IF('Cuadro de Personal'!Q640&gt;30,"E",IF(Y640&gt;48,"E","√")),IF(Y640&gt;48,"E","√")))</f>
        <v>√</v>
      </c>
      <c r="AC640" s="1">
        <f t="shared" si="763"/>
        <v>1</v>
      </c>
      <c r="AE640" s="1" t="str">
        <f t="shared" si="712"/>
        <v/>
      </c>
      <c r="AF640" s="1">
        <f t="shared" si="733"/>
        <v>0</v>
      </c>
      <c r="AG640" s="1">
        <f t="shared" ca="1" si="738"/>
        <v>11</v>
      </c>
      <c r="AH640" s="1" t="str">
        <f t="shared" si="734"/>
        <v/>
      </c>
      <c r="AI640" s="1" t="str">
        <f t="shared" si="735"/>
        <v/>
      </c>
      <c r="AJ640" s="1" t="str">
        <f t="shared" si="736"/>
        <v/>
      </c>
      <c r="AL640" s="167">
        <f t="shared" ref="AL640:BE640" si="778">+IF($AE640="CC",SUMIF($R640:$V640,AL$9,$R659:$V659),0)</f>
        <v>0</v>
      </c>
      <c r="AM640" s="167">
        <f t="shared" si="778"/>
        <v>0</v>
      </c>
      <c r="AN640" s="167">
        <f t="shared" si="778"/>
        <v>0</v>
      </c>
      <c r="AO640" s="167">
        <f t="shared" si="778"/>
        <v>0</v>
      </c>
      <c r="AP640" s="167">
        <f t="shared" si="778"/>
        <v>0</v>
      </c>
      <c r="AQ640" s="167">
        <f t="shared" si="778"/>
        <v>0</v>
      </c>
      <c r="AR640" s="167">
        <f t="shared" si="778"/>
        <v>0</v>
      </c>
      <c r="AS640" s="167">
        <f t="shared" si="778"/>
        <v>0</v>
      </c>
      <c r="AT640" s="167">
        <f t="shared" si="778"/>
        <v>0</v>
      </c>
      <c r="AU640" s="167">
        <f t="shared" si="778"/>
        <v>0</v>
      </c>
      <c r="AV640" s="167">
        <f t="shared" si="778"/>
        <v>0</v>
      </c>
      <c r="AW640" s="167">
        <f t="shared" si="778"/>
        <v>0</v>
      </c>
      <c r="AX640" s="167">
        <f t="shared" si="778"/>
        <v>0</v>
      </c>
      <c r="AY640" s="167">
        <f t="shared" si="778"/>
        <v>0</v>
      </c>
      <c r="AZ640" s="167">
        <f t="shared" si="778"/>
        <v>0</v>
      </c>
      <c r="BA640" s="167">
        <f t="shared" si="778"/>
        <v>0</v>
      </c>
      <c r="BB640" s="167">
        <f t="shared" si="778"/>
        <v>0</v>
      </c>
      <c r="BC640" s="167">
        <f t="shared" si="778"/>
        <v>0</v>
      </c>
      <c r="BD640" s="167">
        <f t="shared" si="778"/>
        <v>0</v>
      </c>
      <c r="BE640" s="167">
        <f t="shared" si="778"/>
        <v>0</v>
      </c>
      <c r="BG640" s="167"/>
    </row>
    <row r="641" spans="1:62">
      <c r="A641" s="93"/>
      <c r="B641" s="94"/>
      <c r="C641" s="324">
        <v>15</v>
      </c>
      <c r="D641" s="832"/>
      <c r="E641" s="833"/>
      <c r="F641" s="833"/>
      <c r="G641" s="834"/>
      <c r="H641" s="49"/>
      <c r="I641" s="50"/>
      <c r="J641" s="866"/>
      <c r="K641" s="867"/>
      <c r="L641" s="51"/>
      <c r="M641" s="52"/>
      <c r="N641" s="52"/>
      <c r="O641" s="52"/>
      <c r="P641" s="52"/>
      <c r="Q641" s="318">
        <f t="shared" si="761"/>
        <v>0</v>
      </c>
      <c r="R641" s="51"/>
      <c r="S641" s="60"/>
      <c r="T641" s="59"/>
      <c r="U641" s="59"/>
      <c r="V641" s="63"/>
      <c r="W641" s="319">
        <f t="shared" si="762"/>
        <v>0</v>
      </c>
      <c r="X641" s="320">
        <f t="shared" si="759"/>
        <v>0</v>
      </c>
      <c r="Y641" s="325">
        <f t="shared" si="765"/>
        <v>0</v>
      </c>
      <c r="Z641" s="51"/>
      <c r="AA641" s="334">
        <f t="shared" si="766"/>
        <v>0</v>
      </c>
      <c r="AB641" s="327" t="str">
        <f>IF(A641="A","√",IF('Formulario 1'!$D$11=8,IF('Cuadro de Personal'!Q641&gt;30,"E",IF(Y641&gt;48,"E","√")),IF(Y641&gt;48,"E","√")))</f>
        <v>√</v>
      </c>
      <c r="AC641" s="1">
        <f t="shared" si="763"/>
        <v>1</v>
      </c>
      <c r="AE641" s="1" t="str">
        <f t="shared" si="712"/>
        <v/>
      </c>
      <c r="AF641" s="1">
        <f t="shared" si="733"/>
        <v>0</v>
      </c>
      <c r="AG641" s="1">
        <f t="shared" ca="1" si="738"/>
        <v>11</v>
      </c>
      <c r="AH641" s="1" t="str">
        <f t="shared" si="734"/>
        <v/>
      </c>
      <c r="AI641" s="1" t="str">
        <f t="shared" si="735"/>
        <v/>
      </c>
      <c r="AJ641" s="1" t="str">
        <f t="shared" si="736"/>
        <v/>
      </c>
      <c r="AL641" s="167">
        <f t="shared" ref="AL641:BE641" si="779">+IF($AE641="CC",SUMIF($R641:$V641,AL$9,$R660:$V660),0)</f>
        <v>0</v>
      </c>
      <c r="AM641" s="167">
        <f t="shared" si="779"/>
        <v>0</v>
      </c>
      <c r="AN641" s="167">
        <f t="shared" si="779"/>
        <v>0</v>
      </c>
      <c r="AO641" s="167">
        <f t="shared" si="779"/>
        <v>0</v>
      </c>
      <c r="AP641" s="167">
        <f t="shared" si="779"/>
        <v>0</v>
      </c>
      <c r="AQ641" s="167">
        <f t="shared" si="779"/>
        <v>0</v>
      </c>
      <c r="AR641" s="167">
        <f t="shared" si="779"/>
        <v>0</v>
      </c>
      <c r="AS641" s="167">
        <f t="shared" si="779"/>
        <v>0</v>
      </c>
      <c r="AT641" s="167">
        <f t="shared" si="779"/>
        <v>0</v>
      </c>
      <c r="AU641" s="167">
        <f t="shared" si="779"/>
        <v>0</v>
      </c>
      <c r="AV641" s="167">
        <f t="shared" si="779"/>
        <v>0</v>
      </c>
      <c r="AW641" s="167">
        <f t="shared" si="779"/>
        <v>0</v>
      </c>
      <c r="AX641" s="167">
        <f t="shared" si="779"/>
        <v>0</v>
      </c>
      <c r="AY641" s="167">
        <f t="shared" si="779"/>
        <v>0</v>
      </c>
      <c r="AZ641" s="167">
        <f t="shared" si="779"/>
        <v>0</v>
      </c>
      <c r="BA641" s="167">
        <f t="shared" si="779"/>
        <v>0</v>
      </c>
      <c r="BB641" s="167">
        <f t="shared" si="779"/>
        <v>0</v>
      </c>
      <c r="BC641" s="167">
        <f t="shared" si="779"/>
        <v>0</v>
      </c>
      <c r="BD641" s="167">
        <f t="shared" si="779"/>
        <v>0</v>
      </c>
      <c r="BE641" s="167">
        <f t="shared" si="779"/>
        <v>0</v>
      </c>
      <c r="BG641" s="167"/>
    </row>
    <row r="642" spans="1:62">
      <c r="A642" s="93"/>
      <c r="B642" s="94"/>
      <c r="C642" s="324">
        <v>16</v>
      </c>
      <c r="D642" s="832"/>
      <c r="E642" s="833"/>
      <c r="F642" s="833"/>
      <c r="G642" s="834"/>
      <c r="H642" s="49"/>
      <c r="I642" s="50"/>
      <c r="J642" s="866"/>
      <c r="K642" s="867"/>
      <c r="L642" s="51"/>
      <c r="M642" s="52"/>
      <c r="N642" s="52"/>
      <c r="O642" s="52"/>
      <c r="P642" s="52"/>
      <c r="Q642" s="318">
        <f t="shared" si="761"/>
        <v>0</v>
      </c>
      <c r="R642" s="51"/>
      <c r="S642" s="60"/>
      <c r="T642" s="59"/>
      <c r="U642" s="59"/>
      <c r="V642" s="63"/>
      <c r="W642" s="319">
        <f t="shared" si="762"/>
        <v>0</v>
      </c>
      <c r="X642" s="320">
        <f t="shared" si="759"/>
        <v>0</v>
      </c>
      <c r="Y642" s="325">
        <f t="shared" si="765"/>
        <v>0</v>
      </c>
      <c r="Z642" s="51"/>
      <c r="AA642" s="334">
        <f t="shared" si="766"/>
        <v>0</v>
      </c>
      <c r="AB642" s="327" t="str">
        <f>IF(A642="A","√",IF('Formulario 1'!$D$11=8,IF('Cuadro de Personal'!Q642&gt;30,"E",IF(Y642&gt;48,"E","√")),IF(Y642&gt;48,"E","√")))</f>
        <v>√</v>
      </c>
      <c r="AC642" s="1">
        <f t="shared" si="763"/>
        <v>1</v>
      </c>
      <c r="AE642" s="1" t="str">
        <f t="shared" si="712"/>
        <v/>
      </c>
      <c r="AF642" s="1">
        <f t="shared" si="733"/>
        <v>0</v>
      </c>
      <c r="AG642" s="1">
        <f t="shared" ca="1" si="738"/>
        <v>11</v>
      </c>
      <c r="AH642" s="1" t="str">
        <f t="shared" si="734"/>
        <v/>
      </c>
      <c r="AI642" s="1" t="str">
        <f t="shared" si="735"/>
        <v/>
      </c>
      <c r="AJ642" s="1" t="str">
        <f t="shared" si="736"/>
        <v/>
      </c>
      <c r="AL642" s="167">
        <f t="shared" ref="AL642:BE642" si="780">+IF($AE642="CC",SUMIF($R642:$V642,AL$9,$R661:$V661),0)</f>
        <v>0</v>
      </c>
      <c r="AM642" s="167">
        <f t="shared" si="780"/>
        <v>0</v>
      </c>
      <c r="AN642" s="167">
        <f t="shared" si="780"/>
        <v>0</v>
      </c>
      <c r="AO642" s="167">
        <f t="shared" si="780"/>
        <v>0</v>
      </c>
      <c r="AP642" s="167">
        <f t="shared" si="780"/>
        <v>0</v>
      </c>
      <c r="AQ642" s="167">
        <f t="shared" si="780"/>
        <v>0</v>
      </c>
      <c r="AR642" s="167">
        <f t="shared" si="780"/>
        <v>0</v>
      </c>
      <c r="AS642" s="167">
        <f t="shared" si="780"/>
        <v>0</v>
      </c>
      <c r="AT642" s="167">
        <f t="shared" si="780"/>
        <v>0</v>
      </c>
      <c r="AU642" s="167">
        <f t="shared" si="780"/>
        <v>0</v>
      </c>
      <c r="AV642" s="167">
        <f t="shared" si="780"/>
        <v>0</v>
      </c>
      <c r="AW642" s="167">
        <f t="shared" si="780"/>
        <v>0</v>
      </c>
      <c r="AX642" s="167">
        <f t="shared" si="780"/>
        <v>0</v>
      </c>
      <c r="AY642" s="167">
        <f t="shared" si="780"/>
        <v>0</v>
      </c>
      <c r="AZ642" s="167">
        <f t="shared" si="780"/>
        <v>0</v>
      </c>
      <c r="BA642" s="167">
        <f t="shared" si="780"/>
        <v>0</v>
      </c>
      <c r="BB642" s="167">
        <f t="shared" si="780"/>
        <v>0</v>
      </c>
      <c r="BC642" s="167">
        <f t="shared" si="780"/>
        <v>0</v>
      </c>
      <c r="BD642" s="167">
        <f t="shared" si="780"/>
        <v>0</v>
      </c>
      <c r="BE642" s="167">
        <f t="shared" si="780"/>
        <v>0</v>
      </c>
      <c r="BG642" s="167"/>
    </row>
    <row r="643" spans="1:62">
      <c r="A643" s="93"/>
      <c r="B643" s="94"/>
      <c r="C643" s="324">
        <v>17</v>
      </c>
      <c r="D643" s="832"/>
      <c r="E643" s="833"/>
      <c r="F643" s="833"/>
      <c r="G643" s="834"/>
      <c r="H643" s="49"/>
      <c r="I643" s="50"/>
      <c r="J643" s="866"/>
      <c r="K643" s="867"/>
      <c r="L643" s="51"/>
      <c r="M643" s="52"/>
      <c r="N643" s="52"/>
      <c r="O643" s="52"/>
      <c r="P643" s="52"/>
      <c r="Q643" s="318">
        <f t="shared" si="761"/>
        <v>0</v>
      </c>
      <c r="R643" s="51"/>
      <c r="S643" s="60"/>
      <c r="T643" s="59"/>
      <c r="U643" s="59"/>
      <c r="V643" s="63"/>
      <c r="W643" s="319">
        <f t="shared" si="762"/>
        <v>0</v>
      </c>
      <c r="X643" s="320">
        <f t="shared" si="759"/>
        <v>0</v>
      </c>
      <c r="Y643" s="325">
        <f t="shared" si="765"/>
        <v>0</v>
      </c>
      <c r="Z643" s="51"/>
      <c r="AA643" s="334">
        <f t="shared" si="766"/>
        <v>0</v>
      </c>
      <c r="AB643" s="327" t="str">
        <f>IF(A643="A","√",IF('Formulario 1'!$D$11=8,IF('Cuadro de Personal'!Q643&gt;30,"E",IF(Y643&gt;48,"E","√")),IF(Y643&gt;48,"E","√")))</f>
        <v>√</v>
      </c>
      <c r="AC643" s="1">
        <f t="shared" si="763"/>
        <v>1</v>
      </c>
      <c r="AE643" s="1" t="str">
        <f t="shared" si="712"/>
        <v/>
      </c>
      <c r="AF643" s="1">
        <f t="shared" si="733"/>
        <v>0</v>
      </c>
      <c r="AG643" s="1">
        <f t="shared" ca="1" si="738"/>
        <v>11</v>
      </c>
      <c r="AH643" s="1" t="str">
        <f t="shared" si="734"/>
        <v/>
      </c>
      <c r="AI643" s="1" t="str">
        <f t="shared" si="735"/>
        <v/>
      </c>
      <c r="AJ643" s="1" t="str">
        <f t="shared" si="736"/>
        <v/>
      </c>
      <c r="AL643" s="167">
        <f t="shared" ref="AL643:BE643" si="781">+IF($AE643="CC",SUMIF($R643:$V643,AL$9,$R662:$V662),0)</f>
        <v>0</v>
      </c>
      <c r="AM643" s="167">
        <f t="shared" si="781"/>
        <v>0</v>
      </c>
      <c r="AN643" s="167">
        <f t="shared" si="781"/>
        <v>0</v>
      </c>
      <c r="AO643" s="167">
        <f t="shared" si="781"/>
        <v>0</v>
      </c>
      <c r="AP643" s="167">
        <f t="shared" si="781"/>
        <v>0</v>
      </c>
      <c r="AQ643" s="167">
        <f t="shared" si="781"/>
        <v>0</v>
      </c>
      <c r="AR643" s="167">
        <f t="shared" si="781"/>
        <v>0</v>
      </c>
      <c r="AS643" s="167">
        <f t="shared" si="781"/>
        <v>0</v>
      </c>
      <c r="AT643" s="167">
        <f t="shared" si="781"/>
        <v>0</v>
      </c>
      <c r="AU643" s="167">
        <f t="shared" si="781"/>
        <v>0</v>
      </c>
      <c r="AV643" s="167">
        <f t="shared" si="781"/>
        <v>0</v>
      </c>
      <c r="AW643" s="167">
        <f t="shared" si="781"/>
        <v>0</v>
      </c>
      <c r="AX643" s="167">
        <f t="shared" si="781"/>
        <v>0</v>
      </c>
      <c r="AY643" s="167">
        <f t="shared" si="781"/>
        <v>0</v>
      </c>
      <c r="AZ643" s="167">
        <f t="shared" si="781"/>
        <v>0</v>
      </c>
      <c r="BA643" s="167">
        <f t="shared" si="781"/>
        <v>0</v>
      </c>
      <c r="BB643" s="167">
        <f t="shared" si="781"/>
        <v>0</v>
      </c>
      <c r="BC643" s="167">
        <f t="shared" si="781"/>
        <v>0</v>
      </c>
      <c r="BD643" s="167">
        <f t="shared" si="781"/>
        <v>0</v>
      </c>
      <c r="BE643" s="167">
        <f t="shared" si="781"/>
        <v>0</v>
      </c>
      <c r="BG643" s="167"/>
    </row>
    <row r="644" spans="1:62" ht="15.75" thickBot="1">
      <c r="A644" s="95"/>
      <c r="B644" s="96"/>
      <c r="C644" s="328">
        <v>18</v>
      </c>
      <c r="D644" s="858"/>
      <c r="E644" s="859"/>
      <c r="F644" s="859"/>
      <c r="G644" s="860"/>
      <c r="H644" s="53"/>
      <c r="I644" s="54"/>
      <c r="J644" s="861"/>
      <c r="K644" s="862"/>
      <c r="L644" s="55"/>
      <c r="M644" s="56"/>
      <c r="N644" s="56"/>
      <c r="O644" s="56"/>
      <c r="P644" s="56"/>
      <c r="Q644" s="329">
        <f t="shared" si="761"/>
        <v>0</v>
      </c>
      <c r="R644" s="55"/>
      <c r="S644" s="61"/>
      <c r="T644" s="64"/>
      <c r="U644" s="64"/>
      <c r="V644" s="65"/>
      <c r="W644" s="319">
        <f t="shared" si="762"/>
        <v>0</v>
      </c>
      <c r="X644" s="320">
        <f t="shared" si="759"/>
        <v>0</v>
      </c>
      <c r="Y644" s="330">
        <f t="shared" si="765"/>
        <v>0</v>
      </c>
      <c r="Z644" s="58"/>
      <c r="AA644" s="335">
        <f t="shared" si="766"/>
        <v>0</v>
      </c>
      <c r="AB644" s="332" t="str">
        <f>IF(A644="A","√",IF('Formulario 1'!$D$11=8,IF('Cuadro de Personal'!Q644&gt;30,"E",IF(Y644&gt;48,"E","√")),IF(Y644&gt;48,"E","√")))</f>
        <v>√</v>
      </c>
      <c r="AC644" s="1">
        <f t="shared" si="763"/>
        <v>1</v>
      </c>
      <c r="AE644" s="1" t="str">
        <f t="shared" si="712"/>
        <v/>
      </c>
      <c r="AF644" s="1">
        <f t="shared" si="733"/>
        <v>0</v>
      </c>
      <c r="AG644" s="1">
        <f t="shared" ca="1" si="738"/>
        <v>11</v>
      </c>
      <c r="AH644" s="1" t="str">
        <f t="shared" si="734"/>
        <v/>
      </c>
      <c r="AI644" s="1" t="str">
        <f t="shared" si="735"/>
        <v/>
      </c>
      <c r="AJ644" s="1" t="str">
        <f t="shared" si="736"/>
        <v/>
      </c>
      <c r="AL644" s="167">
        <f t="shared" ref="AL644:BE644" si="782">+IF($AE644="CC",SUMIF($R644:$V644,AL$9,$R663:$V663),0)</f>
        <v>0</v>
      </c>
      <c r="AM644" s="167">
        <f t="shared" si="782"/>
        <v>0</v>
      </c>
      <c r="AN644" s="167">
        <f t="shared" si="782"/>
        <v>0</v>
      </c>
      <c r="AO644" s="167">
        <f t="shared" si="782"/>
        <v>0</v>
      </c>
      <c r="AP644" s="167">
        <f t="shared" si="782"/>
        <v>0</v>
      </c>
      <c r="AQ644" s="167">
        <f t="shared" si="782"/>
        <v>0</v>
      </c>
      <c r="AR644" s="167">
        <f t="shared" si="782"/>
        <v>0</v>
      </c>
      <c r="AS644" s="167">
        <f t="shared" si="782"/>
        <v>0</v>
      </c>
      <c r="AT644" s="167">
        <f t="shared" si="782"/>
        <v>0</v>
      </c>
      <c r="AU644" s="167">
        <f t="shared" si="782"/>
        <v>0</v>
      </c>
      <c r="AV644" s="167">
        <f t="shared" si="782"/>
        <v>0</v>
      </c>
      <c r="AW644" s="167">
        <f t="shared" si="782"/>
        <v>0</v>
      </c>
      <c r="AX644" s="167">
        <f t="shared" si="782"/>
        <v>0</v>
      </c>
      <c r="AY644" s="167">
        <f t="shared" si="782"/>
        <v>0</v>
      </c>
      <c r="AZ644" s="167">
        <f t="shared" si="782"/>
        <v>0</v>
      </c>
      <c r="BA644" s="167">
        <f t="shared" si="782"/>
        <v>0</v>
      </c>
      <c r="BB644" s="167">
        <f t="shared" si="782"/>
        <v>0</v>
      </c>
      <c r="BC644" s="167">
        <f t="shared" si="782"/>
        <v>0</v>
      </c>
      <c r="BD644" s="167">
        <f t="shared" si="782"/>
        <v>0</v>
      </c>
      <c r="BE644" s="167">
        <f t="shared" si="782"/>
        <v>0</v>
      </c>
      <c r="BG644" s="167"/>
    </row>
    <row r="645" spans="1:62" ht="15.75" customHeight="1" thickBot="1">
      <c r="C645" s="66"/>
      <c r="D645" s="66"/>
      <c r="E645" s="66"/>
      <c r="F645" s="66"/>
      <c r="G645" s="66"/>
      <c r="H645" s="117"/>
      <c r="I645" s="863" t="s">
        <v>959</v>
      </c>
      <c r="J645" s="864"/>
      <c r="K645" s="865"/>
      <c r="L645" s="68">
        <f t="shared" ref="L645:S645" si="783">+SUM(L627:L644)-SUMIF($A627:$A644,"A",L627:L644)</f>
        <v>0</v>
      </c>
      <c r="M645" s="67">
        <f t="shared" si="783"/>
        <v>0</v>
      </c>
      <c r="N645" s="67">
        <f t="shared" si="783"/>
        <v>0</v>
      </c>
      <c r="O645" s="67">
        <f t="shared" si="783"/>
        <v>0</v>
      </c>
      <c r="P645" s="67">
        <f t="shared" si="783"/>
        <v>0</v>
      </c>
      <c r="Q645" s="69">
        <f t="shared" si="783"/>
        <v>0</v>
      </c>
      <c r="R645" s="158">
        <f t="shared" si="783"/>
        <v>0</v>
      </c>
      <c r="S645" s="116">
        <f t="shared" si="783"/>
        <v>0</v>
      </c>
      <c r="T645" s="116">
        <f>+SUM(T627:T644)-SUMIF($A627:$A644,"A",T627:T644)</f>
        <v>0</v>
      </c>
      <c r="U645" s="116">
        <f>+SUM(U627:U644)-SUMIF($A627:$A644,"A",U627:U644)</f>
        <v>0</v>
      </c>
      <c r="V645" s="73">
        <f>+SUM(V627:V644)-SUMIF($A627:$A644,"A",V627:V644)</f>
        <v>0</v>
      </c>
      <c r="W645" s="70">
        <f>+SUM(Q645:V645)</f>
        <v>0</v>
      </c>
      <c r="X645" s="71">
        <f>+SUM(X627:X644)</f>
        <v>0</v>
      </c>
      <c r="Y645" s="71">
        <f>+SUM(Y627:Y644)-SUMIF($A627:$A644,"A",Y627:Y644)</f>
        <v>0</v>
      </c>
      <c r="Z645" s="72">
        <f>+SUM(Z627:Z644)</f>
        <v>0</v>
      </c>
      <c r="AA645" s="73">
        <f>+SUM(AA627:AA644)-SUMIF($A627:$A644,"A",AA627:AA644)</f>
        <v>0</v>
      </c>
      <c r="AB645" s="301" t="str">
        <f>IF($C624="n.a.","√",IF(AND(Q647="√",D649=E649,F649=G649),IF(B646="Coordinador de Departamento: asignado",IF(AC645=18,"√","Er"),IF(B646="",IF(AC645=18,"√","Er"),"Er")),"Er"))</f>
        <v>√</v>
      </c>
      <c r="AC645" s="1">
        <f>+SUM(AC627:AC644)</f>
        <v>18</v>
      </c>
      <c r="AE645" s="1" t="str">
        <f t="shared" si="712"/>
        <v/>
      </c>
      <c r="AF645" s="1">
        <f t="shared" si="733"/>
        <v>1</v>
      </c>
      <c r="AG645" s="1">
        <f t="shared" ca="1" si="738"/>
        <v>12</v>
      </c>
      <c r="AH645" s="1">
        <f t="shared" ca="1" si="734"/>
        <v>12</v>
      </c>
      <c r="AI645" s="1" t="str">
        <f t="shared" ca="1" si="735"/>
        <v>CP12</v>
      </c>
      <c r="AJ645" s="1" t="str">
        <f t="shared" si="736"/>
        <v>√</v>
      </c>
      <c r="AL645" s="167">
        <f t="shared" ref="AL645:BE645" si="784">+IF($AE645="CC",SUMIF($R645:$V645,AL$9,$R664:$V664),0)</f>
        <v>0</v>
      </c>
      <c r="AM645" s="167">
        <f t="shared" si="784"/>
        <v>0</v>
      </c>
      <c r="AN645" s="167">
        <f t="shared" si="784"/>
        <v>0</v>
      </c>
      <c r="AO645" s="167">
        <f t="shared" si="784"/>
        <v>0</v>
      </c>
      <c r="AP645" s="167">
        <f t="shared" si="784"/>
        <v>0</v>
      </c>
      <c r="AQ645" s="167">
        <f t="shared" si="784"/>
        <v>0</v>
      </c>
      <c r="AR645" s="167">
        <f t="shared" si="784"/>
        <v>0</v>
      </c>
      <c r="AS645" s="167">
        <f t="shared" si="784"/>
        <v>0</v>
      </c>
      <c r="AT645" s="167">
        <f t="shared" si="784"/>
        <v>0</v>
      </c>
      <c r="AU645" s="167">
        <f t="shared" si="784"/>
        <v>0</v>
      </c>
      <c r="AV645" s="167">
        <f t="shared" si="784"/>
        <v>0</v>
      </c>
      <c r="AW645" s="167">
        <f t="shared" si="784"/>
        <v>0</v>
      </c>
      <c r="AX645" s="167">
        <f t="shared" si="784"/>
        <v>0</v>
      </c>
      <c r="AY645" s="167">
        <f t="shared" si="784"/>
        <v>0</v>
      </c>
      <c r="AZ645" s="167">
        <f t="shared" si="784"/>
        <v>0</v>
      </c>
      <c r="BA645" s="167">
        <f t="shared" si="784"/>
        <v>0</v>
      </c>
      <c r="BB645" s="167">
        <f t="shared" si="784"/>
        <v>0</v>
      </c>
      <c r="BC645" s="167">
        <f t="shared" si="784"/>
        <v>0</v>
      </c>
      <c r="BD645" s="167">
        <f t="shared" si="784"/>
        <v>0</v>
      </c>
      <c r="BE645" s="167">
        <f t="shared" si="784"/>
        <v>0</v>
      </c>
      <c r="BH645" s="308">
        <f>+X645</f>
        <v>0</v>
      </c>
    </row>
    <row r="646" spans="1:62" ht="15.75" customHeight="1">
      <c r="B646" s="912" t="str">
        <f>IF($C624="n.a.","",IF(LOOKUP(A617,'Hoja de Cálculo'!$S$20:$S$45,'Hoja de Cálculo'!$AD$20:$AD$45)=0,"",IF(A647="","Coordinador de Departamento: sin asignar","Coordinador de Departamento: asignado")))</f>
        <v/>
      </c>
      <c r="C646" s="913"/>
      <c r="D646" s="913"/>
      <c r="E646" s="913"/>
      <c r="F646" s="913"/>
      <c r="G646" s="914"/>
      <c r="I646" s="915" t="s">
        <v>954</v>
      </c>
      <c r="J646" s="916"/>
      <c r="K646" s="917"/>
      <c r="L646" s="75">
        <f>IF($C624="n.a.","n.a.",LOOKUP($A617,'Hoja de Cálculo'!$S$20:$S$45,'Hoja de Cálculo'!W$20:W$45))</f>
        <v>0</v>
      </c>
      <c r="M646" s="74">
        <f>IF($C624="n.a.","n.a.",LOOKUP($A617,'Hoja de Cálculo'!$S$20:$S$45,'Hoja de Cálculo'!X$20:X$45))</f>
        <v>0</v>
      </c>
      <c r="N646" s="74">
        <f>IF($C624="n.a.","n.a.",LOOKUP($A617,'Hoja de Cálculo'!$S$20:$S$45,'Hoja de Cálculo'!Y$20:Y$45))</f>
        <v>0</v>
      </c>
      <c r="O646" s="74">
        <f>IF($C624="n.a.","n.a.",LOOKUP($A617,'Hoja de Cálculo'!$S$20:$S$45,'Hoja de Cálculo'!Z$20:Z$45))</f>
        <v>0</v>
      </c>
      <c r="P646" s="74">
        <f>IF($C624="n.a.","n.a.",LOOKUP($A617,'Hoja de Cálculo'!$S$20:$S$45,'Hoja de Cálculo'!AA$20:AA$45))</f>
        <v>0</v>
      </c>
      <c r="Q646" s="76">
        <f>+SUM(L646:P646)</f>
        <v>0</v>
      </c>
      <c r="R646" s="77" t="str">
        <f>+IF(R626=2,LOOKUP($A617,'Hoja de Cálculo'!$S$20:$S$45,'Hoja de Cálculo'!$AD$20:$AD$45),"")</f>
        <v/>
      </c>
      <c r="S646" s="77" t="str">
        <f>+IF(S626=2,LOOKUP($A617,'Hoja de Cálculo'!$S$20:$S$45,'Hoja de Cálculo'!$AD$20:$AD$45),"")</f>
        <v/>
      </c>
      <c r="T646" s="77" t="str">
        <f>+IF(T626=2,LOOKUP($A617,'Hoja de Cálculo'!$S$20:$S$45,'Hoja de Cálculo'!$AD$20:$AD$45),"")</f>
        <v/>
      </c>
      <c r="U646" s="77" t="str">
        <f>+IF(U626=2,LOOKUP($A617,'Hoja de Cálculo'!$S$20:$S$45,'Hoja de Cálculo'!$AD$20:$AD$45),"")</f>
        <v/>
      </c>
      <c r="V646" s="77" t="str">
        <f>+IF(V626=2,LOOKUP($A617,'Hoja de Cálculo'!$S$20:$S$45,'Hoja de Cálculo'!$AD$20:$AD$45),"")</f>
        <v/>
      </c>
      <c r="W646" s="70"/>
      <c r="X646" s="77"/>
      <c r="Y646" s="77"/>
      <c r="Z646" s="77"/>
      <c r="AA646" s="77"/>
      <c r="AE646" s="1" t="str">
        <f t="shared" si="712"/>
        <v/>
      </c>
      <c r="AF646" s="1">
        <f t="shared" si="733"/>
        <v>0</v>
      </c>
      <c r="AG646" s="1">
        <f t="shared" ca="1" si="738"/>
        <v>12</v>
      </c>
      <c r="AH646" s="1" t="str">
        <f t="shared" si="734"/>
        <v/>
      </c>
      <c r="AI646" s="1" t="str">
        <f t="shared" si="735"/>
        <v/>
      </c>
      <c r="AJ646" s="1" t="str">
        <f t="shared" si="736"/>
        <v/>
      </c>
      <c r="AL646" s="167">
        <f t="shared" ref="AL646:BE646" si="785">+IF($AE646="CC",SUMIF($R646:$V646,AL$9,$R665:$V665),0)</f>
        <v>0</v>
      </c>
      <c r="AM646" s="167">
        <f t="shared" si="785"/>
        <v>0</v>
      </c>
      <c r="AN646" s="167">
        <f t="shared" si="785"/>
        <v>0</v>
      </c>
      <c r="AO646" s="167">
        <f t="shared" si="785"/>
        <v>0</v>
      </c>
      <c r="AP646" s="167">
        <f t="shared" si="785"/>
        <v>0</v>
      </c>
      <c r="AQ646" s="167">
        <f t="shared" si="785"/>
        <v>0</v>
      </c>
      <c r="AR646" s="167">
        <f t="shared" si="785"/>
        <v>0</v>
      </c>
      <c r="AS646" s="167">
        <f t="shared" si="785"/>
        <v>0</v>
      </c>
      <c r="AT646" s="167">
        <f t="shared" si="785"/>
        <v>0</v>
      </c>
      <c r="AU646" s="167">
        <f t="shared" si="785"/>
        <v>0</v>
      </c>
      <c r="AV646" s="167">
        <f t="shared" si="785"/>
        <v>0</v>
      </c>
      <c r="AW646" s="167">
        <f t="shared" si="785"/>
        <v>0</v>
      </c>
      <c r="AX646" s="167">
        <f t="shared" si="785"/>
        <v>0</v>
      </c>
      <c r="AY646" s="167">
        <f t="shared" si="785"/>
        <v>0</v>
      </c>
      <c r="AZ646" s="167">
        <f t="shared" si="785"/>
        <v>0</v>
      </c>
      <c r="BA646" s="167">
        <f t="shared" si="785"/>
        <v>0</v>
      </c>
      <c r="BB646" s="167">
        <f t="shared" si="785"/>
        <v>0</v>
      </c>
      <c r="BC646" s="167">
        <f t="shared" si="785"/>
        <v>0</v>
      </c>
      <c r="BD646" s="167">
        <f t="shared" si="785"/>
        <v>0</v>
      </c>
      <c r="BE646" s="167">
        <f t="shared" si="785"/>
        <v>0</v>
      </c>
    </row>
    <row r="647" spans="1:62" ht="15" customHeight="1" thickBot="1">
      <c r="A647" s="119" t="str">
        <f>+IF(R647="√",1,IF(S647="√",1,IF(T647="√",1,IF(U647="√",1,IF(V647="√",1,"")))))</f>
        <v/>
      </c>
      <c r="B647" s="918" t="str">
        <f>+IF('Formulario 1'!$E$60=2,"",IF(OR(C624="Educación Física",C624="Educación Musical",C624="Educación Religiosa",C624="Informática Educativa"),IF(D649=E649,"Lecciones de Taller Prevocacional asignadas",IF(D649&gt;E649,"Lecciones de Taller Prevocacional sin asignar","Lecciones de Taller Prevocacional sobreasignadas")),""))</f>
        <v/>
      </c>
      <c r="C647" s="919"/>
      <c r="D647" s="919"/>
      <c r="E647" s="919"/>
      <c r="F647" s="919"/>
      <c r="G647" s="920"/>
      <c r="H647" s="66"/>
      <c r="I647" s="849" t="s">
        <v>937</v>
      </c>
      <c r="J647" s="850"/>
      <c r="K647" s="851" t="s">
        <v>938</v>
      </c>
      <c r="L647" s="80" t="str">
        <f>IF(L646="n.a.","n.a.",IF(L645&gt;L646,"E",IF(L645&lt;L646,"S","√")))</f>
        <v>√</v>
      </c>
      <c r="M647" s="79" t="str">
        <f>IF(M646="n.a.","n.a.",IF(M645&gt;M646,"E",IF(M645&lt;M646,"S","√")))</f>
        <v>√</v>
      </c>
      <c r="N647" s="79" t="str">
        <f>IF(N646="n.a.","n.a.",IF(N645&gt;N646,"E",IF(N645&lt;N646,"S","√")))</f>
        <v>√</v>
      </c>
      <c r="O647" s="79" t="str">
        <f>IF(O646="n.a.","n.a.",IF(O645&gt;O646,"E",IF(O645&lt;O646,"S","√")))</f>
        <v>√</v>
      </c>
      <c r="P647" s="79" t="str">
        <f>IF(P646="n.a.","n.a.",IF(P645&gt;P646,"E",IF(P645&lt;P646,"S","√")))</f>
        <v>√</v>
      </c>
      <c r="Q647" s="81" t="str">
        <f>IF($C624="n.a.","n.a.",IF(L647="√",IF(M647="√",IF(N647="√",IF(O647="√",IF(P647="√","√","Er"),"Er"),"Er"),"Er"),"Er"))</f>
        <v>√</v>
      </c>
      <c r="R647" s="118" t="str">
        <f>IF(R626=2,IF(R645&gt;R646,"E",IF(R645&lt;R646,"S","√")),"")</f>
        <v/>
      </c>
      <c r="S647" s="118" t="str">
        <f>IF(S626=2,IF(S645&gt;S646,"E",IF(S645&lt;S646,"S","√")),"")</f>
        <v/>
      </c>
      <c r="T647" s="118" t="str">
        <f>IF(T626=2,IF(T645&gt;T646,"E",IF(T645&lt;T646,"S","√")),"")</f>
        <v/>
      </c>
      <c r="U647" s="118" t="str">
        <f>IF(U626=2,IF(U645&gt;U646,"E",IF(U645&lt;U646,"S","√")),"")</f>
        <v/>
      </c>
      <c r="V647" s="118" t="str">
        <f>IF(V626=2,IF(V645&gt;V646,"E",IF(V645&lt;V646,"S","√")),"")</f>
        <v/>
      </c>
      <c r="AE647" s="1" t="str">
        <f t="shared" si="712"/>
        <v/>
      </c>
      <c r="AF647" s="1">
        <f t="shared" si="733"/>
        <v>0</v>
      </c>
      <c r="AG647" s="1">
        <f t="shared" ca="1" si="738"/>
        <v>12</v>
      </c>
      <c r="AH647" s="1" t="str">
        <f t="shared" si="734"/>
        <v/>
      </c>
      <c r="AI647" s="1" t="str">
        <f t="shared" si="735"/>
        <v/>
      </c>
      <c r="AJ647" s="1" t="str">
        <f t="shared" si="736"/>
        <v/>
      </c>
      <c r="AL647" s="167">
        <f t="shared" ref="AL647:BE647" si="786">+IF($AE647="CC",SUMIF($R647:$V647,AL$9,$R666:$V666),0)</f>
        <v>0</v>
      </c>
      <c r="AM647" s="167">
        <f t="shared" si="786"/>
        <v>0</v>
      </c>
      <c r="AN647" s="167">
        <f t="shared" si="786"/>
        <v>0</v>
      </c>
      <c r="AO647" s="167">
        <f t="shared" si="786"/>
        <v>0</v>
      </c>
      <c r="AP647" s="167">
        <f t="shared" si="786"/>
        <v>0</v>
      </c>
      <c r="AQ647" s="167">
        <f t="shared" si="786"/>
        <v>0</v>
      </c>
      <c r="AR647" s="167">
        <f t="shared" si="786"/>
        <v>0</v>
      </c>
      <c r="AS647" s="167">
        <f t="shared" si="786"/>
        <v>0</v>
      </c>
      <c r="AT647" s="167">
        <f t="shared" si="786"/>
        <v>0</v>
      </c>
      <c r="AU647" s="167">
        <f t="shared" si="786"/>
        <v>0</v>
      </c>
      <c r="AV647" s="167">
        <f t="shared" si="786"/>
        <v>0</v>
      </c>
      <c r="AW647" s="167">
        <f t="shared" si="786"/>
        <v>0</v>
      </c>
      <c r="AX647" s="167">
        <f t="shared" si="786"/>
        <v>0</v>
      </c>
      <c r="AY647" s="167">
        <f t="shared" si="786"/>
        <v>0</v>
      </c>
      <c r="AZ647" s="167">
        <f t="shared" si="786"/>
        <v>0</v>
      </c>
      <c r="BA647" s="167">
        <f t="shared" si="786"/>
        <v>0</v>
      </c>
      <c r="BB647" s="167">
        <f t="shared" si="786"/>
        <v>0</v>
      </c>
      <c r="BC647" s="167">
        <f t="shared" si="786"/>
        <v>0</v>
      </c>
      <c r="BD647" s="167">
        <f t="shared" si="786"/>
        <v>0</v>
      </c>
      <c r="BE647" s="167">
        <f t="shared" si="786"/>
        <v>0</v>
      </c>
    </row>
    <row r="648" spans="1:62" ht="15" customHeight="1" thickBot="1">
      <c r="A648" s="119"/>
      <c r="B648" s="921" t="str">
        <f>+IF('Formulario 1'!$E$64=2,"",IF('Cuadro de Personal'!F649=0,"",IF('Cuadro de Personal'!F649&lt;'Cuadro de Personal'!G649,"Lecciones de TIE sobreasignadas",IF('Cuadro de Personal'!F649&gt;'Cuadro de Personal'!G649,"Lecciones de TIE sin asignar","Lecciones de TIE asignadas -√-"))))</f>
        <v/>
      </c>
      <c r="C648" s="922"/>
      <c r="D648" s="922"/>
      <c r="E648" s="922"/>
      <c r="F648" s="922"/>
      <c r="G648" s="923"/>
      <c r="H648" s="66"/>
      <c r="I648" s="157"/>
      <c r="J648" s="157"/>
      <c r="K648" s="157"/>
      <c r="L648" s="118"/>
      <c r="M648" s="118"/>
      <c r="N648" s="118"/>
      <c r="O648" s="118"/>
      <c r="P648" s="118"/>
      <c r="Q648" s="118"/>
      <c r="R648" s="118"/>
      <c r="T648" s="852" t="str">
        <f>+IF((Q646-Z645)&gt;-1,"Lecciones sin asignar en propiedad:","Exceso de lecciones asignadas en propiedad:")</f>
        <v>Lecciones sin asignar en propiedad:</v>
      </c>
      <c r="U648" s="853"/>
      <c r="V648" s="853"/>
      <c r="W648" s="853"/>
      <c r="X648" s="853"/>
      <c r="Y648" s="853"/>
      <c r="Z648" s="853"/>
      <c r="AA648" s="213">
        <f>+Q646-Z645</f>
        <v>0</v>
      </c>
      <c r="AE648" s="1" t="str">
        <f t="shared" si="712"/>
        <v/>
      </c>
      <c r="AF648" s="1">
        <f t="shared" si="733"/>
        <v>0</v>
      </c>
      <c r="AG648" s="1">
        <f t="shared" ca="1" si="738"/>
        <v>12</v>
      </c>
      <c r="AH648" s="1" t="str">
        <f t="shared" si="734"/>
        <v/>
      </c>
      <c r="AI648" s="1" t="str">
        <f t="shared" si="735"/>
        <v/>
      </c>
      <c r="AJ648" s="1" t="str">
        <f t="shared" si="736"/>
        <v/>
      </c>
      <c r="AL648" s="167">
        <f t="shared" ref="AL648:BE648" si="787">+IF($AE648="CC",SUMIF($R648:$V648,AL$9,$R667:$V667),0)</f>
        <v>0</v>
      </c>
      <c r="AM648" s="167">
        <f t="shared" si="787"/>
        <v>0</v>
      </c>
      <c r="AN648" s="167">
        <f t="shared" si="787"/>
        <v>0</v>
      </c>
      <c r="AO648" s="167">
        <f t="shared" si="787"/>
        <v>0</v>
      </c>
      <c r="AP648" s="167">
        <f t="shared" si="787"/>
        <v>0</v>
      </c>
      <c r="AQ648" s="167">
        <f t="shared" si="787"/>
        <v>0</v>
      </c>
      <c r="AR648" s="167">
        <f t="shared" si="787"/>
        <v>0</v>
      </c>
      <c r="AS648" s="167">
        <f t="shared" si="787"/>
        <v>0</v>
      </c>
      <c r="AT648" s="167">
        <f t="shared" si="787"/>
        <v>0</v>
      </c>
      <c r="AU648" s="167">
        <f t="shared" si="787"/>
        <v>0</v>
      </c>
      <c r="AV648" s="167">
        <f t="shared" si="787"/>
        <v>0</v>
      </c>
      <c r="AW648" s="167">
        <f t="shared" si="787"/>
        <v>0</v>
      </c>
      <c r="AX648" s="167">
        <f t="shared" si="787"/>
        <v>0</v>
      </c>
      <c r="AY648" s="167">
        <f t="shared" si="787"/>
        <v>0</v>
      </c>
      <c r="AZ648" s="167">
        <f t="shared" si="787"/>
        <v>0</v>
      </c>
      <c r="BA648" s="167">
        <f t="shared" si="787"/>
        <v>0</v>
      </c>
      <c r="BB648" s="167">
        <f t="shared" si="787"/>
        <v>0</v>
      </c>
      <c r="BC648" s="167">
        <f t="shared" si="787"/>
        <v>0</v>
      </c>
      <c r="BD648" s="167">
        <f t="shared" si="787"/>
        <v>0</v>
      </c>
      <c r="BE648" s="167">
        <f t="shared" si="787"/>
        <v>0</v>
      </c>
      <c r="BJ648" s="1">
        <f>+IF(OR(B648="",B648="Lecciones de TIE asignadas -√-"),1,0)</f>
        <v>1</v>
      </c>
    </row>
    <row r="649" spans="1:62" ht="15" customHeight="1" thickBot="1">
      <c r="A649" s="119"/>
      <c r="C649" s="78"/>
      <c r="D649" s="176">
        <f>IF($C624="n.a.","n.a.",LOOKUP($A617,'Hoja de Cálculo'!$S$20:$S$45,'Hoja de Cálculo'!AB$20:AB$45))</f>
        <v>0</v>
      </c>
      <c r="E649" s="177">
        <f>+IF(R626=12,R645,IF(S626=12,S645,IF(T626=12,T645,IF(U626=12,U645,IF(V626=12,V645,0)))))</f>
        <v>0</v>
      </c>
      <c r="F649" s="186">
        <f>IF($C624="n.a.",0,LOOKUP($A617,'Hoja de Cálculo'!$S$20:$S$45,'Hoja de Cálculo'!$AL$20:$AL$45))</f>
        <v>0</v>
      </c>
      <c r="G649" s="177">
        <f>+IF(R626=9,R645,0)+IF(S626=9,S645,0)+IF(T626=9,T645,0)+IF(U626=9,U645,0)+IF(V626=9,V645,0)</f>
        <v>0</v>
      </c>
      <c r="H649" s="66"/>
      <c r="I649" s="157"/>
      <c r="J649" s="157"/>
      <c r="K649" s="157"/>
      <c r="L649" s="118"/>
      <c r="M649" s="118"/>
      <c r="N649" s="118"/>
      <c r="O649" s="118"/>
      <c r="P649" s="118"/>
      <c r="Q649" s="854" t="str">
        <f>IF(AA648&lt;0,IF(AA649="","Exceso de lecciones en propiedad asignadas en lecciones Co-curriculares","Exceso de lecciones en propiedad sin asignar:"),"")</f>
        <v/>
      </c>
      <c r="R649" s="855"/>
      <c r="S649" s="855"/>
      <c r="T649" s="855"/>
      <c r="U649" s="855"/>
      <c r="V649" s="855"/>
      <c r="W649" s="855"/>
      <c r="X649" s="855"/>
      <c r="Y649" s="855"/>
      <c r="Z649" s="855"/>
      <c r="AA649" s="156" t="str">
        <f>+IF(AA648&lt;0,IF(W645&gt;=Z645,"",W645-Z645),"")</f>
        <v/>
      </c>
      <c r="AE649" s="1" t="str">
        <f t="shared" si="712"/>
        <v/>
      </c>
      <c r="AF649" s="1">
        <f t="shared" si="733"/>
        <v>0</v>
      </c>
      <c r="AG649" s="1">
        <f t="shared" ca="1" si="738"/>
        <v>12</v>
      </c>
      <c r="AH649" s="1" t="str">
        <f t="shared" si="734"/>
        <v/>
      </c>
      <c r="AI649" s="1" t="str">
        <f t="shared" si="735"/>
        <v/>
      </c>
      <c r="AJ649" s="1" t="str">
        <f t="shared" si="736"/>
        <v/>
      </c>
      <c r="AL649" s="167">
        <f t="shared" ref="AL649:BE649" si="788">+IF($AE649="CC",SUMIF($R649:$V649,AL$9,$R668:$V668),0)</f>
        <v>0</v>
      </c>
      <c r="AM649" s="167">
        <f t="shared" si="788"/>
        <v>0</v>
      </c>
      <c r="AN649" s="167">
        <f t="shared" si="788"/>
        <v>0</v>
      </c>
      <c r="AO649" s="167">
        <f t="shared" si="788"/>
        <v>0</v>
      </c>
      <c r="AP649" s="167">
        <f t="shared" si="788"/>
        <v>0</v>
      </c>
      <c r="AQ649" s="167">
        <f t="shared" si="788"/>
        <v>0</v>
      </c>
      <c r="AR649" s="167">
        <f t="shared" si="788"/>
        <v>0</v>
      </c>
      <c r="AS649" s="167">
        <f t="shared" si="788"/>
        <v>0</v>
      </c>
      <c r="AT649" s="167">
        <f t="shared" si="788"/>
        <v>0</v>
      </c>
      <c r="AU649" s="167">
        <f t="shared" si="788"/>
        <v>0</v>
      </c>
      <c r="AV649" s="167">
        <f t="shared" si="788"/>
        <v>0</v>
      </c>
      <c r="AW649" s="167">
        <f t="shared" si="788"/>
        <v>0</v>
      </c>
      <c r="AX649" s="167">
        <f t="shared" si="788"/>
        <v>0</v>
      </c>
      <c r="AY649" s="167">
        <f t="shared" si="788"/>
        <v>0</v>
      </c>
      <c r="AZ649" s="167">
        <f t="shared" si="788"/>
        <v>0</v>
      </c>
      <c r="BA649" s="167">
        <f t="shared" si="788"/>
        <v>0</v>
      </c>
      <c r="BB649" s="167">
        <f t="shared" si="788"/>
        <v>0</v>
      </c>
      <c r="BC649" s="167">
        <f t="shared" si="788"/>
        <v>0</v>
      </c>
      <c r="BD649" s="167">
        <f t="shared" si="788"/>
        <v>0</v>
      </c>
      <c r="BE649" s="167">
        <f t="shared" si="788"/>
        <v>0</v>
      </c>
      <c r="BG649" s="167">
        <f>+IF(AA649&lt;0,-AA649,0)</f>
        <v>0</v>
      </c>
    </row>
    <row r="650" spans="1:62" ht="7.5" customHeight="1" thickBot="1">
      <c r="C650" s="78"/>
      <c r="D650" s="78"/>
      <c r="E650" s="78"/>
      <c r="F650" s="78"/>
      <c r="G650" s="78"/>
      <c r="AE650" s="1" t="str">
        <f t="shared" si="712"/>
        <v/>
      </c>
      <c r="AF650" s="1">
        <f t="shared" si="733"/>
        <v>0</v>
      </c>
      <c r="AG650" s="1">
        <f t="shared" ca="1" si="738"/>
        <v>12</v>
      </c>
      <c r="AH650" s="1" t="str">
        <f t="shared" si="734"/>
        <v/>
      </c>
      <c r="AI650" s="1" t="str">
        <f t="shared" si="735"/>
        <v/>
      </c>
      <c r="AJ650" s="1" t="str">
        <f t="shared" si="736"/>
        <v/>
      </c>
      <c r="AL650" s="167">
        <f t="shared" ref="AL650:BE650" si="789">+IF($AE650="CC",SUMIF($R650:$V650,AL$9,$R669:$V669),0)</f>
        <v>0</v>
      </c>
      <c r="AM650" s="167">
        <f t="shared" si="789"/>
        <v>0</v>
      </c>
      <c r="AN650" s="167">
        <f t="shared" si="789"/>
        <v>0</v>
      </c>
      <c r="AO650" s="167">
        <f t="shared" si="789"/>
        <v>0</v>
      </c>
      <c r="AP650" s="167">
        <f t="shared" si="789"/>
        <v>0</v>
      </c>
      <c r="AQ650" s="167">
        <f t="shared" si="789"/>
        <v>0</v>
      </c>
      <c r="AR650" s="167">
        <f t="shared" si="789"/>
        <v>0</v>
      </c>
      <c r="AS650" s="167">
        <f t="shared" si="789"/>
        <v>0</v>
      </c>
      <c r="AT650" s="167">
        <f t="shared" si="789"/>
        <v>0</v>
      </c>
      <c r="AU650" s="167">
        <f t="shared" si="789"/>
        <v>0</v>
      </c>
      <c r="AV650" s="167">
        <f t="shared" si="789"/>
        <v>0</v>
      </c>
      <c r="AW650" s="167">
        <f t="shared" si="789"/>
        <v>0</v>
      </c>
      <c r="AX650" s="167">
        <f t="shared" si="789"/>
        <v>0</v>
      </c>
      <c r="AY650" s="167">
        <f t="shared" si="789"/>
        <v>0</v>
      </c>
      <c r="AZ650" s="167">
        <f t="shared" si="789"/>
        <v>0</v>
      </c>
      <c r="BA650" s="167">
        <f t="shared" si="789"/>
        <v>0</v>
      </c>
      <c r="BB650" s="167">
        <f t="shared" si="789"/>
        <v>0</v>
      </c>
      <c r="BC650" s="167">
        <f t="shared" si="789"/>
        <v>0</v>
      </c>
      <c r="BD650" s="167">
        <f t="shared" si="789"/>
        <v>0</v>
      </c>
      <c r="BE650" s="167">
        <f t="shared" si="789"/>
        <v>0</v>
      </c>
      <c r="BG650" s="167"/>
    </row>
    <row r="651" spans="1:62" ht="15.75" customHeight="1">
      <c r="C651" s="856" t="s">
        <v>939</v>
      </c>
      <c r="D651" s="857"/>
      <c r="E651" s="857"/>
      <c r="F651" s="303"/>
      <c r="G651" s="303"/>
      <c r="H651" s="303"/>
      <c r="I651" s="303"/>
      <c r="J651" s="303"/>
      <c r="K651" s="303"/>
      <c r="L651" s="303"/>
      <c r="M651" s="303"/>
      <c r="N651" s="303"/>
      <c r="O651" s="303"/>
      <c r="P651" s="303"/>
      <c r="Q651" s="303"/>
      <c r="R651" s="303"/>
      <c r="S651" s="303"/>
      <c r="T651" s="303"/>
      <c r="U651" s="303"/>
      <c r="V651" s="303"/>
      <c r="W651" s="303"/>
      <c r="X651" s="168"/>
      <c r="Y651" s="303"/>
      <c r="Z651" s="303"/>
      <c r="AA651" s="82"/>
      <c r="AE651" s="1" t="str">
        <f t="shared" ref="AE651:AE714" si="790">+IF(L651="7º","CC","")</f>
        <v/>
      </c>
      <c r="AF651" s="1">
        <f t="shared" ca="1" si="733"/>
        <v>0</v>
      </c>
      <c r="AG651" s="1">
        <f t="shared" ca="1" si="738"/>
        <v>12</v>
      </c>
      <c r="AH651" s="1" t="str">
        <f t="shared" ca="1" si="734"/>
        <v/>
      </c>
      <c r="AI651" s="1" t="str">
        <f t="shared" ca="1" si="735"/>
        <v/>
      </c>
      <c r="AJ651" s="1" t="str">
        <f t="shared" ca="1" si="736"/>
        <v/>
      </c>
      <c r="AL651" s="167">
        <f t="shared" ref="AL651:BE651" si="791">+IF($AE651="CC",SUMIF($R651:$V651,AL$9,$R670:$V670),0)</f>
        <v>0</v>
      </c>
      <c r="AM651" s="167">
        <f t="shared" si="791"/>
        <v>0</v>
      </c>
      <c r="AN651" s="167">
        <f t="shared" si="791"/>
        <v>0</v>
      </c>
      <c r="AO651" s="167">
        <f t="shared" si="791"/>
        <v>0</v>
      </c>
      <c r="AP651" s="167">
        <f t="shared" si="791"/>
        <v>0</v>
      </c>
      <c r="AQ651" s="167">
        <f t="shared" si="791"/>
        <v>0</v>
      </c>
      <c r="AR651" s="167">
        <f t="shared" si="791"/>
        <v>0</v>
      </c>
      <c r="AS651" s="167">
        <f t="shared" si="791"/>
        <v>0</v>
      </c>
      <c r="AT651" s="167">
        <f t="shared" si="791"/>
        <v>0</v>
      </c>
      <c r="AU651" s="167">
        <f t="shared" si="791"/>
        <v>0</v>
      </c>
      <c r="AV651" s="167">
        <f t="shared" si="791"/>
        <v>0</v>
      </c>
      <c r="AW651" s="167">
        <f t="shared" si="791"/>
        <v>0</v>
      </c>
      <c r="AX651" s="167">
        <f t="shared" si="791"/>
        <v>0</v>
      </c>
      <c r="AY651" s="167">
        <f t="shared" si="791"/>
        <v>0</v>
      </c>
      <c r="AZ651" s="167">
        <f t="shared" si="791"/>
        <v>0</v>
      </c>
      <c r="BA651" s="167">
        <f t="shared" si="791"/>
        <v>0</v>
      </c>
      <c r="BB651" s="167">
        <f t="shared" si="791"/>
        <v>0</v>
      </c>
      <c r="BC651" s="167">
        <f t="shared" si="791"/>
        <v>0</v>
      </c>
      <c r="BD651" s="167">
        <f t="shared" si="791"/>
        <v>0</v>
      </c>
      <c r="BE651" s="167">
        <f t="shared" si="791"/>
        <v>0</v>
      </c>
      <c r="BG651" s="167"/>
    </row>
    <row r="652" spans="1:62" ht="15.75" customHeight="1">
      <c r="C652" s="836" t="s">
        <v>940</v>
      </c>
      <c r="D652" s="837"/>
      <c r="E652" s="837"/>
      <c r="F652" s="837"/>
      <c r="G652" s="837"/>
      <c r="H652" s="837"/>
      <c r="I652" s="837"/>
      <c r="J652" s="837"/>
      <c r="K652" s="837"/>
      <c r="L652" s="837"/>
      <c r="M652" s="837"/>
      <c r="N652" s="837"/>
      <c r="O652" s="837"/>
      <c r="P652" s="837"/>
      <c r="Q652" s="837"/>
      <c r="R652" s="837"/>
      <c r="S652" s="837"/>
      <c r="T652" s="837"/>
      <c r="U652" s="837"/>
      <c r="V652" s="837"/>
      <c r="W652" s="837"/>
      <c r="X652" s="837"/>
      <c r="Y652" s="837"/>
      <c r="Z652" s="837"/>
      <c r="AA652" s="838"/>
      <c r="AE652" s="1" t="str">
        <f t="shared" si="790"/>
        <v/>
      </c>
      <c r="AF652" s="1">
        <f t="shared" si="733"/>
        <v>0</v>
      </c>
      <c r="AG652" s="1">
        <f t="shared" ca="1" si="738"/>
        <v>12</v>
      </c>
      <c r="AH652" s="1" t="str">
        <f t="shared" si="734"/>
        <v/>
      </c>
      <c r="AI652" s="1" t="str">
        <f t="shared" si="735"/>
        <v/>
      </c>
      <c r="AJ652" s="1" t="str">
        <f t="shared" si="736"/>
        <v/>
      </c>
      <c r="AL652" s="167">
        <f t="shared" ref="AL652:BE652" si="792">+IF($AE652="CC",SUMIF($R652:$V652,AL$9,$R671:$V671),0)</f>
        <v>0</v>
      </c>
      <c r="AM652" s="167">
        <f t="shared" si="792"/>
        <v>0</v>
      </c>
      <c r="AN652" s="167">
        <f t="shared" si="792"/>
        <v>0</v>
      </c>
      <c r="AO652" s="167">
        <f t="shared" si="792"/>
        <v>0</v>
      </c>
      <c r="AP652" s="167">
        <f t="shared" si="792"/>
        <v>0</v>
      </c>
      <c r="AQ652" s="167">
        <f t="shared" si="792"/>
        <v>0</v>
      </c>
      <c r="AR652" s="167">
        <f t="shared" si="792"/>
        <v>0</v>
      </c>
      <c r="AS652" s="167">
        <f t="shared" si="792"/>
        <v>0</v>
      </c>
      <c r="AT652" s="167">
        <f t="shared" si="792"/>
        <v>0</v>
      </c>
      <c r="AU652" s="167">
        <f t="shared" si="792"/>
        <v>0</v>
      </c>
      <c r="AV652" s="167">
        <f t="shared" si="792"/>
        <v>0</v>
      </c>
      <c r="AW652" s="167">
        <f t="shared" si="792"/>
        <v>0</v>
      </c>
      <c r="AX652" s="167">
        <f t="shared" si="792"/>
        <v>0</v>
      </c>
      <c r="AY652" s="167">
        <f t="shared" si="792"/>
        <v>0</v>
      </c>
      <c r="AZ652" s="167">
        <f t="shared" si="792"/>
        <v>0</v>
      </c>
      <c r="BA652" s="167">
        <f t="shared" si="792"/>
        <v>0</v>
      </c>
      <c r="BB652" s="167">
        <f t="shared" si="792"/>
        <v>0</v>
      </c>
      <c r="BC652" s="167">
        <f t="shared" si="792"/>
        <v>0</v>
      </c>
      <c r="BD652" s="167">
        <f t="shared" si="792"/>
        <v>0</v>
      </c>
      <c r="BE652" s="167">
        <f t="shared" si="792"/>
        <v>0</v>
      </c>
      <c r="BG652" s="167"/>
    </row>
    <row r="653" spans="1:62" ht="15.75" customHeight="1">
      <c r="C653" s="836" t="s">
        <v>1025</v>
      </c>
      <c r="D653" s="837"/>
      <c r="E653" s="837"/>
      <c r="F653" s="837"/>
      <c r="G653" s="837"/>
      <c r="H653" s="837"/>
      <c r="I653" s="837"/>
      <c r="J653" s="837"/>
      <c r="K653" s="837"/>
      <c r="L653" s="837"/>
      <c r="M653" s="837"/>
      <c r="N653" s="837"/>
      <c r="O653" s="837"/>
      <c r="P653" s="837"/>
      <c r="Q653" s="837"/>
      <c r="R653" s="837"/>
      <c r="S653" s="837"/>
      <c r="T653" s="837"/>
      <c r="U653" s="837"/>
      <c r="V653" s="837"/>
      <c r="W653" s="837"/>
      <c r="X653" s="837"/>
      <c r="Y653" s="837"/>
      <c r="Z653" s="837"/>
      <c r="AA653" s="838"/>
      <c r="AE653" s="1" t="str">
        <f t="shared" si="790"/>
        <v/>
      </c>
      <c r="AF653" s="1">
        <f t="shared" si="733"/>
        <v>0</v>
      </c>
      <c r="AG653" s="1">
        <f t="shared" ca="1" si="738"/>
        <v>12</v>
      </c>
      <c r="AH653" s="1" t="str">
        <f t="shared" si="734"/>
        <v/>
      </c>
      <c r="AI653" s="1" t="str">
        <f t="shared" si="735"/>
        <v/>
      </c>
      <c r="AJ653" s="1" t="str">
        <f t="shared" si="736"/>
        <v/>
      </c>
      <c r="AL653" s="167">
        <f t="shared" ref="AL653:BE653" si="793">+IF($AE653="CC",SUMIF($R653:$V653,AL$9,$R672:$V672),0)</f>
        <v>0</v>
      </c>
      <c r="AM653" s="167">
        <f t="shared" si="793"/>
        <v>0</v>
      </c>
      <c r="AN653" s="167">
        <f t="shared" si="793"/>
        <v>0</v>
      </c>
      <c r="AO653" s="167">
        <f t="shared" si="793"/>
        <v>0</v>
      </c>
      <c r="AP653" s="167">
        <f t="shared" si="793"/>
        <v>0</v>
      </c>
      <c r="AQ653" s="167">
        <f t="shared" si="793"/>
        <v>0</v>
      </c>
      <c r="AR653" s="167">
        <f t="shared" si="793"/>
        <v>0</v>
      </c>
      <c r="AS653" s="167">
        <f t="shared" si="793"/>
        <v>0</v>
      </c>
      <c r="AT653" s="167">
        <f t="shared" si="793"/>
        <v>0</v>
      </c>
      <c r="AU653" s="167">
        <f t="shared" si="793"/>
        <v>0</v>
      </c>
      <c r="AV653" s="167">
        <f t="shared" si="793"/>
        <v>0</v>
      </c>
      <c r="AW653" s="167">
        <f t="shared" si="793"/>
        <v>0</v>
      </c>
      <c r="AX653" s="167">
        <f t="shared" si="793"/>
        <v>0</v>
      </c>
      <c r="AY653" s="167">
        <f t="shared" si="793"/>
        <v>0</v>
      </c>
      <c r="AZ653" s="167">
        <f t="shared" si="793"/>
        <v>0</v>
      </c>
      <c r="BA653" s="167">
        <f t="shared" si="793"/>
        <v>0</v>
      </c>
      <c r="BB653" s="167">
        <f t="shared" si="793"/>
        <v>0</v>
      </c>
      <c r="BC653" s="167">
        <f t="shared" si="793"/>
        <v>0</v>
      </c>
      <c r="BD653" s="167">
        <f t="shared" si="793"/>
        <v>0</v>
      </c>
      <c r="BE653" s="167">
        <f t="shared" si="793"/>
        <v>0</v>
      </c>
      <c r="BG653" s="167"/>
    </row>
    <row r="654" spans="1:62">
      <c r="C654" s="839" t="s">
        <v>1022</v>
      </c>
      <c r="D654" s="837"/>
      <c r="E654" s="837"/>
      <c r="F654" s="837"/>
      <c r="G654" s="837"/>
      <c r="H654" s="837"/>
      <c r="I654" s="837"/>
      <c r="J654" s="837"/>
      <c r="K654" s="837"/>
      <c r="L654" s="837"/>
      <c r="M654" s="837"/>
      <c r="N654" s="837"/>
      <c r="O654" s="837"/>
      <c r="P654" s="837"/>
      <c r="Q654" s="837"/>
      <c r="R654" s="837"/>
      <c r="S654" s="837"/>
      <c r="T654" s="837"/>
      <c r="U654" s="837"/>
      <c r="V654" s="837"/>
      <c r="W654" s="837"/>
      <c r="X654" s="837"/>
      <c r="Y654" s="837"/>
      <c r="Z654" s="837"/>
      <c r="AA654" s="838"/>
      <c r="AE654" s="1" t="str">
        <f t="shared" si="790"/>
        <v/>
      </c>
      <c r="AF654" s="1">
        <f t="shared" si="733"/>
        <v>0</v>
      </c>
      <c r="AG654" s="1">
        <f t="shared" ca="1" si="738"/>
        <v>12</v>
      </c>
      <c r="AH654" s="1" t="str">
        <f t="shared" si="734"/>
        <v/>
      </c>
      <c r="AI654" s="1" t="str">
        <f t="shared" si="735"/>
        <v/>
      </c>
      <c r="AJ654" s="1" t="str">
        <f t="shared" si="736"/>
        <v/>
      </c>
      <c r="AL654" s="167">
        <f t="shared" ref="AL654:BE654" si="794">+IF($AE654="CC",SUMIF($R654:$V654,AL$9,$R673:$V673),0)</f>
        <v>0</v>
      </c>
      <c r="AM654" s="167">
        <f t="shared" si="794"/>
        <v>0</v>
      </c>
      <c r="AN654" s="167">
        <f t="shared" si="794"/>
        <v>0</v>
      </c>
      <c r="AO654" s="167">
        <f t="shared" si="794"/>
        <v>0</v>
      </c>
      <c r="AP654" s="167">
        <f t="shared" si="794"/>
        <v>0</v>
      </c>
      <c r="AQ654" s="167">
        <f t="shared" si="794"/>
        <v>0</v>
      </c>
      <c r="AR654" s="167">
        <f t="shared" si="794"/>
        <v>0</v>
      </c>
      <c r="AS654" s="167">
        <f t="shared" si="794"/>
        <v>0</v>
      </c>
      <c r="AT654" s="167">
        <f t="shared" si="794"/>
        <v>0</v>
      </c>
      <c r="AU654" s="167">
        <f t="shared" si="794"/>
        <v>0</v>
      </c>
      <c r="AV654" s="167">
        <f t="shared" si="794"/>
        <v>0</v>
      </c>
      <c r="AW654" s="167">
        <f t="shared" si="794"/>
        <v>0</v>
      </c>
      <c r="AX654" s="167">
        <f t="shared" si="794"/>
        <v>0</v>
      </c>
      <c r="AY654" s="167">
        <f t="shared" si="794"/>
        <v>0</v>
      </c>
      <c r="AZ654" s="167">
        <f t="shared" si="794"/>
        <v>0</v>
      </c>
      <c r="BA654" s="167">
        <f t="shared" si="794"/>
        <v>0</v>
      </c>
      <c r="BB654" s="167">
        <f t="shared" si="794"/>
        <v>0</v>
      </c>
      <c r="BC654" s="167">
        <f t="shared" si="794"/>
        <v>0</v>
      </c>
      <c r="BD654" s="167">
        <f t="shared" si="794"/>
        <v>0</v>
      </c>
      <c r="BE654" s="167">
        <f t="shared" si="794"/>
        <v>0</v>
      </c>
      <c r="BG654" s="167"/>
    </row>
    <row r="655" spans="1:62" ht="15" customHeight="1">
      <c r="C655" s="836" t="s">
        <v>941</v>
      </c>
      <c r="D655" s="837"/>
      <c r="E655" s="837"/>
      <c r="F655" s="837"/>
      <c r="G655" s="837"/>
      <c r="H655" s="837"/>
      <c r="I655" s="837"/>
      <c r="J655" s="837"/>
      <c r="K655" s="837"/>
      <c r="L655" s="837"/>
      <c r="M655" s="837"/>
      <c r="N655" s="837"/>
      <c r="O655" s="837"/>
      <c r="P655" s="837"/>
      <c r="Q655" s="837"/>
      <c r="R655" s="837"/>
      <c r="S655" s="837"/>
      <c r="T655" s="837"/>
      <c r="U655" s="837"/>
      <c r="V655" s="837"/>
      <c r="W655" s="837"/>
      <c r="X655" s="837"/>
      <c r="Y655" s="837"/>
      <c r="Z655" s="837"/>
      <c r="AA655" s="838"/>
      <c r="AE655" s="1" t="str">
        <f t="shared" si="790"/>
        <v/>
      </c>
      <c r="AF655" s="1">
        <f t="shared" si="733"/>
        <v>0</v>
      </c>
      <c r="AG655" s="1">
        <f t="shared" ca="1" si="738"/>
        <v>12</v>
      </c>
      <c r="AH655" s="1" t="str">
        <f t="shared" si="734"/>
        <v/>
      </c>
      <c r="AI655" s="1" t="str">
        <f t="shared" si="735"/>
        <v/>
      </c>
      <c r="AJ655" s="1" t="str">
        <f t="shared" si="736"/>
        <v/>
      </c>
      <c r="AL655" s="167">
        <f t="shared" ref="AL655:BE655" si="795">+IF($AE655="CC",SUMIF($R655:$V655,AL$9,$R674:$V674),0)</f>
        <v>0</v>
      </c>
      <c r="AM655" s="167">
        <f t="shared" si="795"/>
        <v>0</v>
      </c>
      <c r="AN655" s="167">
        <f t="shared" si="795"/>
        <v>0</v>
      </c>
      <c r="AO655" s="167">
        <f t="shared" si="795"/>
        <v>0</v>
      </c>
      <c r="AP655" s="167">
        <f t="shared" si="795"/>
        <v>0</v>
      </c>
      <c r="AQ655" s="167">
        <f t="shared" si="795"/>
        <v>0</v>
      </c>
      <c r="AR655" s="167">
        <f t="shared" si="795"/>
        <v>0</v>
      </c>
      <c r="AS655" s="167">
        <f t="shared" si="795"/>
        <v>0</v>
      </c>
      <c r="AT655" s="167">
        <f t="shared" si="795"/>
        <v>0</v>
      </c>
      <c r="AU655" s="167">
        <f t="shared" si="795"/>
        <v>0</v>
      </c>
      <c r="AV655" s="167">
        <f t="shared" si="795"/>
        <v>0</v>
      </c>
      <c r="AW655" s="167">
        <f t="shared" si="795"/>
        <v>0</v>
      </c>
      <c r="AX655" s="167">
        <f t="shared" si="795"/>
        <v>0</v>
      </c>
      <c r="AY655" s="167">
        <f t="shared" si="795"/>
        <v>0</v>
      </c>
      <c r="AZ655" s="167">
        <f t="shared" si="795"/>
        <v>0</v>
      </c>
      <c r="BA655" s="167">
        <f t="shared" si="795"/>
        <v>0</v>
      </c>
      <c r="BB655" s="167">
        <f t="shared" si="795"/>
        <v>0</v>
      </c>
      <c r="BC655" s="167">
        <f t="shared" si="795"/>
        <v>0</v>
      </c>
      <c r="BD655" s="167">
        <f t="shared" si="795"/>
        <v>0</v>
      </c>
      <c r="BE655" s="167">
        <f t="shared" si="795"/>
        <v>0</v>
      </c>
      <c r="BG655" s="167"/>
    </row>
    <row r="656" spans="1:62" ht="15" customHeight="1" thickBot="1">
      <c r="C656" s="840" t="s">
        <v>942</v>
      </c>
      <c r="D656" s="841"/>
      <c r="E656" s="841"/>
      <c r="F656" s="841"/>
      <c r="G656" s="841"/>
      <c r="H656" s="841"/>
      <c r="I656" s="841"/>
      <c r="J656" s="841"/>
      <c r="K656" s="841"/>
      <c r="L656" s="841"/>
      <c r="M656" s="841"/>
      <c r="N656" s="841"/>
      <c r="O656" s="841"/>
      <c r="P656" s="841"/>
      <c r="Q656" s="841"/>
      <c r="R656" s="841"/>
      <c r="S656" s="841"/>
      <c r="T656" s="841"/>
      <c r="U656" s="841"/>
      <c r="V656" s="841"/>
      <c r="W656" s="841"/>
      <c r="X656" s="841"/>
      <c r="Y656" s="841"/>
      <c r="Z656" s="841"/>
      <c r="AA656" s="842"/>
      <c r="AE656" s="1" t="str">
        <f t="shared" si="790"/>
        <v/>
      </c>
      <c r="AF656" s="1">
        <f t="shared" si="733"/>
        <v>0</v>
      </c>
      <c r="AG656" s="1">
        <f t="shared" ca="1" si="738"/>
        <v>12</v>
      </c>
      <c r="AH656" s="1" t="str">
        <f t="shared" si="734"/>
        <v/>
      </c>
      <c r="AI656" s="1" t="str">
        <f t="shared" si="735"/>
        <v/>
      </c>
      <c r="AJ656" s="1" t="str">
        <f t="shared" si="736"/>
        <v/>
      </c>
      <c r="AL656" s="167">
        <f t="shared" ref="AL656:BE656" si="796">+IF($AE656="CC",SUMIF($R656:$V656,AL$9,$R675:$V675),0)</f>
        <v>0</v>
      </c>
      <c r="AM656" s="167">
        <f t="shared" si="796"/>
        <v>0</v>
      </c>
      <c r="AN656" s="167">
        <f t="shared" si="796"/>
        <v>0</v>
      </c>
      <c r="AO656" s="167">
        <f t="shared" si="796"/>
        <v>0</v>
      </c>
      <c r="AP656" s="167">
        <f t="shared" si="796"/>
        <v>0</v>
      </c>
      <c r="AQ656" s="167">
        <f t="shared" si="796"/>
        <v>0</v>
      </c>
      <c r="AR656" s="167">
        <f t="shared" si="796"/>
        <v>0</v>
      </c>
      <c r="AS656" s="167">
        <f t="shared" si="796"/>
        <v>0</v>
      </c>
      <c r="AT656" s="167">
        <f t="shared" si="796"/>
        <v>0</v>
      </c>
      <c r="AU656" s="167">
        <f t="shared" si="796"/>
        <v>0</v>
      </c>
      <c r="AV656" s="167">
        <f t="shared" si="796"/>
        <v>0</v>
      </c>
      <c r="AW656" s="167">
        <f t="shared" si="796"/>
        <v>0</v>
      </c>
      <c r="AX656" s="167">
        <f t="shared" si="796"/>
        <v>0</v>
      </c>
      <c r="AY656" s="167">
        <f t="shared" si="796"/>
        <v>0</v>
      </c>
      <c r="AZ656" s="167">
        <f t="shared" si="796"/>
        <v>0</v>
      </c>
      <c r="BA656" s="167">
        <f t="shared" si="796"/>
        <v>0</v>
      </c>
      <c r="BB656" s="167">
        <f t="shared" si="796"/>
        <v>0</v>
      </c>
      <c r="BC656" s="167">
        <f t="shared" si="796"/>
        <v>0</v>
      </c>
      <c r="BD656" s="167">
        <f t="shared" si="796"/>
        <v>0</v>
      </c>
      <c r="BE656" s="167">
        <f t="shared" si="796"/>
        <v>0</v>
      </c>
      <c r="BG656" s="167"/>
    </row>
    <row r="657" spans="3:59" ht="7.5" customHeight="1" thickBot="1">
      <c r="AE657" s="1" t="str">
        <f t="shared" si="790"/>
        <v/>
      </c>
      <c r="AF657" s="1">
        <f t="shared" si="733"/>
        <v>0</v>
      </c>
      <c r="AG657" s="1">
        <f t="shared" ca="1" si="738"/>
        <v>12</v>
      </c>
      <c r="AH657" s="1" t="str">
        <f t="shared" si="734"/>
        <v/>
      </c>
      <c r="AI657" s="1" t="str">
        <f t="shared" si="735"/>
        <v/>
      </c>
      <c r="AJ657" s="1" t="str">
        <f t="shared" si="736"/>
        <v/>
      </c>
      <c r="AL657" s="167">
        <f t="shared" ref="AL657:BE657" si="797">+IF($AE657="CC",SUMIF($R657:$V657,AL$9,$R676:$V676),0)</f>
        <v>0</v>
      </c>
      <c r="AM657" s="167">
        <f t="shared" si="797"/>
        <v>0</v>
      </c>
      <c r="AN657" s="167">
        <f t="shared" si="797"/>
        <v>0</v>
      </c>
      <c r="AO657" s="167">
        <f t="shared" si="797"/>
        <v>0</v>
      </c>
      <c r="AP657" s="167">
        <f t="shared" si="797"/>
        <v>0</v>
      </c>
      <c r="AQ657" s="167">
        <f t="shared" si="797"/>
        <v>0</v>
      </c>
      <c r="AR657" s="167">
        <f t="shared" si="797"/>
        <v>0</v>
      </c>
      <c r="AS657" s="167">
        <f t="shared" si="797"/>
        <v>0</v>
      </c>
      <c r="AT657" s="167">
        <f t="shared" si="797"/>
        <v>0</v>
      </c>
      <c r="AU657" s="167">
        <f t="shared" si="797"/>
        <v>0</v>
      </c>
      <c r="AV657" s="167">
        <f t="shared" si="797"/>
        <v>0</v>
      </c>
      <c r="AW657" s="167">
        <f t="shared" si="797"/>
        <v>0</v>
      </c>
      <c r="AX657" s="167">
        <f t="shared" si="797"/>
        <v>0</v>
      </c>
      <c r="AY657" s="167">
        <f t="shared" si="797"/>
        <v>0</v>
      </c>
      <c r="AZ657" s="167">
        <f t="shared" si="797"/>
        <v>0</v>
      </c>
      <c r="BA657" s="167">
        <f t="shared" si="797"/>
        <v>0</v>
      </c>
      <c r="BB657" s="167">
        <f t="shared" si="797"/>
        <v>0</v>
      </c>
      <c r="BC657" s="167">
        <f t="shared" si="797"/>
        <v>0</v>
      </c>
      <c r="BD657" s="167">
        <f t="shared" si="797"/>
        <v>0</v>
      </c>
      <c r="BE657" s="167">
        <f t="shared" si="797"/>
        <v>0</v>
      </c>
      <c r="BG657" s="167"/>
    </row>
    <row r="658" spans="3:59">
      <c r="C658" s="83" t="s">
        <v>943</v>
      </c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169"/>
      <c r="Y658" s="84"/>
      <c r="Z658" s="84"/>
      <c r="AA658" s="85"/>
      <c r="AE658" s="1" t="str">
        <f t="shared" si="790"/>
        <v/>
      </c>
      <c r="AF658" s="1">
        <f t="shared" si="733"/>
        <v>0</v>
      </c>
      <c r="AG658" s="1">
        <f t="shared" ca="1" si="738"/>
        <v>12</v>
      </c>
      <c r="AH658" s="1" t="str">
        <f t="shared" si="734"/>
        <v/>
      </c>
      <c r="AI658" s="1" t="str">
        <f t="shared" si="735"/>
        <v/>
      </c>
      <c r="AJ658" s="1" t="str">
        <f t="shared" si="736"/>
        <v/>
      </c>
      <c r="AL658" s="167">
        <f t="shared" ref="AL658:BE658" si="798">+IF($AE658="CC",SUMIF($R658:$V658,AL$9,$R677:$V677),0)</f>
        <v>0</v>
      </c>
      <c r="AM658" s="167">
        <f t="shared" si="798"/>
        <v>0</v>
      </c>
      <c r="AN658" s="167">
        <f t="shared" si="798"/>
        <v>0</v>
      </c>
      <c r="AO658" s="167">
        <f t="shared" si="798"/>
        <v>0</v>
      </c>
      <c r="AP658" s="167">
        <f t="shared" si="798"/>
        <v>0</v>
      </c>
      <c r="AQ658" s="167">
        <f t="shared" si="798"/>
        <v>0</v>
      </c>
      <c r="AR658" s="167">
        <f t="shared" si="798"/>
        <v>0</v>
      </c>
      <c r="AS658" s="167">
        <f t="shared" si="798"/>
        <v>0</v>
      </c>
      <c r="AT658" s="167">
        <f t="shared" si="798"/>
        <v>0</v>
      </c>
      <c r="AU658" s="167">
        <f t="shared" si="798"/>
        <v>0</v>
      </c>
      <c r="AV658" s="167">
        <f t="shared" si="798"/>
        <v>0</v>
      </c>
      <c r="AW658" s="167">
        <f t="shared" si="798"/>
        <v>0</v>
      </c>
      <c r="AX658" s="167">
        <f t="shared" si="798"/>
        <v>0</v>
      </c>
      <c r="AY658" s="167">
        <f t="shared" si="798"/>
        <v>0</v>
      </c>
      <c r="AZ658" s="167">
        <f t="shared" si="798"/>
        <v>0</v>
      </c>
      <c r="BA658" s="167">
        <f t="shared" si="798"/>
        <v>0</v>
      </c>
      <c r="BB658" s="167">
        <f t="shared" si="798"/>
        <v>0</v>
      </c>
      <c r="BC658" s="167">
        <f t="shared" si="798"/>
        <v>0</v>
      </c>
      <c r="BD658" s="167">
        <f t="shared" si="798"/>
        <v>0</v>
      </c>
      <c r="BE658" s="167">
        <f t="shared" si="798"/>
        <v>0</v>
      </c>
      <c r="BG658" s="167"/>
    </row>
    <row r="659" spans="3:59">
      <c r="C659" s="843"/>
      <c r="D659" s="844"/>
      <c r="E659" s="844"/>
      <c r="F659" s="844"/>
      <c r="G659" s="844"/>
      <c r="H659" s="844"/>
      <c r="I659" s="844"/>
      <c r="J659" s="844"/>
      <c r="K659" s="844"/>
      <c r="L659" s="844"/>
      <c r="M659" s="844"/>
      <c r="N659" s="844"/>
      <c r="O659" s="844"/>
      <c r="P659" s="844"/>
      <c r="Q659" s="844"/>
      <c r="R659" s="844"/>
      <c r="S659" s="844"/>
      <c r="T659" s="844"/>
      <c r="U659" s="844"/>
      <c r="V659" s="844"/>
      <c r="W659" s="844"/>
      <c r="X659" s="844"/>
      <c r="Y659" s="844"/>
      <c r="Z659" s="844"/>
      <c r="AA659" s="845"/>
      <c r="AE659" s="1" t="str">
        <f t="shared" si="790"/>
        <v/>
      </c>
      <c r="AF659" s="1">
        <f t="shared" si="733"/>
        <v>0</v>
      </c>
      <c r="AG659" s="1">
        <f t="shared" ca="1" si="738"/>
        <v>12</v>
      </c>
      <c r="AH659" s="1" t="str">
        <f t="shared" si="734"/>
        <v/>
      </c>
      <c r="AI659" s="1" t="str">
        <f t="shared" si="735"/>
        <v/>
      </c>
      <c r="AJ659" s="1" t="str">
        <f t="shared" si="736"/>
        <v/>
      </c>
      <c r="AL659" s="167">
        <f t="shared" ref="AL659:BE659" si="799">+IF($AE659="CC",SUMIF($R659:$V659,AL$9,$R678:$V678),0)</f>
        <v>0</v>
      </c>
      <c r="AM659" s="167">
        <f t="shared" si="799"/>
        <v>0</v>
      </c>
      <c r="AN659" s="167">
        <f t="shared" si="799"/>
        <v>0</v>
      </c>
      <c r="AO659" s="167">
        <f t="shared" si="799"/>
        <v>0</v>
      </c>
      <c r="AP659" s="167">
        <f t="shared" si="799"/>
        <v>0</v>
      </c>
      <c r="AQ659" s="167">
        <f t="shared" si="799"/>
        <v>0</v>
      </c>
      <c r="AR659" s="167">
        <f t="shared" si="799"/>
        <v>0</v>
      </c>
      <c r="AS659" s="167">
        <f t="shared" si="799"/>
        <v>0</v>
      </c>
      <c r="AT659" s="167">
        <f t="shared" si="799"/>
        <v>0</v>
      </c>
      <c r="AU659" s="167">
        <f t="shared" si="799"/>
        <v>0</v>
      </c>
      <c r="AV659" s="167">
        <f t="shared" si="799"/>
        <v>0</v>
      </c>
      <c r="AW659" s="167">
        <f t="shared" si="799"/>
        <v>0</v>
      </c>
      <c r="AX659" s="167">
        <f t="shared" si="799"/>
        <v>0</v>
      </c>
      <c r="AY659" s="167">
        <f t="shared" si="799"/>
        <v>0</v>
      </c>
      <c r="AZ659" s="167">
        <f t="shared" si="799"/>
        <v>0</v>
      </c>
      <c r="BA659" s="167">
        <f t="shared" si="799"/>
        <v>0</v>
      </c>
      <c r="BB659" s="167">
        <f t="shared" si="799"/>
        <v>0</v>
      </c>
      <c r="BC659" s="167">
        <f t="shared" si="799"/>
        <v>0</v>
      </c>
      <c r="BD659" s="167">
        <f t="shared" si="799"/>
        <v>0</v>
      </c>
      <c r="BE659" s="167">
        <f t="shared" si="799"/>
        <v>0</v>
      </c>
      <c r="BG659" s="167"/>
    </row>
    <row r="660" spans="3:59" ht="15.75" thickBot="1">
      <c r="C660" s="846"/>
      <c r="D660" s="847"/>
      <c r="E660" s="847"/>
      <c r="F660" s="847"/>
      <c r="G660" s="847"/>
      <c r="H660" s="847"/>
      <c r="I660" s="847"/>
      <c r="J660" s="847"/>
      <c r="K660" s="847"/>
      <c r="L660" s="847"/>
      <c r="M660" s="847"/>
      <c r="N660" s="847"/>
      <c r="O660" s="847"/>
      <c r="P660" s="847"/>
      <c r="Q660" s="847"/>
      <c r="R660" s="847"/>
      <c r="S660" s="847"/>
      <c r="T660" s="847"/>
      <c r="U660" s="847"/>
      <c r="V660" s="847"/>
      <c r="W660" s="847"/>
      <c r="X660" s="847"/>
      <c r="Y660" s="847"/>
      <c r="Z660" s="847"/>
      <c r="AA660" s="848"/>
      <c r="AE660" s="1" t="str">
        <f t="shared" si="790"/>
        <v/>
      </c>
      <c r="AF660" s="1">
        <f t="shared" si="733"/>
        <v>0</v>
      </c>
      <c r="AG660" s="1">
        <f t="shared" ca="1" si="738"/>
        <v>12</v>
      </c>
      <c r="AH660" s="1" t="str">
        <f t="shared" si="734"/>
        <v/>
      </c>
      <c r="AI660" s="1" t="str">
        <f t="shared" si="735"/>
        <v/>
      </c>
      <c r="AJ660" s="1" t="str">
        <f t="shared" si="736"/>
        <v/>
      </c>
      <c r="AL660" s="167">
        <f t="shared" ref="AL660:BE660" si="800">+IF($AE660="CC",SUMIF($R660:$V660,AL$9,$R679:$V679),0)</f>
        <v>0</v>
      </c>
      <c r="AM660" s="167">
        <f t="shared" si="800"/>
        <v>0</v>
      </c>
      <c r="AN660" s="167">
        <f t="shared" si="800"/>
        <v>0</v>
      </c>
      <c r="AO660" s="167">
        <f t="shared" si="800"/>
        <v>0</v>
      </c>
      <c r="AP660" s="167">
        <f t="shared" si="800"/>
        <v>0</v>
      </c>
      <c r="AQ660" s="167">
        <f t="shared" si="800"/>
        <v>0</v>
      </c>
      <c r="AR660" s="167">
        <f t="shared" si="800"/>
        <v>0</v>
      </c>
      <c r="AS660" s="167">
        <f t="shared" si="800"/>
        <v>0</v>
      </c>
      <c r="AT660" s="167">
        <f t="shared" si="800"/>
        <v>0</v>
      </c>
      <c r="AU660" s="167">
        <f t="shared" si="800"/>
        <v>0</v>
      </c>
      <c r="AV660" s="167">
        <f t="shared" si="800"/>
        <v>0</v>
      </c>
      <c r="AW660" s="167">
        <f t="shared" si="800"/>
        <v>0</v>
      </c>
      <c r="AX660" s="167">
        <f t="shared" si="800"/>
        <v>0</v>
      </c>
      <c r="AY660" s="167">
        <f t="shared" si="800"/>
        <v>0</v>
      </c>
      <c r="AZ660" s="167">
        <f t="shared" si="800"/>
        <v>0</v>
      </c>
      <c r="BA660" s="167">
        <f t="shared" si="800"/>
        <v>0</v>
      </c>
      <c r="BB660" s="167">
        <f t="shared" si="800"/>
        <v>0</v>
      </c>
      <c r="BC660" s="167">
        <f t="shared" si="800"/>
        <v>0</v>
      </c>
      <c r="BD660" s="167">
        <f t="shared" si="800"/>
        <v>0</v>
      </c>
      <c r="BE660" s="167">
        <f t="shared" si="800"/>
        <v>0</v>
      </c>
      <c r="BG660" s="167"/>
    </row>
    <row r="661" spans="3:59" ht="7.5" customHeight="1" thickBot="1">
      <c r="AE661" s="1" t="str">
        <f t="shared" si="790"/>
        <v/>
      </c>
      <c r="AF661" s="1">
        <f t="shared" si="733"/>
        <v>0</v>
      </c>
      <c r="AG661" s="1">
        <f t="shared" ca="1" si="738"/>
        <v>12</v>
      </c>
      <c r="AH661" s="1" t="str">
        <f t="shared" si="734"/>
        <v/>
      </c>
      <c r="AI661" s="1" t="str">
        <f t="shared" si="735"/>
        <v/>
      </c>
      <c r="AJ661" s="1" t="str">
        <f t="shared" si="736"/>
        <v/>
      </c>
      <c r="AL661" s="167">
        <f t="shared" ref="AL661:BE661" si="801">+IF($AE661="CC",SUMIF($R661:$V661,AL$9,$R680:$V680),0)</f>
        <v>0</v>
      </c>
      <c r="AM661" s="167">
        <f t="shared" si="801"/>
        <v>0</v>
      </c>
      <c r="AN661" s="167">
        <f t="shared" si="801"/>
        <v>0</v>
      </c>
      <c r="AO661" s="167">
        <f t="shared" si="801"/>
        <v>0</v>
      </c>
      <c r="AP661" s="167">
        <f t="shared" si="801"/>
        <v>0</v>
      </c>
      <c r="AQ661" s="167">
        <f t="shared" si="801"/>
        <v>0</v>
      </c>
      <c r="AR661" s="167">
        <f t="shared" si="801"/>
        <v>0</v>
      </c>
      <c r="AS661" s="167">
        <f t="shared" si="801"/>
        <v>0</v>
      </c>
      <c r="AT661" s="167">
        <f t="shared" si="801"/>
        <v>0</v>
      </c>
      <c r="AU661" s="167">
        <f t="shared" si="801"/>
        <v>0</v>
      </c>
      <c r="AV661" s="167">
        <f t="shared" si="801"/>
        <v>0</v>
      </c>
      <c r="AW661" s="167">
        <f t="shared" si="801"/>
        <v>0</v>
      </c>
      <c r="AX661" s="167">
        <f t="shared" si="801"/>
        <v>0</v>
      </c>
      <c r="AY661" s="167">
        <f t="shared" si="801"/>
        <v>0</v>
      </c>
      <c r="AZ661" s="167">
        <f t="shared" si="801"/>
        <v>0</v>
      </c>
      <c r="BA661" s="167">
        <f t="shared" si="801"/>
        <v>0</v>
      </c>
      <c r="BB661" s="167">
        <f t="shared" si="801"/>
        <v>0</v>
      </c>
      <c r="BC661" s="167">
        <f t="shared" si="801"/>
        <v>0</v>
      </c>
      <c r="BD661" s="167">
        <f t="shared" si="801"/>
        <v>0</v>
      </c>
      <c r="BE661" s="167">
        <f t="shared" si="801"/>
        <v>0</v>
      </c>
      <c r="BG661" s="167"/>
    </row>
    <row r="662" spans="3:59">
      <c r="C662" s="890" t="s">
        <v>944</v>
      </c>
      <c r="D662" s="891"/>
      <c r="E662" s="891"/>
      <c r="F662" s="891"/>
      <c r="G662" s="891"/>
      <c r="H662" s="891"/>
      <c r="I662" s="891"/>
      <c r="J662" s="891"/>
      <c r="K662" s="891"/>
      <c r="L662" s="891"/>
      <c r="M662" s="891"/>
      <c r="N662" s="891"/>
      <c r="O662" s="891"/>
      <c r="P662" s="891"/>
      <c r="Q662" s="891"/>
      <c r="R662" s="891"/>
      <c r="S662" s="891"/>
      <c r="T662" s="891"/>
      <c r="U662" s="891"/>
      <c r="V662" s="891"/>
      <c r="W662" s="891"/>
      <c r="X662" s="891"/>
      <c r="Y662" s="891"/>
      <c r="Z662" s="891"/>
      <c r="AA662" s="892"/>
      <c r="AE662" s="1" t="str">
        <f t="shared" si="790"/>
        <v/>
      </c>
      <c r="AF662" s="1">
        <f t="shared" si="733"/>
        <v>0</v>
      </c>
      <c r="AG662" s="1">
        <f t="shared" ca="1" si="738"/>
        <v>12</v>
      </c>
      <c r="AH662" s="1" t="str">
        <f t="shared" si="734"/>
        <v/>
      </c>
      <c r="AI662" s="1" t="str">
        <f t="shared" si="735"/>
        <v/>
      </c>
      <c r="AJ662" s="1" t="str">
        <f t="shared" si="736"/>
        <v/>
      </c>
      <c r="AL662" s="167">
        <f t="shared" ref="AL662:BE662" si="802">+IF($AE662="CC",SUMIF($R662:$V662,AL$9,$R681:$V681),0)</f>
        <v>0</v>
      </c>
      <c r="AM662" s="167">
        <f t="shared" si="802"/>
        <v>0</v>
      </c>
      <c r="AN662" s="167">
        <f t="shared" si="802"/>
        <v>0</v>
      </c>
      <c r="AO662" s="167">
        <f t="shared" si="802"/>
        <v>0</v>
      </c>
      <c r="AP662" s="167">
        <f t="shared" si="802"/>
        <v>0</v>
      </c>
      <c r="AQ662" s="167">
        <f t="shared" si="802"/>
        <v>0</v>
      </c>
      <c r="AR662" s="167">
        <f t="shared" si="802"/>
        <v>0</v>
      </c>
      <c r="AS662" s="167">
        <f t="shared" si="802"/>
        <v>0</v>
      </c>
      <c r="AT662" s="167">
        <f t="shared" si="802"/>
        <v>0</v>
      </c>
      <c r="AU662" s="167">
        <f t="shared" si="802"/>
        <v>0</v>
      </c>
      <c r="AV662" s="167">
        <f t="shared" si="802"/>
        <v>0</v>
      </c>
      <c r="AW662" s="167">
        <f t="shared" si="802"/>
        <v>0</v>
      </c>
      <c r="AX662" s="167">
        <f t="shared" si="802"/>
        <v>0</v>
      </c>
      <c r="AY662" s="167">
        <f t="shared" si="802"/>
        <v>0</v>
      </c>
      <c r="AZ662" s="167">
        <f t="shared" si="802"/>
        <v>0</v>
      </c>
      <c r="BA662" s="167">
        <f t="shared" si="802"/>
        <v>0</v>
      </c>
      <c r="BB662" s="167">
        <f t="shared" si="802"/>
        <v>0</v>
      </c>
      <c r="BC662" s="167">
        <f t="shared" si="802"/>
        <v>0</v>
      </c>
      <c r="BD662" s="167">
        <f t="shared" si="802"/>
        <v>0</v>
      </c>
      <c r="BE662" s="167">
        <f t="shared" si="802"/>
        <v>0</v>
      </c>
      <c r="BG662" s="167"/>
    </row>
    <row r="663" spans="3:59" ht="15.75" thickBot="1">
      <c r="C663" s="893"/>
      <c r="D663" s="894"/>
      <c r="E663" s="894"/>
      <c r="F663" s="894"/>
      <c r="G663" s="894"/>
      <c r="H663" s="894"/>
      <c r="I663" s="894"/>
      <c r="J663" s="894"/>
      <c r="K663" s="894"/>
      <c r="L663" s="894"/>
      <c r="M663" s="894"/>
      <c r="N663" s="894"/>
      <c r="O663" s="894"/>
      <c r="P663" s="894"/>
      <c r="Q663" s="894"/>
      <c r="R663" s="894"/>
      <c r="S663" s="894"/>
      <c r="T663" s="894"/>
      <c r="U663" s="894"/>
      <c r="V663" s="894"/>
      <c r="W663" s="894"/>
      <c r="X663" s="894"/>
      <c r="Y663" s="894"/>
      <c r="Z663" s="894"/>
      <c r="AA663" s="895"/>
      <c r="AE663" s="1" t="str">
        <f t="shared" si="790"/>
        <v/>
      </c>
      <c r="AF663" s="1">
        <f t="shared" si="733"/>
        <v>0</v>
      </c>
      <c r="AG663" s="1">
        <f t="shared" ca="1" si="738"/>
        <v>12</v>
      </c>
      <c r="AH663" s="1" t="str">
        <f t="shared" si="734"/>
        <v/>
      </c>
      <c r="AI663" s="1" t="str">
        <f t="shared" si="735"/>
        <v/>
      </c>
      <c r="AJ663" s="1" t="str">
        <f t="shared" si="736"/>
        <v/>
      </c>
      <c r="AL663" s="167">
        <f t="shared" ref="AL663:BE663" si="803">+IF($AE663="CC",SUMIF($R663:$V663,AL$9,$R682:$V682),0)</f>
        <v>0</v>
      </c>
      <c r="AM663" s="167">
        <f t="shared" si="803"/>
        <v>0</v>
      </c>
      <c r="AN663" s="167">
        <f t="shared" si="803"/>
        <v>0</v>
      </c>
      <c r="AO663" s="167">
        <f t="shared" si="803"/>
        <v>0</v>
      </c>
      <c r="AP663" s="167">
        <f t="shared" si="803"/>
        <v>0</v>
      </c>
      <c r="AQ663" s="167">
        <f t="shared" si="803"/>
        <v>0</v>
      </c>
      <c r="AR663" s="167">
        <f t="shared" si="803"/>
        <v>0</v>
      </c>
      <c r="AS663" s="167">
        <f t="shared" si="803"/>
        <v>0</v>
      </c>
      <c r="AT663" s="167">
        <f t="shared" si="803"/>
        <v>0</v>
      </c>
      <c r="AU663" s="167">
        <f t="shared" si="803"/>
        <v>0</v>
      </c>
      <c r="AV663" s="167">
        <f t="shared" si="803"/>
        <v>0</v>
      </c>
      <c r="AW663" s="167">
        <f t="shared" si="803"/>
        <v>0</v>
      </c>
      <c r="AX663" s="167">
        <f t="shared" si="803"/>
        <v>0</v>
      </c>
      <c r="AY663" s="167">
        <f t="shared" si="803"/>
        <v>0</v>
      </c>
      <c r="AZ663" s="167">
        <f t="shared" si="803"/>
        <v>0</v>
      </c>
      <c r="BA663" s="167">
        <f t="shared" si="803"/>
        <v>0</v>
      </c>
      <c r="BB663" s="167">
        <f t="shared" si="803"/>
        <v>0</v>
      </c>
      <c r="BC663" s="167">
        <f t="shared" si="803"/>
        <v>0</v>
      </c>
      <c r="BD663" s="167">
        <f t="shared" si="803"/>
        <v>0</v>
      </c>
      <c r="BE663" s="167">
        <f t="shared" si="803"/>
        <v>0</v>
      </c>
      <c r="BG663" s="167"/>
    </row>
    <row r="664" spans="3:59" ht="14.25" customHeight="1">
      <c r="AE664" s="1" t="str">
        <f t="shared" si="790"/>
        <v/>
      </c>
      <c r="AF664" s="1">
        <f t="shared" si="733"/>
        <v>0</v>
      </c>
      <c r="AG664" s="1">
        <f t="shared" ca="1" si="738"/>
        <v>12</v>
      </c>
      <c r="AH664" s="1" t="str">
        <f t="shared" si="734"/>
        <v/>
      </c>
      <c r="AI664" s="1" t="str">
        <f t="shared" si="735"/>
        <v/>
      </c>
      <c r="AJ664" s="1" t="str">
        <f t="shared" si="736"/>
        <v/>
      </c>
      <c r="AL664" s="167">
        <f t="shared" ref="AL664:BE664" si="804">+IF($AE664="CC",SUMIF($R664:$V664,AL$9,$R683:$V683),0)</f>
        <v>0</v>
      </c>
      <c r="AM664" s="167">
        <f t="shared" si="804"/>
        <v>0</v>
      </c>
      <c r="AN664" s="167">
        <f t="shared" si="804"/>
        <v>0</v>
      </c>
      <c r="AO664" s="167">
        <f t="shared" si="804"/>
        <v>0</v>
      </c>
      <c r="AP664" s="167">
        <f t="shared" si="804"/>
        <v>0</v>
      </c>
      <c r="AQ664" s="167">
        <f t="shared" si="804"/>
        <v>0</v>
      </c>
      <c r="AR664" s="167">
        <f t="shared" si="804"/>
        <v>0</v>
      </c>
      <c r="AS664" s="167">
        <f t="shared" si="804"/>
        <v>0</v>
      </c>
      <c r="AT664" s="167">
        <f t="shared" si="804"/>
        <v>0</v>
      </c>
      <c r="AU664" s="167">
        <f t="shared" si="804"/>
        <v>0</v>
      </c>
      <c r="AV664" s="167">
        <f t="shared" si="804"/>
        <v>0</v>
      </c>
      <c r="AW664" s="167">
        <f t="shared" si="804"/>
        <v>0</v>
      </c>
      <c r="AX664" s="167">
        <f t="shared" si="804"/>
        <v>0</v>
      </c>
      <c r="AY664" s="167">
        <f t="shared" si="804"/>
        <v>0</v>
      </c>
      <c r="AZ664" s="167">
        <f t="shared" si="804"/>
        <v>0</v>
      </c>
      <c r="BA664" s="167">
        <f t="shared" si="804"/>
        <v>0</v>
      </c>
      <c r="BB664" s="167">
        <f t="shared" si="804"/>
        <v>0</v>
      </c>
      <c r="BC664" s="167">
        <f t="shared" si="804"/>
        <v>0</v>
      </c>
      <c r="BD664" s="167">
        <f t="shared" si="804"/>
        <v>0</v>
      </c>
      <c r="BE664" s="167">
        <f t="shared" si="804"/>
        <v>0</v>
      </c>
      <c r="BG664" s="167"/>
    </row>
    <row r="665" spans="3:59" s="44" customFormat="1" ht="14.25" customHeight="1" thickBot="1">
      <c r="X665" s="170"/>
      <c r="AE665" s="1" t="str">
        <f t="shared" si="790"/>
        <v/>
      </c>
      <c r="AF665" s="1">
        <f t="shared" si="733"/>
        <v>0</v>
      </c>
      <c r="AG665" s="1">
        <f t="shared" ca="1" si="738"/>
        <v>12</v>
      </c>
      <c r="AH665" s="1" t="str">
        <f t="shared" si="734"/>
        <v/>
      </c>
      <c r="AI665" s="1" t="str">
        <f t="shared" si="735"/>
        <v/>
      </c>
      <c r="AJ665" s="1" t="str">
        <f t="shared" si="736"/>
        <v/>
      </c>
      <c r="AL665" s="167">
        <f t="shared" ref="AL665:BE665" si="805">+IF($AE665="CC",SUMIF($R665:$V665,AL$9,$R684:$V684),0)</f>
        <v>0</v>
      </c>
      <c r="AM665" s="167">
        <f t="shared" si="805"/>
        <v>0</v>
      </c>
      <c r="AN665" s="167">
        <f t="shared" si="805"/>
        <v>0</v>
      </c>
      <c r="AO665" s="167">
        <f t="shared" si="805"/>
        <v>0</v>
      </c>
      <c r="AP665" s="167">
        <f t="shared" si="805"/>
        <v>0</v>
      </c>
      <c r="AQ665" s="167">
        <f t="shared" si="805"/>
        <v>0</v>
      </c>
      <c r="AR665" s="167">
        <f t="shared" si="805"/>
        <v>0</v>
      </c>
      <c r="AS665" s="167">
        <f t="shared" si="805"/>
        <v>0</v>
      </c>
      <c r="AT665" s="167">
        <f t="shared" si="805"/>
        <v>0</v>
      </c>
      <c r="AU665" s="167">
        <f t="shared" si="805"/>
        <v>0</v>
      </c>
      <c r="AV665" s="167">
        <f t="shared" si="805"/>
        <v>0</v>
      </c>
      <c r="AW665" s="167">
        <f t="shared" si="805"/>
        <v>0</v>
      </c>
      <c r="AX665" s="167">
        <f t="shared" si="805"/>
        <v>0</v>
      </c>
      <c r="AY665" s="167">
        <f t="shared" si="805"/>
        <v>0</v>
      </c>
      <c r="AZ665" s="167">
        <f t="shared" si="805"/>
        <v>0</v>
      </c>
      <c r="BA665" s="167">
        <f t="shared" si="805"/>
        <v>0</v>
      </c>
      <c r="BB665" s="167">
        <f t="shared" si="805"/>
        <v>0</v>
      </c>
      <c r="BC665" s="167">
        <f t="shared" si="805"/>
        <v>0</v>
      </c>
      <c r="BD665" s="167">
        <f t="shared" si="805"/>
        <v>0</v>
      </c>
      <c r="BE665" s="167">
        <f t="shared" si="805"/>
        <v>0</v>
      </c>
      <c r="BG665" s="170"/>
    </row>
    <row r="666" spans="3:59" s="44" customFormat="1" ht="14.25" customHeight="1" thickBot="1">
      <c r="D666" s="835">
        <f>+'Formulario 1'!$C$20</f>
        <v>0</v>
      </c>
      <c r="E666" s="835"/>
      <c r="F666" s="835"/>
      <c r="H666" s="972"/>
      <c r="I666" s="972"/>
      <c r="O666" s="897" t="str">
        <f>+'Formulario 1'!$F$14</f>
        <v>Provincia:</v>
      </c>
      <c r="P666" s="898"/>
      <c r="Q666" s="899" t="str">
        <f>+'Formulario 1'!$G$14</f>
        <v>GUANACASTE</v>
      </c>
      <c r="R666" s="900"/>
      <c r="S666" s="900"/>
      <c r="T666" s="900"/>
      <c r="U666" s="901"/>
      <c r="V666" s="902" t="s">
        <v>945</v>
      </c>
      <c r="W666" s="903"/>
      <c r="X666" s="906">
        <f>+'Formulario 1'!$C$16</f>
        <v>26780563</v>
      </c>
      <c r="Y666" s="907"/>
      <c r="Z666" s="908"/>
      <c r="AE666" s="1" t="str">
        <f t="shared" si="790"/>
        <v/>
      </c>
      <c r="AF666" s="1">
        <f t="shared" si="733"/>
        <v>0</v>
      </c>
      <c r="AG666" s="1">
        <f t="shared" ca="1" si="738"/>
        <v>12</v>
      </c>
      <c r="AH666" s="1" t="str">
        <f t="shared" si="734"/>
        <v/>
      </c>
      <c r="AI666" s="1" t="str">
        <f t="shared" si="735"/>
        <v/>
      </c>
      <c r="AJ666" s="1" t="str">
        <f t="shared" si="736"/>
        <v/>
      </c>
      <c r="AL666" s="167">
        <f t="shared" ref="AL666:BE666" si="806">+IF($AE666="CC",SUMIF($R666:$V666,AL$9,$R685:$V685),0)</f>
        <v>0</v>
      </c>
      <c r="AM666" s="167">
        <f t="shared" si="806"/>
        <v>0</v>
      </c>
      <c r="AN666" s="167">
        <f t="shared" si="806"/>
        <v>0</v>
      </c>
      <c r="AO666" s="167">
        <f t="shared" si="806"/>
        <v>0</v>
      </c>
      <c r="AP666" s="167">
        <f t="shared" si="806"/>
        <v>0</v>
      </c>
      <c r="AQ666" s="167">
        <f t="shared" si="806"/>
        <v>0</v>
      </c>
      <c r="AR666" s="167">
        <f t="shared" si="806"/>
        <v>0</v>
      </c>
      <c r="AS666" s="167">
        <f t="shared" si="806"/>
        <v>0</v>
      </c>
      <c r="AT666" s="167">
        <f t="shared" si="806"/>
        <v>0</v>
      </c>
      <c r="AU666" s="167">
        <f t="shared" si="806"/>
        <v>0</v>
      </c>
      <c r="AV666" s="167">
        <f t="shared" si="806"/>
        <v>0</v>
      </c>
      <c r="AW666" s="167">
        <f t="shared" si="806"/>
        <v>0</v>
      </c>
      <c r="AX666" s="167">
        <f t="shared" si="806"/>
        <v>0</v>
      </c>
      <c r="AY666" s="167">
        <f t="shared" si="806"/>
        <v>0</v>
      </c>
      <c r="AZ666" s="167">
        <f t="shared" si="806"/>
        <v>0</v>
      </c>
      <c r="BA666" s="167">
        <f t="shared" si="806"/>
        <v>0</v>
      </c>
      <c r="BB666" s="167">
        <f t="shared" si="806"/>
        <v>0</v>
      </c>
      <c r="BC666" s="167">
        <f t="shared" si="806"/>
        <v>0</v>
      </c>
      <c r="BD666" s="167">
        <f t="shared" si="806"/>
        <v>0</v>
      </c>
      <c r="BE666" s="167">
        <f t="shared" si="806"/>
        <v>0</v>
      </c>
      <c r="BG666" s="170"/>
    </row>
    <row r="667" spans="3:59" s="44" customFormat="1" ht="14.25" customHeight="1">
      <c r="D667" s="868" t="s">
        <v>946</v>
      </c>
      <c r="E667" s="868"/>
      <c r="F667" s="868"/>
      <c r="H667" s="868" t="s">
        <v>947</v>
      </c>
      <c r="I667" s="868"/>
      <c r="K667" s="302" t="s">
        <v>948</v>
      </c>
      <c r="O667" s="870" t="str">
        <f>+'Formulario 1'!$F$15</f>
        <v>Cantón:</v>
      </c>
      <c r="P667" s="871"/>
      <c r="Q667" s="872" t="str">
        <f>+'Formulario 1'!$G$15</f>
        <v>ABANGARES</v>
      </c>
      <c r="R667" s="873"/>
      <c r="S667" s="873"/>
      <c r="T667" s="873"/>
      <c r="U667" s="874"/>
      <c r="V667" s="904"/>
      <c r="W667" s="905"/>
      <c r="X667" s="909" t="str">
        <f>IF('Formulario 1'!D645="","",'Formulario 1'!D645)</f>
        <v/>
      </c>
      <c r="Y667" s="910"/>
      <c r="Z667" s="911"/>
      <c r="AE667" s="1" t="str">
        <f t="shared" si="790"/>
        <v/>
      </c>
      <c r="AF667" s="1">
        <f t="shared" si="733"/>
        <v>0</v>
      </c>
      <c r="AG667" s="1">
        <f t="shared" ca="1" si="738"/>
        <v>12</v>
      </c>
      <c r="AH667" s="1" t="str">
        <f t="shared" si="734"/>
        <v/>
      </c>
      <c r="AI667" s="1" t="str">
        <f t="shared" si="735"/>
        <v/>
      </c>
      <c r="AJ667" s="1" t="str">
        <f t="shared" si="736"/>
        <v/>
      </c>
      <c r="AL667" s="167">
        <f t="shared" ref="AL667:BE667" si="807">+IF($AE667="CC",SUMIF($R667:$V667,AL$9,$R686:$V686),0)</f>
        <v>0</v>
      </c>
      <c r="AM667" s="167">
        <f t="shared" si="807"/>
        <v>0</v>
      </c>
      <c r="AN667" s="167">
        <f t="shared" si="807"/>
        <v>0</v>
      </c>
      <c r="AO667" s="167">
        <f t="shared" si="807"/>
        <v>0</v>
      </c>
      <c r="AP667" s="167">
        <f t="shared" si="807"/>
        <v>0</v>
      </c>
      <c r="AQ667" s="167">
        <f t="shared" si="807"/>
        <v>0</v>
      </c>
      <c r="AR667" s="167">
        <f t="shared" si="807"/>
        <v>0</v>
      </c>
      <c r="AS667" s="167">
        <f t="shared" si="807"/>
        <v>0</v>
      </c>
      <c r="AT667" s="167">
        <f t="shared" si="807"/>
        <v>0</v>
      </c>
      <c r="AU667" s="167">
        <f t="shared" si="807"/>
        <v>0</v>
      </c>
      <c r="AV667" s="167">
        <f t="shared" si="807"/>
        <v>0</v>
      </c>
      <c r="AW667" s="167">
        <f t="shared" si="807"/>
        <v>0</v>
      </c>
      <c r="AX667" s="167">
        <f t="shared" si="807"/>
        <v>0</v>
      </c>
      <c r="AY667" s="167">
        <f t="shared" si="807"/>
        <v>0</v>
      </c>
      <c r="AZ667" s="167">
        <f t="shared" si="807"/>
        <v>0</v>
      </c>
      <c r="BA667" s="167">
        <f t="shared" si="807"/>
        <v>0</v>
      </c>
      <c r="BB667" s="167">
        <f t="shared" si="807"/>
        <v>0</v>
      </c>
      <c r="BC667" s="167">
        <f t="shared" si="807"/>
        <v>0</v>
      </c>
      <c r="BD667" s="167">
        <f t="shared" si="807"/>
        <v>0</v>
      </c>
      <c r="BE667" s="167">
        <f t="shared" si="807"/>
        <v>0</v>
      </c>
      <c r="BG667" s="170"/>
    </row>
    <row r="668" spans="3:59" s="44" customFormat="1" ht="14.25" customHeight="1">
      <c r="O668" s="870" t="str">
        <f>+'Formulario 1'!$F$16</f>
        <v>Distrito:</v>
      </c>
      <c r="P668" s="871"/>
      <c r="Q668" s="872" t="str">
        <f>+'Formulario 1'!$G$16</f>
        <v>COLORADO</v>
      </c>
      <c r="R668" s="873"/>
      <c r="S668" s="873"/>
      <c r="T668" s="873"/>
      <c r="U668" s="874"/>
      <c r="V668" s="875" t="s">
        <v>949</v>
      </c>
      <c r="W668" s="876"/>
      <c r="X668" s="879">
        <f>+'Formulario 1'!$C$17</f>
        <v>26780376</v>
      </c>
      <c r="Y668" s="880"/>
      <c r="Z668" s="881"/>
      <c r="AE668" s="1" t="str">
        <f t="shared" si="790"/>
        <v/>
      </c>
      <c r="AF668" s="1">
        <f t="shared" si="733"/>
        <v>0</v>
      </c>
      <c r="AG668" s="1">
        <f t="shared" ca="1" si="738"/>
        <v>12</v>
      </c>
      <c r="AH668" s="1" t="str">
        <f t="shared" si="734"/>
        <v/>
      </c>
      <c r="AI668" s="1" t="str">
        <f t="shared" si="735"/>
        <v/>
      </c>
      <c r="AJ668" s="1" t="str">
        <f t="shared" si="736"/>
        <v/>
      </c>
      <c r="AL668" s="167">
        <f t="shared" ref="AL668:BE668" si="808">+IF($AE668="CC",SUMIF($R668:$V668,AL$9,$R687:$V687),0)</f>
        <v>0</v>
      </c>
      <c r="AM668" s="167">
        <f t="shared" si="808"/>
        <v>0</v>
      </c>
      <c r="AN668" s="167">
        <f t="shared" si="808"/>
        <v>0</v>
      </c>
      <c r="AO668" s="167">
        <f t="shared" si="808"/>
        <v>0</v>
      </c>
      <c r="AP668" s="167">
        <f t="shared" si="808"/>
        <v>0</v>
      </c>
      <c r="AQ668" s="167">
        <f t="shared" si="808"/>
        <v>0</v>
      </c>
      <c r="AR668" s="167">
        <f t="shared" si="808"/>
        <v>0</v>
      </c>
      <c r="AS668" s="167">
        <f t="shared" si="808"/>
        <v>0</v>
      </c>
      <c r="AT668" s="167">
        <f t="shared" si="808"/>
        <v>0</v>
      </c>
      <c r="AU668" s="167">
        <f t="shared" si="808"/>
        <v>0</v>
      </c>
      <c r="AV668" s="167">
        <f t="shared" si="808"/>
        <v>0</v>
      </c>
      <c r="AW668" s="167">
        <f t="shared" si="808"/>
        <v>0</v>
      </c>
      <c r="AX668" s="167">
        <f t="shared" si="808"/>
        <v>0</v>
      </c>
      <c r="AY668" s="167">
        <f t="shared" si="808"/>
        <v>0</v>
      </c>
      <c r="AZ668" s="167">
        <f t="shared" si="808"/>
        <v>0</v>
      </c>
      <c r="BA668" s="167">
        <f t="shared" si="808"/>
        <v>0</v>
      </c>
      <c r="BB668" s="167">
        <f t="shared" si="808"/>
        <v>0</v>
      </c>
      <c r="BC668" s="167">
        <f t="shared" si="808"/>
        <v>0</v>
      </c>
      <c r="BD668" s="167">
        <f t="shared" si="808"/>
        <v>0</v>
      </c>
      <c r="BE668" s="167">
        <f t="shared" si="808"/>
        <v>0</v>
      </c>
      <c r="BG668" s="170"/>
    </row>
    <row r="669" spans="3:59" ht="14.25" customHeight="1" thickBot="1">
      <c r="O669" s="882" t="str">
        <f>+'Formulario 1'!$F$17</f>
        <v>Poblado:</v>
      </c>
      <c r="P669" s="883"/>
      <c r="Q669" s="884" t="str">
        <f>+'Formulario 1'!$G$17</f>
        <v>COLORADO</v>
      </c>
      <c r="R669" s="885"/>
      <c r="S669" s="885"/>
      <c r="T669" s="885"/>
      <c r="U669" s="886"/>
      <c r="V669" s="877"/>
      <c r="W669" s="878"/>
      <c r="X669" s="887" t="str">
        <f>IF('Formulario 1'!D646="","",'Formulario 1'!D646)</f>
        <v/>
      </c>
      <c r="Y669" s="888"/>
      <c r="Z669" s="889"/>
      <c r="AE669" s="1" t="str">
        <f t="shared" si="790"/>
        <v/>
      </c>
      <c r="AF669" s="1">
        <f t="shared" si="733"/>
        <v>0</v>
      </c>
      <c r="AG669" s="1">
        <f t="shared" ca="1" si="738"/>
        <v>12</v>
      </c>
      <c r="AH669" s="1" t="str">
        <f t="shared" si="734"/>
        <v/>
      </c>
      <c r="AI669" s="1" t="str">
        <f t="shared" si="735"/>
        <v/>
      </c>
      <c r="AJ669" s="1" t="str">
        <f t="shared" si="736"/>
        <v/>
      </c>
      <c r="AL669" s="167">
        <f t="shared" ref="AL669:BE669" si="809">+IF($AE669="CC",SUMIF($R669:$V669,AL$9,$R688:$V688),0)</f>
        <v>0</v>
      </c>
      <c r="AM669" s="167">
        <f t="shared" si="809"/>
        <v>0</v>
      </c>
      <c r="AN669" s="167">
        <f t="shared" si="809"/>
        <v>0</v>
      </c>
      <c r="AO669" s="167">
        <f t="shared" si="809"/>
        <v>0</v>
      </c>
      <c r="AP669" s="167">
        <f t="shared" si="809"/>
        <v>0</v>
      </c>
      <c r="AQ669" s="167">
        <f t="shared" si="809"/>
        <v>0</v>
      </c>
      <c r="AR669" s="167">
        <f t="shared" si="809"/>
        <v>0</v>
      </c>
      <c r="AS669" s="167">
        <f t="shared" si="809"/>
        <v>0</v>
      </c>
      <c r="AT669" s="167">
        <f t="shared" si="809"/>
        <v>0</v>
      </c>
      <c r="AU669" s="167">
        <f t="shared" si="809"/>
        <v>0</v>
      </c>
      <c r="AV669" s="167">
        <f t="shared" si="809"/>
        <v>0</v>
      </c>
      <c r="AW669" s="167">
        <f t="shared" si="809"/>
        <v>0</v>
      </c>
      <c r="AX669" s="167">
        <f t="shared" si="809"/>
        <v>0</v>
      </c>
      <c r="AY669" s="167">
        <f t="shared" si="809"/>
        <v>0</v>
      </c>
      <c r="AZ669" s="167">
        <f t="shared" si="809"/>
        <v>0</v>
      </c>
      <c r="BA669" s="167">
        <f t="shared" si="809"/>
        <v>0</v>
      </c>
      <c r="BB669" s="167">
        <f t="shared" si="809"/>
        <v>0</v>
      </c>
      <c r="BC669" s="167">
        <f t="shared" si="809"/>
        <v>0</v>
      </c>
      <c r="BD669" s="167">
        <f t="shared" si="809"/>
        <v>0</v>
      </c>
      <c r="BE669" s="167">
        <f t="shared" si="809"/>
        <v>0</v>
      </c>
      <c r="BG669" s="167"/>
    </row>
    <row r="670" spans="3:59" ht="14.25" customHeight="1">
      <c r="X670" s="171"/>
      <c r="Y670" s="45"/>
      <c r="AE670" s="1" t="str">
        <f t="shared" si="790"/>
        <v/>
      </c>
      <c r="AF670" s="1">
        <f t="shared" ref="AF670:AF733" si="810">+IF(Z697="Hoja de Cálculo",1,0)</f>
        <v>0</v>
      </c>
      <c r="AG670" s="1">
        <f t="shared" ca="1" si="738"/>
        <v>12</v>
      </c>
      <c r="AH670" s="1" t="str">
        <f t="shared" ref="AH670:AH733" si="811">+IF(AF670=1,AG670,"")</f>
        <v/>
      </c>
      <c r="AI670" s="1" t="str">
        <f t="shared" ref="AI670:AI733" si="812">+IF(AF670=1,CONCATENATE("CP",AG670),"")</f>
        <v/>
      </c>
      <c r="AJ670" s="1" t="str">
        <f t="shared" ref="AJ670:AJ733" si="813">+IF(AF670=1,AB670,"")</f>
        <v/>
      </c>
      <c r="AL670" s="167">
        <f t="shared" ref="AL670:BE670" si="814">+IF($AE670="CC",SUMIF($R670:$V670,AL$9,$R689:$V689),0)</f>
        <v>0</v>
      </c>
      <c r="AM670" s="167">
        <f t="shared" si="814"/>
        <v>0</v>
      </c>
      <c r="AN670" s="167">
        <f t="shared" si="814"/>
        <v>0</v>
      </c>
      <c r="AO670" s="167">
        <f t="shared" si="814"/>
        <v>0</v>
      </c>
      <c r="AP670" s="167">
        <f t="shared" si="814"/>
        <v>0</v>
      </c>
      <c r="AQ670" s="167">
        <f t="shared" si="814"/>
        <v>0</v>
      </c>
      <c r="AR670" s="167">
        <f t="shared" si="814"/>
        <v>0</v>
      </c>
      <c r="AS670" s="167">
        <f t="shared" si="814"/>
        <v>0</v>
      </c>
      <c r="AT670" s="167">
        <f t="shared" si="814"/>
        <v>0</v>
      </c>
      <c r="AU670" s="167">
        <f t="shared" si="814"/>
        <v>0</v>
      </c>
      <c r="AV670" s="167">
        <f t="shared" si="814"/>
        <v>0</v>
      </c>
      <c r="AW670" s="167">
        <f t="shared" si="814"/>
        <v>0</v>
      </c>
      <c r="AX670" s="167">
        <f t="shared" si="814"/>
        <v>0</v>
      </c>
      <c r="AY670" s="167">
        <f t="shared" si="814"/>
        <v>0</v>
      </c>
      <c r="AZ670" s="167">
        <f t="shared" si="814"/>
        <v>0</v>
      </c>
      <c r="BA670" s="167">
        <f t="shared" si="814"/>
        <v>0</v>
      </c>
      <c r="BB670" s="167">
        <f t="shared" si="814"/>
        <v>0</v>
      </c>
      <c r="BC670" s="167">
        <f t="shared" si="814"/>
        <v>0</v>
      </c>
      <c r="BD670" s="167">
        <f t="shared" si="814"/>
        <v>0</v>
      </c>
      <c r="BE670" s="167">
        <f t="shared" si="814"/>
        <v>0</v>
      </c>
      <c r="BG670" s="167"/>
    </row>
    <row r="671" spans="3:59" ht="14.25" customHeight="1" thickBot="1">
      <c r="D671" s="835"/>
      <c r="E671" s="835"/>
      <c r="F671" s="835"/>
      <c r="G671" s="44"/>
      <c r="H671" s="835"/>
      <c r="I671" s="835"/>
      <c r="J671" s="44"/>
      <c r="K671" s="44"/>
      <c r="AE671" s="1" t="str">
        <f t="shared" si="790"/>
        <v/>
      </c>
      <c r="AF671" s="1">
        <f t="shared" si="810"/>
        <v>0</v>
      </c>
      <c r="AG671" s="1">
        <f t="shared" ref="AG671:AG734" ca="1" si="815">+AG670+AF671</f>
        <v>12</v>
      </c>
      <c r="AH671" s="1" t="str">
        <f t="shared" si="811"/>
        <v/>
      </c>
      <c r="AI671" s="1" t="str">
        <f t="shared" si="812"/>
        <v/>
      </c>
      <c r="AJ671" s="1" t="str">
        <f t="shared" si="813"/>
        <v/>
      </c>
      <c r="AL671" s="167">
        <f t="shared" ref="AL671:BE671" si="816">+IF($AE671="CC",SUMIF($R671:$V671,AL$9,$R690:$V690),0)</f>
        <v>0</v>
      </c>
      <c r="AM671" s="167">
        <f t="shared" si="816"/>
        <v>0</v>
      </c>
      <c r="AN671" s="167">
        <f t="shared" si="816"/>
        <v>0</v>
      </c>
      <c r="AO671" s="167">
        <f t="shared" si="816"/>
        <v>0</v>
      </c>
      <c r="AP671" s="167">
        <f t="shared" si="816"/>
        <v>0</v>
      </c>
      <c r="AQ671" s="167">
        <f t="shared" si="816"/>
        <v>0</v>
      </c>
      <c r="AR671" s="167">
        <f t="shared" si="816"/>
        <v>0</v>
      </c>
      <c r="AS671" s="167">
        <f t="shared" si="816"/>
        <v>0</v>
      </c>
      <c r="AT671" s="167">
        <f t="shared" si="816"/>
        <v>0</v>
      </c>
      <c r="AU671" s="167">
        <f t="shared" si="816"/>
        <v>0</v>
      </c>
      <c r="AV671" s="167">
        <f t="shared" si="816"/>
        <v>0</v>
      </c>
      <c r="AW671" s="167">
        <f t="shared" si="816"/>
        <v>0</v>
      </c>
      <c r="AX671" s="167">
        <f t="shared" si="816"/>
        <v>0</v>
      </c>
      <c r="AY671" s="167">
        <f t="shared" si="816"/>
        <v>0</v>
      </c>
      <c r="AZ671" s="167">
        <f t="shared" si="816"/>
        <v>0</v>
      </c>
      <c r="BA671" s="167">
        <f t="shared" si="816"/>
        <v>0</v>
      </c>
      <c r="BB671" s="167">
        <f t="shared" si="816"/>
        <v>0</v>
      </c>
      <c r="BC671" s="167">
        <f t="shared" si="816"/>
        <v>0</v>
      </c>
      <c r="BD671" s="167">
        <f t="shared" si="816"/>
        <v>0</v>
      </c>
      <c r="BE671" s="167">
        <f t="shared" si="816"/>
        <v>0</v>
      </c>
      <c r="BG671" s="167"/>
    </row>
    <row r="672" spans="3:59" ht="14.25" customHeight="1">
      <c r="D672" s="868" t="s">
        <v>950</v>
      </c>
      <c r="E672" s="868"/>
      <c r="F672" s="868"/>
      <c r="G672" s="44"/>
      <c r="H672" s="868" t="s">
        <v>951</v>
      </c>
      <c r="I672" s="868"/>
      <c r="J672" s="44"/>
      <c r="K672" s="302" t="s">
        <v>948</v>
      </c>
      <c r="Z672" s="800" t="s">
        <v>1165</v>
      </c>
      <c r="AA672" s="800"/>
      <c r="AB672" s="800"/>
      <c r="AE672" s="1" t="str">
        <f t="shared" si="790"/>
        <v/>
      </c>
      <c r="AF672" s="1">
        <f t="shared" si="810"/>
        <v>0</v>
      </c>
      <c r="AG672" s="1">
        <f t="shared" ca="1" si="815"/>
        <v>12</v>
      </c>
      <c r="AH672" s="1" t="str">
        <f t="shared" si="811"/>
        <v/>
      </c>
      <c r="AI672" s="1" t="str">
        <f t="shared" si="812"/>
        <v/>
      </c>
      <c r="AJ672" s="1" t="str">
        <f t="shared" si="813"/>
        <v/>
      </c>
      <c r="AL672" s="167">
        <f t="shared" ref="AL672:BE672" si="817">+IF($AE672="CC",SUMIF($R672:$V672,AL$9,$R691:$V691),0)</f>
        <v>0</v>
      </c>
      <c r="AM672" s="167">
        <f t="shared" si="817"/>
        <v>0</v>
      </c>
      <c r="AN672" s="167">
        <f t="shared" si="817"/>
        <v>0</v>
      </c>
      <c r="AO672" s="167">
        <f t="shared" si="817"/>
        <v>0</v>
      </c>
      <c r="AP672" s="167">
        <f t="shared" si="817"/>
        <v>0</v>
      </c>
      <c r="AQ672" s="167">
        <f t="shared" si="817"/>
        <v>0</v>
      </c>
      <c r="AR672" s="167">
        <f t="shared" si="817"/>
        <v>0</v>
      </c>
      <c r="AS672" s="167">
        <f t="shared" si="817"/>
        <v>0</v>
      </c>
      <c r="AT672" s="167">
        <f t="shared" si="817"/>
        <v>0</v>
      </c>
      <c r="AU672" s="167">
        <f t="shared" si="817"/>
        <v>0</v>
      </c>
      <c r="AV672" s="167">
        <f t="shared" si="817"/>
        <v>0</v>
      </c>
      <c r="AW672" s="167">
        <f t="shared" si="817"/>
        <v>0</v>
      </c>
      <c r="AX672" s="167">
        <f t="shared" si="817"/>
        <v>0</v>
      </c>
      <c r="AY672" s="167">
        <f t="shared" si="817"/>
        <v>0</v>
      </c>
      <c r="AZ672" s="167">
        <f t="shared" si="817"/>
        <v>0</v>
      </c>
      <c r="BA672" s="167">
        <f t="shared" si="817"/>
        <v>0</v>
      </c>
      <c r="BB672" s="167">
        <f t="shared" si="817"/>
        <v>0</v>
      </c>
      <c r="BC672" s="167">
        <f t="shared" si="817"/>
        <v>0</v>
      </c>
      <c r="BD672" s="167">
        <f t="shared" si="817"/>
        <v>0</v>
      </c>
      <c r="BE672" s="167">
        <f t="shared" si="817"/>
        <v>0</v>
      </c>
      <c r="BG672" s="167"/>
    </row>
    <row r="673" spans="1:59" ht="18" customHeight="1">
      <c r="A673" s="160">
        <f>+A617+1</f>
        <v>13</v>
      </c>
      <c r="B673" s="159">
        <f>+LOOKUP(A673,'Hoja de Cálculo'!$S$20:$S$45,'Hoja de Cálculo'!$T$20:$T$45)</f>
        <v>11</v>
      </c>
      <c r="C673" s="971" t="s">
        <v>66</v>
      </c>
      <c r="D673" s="971"/>
      <c r="E673" s="971"/>
      <c r="F673" s="971"/>
      <c r="G673" s="971"/>
      <c r="H673" s="971"/>
      <c r="I673" s="971"/>
      <c r="J673" s="971"/>
      <c r="K673" s="971"/>
      <c r="L673" s="971"/>
      <c r="M673" s="971"/>
      <c r="N673" s="971"/>
      <c r="O673" s="971"/>
      <c r="P673" s="971"/>
      <c r="Q673" s="971"/>
      <c r="R673" s="971"/>
      <c r="S673" s="971"/>
      <c r="T673" s="971"/>
      <c r="U673" s="971"/>
      <c r="V673" s="971"/>
      <c r="W673" s="971"/>
      <c r="X673" s="971"/>
      <c r="Y673" s="971"/>
      <c r="Z673" s="971"/>
      <c r="AA673" s="971"/>
      <c r="AE673" s="1" t="str">
        <f t="shared" si="790"/>
        <v/>
      </c>
      <c r="AF673" s="1">
        <f t="shared" si="810"/>
        <v>0</v>
      </c>
      <c r="AG673" s="1">
        <f t="shared" ca="1" si="815"/>
        <v>12</v>
      </c>
      <c r="AH673" s="1" t="str">
        <f t="shared" si="811"/>
        <v/>
      </c>
      <c r="AI673" s="1" t="str">
        <f t="shared" si="812"/>
        <v/>
      </c>
      <c r="AJ673" s="1" t="str">
        <f t="shared" si="813"/>
        <v/>
      </c>
      <c r="AL673" s="167">
        <f t="shared" ref="AL673:BE673" si="818">+IF($AE673="CC",SUMIF($R673:$V673,AL$9,$R692:$V692),0)</f>
        <v>0</v>
      </c>
      <c r="AM673" s="167">
        <f t="shared" si="818"/>
        <v>0</v>
      </c>
      <c r="AN673" s="167">
        <f t="shared" si="818"/>
        <v>0</v>
      </c>
      <c r="AO673" s="167">
        <f t="shared" si="818"/>
        <v>0</v>
      </c>
      <c r="AP673" s="167">
        <f t="shared" si="818"/>
        <v>0</v>
      </c>
      <c r="AQ673" s="167">
        <f t="shared" si="818"/>
        <v>0</v>
      </c>
      <c r="AR673" s="167">
        <f t="shared" si="818"/>
        <v>0</v>
      </c>
      <c r="AS673" s="167">
        <f t="shared" si="818"/>
        <v>0</v>
      </c>
      <c r="AT673" s="167">
        <f t="shared" si="818"/>
        <v>0</v>
      </c>
      <c r="AU673" s="167">
        <f t="shared" si="818"/>
        <v>0</v>
      </c>
      <c r="AV673" s="167">
        <f t="shared" si="818"/>
        <v>0</v>
      </c>
      <c r="AW673" s="167">
        <f t="shared" si="818"/>
        <v>0</v>
      </c>
      <c r="AX673" s="167">
        <f t="shared" si="818"/>
        <v>0</v>
      </c>
      <c r="AY673" s="167">
        <f t="shared" si="818"/>
        <v>0</v>
      </c>
      <c r="AZ673" s="167">
        <f t="shared" si="818"/>
        <v>0</v>
      </c>
      <c r="BA673" s="167">
        <f t="shared" si="818"/>
        <v>0</v>
      </c>
      <c r="BB673" s="167">
        <f t="shared" si="818"/>
        <v>0</v>
      </c>
      <c r="BC673" s="167">
        <f t="shared" si="818"/>
        <v>0</v>
      </c>
      <c r="BD673" s="167">
        <f t="shared" si="818"/>
        <v>0</v>
      </c>
      <c r="BE673" s="167">
        <f t="shared" si="818"/>
        <v>0</v>
      </c>
      <c r="BG673" s="167"/>
    </row>
    <row r="674" spans="1:59" ht="16.5" customHeight="1">
      <c r="C674" s="963" t="s">
        <v>921</v>
      </c>
      <c r="D674" s="963"/>
      <c r="E674" s="963"/>
      <c r="F674" s="963"/>
      <c r="G674" s="963"/>
      <c r="H674" s="963"/>
      <c r="I674" s="963"/>
      <c r="J674" s="963"/>
      <c r="K674" s="963"/>
      <c r="L674" s="963"/>
      <c r="M674" s="963"/>
      <c r="N674" s="963"/>
      <c r="O674" s="963"/>
      <c r="P674" s="963"/>
      <c r="Q674" s="963"/>
      <c r="R674" s="963"/>
      <c r="S674" s="963"/>
      <c r="T674" s="963"/>
      <c r="U674" s="963"/>
      <c r="V674" s="963"/>
      <c r="W674" s="963"/>
      <c r="X674" s="963"/>
      <c r="Y674" s="963"/>
      <c r="Z674" s="963"/>
      <c r="AA674" s="963"/>
      <c r="AE674" s="1" t="str">
        <f t="shared" si="790"/>
        <v/>
      </c>
      <c r="AF674" s="1">
        <f t="shared" si="810"/>
        <v>0</v>
      </c>
      <c r="AG674" s="1">
        <f t="shared" ca="1" si="815"/>
        <v>12</v>
      </c>
      <c r="AH674" s="1" t="str">
        <f t="shared" si="811"/>
        <v/>
      </c>
      <c r="AI674" s="1" t="str">
        <f t="shared" si="812"/>
        <v/>
      </c>
      <c r="AJ674" s="1" t="str">
        <f t="shared" si="813"/>
        <v/>
      </c>
      <c r="AL674" s="167">
        <f t="shared" ref="AL674:BE674" si="819">+IF($AE674="CC",SUMIF($R674:$V674,AL$9,$R693:$V693),0)</f>
        <v>0</v>
      </c>
      <c r="AM674" s="167">
        <f t="shared" si="819"/>
        <v>0</v>
      </c>
      <c r="AN674" s="167">
        <f t="shared" si="819"/>
        <v>0</v>
      </c>
      <c r="AO674" s="167">
        <f t="shared" si="819"/>
        <v>0</v>
      </c>
      <c r="AP674" s="167">
        <f t="shared" si="819"/>
        <v>0</v>
      </c>
      <c r="AQ674" s="167">
        <f t="shared" si="819"/>
        <v>0</v>
      </c>
      <c r="AR674" s="167">
        <f t="shared" si="819"/>
        <v>0</v>
      </c>
      <c r="AS674" s="167">
        <f t="shared" si="819"/>
        <v>0</v>
      </c>
      <c r="AT674" s="167">
        <f t="shared" si="819"/>
        <v>0</v>
      </c>
      <c r="AU674" s="167">
        <f t="shared" si="819"/>
        <v>0</v>
      </c>
      <c r="AV674" s="167">
        <f t="shared" si="819"/>
        <v>0</v>
      </c>
      <c r="AW674" s="167">
        <f t="shared" si="819"/>
        <v>0</v>
      </c>
      <c r="AX674" s="167">
        <f t="shared" si="819"/>
        <v>0</v>
      </c>
      <c r="AY674" s="167">
        <f t="shared" si="819"/>
        <v>0</v>
      </c>
      <c r="AZ674" s="167">
        <f t="shared" si="819"/>
        <v>0</v>
      </c>
      <c r="BA674" s="167">
        <f t="shared" si="819"/>
        <v>0</v>
      </c>
      <c r="BB674" s="167">
        <f t="shared" si="819"/>
        <v>0</v>
      </c>
      <c r="BC674" s="167">
        <f t="shared" si="819"/>
        <v>0</v>
      </c>
      <c r="BD674" s="167">
        <f t="shared" si="819"/>
        <v>0</v>
      </c>
      <c r="BE674" s="167">
        <f t="shared" si="819"/>
        <v>0</v>
      </c>
      <c r="BG674" s="167"/>
    </row>
    <row r="675" spans="1:59" ht="16.5" customHeight="1">
      <c r="C675" s="963" t="s">
        <v>922</v>
      </c>
      <c r="D675" s="963"/>
      <c r="E675" s="963"/>
      <c r="F675" s="963"/>
      <c r="G675" s="963"/>
      <c r="H675" s="963"/>
      <c r="I675" s="963"/>
      <c r="J675" s="963"/>
      <c r="K675" s="963"/>
      <c r="L675" s="963"/>
      <c r="M675" s="963"/>
      <c r="N675" s="963"/>
      <c r="O675" s="963"/>
      <c r="P675" s="963"/>
      <c r="Q675" s="963"/>
      <c r="R675" s="963"/>
      <c r="S675" s="963"/>
      <c r="T675" s="963"/>
      <c r="U675" s="963"/>
      <c r="V675" s="963"/>
      <c r="W675" s="963"/>
      <c r="X675" s="963"/>
      <c r="Y675" s="963"/>
      <c r="Z675" s="963"/>
      <c r="AA675" s="963"/>
      <c r="AE675" s="1" t="str">
        <f t="shared" si="790"/>
        <v/>
      </c>
      <c r="AF675" s="1">
        <f t="shared" si="810"/>
        <v>0</v>
      </c>
      <c r="AG675" s="1">
        <f t="shared" ca="1" si="815"/>
        <v>12</v>
      </c>
      <c r="AH675" s="1" t="str">
        <f t="shared" si="811"/>
        <v/>
      </c>
      <c r="AI675" s="1" t="str">
        <f t="shared" si="812"/>
        <v/>
      </c>
      <c r="AJ675" s="1" t="str">
        <f t="shared" si="813"/>
        <v/>
      </c>
      <c r="AL675" s="167">
        <f t="shared" ref="AL675:BE675" si="820">+IF($AE675="CC",SUMIF($R675:$V675,AL$9,$R694:$V694),0)</f>
        <v>0</v>
      </c>
      <c r="AM675" s="167">
        <f t="shared" si="820"/>
        <v>0</v>
      </c>
      <c r="AN675" s="167">
        <f t="shared" si="820"/>
        <v>0</v>
      </c>
      <c r="AO675" s="167">
        <f t="shared" si="820"/>
        <v>0</v>
      </c>
      <c r="AP675" s="167">
        <f t="shared" si="820"/>
        <v>0</v>
      </c>
      <c r="AQ675" s="167">
        <f t="shared" si="820"/>
        <v>0</v>
      </c>
      <c r="AR675" s="167">
        <f t="shared" si="820"/>
        <v>0</v>
      </c>
      <c r="AS675" s="167">
        <f t="shared" si="820"/>
        <v>0</v>
      </c>
      <c r="AT675" s="167">
        <f t="shared" si="820"/>
        <v>0</v>
      </c>
      <c r="AU675" s="167">
        <f t="shared" si="820"/>
        <v>0</v>
      </c>
      <c r="AV675" s="167">
        <f t="shared" si="820"/>
        <v>0</v>
      </c>
      <c r="AW675" s="167">
        <f t="shared" si="820"/>
        <v>0</v>
      </c>
      <c r="AX675" s="167">
        <f t="shared" si="820"/>
        <v>0</v>
      </c>
      <c r="AY675" s="167">
        <f t="shared" si="820"/>
        <v>0</v>
      </c>
      <c r="AZ675" s="167">
        <f t="shared" si="820"/>
        <v>0</v>
      </c>
      <c r="BA675" s="167">
        <f t="shared" si="820"/>
        <v>0</v>
      </c>
      <c r="BB675" s="167">
        <f t="shared" si="820"/>
        <v>0</v>
      </c>
      <c r="BC675" s="167">
        <f t="shared" si="820"/>
        <v>0</v>
      </c>
      <c r="BD675" s="167">
        <f t="shared" si="820"/>
        <v>0</v>
      </c>
      <c r="BE675" s="167">
        <f t="shared" si="820"/>
        <v>0</v>
      </c>
      <c r="BG675" s="167"/>
    </row>
    <row r="676" spans="1:59" ht="16.5" customHeight="1">
      <c r="C676" s="963" t="s">
        <v>952</v>
      </c>
      <c r="D676" s="963"/>
      <c r="E676" s="963"/>
      <c r="F676" s="963"/>
      <c r="G676" s="963"/>
      <c r="H676" s="963"/>
      <c r="I676" s="963"/>
      <c r="J676" s="963"/>
      <c r="K676" s="963"/>
      <c r="L676" s="963"/>
      <c r="M676" s="963"/>
      <c r="N676" s="963"/>
      <c r="O676" s="963"/>
      <c r="P676" s="963"/>
      <c r="Q676" s="963"/>
      <c r="R676" s="963"/>
      <c r="S676" s="963"/>
      <c r="T676" s="963"/>
      <c r="U676" s="963"/>
      <c r="V676" s="963"/>
      <c r="W676" s="963"/>
      <c r="X676" s="963"/>
      <c r="Y676" s="963"/>
      <c r="Z676" s="963"/>
      <c r="AA676" s="963"/>
      <c r="AE676" s="1" t="str">
        <f t="shared" si="790"/>
        <v/>
      </c>
      <c r="AF676" s="1">
        <f t="shared" si="810"/>
        <v>0</v>
      </c>
      <c r="AG676" s="1">
        <f t="shared" ca="1" si="815"/>
        <v>12</v>
      </c>
      <c r="AH676" s="1" t="str">
        <f t="shared" si="811"/>
        <v/>
      </c>
      <c r="AI676" s="1" t="str">
        <f t="shared" si="812"/>
        <v/>
      </c>
      <c r="AJ676" s="1" t="str">
        <f t="shared" si="813"/>
        <v/>
      </c>
      <c r="AL676" s="167">
        <f t="shared" ref="AL676:BE676" si="821">+IF($AE676="CC",SUMIF($R676:$V676,AL$9,$R695:$V695),0)</f>
        <v>0</v>
      </c>
      <c r="AM676" s="167">
        <f t="shared" si="821"/>
        <v>0</v>
      </c>
      <c r="AN676" s="167">
        <f t="shared" si="821"/>
        <v>0</v>
      </c>
      <c r="AO676" s="167">
        <f t="shared" si="821"/>
        <v>0</v>
      </c>
      <c r="AP676" s="167">
        <f t="shared" si="821"/>
        <v>0</v>
      </c>
      <c r="AQ676" s="167">
        <f t="shared" si="821"/>
        <v>0</v>
      </c>
      <c r="AR676" s="167">
        <f t="shared" si="821"/>
        <v>0</v>
      </c>
      <c r="AS676" s="167">
        <f t="shared" si="821"/>
        <v>0</v>
      </c>
      <c r="AT676" s="167">
        <f t="shared" si="821"/>
        <v>0</v>
      </c>
      <c r="AU676" s="167">
        <f t="shared" si="821"/>
        <v>0</v>
      </c>
      <c r="AV676" s="167">
        <f t="shared" si="821"/>
        <v>0</v>
      </c>
      <c r="AW676" s="167">
        <f t="shared" si="821"/>
        <v>0</v>
      </c>
      <c r="AX676" s="167">
        <f t="shared" si="821"/>
        <v>0</v>
      </c>
      <c r="AY676" s="167">
        <f t="shared" si="821"/>
        <v>0</v>
      </c>
      <c r="AZ676" s="167">
        <f t="shared" si="821"/>
        <v>0</v>
      </c>
      <c r="BA676" s="167">
        <f t="shared" si="821"/>
        <v>0</v>
      </c>
      <c r="BB676" s="167">
        <f t="shared" si="821"/>
        <v>0</v>
      </c>
      <c r="BC676" s="167">
        <f t="shared" si="821"/>
        <v>0</v>
      </c>
      <c r="BD676" s="167">
        <f t="shared" si="821"/>
        <v>0</v>
      </c>
      <c r="BE676" s="167">
        <f t="shared" si="821"/>
        <v>0</v>
      </c>
      <c r="BG676" s="167"/>
    </row>
    <row r="677" spans="1:59" ht="15" customHeight="1" thickBot="1">
      <c r="C677" s="86"/>
      <c r="D677" s="86"/>
      <c r="E677" s="86"/>
      <c r="F677" s="86"/>
      <c r="G677" s="87"/>
      <c r="H677" s="87"/>
      <c r="I677" s="86"/>
      <c r="J677" s="86"/>
      <c r="K677" s="86"/>
      <c r="L677" s="86"/>
      <c r="M677" s="86"/>
      <c r="N677" s="88"/>
      <c r="O677" s="86"/>
      <c r="P677" s="86"/>
      <c r="Q677" s="86"/>
      <c r="R677" s="86"/>
      <c r="S677" s="86"/>
      <c r="T677" s="86"/>
      <c r="U677" s="86"/>
      <c r="V677" s="86"/>
      <c r="W677" s="86"/>
      <c r="X677" s="165"/>
      <c r="Y677" s="86"/>
      <c r="Z677" s="86"/>
      <c r="AA677" s="86"/>
      <c r="AE677" s="1" t="str">
        <f t="shared" si="790"/>
        <v/>
      </c>
      <c r="AF677" s="1">
        <f t="shared" si="810"/>
        <v>0</v>
      </c>
      <c r="AG677" s="1">
        <f t="shared" ca="1" si="815"/>
        <v>12</v>
      </c>
      <c r="AH677" s="1" t="str">
        <f t="shared" si="811"/>
        <v/>
      </c>
      <c r="AI677" s="1" t="str">
        <f t="shared" si="812"/>
        <v/>
      </c>
      <c r="AJ677" s="1" t="str">
        <f t="shared" si="813"/>
        <v/>
      </c>
      <c r="AL677" s="167">
        <f t="shared" ref="AL677:BE677" si="822">+IF($AE677="CC",SUMIF($R677:$V677,AL$9,$R696:$V696),0)</f>
        <v>0</v>
      </c>
      <c r="AM677" s="167">
        <f t="shared" si="822"/>
        <v>0</v>
      </c>
      <c r="AN677" s="167">
        <f t="shared" si="822"/>
        <v>0</v>
      </c>
      <c r="AO677" s="167">
        <f t="shared" si="822"/>
        <v>0</v>
      </c>
      <c r="AP677" s="167">
        <f t="shared" si="822"/>
        <v>0</v>
      </c>
      <c r="AQ677" s="167">
        <f t="shared" si="822"/>
        <v>0</v>
      </c>
      <c r="AR677" s="167">
        <f t="shared" si="822"/>
        <v>0</v>
      </c>
      <c r="AS677" s="167">
        <f t="shared" si="822"/>
        <v>0</v>
      </c>
      <c r="AT677" s="167">
        <f t="shared" si="822"/>
        <v>0</v>
      </c>
      <c r="AU677" s="167">
        <f t="shared" si="822"/>
        <v>0</v>
      </c>
      <c r="AV677" s="167">
        <f t="shared" si="822"/>
        <v>0</v>
      </c>
      <c r="AW677" s="167">
        <f t="shared" si="822"/>
        <v>0</v>
      </c>
      <c r="AX677" s="167">
        <f t="shared" si="822"/>
        <v>0</v>
      </c>
      <c r="AY677" s="167">
        <f t="shared" si="822"/>
        <v>0</v>
      </c>
      <c r="AZ677" s="167">
        <f t="shared" si="822"/>
        <v>0</v>
      </c>
      <c r="BA677" s="167">
        <f t="shared" si="822"/>
        <v>0</v>
      </c>
      <c r="BB677" s="167">
        <f t="shared" si="822"/>
        <v>0</v>
      </c>
      <c r="BC677" s="167">
        <f t="shared" si="822"/>
        <v>0</v>
      </c>
      <c r="BD677" s="167">
        <f t="shared" si="822"/>
        <v>0</v>
      </c>
      <c r="BE677" s="167">
        <f t="shared" si="822"/>
        <v>0</v>
      </c>
      <c r="BG677" s="167"/>
    </row>
    <row r="678" spans="1:59" ht="15.75" customHeight="1" thickBot="1">
      <c r="C678" s="964" t="s">
        <v>953</v>
      </c>
      <c r="D678" s="965"/>
      <c r="E678" s="966" t="str">
        <f>+'Formulario 1'!$D$9</f>
        <v>LICEO DE COLORADO</v>
      </c>
      <c r="F678" s="966"/>
      <c r="G678" s="966"/>
      <c r="H678" s="966"/>
      <c r="I678" s="964" t="s">
        <v>897</v>
      </c>
      <c r="J678" s="967"/>
      <c r="K678" s="966" t="str">
        <f>+'Formulario 1'!$C$14</f>
        <v>CAÑAS</v>
      </c>
      <c r="L678" s="966"/>
      <c r="M678" s="966"/>
      <c r="N678" s="964" t="s">
        <v>898</v>
      </c>
      <c r="O678" s="965"/>
      <c r="P678" s="89">
        <f>+'Formulario 1'!$C$15</f>
        <v>4</v>
      </c>
      <c r="Q678" s="964" t="s">
        <v>916</v>
      </c>
      <c r="R678" s="965"/>
      <c r="S678" s="965"/>
      <c r="T678" s="965"/>
      <c r="U678" s="965"/>
      <c r="V678" s="965"/>
      <c r="W678" s="966">
        <f>+'Formulario 1'!$E$7</f>
        <v>4113</v>
      </c>
      <c r="X678" s="968"/>
      <c r="Y678" s="304" t="s">
        <v>923</v>
      </c>
      <c r="Z678" s="969">
        <f ca="1">+'Formulario 1'!$H$72</f>
        <v>45513</v>
      </c>
      <c r="AA678" s="970"/>
      <c r="AE678" s="1" t="str">
        <f t="shared" si="790"/>
        <v/>
      </c>
      <c r="AF678" s="1">
        <f t="shared" si="810"/>
        <v>0</v>
      </c>
      <c r="AG678" s="1">
        <f t="shared" ca="1" si="815"/>
        <v>12</v>
      </c>
      <c r="AH678" s="1" t="str">
        <f t="shared" si="811"/>
        <v/>
      </c>
      <c r="AI678" s="1" t="str">
        <f t="shared" si="812"/>
        <v/>
      </c>
      <c r="AJ678" s="1" t="str">
        <f t="shared" si="813"/>
        <v/>
      </c>
      <c r="AL678" s="167">
        <f t="shared" ref="AL678:BE678" si="823">+IF($AE678="CC",SUMIF($R678:$V678,AL$9,$R697:$V697),0)</f>
        <v>0</v>
      </c>
      <c r="AM678" s="167">
        <f t="shared" si="823"/>
        <v>0</v>
      </c>
      <c r="AN678" s="167">
        <f t="shared" si="823"/>
        <v>0</v>
      </c>
      <c r="AO678" s="167">
        <f t="shared" si="823"/>
        <v>0</v>
      </c>
      <c r="AP678" s="167">
        <f t="shared" si="823"/>
        <v>0</v>
      </c>
      <c r="AQ678" s="167">
        <f t="shared" si="823"/>
        <v>0</v>
      </c>
      <c r="AR678" s="167">
        <f t="shared" si="823"/>
        <v>0</v>
      </c>
      <c r="AS678" s="167">
        <f t="shared" si="823"/>
        <v>0</v>
      </c>
      <c r="AT678" s="167">
        <f t="shared" si="823"/>
        <v>0</v>
      </c>
      <c r="AU678" s="167">
        <f t="shared" si="823"/>
        <v>0</v>
      </c>
      <c r="AV678" s="167">
        <f t="shared" si="823"/>
        <v>0</v>
      </c>
      <c r="AW678" s="167">
        <f t="shared" si="823"/>
        <v>0</v>
      </c>
      <c r="AX678" s="167">
        <f t="shared" si="823"/>
        <v>0</v>
      </c>
      <c r="AY678" s="167">
        <f t="shared" si="823"/>
        <v>0</v>
      </c>
      <c r="AZ678" s="167">
        <f t="shared" si="823"/>
        <v>0</v>
      </c>
      <c r="BA678" s="167">
        <f t="shared" si="823"/>
        <v>0</v>
      </c>
      <c r="BB678" s="167">
        <f t="shared" si="823"/>
        <v>0</v>
      </c>
      <c r="BC678" s="167">
        <f t="shared" si="823"/>
        <v>0</v>
      </c>
      <c r="BD678" s="167">
        <f t="shared" si="823"/>
        <v>0</v>
      </c>
      <c r="BE678" s="167">
        <f t="shared" si="823"/>
        <v>0</v>
      </c>
      <c r="BG678" s="167"/>
    </row>
    <row r="679" spans="1:59" ht="15.75" thickBot="1">
      <c r="C679" s="66"/>
      <c r="D679" s="66"/>
      <c r="E679" s="66"/>
      <c r="F679" s="66"/>
      <c r="G679" s="66"/>
      <c r="H679" s="66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166"/>
      <c r="Y679" s="66"/>
      <c r="Z679" s="66"/>
      <c r="AA679" s="66"/>
      <c r="AE679" s="1" t="str">
        <f t="shared" si="790"/>
        <v/>
      </c>
      <c r="AF679" s="1">
        <f t="shared" si="810"/>
        <v>0</v>
      </c>
      <c r="AG679" s="1">
        <f t="shared" ca="1" si="815"/>
        <v>12</v>
      </c>
      <c r="AH679" s="1" t="str">
        <f t="shared" si="811"/>
        <v/>
      </c>
      <c r="AI679" s="1" t="str">
        <f t="shared" si="812"/>
        <v/>
      </c>
      <c r="AJ679" s="1" t="str">
        <f t="shared" si="813"/>
        <v/>
      </c>
      <c r="AL679" s="167">
        <f t="shared" ref="AL679:BE679" si="824">+IF($AE679="CC",SUMIF($R679:$V679,AL$9,$R698:$V698),0)</f>
        <v>0</v>
      </c>
      <c r="AM679" s="167">
        <f t="shared" si="824"/>
        <v>0</v>
      </c>
      <c r="AN679" s="167">
        <f t="shared" si="824"/>
        <v>0</v>
      </c>
      <c r="AO679" s="167">
        <f t="shared" si="824"/>
        <v>0</v>
      </c>
      <c r="AP679" s="167">
        <f t="shared" si="824"/>
        <v>0</v>
      </c>
      <c r="AQ679" s="167">
        <f t="shared" si="824"/>
        <v>0</v>
      </c>
      <c r="AR679" s="167">
        <f t="shared" si="824"/>
        <v>0</v>
      </c>
      <c r="AS679" s="167">
        <f t="shared" si="824"/>
        <v>0</v>
      </c>
      <c r="AT679" s="167">
        <f t="shared" si="824"/>
        <v>0</v>
      </c>
      <c r="AU679" s="167">
        <f t="shared" si="824"/>
        <v>0</v>
      </c>
      <c r="AV679" s="167">
        <f t="shared" si="824"/>
        <v>0</v>
      </c>
      <c r="AW679" s="167">
        <f t="shared" si="824"/>
        <v>0</v>
      </c>
      <c r="AX679" s="167">
        <f t="shared" si="824"/>
        <v>0</v>
      </c>
      <c r="AY679" s="167">
        <f t="shared" si="824"/>
        <v>0</v>
      </c>
      <c r="AZ679" s="167">
        <f t="shared" si="824"/>
        <v>0</v>
      </c>
      <c r="BA679" s="167">
        <f t="shared" si="824"/>
        <v>0</v>
      </c>
      <c r="BB679" s="167">
        <f t="shared" si="824"/>
        <v>0</v>
      </c>
      <c r="BC679" s="167">
        <f t="shared" si="824"/>
        <v>0</v>
      </c>
      <c r="BD679" s="167">
        <f t="shared" si="824"/>
        <v>0</v>
      </c>
      <c r="BE679" s="167">
        <f t="shared" si="824"/>
        <v>0</v>
      </c>
      <c r="BG679" s="167"/>
    </row>
    <row r="680" spans="1:59" ht="23.25" customHeight="1" thickBot="1">
      <c r="A680" s="927" t="s">
        <v>958</v>
      </c>
      <c r="B680" s="930" t="s">
        <v>985</v>
      </c>
      <c r="C680" s="933" t="str">
        <f>IF(LOOKUP(A673,'Hoja de Cálculo'!$S$20:$S$45,'Hoja de Cálculo'!$V$20:$V$45)="","n.a.",LOOKUP(A673,'Hoja de Cálculo'!$S$20:$S$45,'Hoja de Cálculo'!$V$20:$V$45))</f>
        <v>Educación Religiosa</v>
      </c>
      <c r="D680" s="933"/>
      <c r="E680" s="933"/>
      <c r="F680" s="933"/>
      <c r="G680" s="933"/>
      <c r="H680" s="933"/>
      <c r="I680" s="933"/>
      <c r="J680" s="933"/>
      <c r="K680" s="933"/>
      <c r="L680" s="934"/>
      <c r="M680" s="934"/>
      <c r="N680" s="934"/>
      <c r="O680" s="934"/>
      <c r="P680" s="934"/>
      <c r="Q680" s="934"/>
      <c r="R680" s="934"/>
      <c r="S680" s="934"/>
      <c r="T680" s="934"/>
      <c r="U680" s="934"/>
      <c r="V680" s="934"/>
      <c r="W680" s="934"/>
      <c r="X680" s="934"/>
      <c r="Y680" s="933"/>
      <c r="Z680" s="933"/>
      <c r="AA680" s="935"/>
      <c r="AB680" s="936" t="s">
        <v>924</v>
      </c>
      <c r="AE680" s="1" t="str">
        <f t="shared" si="790"/>
        <v/>
      </c>
      <c r="AF680" s="1">
        <f t="shared" si="810"/>
        <v>0</v>
      </c>
      <c r="AG680" s="1">
        <f t="shared" ca="1" si="815"/>
        <v>12</v>
      </c>
      <c r="AH680" s="1" t="str">
        <f t="shared" si="811"/>
        <v/>
      </c>
      <c r="AI680" s="1" t="str">
        <f t="shared" si="812"/>
        <v/>
      </c>
      <c r="AJ680" s="1" t="str">
        <f t="shared" si="813"/>
        <v/>
      </c>
      <c r="AL680" s="167">
        <f t="shared" ref="AL680:BE680" si="825">+IF($AE680="CC",SUMIF($R680:$V680,AL$9,$R699:$V699),0)</f>
        <v>0</v>
      </c>
      <c r="AM680" s="167">
        <f t="shared" si="825"/>
        <v>0</v>
      </c>
      <c r="AN680" s="167">
        <f t="shared" si="825"/>
        <v>0</v>
      </c>
      <c r="AO680" s="167">
        <f t="shared" si="825"/>
        <v>0</v>
      </c>
      <c r="AP680" s="167">
        <f t="shared" si="825"/>
        <v>0</v>
      </c>
      <c r="AQ680" s="167">
        <f t="shared" si="825"/>
        <v>0</v>
      </c>
      <c r="AR680" s="167">
        <f t="shared" si="825"/>
        <v>0</v>
      </c>
      <c r="AS680" s="167">
        <f t="shared" si="825"/>
        <v>0</v>
      </c>
      <c r="AT680" s="167">
        <f t="shared" si="825"/>
        <v>0</v>
      </c>
      <c r="AU680" s="167">
        <f t="shared" si="825"/>
        <v>0</v>
      </c>
      <c r="AV680" s="167">
        <f t="shared" si="825"/>
        <v>0</v>
      </c>
      <c r="AW680" s="167">
        <f t="shared" si="825"/>
        <v>0</v>
      </c>
      <c r="AX680" s="167">
        <f t="shared" si="825"/>
        <v>0</v>
      </c>
      <c r="AY680" s="167">
        <f t="shared" si="825"/>
        <v>0</v>
      </c>
      <c r="AZ680" s="167">
        <f t="shared" si="825"/>
        <v>0</v>
      </c>
      <c r="BA680" s="167">
        <f t="shared" si="825"/>
        <v>0</v>
      </c>
      <c r="BB680" s="167">
        <f t="shared" si="825"/>
        <v>0</v>
      </c>
      <c r="BC680" s="167">
        <f t="shared" si="825"/>
        <v>0</v>
      </c>
      <c r="BD680" s="167">
        <f t="shared" si="825"/>
        <v>0</v>
      </c>
      <c r="BE680" s="167">
        <f t="shared" si="825"/>
        <v>0</v>
      </c>
      <c r="BG680" s="167"/>
    </row>
    <row r="681" spans="1:59" ht="15.75" customHeight="1">
      <c r="A681" s="928"/>
      <c r="B681" s="931"/>
      <c r="C681" s="939" t="s">
        <v>925</v>
      </c>
      <c r="D681" s="941" t="s">
        <v>926</v>
      </c>
      <c r="E681" s="942"/>
      <c r="F681" s="942"/>
      <c r="G681" s="943"/>
      <c r="H681" s="947" t="s">
        <v>927</v>
      </c>
      <c r="I681" s="947" t="s">
        <v>928</v>
      </c>
      <c r="J681" s="941" t="s">
        <v>929</v>
      </c>
      <c r="K681" s="942"/>
      <c r="L681" s="949" t="s">
        <v>49</v>
      </c>
      <c r="M681" s="950"/>
      <c r="N681" s="950"/>
      <c r="O681" s="950"/>
      <c r="P681" s="950"/>
      <c r="Q681" s="951" t="s">
        <v>930</v>
      </c>
      <c r="R681" s="953" t="s">
        <v>931</v>
      </c>
      <c r="S681" s="954"/>
      <c r="T681" s="954"/>
      <c r="U681" s="954"/>
      <c r="V681" s="955"/>
      <c r="W681" s="954" t="s">
        <v>930</v>
      </c>
      <c r="X681" s="957" t="s">
        <v>934</v>
      </c>
      <c r="Y681" s="959" t="s">
        <v>932</v>
      </c>
      <c r="Z681" s="961" t="s">
        <v>933</v>
      </c>
      <c r="AA681" s="962"/>
      <c r="AB681" s="937"/>
      <c r="AE681" s="1" t="str">
        <f t="shared" si="790"/>
        <v/>
      </c>
      <c r="AF681" s="1">
        <f t="shared" si="810"/>
        <v>0</v>
      </c>
      <c r="AG681" s="1">
        <f t="shared" ca="1" si="815"/>
        <v>12</v>
      </c>
      <c r="AH681" s="1" t="str">
        <f t="shared" si="811"/>
        <v/>
      </c>
      <c r="AI681" s="1" t="str">
        <f t="shared" si="812"/>
        <v/>
      </c>
      <c r="AJ681" s="1" t="str">
        <f t="shared" si="813"/>
        <v/>
      </c>
      <c r="AL681" s="167">
        <f t="shared" ref="AL681:BE681" si="826">+IF($AE681="CC",SUMIF($R681:$V681,AL$9,$R700:$V700),0)</f>
        <v>0</v>
      </c>
      <c r="AM681" s="167">
        <f t="shared" si="826"/>
        <v>0</v>
      </c>
      <c r="AN681" s="167">
        <f t="shared" si="826"/>
        <v>0</v>
      </c>
      <c r="AO681" s="167">
        <f t="shared" si="826"/>
        <v>0</v>
      </c>
      <c r="AP681" s="167">
        <f t="shared" si="826"/>
        <v>0</v>
      </c>
      <c r="AQ681" s="167">
        <f t="shared" si="826"/>
        <v>0</v>
      </c>
      <c r="AR681" s="167">
        <f t="shared" si="826"/>
        <v>0</v>
      </c>
      <c r="AS681" s="167">
        <f t="shared" si="826"/>
        <v>0</v>
      </c>
      <c r="AT681" s="167">
        <f t="shared" si="826"/>
        <v>0</v>
      </c>
      <c r="AU681" s="167">
        <f t="shared" si="826"/>
        <v>0</v>
      </c>
      <c r="AV681" s="167">
        <f t="shared" si="826"/>
        <v>0</v>
      </c>
      <c r="AW681" s="167">
        <f t="shared" si="826"/>
        <v>0</v>
      </c>
      <c r="AX681" s="167">
        <f t="shared" si="826"/>
        <v>0</v>
      </c>
      <c r="AY681" s="167">
        <f t="shared" si="826"/>
        <v>0</v>
      </c>
      <c r="AZ681" s="167">
        <f t="shared" si="826"/>
        <v>0</v>
      </c>
      <c r="BA681" s="167">
        <f t="shared" si="826"/>
        <v>0</v>
      </c>
      <c r="BB681" s="167">
        <f t="shared" si="826"/>
        <v>0</v>
      </c>
      <c r="BC681" s="167">
        <f t="shared" si="826"/>
        <v>0</v>
      </c>
      <c r="BD681" s="167">
        <f t="shared" si="826"/>
        <v>0</v>
      </c>
      <c r="BE681" s="167">
        <f t="shared" si="826"/>
        <v>0</v>
      </c>
      <c r="BG681" s="167"/>
    </row>
    <row r="682" spans="1:59" ht="15.75" thickBot="1">
      <c r="A682" s="929"/>
      <c r="B682" s="932"/>
      <c r="C682" s="940"/>
      <c r="D682" s="944"/>
      <c r="E682" s="945"/>
      <c r="F682" s="945"/>
      <c r="G682" s="946"/>
      <c r="H682" s="948"/>
      <c r="I682" s="948"/>
      <c r="J682" s="944"/>
      <c r="K682" s="945"/>
      <c r="L682" s="312" t="s">
        <v>1</v>
      </c>
      <c r="M682" s="313" t="s">
        <v>2</v>
      </c>
      <c r="N682" s="313" t="s">
        <v>3</v>
      </c>
      <c r="O682" s="313" t="s">
        <v>4</v>
      </c>
      <c r="P682" s="313" t="s">
        <v>5</v>
      </c>
      <c r="Q682" s="952"/>
      <c r="R682" s="312">
        <v>7</v>
      </c>
      <c r="S682" s="313">
        <v>5</v>
      </c>
      <c r="T682" s="313">
        <v>9</v>
      </c>
      <c r="U682" s="313">
        <v>1</v>
      </c>
      <c r="V682" s="314">
        <v>5</v>
      </c>
      <c r="W682" s="956"/>
      <c r="X682" s="958"/>
      <c r="Y682" s="960"/>
      <c r="Z682" s="315" t="s">
        <v>935</v>
      </c>
      <c r="AA682" s="316" t="s">
        <v>936</v>
      </c>
      <c r="AB682" s="938"/>
      <c r="AE682" s="1" t="str">
        <f t="shared" si="790"/>
        <v>CC</v>
      </c>
      <c r="AF682" s="1">
        <f t="shared" si="810"/>
        <v>0</v>
      </c>
      <c r="AG682" s="1">
        <f t="shared" ca="1" si="815"/>
        <v>12</v>
      </c>
      <c r="AH682" s="1" t="str">
        <f t="shared" si="811"/>
        <v/>
      </c>
      <c r="AI682" s="1" t="str">
        <f t="shared" si="812"/>
        <v/>
      </c>
      <c r="AJ682" s="1" t="str">
        <f t="shared" si="813"/>
        <v/>
      </c>
      <c r="AL682" s="167">
        <f t="shared" ref="AL682:BE682" si="827">+IF($AE682="CC",SUMIF($R682:$V682,AL$9,$R701:$V701),0)</f>
        <v>0</v>
      </c>
      <c r="AM682" s="167">
        <f t="shared" si="827"/>
        <v>0</v>
      </c>
      <c r="AN682" s="167">
        <f t="shared" si="827"/>
        <v>0</v>
      </c>
      <c r="AO682" s="167">
        <f t="shared" si="827"/>
        <v>0</v>
      </c>
      <c r="AP682" s="167">
        <f t="shared" si="827"/>
        <v>0</v>
      </c>
      <c r="AQ682" s="167">
        <f t="shared" si="827"/>
        <v>0</v>
      </c>
      <c r="AR682" s="167">
        <f t="shared" si="827"/>
        <v>0</v>
      </c>
      <c r="AS682" s="167">
        <f t="shared" si="827"/>
        <v>0</v>
      </c>
      <c r="AT682" s="167">
        <f t="shared" si="827"/>
        <v>0</v>
      </c>
      <c r="AU682" s="167">
        <f t="shared" si="827"/>
        <v>0</v>
      </c>
      <c r="AV682" s="167">
        <f t="shared" si="827"/>
        <v>0</v>
      </c>
      <c r="AW682" s="167">
        <f t="shared" si="827"/>
        <v>0</v>
      </c>
      <c r="AX682" s="167">
        <f t="shared" si="827"/>
        <v>0</v>
      </c>
      <c r="AY682" s="167">
        <f t="shared" si="827"/>
        <v>0</v>
      </c>
      <c r="AZ682" s="167">
        <f t="shared" si="827"/>
        <v>0</v>
      </c>
      <c r="BA682" s="167">
        <f t="shared" si="827"/>
        <v>0</v>
      </c>
      <c r="BB682" s="167">
        <f t="shared" si="827"/>
        <v>0</v>
      </c>
      <c r="BC682" s="167">
        <f t="shared" si="827"/>
        <v>0</v>
      </c>
      <c r="BD682" s="167">
        <f t="shared" si="827"/>
        <v>0</v>
      </c>
      <c r="BE682" s="167">
        <f t="shared" si="827"/>
        <v>0</v>
      </c>
      <c r="BG682" s="167"/>
    </row>
    <row r="683" spans="1:59">
      <c r="A683" s="97"/>
      <c r="B683" s="98"/>
      <c r="C683" s="317">
        <v>1</v>
      </c>
      <c r="D683" s="924"/>
      <c r="E683" s="925"/>
      <c r="F683" s="925"/>
      <c r="G683" s="926"/>
      <c r="H683" s="46"/>
      <c r="I683" s="46"/>
      <c r="J683" s="924"/>
      <c r="K683" s="925"/>
      <c r="L683" s="47"/>
      <c r="M683" s="48"/>
      <c r="N683" s="48"/>
      <c r="O683" s="48"/>
      <c r="P683" s="48"/>
      <c r="Q683" s="318">
        <f>+SUM(L683:P683)</f>
        <v>0</v>
      </c>
      <c r="R683" s="47"/>
      <c r="S683" s="59"/>
      <c r="T683" s="59"/>
      <c r="U683" s="59"/>
      <c r="V683" s="62"/>
      <c r="W683" s="319">
        <f>+SUM(Q683:V683)</f>
        <v>0</v>
      </c>
      <c r="X683" s="320">
        <f t="shared" ref="X683:X700" si="828">IF(W683=0,0,IF(W683&gt;48,"E",IF(W683&lt;44,0,IF(A683="A",0,48-W683))))</f>
        <v>0</v>
      </c>
      <c r="Y683" s="321">
        <f>+IF(X683="E","E",(W683+X683))</f>
        <v>0</v>
      </c>
      <c r="Z683" s="57"/>
      <c r="AA683" s="333">
        <f>+IF(Y683="E","E",(Y683-Z683))</f>
        <v>0</v>
      </c>
      <c r="AB683" s="323" t="str">
        <f>IF(A683="A","√",IF('Formulario 1'!$D$11=8,IF('Cuadro de Personal'!Q683&gt;30,"E",IF(Y683&gt;48,"E","√")),IF(Y683&gt;48,"E","√")))</f>
        <v>√</v>
      </c>
      <c r="AC683" s="1">
        <f>+IF(AB683="√",1,0)</f>
        <v>1</v>
      </c>
      <c r="AE683" s="1" t="str">
        <f t="shared" si="790"/>
        <v/>
      </c>
      <c r="AF683" s="1">
        <f t="shared" si="810"/>
        <v>0</v>
      </c>
      <c r="AG683" s="1">
        <f t="shared" ca="1" si="815"/>
        <v>12</v>
      </c>
      <c r="AH683" s="1" t="str">
        <f t="shared" si="811"/>
        <v/>
      </c>
      <c r="AI683" s="1" t="str">
        <f t="shared" si="812"/>
        <v/>
      </c>
      <c r="AJ683" s="1" t="str">
        <f t="shared" si="813"/>
        <v/>
      </c>
      <c r="AL683" s="167">
        <f t="shared" ref="AL683:BE683" si="829">+IF($AE683="CC",SUMIF($R683:$V683,AL$9,$R702:$V702),0)</f>
        <v>0</v>
      </c>
      <c r="AM683" s="167">
        <f t="shared" si="829"/>
        <v>0</v>
      </c>
      <c r="AN683" s="167">
        <f t="shared" si="829"/>
        <v>0</v>
      </c>
      <c r="AO683" s="167">
        <f t="shared" si="829"/>
        <v>0</v>
      </c>
      <c r="AP683" s="167">
        <f t="shared" si="829"/>
        <v>0</v>
      </c>
      <c r="AQ683" s="167">
        <f t="shared" si="829"/>
        <v>0</v>
      </c>
      <c r="AR683" s="167">
        <f t="shared" si="829"/>
        <v>0</v>
      </c>
      <c r="AS683" s="167">
        <f t="shared" si="829"/>
        <v>0</v>
      </c>
      <c r="AT683" s="167">
        <f t="shared" si="829"/>
        <v>0</v>
      </c>
      <c r="AU683" s="167">
        <f t="shared" si="829"/>
        <v>0</v>
      </c>
      <c r="AV683" s="167">
        <f t="shared" si="829"/>
        <v>0</v>
      </c>
      <c r="AW683" s="167">
        <f t="shared" si="829"/>
        <v>0</v>
      </c>
      <c r="AX683" s="167">
        <f t="shared" si="829"/>
        <v>0</v>
      </c>
      <c r="AY683" s="167">
        <f t="shared" si="829"/>
        <v>0</v>
      </c>
      <c r="AZ683" s="167">
        <f t="shared" si="829"/>
        <v>0</v>
      </c>
      <c r="BA683" s="167">
        <f t="shared" si="829"/>
        <v>0</v>
      </c>
      <c r="BB683" s="167">
        <f t="shared" si="829"/>
        <v>0</v>
      </c>
      <c r="BC683" s="167">
        <f t="shared" si="829"/>
        <v>0</v>
      </c>
      <c r="BD683" s="167">
        <f t="shared" si="829"/>
        <v>0</v>
      </c>
      <c r="BE683" s="167">
        <f t="shared" si="829"/>
        <v>0</v>
      </c>
      <c r="BG683" s="167"/>
    </row>
    <row r="684" spans="1:59">
      <c r="A684" s="93"/>
      <c r="B684" s="94"/>
      <c r="C684" s="324">
        <v>2</v>
      </c>
      <c r="D684" s="832"/>
      <c r="E684" s="833"/>
      <c r="F684" s="833"/>
      <c r="G684" s="834"/>
      <c r="H684" s="49"/>
      <c r="I684" s="50"/>
      <c r="J684" s="866"/>
      <c r="K684" s="867"/>
      <c r="L684" s="51"/>
      <c r="M684" s="52"/>
      <c r="N684" s="52"/>
      <c r="O684" s="52"/>
      <c r="P684" s="52"/>
      <c r="Q684" s="318">
        <f t="shared" ref="Q684:Q700" si="830">+SUM(L684:P684)</f>
        <v>0</v>
      </c>
      <c r="R684" s="51"/>
      <c r="S684" s="60"/>
      <c r="T684" s="59"/>
      <c r="U684" s="59"/>
      <c r="V684" s="63"/>
      <c r="W684" s="319">
        <f t="shared" ref="W684:W700" si="831">+SUM(Q684:V684)</f>
        <v>0</v>
      </c>
      <c r="X684" s="320">
        <f t="shared" si="828"/>
        <v>0</v>
      </c>
      <c r="Y684" s="325">
        <f>+IF(X684="E","E",(W684+X684))</f>
        <v>0</v>
      </c>
      <c r="Z684" s="51"/>
      <c r="AA684" s="334">
        <f>+IF(Y684="E","E",(Y684-Z684))</f>
        <v>0</v>
      </c>
      <c r="AB684" s="327" t="str">
        <f>IF(A684="A","√",IF('Formulario 1'!$D$11=8,IF('Cuadro de Personal'!Q684&gt;30,"E",IF(Y684&gt;48,"E","√")),IF(Y684&gt;48,"E","√")))</f>
        <v>√</v>
      </c>
      <c r="AC684" s="1">
        <f t="shared" ref="AC684:AC700" si="832">+IF(AB684="√",1,0)</f>
        <v>1</v>
      </c>
      <c r="AE684" s="1" t="str">
        <f t="shared" si="790"/>
        <v/>
      </c>
      <c r="AF684" s="1">
        <f t="shared" si="810"/>
        <v>0</v>
      </c>
      <c r="AG684" s="1">
        <f t="shared" ca="1" si="815"/>
        <v>12</v>
      </c>
      <c r="AH684" s="1" t="str">
        <f t="shared" si="811"/>
        <v/>
      </c>
      <c r="AI684" s="1" t="str">
        <f t="shared" si="812"/>
        <v/>
      </c>
      <c r="AJ684" s="1" t="str">
        <f t="shared" si="813"/>
        <v/>
      </c>
      <c r="AL684" s="167">
        <f t="shared" ref="AL684:BE684" si="833">+IF($AE684="CC",SUMIF($R684:$V684,AL$9,$R703:$V703),0)</f>
        <v>0</v>
      </c>
      <c r="AM684" s="167">
        <f t="shared" si="833"/>
        <v>0</v>
      </c>
      <c r="AN684" s="167">
        <f t="shared" si="833"/>
        <v>0</v>
      </c>
      <c r="AO684" s="167">
        <f t="shared" si="833"/>
        <v>0</v>
      </c>
      <c r="AP684" s="167">
        <f t="shared" si="833"/>
        <v>0</v>
      </c>
      <c r="AQ684" s="167">
        <f t="shared" si="833"/>
        <v>0</v>
      </c>
      <c r="AR684" s="167">
        <f t="shared" si="833"/>
        <v>0</v>
      </c>
      <c r="AS684" s="167">
        <f t="shared" si="833"/>
        <v>0</v>
      </c>
      <c r="AT684" s="167">
        <f t="shared" si="833"/>
        <v>0</v>
      </c>
      <c r="AU684" s="167">
        <f t="shared" si="833"/>
        <v>0</v>
      </c>
      <c r="AV684" s="167">
        <f t="shared" si="833"/>
        <v>0</v>
      </c>
      <c r="AW684" s="167">
        <f t="shared" si="833"/>
        <v>0</v>
      </c>
      <c r="AX684" s="167">
        <f t="shared" si="833"/>
        <v>0</v>
      </c>
      <c r="AY684" s="167">
        <f t="shared" si="833"/>
        <v>0</v>
      </c>
      <c r="AZ684" s="167">
        <f t="shared" si="833"/>
        <v>0</v>
      </c>
      <c r="BA684" s="167">
        <f t="shared" si="833"/>
        <v>0</v>
      </c>
      <c r="BB684" s="167">
        <f t="shared" si="833"/>
        <v>0</v>
      </c>
      <c r="BC684" s="167">
        <f t="shared" si="833"/>
        <v>0</v>
      </c>
      <c r="BD684" s="167">
        <f t="shared" si="833"/>
        <v>0</v>
      </c>
      <c r="BE684" s="167">
        <f t="shared" si="833"/>
        <v>0</v>
      </c>
      <c r="BG684" s="167"/>
    </row>
    <row r="685" spans="1:59">
      <c r="A685" s="93"/>
      <c r="B685" s="94"/>
      <c r="C685" s="324">
        <v>3</v>
      </c>
      <c r="D685" s="832"/>
      <c r="E685" s="833"/>
      <c r="F685" s="833"/>
      <c r="G685" s="834"/>
      <c r="H685" s="49"/>
      <c r="I685" s="50"/>
      <c r="J685" s="866"/>
      <c r="K685" s="867"/>
      <c r="L685" s="51"/>
      <c r="M685" s="52"/>
      <c r="N685" s="52"/>
      <c r="O685" s="52"/>
      <c r="P685" s="52"/>
      <c r="Q685" s="318">
        <f t="shared" si="830"/>
        <v>0</v>
      </c>
      <c r="R685" s="51"/>
      <c r="S685" s="60"/>
      <c r="T685" s="59"/>
      <c r="U685" s="59"/>
      <c r="V685" s="63"/>
      <c r="W685" s="319">
        <f t="shared" si="831"/>
        <v>0</v>
      </c>
      <c r="X685" s="320">
        <f t="shared" si="828"/>
        <v>0</v>
      </c>
      <c r="Y685" s="325">
        <f t="shared" ref="Y685:Y700" si="834">+IF(X685="E","E",(W685+X685))</f>
        <v>0</v>
      </c>
      <c r="Z685" s="51"/>
      <c r="AA685" s="334">
        <f t="shared" ref="AA685:AA700" si="835">+IF(Y685="E","E",(Y685-Z685))</f>
        <v>0</v>
      </c>
      <c r="AB685" s="327" t="str">
        <f>IF(A685="A","√",IF('Formulario 1'!$D$11=8,IF('Cuadro de Personal'!Q685&gt;30,"E",IF(Y685&gt;48,"E","√")),IF(Y685&gt;48,"E","√")))</f>
        <v>√</v>
      </c>
      <c r="AC685" s="1">
        <f t="shared" si="832"/>
        <v>1</v>
      </c>
      <c r="AE685" s="1" t="str">
        <f t="shared" si="790"/>
        <v/>
      </c>
      <c r="AF685" s="1">
        <f t="shared" si="810"/>
        <v>0</v>
      </c>
      <c r="AG685" s="1">
        <f t="shared" ca="1" si="815"/>
        <v>12</v>
      </c>
      <c r="AH685" s="1" t="str">
        <f t="shared" si="811"/>
        <v/>
      </c>
      <c r="AI685" s="1" t="str">
        <f t="shared" si="812"/>
        <v/>
      </c>
      <c r="AJ685" s="1" t="str">
        <f t="shared" si="813"/>
        <v/>
      </c>
      <c r="AL685" s="167">
        <f t="shared" ref="AL685:BE685" si="836">+IF($AE685="CC",SUMIF($R685:$V685,AL$9,$R704:$V704),0)</f>
        <v>0</v>
      </c>
      <c r="AM685" s="167">
        <f t="shared" si="836"/>
        <v>0</v>
      </c>
      <c r="AN685" s="167">
        <f t="shared" si="836"/>
        <v>0</v>
      </c>
      <c r="AO685" s="167">
        <f t="shared" si="836"/>
        <v>0</v>
      </c>
      <c r="AP685" s="167">
        <f t="shared" si="836"/>
        <v>0</v>
      </c>
      <c r="AQ685" s="167">
        <f t="shared" si="836"/>
        <v>0</v>
      </c>
      <c r="AR685" s="167">
        <f t="shared" si="836"/>
        <v>0</v>
      </c>
      <c r="AS685" s="167">
        <f t="shared" si="836"/>
        <v>0</v>
      </c>
      <c r="AT685" s="167">
        <f t="shared" si="836"/>
        <v>0</v>
      </c>
      <c r="AU685" s="167">
        <f t="shared" si="836"/>
        <v>0</v>
      </c>
      <c r="AV685" s="167">
        <f t="shared" si="836"/>
        <v>0</v>
      </c>
      <c r="AW685" s="167">
        <f t="shared" si="836"/>
        <v>0</v>
      </c>
      <c r="AX685" s="167">
        <f t="shared" si="836"/>
        <v>0</v>
      </c>
      <c r="AY685" s="167">
        <f t="shared" si="836"/>
        <v>0</v>
      </c>
      <c r="AZ685" s="167">
        <f t="shared" si="836"/>
        <v>0</v>
      </c>
      <c r="BA685" s="167">
        <f t="shared" si="836"/>
        <v>0</v>
      </c>
      <c r="BB685" s="167">
        <f t="shared" si="836"/>
        <v>0</v>
      </c>
      <c r="BC685" s="167">
        <f t="shared" si="836"/>
        <v>0</v>
      </c>
      <c r="BD685" s="167">
        <f t="shared" si="836"/>
        <v>0</v>
      </c>
      <c r="BE685" s="167">
        <f t="shared" si="836"/>
        <v>0</v>
      </c>
      <c r="BG685" s="167"/>
    </row>
    <row r="686" spans="1:59">
      <c r="A686" s="93"/>
      <c r="B686" s="94"/>
      <c r="C686" s="324">
        <v>4</v>
      </c>
      <c r="D686" s="832"/>
      <c r="E686" s="833"/>
      <c r="F686" s="833"/>
      <c r="G686" s="834"/>
      <c r="H686" s="49"/>
      <c r="I686" s="50"/>
      <c r="J686" s="866"/>
      <c r="K686" s="867"/>
      <c r="L686" s="51"/>
      <c r="M686" s="52"/>
      <c r="N686" s="52"/>
      <c r="O686" s="52"/>
      <c r="P686" s="52"/>
      <c r="Q686" s="318">
        <f t="shared" si="830"/>
        <v>0</v>
      </c>
      <c r="R686" s="51"/>
      <c r="S686" s="60"/>
      <c r="T686" s="59"/>
      <c r="U686" s="59"/>
      <c r="V686" s="63"/>
      <c r="W686" s="319">
        <f t="shared" si="831"/>
        <v>0</v>
      </c>
      <c r="X686" s="320">
        <f t="shared" si="828"/>
        <v>0</v>
      </c>
      <c r="Y686" s="325">
        <f t="shared" si="834"/>
        <v>0</v>
      </c>
      <c r="Z686" s="51"/>
      <c r="AA686" s="334">
        <f t="shared" si="835"/>
        <v>0</v>
      </c>
      <c r="AB686" s="327" t="str">
        <f>IF(A686="A","√",IF('Formulario 1'!$D$11=8,IF('Cuadro de Personal'!Q686&gt;30,"E",IF(Y686&gt;48,"E","√")),IF(Y686&gt;48,"E","√")))</f>
        <v>√</v>
      </c>
      <c r="AC686" s="1">
        <f t="shared" si="832"/>
        <v>1</v>
      </c>
      <c r="AE686" s="1" t="str">
        <f t="shared" si="790"/>
        <v/>
      </c>
      <c r="AF686" s="1">
        <f t="shared" si="810"/>
        <v>0</v>
      </c>
      <c r="AG686" s="1">
        <f t="shared" ca="1" si="815"/>
        <v>12</v>
      </c>
      <c r="AH686" s="1" t="str">
        <f t="shared" si="811"/>
        <v/>
      </c>
      <c r="AI686" s="1" t="str">
        <f t="shared" si="812"/>
        <v/>
      </c>
      <c r="AJ686" s="1" t="str">
        <f t="shared" si="813"/>
        <v/>
      </c>
      <c r="AL686" s="167">
        <f t="shared" ref="AL686:BE686" si="837">+IF($AE686="CC",SUMIF($R686:$V686,AL$9,$R705:$V705),0)</f>
        <v>0</v>
      </c>
      <c r="AM686" s="167">
        <f t="shared" si="837"/>
        <v>0</v>
      </c>
      <c r="AN686" s="167">
        <f t="shared" si="837"/>
        <v>0</v>
      </c>
      <c r="AO686" s="167">
        <f t="shared" si="837"/>
        <v>0</v>
      </c>
      <c r="AP686" s="167">
        <f t="shared" si="837"/>
        <v>0</v>
      </c>
      <c r="AQ686" s="167">
        <f t="shared" si="837"/>
        <v>0</v>
      </c>
      <c r="AR686" s="167">
        <f t="shared" si="837"/>
        <v>0</v>
      </c>
      <c r="AS686" s="167">
        <f t="shared" si="837"/>
        <v>0</v>
      </c>
      <c r="AT686" s="167">
        <f t="shared" si="837"/>
        <v>0</v>
      </c>
      <c r="AU686" s="167">
        <f t="shared" si="837"/>
        <v>0</v>
      </c>
      <c r="AV686" s="167">
        <f t="shared" si="837"/>
        <v>0</v>
      </c>
      <c r="AW686" s="167">
        <f t="shared" si="837"/>
        <v>0</v>
      </c>
      <c r="AX686" s="167">
        <f t="shared" si="837"/>
        <v>0</v>
      </c>
      <c r="AY686" s="167">
        <f t="shared" si="837"/>
        <v>0</v>
      </c>
      <c r="AZ686" s="167">
        <f t="shared" si="837"/>
        <v>0</v>
      </c>
      <c r="BA686" s="167">
        <f t="shared" si="837"/>
        <v>0</v>
      </c>
      <c r="BB686" s="167">
        <f t="shared" si="837"/>
        <v>0</v>
      </c>
      <c r="BC686" s="167">
        <f t="shared" si="837"/>
        <v>0</v>
      </c>
      <c r="BD686" s="167">
        <f t="shared" si="837"/>
        <v>0</v>
      </c>
      <c r="BE686" s="167">
        <f t="shared" si="837"/>
        <v>0</v>
      </c>
      <c r="BG686" s="167"/>
    </row>
    <row r="687" spans="1:59">
      <c r="A687" s="93"/>
      <c r="B687" s="94"/>
      <c r="C687" s="324">
        <v>5</v>
      </c>
      <c r="D687" s="832"/>
      <c r="E687" s="833"/>
      <c r="F687" s="833"/>
      <c r="G687" s="834"/>
      <c r="H687" s="49"/>
      <c r="I687" s="50"/>
      <c r="J687" s="866"/>
      <c r="K687" s="867"/>
      <c r="L687" s="51"/>
      <c r="M687" s="52"/>
      <c r="N687" s="52"/>
      <c r="O687" s="52"/>
      <c r="P687" s="52"/>
      <c r="Q687" s="318">
        <f t="shared" si="830"/>
        <v>0</v>
      </c>
      <c r="R687" s="51"/>
      <c r="S687" s="60"/>
      <c r="T687" s="59"/>
      <c r="U687" s="59"/>
      <c r="V687" s="63"/>
      <c r="W687" s="319">
        <f t="shared" si="831"/>
        <v>0</v>
      </c>
      <c r="X687" s="320">
        <f t="shared" si="828"/>
        <v>0</v>
      </c>
      <c r="Y687" s="325">
        <f t="shared" si="834"/>
        <v>0</v>
      </c>
      <c r="Z687" s="51"/>
      <c r="AA687" s="334">
        <f t="shared" si="835"/>
        <v>0</v>
      </c>
      <c r="AB687" s="327" t="str">
        <f>IF(A687="A","√",IF('Formulario 1'!$D$11=8,IF('Cuadro de Personal'!Q687&gt;30,"E",IF(Y687&gt;48,"E","√")),IF(Y687&gt;48,"E","√")))</f>
        <v>√</v>
      </c>
      <c r="AC687" s="1">
        <f t="shared" si="832"/>
        <v>1</v>
      </c>
      <c r="AE687" s="1" t="str">
        <f t="shared" si="790"/>
        <v/>
      </c>
      <c r="AF687" s="1">
        <f t="shared" si="810"/>
        <v>0</v>
      </c>
      <c r="AG687" s="1">
        <f t="shared" ca="1" si="815"/>
        <v>12</v>
      </c>
      <c r="AH687" s="1" t="str">
        <f t="shared" si="811"/>
        <v/>
      </c>
      <c r="AI687" s="1" t="str">
        <f t="shared" si="812"/>
        <v/>
      </c>
      <c r="AJ687" s="1" t="str">
        <f t="shared" si="813"/>
        <v/>
      </c>
      <c r="AL687" s="167">
        <f t="shared" ref="AL687:BE687" si="838">+IF($AE687="CC",SUMIF($R687:$V687,AL$9,$R706:$V706),0)</f>
        <v>0</v>
      </c>
      <c r="AM687" s="167">
        <f t="shared" si="838"/>
        <v>0</v>
      </c>
      <c r="AN687" s="167">
        <f t="shared" si="838"/>
        <v>0</v>
      </c>
      <c r="AO687" s="167">
        <f t="shared" si="838"/>
        <v>0</v>
      </c>
      <c r="AP687" s="167">
        <f t="shared" si="838"/>
        <v>0</v>
      </c>
      <c r="AQ687" s="167">
        <f t="shared" si="838"/>
        <v>0</v>
      </c>
      <c r="AR687" s="167">
        <f t="shared" si="838"/>
        <v>0</v>
      </c>
      <c r="AS687" s="167">
        <f t="shared" si="838"/>
        <v>0</v>
      </c>
      <c r="AT687" s="167">
        <f t="shared" si="838"/>
        <v>0</v>
      </c>
      <c r="AU687" s="167">
        <f t="shared" si="838"/>
        <v>0</v>
      </c>
      <c r="AV687" s="167">
        <f t="shared" si="838"/>
        <v>0</v>
      </c>
      <c r="AW687" s="167">
        <f t="shared" si="838"/>
        <v>0</v>
      </c>
      <c r="AX687" s="167">
        <f t="shared" si="838"/>
        <v>0</v>
      </c>
      <c r="AY687" s="167">
        <f t="shared" si="838"/>
        <v>0</v>
      </c>
      <c r="AZ687" s="167">
        <f t="shared" si="838"/>
        <v>0</v>
      </c>
      <c r="BA687" s="167">
        <f t="shared" si="838"/>
        <v>0</v>
      </c>
      <c r="BB687" s="167">
        <f t="shared" si="838"/>
        <v>0</v>
      </c>
      <c r="BC687" s="167">
        <f t="shared" si="838"/>
        <v>0</v>
      </c>
      <c r="BD687" s="167">
        <f t="shared" si="838"/>
        <v>0</v>
      </c>
      <c r="BE687" s="167">
        <f t="shared" si="838"/>
        <v>0</v>
      </c>
      <c r="BG687" s="167"/>
    </row>
    <row r="688" spans="1:59">
      <c r="A688" s="93"/>
      <c r="B688" s="94"/>
      <c r="C688" s="324">
        <v>6</v>
      </c>
      <c r="D688" s="832"/>
      <c r="E688" s="833"/>
      <c r="F688" s="833"/>
      <c r="G688" s="834"/>
      <c r="H688" s="49"/>
      <c r="I688" s="50"/>
      <c r="J688" s="866"/>
      <c r="K688" s="867"/>
      <c r="L688" s="51"/>
      <c r="M688" s="52"/>
      <c r="N688" s="52"/>
      <c r="O688" s="52"/>
      <c r="P688" s="52"/>
      <c r="Q688" s="318">
        <f t="shared" si="830"/>
        <v>0</v>
      </c>
      <c r="R688" s="51"/>
      <c r="S688" s="60"/>
      <c r="T688" s="59"/>
      <c r="U688" s="59"/>
      <c r="V688" s="63"/>
      <c r="W688" s="319">
        <f t="shared" si="831"/>
        <v>0</v>
      </c>
      <c r="X688" s="320">
        <f t="shared" si="828"/>
        <v>0</v>
      </c>
      <c r="Y688" s="325">
        <f t="shared" si="834"/>
        <v>0</v>
      </c>
      <c r="Z688" s="51"/>
      <c r="AA688" s="334">
        <f t="shared" si="835"/>
        <v>0</v>
      </c>
      <c r="AB688" s="327" t="str">
        <f>IF(A688="A","√",IF('Formulario 1'!$D$11=8,IF('Cuadro de Personal'!Q688&gt;30,"E",IF(Y688&gt;48,"E","√")),IF(Y688&gt;48,"E","√")))</f>
        <v>√</v>
      </c>
      <c r="AC688" s="1">
        <f t="shared" si="832"/>
        <v>1</v>
      </c>
      <c r="AE688" s="1" t="str">
        <f t="shared" si="790"/>
        <v/>
      </c>
      <c r="AF688" s="1">
        <f t="shared" si="810"/>
        <v>0</v>
      </c>
      <c r="AG688" s="1">
        <f t="shared" ca="1" si="815"/>
        <v>12</v>
      </c>
      <c r="AH688" s="1" t="str">
        <f t="shared" si="811"/>
        <v/>
      </c>
      <c r="AI688" s="1" t="str">
        <f t="shared" si="812"/>
        <v/>
      </c>
      <c r="AJ688" s="1" t="str">
        <f t="shared" si="813"/>
        <v/>
      </c>
      <c r="AL688" s="167">
        <f t="shared" ref="AL688:BE688" si="839">+IF($AE688="CC",SUMIF($R688:$V688,AL$9,$R707:$V707),0)</f>
        <v>0</v>
      </c>
      <c r="AM688" s="167">
        <f t="shared" si="839"/>
        <v>0</v>
      </c>
      <c r="AN688" s="167">
        <f t="shared" si="839"/>
        <v>0</v>
      </c>
      <c r="AO688" s="167">
        <f t="shared" si="839"/>
        <v>0</v>
      </c>
      <c r="AP688" s="167">
        <f t="shared" si="839"/>
        <v>0</v>
      </c>
      <c r="AQ688" s="167">
        <f t="shared" si="839"/>
        <v>0</v>
      </c>
      <c r="AR688" s="167">
        <f t="shared" si="839"/>
        <v>0</v>
      </c>
      <c r="AS688" s="167">
        <f t="shared" si="839"/>
        <v>0</v>
      </c>
      <c r="AT688" s="167">
        <f t="shared" si="839"/>
        <v>0</v>
      </c>
      <c r="AU688" s="167">
        <f t="shared" si="839"/>
        <v>0</v>
      </c>
      <c r="AV688" s="167">
        <f t="shared" si="839"/>
        <v>0</v>
      </c>
      <c r="AW688" s="167">
        <f t="shared" si="839"/>
        <v>0</v>
      </c>
      <c r="AX688" s="167">
        <f t="shared" si="839"/>
        <v>0</v>
      </c>
      <c r="AY688" s="167">
        <f t="shared" si="839"/>
        <v>0</v>
      </c>
      <c r="AZ688" s="167">
        <f t="shared" si="839"/>
        <v>0</v>
      </c>
      <c r="BA688" s="167">
        <f t="shared" si="839"/>
        <v>0</v>
      </c>
      <c r="BB688" s="167">
        <f t="shared" si="839"/>
        <v>0</v>
      </c>
      <c r="BC688" s="167">
        <f t="shared" si="839"/>
        <v>0</v>
      </c>
      <c r="BD688" s="167">
        <f t="shared" si="839"/>
        <v>0</v>
      </c>
      <c r="BE688" s="167">
        <f t="shared" si="839"/>
        <v>0</v>
      </c>
      <c r="BG688" s="167"/>
    </row>
    <row r="689" spans="1:62">
      <c r="A689" s="93"/>
      <c r="B689" s="94"/>
      <c r="C689" s="324">
        <v>7</v>
      </c>
      <c r="D689" s="832"/>
      <c r="E689" s="833"/>
      <c r="F689" s="833"/>
      <c r="G689" s="834"/>
      <c r="H689" s="49"/>
      <c r="I689" s="50"/>
      <c r="J689" s="866"/>
      <c r="K689" s="867"/>
      <c r="L689" s="51"/>
      <c r="M689" s="52"/>
      <c r="N689" s="52"/>
      <c r="O689" s="52"/>
      <c r="P689" s="52"/>
      <c r="Q689" s="318">
        <f t="shared" si="830"/>
        <v>0</v>
      </c>
      <c r="R689" s="51"/>
      <c r="S689" s="60"/>
      <c r="T689" s="59"/>
      <c r="U689" s="59"/>
      <c r="V689" s="63"/>
      <c r="W689" s="319">
        <f t="shared" si="831"/>
        <v>0</v>
      </c>
      <c r="X689" s="320">
        <f t="shared" si="828"/>
        <v>0</v>
      </c>
      <c r="Y689" s="325">
        <f t="shared" si="834"/>
        <v>0</v>
      </c>
      <c r="Z689" s="51"/>
      <c r="AA689" s="334">
        <f t="shared" si="835"/>
        <v>0</v>
      </c>
      <c r="AB689" s="327" t="str">
        <f>IF(A689="A","√",IF('Formulario 1'!$D$11=8,IF('Cuadro de Personal'!Q689&gt;30,"E",IF(Y689&gt;48,"E","√")),IF(Y689&gt;48,"E","√")))</f>
        <v>√</v>
      </c>
      <c r="AC689" s="1">
        <f t="shared" si="832"/>
        <v>1</v>
      </c>
      <c r="AE689" s="1" t="str">
        <f t="shared" si="790"/>
        <v/>
      </c>
      <c r="AF689" s="1">
        <f t="shared" si="810"/>
        <v>0</v>
      </c>
      <c r="AG689" s="1">
        <f t="shared" ca="1" si="815"/>
        <v>12</v>
      </c>
      <c r="AH689" s="1" t="str">
        <f t="shared" si="811"/>
        <v/>
      </c>
      <c r="AI689" s="1" t="str">
        <f t="shared" si="812"/>
        <v/>
      </c>
      <c r="AJ689" s="1" t="str">
        <f t="shared" si="813"/>
        <v/>
      </c>
      <c r="AL689" s="167">
        <f t="shared" ref="AL689:BE689" si="840">+IF($AE689="CC",SUMIF($R689:$V689,AL$9,$R708:$V708),0)</f>
        <v>0</v>
      </c>
      <c r="AM689" s="167">
        <f t="shared" si="840"/>
        <v>0</v>
      </c>
      <c r="AN689" s="167">
        <f t="shared" si="840"/>
        <v>0</v>
      </c>
      <c r="AO689" s="167">
        <f t="shared" si="840"/>
        <v>0</v>
      </c>
      <c r="AP689" s="167">
        <f t="shared" si="840"/>
        <v>0</v>
      </c>
      <c r="AQ689" s="167">
        <f t="shared" si="840"/>
        <v>0</v>
      </c>
      <c r="AR689" s="167">
        <f t="shared" si="840"/>
        <v>0</v>
      </c>
      <c r="AS689" s="167">
        <f t="shared" si="840"/>
        <v>0</v>
      </c>
      <c r="AT689" s="167">
        <f t="shared" si="840"/>
        <v>0</v>
      </c>
      <c r="AU689" s="167">
        <f t="shared" si="840"/>
        <v>0</v>
      </c>
      <c r="AV689" s="167">
        <f t="shared" si="840"/>
        <v>0</v>
      </c>
      <c r="AW689" s="167">
        <f t="shared" si="840"/>
        <v>0</v>
      </c>
      <c r="AX689" s="167">
        <f t="shared" si="840"/>
        <v>0</v>
      </c>
      <c r="AY689" s="167">
        <f t="shared" si="840"/>
        <v>0</v>
      </c>
      <c r="AZ689" s="167">
        <f t="shared" si="840"/>
        <v>0</v>
      </c>
      <c r="BA689" s="167">
        <f t="shared" si="840"/>
        <v>0</v>
      </c>
      <c r="BB689" s="167">
        <f t="shared" si="840"/>
        <v>0</v>
      </c>
      <c r="BC689" s="167">
        <f t="shared" si="840"/>
        <v>0</v>
      </c>
      <c r="BD689" s="167">
        <f t="shared" si="840"/>
        <v>0</v>
      </c>
      <c r="BE689" s="167">
        <f t="shared" si="840"/>
        <v>0</v>
      </c>
      <c r="BG689" s="167"/>
    </row>
    <row r="690" spans="1:62">
      <c r="A690" s="93"/>
      <c r="B690" s="94"/>
      <c r="C690" s="324">
        <v>8</v>
      </c>
      <c r="D690" s="832"/>
      <c r="E690" s="833"/>
      <c r="F690" s="833"/>
      <c r="G690" s="834"/>
      <c r="H690" s="49"/>
      <c r="I690" s="50"/>
      <c r="J690" s="866"/>
      <c r="K690" s="867"/>
      <c r="L690" s="51"/>
      <c r="M690" s="52"/>
      <c r="N690" s="52"/>
      <c r="O690" s="52"/>
      <c r="P690" s="52"/>
      <c r="Q690" s="318">
        <f t="shared" si="830"/>
        <v>0</v>
      </c>
      <c r="R690" s="51"/>
      <c r="S690" s="60"/>
      <c r="T690" s="59"/>
      <c r="U690" s="59"/>
      <c r="V690" s="63"/>
      <c r="W690" s="319">
        <f t="shared" si="831"/>
        <v>0</v>
      </c>
      <c r="X690" s="320">
        <f t="shared" si="828"/>
        <v>0</v>
      </c>
      <c r="Y690" s="325">
        <f t="shared" si="834"/>
        <v>0</v>
      </c>
      <c r="Z690" s="51"/>
      <c r="AA690" s="334">
        <f t="shared" si="835"/>
        <v>0</v>
      </c>
      <c r="AB690" s="327" t="str">
        <f>IF(A690="A","√",IF('Formulario 1'!$D$11=8,IF('Cuadro de Personal'!Q690&gt;30,"E",IF(Y690&gt;48,"E","√")),IF(Y690&gt;48,"E","√")))</f>
        <v>√</v>
      </c>
      <c r="AC690" s="1">
        <f t="shared" si="832"/>
        <v>1</v>
      </c>
      <c r="AE690" s="1" t="str">
        <f t="shared" si="790"/>
        <v/>
      </c>
      <c r="AF690" s="1">
        <f t="shared" si="810"/>
        <v>0</v>
      </c>
      <c r="AG690" s="1">
        <f t="shared" ca="1" si="815"/>
        <v>12</v>
      </c>
      <c r="AH690" s="1" t="str">
        <f t="shared" si="811"/>
        <v/>
      </c>
      <c r="AI690" s="1" t="str">
        <f t="shared" si="812"/>
        <v/>
      </c>
      <c r="AJ690" s="1" t="str">
        <f t="shared" si="813"/>
        <v/>
      </c>
      <c r="AL690" s="167">
        <f t="shared" ref="AL690:BE690" si="841">+IF($AE690="CC",SUMIF($R690:$V690,AL$9,$R709:$V709),0)</f>
        <v>0</v>
      </c>
      <c r="AM690" s="167">
        <f t="shared" si="841"/>
        <v>0</v>
      </c>
      <c r="AN690" s="167">
        <f t="shared" si="841"/>
        <v>0</v>
      </c>
      <c r="AO690" s="167">
        <f t="shared" si="841"/>
        <v>0</v>
      </c>
      <c r="AP690" s="167">
        <f t="shared" si="841"/>
        <v>0</v>
      </c>
      <c r="AQ690" s="167">
        <f t="shared" si="841"/>
        <v>0</v>
      </c>
      <c r="AR690" s="167">
        <f t="shared" si="841"/>
        <v>0</v>
      </c>
      <c r="AS690" s="167">
        <f t="shared" si="841"/>
        <v>0</v>
      </c>
      <c r="AT690" s="167">
        <f t="shared" si="841"/>
        <v>0</v>
      </c>
      <c r="AU690" s="167">
        <f t="shared" si="841"/>
        <v>0</v>
      </c>
      <c r="AV690" s="167">
        <f t="shared" si="841"/>
        <v>0</v>
      </c>
      <c r="AW690" s="167">
        <f t="shared" si="841"/>
        <v>0</v>
      </c>
      <c r="AX690" s="167">
        <f t="shared" si="841"/>
        <v>0</v>
      </c>
      <c r="AY690" s="167">
        <f t="shared" si="841"/>
        <v>0</v>
      </c>
      <c r="AZ690" s="167">
        <f t="shared" si="841"/>
        <v>0</v>
      </c>
      <c r="BA690" s="167">
        <f t="shared" si="841"/>
        <v>0</v>
      </c>
      <c r="BB690" s="167">
        <f t="shared" si="841"/>
        <v>0</v>
      </c>
      <c r="BC690" s="167">
        <f t="shared" si="841"/>
        <v>0</v>
      </c>
      <c r="BD690" s="167">
        <f t="shared" si="841"/>
        <v>0</v>
      </c>
      <c r="BE690" s="167">
        <f t="shared" si="841"/>
        <v>0</v>
      </c>
      <c r="BG690" s="167"/>
    </row>
    <row r="691" spans="1:62">
      <c r="A691" s="93"/>
      <c r="B691" s="94"/>
      <c r="C691" s="324">
        <v>9</v>
      </c>
      <c r="D691" s="832"/>
      <c r="E691" s="833"/>
      <c r="F691" s="833"/>
      <c r="G691" s="834"/>
      <c r="H691" s="49"/>
      <c r="I691" s="50"/>
      <c r="J691" s="866"/>
      <c r="K691" s="867"/>
      <c r="L691" s="51"/>
      <c r="M691" s="52"/>
      <c r="N691" s="52"/>
      <c r="O691" s="52"/>
      <c r="P691" s="52"/>
      <c r="Q691" s="318">
        <f t="shared" si="830"/>
        <v>0</v>
      </c>
      <c r="R691" s="51"/>
      <c r="S691" s="60"/>
      <c r="T691" s="59"/>
      <c r="U691" s="59"/>
      <c r="V691" s="63"/>
      <c r="W691" s="319">
        <f t="shared" si="831"/>
        <v>0</v>
      </c>
      <c r="X691" s="320">
        <f t="shared" si="828"/>
        <v>0</v>
      </c>
      <c r="Y691" s="325">
        <f t="shared" si="834"/>
        <v>0</v>
      </c>
      <c r="Z691" s="51"/>
      <c r="AA691" s="334">
        <f t="shared" si="835"/>
        <v>0</v>
      </c>
      <c r="AB691" s="327" t="str">
        <f>IF(A691="A","√",IF('Formulario 1'!$D$11=8,IF('Cuadro de Personal'!Q691&gt;30,"E",IF(Y691&gt;48,"E","√")),IF(Y691&gt;48,"E","√")))</f>
        <v>√</v>
      </c>
      <c r="AC691" s="1">
        <f t="shared" si="832"/>
        <v>1</v>
      </c>
      <c r="AE691" s="1" t="str">
        <f t="shared" si="790"/>
        <v/>
      </c>
      <c r="AF691" s="1">
        <f t="shared" si="810"/>
        <v>0</v>
      </c>
      <c r="AG691" s="1">
        <f t="shared" ca="1" si="815"/>
        <v>12</v>
      </c>
      <c r="AH691" s="1" t="str">
        <f t="shared" si="811"/>
        <v/>
      </c>
      <c r="AI691" s="1" t="str">
        <f t="shared" si="812"/>
        <v/>
      </c>
      <c r="AJ691" s="1" t="str">
        <f t="shared" si="813"/>
        <v/>
      </c>
      <c r="AL691" s="167">
        <f t="shared" ref="AL691:BE691" si="842">+IF($AE691="CC",SUMIF($R691:$V691,AL$9,$R710:$V710),0)</f>
        <v>0</v>
      </c>
      <c r="AM691" s="167">
        <f t="shared" si="842"/>
        <v>0</v>
      </c>
      <c r="AN691" s="167">
        <f t="shared" si="842"/>
        <v>0</v>
      </c>
      <c r="AO691" s="167">
        <f t="shared" si="842"/>
        <v>0</v>
      </c>
      <c r="AP691" s="167">
        <f t="shared" si="842"/>
        <v>0</v>
      </c>
      <c r="AQ691" s="167">
        <f t="shared" si="842"/>
        <v>0</v>
      </c>
      <c r="AR691" s="167">
        <f t="shared" si="842"/>
        <v>0</v>
      </c>
      <c r="AS691" s="167">
        <f t="shared" si="842"/>
        <v>0</v>
      </c>
      <c r="AT691" s="167">
        <f t="shared" si="842"/>
        <v>0</v>
      </c>
      <c r="AU691" s="167">
        <f t="shared" si="842"/>
        <v>0</v>
      </c>
      <c r="AV691" s="167">
        <f t="shared" si="842"/>
        <v>0</v>
      </c>
      <c r="AW691" s="167">
        <f t="shared" si="842"/>
        <v>0</v>
      </c>
      <c r="AX691" s="167">
        <f t="shared" si="842"/>
        <v>0</v>
      </c>
      <c r="AY691" s="167">
        <f t="shared" si="842"/>
        <v>0</v>
      </c>
      <c r="AZ691" s="167">
        <f t="shared" si="842"/>
        <v>0</v>
      </c>
      <c r="BA691" s="167">
        <f t="shared" si="842"/>
        <v>0</v>
      </c>
      <c r="BB691" s="167">
        <f t="shared" si="842"/>
        <v>0</v>
      </c>
      <c r="BC691" s="167">
        <f t="shared" si="842"/>
        <v>0</v>
      </c>
      <c r="BD691" s="167">
        <f t="shared" si="842"/>
        <v>0</v>
      </c>
      <c r="BE691" s="167">
        <f t="shared" si="842"/>
        <v>0</v>
      </c>
      <c r="BG691" s="167"/>
    </row>
    <row r="692" spans="1:62">
      <c r="A692" s="93"/>
      <c r="B692" s="94"/>
      <c r="C692" s="324">
        <v>10</v>
      </c>
      <c r="D692" s="832"/>
      <c r="E692" s="833"/>
      <c r="F692" s="833"/>
      <c r="G692" s="834"/>
      <c r="H692" s="49"/>
      <c r="I692" s="50"/>
      <c r="J692" s="866"/>
      <c r="K692" s="867"/>
      <c r="L692" s="51"/>
      <c r="M692" s="52"/>
      <c r="N692" s="52"/>
      <c r="O692" s="52"/>
      <c r="P692" s="52"/>
      <c r="Q692" s="318">
        <f t="shared" si="830"/>
        <v>0</v>
      </c>
      <c r="R692" s="51"/>
      <c r="S692" s="60"/>
      <c r="T692" s="59"/>
      <c r="U692" s="59"/>
      <c r="V692" s="63"/>
      <c r="W692" s="319">
        <f t="shared" si="831"/>
        <v>0</v>
      </c>
      <c r="X692" s="320">
        <f t="shared" si="828"/>
        <v>0</v>
      </c>
      <c r="Y692" s="325">
        <f t="shared" si="834"/>
        <v>0</v>
      </c>
      <c r="Z692" s="51"/>
      <c r="AA692" s="334">
        <f t="shared" si="835"/>
        <v>0</v>
      </c>
      <c r="AB692" s="327" t="str">
        <f>IF(A692="A","√",IF('Formulario 1'!$D$11=8,IF('Cuadro de Personal'!Q692&gt;30,"E",IF(Y692&gt;48,"E","√")),IF(Y692&gt;48,"E","√")))</f>
        <v>√</v>
      </c>
      <c r="AC692" s="1">
        <f t="shared" si="832"/>
        <v>1</v>
      </c>
      <c r="AE692" s="1" t="str">
        <f t="shared" si="790"/>
        <v/>
      </c>
      <c r="AF692" s="1">
        <f t="shared" si="810"/>
        <v>0</v>
      </c>
      <c r="AG692" s="1">
        <f t="shared" ca="1" si="815"/>
        <v>12</v>
      </c>
      <c r="AH692" s="1" t="str">
        <f t="shared" si="811"/>
        <v/>
      </c>
      <c r="AI692" s="1" t="str">
        <f t="shared" si="812"/>
        <v/>
      </c>
      <c r="AJ692" s="1" t="str">
        <f t="shared" si="813"/>
        <v/>
      </c>
      <c r="AL692" s="167">
        <f t="shared" ref="AL692:BE692" si="843">+IF($AE692="CC",SUMIF($R692:$V692,AL$9,$R711:$V711),0)</f>
        <v>0</v>
      </c>
      <c r="AM692" s="167">
        <f t="shared" si="843"/>
        <v>0</v>
      </c>
      <c r="AN692" s="167">
        <f t="shared" si="843"/>
        <v>0</v>
      </c>
      <c r="AO692" s="167">
        <f t="shared" si="843"/>
        <v>0</v>
      </c>
      <c r="AP692" s="167">
        <f t="shared" si="843"/>
        <v>0</v>
      </c>
      <c r="AQ692" s="167">
        <f t="shared" si="843"/>
        <v>0</v>
      </c>
      <c r="AR692" s="167">
        <f t="shared" si="843"/>
        <v>0</v>
      </c>
      <c r="AS692" s="167">
        <f t="shared" si="843"/>
        <v>0</v>
      </c>
      <c r="AT692" s="167">
        <f t="shared" si="843"/>
        <v>0</v>
      </c>
      <c r="AU692" s="167">
        <f t="shared" si="843"/>
        <v>0</v>
      </c>
      <c r="AV692" s="167">
        <f t="shared" si="843"/>
        <v>0</v>
      </c>
      <c r="AW692" s="167">
        <f t="shared" si="843"/>
        <v>0</v>
      </c>
      <c r="AX692" s="167">
        <f t="shared" si="843"/>
        <v>0</v>
      </c>
      <c r="AY692" s="167">
        <f t="shared" si="843"/>
        <v>0</v>
      </c>
      <c r="AZ692" s="167">
        <f t="shared" si="843"/>
        <v>0</v>
      </c>
      <c r="BA692" s="167">
        <f t="shared" si="843"/>
        <v>0</v>
      </c>
      <c r="BB692" s="167">
        <f t="shared" si="843"/>
        <v>0</v>
      </c>
      <c r="BC692" s="167">
        <f t="shared" si="843"/>
        <v>0</v>
      </c>
      <c r="BD692" s="167">
        <f t="shared" si="843"/>
        <v>0</v>
      </c>
      <c r="BE692" s="167">
        <f t="shared" si="843"/>
        <v>0</v>
      </c>
      <c r="BG692" s="167"/>
    </row>
    <row r="693" spans="1:62">
      <c r="A693" s="93"/>
      <c r="B693" s="94"/>
      <c r="C693" s="324">
        <v>11</v>
      </c>
      <c r="D693" s="832"/>
      <c r="E693" s="833"/>
      <c r="F693" s="833"/>
      <c r="G693" s="834"/>
      <c r="H693" s="49"/>
      <c r="I693" s="50"/>
      <c r="J693" s="866"/>
      <c r="K693" s="867"/>
      <c r="L693" s="51"/>
      <c r="M693" s="52"/>
      <c r="N693" s="52"/>
      <c r="O693" s="52"/>
      <c r="P693" s="52"/>
      <c r="Q693" s="318">
        <f t="shared" si="830"/>
        <v>0</v>
      </c>
      <c r="R693" s="51"/>
      <c r="S693" s="60"/>
      <c r="T693" s="59"/>
      <c r="U693" s="59"/>
      <c r="V693" s="63"/>
      <c r="W693" s="319">
        <f t="shared" si="831"/>
        <v>0</v>
      </c>
      <c r="X693" s="320">
        <f t="shared" si="828"/>
        <v>0</v>
      </c>
      <c r="Y693" s="325">
        <f t="shared" si="834"/>
        <v>0</v>
      </c>
      <c r="Z693" s="51"/>
      <c r="AA693" s="334">
        <f t="shared" si="835"/>
        <v>0</v>
      </c>
      <c r="AB693" s="327" t="str">
        <f>IF(A693="A","√",IF('Formulario 1'!$D$11=8,IF('Cuadro de Personal'!Q693&gt;30,"E",IF(Y693&gt;48,"E","√")),IF(Y693&gt;48,"E","√")))</f>
        <v>√</v>
      </c>
      <c r="AC693" s="1">
        <f t="shared" si="832"/>
        <v>1</v>
      </c>
      <c r="AE693" s="1" t="str">
        <f t="shared" si="790"/>
        <v/>
      </c>
      <c r="AF693" s="1">
        <f t="shared" si="810"/>
        <v>0</v>
      </c>
      <c r="AG693" s="1">
        <f t="shared" ca="1" si="815"/>
        <v>12</v>
      </c>
      <c r="AH693" s="1" t="str">
        <f t="shared" si="811"/>
        <v/>
      </c>
      <c r="AI693" s="1" t="str">
        <f t="shared" si="812"/>
        <v/>
      </c>
      <c r="AJ693" s="1" t="str">
        <f t="shared" si="813"/>
        <v/>
      </c>
      <c r="AL693" s="167">
        <f t="shared" ref="AL693:BE693" si="844">+IF($AE693="CC",SUMIF($R693:$V693,AL$9,$R712:$V712),0)</f>
        <v>0</v>
      </c>
      <c r="AM693" s="167">
        <f t="shared" si="844"/>
        <v>0</v>
      </c>
      <c r="AN693" s="167">
        <f t="shared" si="844"/>
        <v>0</v>
      </c>
      <c r="AO693" s="167">
        <f t="shared" si="844"/>
        <v>0</v>
      </c>
      <c r="AP693" s="167">
        <f t="shared" si="844"/>
        <v>0</v>
      </c>
      <c r="AQ693" s="167">
        <f t="shared" si="844"/>
        <v>0</v>
      </c>
      <c r="AR693" s="167">
        <f t="shared" si="844"/>
        <v>0</v>
      </c>
      <c r="AS693" s="167">
        <f t="shared" si="844"/>
        <v>0</v>
      </c>
      <c r="AT693" s="167">
        <f t="shared" si="844"/>
        <v>0</v>
      </c>
      <c r="AU693" s="167">
        <f t="shared" si="844"/>
        <v>0</v>
      </c>
      <c r="AV693" s="167">
        <f t="shared" si="844"/>
        <v>0</v>
      </c>
      <c r="AW693" s="167">
        <f t="shared" si="844"/>
        <v>0</v>
      </c>
      <c r="AX693" s="167">
        <f t="shared" si="844"/>
        <v>0</v>
      </c>
      <c r="AY693" s="167">
        <f t="shared" si="844"/>
        <v>0</v>
      </c>
      <c r="AZ693" s="167">
        <f t="shared" si="844"/>
        <v>0</v>
      </c>
      <c r="BA693" s="167">
        <f t="shared" si="844"/>
        <v>0</v>
      </c>
      <c r="BB693" s="167">
        <f t="shared" si="844"/>
        <v>0</v>
      </c>
      <c r="BC693" s="167">
        <f t="shared" si="844"/>
        <v>0</v>
      </c>
      <c r="BD693" s="167">
        <f t="shared" si="844"/>
        <v>0</v>
      </c>
      <c r="BE693" s="167">
        <f t="shared" si="844"/>
        <v>0</v>
      </c>
      <c r="BG693" s="167"/>
    </row>
    <row r="694" spans="1:62">
      <c r="A694" s="93"/>
      <c r="B694" s="94"/>
      <c r="C694" s="324">
        <v>12</v>
      </c>
      <c r="D694" s="832"/>
      <c r="E694" s="833"/>
      <c r="F694" s="833"/>
      <c r="G694" s="834"/>
      <c r="H694" s="49"/>
      <c r="I694" s="50"/>
      <c r="J694" s="866"/>
      <c r="K694" s="867"/>
      <c r="L694" s="51"/>
      <c r="M694" s="52"/>
      <c r="N694" s="52"/>
      <c r="O694" s="52"/>
      <c r="P694" s="52"/>
      <c r="Q694" s="318">
        <f t="shared" si="830"/>
        <v>0</v>
      </c>
      <c r="R694" s="51"/>
      <c r="S694" s="60"/>
      <c r="T694" s="59"/>
      <c r="U694" s="59"/>
      <c r="V694" s="63"/>
      <c r="W694" s="319">
        <f t="shared" si="831"/>
        <v>0</v>
      </c>
      <c r="X694" s="320">
        <f t="shared" si="828"/>
        <v>0</v>
      </c>
      <c r="Y694" s="325">
        <f t="shared" si="834"/>
        <v>0</v>
      </c>
      <c r="Z694" s="51"/>
      <c r="AA694" s="334">
        <f t="shared" si="835"/>
        <v>0</v>
      </c>
      <c r="AB694" s="327" t="str">
        <f>IF(A694="A","√",IF('Formulario 1'!$D$11=8,IF('Cuadro de Personal'!Q694&gt;30,"E",IF(Y694&gt;48,"E","√")),IF(Y694&gt;48,"E","√")))</f>
        <v>√</v>
      </c>
      <c r="AC694" s="1">
        <f t="shared" si="832"/>
        <v>1</v>
      </c>
      <c r="AE694" s="1" t="str">
        <f t="shared" si="790"/>
        <v/>
      </c>
      <c r="AF694" s="1">
        <f t="shared" si="810"/>
        <v>0</v>
      </c>
      <c r="AG694" s="1">
        <f t="shared" ca="1" si="815"/>
        <v>12</v>
      </c>
      <c r="AH694" s="1" t="str">
        <f t="shared" si="811"/>
        <v/>
      </c>
      <c r="AI694" s="1" t="str">
        <f t="shared" si="812"/>
        <v/>
      </c>
      <c r="AJ694" s="1" t="str">
        <f t="shared" si="813"/>
        <v/>
      </c>
      <c r="AL694" s="167">
        <f t="shared" ref="AL694:BE694" si="845">+IF($AE694="CC",SUMIF($R694:$V694,AL$9,$R713:$V713),0)</f>
        <v>0</v>
      </c>
      <c r="AM694" s="167">
        <f t="shared" si="845"/>
        <v>0</v>
      </c>
      <c r="AN694" s="167">
        <f t="shared" si="845"/>
        <v>0</v>
      </c>
      <c r="AO694" s="167">
        <f t="shared" si="845"/>
        <v>0</v>
      </c>
      <c r="AP694" s="167">
        <f t="shared" si="845"/>
        <v>0</v>
      </c>
      <c r="AQ694" s="167">
        <f t="shared" si="845"/>
        <v>0</v>
      </c>
      <c r="AR694" s="167">
        <f t="shared" si="845"/>
        <v>0</v>
      </c>
      <c r="AS694" s="167">
        <f t="shared" si="845"/>
        <v>0</v>
      </c>
      <c r="AT694" s="167">
        <f t="shared" si="845"/>
        <v>0</v>
      </c>
      <c r="AU694" s="167">
        <f t="shared" si="845"/>
        <v>0</v>
      </c>
      <c r="AV694" s="167">
        <f t="shared" si="845"/>
        <v>0</v>
      </c>
      <c r="AW694" s="167">
        <f t="shared" si="845"/>
        <v>0</v>
      </c>
      <c r="AX694" s="167">
        <f t="shared" si="845"/>
        <v>0</v>
      </c>
      <c r="AY694" s="167">
        <f t="shared" si="845"/>
        <v>0</v>
      </c>
      <c r="AZ694" s="167">
        <f t="shared" si="845"/>
        <v>0</v>
      </c>
      <c r="BA694" s="167">
        <f t="shared" si="845"/>
        <v>0</v>
      </c>
      <c r="BB694" s="167">
        <f t="shared" si="845"/>
        <v>0</v>
      </c>
      <c r="BC694" s="167">
        <f t="shared" si="845"/>
        <v>0</v>
      </c>
      <c r="BD694" s="167">
        <f t="shared" si="845"/>
        <v>0</v>
      </c>
      <c r="BE694" s="167">
        <f t="shared" si="845"/>
        <v>0</v>
      </c>
      <c r="BG694" s="167"/>
    </row>
    <row r="695" spans="1:62">
      <c r="A695" s="93"/>
      <c r="B695" s="94"/>
      <c r="C695" s="324">
        <v>13</v>
      </c>
      <c r="D695" s="832"/>
      <c r="E695" s="833"/>
      <c r="F695" s="833"/>
      <c r="G695" s="834"/>
      <c r="H695" s="49"/>
      <c r="I695" s="50"/>
      <c r="J695" s="866"/>
      <c r="K695" s="867"/>
      <c r="L695" s="51"/>
      <c r="M695" s="52"/>
      <c r="N695" s="52"/>
      <c r="O695" s="52"/>
      <c r="P695" s="52"/>
      <c r="Q695" s="318">
        <f t="shared" si="830"/>
        <v>0</v>
      </c>
      <c r="R695" s="51"/>
      <c r="S695" s="60"/>
      <c r="T695" s="59"/>
      <c r="U695" s="59"/>
      <c r="V695" s="63"/>
      <c r="W695" s="319">
        <f t="shared" si="831"/>
        <v>0</v>
      </c>
      <c r="X695" s="320">
        <f t="shared" si="828"/>
        <v>0</v>
      </c>
      <c r="Y695" s="325">
        <f t="shared" si="834"/>
        <v>0</v>
      </c>
      <c r="Z695" s="51"/>
      <c r="AA695" s="334">
        <f t="shared" si="835"/>
        <v>0</v>
      </c>
      <c r="AB695" s="327" t="str">
        <f>IF(A695="A","√",IF('Formulario 1'!$D$11=8,IF('Cuadro de Personal'!Q695&gt;30,"E",IF(Y695&gt;48,"E","√")),IF(Y695&gt;48,"E","√")))</f>
        <v>√</v>
      </c>
      <c r="AC695" s="1">
        <f t="shared" si="832"/>
        <v>1</v>
      </c>
      <c r="AE695" s="1" t="str">
        <f t="shared" si="790"/>
        <v/>
      </c>
      <c r="AF695" s="1">
        <f t="shared" si="810"/>
        <v>0</v>
      </c>
      <c r="AG695" s="1">
        <f t="shared" ca="1" si="815"/>
        <v>12</v>
      </c>
      <c r="AH695" s="1" t="str">
        <f t="shared" si="811"/>
        <v/>
      </c>
      <c r="AI695" s="1" t="str">
        <f t="shared" si="812"/>
        <v/>
      </c>
      <c r="AJ695" s="1" t="str">
        <f t="shared" si="813"/>
        <v/>
      </c>
      <c r="AL695" s="167">
        <f t="shared" ref="AL695:BE695" si="846">+IF($AE695="CC",SUMIF($R695:$V695,AL$9,$R714:$V714),0)</f>
        <v>0</v>
      </c>
      <c r="AM695" s="167">
        <f t="shared" si="846"/>
        <v>0</v>
      </c>
      <c r="AN695" s="167">
        <f t="shared" si="846"/>
        <v>0</v>
      </c>
      <c r="AO695" s="167">
        <f t="shared" si="846"/>
        <v>0</v>
      </c>
      <c r="AP695" s="167">
        <f t="shared" si="846"/>
        <v>0</v>
      </c>
      <c r="AQ695" s="167">
        <f t="shared" si="846"/>
        <v>0</v>
      </c>
      <c r="AR695" s="167">
        <f t="shared" si="846"/>
        <v>0</v>
      </c>
      <c r="AS695" s="167">
        <f t="shared" si="846"/>
        <v>0</v>
      </c>
      <c r="AT695" s="167">
        <f t="shared" si="846"/>
        <v>0</v>
      </c>
      <c r="AU695" s="167">
        <f t="shared" si="846"/>
        <v>0</v>
      </c>
      <c r="AV695" s="167">
        <f t="shared" si="846"/>
        <v>0</v>
      </c>
      <c r="AW695" s="167">
        <f t="shared" si="846"/>
        <v>0</v>
      </c>
      <c r="AX695" s="167">
        <f t="shared" si="846"/>
        <v>0</v>
      </c>
      <c r="AY695" s="167">
        <f t="shared" si="846"/>
        <v>0</v>
      </c>
      <c r="AZ695" s="167">
        <f t="shared" si="846"/>
        <v>0</v>
      </c>
      <c r="BA695" s="167">
        <f t="shared" si="846"/>
        <v>0</v>
      </c>
      <c r="BB695" s="167">
        <f t="shared" si="846"/>
        <v>0</v>
      </c>
      <c r="BC695" s="167">
        <f t="shared" si="846"/>
        <v>0</v>
      </c>
      <c r="BD695" s="167">
        <f t="shared" si="846"/>
        <v>0</v>
      </c>
      <c r="BE695" s="167">
        <f t="shared" si="846"/>
        <v>0</v>
      </c>
      <c r="BG695" s="167"/>
    </row>
    <row r="696" spans="1:62">
      <c r="A696" s="93"/>
      <c r="B696" s="94"/>
      <c r="C696" s="324">
        <v>14</v>
      </c>
      <c r="D696" s="832"/>
      <c r="E696" s="833"/>
      <c r="F696" s="833"/>
      <c r="G696" s="834"/>
      <c r="H696" s="49"/>
      <c r="I696" s="50"/>
      <c r="J696" s="866"/>
      <c r="K696" s="867"/>
      <c r="L696" s="51"/>
      <c r="M696" s="52"/>
      <c r="N696" s="52"/>
      <c r="O696" s="52"/>
      <c r="P696" s="52"/>
      <c r="Q696" s="318">
        <f t="shared" si="830"/>
        <v>0</v>
      </c>
      <c r="R696" s="51"/>
      <c r="S696" s="60"/>
      <c r="T696" s="59"/>
      <c r="U696" s="59"/>
      <c r="V696" s="63"/>
      <c r="W696" s="319">
        <f t="shared" si="831"/>
        <v>0</v>
      </c>
      <c r="X696" s="320">
        <f t="shared" si="828"/>
        <v>0</v>
      </c>
      <c r="Y696" s="325">
        <f t="shared" si="834"/>
        <v>0</v>
      </c>
      <c r="Z696" s="51"/>
      <c r="AA696" s="334">
        <f t="shared" si="835"/>
        <v>0</v>
      </c>
      <c r="AB696" s="327" t="str">
        <f>IF(A696="A","√",IF('Formulario 1'!$D$11=8,IF('Cuadro de Personal'!Q696&gt;30,"E",IF(Y696&gt;48,"E","√")),IF(Y696&gt;48,"E","√")))</f>
        <v>√</v>
      </c>
      <c r="AC696" s="1">
        <f t="shared" si="832"/>
        <v>1</v>
      </c>
      <c r="AE696" s="1" t="str">
        <f t="shared" si="790"/>
        <v/>
      </c>
      <c r="AF696" s="1">
        <f t="shared" si="810"/>
        <v>0</v>
      </c>
      <c r="AG696" s="1">
        <f t="shared" ca="1" si="815"/>
        <v>12</v>
      </c>
      <c r="AH696" s="1" t="str">
        <f t="shared" si="811"/>
        <v/>
      </c>
      <c r="AI696" s="1" t="str">
        <f t="shared" si="812"/>
        <v/>
      </c>
      <c r="AJ696" s="1" t="str">
        <f t="shared" si="813"/>
        <v/>
      </c>
      <c r="AL696" s="167">
        <f t="shared" ref="AL696:BE696" si="847">+IF($AE696="CC",SUMIF($R696:$V696,AL$9,$R715:$V715),0)</f>
        <v>0</v>
      </c>
      <c r="AM696" s="167">
        <f t="shared" si="847"/>
        <v>0</v>
      </c>
      <c r="AN696" s="167">
        <f t="shared" si="847"/>
        <v>0</v>
      </c>
      <c r="AO696" s="167">
        <f t="shared" si="847"/>
        <v>0</v>
      </c>
      <c r="AP696" s="167">
        <f t="shared" si="847"/>
        <v>0</v>
      </c>
      <c r="AQ696" s="167">
        <f t="shared" si="847"/>
        <v>0</v>
      </c>
      <c r="AR696" s="167">
        <f t="shared" si="847"/>
        <v>0</v>
      </c>
      <c r="AS696" s="167">
        <f t="shared" si="847"/>
        <v>0</v>
      </c>
      <c r="AT696" s="167">
        <f t="shared" si="847"/>
        <v>0</v>
      </c>
      <c r="AU696" s="167">
        <f t="shared" si="847"/>
        <v>0</v>
      </c>
      <c r="AV696" s="167">
        <f t="shared" si="847"/>
        <v>0</v>
      </c>
      <c r="AW696" s="167">
        <f t="shared" si="847"/>
        <v>0</v>
      </c>
      <c r="AX696" s="167">
        <f t="shared" si="847"/>
        <v>0</v>
      </c>
      <c r="AY696" s="167">
        <f t="shared" si="847"/>
        <v>0</v>
      </c>
      <c r="AZ696" s="167">
        <f t="shared" si="847"/>
        <v>0</v>
      </c>
      <c r="BA696" s="167">
        <f t="shared" si="847"/>
        <v>0</v>
      </c>
      <c r="BB696" s="167">
        <f t="shared" si="847"/>
        <v>0</v>
      </c>
      <c r="BC696" s="167">
        <f t="shared" si="847"/>
        <v>0</v>
      </c>
      <c r="BD696" s="167">
        <f t="shared" si="847"/>
        <v>0</v>
      </c>
      <c r="BE696" s="167">
        <f t="shared" si="847"/>
        <v>0</v>
      </c>
      <c r="BG696" s="167"/>
    </row>
    <row r="697" spans="1:62">
      <c r="A697" s="93"/>
      <c r="B697" s="94"/>
      <c r="C697" s="324">
        <v>15</v>
      </c>
      <c r="D697" s="832"/>
      <c r="E697" s="833"/>
      <c r="F697" s="833"/>
      <c r="G697" s="834"/>
      <c r="H697" s="49"/>
      <c r="I697" s="50"/>
      <c r="J697" s="866"/>
      <c r="K697" s="867"/>
      <c r="L697" s="51"/>
      <c r="M697" s="52"/>
      <c r="N697" s="52"/>
      <c r="O697" s="52"/>
      <c r="P697" s="52"/>
      <c r="Q697" s="318">
        <f t="shared" si="830"/>
        <v>0</v>
      </c>
      <c r="R697" s="51"/>
      <c r="S697" s="60"/>
      <c r="T697" s="59"/>
      <c r="U697" s="59"/>
      <c r="V697" s="63"/>
      <c r="W697" s="319">
        <f t="shared" si="831"/>
        <v>0</v>
      </c>
      <c r="X697" s="320">
        <f t="shared" si="828"/>
        <v>0</v>
      </c>
      <c r="Y697" s="325">
        <f t="shared" si="834"/>
        <v>0</v>
      </c>
      <c r="Z697" s="51"/>
      <c r="AA697" s="334">
        <f t="shared" si="835"/>
        <v>0</v>
      </c>
      <c r="AB697" s="327" t="str">
        <f>IF(A697="A","√",IF('Formulario 1'!$D$11=8,IF('Cuadro de Personal'!Q697&gt;30,"E",IF(Y697&gt;48,"E","√")),IF(Y697&gt;48,"E","√")))</f>
        <v>√</v>
      </c>
      <c r="AC697" s="1">
        <f t="shared" si="832"/>
        <v>1</v>
      </c>
      <c r="AE697" s="1" t="str">
        <f t="shared" si="790"/>
        <v/>
      </c>
      <c r="AF697" s="1">
        <f t="shared" si="810"/>
        <v>0</v>
      </c>
      <c r="AG697" s="1">
        <f t="shared" ca="1" si="815"/>
        <v>12</v>
      </c>
      <c r="AH697" s="1" t="str">
        <f t="shared" si="811"/>
        <v/>
      </c>
      <c r="AI697" s="1" t="str">
        <f t="shared" si="812"/>
        <v/>
      </c>
      <c r="AJ697" s="1" t="str">
        <f t="shared" si="813"/>
        <v/>
      </c>
      <c r="AL697" s="167">
        <f t="shared" ref="AL697:BE697" si="848">+IF($AE697="CC",SUMIF($R697:$V697,AL$9,$R716:$V716),0)</f>
        <v>0</v>
      </c>
      <c r="AM697" s="167">
        <f t="shared" si="848"/>
        <v>0</v>
      </c>
      <c r="AN697" s="167">
        <f t="shared" si="848"/>
        <v>0</v>
      </c>
      <c r="AO697" s="167">
        <f t="shared" si="848"/>
        <v>0</v>
      </c>
      <c r="AP697" s="167">
        <f t="shared" si="848"/>
        <v>0</v>
      </c>
      <c r="AQ697" s="167">
        <f t="shared" si="848"/>
        <v>0</v>
      </c>
      <c r="AR697" s="167">
        <f t="shared" si="848"/>
        <v>0</v>
      </c>
      <c r="AS697" s="167">
        <f t="shared" si="848"/>
        <v>0</v>
      </c>
      <c r="AT697" s="167">
        <f t="shared" si="848"/>
        <v>0</v>
      </c>
      <c r="AU697" s="167">
        <f t="shared" si="848"/>
        <v>0</v>
      </c>
      <c r="AV697" s="167">
        <f t="shared" si="848"/>
        <v>0</v>
      </c>
      <c r="AW697" s="167">
        <f t="shared" si="848"/>
        <v>0</v>
      </c>
      <c r="AX697" s="167">
        <f t="shared" si="848"/>
        <v>0</v>
      </c>
      <c r="AY697" s="167">
        <f t="shared" si="848"/>
        <v>0</v>
      </c>
      <c r="AZ697" s="167">
        <f t="shared" si="848"/>
        <v>0</v>
      </c>
      <c r="BA697" s="167">
        <f t="shared" si="848"/>
        <v>0</v>
      </c>
      <c r="BB697" s="167">
        <f t="shared" si="848"/>
        <v>0</v>
      </c>
      <c r="BC697" s="167">
        <f t="shared" si="848"/>
        <v>0</v>
      </c>
      <c r="BD697" s="167">
        <f t="shared" si="848"/>
        <v>0</v>
      </c>
      <c r="BE697" s="167">
        <f t="shared" si="848"/>
        <v>0</v>
      </c>
      <c r="BG697" s="167"/>
    </row>
    <row r="698" spans="1:62">
      <c r="A698" s="93"/>
      <c r="B698" s="94"/>
      <c r="C698" s="324">
        <v>16</v>
      </c>
      <c r="D698" s="832"/>
      <c r="E698" s="833"/>
      <c r="F698" s="833"/>
      <c r="G698" s="834"/>
      <c r="H698" s="49"/>
      <c r="I698" s="50"/>
      <c r="J698" s="866"/>
      <c r="K698" s="867"/>
      <c r="L698" s="51"/>
      <c r="M698" s="52"/>
      <c r="N698" s="52"/>
      <c r="O698" s="52"/>
      <c r="P698" s="52"/>
      <c r="Q698" s="318">
        <f t="shared" si="830"/>
        <v>0</v>
      </c>
      <c r="R698" s="51"/>
      <c r="S698" s="60"/>
      <c r="T698" s="59"/>
      <c r="U698" s="59"/>
      <c r="V698" s="63"/>
      <c r="W698" s="319">
        <f t="shared" si="831"/>
        <v>0</v>
      </c>
      <c r="X698" s="320">
        <f t="shared" si="828"/>
        <v>0</v>
      </c>
      <c r="Y698" s="325">
        <f t="shared" si="834"/>
        <v>0</v>
      </c>
      <c r="Z698" s="51"/>
      <c r="AA698" s="334">
        <f t="shared" si="835"/>
        <v>0</v>
      </c>
      <c r="AB698" s="327" t="str">
        <f>IF(A698="A","√",IF('Formulario 1'!$D$11=8,IF('Cuadro de Personal'!Q698&gt;30,"E",IF(Y698&gt;48,"E","√")),IF(Y698&gt;48,"E","√")))</f>
        <v>√</v>
      </c>
      <c r="AC698" s="1">
        <f t="shared" si="832"/>
        <v>1</v>
      </c>
      <c r="AE698" s="1" t="str">
        <f t="shared" si="790"/>
        <v/>
      </c>
      <c r="AF698" s="1">
        <f t="shared" si="810"/>
        <v>0</v>
      </c>
      <c r="AG698" s="1">
        <f t="shared" ca="1" si="815"/>
        <v>12</v>
      </c>
      <c r="AH698" s="1" t="str">
        <f t="shared" si="811"/>
        <v/>
      </c>
      <c r="AI698" s="1" t="str">
        <f t="shared" si="812"/>
        <v/>
      </c>
      <c r="AJ698" s="1" t="str">
        <f t="shared" si="813"/>
        <v/>
      </c>
      <c r="AL698" s="167">
        <f t="shared" ref="AL698:BE698" si="849">+IF($AE698="CC",SUMIF($R698:$V698,AL$9,$R717:$V717),0)</f>
        <v>0</v>
      </c>
      <c r="AM698" s="167">
        <f t="shared" si="849"/>
        <v>0</v>
      </c>
      <c r="AN698" s="167">
        <f t="shared" si="849"/>
        <v>0</v>
      </c>
      <c r="AO698" s="167">
        <f t="shared" si="849"/>
        <v>0</v>
      </c>
      <c r="AP698" s="167">
        <f t="shared" si="849"/>
        <v>0</v>
      </c>
      <c r="AQ698" s="167">
        <f t="shared" si="849"/>
        <v>0</v>
      </c>
      <c r="AR698" s="167">
        <f t="shared" si="849"/>
        <v>0</v>
      </c>
      <c r="AS698" s="167">
        <f t="shared" si="849"/>
        <v>0</v>
      </c>
      <c r="AT698" s="167">
        <f t="shared" si="849"/>
        <v>0</v>
      </c>
      <c r="AU698" s="167">
        <f t="shared" si="849"/>
        <v>0</v>
      </c>
      <c r="AV698" s="167">
        <f t="shared" si="849"/>
        <v>0</v>
      </c>
      <c r="AW698" s="167">
        <f t="shared" si="849"/>
        <v>0</v>
      </c>
      <c r="AX698" s="167">
        <f t="shared" si="849"/>
        <v>0</v>
      </c>
      <c r="AY698" s="167">
        <f t="shared" si="849"/>
        <v>0</v>
      </c>
      <c r="AZ698" s="167">
        <f t="shared" si="849"/>
        <v>0</v>
      </c>
      <c r="BA698" s="167">
        <f t="shared" si="849"/>
        <v>0</v>
      </c>
      <c r="BB698" s="167">
        <f t="shared" si="849"/>
        <v>0</v>
      </c>
      <c r="BC698" s="167">
        <f t="shared" si="849"/>
        <v>0</v>
      </c>
      <c r="BD698" s="167">
        <f t="shared" si="849"/>
        <v>0</v>
      </c>
      <c r="BE698" s="167">
        <f t="shared" si="849"/>
        <v>0</v>
      </c>
      <c r="BG698" s="167"/>
    </row>
    <row r="699" spans="1:62">
      <c r="A699" s="93"/>
      <c r="B699" s="94"/>
      <c r="C699" s="324">
        <v>17</v>
      </c>
      <c r="D699" s="832"/>
      <c r="E699" s="833"/>
      <c r="F699" s="833"/>
      <c r="G699" s="834"/>
      <c r="H699" s="49"/>
      <c r="I699" s="50"/>
      <c r="J699" s="866"/>
      <c r="K699" s="867"/>
      <c r="L699" s="51"/>
      <c r="M699" s="52"/>
      <c r="N699" s="52"/>
      <c r="O699" s="52"/>
      <c r="P699" s="52"/>
      <c r="Q699" s="318">
        <f t="shared" si="830"/>
        <v>0</v>
      </c>
      <c r="R699" s="51"/>
      <c r="S699" s="60"/>
      <c r="T699" s="59"/>
      <c r="U699" s="59"/>
      <c r="V699" s="63"/>
      <c r="W699" s="319">
        <f t="shared" si="831"/>
        <v>0</v>
      </c>
      <c r="X699" s="320">
        <f t="shared" si="828"/>
        <v>0</v>
      </c>
      <c r="Y699" s="325">
        <f t="shared" si="834"/>
        <v>0</v>
      </c>
      <c r="Z699" s="51"/>
      <c r="AA699" s="334">
        <f t="shared" si="835"/>
        <v>0</v>
      </c>
      <c r="AB699" s="327" t="str">
        <f>IF(A699="A","√",IF('Formulario 1'!$D$11=8,IF('Cuadro de Personal'!Q699&gt;30,"E",IF(Y699&gt;48,"E","√")),IF(Y699&gt;48,"E","√")))</f>
        <v>√</v>
      </c>
      <c r="AC699" s="1">
        <f t="shared" si="832"/>
        <v>1</v>
      </c>
      <c r="AE699" s="1" t="str">
        <f t="shared" si="790"/>
        <v/>
      </c>
      <c r="AF699" s="1">
        <f t="shared" si="810"/>
        <v>0</v>
      </c>
      <c r="AG699" s="1">
        <f t="shared" ca="1" si="815"/>
        <v>12</v>
      </c>
      <c r="AH699" s="1" t="str">
        <f t="shared" si="811"/>
        <v/>
      </c>
      <c r="AI699" s="1" t="str">
        <f t="shared" si="812"/>
        <v/>
      </c>
      <c r="AJ699" s="1" t="str">
        <f t="shared" si="813"/>
        <v/>
      </c>
      <c r="AL699" s="167">
        <f t="shared" ref="AL699:BE699" si="850">+IF($AE699="CC",SUMIF($R699:$V699,AL$9,$R718:$V718),0)</f>
        <v>0</v>
      </c>
      <c r="AM699" s="167">
        <f t="shared" si="850"/>
        <v>0</v>
      </c>
      <c r="AN699" s="167">
        <f t="shared" si="850"/>
        <v>0</v>
      </c>
      <c r="AO699" s="167">
        <f t="shared" si="850"/>
        <v>0</v>
      </c>
      <c r="AP699" s="167">
        <f t="shared" si="850"/>
        <v>0</v>
      </c>
      <c r="AQ699" s="167">
        <f t="shared" si="850"/>
        <v>0</v>
      </c>
      <c r="AR699" s="167">
        <f t="shared" si="850"/>
        <v>0</v>
      </c>
      <c r="AS699" s="167">
        <f t="shared" si="850"/>
        <v>0</v>
      </c>
      <c r="AT699" s="167">
        <f t="shared" si="850"/>
        <v>0</v>
      </c>
      <c r="AU699" s="167">
        <f t="shared" si="850"/>
        <v>0</v>
      </c>
      <c r="AV699" s="167">
        <f t="shared" si="850"/>
        <v>0</v>
      </c>
      <c r="AW699" s="167">
        <f t="shared" si="850"/>
        <v>0</v>
      </c>
      <c r="AX699" s="167">
        <f t="shared" si="850"/>
        <v>0</v>
      </c>
      <c r="AY699" s="167">
        <f t="shared" si="850"/>
        <v>0</v>
      </c>
      <c r="AZ699" s="167">
        <f t="shared" si="850"/>
        <v>0</v>
      </c>
      <c r="BA699" s="167">
        <f t="shared" si="850"/>
        <v>0</v>
      </c>
      <c r="BB699" s="167">
        <f t="shared" si="850"/>
        <v>0</v>
      </c>
      <c r="BC699" s="167">
        <f t="shared" si="850"/>
        <v>0</v>
      </c>
      <c r="BD699" s="167">
        <f t="shared" si="850"/>
        <v>0</v>
      </c>
      <c r="BE699" s="167">
        <f t="shared" si="850"/>
        <v>0</v>
      </c>
      <c r="BG699" s="167"/>
    </row>
    <row r="700" spans="1:62" ht="15.75" thickBot="1">
      <c r="A700" s="95"/>
      <c r="B700" s="96"/>
      <c r="C700" s="328">
        <v>18</v>
      </c>
      <c r="D700" s="858"/>
      <c r="E700" s="859"/>
      <c r="F700" s="859"/>
      <c r="G700" s="860"/>
      <c r="H700" s="53"/>
      <c r="I700" s="54"/>
      <c r="J700" s="861"/>
      <c r="K700" s="862"/>
      <c r="L700" s="55"/>
      <c r="M700" s="56"/>
      <c r="N700" s="56"/>
      <c r="O700" s="56"/>
      <c r="P700" s="56"/>
      <c r="Q700" s="329">
        <f t="shared" si="830"/>
        <v>0</v>
      </c>
      <c r="R700" s="55"/>
      <c r="S700" s="61"/>
      <c r="T700" s="64"/>
      <c r="U700" s="64"/>
      <c r="V700" s="65"/>
      <c r="W700" s="319">
        <f t="shared" si="831"/>
        <v>0</v>
      </c>
      <c r="X700" s="320">
        <f t="shared" si="828"/>
        <v>0</v>
      </c>
      <c r="Y700" s="330">
        <f t="shared" si="834"/>
        <v>0</v>
      </c>
      <c r="Z700" s="58"/>
      <c r="AA700" s="335">
        <f t="shared" si="835"/>
        <v>0</v>
      </c>
      <c r="AB700" s="332" t="str">
        <f>IF(A700="A","√",IF('Formulario 1'!$D$11=8,IF('Cuadro de Personal'!Q700&gt;30,"E",IF(Y700&gt;48,"E","√")),IF(Y700&gt;48,"E","√")))</f>
        <v>√</v>
      </c>
      <c r="AC700" s="1">
        <f t="shared" si="832"/>
        <v>1</v>
      </c>
      <c r="AE700" s="1" t="str">
        <f t="shared" si="790"/>
        <v/>
      </c>
      <c r="AF700" s="1">
        <f t="shared" si="810"/>
        <v>0</v>
      </c>
      <c r="AG700" s="1">
        <f t="shared" ca="1" si="815"/>
        <v>12</v>
      </c>
      <c r="AH700" s="1" t="str">
        <f t="shared" si="811"/>
        <v/>
      </c>
      <c r="AI700" s="1" t="str">
        <f t="shared" si="812"/>
        <v/>
      </c>
      <c r="AJ700" s="1" t="str">
        <f t="shared" si="813"/>
        <v/>
      </c>
      <c r="AL700" s="167">
        <f t="shared" ref="AL700:BE700" si="851">+IF($AE700="CC",SUMIF($R700:$V700,AL$9,$R719:$V719),0)</f>
        <v>0</v>
      </c>
      <c r="AM700" s="167">
        <f t="shared" si="851"/>
        <v>0</v>
      </c>
      <c r="AN700" s="167">
        <f t="shared" si="851"/>
        <v>0</v>
      </c>
      <c r="AO700" s="167">
        <f t="shared" si="851"/>
        <v>0</v>
      </c>
      <c r="AP700" s="167">
        <f t="shared" si="851"/>
        <v>0</v>
      </c>
      <c r="AQ700" s="167">
        <f t="shared" si="851"/>
        <v>0</v>
      </c>
      <c r="AR700" s="167">
        <f t="shared" si="851"/>
        <v>0</v>
      </c>
      <c r="AS700" s="167">
        <f t="shared" si="851"/>
        <v>0</v>
      </c>
      <c r="AT700" s="167">
        <f t="shared" si="851"/>
        <v>0</v>
      </c>
      <c r="AU700" s="167">
        <f t="shared" si="851"/>
        <v>0</v>
      </c>
      <c r="AV700" s="167">
        <f t="shared" si="851"/>
        <v>0</v>
      </c>
      <c r="AW700" s="167">
        <f t="shared" si="851"/>
        <v>0</v>
      </c>
      <c r="AX700" s="167">
        <f t="shared" si="851"/>
        <v>0</v>
      </c>
      <c r="AY700" s="167">
        <f t="shared" si="851"/>
        <v>0</v>
      </c>
      <c r="AZ700" s="167">
        <f t="shared" si="851"/>
        <v>0</v>
      </c>
      <c r="BA700" s="167">
        <f t="shared" si="851"/>
        <v>0</v>
      </c>
      <c r="BB700" s="167">
        <f t="shared" si="851"/>
        <v>0</v>
      </c>
      <c r="BC700" s="167">
        <f t="shared" si="851"/>
        <v>0</v>
      </c>
      <c r="BD700" s="167">
        <f t="shared" si="851"/>
        <v>0</v>
      </c>
      <c r="BE700" s="167">
        <f t="shared" si="851"/>
        <v>0</v>
      </c>
      <c r="BG700" s="167"/>
    </row>
    <row r="701" spans="1:62" ht="15.75" customHeight="1" thickBot="1">
      <c r="C701" s="66"/>
      <c r="D701" s="66"/>
      <c r="E701" s="66"/>
      <c r="F701" s="66"/>
      <c r="G701" s="66"/>
      <c r="H701" s="117"/>
      <c r="I701" s="863" t="s">
        <v>959</v>
      </c>
      <c r="J701" s="864"/>
      <c r="K701" s="865"/>
      <c r="L701" s="68">
        <f t="shared" ref="L701:S701" si="852">+SUM(L683:L700)-SUMIF($A683:$A700,"A",L683:L700)</f>
        <v>0</v>
      </c>
      <c r="M701" s="67">
        <f t="shared" si="852"/>
        <v>0</v>
      </c>
      <c r="N701" s="67">
        <f t="shared" si="852"/>
        <v>0</v>
      </c>
      <c r="O701" s="67">
        <f t="shared" si="852"/>
        <v>0</v>
      </c>
      <c r="P701" s="67">
        <f t="shared" si="852"/>
        <v>0</v>
      </c>
      <c r="Q701" s="69">
        <f t="shared" si="852"/>
        <v>0</v>
      </c>
      <c r="R701" s="158">
        <f t="shared" si="852"/>
        <v>0</v>
      </c>
      <c r="S701" s="116">
        <f t="shared" si="852"/>
        <v>0</v>
      </c>
      <c r="T701" s="116">
        <f>+SUM(T683:T700)-SUMIF($A683:$A700,"A",T683:T700)</f>
        <v>0</v>
      </c>
      <c r="U701" s="116">
        <f>+SUM(U683:U700)-SUMIF($A683:$A700,"A",U683:U700)</f>
        <v>0</v>
      </c>
      <c r="V701" s="73">
        <f>+SUM(V683:V700)-SUMIF($A683:$A700,"A",V683:V700)</f>
        <v>0</v>
      </c>
      <c r="W701" s="70">
        <f>+SUM(Q701:V701)</f>
        <v>0</v>
      </c>
      <c r="X701" s="71">
        <f>+SUM(X683:X700)</f>
        <v>0</v>
      </c>
      <c r="Y701" s="71">
        <f>+SUM(Y683:Y700)-SUMIF($A683:$A700,"A",Y683:Y700)</f>
        <v>0</v>
      </c>
      <c r="Z701" s="72">
        <f>+SUM(Z683:Z700)</f>
        <v>0</v>
      </c>
      <c r="AA701" s="73">
        <f>+SUM(AA683:AA700)-SUMIF($A683:$A700,"A",AA683:AA700)</f>
        <v>0</v>
      </c>
      <c r="AB701" s="301" t="str">
        <f>IF($C680="n.a.","√",IF(AND(Q703="√",D705=E705,F705=G705),IF(B702="Coordinador de Departamento: asignado",IF(AC701=18,"√","Er"),IF(B702="",IF(AC701=18,"√","Er"),"Er")),"Er"))</f>
        <v>√</v>
      </c>
      <c r="AC701" s="1">
        <f>+SUM(AC683:AC700)</f>
        <v>18</v>
      </c>
      <c r="AE701" s="1" t="str">
        <f t="shared" si="790"/>
        <v/>
      </c>
      <c r="AF701" s="1">
        <f t="shared" si="810"/>
        <v>1</v>
      </c>
      <c r="AG701" s="1">
        <f t="shared" ca="1" si="815"/>
        <v>13</v>
      </c>
      <c r="AH701" s="1">
        <f t="shared" ca="1" si="811"/>
        <v>13</v>
      </c>
      <c r="AI701" s="1" t="str">
        <f t="shared" ca="1" si="812"/>
        <v>CP13</v>
      </c>
      <c r="AJ701" s="1" t="str">
        <f t="shared" si="813"/>
        <v>√</v>
      </c>
      <c r="AL701" s="167">
        <f t="shared" ref="AL701:BE701" si="853">+IF($AE701="CC",SUMIF($R701:$V701,AL$9,$R720:$V720),0)</f>
        <v>0</v>
      </c>
      <c r="AM701" s="167">
        <f t="shared" si="853"/>
        <v>0</v>
      </c>
      <c r="AN701" s="167">
        <f t="shared" si="853"/>
        <v>0</v>
      </c>
      <c r="AO701" s="167">
        <f t="shared" si="853"/>
        <v>0</v>
      </c>
      <c r="AP701" s="167">
        <f t="shared" si="853"/>
        <v>0</v>
      </c>
      <c r="AQ701" s="167">
        <f t="shared" si="853"/>
        <v>0</v>
      </c>
      <c r="AR701" s="167">
        <f t="shared" si="853"/>
        <v>0</v>
      </c>
      <c r="AS701" s="167">
        <f t="shared" si="853"/>
        <v>0</v>
      </c>
      <c r="AT701" s="167">
        <f t="shared" si="853"/>
        <v>0</v>
      </c>
      <c r="AU701" s="167">
        <f t="shared" si="853"/>
        <v>0</v>
      </c>
      <c r="AV701" s="167">
        <f t="shared" si="853"/>
        <v>0</v>
      </c>
      <c r="AW701" s="167">
        <f t="shared" si="853"/>
        <v>0</v>
      </c>
      <c r="AX701" s="167">
        <f t="shared" si="853"/>
        <v>0</v>
      </c>
      <c r="AY701" s="167">
        <f t="shared" si="853"/>
        <v>0</v>
      </c>
      <c r="AZ701" s="167">
        <f t="shared" si="853"/>
        <v>0</v>
      </c>
      <c r="BA701" s="167">
        <f t="shared" si="853"/>
        <v>0</v>
      </c>
      <c r="BB701" s="167">
        <f t="shared" si="853"/>
        <v>0</v>
      </c>
      <c r="BC701" s="167">
        <f t="shared" si="853"/>
        <v>0</v>
      </c>
      <c r="BD701" s="167">
        <f t="shared" si="853"/>
        <v>0</v>
      </c>
      <c r="BE701" s="167">
        <f t="shared" si="853"/>
        <v>0</v>
      </c>
      <c r="BH701" s="308">
        <f>+X701</f>
        <v>0</v>
      </c>
    </row>
    <row r="702" spans="1:62" ht="15.75" customHeight="1">
      <c r="B702" s="912" t="str">
        <f>IF($C680="n.a.","",IF(LOOKUP(A673,'Hoja de Cálculo'!$S$20:$S$45,'Hoja de Cálculo'!$AD$20:$AD$45)=0,"",IF(A703="","Coordinador de Departamento: sin asignar","Coordinador de Departamento: asignado")))</f>
        <v/>
      </c>
      <c r="C702" s="913"/>
      <c r="D702" s="913"/>
      <c r="E702" s="913"/>
      <c r="F702" s="913"/>
      <c r="G702" s="914"/>
      <c r="I702" s="915" t="s">
        <v>954</v>
      </c>
      <c r="J702" s="916"/>
      <c r="K702" s="917"/>
      <c r="L702" s="75">
        <f>IF($C680="n.a.","n.a.",LOOKUP($A673,'Hoja de Cálculo'!$S$20:$S$45,'Hoja de Cálculo'!W$20:W$45))</f>
        <v>0</v>
      </c>
      <c r="M702" s="74">
        <f>IF($C680="n.a.","n.a.",LOOKUP($A673,'Hoja de Cálculo'!$S$20:$S$45,'Hoja de Cálculo'!X$20:X$45))</f>
        <v>0</v>
      </c>
      <c r="N702" s="74">
        <f>IF($C680="n.a.","n.a.",LOOKUP($A673,'Hoja de Cálculo'!$S$20:$S$45,'Hoja de Cálculo'!Y$20:Y$45))</f>
        <v>0</v>
      </c>
      <c r="O702" s="74">
        <f>IF($C680="n.a.","n.a.",LOOKUP($A673,'Hoja de Cálculo'!$S$20:$S$45,'Hoja de Cálculo'!Z$20:Z$45))</f>
        <v>0</v>
      </c>
      <c r="P702" s="74">
        <f>IF($C680="n.a.","n.a.",LOOKUP($A673,'Hoja de Cálculo'!$S$20:$S$45,'Hoja de Cálculo'!AA$20:AA$45))</f>
        <v>0</v>
      </c>
      <c r="Q702" s="76">
        <f>+SUM(L702:P702)</f>
        <v>0</v>
      </c>
      <c r="R702" s="77" t="str">
        <f>+IF(R682=2,LOOKUP($A673,'Hoja de Cálculo'!$S$20:$S$45,'Hoja de Cálculo'!$AD$20:$AD$45),"")</f>
        <v/>
      </c>
      <c r="S702" s="77" t="str">
        <f>+IF(S682=2,LOOKUP($A673,'Hoja de Cálculo'!$S$20:$S$45,'Hoja de Cálculo'!$AD$20:$AD$45),"")</f>
        <v/>
      </c>
      <c r="T702" s="77" t="str">
        <f>+IF(T682=2,LOOKUP($A673,'Hoja de Cálculo'!$S$20:$S$45,'Hoja de Cálculo'!$AD$20:$AD$45),"")</f>
        <v/>
      </c>
      <c r="U702" s="77" t="str">
        <f>+IF(U682=2,LOOKUP($A673,'Hoja de Cálculo'!$S$20:$S$45,'Hoja de Cálculo'!$AD$20:$AD$45),"")</f>
        <v/>
      </c>
      <c r="V702" s="77" t="str">
        <f>+IF(V682=2,LOOKUP($A673,'Hoja de Cálculo'!$S$20:$S$45,'Hoja de Cálculo'!$AD$20:$AD$45),"")</f>
        <v/>
      </c>
      <c r="W702" s="70"/>
      <c r="X702" s="77"/>
      <c r="Y702" s="77"/>
      <c r="Z702" s="77"/>
      <c r="AA702" s="77"/>
      <c r="AE702" s="1" t="str">
        <f t="shared" si="790"/>
        <v/>
      </c>
      <c r="AF702" s="1">
        <f t="shared" si="810"/>
        <v>0</v>
      </c>
      <c r="AG702" s="1">
        <f t="shared" ca="1" si="815"/>
        <v>13</v>
      </c>
      <c r="AH702" s="1" t="str">
        <f t="shared" si="811"/>
        <v/>
      </c>
      <c r="AI702" s="1" t="str">
        <f t="shared" si="812"/>
        <v/>
      </c>
      <c r="AJ702" s="1" t="str">
        <f t="shared" si="813"/>
        <v/>
      </c>
      <c r="AL702" s="167">
        <f t="shared" ref="AL702:BE702" si="854">+IF($AE702="CC",SUMIF($R702:$V702,AL$9,$R721:$V721),0)</f>
        <v>0</v>
      </c>
      <c r="AM702" s="167">
        <f t="shared" si="854"/>
        <v>0</v>
      </c>
      <c r="AN702" s="167">
        <f t="shared" si="854"/>
        <v>0</v>
      </c>
      <c r="AO702" s="167">
        <f t="shared" si="854"/>
        <v>0</v>
      </c>
      <c r="AP702" s="167">
        <f t="shared" si="854"/>
        <v>0</v>
      </c>
      <c r="AQ702" s="167">
        <f t="shared" si="854"/>
        <v>0</v>
      </c>
      <c r="AR702" s="167">
        <f t="shared" si="854"/>
        <v>0</v>
      </c>
      <c r="AS702" s="167">
        <f t="shared" si="854"/>
        <v>0</v>
      </c>
      <c r="AT702" s="167">
        <f t="shared" si="854"/>
        <v>0</v>
      </c>
      <c r="AU702" s="167">
        <f t="shared" si="854"/>
        <v>0</v>
      </c>
      <c r="AV702" s="167">
        <f t="shared" si="854"/>
        <v>0</v>
      </c>
      <c r="AW702" s="167">
        <f t="shared" si="854"/>
        <v>0</v>
      </c>
      <c r="AX702" s="167">
        <f t="shared" si="854"/>
        <v>0</v>
      </c>
      <c r="AY702" s="167">
        <f t="shared" si="854"/>
        <v>0</v>
      </c>
      <c r="AZ702" s="167">
        <f t="shared" si="854"/>
        <v>0</v>
      </c>
      <c r="BA702" s="167">
        <f t="shared" si="854"/>
        <v>0</v>
      </c>
      <c r="BB702" s="167">
        <f t="shared" si="854"/>
        <v>0</v>
      </c>
      <c r="BC702" s="167">
        <f t="shared" si="854"/>
        <v>0</v>
      </c>
      <c r="BD702" s="167">
        <f t="shared" si="854"/>
        <v>0</v>
      </c>
      <c r="BE702" s="167">
        <f t="shared" si="854"/>
        <v>0</v>
      </c>
    </row>
    <row r="703" spans="1:62" ht="15" customHeight="1" thickBot="1">
      <c r="A703" s="119" t="str">
        <f>+IF(R703="√",1,IF(S703="√",1,IF(T703="√",1,IF(U703="√",1,IF(V703="√",1,"")))))</f>
        <v/>
      </c>
      <c r="B703" s="918" t="str">
        <f>+IF('Formulario 1'!$E$60=2,"",IF(OR(C680="Educación Física",C680="Educación Musical",C680="Educación Religiosa",C680="Informática Educativa"),IF(D705=E705,"Lecciones de Taller Prevocacional asignadas",IF(D705&gt;E705,"Lecciones de Taller Prevocacional sin asignar","Lecciones de Taller Prevocacional sobreasignadas")),""))</f>
        <v/>
      </c>
      <c r="C703" s="919"/>
      <c r="D703" s="919"/>
      <c r="E703" s="919"/>
      <c r="F703" s="919"/>
      <c r="G703" s="920"/>
      <c r="H703" s="66"/>
      <c r="I703" s="849" t="s">
        <v>937</v>
      </c>
      <c r="J703" s="850"/>
      <c r="K703" s="851" t="s">
        <v>938</v>
      </c>
      <c r="L703" s="80" t="str">
        <f>IF(L702="n.a.","n.a.",IF(L701&gt;L702,"E",IF(L701&lt;L702,"S","√")))</f>
        <v>√</v>
      </c>
      <c r="M703" s="79" t="str">
        <f>IF(M702="n.a.","n.a.",IF(M701&gt;M702,"E",IF(M701&lt;M702,"S","√")))</f>
        <v>√</v>
      </c>
      <c r="N703" s="79" t="str">
        <f>IF(N702="n.a.","n.a.",IF(N701&gt;N702,"E",IF(N701&lt;N702,"S","√")))</f>
        <v>√</v>
      </c>
      <c r="O703" s="79" t="str">
        <f>IF(O702="n.a.","n.a.",IF(O701&gt;O702,"E",IF(O701&lt;O702,"S","√")))</f>
        <v>√</v>
      </c>
      <c r="P703" s="79" t="str">
        <f>IF(P702="n.a.","n.a.",IF(P701&gt;P702,"E",IF(P701&lt;P702,"S","√")))</f>
        <v>√</v>
      </c>
      <c r="Q703" s="81" t="str">
        <f>IF($C680="n.a.","n.a.",IF(L703="√",IF(M703="√",IF(N703="√",IF(O703="√",IF(P703="√","√","Er"),"Er"),"Er"),"Er"),"Er"))</f>
        <v>√</v>
      </c>
      <c r="R703" s="118" t="str">
        <f>IF(R682=2,IF(R701&gt;R702,"E",IF(R701&lt;R702,"S","√")),"")</f>
        <v/>
      </c>
      <c r="S703" s="118" t="str">
        <f>IF(S682=2,IF(S701&gt;S702,"E",IF(S701&lt;S702,"S","√")),"")</f>
        <v/>
      </c>
      <c r="T703" s="118" t="str">
        <f>IF(T682=2,IF(T701&gt;T702,"E",IF(T701&lt;T702,"S","√")),"")</f>
        <v/>
      </c>
      <c r="U703" s="118" t="str">
        <f>IF(U682=2,IF(U701&gt;U702,"E",IF(U701&lt;U702,"S","√")),"")</f>
        <v/>
      </c>
      <c r="V703" s="118" t="str">
        <f>IF(V682=2,IF(V701&gt;V702,"E",IF(V701&lt;V702,"S","√")),"")</f>
        <v/>
      </c>
      <c r="AE703" s="1" t="str">
        <f t="shared" si="790"/>
        <v/>
      </c>
      <c r="AF703" s="1">
        <f t="shared" si="810"/>
        <v>0</v>
      </c>
      <c r="AG703" s="1">
        <f t="shared" ca="1" si="815"/>
        <v>13</v>
      </c>
      <c r="AH703" s="1" t="str">
        <f t="shared" si="811"/>
        <v/>
      </c>
      <c r="AI703" s="1" t="str">
        <f t="shared" si="812"/>
        <v/>
      </c>
      <c r="AJ703" s="1" t="str">
        <f t="shared" si="813"/>
        <v/>
      </c>
      <c r="AL703" s="167">
        <f t="shared" ref="AL703:BE703" si="855">+IF($AE703="CC",SUMIF($R703:$V703,AL$9,$R722:$V722),0)</f>
        <v>0</v>
      </c>
      <c r="AM703" s="167">
        <f t="shared" si="855"/>
        <v>0</v>
      </c>
      <c r="AN703" s="167">
        <f t="shared" si="855"/>
        <v>0</v>
      </c>
      <c r="AO703" s="167">
        <f t="shared" si="855"/>
        <v>0</v>
      </c>
      <c r="AP703" s="167">
        <f t="shared" si="855"/>
        <v>0</v>
      </c>
      <c r="AQ703" s="167">
        <f t="shared" si="855"/>
        <v>0</v>
      </c>
      <c r="AR703" s="167">
        <f t="shared" si="855"/>
        <v>0</v>
      </c>
      <c r="AS703" s="167">
        <f t="shared" si="855"/>
        <v>0</v>
      </c>
      <c r="AT703" s="167">
        <f t="shared" si="855"/>
        <v>0</v>
      </c>
      <c r="AU703" s="167">
        <f t="shared" si="855"/>
        <v>0</v>
      </c>
      <c r="AV703" s="167">
        <f t="shared" si="855"/>
        <v>0</v>
      </c>
      <c r="AW703" s="167">
        <f t="shared" si="855"/>
        <v>0</v>
      </c>
      <c r="AX703" s="167">
        <f t="shared" si="855"/>
        <v>0</v>
      </c>
      <c r="AY703" s="167">
        <f t="shared" si="855"/>
        <v>0</v>
      </c>
      <c r="AZ703" s="167">
        <f t="shared" si="855"/>
        <v>0</v>
      </c>
      <c r="BA703" s="167">
        <f t="shared" si="855"/>
        <v>0</v>
      </c>
      <c r="BB703" s="167">
        <f t="shared" si="855"/>
        <v>0</v>
      </c>
      <c r="BC703" s="167">
        <f t="shared" si="855"/>
        <v>0</v>
      </c>
      <c r="BD703" s="167">
        <f t="shared" si="855"/>
        <v>0</v>
      </c>
      <c r="BE703" s="167">
        <f t="shared" si="855"/>
        <v>0</v>
      </c>
    </row>
    <row r="704" spans="1:62" ht="15" customHeight="1" thickBot="1">
      <c r="A704" s="119"/>
      <c r="B704" s="921" t="str">
        <f>+IF('Formulario 1'!$E$64=2,"",IF('Cuadro de Personal'!F705=0,"",IF('Cuadro de Personal'!F705&lt;'Cuadro de Personal'!G705,"Lecciones de TIE sobreasignadas",IF('Cuadro de Personal'!F705&gt;'Cuadro de Personal'!G705,"Lecciones de TIE sin asignar","Lecciones de TIE asignadas -√-"))))</f>
        <v/>
      </c>
      <c r="C704" s="922"/>
      <c r="D704" s="922"/>
      <c r="E704" s="922"/>
      <c r="F704" s="922"/>
      <c r="G704" s="923"/>
      <c r="H704" s="66"/>
      <c r="I704" s="157"/>
      <c r="J704" s="157"/>
      <c r="K704" s="157"/>
      <c r="L704" s="118"/>
      <c r="M704" s="118"/>
      <c r="N704" s="118"/>
      <c r="O704" s="118"/>
      <c r="P704" s="118"/>
      <c r="Q704" s="118"/>
      <c r="R704" s="118"/>
      <c r="T704" s="852" t="str">
        <f>+IF((Q702-Z701)&gt;-1,"Lecciones sin asignar en propiedad:","Exceso de lecciones asignadas en propiedad:")</f>
        <v>Lecciones sin asignar en propiedad:</v>
      </c>
      <c r="U704" s="853"/>
      <c r="V704" s="853"/>
      <c r="W704" s="853"/>
      <c r="X704" s="853"/>
      <c r="Y704" s="853"/>
      <c r="Z704" s="853"/>
      <c r="AA704" s="213">
        <f>+Q702-Z701</f>
        <v>0</v>
      </c>
      <c r="AE704" s="1" t="str">
        <f t="shared" si="790"/>
        <v/>
      </c>
      <c r="AF704" s="1">
        <f t="shared" si="810"/>
        <v>0</v>
      </c>
      <c r="AG704" s="1">
        <f t="shared" ca="1" si="815"/>
        <v>13</v>
      </c>
      <c r="AH704" s="1" t="str">
        <f t="shared" si="811"/>
        <v/>
      </c>
      <c r="AI704" s="1" t="str">
        <f t="shared" si="812"/>
        <v/>
      </c>
      <c r="AJ704" s="1" t="str">
        <f t="shared" si="813"/>
        <v/>
      </c>
      <c r="AL704" s="167">
        <f t="shared" ref="AL704:BE704" si="856">+IF($AE704="CC",SUMIF($R704:$V704,AL$9,$R723:$V723),0)</f>
        <v>0</v>
      </c>
      <c r="AM704" s="167">
        <f t="shared" si="856"/>
        <v>0</v>
      </c>
      <c r="AN704" s="167">
        <f t="shared" si="856"/>
        <v>0</v>
      </c>
      <c r="AO704" s="167">
        <f t="shared" si="856"/>
        <v>0</v>
      </c>
      <c r="AP704" s="167">
        <f t="shared" si="856"/>
        <v>0</v>
      </c>
      <c r="AQ704" s="167">
        <f t="shared" si="856"/>
        <v>0</v>
      </c>
      <c r="AR704" s="167">
        <f t="shared" si="856"/>
        <v>0</v>
      </c>
      <c r="AS704" s="167">
        <f t="shared" si="856"/>
        <v>0</v>
      </c>
      <c r="AT704" s="167">
        <f t="shared" si="856"/>
        <v>0</v>
      </c>
      <c r="AU704" s="167">
        <f t="shared" si="856"/>
        <v>0</v>
      </c>
      <c r="AV704" s="167">
        <f t="shared" si="856"/>
        <v>0</v>
      </c>
      <c r="AW704" s="167">
        <f t="shared" si="856"/>
        <v>0</v>
      </c>
      <c r="AX704" s="167">
        <f t="shared" si="856"/>
        <v>0</v>
      </c>
      <c r="AY704" s="167">
        <f t="shared" si="856"/>
        <v>0</v>
      </c>
      <c r="AZ704" s="167">
        <f t="shared" si="856"/>
        <v>0</v>
      </c>
      <c r="BA704" s="167">
        <f t="shared" si="856"/>
        <v>0</v>
      </c>
      <c r="BB704" s="167">
        <f t="shared" si="856"/>
        <v>0</v>
      </c>
      <c r="BC704" s="167">
        <f t="shared" si="856"/>
        <v>0</v>
      </c>
      <c r="BD704" s="167">
        <f t="shared" si="856"/>
        <v>0</v>
      </c>
      <c r="BE704" s="167">
        <f t="shared" si="856"/>
        <v>0</v>
      </c>
      <c r="BJ704" s="1">
        <f>+IF(OR(B704="",B704="Lecciones de TIE asignadas -√-"),1,0)</f>
        <v>1</v>
      </c>
    </row>
    <row r="705" spans="1:59" ht="15" customHeight="1" thickBot="1">
      <c r="A705" s="119"/>
      <c r="C705" s="78"/>
      <c r="D705" s="176">
        <f>IF($C680="n.a.","n.a.",LOOKUP($A673,'Hoja de Cálculo'!$S$20:$S$45,'Hoja de Cálculo'!AB$20:AB$45))</f>
        <v>0</v>
      </c>
      <c r="E705" s="177">
        <f>+IF(R682=12,R701,IF(S682=12,S701,IF(T682=12,T701,IF(U682=12,U701,IF(V682=12,V701,0)))))</f>
        <v>0</v>
      </c>
      <c r="F705" s="186">
        <f>IF($C680="n.a.",0,LOOKUP($A673,'Hoja de Cálculo'!$S$20:$S$45,'Hoja de Cálculo'!$AL$20:$AL$45))</f>
        <v>0</v>
      </c>
      <c r="G705" s="177">
        <f>+IF(R682=9,R701,0)+IF(S682=9,S701,0)+IF(T682=9,T701,0)+IF(U682=9,U701,0)+IF(V682=9,V701,0)</f>
        <v>0</v>
      </c>
      <c r="H705" s="66"/>
      <c r="I705" s="157"/>
      <c r="J705" s="157"/>
      <c r="K705" s="157"/>
      <c r="L705" s="118"/>
      <c r="M705" s="118"/>
      <c r="N705" s="118"/>
      <c r="O705" s="118"/>
      <c r="P705" s="118"/>
      <c r="Q705" s="854" t="str">
        <f>IF(AA704&lt;0,IF(AA705="","Exceso de lecciones en propiedad asignadas en lecciones Co-curriculares","Exceso de lecciones en propiedad sin asignar:"),"")</f>
        <v/>
      </c>
      <c r="R705" s="855"/>
      <c r="S705" s="855"/>
      <c r="T705" s="855"/>
      <c r="U705" s="855"/>
      <c r="V705" s="855"/>
      <c r="W705" s="855"/>
      <c r="X705" s="855"/>
      <c r="Y705" s="855"/>
      <c r="Z705" s="855"/>
      <c r="AA705" s="156" t="str">
        <f>+IF(AA704&lt;0,IF(W701&gt;=Z701,"",W701-Z701),"")</f>
        <v/>
      </c>
      <c r="AE705" s="1" t="str">
        <f t="shared" si="790"/>
        <v/>
      </c>
      <c r="AF705" s="1">
        <f t="shared" si="810"/>
        <v>0</v>
      </c>
      <c r="AG705" s="1">
        <f t="shared" ca="1" si="815"/>
        <v>13</v>
      </c>
      <c r="AH705" s="1" t="str">
        <f t="shared" si="811"/>
        <v/>
      </c>
      <c r="AI705" s="1" t="str">
        <f t="shared" si="812"/>
        <v/>
      </c>
      <c r="AJ705" s="1" t="str">
        <f t="shared" si="813"/>
        <v/>
      </c>
      <c r="AL705" s="167">
        <f t="shared" ref="AL705:BE705" si="857">+IF($AE705="CC",SUMIF($R705:$V705,AL$9,$R724:$V724),0)</f>
        <v>0</v>
      </c>
      <c r="AM705" s="167">
        <f t="shared" si="857"/>
        <v>0</v>
      </c>
      <c r="AN705" s="167">
        <f t="shared" si="857"/>
        <v>0</v>
      </c>
      <c r="AO705" s="167">
        <f t="shared" si="857"/>
        <v>0</v>
      </c>
      <c r="AP705" s="167">
        <f t="shared" si="857"/>
        <v>0</v>
      </c>
      <c r="AQ705" s="167">
        <f t="shared" si="857"/>
        <v>0</v>
      </c>
      <c r="AR705" s="167">
        <f t="shared" si="857"/>
        <v>0</v>
      </c>
      <c r="AS705" s="167">
        <f t="shared" si="857"/>
        <v>0</v>
      </c>
      <c r="AT705" s="167">
        <f t="shared" si="857"/>
        <v>0</v>
      </c>
      <c r="AU705" s="167">
        <f t="shared" si="857"/>
        <v>0</v>
      </c>
      <c r="AV705" s="167">
        <f t="shared" si="857"/>
        <v>0</v>
      </c>
      <c r="AW705" s="167">
        <f t="shared" si="857"/>
        <v>0</v>
      </c>
      <c r="AX705" s="167">
        <f t="shared" si="857"/>
        <v>0</v>
      </c>
      <c r="AY705" s="167">
        <f t="shared" si="857"/>
        <v>0</v>
      </c>
      <c r="AZ705" s="167">
        <f t="shared" si="857"/>
        <v>0</v>
      </c>
      <c r="BA705" s="167">
        <f t="shared" si="857"/>
        <v>0</v>
      </c>
      <c r="BB705" s="167">
        <f t="shared" si="857"/>
        <v>0</v>
      </c>
      <c r="BC705" s="167">
        <f t="shared" si="857"/>
        <v>0</v>
      </c>
      <c r="BD705" s="167">
        <f t="shared" si="857"/>
        <v>0</v>
      </c>
      <c r="BE705" s="167">
        <f t="shared" si="857"/>
        <v>0</v>
      </c>
      <c r="BG705" s="167">
        <f>+IF(AA705&lt;0,-AA705,0)</f>
        <v>0</v>
      </c>
    </row>
    <row r="706" spans="1:59" ht="7.5" customHeight="1" thickBot="1">
      <c r="C706" s="78"/>
      <c r="D706" s="78"/>
      <c r="E706" s="78"/>
      <c r="F706" s="78"/>
      <c r="G706" s="78"/>
      <c r="AE706" s="1" t="str">
        <f t="shared" si="790"/>
        <v/>
      </c>
      <c r="AF706" s="1">
        <f t="shared" si="810"/>
        <v>0</v>
      </c>
      <c r="AG706" s="1">
        <f t="shared" ca="1" si="815"/>
        <v>13</v>
      </c>
      <c r="AH706" s="1" t="str">
        <f t="shared" si="811"/>
        <v/>
      </c>
      <c r="AI706" s="1" t="str">
        <f t="shared" si="812"/>
        <v/>
      </c>
      <c r="AJ706" s="1" t="str">
        <f t="shared" si="813"/>
        <v/>
      </c>
      <c r="AL706" s="167">
        <f t="shared" ref="AL706:BE706" si="858">+IF($AE706="CC",SUMIF($R706:$V706,AL$9,$R725:$V725),0)</f>
        <v>0</v>
      </c>
      <c r="AM706" s="167">
        <f t="shared" si="858"/>
        <v>0</v>
      </c>
      <c r="AN706" s="167">
        <f t="shared" si="858"/>
        <v>0</v>
      </c>
      <c r="AO706" s="167">
        <f t="shared" si="858"/>
        <v>0</v>
      </c>
      <c r="AP706" s="167">
        <f t="shared" si="858"/>
        <v>0</v>
      </c>
      <c r="AQ706" s="167">
        <f t="shared" si="858"/>
        <v>0</v>
      </c>
      <c r="AR706" s="167">
        <f t="shared" si="858"/>
        <v>0</v>
      </c>
      <c r="AS706" s="167">
        <f t="shared" si="858"/>
        <v>0</v>
      </c>
      <c r="AT706" s="167">
        <f t="shared" si="858"/>
        <v>0</v>
      </c>
      <c r="AU706" s="167">
        <f t="shared" si="858"/>
        <v>0</v>
      </c>
      <c r="AV706" s="167">
        <f t="shared" si="858"/>
        <v>0</v>
      </c>
      <c r="AW706" s="167">
        <f t="shared" si="858"/>
        <v>0</v>
      </c>
      <c r="AX706" s="167">
        <f t="shared" si="858"/>
        <v>0</v>
      </c>
      <c r="AY706" s="167">
        <f t="shared" si="858"/>
        <v>0</v>
      </c>
      <c r="AZ706" s="167">
        <f t="shared" si="858"/>
        <v>0</v>
      </c>
      <c r="BA706" s="167">
        <f t="shared" si="858"/>
        <v>0</v>
      </c>
      <c r="BB706" s="167">
        <f t="shared" si="858"/>
        <v>0</v>
      </c>
      <c r="BC706" s="167">
        <f t="shared" si="858"/>
        <v>0</v>
      </c>
      <c r="BD706" s="167">
        <f t="shared" si="858"/>
        <v>0</v>
      </c>
      <c r="BE706" s="167">
        <f t="shared" si="858"/>
        <v>0</v>
      </c>
      <c r="BG706" s="167"/>
    </row>
    <row r="707" spans="1:59" ht="15.75" customHeight="1">
      <c r="C707" s="856" t="s">
        <v>939</v>
      </c>
      <c r="D707" s="857"/>
      <c r="E707" s="857"/>
      <c r="F707" s="303"/>
      <c r="G707" s="303"/>
      <c r="H707" s="303"/>
      <c r="I707" s="303"/>
      <c r="J707" s="303"/>
      <c r="K707" s="303"/>
      <c r="L707" s="303"/>
      <c r="M707" s="303"/>
      <c r="N707" s="303"/>
      <c r="O707" s="303"/>
      <c r="P707" s="303"/>
      <c r="Q707" s="303"/>
      <c r="R707" s="303"/>
      <c r="S707" s="303"/>
      <c r="T707" s="303"/>
      <c r="U707" s="303"/>
      <c r="V707" s="303"/>
      <c r="W707" s="303"/>
      <c r="X707" s="168"/>
      <c r="Y707" s="303"/>
      <c r="Z707" s="303"/>
      <c r="AA707" s="82"/>
      <c r="AE707" s="1" t="str">
        <f t="shared" si="790"/>
        <v/>
      </c>
      <c r="AF707" s="1">
        <f t="shared" ca="1" si="810"/>
        <v>0</v>
      </c>
      <c r="AG707" s="1">
        <f t="shared" ca="1" si="815"/>
        <v>13</v>
      </c>
      <c r="AH707" s="1" t="str">
        <f t="shared" ca="1" si="811"/>
        <v/>
      </c>
      <c r="AI707" s="1" t="str">
        <f t="shared" ca="1" si="812"/>
        <v/>
      </c>
      <c r="AJ707" s="1" t="str">
        <f t="shared" ca="1" si="813"/>
        <v/>
      </c>
      <c r="AL707" s="167">
        <f t="shared" ref="AL707:BE707" si="859">+IF($AE707="CC",SUMIF($R707:$V707,AL$9,$R726:$V726),0)</f>
        <v>0</v>
      </c>
      <c r="AM707" s="167">
        <f t="shared" si="859"/>
        <v>0</v>
      </c>
      <c r="AN707" s="167">
        <f t="shared" si="859"/>
        <v>0</v>
      </c>
      <c r="AO707" s="167">
        <f t="shared" si="859"/>
        <v>0</v>
      </c>
      <c r="AP707" s="167">
        <f t="shared" si="859"/>
        <v>0</v>
      </c>
      <c r="AQ707" s="167">
        <f t="shared" si="859"/>
        <v>0</v>
      </c>
      <c r="AR707" s="167">
        <f t="shared" si="859"/>
        <v>0</v>
      </c>
      <c r="AS707" s="167">
        <f t="shared" si="859"/>
        <v>0</v>
      </c>
      <c r="AT707" s="167">
        <f t="shared" si="859"/>
        <v>0</v>
      </c>
      <c r="AU707" s="167">
        <f t="shared" si="859"/>
        <v>0</v>
      </c>
      <c r="AV707" s="167">
        <f t="shared" si="859"/>
        <v>0</v>
      </c>
      <c r="AW707" s="167">
        <f t="shared" si="859"/>
        <v>0</v>
      </c>
      <c r="AX707" s="167">
        <f t="shared" si="859"/>
        <v>0</v>
      </c>
      <c r="AY707" s="167">
        <f t="shared" si="859"/>
        <v>0</v>
      </c>
      <c r="AZ707" s="167">
        <f t="shared" si="859"/>
        <v>0</v>
      </c>
      <c r="BA707" s="167">
        <f t="shared" si="859"/>
        <v>0</v>
      </c>
      <c r="BB707" s="167">
        <f t="shared" si="859"/>
        <v>0</v>
      </c>
      <c r="BC707" s="167">
        <f t="shared" si="859"/>
        <v>0</v>
      </c>
      <c r="BD707" s="167">
        <f t="shared" si="859"/>
        <v>0</v>
      </c>
      <c r="BE707" s="167">
        <f t="shared" si="859"/>
        <v>0</v>
      </c>
      <c r="BG707" s="167"/>
    </row>
    <row r="708" spans="1:59" ht="15.75" customHeight="1">
      <c r="C708" s="836" t="s">
        <v>940</v>
      </c>
      <c r="D708" s="837"/>
      <c r="E708" s="837"/>
      <c r="F708" s="837"/>
      <c r="G708" s="837"/>
      <c r="H708" s="837"/>
      <c r="I708" s="837"/>
      <c r="J708" s="837"/>
      <c r="K708" s="837"/>
      <c r="L708" s="837"/>
      <c r="M708" s="837"/>
      <c r="N708" s="837"/>
      <c r="O708" s="837"/>
      <c r="P708" s="837"/>
      <c r="Q708" s="837"/>
      <c r="R708" s="837"/>
      <c r="S708" s="837"/>
      <c r="T708" s="837"/>
      <c r="U708" s="837"/>
      <c r="V708" s="837"/>
      <c r="W708" s="837"/>
      <c r="X708" s="837"/>
      <c r="Y708" s="837"/>
      <c r="Z708" s="837"/>
      <c r="AA708" s="838"/>
      <c r="AE708" s="1" t="str">
        <f t="shared" si="790"/>
        <v/>
      </c>
      <c r="AF708" s="1">
        <f t="shared" si="810"/>
        <v>0</v>
      </c>
      <c r="AG708" s="1">
        <f t="shared" ca="1" si="815"/>
        <v>13</v>
      </c>
      <c r="AH708" s="1" t="str">
        <f t="shared" si="811"/>
        <v/>
      </c>
      <c r="AI708" s="1" t="str">
        <f t="shared" si="812"/>
        <v/>
      </c>
      <c r="AJ708" s="1" t="str">
        <f t="shared" si="813"/>
        <v/>
      </c>
      <c r="AL708" s="167">
        <f t="shared" ref="AL708:BE708" si="860">+IF($AE708="CC",SUMIF($R708:$V708,AL$9,$R727:$V727),0)</f>
        <v>0</v>
      </c>
      <c r="AM708" s="167">
        <f t="shared" si="860"/>
        <v>0</v>
      </c>
      <c r="AN708" s="167">
        <f t="shared" si="860"/>
        <v>0</v>
      </c>
      <c r="AO708" s="167">
        <f t="shared" si="860"/>
        <v>0</v>
      </c>
      <c r="AP708" s="167">
        <f t="shared" si="860"/>
        <v>0</v>
      </c>
      <c r="AQ708" s="167">
        <f t="shared" si="860"/>
        <v>0</v>
      </c>
      <c r="AR708" s="167">
        <f t="shared" si="860"/>
        <v>0</v>
      </c>
      <c r="AS708" s="167">
        <f t="shared" si="860"/>
        <v>0</v>
      </c>
      <c r="AT708" s="167">
        <f t="shared" si="860"/>
        <v>0</v>
      </c>
      <c r="AU708" s="167">
        <f t="shared" si="860"/>
        <v>0</v>
      </c>
      <c r="AV708" s="167">
        <f t="shared" si="860"/>
        <v>0</v>
      </c>
      <c r="AW708" s="167">
        <f t="shared" si="860"/>
        <v>0</v>
      </c>
      <c r="AX708" s="167">
        <f t="shared" si="860"/>
        <v>0</v>
      </c>
      <c r="AY708" s="167">
        <f t="shared" si="860"/>
        <v>0</v>
      </c>
      <c r="AZ708" s="167">
        <f t="shared" si="860"/>
        <v>0</v>
      </c>
      <c r="BA708" s="167">
        <f t="shared" si="860"/>
        <v>0</v>
      </c>
      <c r="BB708" s="167">
        <f t="shared" si="860"/>
        <v>0</v>
      </c>
      <c r="BC708" s="167">
        <f t="shared" si="860"/>
        <v>0</v>
      </c>
      <c r="BD708" s="167">
        <f t="shared" si="860"/>
        <v>0</v>
      </c>
      <c r="BE708" s="167">
        <f t="shared" si="860"/>
        <v>0</v>
      </c>
      <c r="BG708" s="167"/>
    </row>
    <row r="709" spans="1:59" ht="15.75" customHeight="1">
      <c r="C709" s="836" t="s">
        <v>1025</v>
      </c>
      <c r="D709" s="837"/>
      <c r="E709" s="837"/>
      <c r="F709" s="837"/>
      <c r="G709" s="837"/>
      <c r="H709" s="837"/>
      <c r="I709" s="837"/>
      <c r="J709" s="837"/>
      <c r="K709" s="837"/>
      <c r="L709" s="837"/>
      <c r="M709" s="837"/>
      <c r="N709" s="837"/>
      <c r="O709" s="837"/>
      <c r="P709" s="837"/>
      <c r="Q709" s="837"/>
      <c r="R709" s="837"/>
      <c r="S709" s="837"/>
      <c r="T709" s="837"/>
      <c r="U709" s="837"/>
      <c r="V709" s="837"/>
      <c r="W709" s="837"/>
      <c r="X709" s="837"/>
      <c r="Y709" s="837"/>
      <c r="Z709" s="837"/>
      <c r="AA709" s="838"/>
      <c r="AE709" s="1" t="str">
        <f t="shared" si="790"/>
        <v/>
      </c>
      <c r="AF709" s="1">
        <f t="shared" si="810"/>
        <v>0</v>
      </c>
      <c r="AG709" s="1">
        <f t="shared" ca="1" si="815"/>
        <v>13</v>
      </c>
      <c r="AH709" s="1" t="str">
        <f t="shared" si="811"/>
        <v/>
      </c>
      <c r="AI709" s="1" t="str">
        <f t="shared" si="812"/>
        <v/>
      </c>
      <c r="AJ709" s="1" t="str">
        <f t="shared" si="813"/>
        <v/>
      </c>
      <c r="AL709" s="167">
        <f t="shared" ref="AL709:BE709" si="861">+IF($AE709="CC",SUMIF($R709:$V709,AL$9,$R728:$V728),0)</f>
        <v>0</v>
      </c>
      <c r="AM709" s="167">
        <f t="shared" si="861"/>
        <v>0</v>
      </c>
      <c r="AN709" s="167">
        <f t="shared" si="861"/>
        <v>0</v>
      </c>
      <c r="AO709" s="167">
        <f t="shared" si="861"/>
        <v>0</v>
      </c>
      <c r="AP709" s="167">
        <f t="shared" si="861"/>
        <v>0</v>
      </c>
      <c r="AQ709" s="167">
        <f t="shared" si="861"/>
        <v>0</v>
      </c>
      <c r="AR709" s="167">
        <f t="shared" si="861"/>
        <v>0</v>
      </c>
      <c r="AS709" s="167">
        <f t="shared" si="861"/>
        <v>0</v>
      </c>
      <c r="AT709" s="167">
        <f t="shared" si="861"/>
        <v>0</v>
      </c>
      <c r="AU709" s="167">
        <f t="shared" si="861"/>
        <v>0</v>
      </c>
      <c r="AV709" s="167">
        <f t="shared" si="861"/>
        <v>0</v>
      </c>
      <c r="AW709" s="167">
        <f t="shared" si="861"/>
        <v>0</v>
      </c>
      <c r="AX709" s="167">
        <f t="shared" si="861"/>
        <v>0</v>
      </c>
      <c r="AY709" s="167">
        <f t="shared" si="861"/>
        <v>0</v>
      </c>
      <c r="AZ709" s="167">
        <f t="shared" si="861"/>
        <v>0</v>
      </c>
      <c r="BA709" s="167">
        <f t="shared" si="861"/>
        <v>0</v>
      </c>
      <c r="BB709" s="167">
        <f t="shared" si="861"/>
        <v>0</v>
      </c>
      <c r="BC709" s="167">
        <f t="shared" si="861"/>
        <v>0</v>
      </c>
      <c r="BD709" s="167">
        <f t="shared" si="861"/>
        <v>0</v>
      </c>
      <c r="BE709" s="167">
        <f t="shared" si="861"/>
        <v>0</v>
      </c>
      <c r="BG709" s="167"/>
    </row>
    <row r="710" spans="1:59">
      <c r="C710" s="839" t="s">
        <v>1022</v>
      </c>
      <c r="D710" s="837"/>
      <c r="E710" s="837"/>
      <c r="F710" s="837"/>
      <c r="G710" s="837"/>
      <c r="H710" s="837"/>
      <c r="I710" s="837"/>
      <c r="J710" s="837"/>
      <c r="K710" s="837"/>
      <c r="L710" s="837"/>
      <c r="M710" s="837"/>
      <c r="N710" s="837"/>
      <c r="O710" s="837"/>
      <c r="P710" s="837"/>
      <c r="Q710" s="837"/>
      <c r="R710" s="837"/>
      <c r="S710" s="837"/>
      <c r="T710" s="837"/>
      <c r="U710" s="837"/>
      <c r="V710" s="837"/>
      <c r="W710" s="837"/>
      <c r="X710" s="837"/>
      <c r="Y710" s="837"/>
      <c r="Z710" s="837"/>
      <c r="AA710" s="838"/>
      <c r="AE710" s="1" t="str">
        <f t="shared" si="790"/>
        <v/>
      </c>
      <c r="AF710" s="1">
        <f t="shared" si="810"/>
        <v>0</v>
      </c>
      <c r="AG710" s="1">
        <f t="shared" ca="1" si="815"/>
        <v>13</v>
      </c>
      <c r="AH710" s="1" t="str">
        <f t="shared" si="811"/>
        <v/>
      </c>
      <c r="AI710" s="1" t="str">
        <f t="shared" si="812"/>
        <v/>
      </c>
      <c r="AJ710" s="1" t="str">
        <f t="shared" si="813"/>
        <v/>
      </c>
      <c r="AL710" s="167">
        <f t="shared" ref="AL710:BE710" si="862">+IF($AE710="CC",SUMIF($R710:$V710,AL$9,$R729:$V729),0)</f>
        <v>0</v>
      </c>
      <c r="AM710" s="167">
        <f t="shared" si="862"/>
        <v>0</v>
      </c>
      <c r="AN710" s="167">
        <f t="shared" si="862"/>
        <v>0</v>
      </c>
      <c r="AO710" s="167">
        <f t="shared" si="862"/>
        <v>0</v>
      </c>
      <c r="AP710" s="167">
        <f t="shared" si="862"/>
        <v>0</v>
      </c>
      <c r="AQ710" s="167">
        <f t="shared" si="862"/>
        <v>0</v>
      </c>
      <c r="AR710" s="167">
        <f t="shared" si="862"/>
        <v>0</v>
      </c>
      <c r="AS710" s="167">
        <f t="shared" si="862"/>
        <v>0</v>
      </c>
      <c r="AT710" s="167">
        <f t="shared" si="862"/>
        <v>0</v>
      </c>
      <c r="AU710" s="167">
        <f t="shared" si="862"/>
        <v>0</v>
      </c>
      <c r="AV710" s="167">
        <f t="shared" si="862"/>
        <v>0</v>
      </c>
      <c r="AW710" s="167">
        <f t="shared" si="862"/>
        <v>0</v>
      </c>
      <c r="AX710" s="167">
        <f t="shared" si="862"/>
        <v>0</v>
      </c>
      <c r="AY710" s="167">
        <f t="shared" si="862"/>
        <v>0</v>
      </c>
      <c r="AZ710" s="167">
        <f t="shared" si="862"/>
        <v>0</v>
      </c>
      <c r="BA710" s="167">
        <f t="shared" si="862"/>
        <v>0</v>
      </c>
      <c r="BB710" s="167">
        <f t="shared" si="862"/>
        <v>0</v>
      </c>
      <c r="BC710" s="167">
        <f t="shared" si="862"/>
        <v>0</v>
      </c>
      <c r="BD710" s="167">
        <f t="shared" si="862"/>
        <v>0</v>
      </c>
      <c r="BE710" s="167">
        <f t="shared" si="862"/>
        <v>0</v>
      </c>
      <c r="BG710" s="167"/>
    </row>
    <row r="711" spans="1:59" ht="15" customHeight="1">
      <c r="C711" s="836" t="s">
        <v>941</v>
      </c>
      <c r="D711" s="837"/>
      <c r="E711" s="837"/>
      <c r="F711" s="837"/>
      <c r="G711" s="837"/>
      <c r="H711" s="837"/>
      <c r="I711" s="837"/>
      <c r="J711" s="837"/>
      <c r="K711" s="837"/>
      <c r="L711" s="837"/>
      <c r="M711" s="837"/>
      <c r="N711" s="837"/>
      <c r="O711" s="837"/>
      <c r="P711" s="837"/>
      <c r="Q711" s="837"/>
      <c r="R711" s="837"/>
      <c r="S711" s="837"/>
      <c r="T711" s="837"/>
      <c r="U711" s="837"/>
      <c r="V711" s="837"/>
      <c r="W711" s="837"/>
      <c r="X711" s="837"/>
      <c r="Y711" s="837"/>
      <c r="Z711" s="837"/>
      <c r="AA711" s="838"/>
      <c r="AE711" s="1" t="str">
        <f t="shared" si="790"/>
        <v/>
      </c>
      <c r="AF711" s="1">
        <f t="shared" si="810"/>
        <v>0</v>
      </c>
      <c r="AG711" s="1">
        <f t="shared" ca="1" si="815"/>
        <v>13</v>
      </c>
      <c r="AH711" s="1" t="str">
        <f t="shared" si="811"/>
        <v/>
      </c>
      <c r="AI711" s="1" t="str">
        <f t="shared" si="812"/>
        <v/>
      </c>
      <c r="AJ711" s="1" t="str">
        <f t="shared" si="813"/>
        <v/>
      </c>
      <c r="AL711" s="167">
        <f t="shared" ref="AL711:BE711" si="863">+IF($AE711="CC",SUMIF($R711:$V711,AL$9,$R730:$V730),0)</f>
        <v>0</v>
      </c>
      <c r="AM711" s="167">
        <f t="shared" si="863"/>
        <v>0</v>
      </c>
      <c r="AN711" s="167">
        <f t="shared" si="863"/>
        <v>0</v>
      </c>
      <c r="AO711" s="167">
        <f t="shared" si="863"/>
        <v>0</v>
      </c>
      <c r="AP711" s="167">
        <f t="shared" si="863"/>
        <v>0</v>
      </c>
      <c r="AQ711" s="167">
        <f t="shared" si="863"/>
        <v>0</v>
      </c>
      <c r="AR711" s="167">
        <f t="shared" si="863"/>
        <v>0</v>
      </c>
      <c r="AS711" s="167">
        <f t="shared" si="863"/>
        <v>0</v>
      </c>
      <c r="AT711" s="167">
        <f t="shared" si="863"/>
        <v>0</v>
      </c>
      <c r="AU711" s="167">
        <f t="shared" si="863"/>
        <v>0</v>
      </c>
      <c r="AV711" s="167">
        <f t="shared" si="863"/>
        <v>0</v>
      </c>
      <c r="AW711" s="167">
        <f t="shared" si="863"/>
        <v>0</v>
      </c>
      <c r="AX711" s="167">
        <f t="shared" si="863"/>
        <v>0</v>
      </c>
      <c r="AY711" s="167">
        <f t="shared" si="863"/>
        <v>0</v>
      </c>
      <c r="AZ711" s="167">
        <f t="shared" si="863"/>
        <v>0</v>
      </c>
      <c r="BA711" s="167">
        <f t="shared" si="863"/>
        <v>0</v>
      </c>
      <c r="BB711" s="167">
        <f t="shared" si="863"/>
        <v>0</v>
      </c>
      <c r="BC711" s="167">
        <f t="shared" si="863"/>
        <v>0</v>
      </c>
      <c r="BD711" s="167">
        <f t="shared" si="863"/>
        <v>0</v>
      </c>
      <c r="BE711" s="167">
        <f t="shared" si="863"/>
        <v>0</v>
      </c>
      <c r="BG711" s="167"/>
    </row>
    <row r="712" spans="1:59" ht="15" customHeight="1" thickBot="1">
      <c r="C712" s="840" t="s">
        <v>942</v>
      </c>
      <c r="D712" s="841"/>
      <c r="E712" s="841"/>
      <c r="F712" s="841"/>
      <c r="G712" s="841"/>
      <c r="H712" s="841"/>
      <c r="I712" s="841"/>
      <c r="J712" s="841"/>
      <c r="K712" s="841"/>
      <c r="L712" s="841"/>
      <c r="M712" s="841"/>
      <c r="N712" s="841"/>
      <c r="O712" s="841"/>
      <c r="P712" s="841"/>
      <c r="Q712" s="841"/>
      <c r="R712" s="841"/>
      <c r="S712" s="841"/>
      <c r="T712" s="841"/>
      <c r="U712" s="841"/>
      <c r="V712" s="841"/>
      <c r="W712" s="841"/>
      <c r="X712" s="841"/>
      <c r="Y712" s="841"/>
      <c r="Z712" s="841"/>
      <c r="AA712" s="842"/>
      <c r="AE712" s="1" t="str">
        <f t="shared" si="790"/>
        <v/>
      </c>
      <c r="AF712" s="1">
        <f t="shared" si="810"/>
        <v>0</v>
      </c>
      <c r="AG712" s="1">
        <f t="shared" ca="1" si="815"/>
        <v>13</v>
      </c>
      <c r="AH712" s="1" t="str">
        <f t="shared" si="811"/>
        <v/>
      </c>
      <c r="AI712" s="1" t="str">
        <f t="shared" si="812"/>
        <v/>
      </c>
      <c r="AJ712" s="1" t="str">
        <f t="shared" si="813"/>
        <v/>
      </c>
      <c r="AL712" s="167">
        <f t="shared" ref="AL712:BE712" si="864">+IF($AE712="CC",SUMIF($R712:$V712,AL$9,$R731:$V731),0)</f>
        <v>0</v>
      </c>
      <c r="AM712" s="167">
        <f t="shared" si="864"/>
        <v>0</v>
      </c>
      <c r="AN712" s="167">
        <f t="shared" si="864"/>
        <v>0</v>
      </c>
      <c r="AO712" s="167">
        <f t="shared" si="864"/>
        <v>0</v>
      </c>
      <c r="AP712" s="167">
        <f t="shared" si="864"/>
        <v>0</v>
      </c>
      <c r="AQ712" s="167">
        <f t="shared" si="864"/>
        <v>0</v>
      </c>
      <c r="AR712" s="167">
        <f t="shared" si="864"/>
        <v>0</v>
      </c>
      <c r="AS712" s="167">
        <f t="shared" si="864"/>
        <v>0</v>
      </c>
      <c r="AT712" s="167">
        <f t="shared" si="864"/>
        <v>0</v>
      </c>
      <c r="AU712" s="167">
        <f t="shared" si="864"/>
        <v>0</v>
      </c>
      <c r="AV712" s="167">
        <f t="shared" si="864"/>
        <v>0</v>
      </c>
      <c r="AW712" s="167">
        <f t="shared" si="864"/>
        <v>0</v>
      </c>
      <c r="AX712" s="167">
        <f t="shared" si="864"/>
        <v>0</v>
      </c>
      <c r="AY712" s="167">
        <f t="shared" si="864"/>
        <v>0</v>
      </c>
      <c r="AZ712" s="167">
        <f t="shared" si="864"/>
        <v>0</v>
      </c>
      <c r="BA712" s="167">
        <f t="shared" si="864"/>
        <v>0</v>
      </c>
      <c r="BB712" s="167">
        <f t="shared" si="864"/>
        <v>0</v>
      </c>
      <c r="BC712" s="167">
        <f t="shared" si="864"/>
        <v>0</v>
      </c>
      <c r="BD712" s="167">
        <f t="shared" si="864"/>
        <v>0</v>
      </c>
      <c r="BE712" s="167">
        <f t="shared" si="864"/>
        <v>0</v>
      </c>
      <c r="BG712" s="167"/>
    </row>
    <row r="713" spans="1:59" ht="7.5" customHeight="1" thickBot="1">
      <c r="AE713" s="1" t="str">
        <f t="shared" si="790"/>
        <v/>
      </c>
      <c r="AF713" s="1">
        <f t="shared" si="810"/>
        <v>0</v>
      </c>
      <c r="AG713" s="1">
        <f t="shared" ca="1" si="815"/>
        <v>13</v>
      </c>
      <c r="AH713" s="1" t="str">
        <f t="shared" si="811"/>
        <v/>
      </c>
      <c r="AI713" s="1" t="str">
        <f t="shared" si="812"/>
        <v/>
      </c>
      <c r="AJ713" s="1" t="str">
        <f t="shared" si="813"/>
        <v/>
      </c>
      <c r="AL713" s="167">
        <f t="shared" ref="AL713:BE713" si="865">+IF($AE713="CC",SUMIF($R713:$V713,AL$9,$R732:$V732),0)</f>
        <v>0</v>
      </c>
      <c r="AM713" s="167">
        <f t="shared" si="865"/>
        <v>0</v>
      </c>
      <c r="AN713" s="167">
        <f t="shared" si="865"/>
        <v>0</v>
      </c>
      <c r="AO713" s="167">
        <f t="shared" si="865"/>
        <v>0</v>
      </c>
      <c r="AP713" s="167">
        <f t="shared" si="865"/>
        <v>0</v>
      </c>
      <c r="AQ713" s="167">
        <f t="shared" si="865"/>
        <v>0</v>
      </c>
      <c r="AR713" s="167">
        <f t="shared" si="865"/>
        <v>0</v>
      </c>
      <c r="AS713" s="167">
        <f t="shared" si="865"/>
        <v>0</v>
      </c>
      <c r="AT713" s="167">
        <f t="shared" si="865"/>
        <v>0</v>
      </c>
      <c r="AU713" s="167">
        <f t="shared" si="865"/>
        <v>0</v>
      </c>
      <c r="AV713" s="167">
        <f t="shared" si="865"/>
        <v>0</v>
      </c>
      <c r="AW713" s="167">
        <f t="shared" si="865"/>
        <v>0</v>
      </c>
      <c r="AX713" s="167">
        <f t="shared" si="865"/>
        <v>0</v>
      </c>
      <c r="AY713" s="167">
        <f t="shared" si="865"/>
        <v>0</v>
      </c>
      <c r="AZ713" s="167">
        <f t="shared" si="865"/>
        <v>0</v>
      </c>
      <c r="BA713" s="167">
        <f t="shared" si="865"/>
        <v>0</v>
      </c>
      <c r="BB713" s="167">
        <f t="shared" si="865"/>
        <v>0</v>
      </c>
      <c r="BC713" s="167">
        <f t="shared" si="865"/>
        <v>0</v>
      </c>
      <c r="BD713" s="167">
        <f t="shared" si="865"/>
        <v>0</v>
      </c>
      <c r="BE713" s="167">
        <f t="shared" si="865"/>
        <v>0</v>
      </c>
      <c r="BG713" s="167"/>
    </row>
    <row r="714" spans="1:59">
      <c r="C714" s="83" t="s">
        <v>943</v>
      </c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169"/>
      <c r="Y714" s="84"/>
      <c r="Z714" s="84"/>
      <c r="AA714" s="85"/>
      <c r="AE714" s="1" t="str">
        <f t="shared" si="790"/>
        <v/>
      </c>
      <c r="AF714" s="1">
        <f t="shared" si="810"/>
        <v>0</v>
      </c>
      <c r="AG714" s="1">
        <f t="shared" ca="1" si="815"/>
        <v>13</v>
      </c>
      <c r="AH714" s="1" t="str">
        <f t="shared" si="811"/>
        <v/>
      </c>
      <c r="AI714" s="1" t="str">
        <f t="shared" si="812"/>
        <v/>
      </c>
      <c r="AJ714" s="1" t="str">
        <f t="shared" si="813"/>
        <v/>
      </c>
      <c r="AL714" s="167">
        <f t="shared" ref="AL714:BE714" si="866">+IF($AE714="CC",SUMIF($R714:$V714,AL$9,$R733:$V733),0)</f>
        <v>0</v>
      </c>
      <c r="AM714" s="167">
        <f t="shared" si="866"/>
        <v>0</v>
      </c>
      <c r="AN714" s="167">
        <f t="shared" si="866"/>
        <v>0</v>
      </c>
      <c r="AO714" s="167">
        <f t="shared" si="866"/>
        <v>0</v>
      </c>
      <c r="AP714" s="167">
        <f t="shared" si="866"/>
        <v>0</v>
      </c>
      <c r="AQ714" s="167">
        <f t="shared" si="866"/>
        <v>0</v>
      </c>
      <c r="AR714" s="167">
        <f t="shared" si="866"/>
        <v>0</v>
      </c>
      <c r="AS714" s="167">
        <f t="shared" si="866"/>
        <v>0</v>
      </c>
      <c r="AT714" s="167">
        <f t="shared" si="866"/>
        <v>0</v>
      </c>
      <c r="AU714" s="167">
        <f t="shared" si="866"/>
        <v>0</v>
      </c>
      <c r="AV714" s="167">
        <f t="shared" si="866"/>
        <v>0</v>
      </c>
      <c r="AW714" s="167">
        <f t="shared" si="866"/>
        <v>0</v>
      </c>
      <c r="AX714" s="167">
        <f t="shared" si="866"/>
        <v>0</v>
      </c>
      <c r="AY714" s="167">
        <f t="shared" si="866"/>
        <v>0</v>
      </c>
      <c r="AZ714" s="167">
        <f t="shared" si="866"/>
        <v>0</v>
      </c>
      <c r="BA714" s="167">
        <f t="shared" si="866"/>
        <v>0</v>
      </c>
      <c r="BB714" s="167">
        <f t="shared" si="866"/>
        <v>0</v>
      </c>
      <c r="BC714" s="167">
        <f t="shared" si="866"/>
        <v>0</v>
      </c>
      <c r="BD714" s="167">
        <f t="shared" si="866"/>
        <v>0</v>
      </c>
      <c r="BE714" s="167">
        <f t="shared" si="866"/>
        <v>0</v>
      </c>
      <c r="BG714" s="167"/>
    </row>
    <row r="715" spans="1:59">
      <c r="C715" s="843"/>
      <c r="D715" s="844"/>
      <c r="E715" s="844"/>
      <c r="F715" s="844"/>
      <c r="G715" s="844"/>
      <c r="H715" s="844"/>
      <c r="I715" s="844"/>
      <c r="J715" s="844"/>
      <c r="K715" s="844"/>
      <c r="L715" s="844"/>
      <c r="M715" s="844"/>
      <c r="N715" s="844"/>
      <c r="O715" s="844"/>
      <c r="P715" s="844"/>
      <c r="Q715" s="844"/>
      <c r="R715" s="844"/>
      <c r="S715" s="844"/>
      <c r="T715" s="844"/>
      <c r="U715" s="844"/>
      <c r="V715" s="844"/>
      <c r="W715" s="844"/>
      <c r="X715" s="844"/>
      <c r="Y715" s="844"/>
      <c r="Z715" s="844"/>
      <c r="AA715" s="845"/>
      <c r="AE715" s="1" t="str">
        <f t="shared" ref="AE715:AE778" si="867">+IF(L715="7º","CC","")</f>
        <v/>
      </c>
      <c r="AF715" s="1">
        <f t="shared" si="810"/>
        <v>0</v>
      </c>
      <c r="AG715" s="1">
        <f t="shared" ca="1" si="815"/>
        <v>13</v>
      </c>
      <c r="AH715" s="1" t="str">
        <f t="shared" si="811"/>
        <v/>
      </c>
      <c r="AI715" s="1" t="str">
        <f t="shared" si="812"/>
        <v/>
      </c>
      <c r="AJ715" s="1" t="str">
        <f t="shared" si="813"/>
        <v/>
      </c>
      <c r="AL715" s="167">
        <f t="shared" ref="AL715:BE715" si="868">+IF($AE715="CC",SUMIF($R715:$V715,AL$9,$R734:$V734),0)</f>
        <v>0</v>
      </c>
      <c r="AM715" s="167">
        <f t="shared" si="868"/>
        <v>0</v>
      </c>
      <c r="AN715" s="167">
        <f t="shared" si="868"/>
        <v>0</v>
      </c>
      <c r="AO715" s="167">
        <f t="shared" si="868"/>
        <v>0</v>
      </c>
      <c r="AP715" s="167">
        <f t="shared" si="868"/>
        <v>0</v>
      </c>
      <c r="AQ715" s="167">
        <f t="shared" si="868"/>
        <v>0</v>
      </c>
      <c r="AR715" s="167">
        <f t="shared" si="868"/>
        <v>0</v>
      </c>
      <c r="AS715" s="167">
        <f t="shared" si="868"/>
        <v>0</v>
      </c>
      <c r="AT715" s="167">
        <f t="shared" si="868"/>
        <v>0</v>
      </c>
      <c r="AU715" s="167">
        <f t="shared" si="868"/>
        <v>0</v>
      </c>
      <c r="AV715" s="167">
        <f t="shared" si="868"/>
        <v>0</v>
      </c>
      <c r="AW715" s="167">
        <f t="shared" si="868"/>
        <v>0</v>
      </c>
      <c r="AX715" s="167">
        <f t="shared" si="868"/>
        <v>0</v>
      </c>
      <c r="AY715" s="167">
        <f t="shared" si="868"/>
        <v>0</v>
      </c>
      <c r="AZ715" s="167">
        <f t="shared" si="868"/>
        <v>0</v>
      </c>
      <c r="BA715" s="167">
        <f t="shared" si="868"/>
        <v>0</v>
      </c>
      <c r="BB715" s="167">
        <f t="shared" si="868"/>
        <v>0</v>
      </c>
      <c r="BC715" s="167">
        <f t="shared" si="868"/>
        <v>0</v>
      </c>
      <c r="BD715" s="167">
        <f t="shared" si="868"/>
        <v>0</v>
      </c>
      <c r="BE715" s="167">
        <f t="shared" si="868"/>
        <v>0</v>
      </c>
      <c r="BG715" s="167"/>
    </row>
    <row r="716" spans="1:59" ht="15.75" thickBot="1">
      <c r="C716" s="846"/>
      <c r="D716" s="847"/>
      <c r="E716" s="847"/>
      <c r="F716" s="847"/>
      <c r="G716" s="847"/>
      <c r="H716" s="847"/>
      <c r="I716" s="847"/>
      <c r="J716" s="847"/>
      <c r="K716" s="847"/>
      <c r="L716" s="847"/>
      <c r="M716" s="847"/>
      <c r="N716" s="847"/>
      <c r="O716" s="847"/>
      <c r="P716" s="847"/>
      <c r="Q716" s="847"/>
      <c r="R716" s="847"/>
      <c r="S716" s="847"/>
      <c r="T716" s="847"/>
      <c r="U716" s="847"/>
      <c r="V716" s="847"/>
      <c r="W716" s="847"/>
      <c r="X716" s="847"/>
      <c r="Y716" s="847"/>
      <c r="Z716" s="847"/>
      <c r="AA716" s="848"/>
      <c r="AE716" s="1" t="str">
        <f t="shared" si="867"/>
        <v/>
      </c>
      <c r="AF716" s="1">
        <f t="shared" si="810"/>
        <v>0</v>
      </c>
      <c r="AG716" s="1">
        <f t="shared" ca="1" si="815"/>
        <v>13</v>
      </c>
      <c r="AH716" s="1" t="str">
        <f t="shared" si="811"/>
        <v/>
      </c>
      <c r="AI716" s="1" t="str">
        <f t="shared" si="812"/>
        <v/>
      </c>
      <c r="AJ716" s="1" t="str">
        <f t="shared" si="813"/>
        <v/>
      </c>
      <c r="AL716" s="167">
        <f t="shared" ref="AL716:BE716" si="869">+IF($AE716="CC",SUMIF($R716:$V716,AL$9,$R735:$V735),0)</f>
        <v>0</v>
      </c>
      <c r="AM716" s="167">
        <f t="shared" si="869"/>
        <v>0</v>
      </c>
      <c r="AN716" s="167">
        <f t="shared" si="869"/>
        <v>0</v>
      </c>
      <c r="AO716" s="167">
        <f t="shared" si="869"/>
        <v>0</v>
      </c>
      <c r="AP716" s="167">
        <f t="shared" si="869"/>
        <v>0</v>
      </c>
      <c r="AQ716" s="167">
        <f t="shared" si="869"/>
        <v>0</v>
      </c>
      <c r="AR716" s="167">
        <f t="shared" si="869"/>
        <v>0</v>
      </c>
      <c r="AS716" s="167">
        <f t="shared" si="869"/>
        <v>0</v>
      </c>
      <c r="AT716" s="167">
        <f t="shared" si="869"/>
        <v>0</v>
      </c>
      <c r="AU716" s="167">
        <f t="shared" si="869"/>
        <v>0</v>
      </c>
      <c r="AV716" s="167">
        <f t="shared" si="869"/>
        <v>0</v>
      </c>
      <c r="AW716" s="167">
        <f t="shared" si="869"/>
        <v>0</v>
      </c>
      <c r="AX716" s="167">
        <f t="shared" si="869"/>
        <v>0</v>
      </c>
      <c r="AY716" s="167">
        <f t="shared" si="869"/>
        <v>0</v>
      </c>
      <c r="AZ716" s="167">
        <f t="shared" si="869"/>
        <v>0</v>
      </c>
      <c r="BA716" s="167">
        <f t="shared" si="869"/>
        <v>0</v>
      </c>
      <c r="BB716" s="167">
        <f t="shared" si="869"/>
        <v>0</v>
      </c>
      <c r="BC716" s="167">
        <f t="shared" si="869"/>
        <v>0</v>
      </c>
      <c r="BD716" s="167">
        <f t="shared" si="869"/>
        <v>0</v>
      </c>
      <c r="BE716" s="167">
        <f t="shared" si="869"/>
        <v>0</v>
      </c>
      <c r="BG716" s="167"/>
    </row>
    <row r="717" spans="1:59" ht="7.5" customHeight="1" thickBot="1">
      <c r="AE717" s="1" t="str">
        <f t="shared" si="867"/>
        <v/>
      </c>
      <c r="AF717" s="1">
        <f t="shared" si="810"/>
        <v>0</v>
      </c>
      <c r="AG717" s="1">
        <f t="shared" ca="1" si="815"/>
        <v>13</v>
      </c>
      <c r="AH717" s="1" t="str">
        <f t="shared" si="811"/>
        <v/>
      </c>
      <c r="AI717" s="1" t="str">
        <f t="shared" si="812"/>
        <v/>
      </c>
      <c r="AJ717" s="1" t="str">
        <f t="shared" si="813"/>
        <v/>
      </c>
      <c r="AL717" s="167">
        <f t="shared" ref="AL717:BE717" si="870">+IF($AE717="CC",SUMIF($R717:$V717,AL$9,$R736:$V736),0)</f>
        <v>0</v>
      </c>
      <c r="AM717" s="167">
        <f t="shared" si="870"/>
        <v>0</v>
      </c>
      <c r="AN717" s="167">
        <f t="shared" si="870"/>
        <v>0</v>
      </c>
      <c r="AO717" s="167">
        <f t="shared" si="870"/>
        <v>0</v>
      </c>
      <c r="AP717" s="167">
        <f t="shared" si="870"/>
        <v>0</v>
      </c>
      <c r="AQ717" s="167">
        <f t="shared" si="870"/>
        <v>0</v>
      </c>
      <c r="AR717" s="167">
        <f t="shared" si="870"/>
        <v>0</v>
      </c>
      <c r="AS717" s="167">
        <f t="shared" si="870"/>
        <v>0</v>
      </c>
      <c r="AT717" s="167">
        <f t="shared" si="870"/>
        <v>0</v>
      </c>
      <c r="AU717" s="167">
        <f t="shared" si="870"/>
        <v>0</v>
      </c>
      <c r="AV717" s="167">
        <f t="shared" si="870"/>
        <v>0</v>
      </c>
      <c r="AW717" s="167">
        <f t="shared" si="870"/>
        <v>0</v>
      </c>
      <c r="AX717" s="167">
        <f t="shared" si="870"/>
        <v>0</v>
      </c>
      <c r="AY717" s="167">
        <f t="shared" si="870"/>
        <v>0</v>
      </c>
      <c r="AZ717" s="167">
        <f t="shared" si="870"/>
        <v>0</v>
      </c>
      <c r="BA717" s="167">
        <f t="shared" si="870"/>
        <v>0</v>
      </c>
      <c r="BB717" s="167">
        <f t="shared" si="870"/>
        <v>0</v>
      </c>
      <c r="BC717" s="167">
        <f t="shared" si="870"/>
        <v>0</v>
      </c>
      <c r="BD717" s="167">
        <f t="shared" si="870"/>
        <v>0</v>
      </c>
      <c r="BE717" s="167">
        <f t="shared" si="870"/>
        <v>0</v>
      </c>
      <c r="BG717" s="167"/>
    </row>
    <row r="718" spans="1:59">
      <c r="C718" s="890" t="s">
        <v>944</v>
      </c>
      <c r="D718" s="891"/>
      <c r="E718" s="891"/>
      <c r="F718" s="891"/>
      <c r="G718" s="891"/>
      <c r="H718" s="891"/>
      <c r="I718" s="891"/>
      <c r="J718" s="891"/>
      <c r="K718" s="891"/>
      <c r="L718" s="891"/>
      <c r="M718" s="891"/>
      <c r="N718" s="891"/>
      <c r="O718" s="891"/>
      <c r="P718" s="891"/>
      <c r="Q718" s="891"/>
      <c r="R718" s="891"/>
      <c r="S718" s="891"/>
      <c r="T718" s="891"/>
      <c r="U718" s="891"/>
      <c r="V718" s="891"/>
      <c r="W718" s="891"/>
      <c r="X718" s="891"/>
      <c r="Y718" s="891"/>
      <c r="Z718" s="891"/>
      <c r="AA718" s="892"/>
      <c r="AE718" s="1" t="str">
        <f t="shared" si="867"/>
        <v/>
      </c>
      <c r="AF718" s="1">
        <f t="shared" si="810"/>
        <v>0</v>
      </c>
      <c r="AG718" s="1">
        <f t="shared" ca="1" si="815"/>
        <v>13</v>
      </c>
      <c r="AH718" s="1" t="str">
        <f t="shared" si="811"/>
        <v/>
      </c>
      <c r="AI718" s="1" t="str">
        <f t="shared" si="812"/>
        <v/>
      </c>
      <c r="AJ718" s="1" t="str">
        <f t="shared" si="813"/>
        <v/>
      </c>
      <c r="AL718" s="167">
        <f t="shared" ref="AL718:BE718" si="871">+IF($AE718="CC",SUMIF($R718:$V718,AL$9,$R737:$V737),0)</f>
        <v>0</v>
      </c>
      <c r="AM718" s="167">
        <f t="shared" si="871"/>
        <v>0</v>
      </c>
      <c r="AN718" s="167">
        <f t="shared" si="871"/>
        <v>0</v>
      </c>
      <c r="AO718" s="167">
        <f t="shared" si="871"/>
        <v>0</v>
      </c>
      <c r="AP718" s="167">
        <f t="shared" si="871"/>
        <v>0</v>
      </c>
      <c r="AQ718" s="167">
        <f t="shared" si="871"/>
        <v>0</v>
      </c>
      <c r="AR718" s="167">
        <f t="shared" si="871"/>
        <v>0</v>
      </c>
      <c r="AS718" s="167">
        <f t="shared" si="871"/>
        <v>0</v>
      </c>
      <c r="AT718" s="167">
        <f t="shared" si="871"/>
        <v>0</v>
      </c>
      <c r="AU718" s="167">
        <f t="shared" si="871"/>
        <v>0</v>
      </c>
      <c r="AV718" s="167">
        <f t="shared" si="871"/>
        <v>0</v>
      </c>
      <c r="AW718" s="167">
        <f t="shared" si="871"/>
        <v>0</v>
      </c>
      <c r="AX718" s="167">
        <f t="shared" si="871"/>
        <v>0</v>
      </c>
      <c r="AY718" s="167">
        <f t="shared" si="871"/>
        <v>0</v>
      </c>
      <c r="AZ718" s="167">
        <f t="shared" si="871"/>
        <v>0</v>
      </c>
      <c r="BA718" s="167">
        <f t="shared" si="871"/>
        <v>0</v>
      </c>
      <c r="BB718" s="167">
        <f t="shared" si="871"/>
        <v>0</v>
      </c>
      <c r="BC718" s="167">
        <f t="shared" si="871"/>
        <v>0</v>
      </c>
      <c r="BD718" s="167">
        <f t="shared" si="871"/>
        <v>0</v>
      </c>
      <c r="BE718" s="167">
        <f t="shared" si="871"/>
        <v>0</v>
      </c>
      <c r="BG718" s="167"/>
    </row>
    <row r="719" spans="1:59" ht="15.75" thickBot="1">
      <c r="C719" s="893"/>
      <c r="D719" s="894"/>
      <c r="E719" s="894"/>
      <c r="F719" s="894"/>
      <c r="G719" s="894"/>
      <c r="H719" s="894"/>
      <c r="I719" s="894"/>
      <c r="J719" s="894"/>
      <c r="K719" s="894"/>
      <c r="L719" s="894"/>
      <c r="M719" s="894"/>
      <c r="N719" s="894"/>
      <c r="O719" s="894"/>
      <c r="P719" s="894"/>
      <c r="Q719" s="894"/>
      <c r="R719" s="894"/>
      <c r="S719" s="894"/>
      <c r="T719" s="894"/>
      <c r="U719" s="894"/>
      <c r="V719" s="894"/>
      <c r="W719" s="894"/>
      <c r="X719" s="894"/>
      <c r="Y719" s="894"/>
      <c r="Z719" s="894"/>
      <c r="AA719" s="895"/>
      <c r="AE719" s="1" t="str">
        <f t="shared" si="867"/>
        <v/>
      </c>
      <c r="AF719" s="1">
        <f t="shared" si="810"/>
        <v>0</v>
      </c>
      <c r="AG719" s="1">
        <f t="shared" ca="1" si="815"/>
        <v>13</v>
      </c>
      <c r="AH719" s="1" t="str">
        <f t="shared" si="811"/>
        <v/>
      </c>
      <c r="AI719" s="1" t="str">
        <f t="shared" si="812"/>
        <v/>
      </c>
      <c r="AJ719" s="1" t="str">
        <f t="shared" si="813"/>
        <v/>
      </c>
      <c r="AL719" s="167">
        <f t="shared" ref="AL719:BE719" si="872">+IF($AE719="CC",SUMIF($R719:$V719,AL$9,$R738:$V738),0)</f>
        <v>0</v>
      </c>
      <c r="AM719" s="167">
        <f t="shared" si="872"/>
        <v>0</v>
      </c>
      <c r="AN719" s="167">
        <f t="shared" si="872"/>
        <v>0</v>
      </c>
      <c r="AO719" s="167">
        <f t="shared" si="872"/>
        <v>0</v>
      </c>
      <c r="AP719" s="167">
        <f t="shared" si="872"/>
        <v>0</v>
      </c>
      <c r="AQ719" s="167">
        <f t="shared" si="872"/>
        <v>0</v>
      </c>
      <c r="AR719" s="167">
        <f t="shared" si="872"/>
        <v>0</v>
      </c>
      <c r="AS719" s="167">
        <f t="shared" si="872"/>
        <v>0</v>
      </c>
      <c r="AT719" s="167">
        <f t="shared" si="872"/>
        <v>0</v>
      </c>
      <c r="AU719" s="167">
        <f t="shared" si="872"/>
        <v>0</v>
      </c>
      <c r="AV719" s="167">
        <f t="shared" si="872"/>
        <v>0</v>
      </c>
      <c r="AW719" s="167">
        <f t="shared" si="872"/>
        <v>0</v>
      </c>
      <c r="AX719" s="167">
        <f t="shared" si="872"/>
        <v>0</v>
      </c>
      <c r="AY719" s="167">
        <f t="shared" si="872"/>
        <v>0</v>
      </c>
      <c r="AZ719" s="167">
        <f t="shared" si="872"/>
        <v>0</v>
      </c>
      <c r="BA719" s="167">
        <f t="shared" si="872"/>
        <v>0</v>
      </c>
      <c r="BB719" s="167">
        <f t="shared" si="872"/>
        <v>0</v>
      </c>
      <c r="BC719" s="167">
        <f t="shared" si="872"/>
        <v>0</v>
      </c>
      <c r="BD719" s="167">
        <f t="shared" si="872"/>
        <v>0</v>
      </c>
      <c r="BE719" s="167">
        <f t="shared" si="872"/>
        <v>0</v>
      </c>
      <c r="BG719" s="167"/>
    </row>
    <row r="720" spans="1:59" ht="14.25" customHeight="1">
      <c r="AE720" s="1" t="str">
        <f t="shared" si="867"/>
        <v/>
      </c>
      <c r="AF720" s="1">
        <f t="shared" si="810"/>
        <v>0</v>
      </c>
      <c r="AG720" s="1">
        <f t="shared" ca="1" si="815"/>
        <v>13</v>
      </c>
      <c r="AH720" s="1" t="str">
        <f t="shared" si="811"/>
        <v/>
      </c>
      <c r="AI720" s="1" t="str">
        <f t="shared" si="812"/>
        <v/>
      </c>
      <c r="AJ720" s="1" t="str">
        <f t="shared" si="813"/>
        <v/>
      </c>
      <c r="AL720" s="167">
        <f t="shared" ref="AL720:BE720" si="873">+IF($AE720="CC",SUMIF($R720:$V720,AL$9,$R739:$V739),0)</f>
        <v>0</v>
      </c>
      <c r="AM720" s="167">
        <f t="shared" si="873"/>
        <v>0</v>
      </c>
      <c r="AN720" s="167">
        <f t="shared" si="873"/>
        <v>0</v>
      </c>
      <c r="AO720" s="167">
        <f t="shared" si="873"/>
        <v>0</v>
      </c>
      <c r="AP720" s="167">
        <f t="shared" si="873"/>
        <v>0</v>
      </c>
      <c r="AQ720" s="167">
        <f t="shared" si="873"/>
        <v>0</v>
      </c>
      <c r="AR720" s="167">
        <f t="shared" si="873"/>
        <v>0</v>
      </c>
      <c r="AS720" s="167">
        <f t="shared" si="873"/>
        <v>0</v>
      </c>
      <c r="AT720" s="167">
        <f t="shared" si="873"/>
        <v>0</v>
      </c>
      <c r="AU720" s="167">
        <f t="shared" si="873"/>
        <v>0</v>
      </c>
      <c r="AV720" s="167">
        <f t="shared" si="873"/>
        <v>0</v>
      </c>
      <c r="AW720" s="167">
        <f t="shared" si="873"/>
        <v>0</v>
      </c>
      <c r="AX720" s="167">
        <f t="shared" si="873"/>
        <v>0</v>
      </c>
      <c r="AY720" s="167">
        <f t="shared" si="873"/>
        <v>0</v>
      </c>
      <c r="AZ720" s="167">
        <f t="shared" si="873"/>
        <v>0</v>
      </c>
      <c r="BA720" s="167">
        <f t="shared" si="873"/>
        <v>0</v>
      </c>
      <c r="BB720" s="167">
        <f t="shared" si="873"/>
        <v>0</v>
      </c>
      <c r="BC720" s="167">
        <f t="shared" si="873"/>
        <v>0</v>
      </c>
      <c r="BD720" s="167">
        <f t="shared" si="873"/>
        <v>0</v>
      </c>
      <c r="BE720" s="167">
        <f t="shared" si="873"/>
        <v>0</v>
      </c>
      <c r="BG720" s="167"/>
    </row>
    <row r="721" spans="1:59" s="44" customFormat="1" ht="14.25" customHeight="1" thickBot="1">
      <c r="X721" s="170"/>
      <c r="AE721" s="1" t="str">
        <f t="shared" si="867"/>
        <v/>
      </c>
      <c r="AF721" s="1">
        <f t="shared" si="810"/>
        <v>0</v>
      </c>
      <c r="AG721" s="1">
        <f t="shared" ca="1" si="815"/>
        <v>13</v>
      </c>
      <c r="AH721" s="1" t="str">
        <f t="shared" si="811"/>
        <v/>
      </c>
      <c r="AI721" s="1" t="str">
        <f t="shared" si="812"/>
        <v/>
      </c>
      <c r="AJ721" s="1" t="str">
        <f t="shared" si="813"/>
        <v/>
      </c>
      <c r="AL721" s="167">
        <f t="shared" ref="AL721:BE721" si="874">+IF($AE721="CC",SUMIF($R721:$V721,AL$9,$R740:$V740),0)</f>
        <v>0</v>
      </c>
      <c r="AM721" s="167">
        <f t="shared" si="874"/>
        <v>0</v>
      </c>
      <c r="AN721" s="167">
        <f t="shared" si="874"/>
        <v>0</v>
      </c>
      <c r="AO721" s="167">
        <f t="shared" si="874"/>
        <v>0</v>
      </c>
      <c r="AP721" s="167">
        <f t="shared" si="874"/>
        <v>0</v>
      </c>
      <c r="AQ721" s="167">
        <f t="shared" si="874"/>
        <v>0</v>
      </c>
      <c r="AR721" s="167">
        <f t="shared" si="874"/>
        <v>0</v>
      </c>
      <c r="AS721" s="167">
        <f t="shared" si="874"/>
        <v>0</v>
      </c>
      <c r="AT721" s="167">
        <f t="shared" si="874"/>
        <v>0</v>
      </c>
      <c r="AU721" s="167">
        <f t="shared" si="874"/>
        <v>0</v>
      </c>
      <c r="AV721" s="167">
        <f t="shared" si="874"/>
        <v>0</v>
      </c>
      <c r="AW721" s="167">
        <f t="shared" si="874"/>
        <v>0</v>
      </c>
      <c r="AX721" s="167">
        <f t="shared" si="874"/>
        <v>0</v>
      </c>
      <c r="AY721" s="167">
        <f t="shared" si="874"/>
        <v>0</v>
      </c>
      <c r="AZ721" s="167">
        <f t="shared" si="874"/>
        <v>0</v>
      </c>
      <c r="BA721" s="167">
        <f t="shared" si="874"/>
        <v>0</v>
      </c>
      <c r="BB721" s="167">
        <f t="shared" si="874"/>
        <v>0</v>
      </c>
      <c r="BC721" s="167">
        <f t="shared" si="874"/>
        <v>0</v>
      </c>
      <c r="BD721" s="167">
        <f t="shared" si="874"/>
        <v>0</v>
      </c>
      <c r="BE721" s="167">
        <f t="shared" si="874"/>
        <v>0</v>
      </c>
      <c r="BG721" s="170"/>
    </row>
    <row r="722" spans="1:59" s="44" customFormat="1" ht="14.25" customHeight="1" thickBot="1">
      <c r="D722" s="835">
        <f>+'Formulario 1'!$C$20</f>
        <v>0</v>
      </c>
      <c r="E722" s="835"/>
      <c r="F722" s="835"/>
      <c r="H722" s="972"/>
      <c r="I722" s="972"/>
      <c r="O722" s="897" t="str">
        <f>+'Formulario 1'!$F$14</f>
        <v>Provincia:</v>
      </c>
      <c r="P722" s="898"/>
      <c r="Q722" s="899" t="str">
        <f>+'Formulario 1'!$G$14</f>
        <v>GUANACASTE</v>
      </c>
      <c r="R722" s="900"/>
      <c r="S722" s="900"/>
      <c r="T722" s="900"/>
      <c r="U722" s="901"/>
      <c r="V722" s="902" t="s">
        <v>945</v>
      </c>
      <c r="W722" s="903"/>
      <c r="X722" s="906">
        <f>+'Formulario 1'!$C$16</f>
        <v>26780563</v>
      </c>
      <c r="Y722" s="907"/>
      <c r="Z722" s="908"/>
      <c r="AE722" s="1" t="str">
        <f t="shared" si="867"/>
        <v/>
      </c>
      <c r="AF722" s="1">
        <f t="shared" si="810"/>
        <v>0</v>
      </c>
      <c r="AG722" s="1">
        <f t="shared" ca="1" si="815"/>
        <v>13</v>
      </c>
      <c r="AH722" s="1" t="str">
        <f t="shared" si="811"/>
        <v/>
      </c>
      <c r="AI722" s="1" t="str">
        <f t="shared" si="812"/>
        <v/>
      </c>
      <c r="AJ722" s="1" t="str">
        <f t="shared" si="813"/>
        <v/>
      </c>
      <c r="AL722" s="167">
        <f t="shared" ref="AL722:BE722" si="875">+IF($AE722="CC",SUMIF($R722:$V722,AL$9,$R741:$V741),0)</f>
        <v>0</v>
      </c>
      <c r="AM722" s="167">
        <f t="shared" si="875"/>
        <v>0</v>
      </c>
      <c r="AN722" s="167">
        <f t="shared" si="875"/>
        <v>0</v>
      </c>
      <c r="AO722" s="167">
        <f t="shared" si="875"/>
        <v>0</v>
      </c>
      <c r="AP722" s="167">
        <f t="shared" si="875"/>
        <v>0</v>
      </c>
      <c r="AQ722" s="167">
        <f t="shared" si="875"/>
        <v>0</v>
      </c>
      <c r="AR722" s="167">
        <f t="shared" si="875"/>
        <v>0</v>
      </c>
      <c r="AS722" s="167">
        <f t="shared" si="875"/>
        <v>0</v>
      </c>
      <c r="AT722" s="167">
        <f t="shared" si="875"/>
        <v>0</v>
      </c>
      <c r="AU722" s="167">
        <f t="shared" si="875"/>
        <v>0</v>
      </c>
      <c r="AV722" s="167">
        <f t="shared" si="875"/>
        <v>0</v>
      </c>
      <c r="AW722" s="167">
        <f t="shared" si="875"/>
        <v>0</v>
      </c>
      <c r="AX722" s="167">
        <f t="shared" si="875"/>
        <v>0</v>
      </c>
      <c r="AY722" s="167">
        <f t="shared" si="875"/>
        <v>0</v>
      </c>
      <c r="AZ722" s="167">
        <f t="shared" si="875"/>
        <v>0</v>
      </c>
      <c r="BA722" s="167">
        <f t="shared" si="875"/>
        <v>0</v>
      </c>
      <c r="BB722" s="167">
        <f t="shared" si="875"/>
        <v>0</v>
      </c>
      <c r="BC722" s="167">
        <f t="shared" si="875"/>
        <v>0</v>
      </c>
      <c r="BD722" s="167">
        <f t="shared" si="875"/>
        <v>0</v>
      </c>
      <c r="BE722" s="167">
        <f t="shared" si="875"/>
        <v>0</v>
      </c>
      <c r="BG722" s="170"/>
    </row>
    <row r="723" spans="1:59" s="44" customFormat="1" ht="14.25" customHeight="1">
      <c r="D723" s="868" t="s">
        <v>946</v>
      </c>
      <c r="E723" s="868"/>
      <c r="F723" s="868"/>
      <c r="H723" s="868" t="s">
        <v>947</v>
      </c>
      <c r="I723" s="868"/>
      <c r="K723" s="302" t="s">
        <v>948</v>
      </c>
      <c r="O723" s="870" t="str">
        <f>+'Formulario 1'!$F$15</f>
        <v>Cantón:</v>
      </c>
      <c r="P723" s="871"/>
      <c r="Q723" s="872" t="str">
        <f>+'Formulario 1'!$G$15</f>
        <v>ABANGARES</v>
      </c>
      <c r="R723" s="873"/>
      <c r="S723" s="873"/>
      <c r="T723" s="873"/>
      <c r="U723" s="874"/>
      <c r="V723" s="904"/>
      <c r="W723" s="905"/>
      <c r="X723" s="909" t="str">
        <f>IF('Formulario 1'!D701="","",'Formulario 1'!D701)</f>
        <v/>
      </c>
      <c r="Y723" s="910"/>
      <c r="Z723" s="911"/>
      <c r="AE723" s="1" t="str">
        <f t="shared" si="867"/>
        <v/>
      </c>
      <c r="AF723" s="1">
        <f t="shared" si="810"/>
        <v>0</v>
      </c>
      <c r="AG723" s="1">
        <f t="shared" ca="1" si="815"/>
        <v>13</v>
      </c>
      <c r="AH723" s="1" t="str">
        <f t="shared" si="811"/>
        <v/>
      </c>
      <c r="AI723" s="1" t="str">
        <f t="shared" si="812"/>
        <v/>
      </c>
      <c r="AJ723" s="1" t="str">
        <f t="shared" si="813"/>
        <v/>
      </c>
      <c r="AL723" s="167">
        <f t="shared" ref="AL723:BE723" si="876">+IF($AE723="CC",SUMIF($R723:$V723,AL$9,$R742:$V742),0)</f>
        <v>0</v>
      </c>
      <c r="AM723" s="167">
        <f t="shared" si="876"/>
        <v>0</v>
      </c>
      <c r="AN723" s="167">
        <f t="shared" si="876"/>
        <v>0</v>
      </c>
      <c r="AO723" s="167">
        <f t="shared" si="876"/>
        <v>0</v>
      </c>
      <c r="AP723" s="167">
        <f t="shared" si="876"/>
        <v>0</v>
      </c>
      <c r="AQ723" s="167">
        <f t="shared" si="876"/>
        <v>0</v>
      </c>
      <c r="AR723" s="167">
        <f t="shared" si="876"/>
        <v>0</v>
      </c>
      <c r="AS723" s="167">
        <f t="shared" si="876"/>
        <v>0</v>
      </c>
      <c r="AT723" s="167">
        <f t="shared" si="876"/>
        <v>0</v>
      </c>
      <c r="AU723" s="167">
        <f t="shared" si="876"/>
        <v>0</v>
      </c>
      <c r="AV723" s="167">
        <f t="shared" si="876"/>
        <v>0</v>
      </c>
      <c r="AW723" s="167">
        <f t="shared" si="876"/>
        <v>0</v>
      </c>
      <c r="AX723" s="167">
        <f t="shared" si="876"/>
        <v>0</v>
      </c>
      <c r="AY723" s="167">
        <f t="shared" si="876"/>
        <v>0</v>
      </c>
      <c r="AZ723" s="167">
        <f t="shared" si="876"/>
        <v>0</v>
      </c>
      <c r="BA723" s="167">
        <f t="shared" si="876"/>
        <v>0</v>
      </c>
      <c r="BB723" s="167">
        <f t="shared" si="876"/>
        <v>0</v>
      </c>
      <c r="BC723" s="167">
        <f t="shared" si="876"/>
        <v>0</v>
      </c>
      <c r="BD723" s="167">
        <f t="shared" si="876"/>
        <v>0</v>
      </c>
      <c r="BE723" s="167">
        <f t="shared" si="876"/>
        <v>0</v>
      </c>
      <c r="BG723" s="170"/>
    </row>
    <row r="724" spans="1:59" s="44" customFormat="1" ht="14.25" customHeight="1">
      <c r="O724" s="870" t="str">
        <f>+'Formulario 1'!$F$16</f>
        <v>Distrito:</v>
      </c>
      <c r="P724" s="871"/>
      <c r="Q724" s="872" t="str">
        <f>+'Formulario 1'!$G$16</f>
        <v>COLORADO</v>
      </c>
      <c r="R724" s="873"/>
      <c r="S724" s="873"/>
      <c r="T724" s="873"/>
      <c r="U724" s="874"/>
      <c r="V724" s="875" t="s">
        <v>949</v>
      </c>
      <c r="W724" s="876"/>
      <c r="X724" s="879">
        <f>+'Formulario 1'!$C$17</f>
        <v>26780376</v>
      </c>
      <c r="Y724" s="880"/>
      <c r="Z724" s="881"/>
      <c r="AE724" s="1" t="str">
        <f t="shared" si="867"/>
        <v/>
      </c>
      <c r="AF724" s="1">
        <f t="shared" si="810"/>
        <v>0</v>
      </c>
      <c r="AG724" s="1">
        <f t="shared" ca="1" si="815"/>
        <v>13</v>
      </c>
      <c r="AH724" s="1" t="str">
        <f t="shared" si="811"/>
        <v/>
      </c>
      <c r="AI724" s="1" t="str">
        <f t="shared" si="812"/>
        <v/>
      </c>
      <c r="AJ724" s="1" t="str">
        <f t="shared" si="813"/>
        <v/>
      </c>
      <c r="AL724" s="167">
        <f t="shared" ref="AL724:BE724" si="877">+IF($AE724="CC",SUMIF($R724:$V724,AL$9,$R743:$V743),0)</f>
        <v>0</v>
      </c>
      <c r="AM724" s="167">
        <f t="shared" si="877"/>
        <v>0</v>
      </c>
      <c r="AN724" s="167">
        <f t="shared" si="877"/>
        <v>0</v>
      </c>
      <c r="AO724" s="167">
        <f t="shared" si="877"/>
        <v>0</v>
      </c>
      <c r="AP724" s="167">
        <f t="shared" si="877"/>
        <v>0</v>
      </c>
      <c r="AQ724" s="167">
        <f t="shared" si="877"/>
        <v>0</v>
      </c>
      <c r="AR724" s="167">
        <f t="shared" si="877"/>
        <v>0</v>
      </c>
      <c r="AS724" s="167">
        <f t="shared" si="877"/>
        <v>0</v>
      </c>
      <c r="AT724" s="167">
        <f t="shared" si="877"/>
        <v>0</v>
      </c>
      <c r="AU724" s="167">
        <f t="shared" si="877"/>
        <v>0</v>
      </c>
      <c r="AV724" s="167">
        <f t="shared" si="877"/>
        <v>0</v>
      </c>
      <c r="AW724" s="167">
        <f t="shared" si="877"/>
        <v>0</v>
      </c>
      <c r="AX724" s="167">
        <f t="shared" si="877"/>
        <v>0</v>
      </c>
      <c r="AY724" s="167">
        <f t="shared" si="877"/>
        <v>0</v>
      </c>
      <c r="AZ724" s="167">
        <f t="shared" si="877"/>
        <v>0</v>
      </c>
      <c r="BA724" s="167">
        <f t="shared" si="877"/>
        <v>0</v>
      </c>
      <c r="BB724" s="167">
        <f t="shared" si="877"/>
        <v>0</v>
      </c>
      <c r="BC724" s="167">
        <f t="shared" si="877"/>
        <v>0</v>
      </c>
      <c r="BD724" s="167">
        <f t="shared" si="877"/>
        <v>0</v>
      </c>
      <c r="BE724" s="167">
        <f t="shared" si="877"/>
        <v>0</v>
      </c>
      <c r="BG724" s="170"/>
    </row>
    <row r="725" spans="1:59" ht="14.25" customHeight="1" thickBot="1">
      <c r="O725" s="882" t="str">
        <f>+'Formulario 1'!$F$17</f>
        <v>Poblado:</v>
      </c>
      <c r="P725" s="883"/>
      <c r="Q725" s="884" t="str">
        <f>+'Formulario 1'!$G$17</f>
        <v>COLORADO</v>
      </c>
      <c r="R725" s="885"/>
      <c r="S725" s="885"/>
      <c r="T725" s="885"/>
      <c r="U725" s="886"/>
      <c r="V725" s="877"/>
      <c r="W725" s="878"/>
      <c r="X725" s="887" t="str">
        <f>IF('Formulario 1'!D702="","",'Formulario 1'!D702)</f>
        <v/>
      </c>
      <c r="Y725" s="888"/>
      <c r="Z725" s="889"/>
      <c r="AE725" s="1" t="str">
        <f t="shared" si="867"/>
        <v/>
      </c>
      <c r="AF725" s="1">
        <f t="shared" si="810"/>
        <v>0</v>
      </c>
      <c r="AG725" s="1">
        <f t="shared" ca="1" si="815"/>
        <v>13</v>
      </c>
      <c r="AH725" s="1" t="str">
        <f t="shared" si="811"/>
        <v/>
      </c>
      <c r="AI725" s="1" t="str">
        <f t="shared" si="812"/>
        <v/>
      </c>
      <c r="AJ725" s="1" t="str">
        <f t="shared" si="813"/>
        <v/>
      </c>
      <c r="AL725" s="167">
        <f t="shared" ref="AL725:BE725" si="878">+IF($AE725="CC",SUMIF($R725:$V725,AL$9,$R744:$V744),0)</f>
        <v>0</v>
      </c>
      <c r="AM725" s="167">
        <f t="shared" si="878"/>
        <v>0</v>
      </c>
      <c r="AN725" s="167">
        <f t="shared" si="878"/>
        <v>0</v>
      </c>
      <c r="AO725" s="167">
        <f t="shared" si="878"/>
        <v>0</v>
      </c>
      <c r="AP725" s="167">
        <f t="shared" si="878"/>
        <v>0</v>
      </c>
      <c r="AQ725" s="167">
        <f t="shared" si="878"/>
        <v>0</v>
      </c>
      <c r="AR725" s="167">
        <f t="shared" si="878"/>
        <v>0</v>
      </c>
      <c r="AS725" s="167">
        <f t="shared" si="878"/>
        <v>0</v>
      </c>
      <c r="AT725" s="167">
        <f t="shared" si="878"/>
        <v>0</v>
      </c>
      <c r="AU725" s="167">
        <f t="shared" si="878"/>
        <v>0</v>
      </c>
      <c r="AV725" s="167">
        <f t="shared" si="878"/>
        <v>0</v>
      </c>
      <c r="AW725" s="167">
        <f t="shared" si="878"/>
        <v>0</v>
      </c>
      <c r="AX725" s="167">
        <f t="shared" si="878"/>
        <v>0</v>
      </c>
      <c r="AY725" s="167">
        <f t="shared" si="878"/>
        <v>0</v>
      </c>
      <c r="AZ725" s="167">
        <f t="shared" si="878"/>
        <v>0</v>
      </c>
      <c r="BA725" s="167">
        <f t="shared" si="878"/>
        <v>0</v>
      </c>
      <c r="BB725" s="167">
        <f t="shared" si="878"/>
        <v>0</v>
      </c>
      <c r="BC725" s="167">
        <f t="shared" si="878"/>
        <v>0</v>
      </c>
      <c r="BD725" s="167">
        <f t="shared" si="878"/>
        <v>0</v>
      </c>
      <c r="BE725" s="167">
        <f t="shared" si="878"/>
        <v>0</v>
      </c>
      <c r="BG725" s="167"/>
    </row>
    <row r="726" spans="1:59" ht="14.25" customHeight="1">
      <c r="X726" s="171"/>
      <c r="Y726" s="45"/>
      <c r="AE726" s="1" t="str">
        <f t="shared" si="867"/>
        <v/>
      </c>
      <c r="AF726" s="1">
        <f t="shared" si="810"/>
        <v>0</v>
      </c>
      <c r="AG726" s="1">
        <f t="shared" ca="1" si="815"/>
        <v>13</v>
      </c>
      <c r="AH726" s="1" t="str">
        <f t="shared" si="811"/>
        <v/>
      </c>
      <c r="AI726" s="1" t="str">
        <f t="shared" si="812"/>
        <v/>
      </c>
      <c r="AJ726" s="1" t="str">
        <f t="shared" si="813"/>
        <v/>
      </c>
      <c r="AL726" s="167">
        <f t="shared" ref="AL726:BE726" si="879">+IF($AE726="CC",SUMIF($R726:$V726,AL$9,$R745:$V745),0)</f>
        <v>0</v>
      </c>
      <c r="AM726" s="167">
        <f t="shared" si="879"/>
        <v>0</v>
      </c>
      <c r="AN726" s="167">
        <f t="shared" si="879"/>
        <v>0</v>
      </c>
      <c r="AO726" s="167">
        <f t="shared" si="879"/>
        <v>0</v>
      </c>
      <c r="AP726" s="167">
        <f t="shared" si="879"/>
        <v>0</v>
      </c>
      <c r="AQ726" s="167">
        <f t="shared" si="879"/>
        <v>0</v>
      </c>
      <c r="AR726" s="167">
        <f t="shared" si="879"/>
        <v>0</v>
      </c>
      <c r="AS726" s="167">
        <f t="shared" si="879"/>
        <v>0</v>
      </c>
      <c r="AT726" s="167">
        <f t="shared" si="879"/>
        <v>0</v>
      </c>
      <c r="AU726" s="167">
        <f t="shared" si="879"/>
        <v>0</v>
      </c>
      <c r="AV726" s="167">
        <f t="shared" si="879"/>
        <v>0</v>
      </c>
      <c r="AW726" s="167">
        <f t="shared" si="879"/>
        <v>0</v>
      </c>
      <c r="AX726" s="167">
        <f t="shared" si="879"/>
        <v>0</v>
      </c>
      <c r="AY726" s="167">
        <f t="shared" si="879"/>
        <v>0</v>
      </c>
      <c r="AZ726" s="167">
        <f t="shared" si="879"/>
        <v>0</v>
      </c>
      <c r="BA726" s="167">
        <f t="shared" si="879"/>
        <v>0</v>
      </c>
      <c r="BB726" s="167">
        <f t="shared" si="879"/>
        <v>0</v>
      </c>
      <c r="BC726" s="167">
        <f t="shared" si="879"/>
        <v>0</v>
      </c>
      <c r="BD726" s="167">
        <f t="shared" si="879"/>
        <v>0</v>
      </c>
      <c r="BE726" s="167">
        <f t="shared" si="879"/>
        <v>0</v>
      </c>
      <c r="BG726" s="167"/>
    </row>
    <row r="727" spans="1:59" ht="14.25" customHeight="1" thickBot="1">
      <c r="D727" s="835"/>
      <c r="E727" s="835"/>
      <c r="F727" s="835"/>
      <c r="G727" s="44"/>
      <c r="H727" s="835"/>
      <c r="I727" s="835"/>
      <c r="J727" s="44"/>
      <c r="K727" s="44"/>
      <c r="AE727" s="1" t="str">
        <f t="shared" si="867"/>
        <v/>
      </c>
      <c r="AF727" s="1">
        <f t="shared" si="810"/>
        <v>0</v>
      </c>
      <c r="AG727" s="1">
        <f t="shared" ca="1" si="815"/>
        <v>13</v>
      </c>
      <c r="AH727" s="1" t="str">
        <f t="shared" si="811"/>
        <v/>
      </c>
      <c r="AI727" s="1" t="str">
        <f t="shared" si="812"/>
        <v/>
      </c>
      <c r="AJ727" s="1" t="str">
        <f t="shared" si="813"/>
        <v/>
      </c>
      <c r="AL727" s="167">
        <f t="shared" ref="AL727:BE727" si="880">+IF($AE727="CC",SUMIF($R727:$V727,AL$9,$R746:$V746),0)</f>
        <v>0</v>
      </c>
      <c r="AM727" s="167">
        <f t="shared" si="880"/>
        <v>0</v>
      </c>
      <c r="AN727" s="167">
        <f t="shared" si="880"/>
        <v>0</v>
      </c>
      <c r="AO727" s="167">
        <f t="shared" si="880"/>
        <v>0</v>
      </c>
      <c r="AP727" s="167">
        <f t="shared" si="880"/>
        <v>0</v>
      </c>
      <c r="AQ727" s="167">
        <f t="shared" si="880"/>
        <v>0</v>
      </c>
      <c r="AR727" s="167">
        <f t="shared" si="880"/>
        <v>0</v>
      </c>
      <c r="AS727" s="167">
        <f t="shared" si="880"/>
        <v>0</v>
      </c>
      <c r="AT727" s="167">
        <f t="shared" si="880"/>
        <v>0</v>
      </c>
      <c r="AU727" s="167">
        <f t="shared" si="880"/>
        <v>0</v>
      </c>
      <c r="AV727" s="167">
        <f t="shared" si="880"/>
        <v>0</v>
      </c>
      <c r="AW727" s="167">
        <f t="shared" si="880"/>
        <v>0</v>
      </c>
      <c r="AX727" s="167">
        <f t="shared" si="880"/>
        <v>0</v>
      </c>
      <c r="AY727" s="167">
        <f t="shared" si="880"/>
        <v>0</v>
      </c>
      <c r="AZ727" s="167">
        <f t="shared" si="880"/>
        <v>0</v>
      </c>
      <c r="BA727" s="167">
        <f t="shared" si="880"/>
        <v>0</v>
      </c>
      <c r="BB727" s="167">
        <f t="shared" si="880"/>
        <v>0</v>
      </c>
      <c r="BC727" s="167">
        <f t="shared" si="880"/>
        <v>0</v>
      </c>
      <c r="BD727" s="167">
        <f t="shared" si="880"/>
        <v>0</v>
      </c>
      <c r="BE727" s="167">
        <f t="shared" si="880"/>
        <v>0</v>
      </c>
      <c r="BG727" s="167"/>
    </row>
    <row r="728" spans="1:59" ht="14.25" customHeight="1">
      <c r="D728" s="868" t="s">
        <v>950</v>
      </c>
      <c r="E728" s="868"/>
      <c r="F728" s="868"/>
      <c r="G728" s="44"/>
      <c r="H728" s="868" t="s">
        <v>951</v>
      </c>
      <c r="I728" s="868"/>
      <c r="J728" s="44"/>
      <c r="K728" s="302" t="s">
        <v>948</v>
      </c>
      <c r="Z728" s="800" t="s">
        <v>1165</v>
      </c>
      <c r="AA728" s="800"/>
      <c r="AB728" s="800"/>
      <c r="AE728" s="1" t="str">
        <f t="shared" si="867"/>
        <v/>
      </c>
      <c r="AF728" s="1">
        <f t="shared" si="810"/>
        <v>0</v>
      </c>
      <c r="AG728" s="1">
        <f t="shared" ca="1" si="815"/>
        <v>13</v>
      </c>
      <c r="AH728" s="1" t="str">
        <f t="shared" si="811"/>
        <v/>
      </c>
      <c r="AI728" s="1" t="str">
        <f t="shared" si="812"/>
        <v/>
      </c>
      <c r="AJ728" s="1" t="str">
        <f t="shared" si="813"/>
        <v/>
      </c>
      <c r="AL728" s="167">
        <f t="shared" ref="AL728:BE728" si="881">+IF($AE728="CC",SUMIF($R728:$V728,AL$9,$R747:$V747),0)</f>
        <v>0</v>
      </c>
      <c r="AM728" s="167">
        <f t="shared" si="881"/>
        <v>0</v>
      </c>
      <c r="AN728" s="167">
        <f t="shared" si="881"/>
        <v>0</v>
      </c>
      <c r="AO728" s="167">
        <f t="shared" si="881"/>
        <v>0</v>
      </c>
      <c r="AP728" s="167">
        <f t="shared" si="881"/>
        <v>0</v>
      </c>
      <c r="AQ728" s="167">
        <f t="shared" si="881"/>
        <v>0</v>
      </c>
      <c r="AR728" s="167">
        <f t="shared" si="881"/>
        <v>0</v>
      </c>
      <c r="AS728" s="167">
        <f t="shared" si="881"/>
        <v>0</v>
      </c>
      <c r="AT728" s="167">
        <f t="shared" si="881"/>
        <v>0</v>
      </c>
      <c r="AU728" s="167">
        <f t="shared" si="881"/>
        <v>0</v>
      </c>
      <c r="AV728" s="167">
        <f t="shared" si="881"/>
        <v>0</v>
      </c>
      <c r="AW728" s="167">
        <f t="shared" si="881"/>
        <v>0</v>
      </c>
      <c r="AX728" s="167">
        <f t="shared" si="881"/>
        <v>0</v>
      </c>
      <c r="AY728" s="167">
        <f t="shared" si="881"/>
        <v>0</v>
      </c>
      <c r="AZ728" s="167">
        <f t="shared" si="881"/>
        <v>0</v>
      </c>
      <c r="BA728" s="167">
        <f t="shared" si="881"/>
        <v>0</v>
      </c>
      <c r="BB728" s="167">
        <f t="shared" si="881"/>
        <v>0</v>
      </c>
      <c r="BC728" s="167">
        <f t="shared" si="881"/>
        <v>0</v>
      </c>
      <c r="BD728" s="167">
        <f t="shared" si="881"/>
        <v>0</v>
      </c>
      <c r="BE728" s="167">
        <f t="shared" si="881"/>
        <v>0</v>
      </c>
      <c r="BG728" s="167"/>
    </row>
    <row r="729" spans="1:59" ht="18" customHeight="1">
      <c r="A729" s="160">
        <f>+A673+1</f>
        <v>14</v>
      </c>
      <c r="B729" s="159">
        <f>+LOOKUP(A729,'Hoja de Cálculo'!$S$20:$S$45,'Hoja de Cálculo'!$T$20:$T$45)</f>
        <v>12</v>
      </c>
      <c r="C729" s="971" t="s">
        <v>66</v>
      </c>
      <c r="D729" s="971"/>
      <c r="E729" s="971"/>
      <c r="F729" s="971"/>
      <c r="G729" s="971"/>
      <c r="H729" s="971"/>
      <c r="I729" s="971"/>
      <c r="J729" s="971"/>
      <c r="K729" s="971"/>
      <c r="L729" s="971"/>
      <c r="M729" s="971"/>
      <c r="N729" s="971"/>
      <c r="O729" s="971"/>
      <c r="P729" s="971"/>
      <c r="Q729" s="971"/>
      <c r="R729" s="971"/>
      <c r="S729" s="971"/>
      <c r="T729" s="971"/>
      <c r="U729" s="971"/>
      <c r="V729" s="971"/>
      <c r="W729" s="971"/>
      <c r="X729" s="971"/>
      <c r="Y729" s="971"/>
      <c r="Z729" s="971"/>
      <c r="AA729" s="971"/>
      <c r="AE729" s="1" t="str">
        <f t="shared" si="867"/>
        <v/>
      </c>
      <c r="AF729" s="1">
        <f t="shared" si="810"/>
        <v>0</v>
      </c>
      <c r="AG729" s="1">
        <f t="shared" ca="1" si="815"/>
        <v>13</v>
      </c>
      <c r="AH729" s="1" t="str">
        <f t="shared" si="811"/>
        <v/>
      </c>
      <c r="AI729" s="1" t="str">
        <f t="shared" si="812"/>
        <v/>
      </c>
      <c r="AJ729" s="1" t="str">
        <f t="shared" si="813"/>
        <v/>
      </c>
      <c r="AL729" s="167">
        <f t="shared" ref="AL729:BE729" si="882">+IF($AE729="CC",SUMIF($R729:$V729,AL$9,$R748:$V748),0)</f>
        <v>0</v>
      </c>
      <c r="AM729" s="167">
        <f t="shared" si="882"/>
        <v>0</v>
      </c>
      <c r="AN729" s="167">
        <f t="shared" si="882"/>
        <v>0</v>
      </c>
      <c r="AO729" s="167">
        <f t="shared" si="882"/>
        <v>0</v>
      </c>
      <c r="AP729" s="167">
        <f t="shared" si="882"/>
        <v>0</v>
      </c>
      <c r="AQ729" s="167">
        <f t="shared" si="882"/>
        <v>0</v>
      </c>
      <c r="AR729" s="167">
        <f t="shared" si="882"/>
        <v>0</v>
      </c>
      <c r="AS729" s="167">
        <f t="shared" si="882"/>
        <v>0</v>
      </c>
      <c r="AT729" s="167">
        <f t="shared" si="882"/>
        <v>0</v>
      </c>
      <c r="AU729" s="167">
        <f t="shared" si="882"/>
        <v>0</v>
      </c>
      <c r="AV729" s="167">
        <f t="shared" si="882"/>
        <v>0</v>
      </c>
      <c r="AW729" s="167">
        <f t="shared" si="882"/>
        <v>0</v>
      </c>
      <c r="AX729" s="167">
        <f t="shared" si="882"/>
        <v>0</v>
      </c>
      <c r="AY729" s="167">
        <f t="shared" si="882"/>
        <v>0</v>
      </c>
      <c r="AZ729" s="167">
        <f t="shared" si="882"/>
        <v>0</v>
      </c>
      <c r="BA729" s="167">
        <f t="shared" si="882"/>
        <v>0</v>
      </c>
      <c r="BB729" s="167">
        <f t="shared" si="882"/>
        <v>0</v>
      </c>
      <c r="BC729" s="167">
        <f t="shared" si="882"/>
        <v>0</v>
      </c>
      <c r="BD729" s="167">
        <f t="shared" si="882"/>
        <v>0</v>
      </c>
      <c r="BE729" s="167">
        <f t="shared" si="882"/>
        <v>0</v>
      </c>
      <c r="BG729" s="167"/>
    </row>
    <row r="730" spans="1:59" ht="16.5" customHeight="1">
      <c r="C730" s="963" t="s">
        <v>921</v>
      </c>
      <c r="D730" s="963"/>
      <c r="E730" s="963"/>
      <c r="F730" s="963"/>
      <c r="G730" s="963"/>
      <c r="H730" s="963"/>
      <c r="I730" s="963"/>
      <c r="J730" s="963"/>
      <c r="K730" s="963"/>
      <c r="L730" s="963"/>
      <c r="M730" s="963"/>
      <c r="N730" s="963"/>
      <c r="O730" s="963"/>
      <c r="P730" s="963"/>
      <c r="Q730" s="963"/>
      <c r="R730" s="963"/>
      <c r="S730" s="963"/>
      <c r="T730" s="963"/>
      <c r="U730" s="963"/>
      <c r="V730" s="963"/>
      <c r="W730" s="963"/>
      <c r="X730" s="963"/>
      <c r="Y730" s="963"/>
      <c r="Z730" s="963"/>
      <c r="AA730" s="963"/>
      <c r="AE730" s="1" t="str">
        <f t="shared" si="867"/>
        <v/>
      </c>
      <c r="AF730" s="1">
        <f t="shared" si="810"/>
        <v>0</v>
      </c>
      <c r="AG730" s="1">
        <f t="shared" ca="1" si="815"/>
        <v>13</v>
      </c>
      <c r="AH730" s="1" t="str">
        <f t="shared" si="811"/>
        <v/>
      </c>
      <c r="AI730" s="1" t="str">
        <f t="shared" si="812"/>
        <v/>
      </c>
      <c r="AJ730" s="1" t="str">
        <f t="shared" si="813"/>
        <v/>
      </c>
      <c r="AL730" s="167">
        <f t="shared" ref="AL730:BE730" si="883">+IF($AE730="CC",SUMIF($R730:$V730,AL$9,$R749:$V749),0)</f>
        <v>0</v>
      </c>
      <c r="AM730" s="167">
        <f t="shared" si="883"/>
        <v>0</v>
      </c>
      <c r="AN730" s="167">
        <f t="shared" si="883"/>
        <v>0</v>
      </c>
      <c r="AO730" s="167">
        <f t="shared" si="883"/>
        <v>0</v>
      </c>
      <c r="AP730" s="167">
        <f t="shared" si="883"/>
        <v>0</v>
      </c>
      <c r="AQ730" s="167">
        <f t="shared" si="883"/>
        <v>0</v>
      </c>
      <c r="AR730" s="167">
        <f t="shared" si="883"/>
        <v>0</v>
      </c>
      <c r="AS730" s="167">
        <f t="shared" si="883"/>
        <v>0</v>
      </c>
      <c r="AT730" s="167">
        <f t="shared" si="883"/>
        <v>0</v>
      </c>
      <c r="AU730" s="167">
        <f t="shared" si="883"/>
        <v>0</v>
      </c>
      <c r="AV730" s="167">
        <f t="shared" si="883"/>
        <v>0</v>
      </c>
      <c r="AW730" s="167">
        <f t="shared" si="883"/>
        <v>0</v>
      </c>
      <c r="AX730" s="167">
        <f t="shared" si="883"/>
        <v>0</v>
      </c>
      <c r="AY730" s="167">
        <f t="shared" si="883"/>
        <v>0</v>
      </c>
      <c r="AZ730" s="167">
        <f t="shared" si="883"/>
        <v>0</v>
      </c>
      <c r="BA730" s="167">
        <f t="shared" si="883"/>
        <v>0</v>
      </c>
      <c r="BB730" s="167">
        <f t="shared" si="883"/>
        <v>0</v>
      </c>
      <c r="BC730" s="167">
        <f t="shared" si="883"/>
        <v>0</v>
      </c>
      <c r="BD730" s="167">
        <f t="shared" si="883"/>
        <v>0</v>
      </c>
      <c r="BE730" s="167">
        <f t="shared" si="883"/>
        <v>0</v>
      </c>
      <c r="BG730" s="167"/>
    </row>
    <row r="731" spans="1:59" ht="16.5" customHeight="1">
      <c r="C731" s="963" t="s">
        <v>922</v>
      </c>
      <c r="D731" s="963"/>
      <c r="E731" s="963"/>
      <c r="F731" s="963"/>
      <c r="G731" s="963"/>
      <c r="H731" s="963"/>
      <c r="I731" s="963"/>
      <c r="J731" s="963"/>
      <c r="K731" s="963"/>
      <c r="L731" s="963"/>
      <c r="M731" s="963"/>
      <c r="N731" s="963"/>
      <c r="O731" s="963"/>
      <c r="P731" s="963"/>
      <c r="Q731" s="963"/>
      <c r="R731" s="963"/>
      <c r="S731" s="963"/>
      <c r="T731" s="963"/>
      <c r="U731" s="963"/>
      <c r="V731" s="963"/>
      <c r="W731" s="963"/>
      <c r="X731" s="963"/>
      <c r="Y731" s="963"/>
      <c r="Z731" s="963"/>
      <c r="AA731" s="963"/>
      <c r="AE731" s="1" t="str">
        <f t="shared" si="867"/>
        <v/>
      </c>
      <c r="AF731" s="1">
        <f t="shared" si="810"/>
        <v>0</v>
      </c>
      <c r="AG731" s="1">
        <f t="shared" ca="1" si="815"/>
        <v>13</v>
      </c>
      <c r="AH731" s="1" t="str">
        <f t="shared" si="811"/>
        <v/>
      </c>
      <c r="AI731" s="1" t="str">
        <f t="shared" si="812"/>
        <v/>
      </c>
      <c r="AJ731" s="1" t="str">
        <f t="shared" si="813"/>
        <v/>
      </c>
      <c r="AL731" s="167">
        <f t="shared" ref="AL731:BE731" si="884">+IF($AE731="CC",SUMIF($R731:$V731,AL$9,$R750:$V750),0)</f>
        <v>0</v>
      </c>
      <c r="AM731" s="167">
        <f t="shared" si="884"/>
        <v>0</v>
      </c>
      <c r="AN731" s="167">
        <f t="shared" si="884"/>
        <v>0</v>
      </c>
      <c r="AO731" s="167">
        <f t="shared" si="884"/>
        <v>0</v>
      </c>
      <c r="AP731" s="167">
        <f t="shared" si="884"/>
        <v>0</v>
      </c>
      <c r="AQ731" s="167">
        <f t="shared" si="884"/>
        <v>0</v>
      </c>
      <c r="AR731" s="167">
        <f t="shared" si="884"/>
        <v>0</v>
      </c>
      <c r="AS731" s="167">
        <f t="shared" si="884"/>
        <v>0</v>
      </c>
      <c r="AT731" s="167">
        <f t="shared" si="884"/>
        <v>0</v>
      </c>
      <c r="AU731" s="167">
        <f t="shared" si="884"/>
        <v>0</v>
      </c>
      <c r="AV731" s="167">
        <f t="shared" si="884"/>
        <v>0</v>
      </c>
      <c r="AW731" s="167">
        <f t="shared" si="884"/>
        <v>0</v>
      </c>
      <c r="AX731" s="167">
        <f t="shared" si="884"/>
        <v>0</v>
      </c>
      <c r="AY731" s="167">
        <f t="shared" si="884"/>
        <v>0</v>
      </c>
      <c r="AZ731" s="167">
        <f t="shared" si="884"/>
        <v>0</v>
      </c>
      <c r="BA731" s="167">
        <f t="shared" si="884"/>
        <v>0</v>
      </c>
      <c r="BB731" s="167">
        <f t="shared" si="884"/>
        <v>0</v>
      </c>
      <c r="BC731" s="167">
        <f t="shared" si="884"/>
        <v>0</v>
      </c>
      <c r="BD731" s="167">
        <f t="shared" si="884"/>
        <v>0</v>
      </c>
      <c r="BE731" s="167">
        <f t="shared" si="884"/>
        <v>0</v>
      </c>
      <c r="BG731" s="167"/>
    </row>
    <row r="732" spans="1:59" ht="16.5" customHeight="1">
      <c r="C732" s="963" t="s">
        <v>952</v>
      </c>
      <c r="D732" s="963"/>
      <c r="E732" s="963"/>
      <c r="F732" s="963"/>
      <c r="G732" s="963"/>
      <c r="H732" s="963"/>
      <c r="I732" s="963"/>
      <c r="J732" s="963"/>
      <c r="K732" s="963"/>
      <c r="L732" s="963"/>
      <c r="M732" s="963"/>
      <c r="N732" s="963"/>
      <c r="O732" s="963"/>
      <c r="P732" s="963"/>
      <c r="Q732" s="963"/>
      <c r="R732" s="963"/>
      <c r="S732" s="963"/>
      <c r="T732" s="963"/>
      <c r="U732" s="963"/>
      <c r="V732" s="963"/>
      <c r="W732" s="963"/>
      <c r="X732" s="963"/>
      <c r="Y732" s="963"/>
      <c r="Z732" s="963"/>
      <c r="AA732" s="963"/>
      <c r="AE732" s="1" t="str">
        <f t="shared" si="867"/>
        <v/>
      </c>
      <c r="AF732" s="1">
        <f t="shared" si="810"/>
        <v>0</v>
      </c>
      <c r="AG732" s="1">
        <f t="shared" ca="1" si="815"/>
        <v>13</v>
      </c>
      <c r="AH732" s="1" t="str">
        <f t="shared" si="811"/>
        <v/>
      </c>
      <c r="AI732" s="1" t="str">
        <f t="shared" si="812"/>
        <v/>
      </c>
      <c r="AJ732" s="1" t="str">
        <f t="shared" si="813"/>
        <v/>
      </c>
      <c r="AL732" s="167">
        <f t="shared" ref="AL732:BE732" si="885">+IF($AE732="CC",SUMIF($R732:$V732,AL$9,$R751:$V751),0)</f>
        <v>0</v>
      </c>
      <c r="AM732" s="167">
        <f t="shared" si="885"/>
        <v>0</v>
      </c>
      <c r="AN732" s="167">
        <f t="shared" si="885"/>
        <v>0</v>
      </c>
      <c r="AO732" s="167">
        <f t="shared" si="885"/>
        <v>0</v>
      </c>
      <c r="AP732" s="167">
        <f t="shared" si="885"/>
        <v>0</v>
      </c>
      <c r="AQ732" s="167">
        <f t="shared" si="885"/>
        <v>0</v>
      </c>
      <c r="AR732" s="167">
        <f t="shared" si="885"/>
        <v>0</v>
      </c>
      <c r="AS732" s="167">
        <f t="shared" si="885"/>
        <v>0</v>
      </c>
      <c r="AT732" s="167">
        <f t="shared" si="885"/>
        <v>0</v>
      </c>
      <c r="AU732" s="167">
        <f t="shared" si="885"/>
        <v>0</v>
      </c>
      <c r="AV732" s="167">
        <f t="shared" si="885"/>
        <v>0</v>
      </c>
      <c r="AW732" s="167">
        <f t="shared" si="885"/>
        <v>0</v>
      </c>
      <c r="AX732" s="167">
        <f t="shared" si="885"/>
        <v>0</v>
      </c>
      <c r="AY732" s="167">
        <f t="shared" si="885"/>
        <v>0</v>
      </c>
      <c r="AZ732" s="167">
        <f t="shared" si="885"/>
        <v>0</v>
      </c>
      <c r="BA732" s="167">
        <f t="shared" si="885"/>
        <v>0</v>
      </c>
      <c r="BB732" s="167">
        <f t="shared" si="885"/>
        <v>0</v>
      </c>
      <c r="BC732" s="167">
        <f t="shared" si="885"/>
        <v>0</v>
      </c>
      <c r="BD732" s="167">
        <f t="shared" si="885"/>
        <v>0</v>
      </c>
      <c r="BE732" s="167">
        <f t="shared" si="885"/>
        <v>0</v>
      </c>
      <c r="BG732" s="167"/>
    </row>
    <row r="733" spans="1:59" ht="15" customHeight="1" thickBot="1">
      <c r="C733" s="86"/>
      <c r="D733" s="86"/>
      <c r="E733" s="86"/>
      <c r="F733" s="86"/>
      <c r="G733" s="87"/>
      <c r="H733" s="87"/>
      <c r="I733" s="86"/>
      <c r="J733" s="86"/>
      <c r="K733" s="86"/>
      <c r="L733" s="86"/>
      <c r="M733" s="86"/>
      <c r="N733" s="88"/>
      <c r="O733" s="86"/>
      <c r="P733" s="86"/>
      <c r="Q733" s="86"/>
      <c r="R733" s="86"/>
      <c r="S733" s="86"/>
      <c r="T733" s="86"/>
      <c r="U733" s="86"/>
      <c r="V733" s="86"/>
      <c r="W733" s="86"/>
      <c r="X733" s="165"/>
      <c r="Y733" s="86"/>
      <c r="Z733" s="86"/>
      <c r="AA733" s="86"/>
      <c r="AE733" s="1" t="str">
        <f t="shared" si="867"/>
        <v/>
      </c>
      <c r="AF733" s="1">
        <f t="shared" si="810"/>
        <v>0</v>
      </c>
      <c r="AG733" s="1">
        <f t="shared" ca="1" si="815"/>
        <v>13</v>
      </c>
      <c r="AH733" s="1" t="str">
        <f t="shared" si="811"/>
        <v/>
      </c>
      <c r="AI733" s="1" t="str">
        <f t="shared" si="812"/>
        <v/>
      </c>
      <c r="AJ733" s="1" t="str">
        <f t="shared" si="813"/>
        <v/>
      </c>
      <c r="AL733" s="167">
        <f t="shared" ref="AL733:BE733" si="886">+IF($AE733="CC",SUMIF($R733:$V733,AL$9,$R752:$V752),0)</f>
        <v>0</v>
      </c>
      <c r="AM733" s="167">
        <f t="shared" si="886"/>
        <v>0</v>
      </c>
      <c r="AN733" s="167">
        <f t="shared" si="886"/>
        <v>0</v>
      </c>
      <c r="AO733" s="167">
        <f t="shared" si="886"/>
        <v>0</v>
      </c>
      <c r="AP733" s="167">
        <f t="shared" si="886"/>
        <v>0</v>
      </c>
      <c r="AQ733" s="167">
        <f t="shared" si="886"/>
        <v>0</v>
      </c>
      <c r="AR733" s="167">
        <f t="shared" si="886"/>
        <v>0</v>
      </c>
      <c r="AS733" s="167">
        <f t="shared" si="886"/>
        <v>0</v>
      </c>
      <c r="AT733" s="167">
        <f t="shared" si="886"/>
        <v>0</v>
      </c>
      <c r="AU733" s="167">
        <f t="shared" si="886"/>
        <v>0</v>
      </c>
      <c r="AV733" s="167">
        <f t="shared" si="886"/>
        <v>0</v>
      </c>
      <c r="AW733" s="167">
        <f t="shared" si="886"/>
        <v>0</v>
      </c>
      <c r="AX733" s="167">
        <f t="shared" si="886"/>
        <v>0</v>
      </c>
      <c r="AY733" s="167">
        <f t="shared" si="886"/>
        <v>0</v>
      </c>
      <c r="AZ733" s="167">
        <f t="shared" si="886"/>
        <v>0</v>
      </c>
      <c r="BA733" s="167">
        <f t="shared" si="886"/>
        <v>0</v>
      </c>
      <c r="BB733" s="167">
        <f t="shared" si="886"/>
        <v>0</v>
      </c>
      <c r="BC733" s="167">
        <f t="shared" si="886"/>
        <v>0</v>
      </c>
      <c r="BD733" s="167">
        <f t="shared" si="886"/>
        <v>0</v>
      </c>
      <c r="BE733" s="167">
        <f t="shared" si="886"/>
        <v>0</v>
      </c>
      <c r="BG733" s="167"/>
    </row>
    <row r="734" spans="1:59" ht="15.75" customHeight="1" thickBot="1">
      <c r="C734" s="964" t="s">
        <v>953</v>
      </c>
      <c r="D734" s="965"/>
      <c r="E734" s="966" t="str">
        <f>+'Formulario 1'!$D$9</f>
        <v>LICEO DE COLORADO</v>
      </c>
      <c r="F734" s="966"/>
      <c r="G734" s="966"/>
      <c r="H734" s="966"/>
      <c r="I734" s="964" t="s">
        <v>897</v>
      </c>
      <c r="J734" s="967"/>
      <c r="K734" s="966" t="str">
        <f>+'Formulario 1'!$C$14</f>
        <v>CAÑAS</v>
      </c>
      <c r="L734" s="966"/>
      <c r="M734" s="966"/>
      <c r="N734" s="964" t="s">
        <v>898</v>
      </c>
      <c r="O734" s="965"/>
      <c r="P734" s="89">
        <f>+'Formulario 1'!$C$15</f>
        <v>4</v>
      </c>
      <c r="Q734" s="964" t="s">
        <v>916</v>
      </c>
      <c r="R734" s="965"/>
      <c r="S734" s="965"/>
      <c r="T734" s="965"/>
      <c r="U734" s="965"/>
      <c r="V734" s="965"/>
      <c r="W734" s="966">
        <f>+'Formulario 1'!$E$7</f>
        <v>4113</v>
      </c>
      <c r="X734" s="968"/>
      <c r="Y734" s="304" t="s">
        <v>923</v>
      </c>
      <c r="Z734" s="969">
        <f ca="1">+'Formulario 1'!$H$72</f>
        <v>45513</v>
      </c>
      <c r="AA734" s="970"/>
      <c r="AE734" s="1" t="str">
        <f t="shared" si="867"/>
        <v/>
      </c>
      <c r="AF734" s="1">
        <f t="shared" ref="AF734:AF797" si="887">+IF(Z761="Hoja de Cálculo",1,0)</f>
        <v>0</v>
      </c>
      <c r="AG734" s="1">
        <f t="shared" ca="1" si="815"/>
        <v>13</v>
      </c>
      <c r="AH734" s="1" t="str">
        <f t="shared" ref="AH734:AH797" si="888">+IF(AF734=1,AG734,"")</f>
        <v/>
      </c>
      <c r="AI734" s="1" t="str">
        <f t="shared" ref="AI734:AI797" si="889">+IF(AF734=1,CONCATENATE("CP",AG734),"")</f>
        <v/>
      </c>
      <c r="AJ734" s="1" t="str">
        <f t="shared" ref="AJ734:AJ797" si="890">+IF(AF734=1,AB734,"")</f>
        <v/>
      </c>
      <c r="AL734" s="167">
        <f t="shared" ref="AL734:BE734" si="891">+IF($AE734="CC",SUMIF($R734:$V734,AL$9,$R753:$V753),0)</f>
        <v>0</v>
      </c>
      <c r="AM734" s="167">
        <f t="shared" si="891"/>
        <v>0</v>
      </c>
      <c r="AN734" s="167">
        <f t="shared" si="891"/>
        <v>0</v>
      </c>
      <c r="AO734" s="167">
        <f t="shared" si="891"/>
        <v>0</v>
      </c>
      <c r="AP734" s="167">
        <f t="shared" si="891"/>
        <v>0</v>
      </c>
      <c r="AQ734" s="167">
        <f t="shared" si="891"/>
        <v>0</v>
      </c>
      <c r="AR734" s="167">
        <f t="shared" si="891"/>
        <v>0</v>
      </c>
      <c r="AS734" s="167">
        <f t="shared" si="891"/>
        <v>0</v>
      </c>
      <c r="AT734" s="167">
        <f t="shared" si="891"/>
        <v>0</v>
      </c>
      <c r="AU734" s="167">
        <f t="shared" si="891"/>
        <v>0</v>
      </c>
      <c r="AV734" s="167">
        <f t="shared" si="891"/>
        <v>0</v>
      </c>
      <c r="AW734" s="167">
        <f t="shared" si="891"/>
        <v>0</v>
      </c>
      <c r="AX734" s="167">
        <f t="shared" si="891"/>
        <v>0</v>
      </c>
      <c r="AY734" s="167">
        <f t="shared" si="891"/>
        <v>0</v>
      </c>
      <c r="AZ734" s="167">
        <f t="shared" si="891"/>
        <v>0</v>
      </c>
      <c r="BA734" s="167">
        <f t="shared" si="891"/>
        <v>0</v>
      </c>
      <c r="BB734" s="167">
        <f t="shared" si="891"/>
        <v>0</v>
      </c>
      <c r="BC734" s="167">
        <f t="shared" si="891"/>
        <v>0</v>
      </c>
      <c r="BD734" s="167">
        <f t="shared" si="891"/>
        <v>0</v>
      </c>
      <c r="BE734" s="167">
        <f t="shared" si="891"/>
        <v>0</v>
      </c>
      <c r="BG734" s="167"/>
    </row>
    <row r="735" spans="1:59" ht="15.75" thickBot="1">
      <c r="C735" s="66"/>
      <c r="D735" s="66"/>
      <c r="E735" s="66"/>
      <c r="F735" s="66"/>
      <c r="G735" s="66"/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166"/>
      <c r="Y735" s="66"/>
      <c r="Z735" s="66"/>
      <c r="AA735" s="66"/>
      <c r="AE735" s="1" t="str">
        <f t="shared" si="867"/>
        <v/>
      </c>
      <c r="AF735" s="1">
        <f t="shared" si="887"/>
        <v>0</v>
      </c>
      <c r="AG735" s="1">
        <f t="shared" ref="AG735:AG798" ca="1" si="892">+AG734+AF735</f>
        <v>13</v>
      </c>
      <c r="AH735" s="1" t="str">
        <f t="shared" si="888"/>
        <v/>
      </c>
      <c r="AI735" s="1" t="str">
        <f t="shared" si="889"/>
        <v/>
      </c>
      <c r="AJ735" s="1" t="str">
        <f t="shared" si="890"/>
        <v/>
      </c>
      <c r="AL735" s="167">
        <f t="shared" ref="AL735:BE735" si="893">+IF($AE735="CC",SUMIF($R735:$V735,AL$9,$R754:$V754),0)</f>
        <v>0</v>
      </c>
      <c r="AM735" s="167">
        <f t="shared" si="893"/>
        <v>0</v>
      </c>
      <c r="AN735" s="167">
        <f t="shared" si="893"/>
        <v>0</v>
      </c>
      <c r="AO735" s="167">
        <f t="shared" si="893"/>
        <v>0</v>
      </c>
      <c r="AP735" s="167">
        <f t="shared" si="893"/>
        <v>0</v>
      </c>
      <c r="AQ735" s="167">
        <f t="shared" si="893"/>
        <v>0</v>
      </c>
      <c r="AR735" s="167">
        <f t="shared" si="893"/>
        <v>0</v>
      </c>
      <c r="AS735" s="167">
        <f t="shared" si="893"/>
        <v>0</v>
      </c>
      <c r="AT735" s="167">
        <f t="shared" si="893"/>
        <v>0</v>
      </c>
      <c r="AU735" s="167">
        <f t="shared" si="893"/>
        <v>0</v>
      </c>
      <c r="AV735" s="167">
        <f t="shared" si="893"/>
        <v>0</v>
      </c>
      <c r="AW735" s="167">
        <f t="shared" si="893"/>
        <v>0</v>
      </c>
      <c r="AX735" s="167">
        <f t="shared" si="893"/>
        <v>0</v>
      </c>
      <c r="AY735" s="167">
        <f t="shared" si="893"/>
        <v>0</v>
      </c>
      <c r="AZ735" s="167">
        <f t="shared" si="893"/>
        <v>0</v>
      </c>
      <c r="BA735" s="167">
        <f t="shared" si="893"/>
        <v>0</v>
      </c>
      <c r="BB735" s="167">
        <f t="shared" si="893"/>
        <v>0</v>
      </c>
      <c r="BC735" s="167">
        <f t="shared" si="893"/>
        <v>0</v>
      </c>
      <c r="BD735" s="167">
        <f t="shared" si="893"/>
        <v>0</v>
      </c>
      <c r="BE735" s="167">
        <f t="shared" si="893"/>
        <v>0</v>
      </c>
      <c r="BG735" s="167"/>
    </row>
    <row r="736" spans="1:59" ht="23.25" customHeight="1" thickBot="1">
      <c r="A736" s="927" t="s">
        <v>958</v>
      </c>
      <c r="B736" s="930" t="s">
        <v>985</v>
      </c>
      <c r="C736" s="933" t="str">
        <f>IF(LOOKUP(A729,'Hoja de Cálculo'!$S$20:$S$45,'Hoja de Cálculo'!$V$20:$V$45)="","n.a.",LOOKUP(A729,'Hoja de Cálculo'!$S$20:$S$45,'Hoja de Cálculo'!$V$20:$V$45))</f>
        <v>Español</v>
      </c>
      <c r="D736" s="933"/>
      <c r="E736" s="933"/>
      <c r="F736" s="933"/>
      <c r="G736" s="933"/>
      <c r="H736" s="933"/>
      <c r="I736" s="933"/>
      <c r="J736" s="933"/>
      <c r="K736" s="933"/>
      <c r="L736" s="934"/>
      <c r="M736" s="934"/>
      <c r="N736" s="934"/>
      <c r="O736" s="934"/>
      <c r="P736" s="934"/>
      <c r="Q736" s="934"/>
      <c r="R736" s="934"/>
      <c r="S736" s="934"/>
      <c r="T736" s="934"/>
      <c r="U736" s="934"/>
      <c r="V736" s="934"/>
      <c r="W736" s="934"/>
      <c r="X736" s="934"/>
      <c r="Y736" s="933"/>
      <c r="Z736" s="933"/>
      <c r="AA736" s="935"/>
      <c r="AB736" s="936" t="s">
        <v>924</v>
      </c>
      <c r="AE736" s="1" t="str">
        <f t="shared" si="867"/>
        <v/>
      </c>
      <c r="AF736" s="1">
        <f t="shared" si="887"/>
        <v>0</v>
      </c>
      <c r="AG736" s="1">
        <f t="shared" ca="1" si="892"/>
        <v>13</v>
      </c>
      <c r="AH736" s="1" t="str">
        <f t="shared" si="888"/>
        <v/>
      </c>
      <c r="AI736" s="1" t="str">
        <f t="shared" si="889"/>
        <v/>
      </c>
      <c r="AJ736" s="1" t="str">
        <f t="shared" si="890"/>
        <v/>
      </c>
      <c r="AL736" s="167">
        <f t="shared" ref="AL736:BE736" si="894">+IF($AE736="CC",SUMIF($R736:$V736,AL$9,$R755:$V755),0)</f>
        <v>0</v>
      </c>
      <c r="AM736" s="167">
        <f t="shared" si="894"/>
        <v>0</v>
      </c>
      <c r="AN736" s="167">
        <f t="shared" si="894"/>
        <v>0</v>
      </c>
      <c r="AO736" s="167">
        <f t="shared" si="894"/>
        <v>0</v>
      </c>
      <c r="AP736" s="167">
        <f t="shared" si="894"/>
        <v>0</v>
      </c>
      <c r="AQ736" s="167">
        <f t="shared" si="894"/>
        <v>0</v>
      </c>
      <c r="AR736" s="167">
        <f t="shared" si="894"/>
        <v>0</v>
      </c>
      <c r="AS736" s="167">
        <f t="shared" si="894"/>
        <v>0</v>
      </c>
      <c r="AT736" s="167">
        <f t="shared" si="894"/>
        <v>0</v>
      </c>
      <c r="AU736" s="167">
        <f t="shared" si="894"/>
        <v>0</v>
      </c>
      <c r="AV736" s="167">
        <f t="shared" si="894"/>
        <v>0</v>
      </c>
      <c r="AW736" s="167">
        <f t="shared" si="894"/>
        <v>0</v>
      </c>
      <c r="AX736" s="167">
        <f t="shared" si="894"/>
        <v>0</v>
      </c>
      <c r="AY736" s="167">
        <f t="shared" si="894"/>
        <v>0</v>
      </c>
      <c r="AZ736" s="167">
        <f t="shared" si="894"/>
        <v>0</v>
      </c>
      <c r="BA736" s="167">
        <f t="shared" si="894"/>
        <v>0</v>
      </c>
      <c r="BB736" s="167">
        <f t="shared" si="894"/>
        <v>0</v>
      </c>
      <c r="BC736" s="167">
        <f t="shared" si="894"/>
        <v>0</v>
      </c>
      <c r="BD736" s="167">
        <f t="shared" si="894"/>
        <v>0</v>
      </c>
      <c r="BE736" s="167">
        <f t="shared" si="894"/>
        <v>0</v>
      </c>
      <c r="BG736" s="167"/>
    </row>
    <row r="737" spans="1:59" ht="15.75" customHeight="1">
      <c r="A737" s="928"/>
      <c r="B737" s="931"/>
      <c r="C737" s="939" t="s">
        <v>925</v>
      </c>
      <c r="D737" s="941" t="s">
        <v>926</v>
      </c>
      <c r="E737" s="942"/>
      <c r="F737" s="942"/>
      <c r="G737" s="943"/>
      <c r="H737" s="947" t="s">
        <v>927</v>
      </c>
      <c r="I737" s="947" t="s">
        <v>928</v>
      </c>
      <c r="J737" s="941" t="s">
        <v>929</v>
      </c>
      <c r="K737" s="942"/>
      <c r="L737" s="949" t="s">
        <v>49</v>
      </c>
      <c r="M737" s="950"/>
      <c r="N737" s="950"/>
      <c r="O737" s="950"/>
      <c r="P737" s="950"/>
      <c r="Q737" s="951" t="s">
        <v>930</v>
      </c>
      <c r="R737" s="953" t="s">
        <v>931</v>
      </c>
      <c r="S737" s="954"/>
      <c r="T737" s="954"/>
      <c r="U737" s="954"/>
      <c r="V737" s="955"/>
      <c r="W737" s="954" t="s">
        <v>930</v>
      </c>
      <c r="X737" s="957" t="s">
        <v>934</v>
      </c>
      <c r="Y737" s="959" t="s">
        <v>932</v>
      </c>
      <c r="Z737" s="961" t="s">
        <v>933</v>
      </c>
      <c r="AA737" s="962"/>
      <c r="AB737" s="937"/>
      <c r="AE737" s="1" t="str">
        <f t="shared" si="867"/>
        <v/>
      </c>
      <c r="AF737" s="1">
        <f t="shared" si="887"/>
        <v>0</v>
      </c>
      <c r="AG737" s="1">
        <f t="shared" ca="1" si="892"/>
        <v>13</v>
      </c>
      <c r="AH737" s="1" t="str">
        <f t="shared" si="888"/>
        <v/>
      </c>
      <c r="AI737" s="1" t="str">
        <f t="shared" si="889"/>
        <v/>
      </c>
      <c r="AJ737" s="1" t="str">
        <f t="shared" si="890"/>
        <v/>
      </c>
      <c r="AL737" s="167">
        <f t="shared" ref="AL737:BE737" si="895">+IF($AE737="CC",SUMIF($R737:$V737,AL$9,$R756:$V756),0)</f>
        <v>0</v>
      </c>
      <c r="AM737" s="167">
        <f t="shared" si="895"/>
        <v>0</v>
      </c>
      <c r="AN737" s="167">
        <f t="shared" si="895"/>
        <v>0</v>
      </c>
      <c r="AO737" s="167">
        <f t="shared" si="895"/>
        <v>0</v>
      </c>
      <c r="AP737" s="167">
        <f t="shared" si="895"/>
        <v>0</v>
      </c>
      <c r="AQ737" s="167">
        <f t="shared" si="895"/>
        <v>0</v>
      </c>
      <c r="AR737" s="167">
        <f t="shared" si="895"/>
        <v>0</v>
      </c>
      <c r="AS737" s="167">
        <f t="shared" si="895"/>
        <v>0</v>
      </c>
      <c r="AT737" s="167">
        <f t="shared" si="895"/>
        <v>0</v>
      </c>
      <c r="AU737" s="167">
        <f t="shared" si="895"/>
        <v>0</v>
      </c>
      <c r="AV737" s="167">
        <f t="shared" si="895"/>
        <v>0</v>
      </c>
      <c r="AW737" s="167">
        <f t="shared" si="895"/>
        <v>0</v>
      </c>
      <c r="AX737" s="167">
        <f t="shared" si="895"/>
        <v>0</v>
      </c>
      <c r="AY737" s="167">
        <f t="shared" si="895"/>
        <v>0</v>
      </c>
      <c r="AZ737" s="167">
        <f t="shared" si="895"/>
        <v>0</v>
      </c>
      <c r="BA737" s="167">
        <f t="shared" si="895"/>
        <v>0</v>
      </c>
      <c r="BB737" s="167">
        <f t="shared" si="895"/>
        <v>0</v>
      </c>
      <c r="BC737" s="167">
        <f t="shared" si="895"/>
        <v>0</v>
      </c>
      <c r="BD737" s="167">
        <f t="shared" si="895"/>
        <v>0</v>
      </c>
      <c r="BE737" s="167">
        <f t="shared" si="895"/>
        <v>0</v>
      </c>
      <c r="BG737" s="167"/>
    </row>
    <row r="738" spans="1:59" ht="15.75" thickBot="1">
      <c r="A738" s="929"/>
      <c r="B738" s="932"/>
      <c r="C738" s="940"/>
      <c r="D738" s="944"/>
      <c r="E738" s="945"/>
      <c r="F738" s="945"/>
      <c r="G738" s="946"/>
      <c r="H738" s="948"/>
      <c r="I738" s="948"/>
      <c r="J738" s="944"/>
      <c r="K738" s="945"/>
      <c r="L738" s="312" t="s">
        <v>1</v>
      </c>
      <c r="M738" s="313" t="s">
        <v>2</v>
      </c>
      <c r="N738" s="313" t="s">
        <v>3</v>
      </c>
      <c r="O738" s="313" t="s">
        <v>4</v>
      </c>
      <c r="P738" s="313" t="s">
        <v>5</v>
      </c>
      <c r="Q738" s="952"/>
      <c r="R738" s="312">
        <v>7</v>
      </c>
      <c r="S738" s="313">
        <v>2</v>
      </c>
      <c r="T738" s="313">
        <v>9</v>
      </c>
      <c r="U738" s="313">
        <v>1</v>
      </c>
      <c r="V738" s="314">
        <v>1</v>
      </c>
      <c r="W738" s="956"/>
      <c r="X738" s="958"/>
      <c r="Y738" s="960"/>
      <c r="Z738" s="315" t="s">
        <v>935</v>
      </c>
      <c r="AA738" s="316" t="s">
        <v>936</v>
      </c>
      <c r="AB738" s="938"/>
      <c r="AE738" s="1" t="str">
        <f t="shared" si="867"/>
        <v>CC</v>
      </c>
      <c r="AF738" s="1">
        <f t="shared" si="887"/>
        <v>0</v>
      </c>
      <c r="AG738" s="1">
        <f t="shared" ca="1" si="892"/>
        <v>13</v>
      </c>
      <c r="AH738" s="1" t="str">
        <f t="shared" si="888"/>
        <v/>
      </c>
      <c r="AI738" s="1" t="str">
        <f t="shared" si="889"/>
        <v/>
      </c>
      <c r="AJ738" s="1" t="str">
        <f t="shared" si="890"/>
        <v/>
      </c>
      <c r="AL738" s="167">
        <f t="shared" ref="AL738:BE738" si="896">+IF($AE738="CC",SUMIF($R738:$V738,AL$9,$R757:$V757),0)</f>
        <v>0</v>
      </c>
      <c r="AM738" s="167">
        <f t="shared" si="896"/>
        <v>0</v>
      </c>
      <c r="AN738" s="167">
        <f t="shared" si="896"/>
        <v>0</v>
      </c>
      <c r="AO738" s="167">
        <f t="shared" si="896"/>
        <v>0</v>
      </c>
      <c r="AP738" s="167">
        <f t="shared" si="896"/>
        <v>0</v>
      </c>
      <c r="AQ738" s="167">
        <f t="shared" si="896"/>
        <v>0</v>
      </c>
      <c r="AR738" s="167">
        <f t="shared" si="896"/>
        <v>0</v>
      </c>
      <c r="AS738" s="167">
        <f t="shared" si="896"/>
        <v>0</v>
      </c>
      <c r="AT738" s="167">
        <f t="shared" si="896"/>
        <v>0</v>
      </c>
      <c r="AU738" s="167">
        <f t="shared" si="896"/>
        <v>0</v>
      </c>
      <c r="AV738" s="167">
        <f t="shared" si="896"/>
        <v>0</v>
      </c>
      <c r="AW738" s="167">
        <f t="shared" si="896"/>
        <v>0</v>
      </c>
      <c r="AX738" s="167">
        <f t="shared" si="896"/>
        <v>0</v>
      </c>
      <c r="AY738" s="167">
        <f t="shared" si="896"/>
        <v>0</v>
      </c>
      <c r="AZ738" s="167">
        <f t="shared" si="896"/>
        <v>0</v>
      </c>
      <c r="BA738" s="167">
        <f t="shared" si="896"/>
        <v>0</v>
      </c>
      <c r="BB738" s="167">
        <f t="shared" si="896"/>
        <v>0</v>
      </c>
      <c r="BC738" s="167">
        <f t="shared" si="896"/>
        <v>0</v>
      </c>
      <c r="BD738" s="167">
        <f t="shared" si="896"/>
        <v>0</v>
      </c>
      <c r="BE738" s="167">
        <f t="shared" si="896"/>
        <v>0</v>
      </c>
      <c r="BG738" s="167"/>
    </row>
    <row r="739" spans="1:59">
      <c r="A739" s="97"/>
      <c r="B739" s="98"/>
      <c r="C739" s="317">
        <v>1</v>
      </c>
      <c r="D739" s="924"/>
      <c r="E739" s="925"/>
      <c r="F739" s="925"/>
      <c r="G739" s="926"/>
      <c r="H739" s="46"/>
      <c r="I739" s="46"/>
      <c r="J739" s="924"/>
      <c r="K739" s="925"/>
      <c r="L739" s="47"/>
      <c r="M739" s="48"/>
      <c r="N739" s="48"/>
      <c r="O739" s="48"/>
      <c r="P739" s="48"/>
      <c r="Q739" s="318">
        <f>+SUM(L739:P739)</f>
        <v>0</v>
      </c>
      <c r="R739" s="47"/>
      <c r="S739" s="59"/>
      <c r="T739" s="59"/>
      <c r="U739" s="59"/>
      <c r="V739" s="62"/>
      <c r="W739" s="319">
        <f>+SUM(Q739:V739)</f>
        <v>0</v>
      </c>
      <c r="X739" s="320">
        <f t="shared" ref="X739:X756" si="897">IF(W739=0,0,IF(W739&gt;48,"E",IF(W739&lt;44,0,IF(A739="A",0,48-W739))))</f>
        <v>0</v>
      </c>
      <c r="Y739" s="321">
        <f>+IF(X739="E","E",(W739+X739))</f>
        <v>0</v>
      </c>
      <c r="Z739" s="57"/>
      <c r="AA739" s="333">
        <f>+IF(Y739="E","E",(Y739-Z739))</f>
        <v>0</v>
      </c>
      <c r="AB739" s="323" t="str">
        <f>IF(A739="A","√",IF('Formulario 1'!$D$11=8,IF('Cuadro de Personal'!Q739&gt;30,"E",IF(Y739&gt;48,"E","√")),IF(Y739&gt;48,"E","√")))</f>
        <v>√</v>
      </c>
      <c r="AC739" s="1">
        <f>+IF(AB739="√",1,0)</f>
        <v>1</v>
      </c>
      <c r="AE739" s="1" t="str">
        <f t="shared" si="867"/>
        <v/>
      </c>
      <c r="AF739" s="1">
        <f t="shared" si="887"/>
        <v>0</v>
      </c>
      <c r="AG739" s="1">
        <f t="shared" ca="1" si="892"/>
        <v>13</v>
      </c>
      <c r="AH739" s="1" t="str">
        <f t="shared" si="888"/>
        <v/>
      </c>
      <c r="AI739" s="1" t="str">
        <f t="shared" si="889"/>
        <v/>
      </c>
      <c r="AJ739" s="1" t="str">
        <f t="shared" si="890"/>
        <v/>
      </c>
      <c r="AL739" s="167">
        <f t="shared" ref="AL739:BE739" si="898">+IF($AE739="CC",SUMIF($R739:$V739,AL$9,$R758:$V758),0)</f>
        <v>0</v>
      </c>
      <c r="AM739" s="167">
        <f t="shared" si="898"/>
        <v>0</v>
      </c>
      <c r="AN739" s="167">
        <f t="shared" si="898"/>
        <v>0</v>
      </c>
      <c r="AO739" s="167">
        <f t="shared" si="898"/>
        <v>0</v>
      </c>
      <c r="AP739" s="167">
        <f t="shared" si="898"/>
        <v>0</v>
      </c>
      <c r="AQ739" s="167">
        <f t="shared" si="898"/>
        <v>0</v>
      </c>
      <c r="AR739" s="167">
        <f t="shared" si="898"/>
        <v>0</v>
      </c>
      <c r="AS739" s="167">
        <f t="shared" si="898"/>
        <v>0</v>
      </c>
      <c r="AT739" s="167">
        <f t="shared" si="898"/>
        <v>0</v>
      </c>
      <c r="AU739" s="167">
        <f t="shared" si="898"/>
        <v>0</v>
      </c>
      <c r="AV739" s="167">
        <f t="shared" si="898"/>
        <v>0</v>
      </c>
      <c r="AW739" s="167">
        <f t="shared" si="898"/>
        <v>0</v>
      </c>
      <c r="AX739" s="167">
        <f t="shared" si="898"/>
        <v>0</v>
      </c>
      <c r="AY739" s="167">
        <f t="shared" si="898"/>
        <v>0</v>
      </c>
      <c r="AZ739" s="167">
        <f t="shared" si="898"/>
        <v>0</v>
      </c>
      <c r="BA739" s="167">
        <f t="shared" si="898"/>
        <v>0</v>
      </c>
      <c r="BB739" s="167">
        <f t="shared" si="898"/>
        <v>0</v>
      </c>
      <c r="BC739" s="167">
        <f t="shared" si="898"/>
        <v>0</v>
      </c>
      <c r="BD739" s="167">
        <f t="shared" si="898"/>
        <v>0</v>
      </c>
      <c r="BE739" s="167">
        <f t="shared" si="898"/>
        <v>0</v>
      </c>
      <c r="BG739" s="167"/>
    </row>
    <row r="740" spans="1:59">
      <c r="A740" s="93"/>
      <c r="B740" s="94"/>
      <c r="C740" s="324">
        <v>2</v>
      </c>
      <c r="D740" s="832"/>
      <c r="E740" s="833"/>
      <c r="F740" s="833"/>
      <c r="G740" s="834"/>
      <c r="H740" s="49"/>
      <c r="I740" s="50"/>
      <c r="J740" s="866"/>
      <c r="K740" s="867"/>
      <c r="L740" s="51"/>
      <c r="M740" s="52"/>
      <c r="N740" s="52"/>
      <c r="O740" s="52"/>
      <c r="P740" s="52"/>
      <c r="Q740" s="318">
        <f t="shared" ref="Q740:Q756" si="899">+SUM(L740:P740)</f>
        <v>0</v>
      </c>
      <c r="R740" s="51"/>
      <c r="S740" s="60"/>
      <c r="T740" s="59"/>
      <c r="U740" s="59"/>
      <c r="V740" s="63"/>
      <c r="W740" s="319">
        <f t="shared" ref="W740:W756" si="900">+SUM(Q740:V740)</f>
        <v>0</v>
      </c>
      <c r="X740" s="320">
        <f t="shared" si="897"/>
        <v>0</v>
      </c>
      <c r="Y740" s="325">
        <f>+IF(X740="E","E",(W740+X740))</f>
        <v>0</v>
      </c>
      <c r="Z740" s="51"/>
      <c r="AA740" s="334">
        <f>+IF(Y740="E","E",(Y740-Z740))</f>
        <v>0</v>
      </c>
      <c r="AB740" s="327" t="str">
        <f>IF(A740="A","√",IF('Formulario 1'!$D$11=8,IF('Cuadro de Personal'!Q740&gt;30,"E",IF(Y740&gt;48,"E","√")),IF(Y740&gt;48,"E","√")))</f>
        <v>√</v>
      </c>
      <c r="AC740" s="1">
        <f t="shared" ref="AC740:AC756" si="901">+IF(AB740="√",1,0)</f>
        <v>1</v>
      </c>
      <c r="AE740" s="1" t="str">
        <f t="shared" si="867"/>
        <v/>
      </c>
      <c r="AF740" s="1">
        <f t="shared" si="887"/>
        <v>0</v>
      </c>
      <c r="AG740" s="1">
        <f t="shared" ca="1" si="892"/>
        <v>13</v>
      </c>
      <c r="AH740" s="1" t="str">
        <f t="shared" si="888"/>
        <v/>
      </c>
      <c r="AI740" s="1" t="str">
        <f t="shared" si="889"/>
        <v/>
      </c>
      <c r="AJ740" s="1" t="str">
        <f t="shared" si="890"/>
        <v/>
      </c>
      <c r="AL740" s="167">
        <f t="shared" ref="AL740:BE740" si="902">+IF($AE740="CC",SUMIF($R740:$V740,AL$9,$R759:$V759),0)</f>
        <v>0</v>
      </c>
      <c r="AM740" s="167">
        <f t="shared" si="902"/>
        <v>0</v>
      </c>
      <c r="AN740" s="167">
        <f t="shared" si="902"/>
        <v>0</v>
      </c>
      <c r="AO740" s="167">
        <f t="shared" si="902"/>
        <v>0</v>
      </c>
      <c r="AP740" s="167">
        <f t="shared" si="902"/>
        <v>0</v>
      </c>
      <c r="AQ740" s="167">
        <f t="shared" si="902"/>
        <v>0</v>
      </c>
      <c r="AR740" s="167">
        <f t="shared" si="902"/>
        <v>0</v>
      </c>
      <c r="AS740" s="167">
        <f t="shared" si="902"/>
        <v>0</v>
      </c>
      <c r="AT740" s="167">
        <f t="shared" si="902"/>
        <v>0</v>
      </c>
      <c r="AU740" s="167">
        <f t="shared" si="902"/>
        <v>0</v>
      </c>
      <c r="AV740" s="167">
        <f t="shared" si="902"/>
        <v>0</v>
      </c>
      <c r="AW740" s="167">
        <f t="shared" si="902"/>
        <v>0</v>
      </c>
      <c r="AX740" s="167">
        <f t="shared" si="902"/>
        <v>0</v>
      </c>
      <c r="AY740" s="167">
        <f t="shared" si="902"/>
        <v>0</v>
      </c>
      <c r="AZ740" s="167">
        <f t="shared" si="902"/>
        <v>0</v>
      </c>
      <c r="BA740" s="167">
        <f t="shared" si="902"/>
        <v>0</v>
      </c>
      <c r="BB740" s="167">
        <f t="shared" si="902"/>
        <v>0</v>
      </c>
      <c r="BC740" s="167">
        <f t="shared" si="902"/>
        <v>0</v>
      </c>
      <c r="BD740" s="167">
        <f t="shared" si="902"/>
        <v>0</v>
      </c>
      <c r="BE740" s="167">
        <f t="shared" si="902"/>
        <v>0</v>
      </c>
      <c r="BG740" s="167"/>
    </row>
    <row r="741" spans="1:59">
      <c r="A741" s="93"/>
      <c r="B741" s="94"/>
      <c r="C741" s="324">
        <v>3</v>
      </c>
      <c r="D741" s="832"/>
      <c r="E741" s="833"/>
      <c r="F741" s="833"/>
      <c r="G741" s="834"/>
      <c r="H741" s="49"/>
      <c r="I741" s="50"/>
      <c r="J741" s="866"/>
      <c r="K741" s="867"/>
      <c r="L741" s="51"/>
      <c r="M741" s="52"/>
      <c r="N741" s="52"/>
      <c r="O741" s="52"/>
      <c r="P741" s="52"/>
      <c r="Q741" s="318">
        <f t="shared" si="899"/>
        <v>0</v>
      </c>
      <c r="R741" s="51"/>
      <c r="S741" s="60"/>
      <c r="T741" s="59"/>
      <c r="U741" s="59"/>
      <c r="V741" s="63"/>
      <c r="W741" s="319">
        <f t="shared" si="900"/>
        <v>0</v>
      </c>
      <c r="X741" s="320">
        <f t="shared" si="897"/>
        <v>0</v>
      </c>
      <c r="Y741" s="325">
        <f t="shared" ref="Y741:Y756" si="903">+IF(X741="E","E",(W741+X741))</f>
        <v>0</v>
      </c>
      <c r="Z741" s="51"/>
      <c r="AA741" s="334">
        <f t="shared" ref="AA741:AA756" si="904">+IF(Y741="E","E",(Y741-Z741))</f>
        <v>0</v>
      </c>
      <c r="AB741" s="327" t="str">
        <f>IF(A741="A","√",IF('Formulario 1'!$D$11=8,IF('Cuadro de Personal'!Q741&gt;30,"E",IF(Y741&gt;48,"E","√")),IF(Y741&gt;48,"E","√")))</f>
        <v>√</v>
      </c>
      <c r="AC741" s="1">
        <f t="shared" si="901"/>
        <v>1</v>
      </c>
      <c r="AE741" s="1" t="str">
        <f t="shared" si="867"/>
        <v/>
      </c>
      <c r="AF741" s="1">
        <f t="shared" si="887"/>
        <v>0</v>
      </c>
      <c r="AG741" s="1">
        <f t="shared" ca="1" si="892"/>
        <v>13</v>
      </c>
      <c r="AH741" s="1" t="str">
        <f t="shared" si="888"/>
        <v/>
      </c>
      <c r="AI741" s="1" t="str">
        <f t="shared" si="889"/>
        <v/>
      </c>
      <c r="AJ741" s="1" t="str">
        <f t="shared" si="890"/>
        <v/>
      </c>
      <c r="AL741" s="167">
        <f t="shared" ref="AL741:BE741" si="905">+IF($AE741="CC",SUMIF($R741:$V741,AL$9,$R760:$V760),0)</f>
        <v>0</v>
      </c>
      <c r="AM741" s="167">
        <f t="shared" si="905"/>
        <v>0</v>
      </c>
      <c r="AN741" s="167">
        <f t="shared" si="905"/>
        <v>0</v>
      </c>
      <c r="AO741" s="167">
        <f t="shared" si="905"/>
        <v>0</v>
      </c>
      <c r="AP741" s="167">
        <f t="shared" si="905"/>
        <v>0</v>
      </c>
      <c r="AQ741" s="167">
        <f t="shared" si="905"/>
        <v>0</v>
      </c>
      <c r="AR741" s="167">
        <f t="shared" si="905"/>
        <v>0</v>
      </c>
      <c r="AS741" s="167">
        <f t="shared" si="905"/>
        <v>0</v>
      </c>
      <c r="AT741" s="167">
        <f t="shared" si="905"/>
        <v>0</v>
      </c>
      <c r="AU741" s="167">
        <f t="shared" si="905"/>
        <v>0</v>
      </c>
      <c r="AV741" s="167">
        <f t="shared" si="905"/>
        <v>0</v>
      </c>
      <c r="AW741" s="167">
        <f t="shared" si="905"/>
        <v>0</v>
      </c>
      <c r="AX741" s="167">
        <f t="shared" si="905"/>
        <v>0</v>
      </c>
      <c r="AY741" s="167">
        <f t="shared" si="905"/>
        <v>0</v>
      </c>
      <c r="AZ741" s="167">
        <f t="shared" si="905"/>
        <v>0</v>
      </c>
      <c r="BA741" s="167">
        <f t="shared" si="905"/>
        <v>0</v>
      </c>
      <c r="BB741" s="167">
        <f t="shared" si="905"/>
        <v>0</v>
      </c>
      <c r="BC741" s="167">
        <f t="shared" si="905"/>
        <v>0</v>
      </c>
      <c r="BD741" s="167">
        <f t="shared" si="905"/>
        <v>0</v>
      </c>
      <c r="BE741" s="167">
        <f t="shared" si="905"/>
        <v>0</v>
      </c>
      <c r="BG741" s="167"/>
    </row>
    <row r="742" spans="1:59">
      <c r="A742" s="93"/>
      <c r="B742" s="94"/>
      <c r="C742" s="324">
        <v>4</v>
      </c>
      <c r="D742" s="832"/>
      <c r="E742" s="833"/>
      <c r="F742" s="833"/>
      <c r="G742" s="834"/>
      <c r="H742" s="49"/>
      <c r="I742" s="50"/>
      <c r="J742" s="866"/>
      <c r="K742" s="867"/>
      <c r="L742" s="51"/>
      <c r="M742" s="52"/>
      <c r="N742" s="52"/>
      <c r="O742" s="52"/>
      <c r="P742" s="52"/>
      <c r="Q742" s="318">
        <f t="shared" si="899"/>
        <v>0</v>
      </c>
      <c r="R742" s="51"/>
      <c r="S742" s="60"/>
      <c r="T742" s="59"/>
      <c r="U742" s="59"/>
      <c r="V742" s="63"/>
      <c r="W742" s="319">
        <f t="shared" si="900"/>
        <v>0</v>
      </c>
      <c r="X742" s="320">
        <f t="shared" si="897"/>
        <v>0</v>
      </c>
      <c r="Y742" s="325">
        <f t="shared" si="903"/>
        <v>0</v>
      </c>
      <c r="Z742" s="51"/>
      <c r="AA742" s="334">
        <f t="shared" si="904"/>
        <v>0</v>
      </c>
      <c r="AB742" s="327" t="str">
        <f>IF(A742="A","√",IF('Formulario 1'!$D$11=8,IF('Cuadro de Personal'!Q742&gt;30,"E",IF(Y742&gt;48,"E","√")),IF(Y742&gt;48,"E","√")))</f>
        <v>√</v>
      </c>
      <c r="AC742" s="1">
        <f t="shared" si="901"/>
        <v>1</v>
      </c>
      <c r="AE742" s="1" t="str">
        <f t="shared" si="867"/>
        <v/>
      </c>
      <c r="AF742" s="1">
        <f t="shared" si="887"/>
        <v>0</v>
      </c>
      <c r="AG742" s="1">
        <f t="shared" ca="1" si="892"/>
        <v>13</v>
      </c>
      <c r="AH742" s="1" t="str">
        <f t="shared" si="888"/>
        <v/>
      </c>
      <c r="AI742" s="1" t="str">
        <f t="shared" si="889"/>
        <v/>
      </c>
      <c r="AJ742" s="1" t="str">
        <f t="shared" si="890"/>
        <v/>
      </c>
      <c r="AL742" s="167">
        <f t="shared" ref="AL742:BE742" si="906">+IF($AE742="CC",SUMIF($R742:$V742,AL$9,$R761:$V761),0)</f>
        <v>0</v>
      </c>
      <c r="AM742" s="167">
        <f t="shared" si="906"/>
        <v>0</v>
      </c>
      <c r="AN742" s="167">
        <f t="shared" si="906"/>
        <v>0</v>
      </c>
      <c r="AO742" s="167">
        <f t="shared" si="906"/>
        <v>0</v>
      </c>
      <c r="AP742" s="167">
        <f t="shared" si="906"/>
        <v>0</v>
      </c>
      <c r="AQ742" s="167">
        <f t="shared" si="906"/>
        <v>0</v>
      </c>
      <c r="AR742" s="167">
        <f t="shared" si="906"/>
        <v>0</v>
      </c>
      <c r="AS742" s="167">
        <f t="shared" si="906"/>
        <v>0</v>
      </c>
      <c r="AT742" s="167">
        <f t="shared" si="906"/>
        <v>0</v>
      </c>
      <c r="AU742" s="167">
        <f t="shared" si="906"/>
        <v>0</v>
      </c>
      <c r="AV742" s="167">
        <f t="shared" si="906"/>
        <v>0</v>
      </c>
      <c r="AW742" s="167">
        <f t="shared" si="906"/>
        <v>0</v>
      </c>
      <c r="AX742" s="167">
        <f t="shared" si="906"/>
        <v>0</v>
      </c>
      <c r="AY742" s="167">
        <f t="shared" si="906"/>
        <v>0</v>
      </c>
      <c r="AZ742" s="167">
        <f t="shared" si="906"/>
        <v>0</v>
      </c>
      <c r="BA742" s="167">
        <f t="shared" si="906"/>
        <v>0</v>
      </c>
      <c r="BB742" s="167">
        <f t="shared" si="906"/>
        <v>0</v>
      </c>
      <c r="BC742" s="167">
        <f t="shared" si="906"/>
        <v>0</v>
      </c>
      <c r="BD742" s="167">
        <f t="shared" si="906"/>
        <v>0</v>
      </c>
      <c r="BE742" s="167">
        <f t="shared" si="906"/>
        <v>0</v>
      </c>
      <c r="BG742" s="167"/>
    </row>
    <row r="743" spans="1:59">
      <c r="A743" s="93"/>
      <c r="B743" s="94"/>
      <c r="C743" s="324">
        <v>5</v>
      </c>
      <c r="D743" s="832"/>
      <c r="E743" s="833"/>
      <c r="F743" s="833"/>
      <c r="G743" s="834"/>
      <c r="H743" s="49"/>
      <c r="I743" s="50"/>
      <c r="J743" s="866"/>
      <c r="K743" s="867"/>
      <c r="L743" s="51"/>
      <c r="M743" s="52"/>
      <c r="N743" s="52"/>
      <c r="O743" s="52"/>
      <c r="P743" s="52"/>
      <c r="Q743" s="318">
        <f t="shared" si="899"/>
        <v>0</v>
      </c>
      <c r="R743" s="51"/>
      <c r="S743" s="60"/>
      <c r="T743" s="59"/>
      <c r="U743" s="59"/>
      <c r="V743" s="63"/>
      <c r="W743" s="319">
        <f t="shared" si="900"/>
        <v>0</v>
      </c>
      <c r="X743" s="320">
        <f t="shared" si="897"/>
        <v>0</v>
      </c>
      <c r="Y743" s="325">
        <f t="shared" si="903"/>
        <v>0</v>
      </c>
      <c r="Z743" s="51"/>
      <c r="AA743" s="334">
        <f t="shared" si="904"/>
        <v>0</v>
      </c>
      <c r="AB743" s="327" t="str">
        <f>IF(A743="A","√",IF('Formulario 1'!$D$11=8,IF('Cuadro de Personal'!Q743&gt;30,"E",IF(Y743&gt;48,"E","√")),IF(Y743&gt;48,"E","√")))</f>
        <v>√</v>
      </c>
      <c r="AC743" s="1">
        <f t="shared" si="901"/>
        <v>1</v>
      </c>
      <c r="AE743" s="1" t="str">
        <f t="shared" si="867"/>
        <v/>
      </c>
      <c r="AF743" s="1">
        <f t="shared" si="887"/>
        <v>0</v>
      </c>
      <c r="AG743" s="1">
        <f t="shared" ca="1" si="892"/>
        <v>13</v>
      </c>
      <c r="AH743" s="1" t="str">
        <f t="shared" si="888"/>
        <v/>
      </c>
      <c r="AI743" s="1" t="str">
        <f t="shared" si="889"/>
        <v/>
      </c>
      <c r="AJ743" s="1" t="str">
        <f t="shared" si="890"/>
        <v/>
      </c>
      <c r="AL743" s="167">
        <f t="shared" ref="AL743:BE743" si="907">+IF($AE743="CC",SUMIF($R743:$V743,AL$9,$R762:$V762),0)</f>
        <v>0</v>
      </c>
      <c r="AM743" s="167">
        <f t="shared" si="907"/>
        <v>0</v>
      </c>
      <c r="AN743" s="167">
        <f t="shared" si="907"/>
        <v>0</v>
      </c>
      <c r="AO743" s="167">
        <f t="shared" si="907"/>
        <v>0</v>
      </c>
      <c r="AP743" s="167">
        <f t="shared" si="907"/>
        <v>0</v>
      </c>
      <c r="AQ743" s="167">
        <f t="shared" si="907"/>
        <v>0</v>
      </c>
      <c r="AR743" s="167">
        <f t="shared" si="907"/>
        <v>0</v>
      </c>
      <c r="AS743" s="167">
        <f t="shared" si="907"/>
        <v>0</v>
      </c>
      <c r="AT743" s="167">
        <f t="shared" si="907"/>
        <v>0</v>
      </c>
      <c r="AU743" s="167">
        <f t="shared" si="907"/>
        <v>0</v>
      </c>
      <c r="AV743" s="167">
        <f t="shared" si="907"/>
        <v>0</v>
      </c>
      <c r="AW743" s="167">
        <f t="shared" si="907"/>
        <v>0</v>
      </c>
      <c r="AX743" s="167">
        <f t="shared" si="907"/>
        <v>0</v>
      </c>
      <c r="AY743" s="167">
        <f t="shared" si="907"/>
        <v>0</v>
      </c>
      <c r="AZ743" s="167">
        <f t="shared" si="907"/>
        <v>0</v>
      </c>
      <c r="BA743" s="167">
        <f t="shared" si="907"/>
        <v>0</v>
      </c>
      <c r="BB743" s="167">
        <f t="shared" si="907"/>
        <v>0</v>
      </c>
      <c r="BC743" s="167">
        <f t="shared" si="907"/>
        <v>0</v>
      </c>
      <c r="BD743" s="167">
        <f t="shared" si="907"/>
        <v>0</v>
      </c>
      <c r="BE743" s="167">
        <f t="shared" si="907"/>
        <v>0</v>
      </c>
      <c r="BG743" s="167"/>
    </row>
    <row r="744" spans="1:59">
      <c r="A744" s="93"/>
      <c r="B744" s="94"/>
      <c r="C744" s="324">
        <v>6</v>
      </c>
      <c r="D744" s="832"/>
      <c r="E744" s="833"/>
      <c r="F744" s="833"/>
      <c r="G744" s="834"/>
      <c r="H744" s="49"/>
      <c r="I744" s="50"/>
      <c r="J744" s="866"/>
      <c r="K744" s="867"/>
      <c r="L744" s="51"/>
      <c r="M744" s="52"/>
      <c r="N744" s="52"/>
      <c r="O744" s="52"/>
      <c r="P744" s="52"/>
      <c r="Q744" s="318">
        <f t="shared" si="899"/>
        <v>0</v>
      </c>
      <c r="R744" s="51"/>
      <c r="S744" s="60"/>
      <c r="T744" s="59"/>
      <c r="U744" s="59"/>
      <c r="V744" s="63"/>
      <c r="W744" s="319">
        <f t="shared" si="900"/>
        <v>0</v>
      </c>
      <c r="X744" s="320">
        <f t="shared" si="897"/>
        <v>0</v>
      </c>
      <c r="Y744" s="325">
        <f t="shared" si="903"/>
        <v>0</v>
      </c>
      <c r="Z744" s="51"/>
      <c r="AA744" s="334">
        <f t="shared" si="904"/>
        <v>0</v>
      </c>
      <c r="AB744" s="327" t="str">
        <f>IF(A744="A","√",IF('Formulario 1'!$D$11=8,IF('Cuadro de Personal'!Q744&gt;30,"E",IF(Y744&gt;48,"E","√")),IF(Y744&gt;48,"E","√")))</f>
        <v>√</v>
      </c>
      <c r="AC744" s="1">
        <f t="shared" si="901"/>
        <v>1</v>
      </c>
      <c r="AE744" s="1" t="str">
        <f t="shared" si="867"/>
        <v/>
      </c>
      <c r="AF744" s="1">
        <f t="shared" si="887"/>
        <v>0</v>
      </c>
      <c r="AG744" s="1">
        <f t="shared" ca="1" si="892"/>
        <v>13</v>
      </c>
      <c r="AH744" s="1" t="str">
        <f t="shared" si="888"/>
        <v/>
      </c>
      <c r="AI744" s="1" t="str">
        <f t="shared" si="889"/>
        <v/>
      </c>
      <c r="AJ744" s="1" t="str">
        <f t="shared" si="890"/>
        <v/>
      </c>
      <c r="AL744" s="167">
        <f t="shared" ref="AL744:BE744" si="908">+IF($AE744="CC",SUMIF($R744:$V744,AL$9,$R763:$V763),0)</f>
        <v>0</v>
      </c>
      <c r="AM744" s="167">
        <f t="shared" si="908"/>
        <v>0</v>
      </c>
      <c r="AN744" s="167">
        <f t="shared" si="908"/>
        <v>0</v>
      </c>
      <c r="AO744" s="167">
        <f t="shared" si="908"/>
        <v>0</v>
      </c>
      <c r="AP744" s="167">
        <f t="shared" si="908"/>
        <v>0</v>
      </c>
      <c r="AQ744" s="167">
        <f t="shared" si="908"/>
        <v>0</v>
      </c>
      <c r="AR744" s="167">
        <f t="shared" si="908"/>
        <v>0</v>
      </c>
      <c r="AS744" s="167">
        <f t="shared" si="908"/>
        <v>0</v>
      </c>
      <c r="AT744" s="167">
        <f t="shared" si="908"/>
        <v>0</v>
      </c>
      <c r="AU744" s="167">
        <f t="shared" si="908"/>
        <v>0</v>
      </c>
      <c r="AV744" s="167">
        <f t="shared" si="908"/>
        <v>0</v>
      </c>
      <c r="AW744" s="167">
        <f t="shared" si="908"/>
        <v>0</v>
      </c>
      <c r="AX744" s="167">
        <f t="shared" si="908"/>
        <v>0</v>
      </c>
      <c r="AY744" s="167">
        <f t="shared" si="908"/>
        <v>0</v>
      </c>
      <c r="AZ744" s="167">
        <f t="shared" si="908"/>
        <v>0</v>
      </c>
      <c r="BA744" s="167">
        <f t="shared" si="908"/>
        <v>0</v>
      </c>
      <c r="BB744" s="167">
        <f t="shared" si="908"/>
        <v>0</v>
      </c>
      <c r="BC744" s="167">
        <f t="shared" si="908"/>
        <v>0</v>
      </c>
      <c r="BD744" s="167">
        <f t="shared" si="908"/>
        <v>0</v>
      </c>
      <c r="BE744" s="167">
        <f t="shared" si="908"/>
        <v>0</v>
      </c>
      <c r="BG744" s="167"/>
    </row>
    <row r="745" spans="1:59">
      <c r="A745" s="93"/>
      <c r="B745" s="94"/>
      <c r="C745" s="324">
        <v>7</v>
      </c>
      <c r="D745" s="832"/>
      <c r="E745" s="833"/>
      <c r="F745" s="833"/>
      <c r="G745" s="834"/>
      <c r="H745" s="49"/>
      <c r="I745" s="50"/>
      <c r="J745" s="866"/>
      <c r="K745" s="867"/>
      <c r="L745" s="51"/>
      <c r="M745" s="52"/>
      <c r="N745" s="52"/>
      <c r="O745" s="52"/>
      <c r="P745" s="52"/>
      <c r="Q745" s="318">
        <f t="shared" si="899"/>
        <v>0</v>
      </c>
      <c r="R745" s="51"/>
      <c r="S745" s="60"/>
      <c r="T745" s="59"/>
      <c r="U745" s="59"/>
      <c r="V745" s="63"/>
      <c r="W745" s="319">
        <f t="shared" si="900"/>
        <v>0</v>
      </c>
      <c r="X745" s="320">
        <f t="shared" si="897"/>
        <v>0</v>
      </c>
      <c r="Y745" s="325">
        <f t="shared" si="903"/>
        <v>0</v>
      </c>
      <c r="Z745" s="51"/>
      <c r="AA745" s="334">
        <f t="shared" si="904"/>
        <v>0</v>
      </c>
      <c r="AB745" s="327" t="str">
        <f>IF(A745="A","√",IF('Formulario 1'!$D$11=8,IF('Cuadro de Personal'!Q745&gt;30,"E",IF(Y745&gt;48,"E","√")),IF(Y745&gt;48,"E","√")))</f>
        <v>√</v>
      </c>
      <c r="AC745" s="1">
        <f t="shared" si="901"/>
        <v>1</v>
      </c>
      <c r="AE745" s="1" t="str">
        <f t="shared" si="867"/>
        <v/>
      </c>
      <c r="AF745" s="1">
        <f t="shared" si="887"/>
        <v>0</v>
      </c>
      <c r="AG745" s="1">
        <f t="shared" ca="1" si="892"/>
        <v>13</v>
      </c>
      <c r="AH745" s="1" t="str">
        <f t="shared" si="888"/>
        <v/>
      </c>
      <c r="AI745" s="1" t="str">
        <f t="shared" si="889"/>
        <v/>
      </c>
      <c r="AJ745" s="1" t="str">
        <f t="shared" si="890"/>
        <v/>
      </c>
      <c r="AL745" s="167">
        <f t="shared" ref="AL745:BE745" si="909">+IF($AE745="CC",SUMIF($R745:$V745,AL$9,$R764:$V764),0)</f>
        <v>0</v>
      </c>
      <c r="AM745" s="167">
        <f t="shared" si="909"/>
        <v>0</v>
      </c>
      <c r="AN745" s="167">
        <f t="shared" si="909"/>
        <v>0</v>
      </c>
      <c r="AO745" s="167">
        <f t="shared" si="909"/>
        <v>0</v>
      </c>
      <c r="AP745" s="167">
        <f t="shared" si="909"/>
        <v>0</v>
      </c>
      <c r="AQ745" s="167">
        <f t="shared" si="909"/>
        <v>0</v>
      </c>
      <c r="AR745" s="167">
        <f t="shared" si="909"/>
        <v>0</v>
      </c>
      <c r="AS745" s="167">
        <f t="shared" si="909"/>
        <v>0</v>
      </c>
      <c r="AT745" s="167">
        <f t="shared" si="909"/>
        <v>0</v>
      </c>
      <c r="AU745" s="167">
        <f t="shared" si="909"/>
        <v>0</v>
      </c>
      <c r="AV745" s="167">
        <f t="shared" si="909"/>
        <v>0</v>
      </c>
      <c r="AW745" s="167">
        <f t="shared" si="909"/>
        <v>0</v>
      </c>
      <c r="AX745" s="167">
        <f t="shared" si="909"/>
        <v>0</v>
      </c>
      <c r="AY745" s="167">
        <f t="shared" si="909"/>
        <v>0</v>
      </c>
      <c r="AZ745" s="167">
        <f t="shared" si="909"/>
        <v>0</v>
      </c>
      <c r="BA745" s="167">
        <f t="shared" si="909"/>
        <v>0</v>
      </c>
      <c r="BB745" s="167">
        <f t="shared" si="909"/>
        <v>0</v>
      </c>
      <c r="BC745" s="167">
        <f t="shared" si="909"/>
        <v>0</v>
      </c>
      <c r="BD745" s="167">
        <f t="shared" si="909"/>
        <v>0</v>
      </c>
      <c r="BE745" s="167">
        <f t="shared" si="909"/>
        <v>0</v>
      </c>
      <c r="BG745" s="167"/>
    </row>
    <row r="746" spans="1:59">
      <c r="A746" s="93"/>
      <c r="B746" s="94"/>
      <c r="C746" s="324">
        <v>8</v>
      </c>
      <c r="D746" s="832"/>
      <c r="E746" s="833"/>
      <c r="F746" s="833"/>
      <c r="G746" s="834"/>
      <c r="H746" s="49"/>
      <c r="I746" s="50"/>
      <c r="J746" s="866"/>
      <c r="K746" s="867"/>
      <c r="L746" s="51"/>
      <c r="M746" s="52"/>
      <c r="N746" s="52"/>
      <c r="O746" s="52"/>
      <c r="P746" s="52"/>
      <c r="Q746" s="318">
        <f t="shared" si="899"/>
        <v>0</v>
      </c>
      <c r="R746" s="51"/>
      <c r="S746" s="60"/>
      <c r="T746" s="59"/>
      <c r="U746" s="59"/>
      <c r="V746" s="63"/>
      <c r="W746" s="319">
        <f t="shared" si="900"/>
        <v>0</v>
      </c>
      <c r="X746" s="320">
        <f t="shared" si="897"/>
        <v>0</v>
      </c>
      <c r="Y746" s="325">
        <f t="shared" si="903"/>
        <v>0</v>
      </c>
      <c r="Z746" s="51"/>
      <c r="AA746" s="334">
        <f t="shared" si="904"/>
        <v>0</v>
      </c>
      <c r="AB746" s="327" t="str">
        <f>IF(A746="A","√",IF('Formulario 1'!$D$11=8,IF('Cuadro de Personal'!Q746&gt;30,"E",IF(Y746&gt;48,"E","√")),IF(Y746&gt;48,"E","√")))</f>
        <v>√</v>
      </c>
      <c r="AC746" s="1">
        <f t="shared" si="901"/>
        <v>1</v>
      </c>
      <c r="AE746" s="1" t="str">
        <f t="shared" si="867"/>
        <v/>
      </c>
      <c r="AF746" s="1">
        <f t="shared" si="887"/>
        <v>0</v>
      </c>
      <c r="AG746" s="1">
        <f t="shared" ca="1" si="892"/>
        <v>13</v>
      </c>
      <c r="AH746" s="1" t="str">
        <f t="shared" si="888"/>
        <v/>
      </c>
      <c r="AI746" s="1" t="str">
        <f t="shared" si="889"/>
        <v/>
      </c>
      <c r="AJ746" s="1" t="str">
        <f t="shared" si="890"/>
        <v/>
      </c>
      <c r="AL746" s="167">
        <f t="shared" ref="AL746:BE746" si="910">+IF($AE746="CC",SUMIF($R746:$V746,AL$9,$R765:$V765),0)</f>
        <v>0</v>
      </c>
      <c r="AM746" s="167">
        <f t="shared" si="910"/>
        <v>0</v>
      </c>
      <c r="AN746" s="167">
        <f t="shared" si="910"/>
        <v>0</v>
      </c>
      <c r="AO746" s="167">
        <f t="shared" si="910"/>
        <v>0</v>
      </c>
      <c r="AP746" s="167">
        <f t="shared" si="910"/>
        <v>0</v>
      </c>
      <c r="AQ746" s="167">
        <f t="shared" si="910"/>
        <v>0</v>
      </c>
      <c r="AR746" s="167">
        <f t="shared" si="910"/>
        <v>0</v>
      </c>
      <c r="AS746" s="167">
        <f t="shared" si="910"/>
        <v>0</v>
      </c>
      <c r="AT746" s="167">
        <f t="shared" si="910"/>
        <v>0</v>
      </c>
      <c r="AU746" s="167">
        <f t="shared" si="910"/>
        <v>0</v>
      </c>
      <c r="AV746" s="167">
        <f t="shared" si="910"/>
        <v>0</v>
      </c>
      <c r="AW746" s="167">
        <f t="shared" si="910"/>
        <v>0</v>
      </c>
      <c r="AX746" s="167">
        <f t="shared" si="910"/>
        <v>0</v>
      </c>
      <c r="AY746" s="167">
        <f t="shared" si="910"/>
        <v>0</v>
      </c>
      <c r="AZ746" s="167">
        <f t="shared" si="910"/>
        <v>0</v>
      </c>
      <c r="BA746" s="167">
        <f t="shared" si="910"/>
        <v>0</v>
      </c>
      <c r="BB746" s="167">
        <f t="shared" si="910"/>
        <v>0</v>
      </c>
      <c r="BC746" s="167">
        <f t="shared" si="910"/>
        <v>0</v>
      </c>
      <c r="BD746" s="167">
        <f t="shared" si="910"/>
        <v>0</v>
      </c>
      <c r="BE746" s="167">
        <f t="shared" si="910"/>
        <v>0</v>
      </c>
      <c r="BG746" s="167"/>
    </row>
    <row r="747" spans="1:59">
      <c r="A747" s="93"/>
      <c r="B747" s="94"/>
      <c r="C747" s="324">
        <v>9</v>
      </c>
      <c r="D747" s="832"/>
      <c r="E747" s="833"/>
      <c r="F747" s="833"/>
      <c r="G747" s="834"/>
      <c r="H747" s="49"/>
      <c r="I747" s="50"/>
      <c r="J747" s="866"/>
      <c r="K747" s="867"/>
      <c r="L747" s="51"/>
      <c r="M747" s="52"/>
      <c r="N747" s="52"/>
      <c r="O747" s="52"/>
      <c r="P747" s="52"/>
      <c r="Q747" s="318">
        <f t="shared" si="899"/>
        <v>0</v>
      </c>
      <c r="R747" s="51"/>
      <c r="S747" s="60"/>
      <c r="T747" s="59"/>
      <c r="U747" s="59"/>
      <c r="V747" s="63"/>
      <c r="W747" s="319">
        <f t="shared" si="900"/>
        <v>0</v>
      </c>
      <c r="X747" s="320">
        <f t="shared" si="897"/>
        <v>0</v>
      </c>
      <c r="Y747" s="325">
        <f t="shared" si="903"/>
        <v>0</v>
      </c>
      <c r="Z747" s="51"/>
      <c r="AA747" s="334">
        <f t="shared" si="904"/>
        <v>0</v>
      </c>
      <c r="AB747" s="327" t="str">
        <f>IF(A747="A","√",IF('Formulario 1'!$D$11=8,IF('Cuadro de Personal'!Q747&gt;30,"E",IF(Y747&gt;48,"E","√")),IF(Y747&gt;48,"E","√")))</f>
        <v>√</v>
      </c>
      <c r="AC747" s="1">
        <f t="shared" si="901"/>
        <v>1</v>
      </c>
      <c r="AE747" s="1" t="str">
        <f t="shared" si="867"/>
        <v/>
      </c>
      <c r="AF747" s="1">
        <f t="shared" si="887"/>
        <v>0</v>
      </c>
      <c r="AG747" s="1">
        <f t="shared" ca="1" si="892"/>
        <v>13</v>
      </c>
      <c r="AH747" s="1" t="str">
        <f t="shared" si="888"/>
        <v/>
      </c>
      <c r="AI747" s="1" t="str">
        <f t="shared" si="889"/>
        <v/>
      </c>
      <c r="AJ747" s="1" t="str">
        <f t="shared" si="890"/>
        <v/>
      </c>
      <c r="AL747" s="167">
        <f t="shared" ref="AL747:BE747" si="911">+IF($AE747="CC",SUMIF($R747:$V747,AL$9,$R766:$V766),0)</f>
        <v>0</v>
      </c>
      <c r="AM747" s="167">
        <f t="shared" si="911"/>
        <v>0</v>
      </c>
      <c r="AN747" s="167">
        <f t="shared" si="911"/>
        <v>0</v>
      </c>
      <c r="AO747" s="167">
        <f t="shared" si="911"/>
        <v>0</v>
      </c>
      <c r="AP747" s="167">
        <f t="shared" si="911"/>
        <v>0</v>
      </c>
      <c r="AQ747" s="167">
        <f t="shared" si="911"/>
        <v>0</v>
      </c>
      <c r="AR747" s="167">
        <f t="shared" si="911"/>
        <v>0</v>
      </c>
      <c r="AS747" s="167">
        <f t="shared" si="911"/>
        <v>0</v>
      </c>
      <c r="AT747" s="167">
        <f t="shared" si="911"/>
        <v>0</v>
      </c>
      <c r="AU747" s="167">
        <f t="shared" si="911"/>
        <v>0</v>
      </c>
      <c r="AV747" s="167">
        <f t="shared" si="911"/>
        <v>0</v>
      </c>
      <c r="AW747" s="167">
        <f t="shared" si="911"/>
        <v>0</v>
      </c>
      <c r="AX747" s="167">
        <f t="shared" si="911"/>
        <v>0</v>
      </c>
      <c r="AY747" s="167">
        <f t="shared" si="911"/>
        <v>0</v>
      </c>
      <c r="AZ747" s="167">
        <f t="shared" si="911"/>
        <v>0</v>
      </c>
      <c r="BA747" s="167">
        <f t="shared" si="911"/>
        <v>0</v>
      </c>
      <c r="BB747" s="167">
        <f t="shared" si="911"/>
        <v>0</v>
      </c>
      <c r="BC747" s="167">
        <f t="shared" si="911"/>
        <v>0</v>
      </c>
      <c r="BD747" s="167">
        <f t="shared" si="911"/>
        <v>0</v>
      </c>
      <c r="BE747" s="167">
        <f t="shared" si="911"/>
        <v>0</v>
      </c>
      <c r="BG747" s="167"/>
    </row>
    <row r="748" spans="1:59">
      <c r="A748" s="93"/>
      <c r="B748" s="94"/>
      <c r="C748" s="324">
        <v>10</v>
      </c>
      <c r="D748" s="832"/>
      <c r="E748" s="833"/>
      <c r="F748" s="833"/>
      <c r="G748" s="834"/>
      <c r="H748" s="49"/>
      <c r="I748" s="50"/>
      <c r="J748" s="866"/>
      <c r="K748" s="867"/>
      <c r="L748" s="51"/>
      <c r="M748" s="52"/>
      <c r="N748" s="52"/>
      <c r="O748" s="52"/>
      <c r="P748" s="52"/>
      <c r="Q748" s="318">
        <f t="shared" si="899"/>
        <v>0</v>
      </c>
      <c r="R748" s="51"/>
      <c r="S748" s="60"/>
      <c r="T748" s="59"/>
      <c r="U748" s="59"/>
      <c r="V748" s="63"/>
      <c r="W748" s="319">
        <f t="shared" si="900"/>
        <v>0</v>
      </c>
      <c r="X748" s="320">
        <f t="shared" si="897"/>
        <v>0</v>
      </c>
      <c r="Y748" s="325">
        <f t="shared" si="903"/>
        <v>0</v>
      </c>
      <c r="Z748" s="51"/>
      <c r="AA748" s="334">
        <f t="shared" si="904"/>
        <v>0</v>
      </c>
      <c r="AB748" s="327" t="str">
        <f>IF(A748="A","√",IF('Formulario 1'!$D$11=8,IF('Cuadro de Personal'!Q748&gt;30,"E",IF(Y748&gt;48,"E","√")),IF(Y748&gt;48,"E","√")))</f>
        <v>√</v>
      </c>
      <c r="AC748" s="1">
        <f t="shared" si="901"/>
        <v>1</v>
      </c>
      <c r="AE748" s="1" t="str">
        <f t="shared" si="867"/>
        <v/>
      </c>
      <c r="AF748" s="1">
        <f t="shared" si="887"/>
        <v>0</v>
      </c>
      <c r="AG748" s="1">
        <f t="shared" ca="1" si="892"/>
        <v>13</v>
      </c>
      <c r="AH748" s="1" t="str">
        <f t="shared" si="888"/>
        <v/>
      </c>
      <c r="AI748" s="1" t="str">
        <f t="shared" si="889"/>
        <v/>
      </c>
      <c r="AJ748" s="1" t="str">
        <f t="shared" si="890"/>
        <v/>
      </c>
      <c r="AL748" s="167">
        <f t="shared" ref="AL748:BE748" si="912">+IF($AE748="CC",SUMIF($R748:$V748,AL$9,$R767:$V767),0)</f>
        <v>0</v>
      </c>
      <c r="AM748" s="167">
        <f t="shared" si="912"/>
        <v>0</v>
      </c>
      <c r="AN748" s="167">
        <f t="shared" si="912"/>
        <v>0</v>
      </c>
      <c r="AO748" s="167">
        <f t="shared" si="912"/>
        <v>0</v>
      </c>
      <c r="AP748" s="167">
        <f t="shared" si="912"/>
        <v>0</v>
      </c>
      <c r="AQ748" s="167">
        <f t="shared" si="912"/>
        <v>0</v>
      </c>
      <c r="AR748" s="167">
        <f t="shared" si="912"/>
        <v>0</v>
      </c>
      <c r="AS748" s="167">
        <f t="shared" si="912"/>
        <v>0</v>
      </c>
      <c r="AT748" s="167">
        <f t="shared" si="912"/>
        <v>0</v>
      </c>
      <c r="AU748" s="167">
        <f t="shared" si="912"/>
        <v>0</v>
      </c>
      <c r="AV748" s="167">
        <f t="shared" si="912"/>
        <v>0</v>
      </c>
      <c r="AW748" s="167">
        <f t="shared" si="912"/>
        <v>0</v>
      </c>
      <c r="AX748" s="167">
        <f t="shared" si="912"/>
        <v>0</v>
      </c>
      <c r="AY748" s="167">
        <f t="shared" si="912"/>
        <v>0</v>
      </c>
      <c r="AZ748" s="167">
        <f t="shared" si="912"/>
        <v>0</v>
      </c>
      <c r="BA748" s="167">
        <f t="shared" si="912"/>
        <v>0</v>
      </c>
      <c r="BB748" s="167">
        <f t="shared" si="912"/>
        <v>0</v>
      </c>
      <c r="BC748" s="167">
        <f t="shared" si="912"/>
        <v>0</v>
      </c>
      <c r="BD748" s="167">
        <f t="shared" si="912"/>
        <v>0</v>
      </c>
      <c r="BE748" s="167">
        <f t="shared" si="912"/>
        <v>0</v>
      </c>
      <c r="BG748" s="167"/>
    </row>
    <row r="749" spans="1:59">
      <c r="A749" s="93"/>
      <c r="B749" s="94"/>
      <c r="C749" s="324">
        <v>11</v>
      </c>
      <c r="D749" s="832"/>
      <c r="E749" s="833"/>
      <c r="F749" s="833"/>
      <c r="G749" s="834"/>
      <c r="H749" s="49"/>
      <c r="I749" s="50"/>
      <c r="J749" s="866"/>
      <c r="K749" s="867"/>
      <c r="L749" s="51"/>
      <c r="M749" s="52"/>
      <c r="N749" s="52"/>
      <c r="O749" s="52"/>
      <c r="P749" s="52"/>
      <c r="Q749" s="318">
        <f t="shared" si="899"/>
        <v>0</v>
      </c>
      <c r="R749" s="51"/>
      <c r="S749" s="60"/>
      <c r="T749" s="59"/>
      <c r="U749" s="59"/>
      <c r="V749" s="63"/>
      <c r="W749" s="319">
        <f t="shared" si="900"/>
        <v>0</v>
      </c>
      <c r="X749" s="320">
        <f t="shared" si="897"/>
        <v>0</v>
      </c>
      <c r="Y749" s="325">
        <f t="shared" si="903"/>
        <v>0</v>
      </c>
      <c r="Z749" s="51"/>
      <c r="AA749" s="334">
        <f t="shared" si="904"/>
        <v>0</v>
      </c>
      <c r="AB749" s="327" t="str">
        <f>IF(A749="A","√",IF('Formulario 1'!$D$11=8,IF('Cuadro de Personal'!Q749&gt;30,"E",IF(Y749&gt;48,"E","√")),IF(Y749&gt;48,"E","√")))</f>
        <v>√</v>
      </c>
      <c r="AC749" s="1">
        <f t="shared" si="901"/>
        <v>1</v>
      </c>
      <c r="AE749" s="1" t="str">
        <f t="shared" si="867"/>
        <v/>
      </c>
      <c r="AF749" s="1">
        <f t="shared" si="887"/>
        <v>0</v>
      </c>
      <c r="AG749" s="1">
        <f t="shared" ca="1" si="892"/>
        <v>13</v>
      </c>
      <c r="AH749" s="1" t="str">
        <f t="shared" si="888"/>
        <v/>
      </c>
      <c r="AI749" s="1" t="str">
        <f t="shared" si="889"/>
        <v/>
      </c>
      <c r="AJ749" s="1" t="str">
        <f t="shared" si="890"/>
        <v/>
      </c>
      <c r="AL749" s="167">
        <f t="shared" ref="AL749:BE749" si="913">+IF($AE749="CC",SUMIF($R749:$V749,AL$9,$R768:$V768),0)</f>
        <v>0</v>
      </c>
      <c r="AM749" s="167">
        <f t="shared" si="913"/>
        <v>0</v>
      </c>
      <c r="AN749" s="167">
        <f t="shared" si="913"/>
        <v>0</v>
      </c>
      <c r="AO749" s="167">
        <f t="shared" si="913"/>
        <v>0</v>
      </c>
      <c r="AP749" s="167">
        <f t="shared" si="913"/>
        <v>0</v>
      </c>
      <c r="AQ749" s="167">
        <f t="shared" si="913"/>
        <v>0</v>
      </c>
      <c r="AR749" s="167">
        <f t="shared" si="913"/>
        <v>0</v>
      </c>
      <c r="AS749" s="167">
        <f t="shared" si="913"/>
        <v>0</v>
      </c>
      <c r="AT749" s="167">
        <f t="shared" si="913"/>
        <v>0</v>
      </c>
      <c r="AU749" s="167">
        <f t="shared" si="913"/>
        <v>0</v>
      </c>
      <c r="AV749" s="167">
        <f t="shared" si="913"/>
        <v>0</v>
      </c>
      <c r="AW749" s="167">
        <f t="shared" si="913"/>
        <v>0</v>
      </c>
      <c r="AX749" s="167">
        <f t="shared" si="913"/>
        <v>0</v>
      </c>
      <c r="AY749" s="167">
        <f t="shared" si="913"/>
        <v>0</v>
      </c>
      <c r="AZ749" s="167">
        <f t="shared" si="913"/>
        <v>0</v>
      </c>
      <c r="BA749" s="167">
        <f t="shared" si="913"/>
        <v>0</v>
      </c>
      <c r="BB749" s="167">
        <f t="shared" si="913"/>
        <v>0</v>
      </c>
      <c r="BC749" s="167">
        <f t="shared" si="913"/>
        <v>0</v>
      </c>
      <c r="BD749" s="167">
        <f t="shared" si="913"/>
        <v>0</v>
      </c>
      <c r="BE749" s="167">
        <f t="shared" si="913"/>
        <v>0</v>
      </c>
      <c r="BG749" s="167"/>
    </row>
    <row r="750" spans="1:59">
      <c r="A750" s="93"/>
      <c r="B750" s="94"/>
      <c r="C750" s="324">
        <v>12</v>
      </c>
      <c r="D750" s="832"/>
      <c r="E750" s="833"/>
      <c r="F750" s="833"/>
      <c r="G750" s="834"/>
      <c r="H750" s="49"/>
      <c r="I750" s="50"/>
      <c r="J750" s="866"/>
      <c r="K750" s="867"/>
      <c r="L750" s="51"/>
      <c r="M750" s="52"/>
      <c r="N750" s="52"/>
      <c r="O750" s="52"/>
      <c r="P750" s="52"/>
      <c r="Q750" s="318">
        <f t="shared" si="899"/>
        <v>0</v>
      </c>
      <c r="R750" s="51"/>
      <c r="S750" s="60"/>
      <c r="T750" s="59"/>
      <c r="U750" s="59"/>
      <c r="V750" s="63"/>
      <c r="W750" s="319">
        <f t="shared" si="900"/>
        <v>0</v>
      </c>
      <c r="X750" s="320">
        <f t="shared" si="897"/>
        <v>0</v>
      </c>
      <c r="Y750" s="325">
        <f t="shared" si="903"/>
        <v>0</v>
      </c>
      <c r="Z750" s="51"/>
      <c r="AA750" s="334">
        <f t="shared" si="904"/>
        <v>0</v>
      </c>
      <c r="AB750" s="327" t="str">
        <f>IF(A750="A","√",IF('Formulario 1'!$D$11=8,IF('Cuadro de Personal'!Q750&gt;30,"E",IF(Y750&gt;48,"E","√")),IF(Y750&gt;48,"E","√")))</f>
        <v>√</v>
      </c>
      <c r="AC750" s="1">
        <f t="shared" si="901"/>
        <v>1</v>
      </c>
      <c r="AE750" s="1" t="str">
        <f t="shared" si="867"/>
        <v/>
      </c>
      <c r="AF750" s="1">
        <f t="shared" si="887"/>
        <v>0</v>
      </c>
      <c r="AG750" s="1">
        <f t="shared" ca="1" si="892"/>
        <v>13</v>
      </c>
      <c r="AH750" s="1" t="str">
        <f t="shared" si="888"/>
        <v/>
      </c>
      <c r="AI750" s="1" t="str">
        <f t="shared" si="889"/>
        <v/>
      </c>
      <c r="AJ750" s="1" t="str">
        <f t="shared" si="890"/>
        <v/>
      </c>
      <c r="AL750" s="167">
        <f t="shared" ref="AL750:BE750" si="914">+IF($AE750="CC",SUMIF($R750:$V750,AL$9,$R769:$V769),0)</f>
        <v>0</v>
      </c>
      <c r="AM750" s="167">
        <f t="shared" si="914"/>
        <v>0</v>
      </c>
      <c r="AN750" s="167">
        <f t="shared" si="914"/>
        <v>0</v>
      </c>
      <c r="AO750" s="167">
        <f t="shared" si="914"/>
        <v>0</v>
      </c>
      <c r="AP750" s="167">
        <f t="shared" si="914"/>
        <v>0</v>
      </c>
      <c r="AQ750" s="167">
        <f t="shared" si="914"/>
        <v>0</v>
      </c>
      <c r="AR750" s="167">
        <f t="shared" si="914"/>
        <v>0</v>
      </c>
      <c r="AS750" s="167">
        <f t="shared" si="914"/>
        <v>0</v>
      </c>
      <c r="AT750" s="167">
        <f t="shared" si="914"/>
        <v>0</v>
      </c>
      <c r="AU750" s="167">
        <f t="shared" si="914"/>
        <v>0</v>
      </c>
      <c r="AV750" s="167">
        <f t="shared" si="914"/>
        <v>0</v>
      </c>
      <c r="AW750" s="167">
        <f t="shared" si="914"/>
        <v>0</v>
      </c>
      <c r="AX750" s="167">
        <f t="shared" si="914"/>
        <v>0</v>
      </c>
      <c r="AY750" s="167">
        <f t="shared" si="914"/>
        <v>0</v>
      </c>
      <c r="AZ750" s="167">
        <f t="shared" si="914"/>
        <v>0</v>
      </c>
      <c r="BA750" s="167">
        <f t="shared" si="914"/>
        <v>0</v>
      </c>
      <c r="BB750" s="167">
        <f t="shared" si="914"/>
        <v>0</v>
      </c>
      <c r="BC750" s="167">
        <f t="shared" si="914"/>
        <v>0</v>
      </c>
      <c r="BD750" s="167">
        <f t="shared" si="914"/>
        <v>0</v>
      </c>
      <c r="BE750" s="167">
        <f t="shared" si="914"/>
        <v>0</v>
      </c>
      <c r="BG750" s="167"/>
    </row>
    <row r="751" spans="1:59">
      <c r="A751" s="93"/>
      <c r="B751" s="94"/>
      <c r="C751" s="324">
        <v>13</v>
      </c>
      <c r="D751" s="832"/>
      <c r="E751" s="833"/>
      <c r="F751" s="833"/>
      <c r="G751" s="834"/>
      <c r="H751" s="49"/>
      <c r="I751" s="50"/>
      <c r="J751" s="866"/>
      <c r="K751" s="867"/>
      <c r="L751" s="51"/>
      <c r="M751" s="52"/>
      <c r="N751" s="52"/>
      <c r="O751" s="52"/>
      <c r="P751" s="52"/>
      <c r="Q751" s="318">
        <f t="shared" si="899"/>
        <v>0</v>
      </c>
      <c r="R751" s="51"/>
      <c r="S751" s="60"/>
      <c r="T751" s="59"/>
      <c r="U751" s="59"/>
      <c r="V751" s="63"/>
      <c r="W751" s="319">
        <f t="shared" si="900"/>
        <v>0</v>
      </c>
      <c r="X751" s="320">
        <f t="shared" si="897"/>
        <v>0</v>
      </c>
      <c r="Y751" s="325">
        <f t="shared" si="903"/>
        <v>0</v>
      </c>
      <c r="Z751" s="51"/>
      <c r="AA751" s="334">
        <f t="shared" si="904"/>
        <v>0</v>
      </c>
      <c r="AB751" s="327" t="str">
        <f>IF(A751="A","√",IF('Formulario 1'!$D$11=8,IF('Cuadro de Personal'!Q751&gt;30,"E",IF(Y751&gt;48,"E","√")),IF(Y751&gt;48,"E","√")))</f>
        <v>√</v>
      </c>
      <c r="AC751" s="1">
        <f t="shared" si="901"/>
        <v>1</v>
      </c>
      <c r="AE751" s="1" t="str">
        <f t="shared" si="867"/>
        <v/>
      </c>
      <c r="AF751" s="1">
        <f t="shared" si="887"/>
        <v>0</v>
      </c>
      <c r="AG751" s="1">
        <f t="shared" ca="1" si="892"/>
        <v>13</v>
      </c>
      <c r="AH751" s="1" t="str">
        <f t="shared" si="888"/>
        <v/>
      </c>
      <c r="AI751" s="1" t="str">
        <f t="shared" si="889"/>
        <v/>
      </c>
      <c r="AJ751" s="1" t="str">
        <f t="shared" si="890"/>
        <v/>
      </c>
      <c r="AL751" s="167">
        <f t="shared" ref="AL751:BE751" si="915">+IF($AE751="CC",SUMIF($R751:$V751,AL$9,$R770:$V770),0)</f>
        <v>0</v>
      </c>
      <c r="AM751" s="167">
        <f t="shared" si="915"/>
        <v>0</v>
      </c>
      <c r="AN751" s="167">
        <f t="shared" si="915"/>
        <v>0</v>
      </c>
      <c r="AO751" s="167">
        <f t="shared" si="915"/>
        <v>0</v>
      </c>
      <c r="AP751" s="167">
        <f t="shared" si="915"/>
        <v>0</v>
      </c>
      <c r="AQ751" s="167">
        <f t="shared" si="915"/>
        <v>0</v>
      </c>
      <c r="AR751" s="167">
        <f t="shared" si="915"/>
        <v>0</v>
      </c>
      <c r="AS751" s="167">
        <f t="shared" si="915"/>
        <v>0</v>
      </c>
      <c r="AT751" s="167">
        <f t="shared" si="915"/>
        <v>0</v>
      </c>
      <c r="AU751" s="167">
        <f t="shared" si="915"/>
        <v>0</v>
      </c>
      <c r="AV751" s="167">
        <f t="shared" si="915"/>
        <v>0</v>
      </c>
      <c r="AW751" s="167">
        <f t="shared" si="915"/>
        <v>0</v>
      </c>
      <c r="AX751" s="167">
        <f t="shared" si="915"/>
        <v>0</v>
      </c>
      <c r="AY751" s="167">
        <f t="shared" si="915"/>
        <v>0</v>
      </c>
      <c r="AZ751" s="167">
        <f t="shared" si="915"/>
        <v>0</v>
      </c>
      <c r="BA751" s="167">
        <f t="shared" si="915"/>
        <v>0</v>
      </c>
      <c r="BB751" s="167">
        <f t="shared" si="915"/>
        <v>0</v>
      </c>
      <c r="BC751" s="167">
        <f t="shared" si="915"/>
        <v>0</v>
      </c>
      <c r="BD751" s="167">
        <f t="shared" si="915"/>
        <v>0</v>
      </c>
      <c r="BE751" s="167">
        <f t="shared" si="915"/>
        <v>0</v>
      </c>
      <c r="BG751" s="167"/>
    </row>
    <row r="752" spans="1:59">
      <c r="A752" s="93"/>
      <c r="B752" s="94"/>
      <c r="C752" s="324">
        <v>14</v>
      </c>
      <c r="D752" s="832"/>
      <c r="E752" s="833"/>
      <c r="F752" s="833"/>
      <c r="G752" s="834"/>
      <c r="H752" s="49"/>
      <c r="I752" s="50"/>
      <c r="J752" s="866"/>
      <c r="K752" s="867"/>
      <c r="L752" s="51"/>
      <c r="M752" s="52"/>
      <c r="N752" s="52"/>
      <c r="O752" s="52"/>
      <c r="P752" s="52"/>
      <c r="Q752" s="318">
        <f t="shared" si="899"/>
        <v>0</v>
      </c>
      <c r="R752" s="51"/>
      <c r="S752" s="60"/>
      <c r="T752" s="59"/>
      <c r="U752" s="59"/>
      <c r="V752" s="63"/>
      <c r="W752" s="319">
        <f t="shared" si="900"/>
        <v>0</v>
      </c>
      <c r="X752" s="320">
        <f t="shared" si="897"/>
        <v>0</v>
      </c>
      <c r="Y752" s="325">
        <f t="shared" si="903"/>
        <v>0</v>
      </c>
      <c r="Z752" s="51"/>
      <c r="AA752" s="334">
        <f t="shared" si="904"/>
        <v>0</v>
      </c>
      <c r="AB752" s="327" t="str">
        <f>IF(A752="A","√",IF('Formulario 1'!$D$11=8,IF('Cuadro de Personal'!Q752&gt;30,"E",IF(Y752&gt;48,"E","√")),IF(Y752&gt;48,"E","√")))</f>
        <v>√</v>
      </c>
      <c r="AC752" s="1">
        <f t="shared" si="901"/>
        <v>1</v>
      </c>
      <c r="AE752" s="1" t="str">
        <f t="shared" si="867"/>
        <v/>
      </c>
      <c r="AF752" s="1">
        <f t="shared" si="887"/>
        <v>0</v>
      </c>
      <c r="AG752" s="1">
        <f t="shared" ca="1" si="892"/>
        <v>13</v>
      </c>
      <c r="AH752" s="1" t="str">
        <f t="shared" si="888"/>
        <v/>
      </c>
      <c r="AI752" s="1" t="str">
        <f t="shared" si="889"/>
        <v/>
      </c>
      <c r="AJ752" s="1" t="str">
        <f t="shared" si="890"/>
        <v/>
      </c>
      <c r="AL752" s="167">
        <f t="shared" ref="AL752:BE752" si="916">+IF($AE752="CC",SUMIF($R752:$V752,AL$9,$R771:$V771),0)</f>
        <v>0</v>
      </c>
      <c r="AM752" s="167">
        <f t="shared" si="916"/>
        <v>0</v>
      </c>
      <c r="AN752" s="167">
        <f t="shared" si="916"/>
        <v>0</v>
      </c>
      <c r="AO752" s="167">
        <f t="shared" si="916"/>
        <v>0</v>
      </c>
      <c r="AP752" s="167">
        <f t="shared" si="916"/>
        <v>0</v>
      </c>
      <c r="AQ752" s="167">
        <f t="shared" si="916"/>
        <v>0</v>
      </c>
      <c r="AR752" s="167">
        <f t="shared" si="916"/>
        <v>0</v>
      </c>
      <c r="AS752" s="167">
        <f t="shared" si="916"/>
        <v>0</v>
      </c>
      <c r="AT752" s="167">
        <f t="shared" si="916"/>
        <v>0</v>
      </c>
      <c r="AU752" s="167">
        <f t="shared" si="916"/>
        <v>0</v>
      </c>
      <c r="AV752" s="167">
        <f t="shared" si="916"/>
        <v>0</v>
      </c>
      <c r="AW752" s="167">
        <f t="shared" si="916"/>
        <v>0</v>
      </c>
      <c r="AX752" s="167">
        <f t="shared" si="916"/>
        <v>0</v>
      </c>
      <c r="AY752" s="167">
        <f t="shared" si="916"/>
        <v>0</v>
      </c>
      <c r="AZ752" s="167">
        <f t="shared" si="916"/>
        <v>0</v>
      </c>
      <c r="BA752" s="167">
        <f t="shared" si="916"/>
        <v>0</v>
      </c>
      <c r="BB752" s="167">
        <f t="shared" si="916"/>
        <v>0</v>
      </c>
      <c r="BC752" s="167">
        <f t="shared" si="916"/>
        <v>0</v>
      </c>
      <c r="BD752" s="167">
        <f t="shared" si="916"/>
        <v>0</v>
      </c>
      <c r="BE752" s="167">
        <f t="shared" si="916"/>
        <v>0</v>
      </c>
      <c r="BG752" s="167"/>
    </row>
    <row r="753" spans="1:62">
      <c r="A753" s="93"/>
      <c r="B753" s="94"/>
      <c r="C753" s="324">
        <v>15</v>
      </c>
      <c r="D753" s="832"/>
      <c r="E753" s="833"/>
      <c r="F753" s="833"/>
      <c r="G753" s="834"/>
      <c r="H753" s="49"/>
      <c r="I753" s="50"/>
      <c r="J753" s="866"/>
      <c r="K753" s="867"/>
      <c r="L753" s="51"/>
      <c r="M753" s="52"/>
      <c r="N753" s="52"/>
      <c r="O753" s="52"/>
      <c r="P753" s="52"/>
      <c r="Q753" s="318">
        <f t="shared" si="899"/>
        <v>0</v>
      </c>
      <c r="R753" s="51"/>
      <c r="S753" s="60"/>
      <c r="T753" s="59"/>
      <c r="U753" s="59"/>
      <c r="V753" s="63"/>
      <c r="W753" s="319">
        <f t="shared" si="900"/>
        <v>0</v>
      </c>
      <c r="X753" s="320">
        <f t="shared" si="897"/>
        <v>0</v>
      </c>
      <c r="Y753" s="325">
        <f t="shared" si="903"/>
        <v>0</v>
      </c>
      <c r="Z753" s="51"/>
      <c r="AA753" s="334">
        <f t="shared" si="904"/>
        <v>0</v>
      </c>
      <c r="AB753" s="327" t="str">
        <f>IF(A753="A","√",IF('Formulario 1'!$D$11=8,IF('Cuadro de Personal'!Q753&gt;30,"E",IF(Y753&gt;48,"E","√")),IF(Y753&gt;48,"E","√")))</f>
        <v>√</v>
      </c>
      <c r="AC753" s="1">
        <f t="shared" si="901"/>
        <v>1</v>
      </c>
      <c r="AE753" s="1" t="str">
        <f t="shared" si="867"/>
        <v/>
      </c>
      <c r="AF753" s="1">
        <f t="shared" si="887"/>
        <v>0</v>
      </c>
      <c r="AG753" s="1">
        <f t="shared" ca="1" si="892"/>
        <v>13</v>
      </c>
      <c r="AH753" s="1" t="str">
        <f t="shared" si="888"/>
        <v/>
      </c>
      <c r="AI753" s="1" t="str">
        <f t="shared" si="889"/>
        <v/>
      </c>
      <c r="AJ753" s="1" t="str">
        <f t="shared" si="890"/>
        <v/>
      </c>
      <c r="AL753" s="167">
        <f t="shared" ref="AL753:BE753" si="917">+IF($AE753="CC",SUMIF($R753:$V753,AL$9,$R772:$V772),0)</f>
        <v>0</v>
      </c>
      <c r="AM753" s="167">
        <f t="shared" si="917"/>
        <v>0</v>
      </c>
      <c r="AN753" s="167">
        <f t="shared" si="917"/>
        <v>0</v>
      </c>
      <c r="AO753" s="167">
        <f t="shared" si="917"/>
        <v>0</v>
      </c>
      <c r="AP753" s="167">
        <f t="shared" si="917"/>
        <v>0</v>
      </c>
      <c r="AQ753" s="167">
        <f t="shared" si="917"/>
        <v>0</v>
      </c>
      <c r="AR753" s="167">
        <f t="shared" si="917"/>
        <v>0</v>
      </c>
      <c r="AS753" s="167">
        <f t="shared" si="917"/>
        <v>0</v>
      </c>
      <c r="AT753" s="167">
        <f t="shared" si="917"/>
        <v>0</v>
      </c>
      <c r="AU753" s="167">
        <f t="shared" si="917"/>
        <v>0</v>
      </c>
      <c r="AV753" s="167">
        <f t="shared" si="917"/>
        <v>0</v>
      </c>
      <c r="AW753" s="167">
        <f t="shared" si="917"/>
        <v>0</v>
      </c>
      <c r="AX753" s="167">
        <f t="shared" si="917"/>
        <v>0</v>
      </c>
      <c r="AY753" s="167">
        <f t="shared" si="917"/>
        <v>0</v>
      </c>
      <c r="AZ753" s="167">
        <f t="shared" si="917"/>
        <v>0</v>
      </c>
      <c r="BA753" s="167">
        <f t="shared" si="917"/>
        <v>0</v>
      </c>
      <c r="BB753" s="167">
        <f t="shared" si="917"/>
        <v>0</v>
      </c>
      <c r="BC753" s="167">
        <f t="shared" si="917"/>
        <v>0</v>
      </c>
      <c r="BD753" s="167">
        <f t="shared" si="917"/>
        <v>0</v>
      </c>
      <c r="BE753" s="167">
        <f t="shared" si="917"/>
        <v>0</v>
      </c>
      <c r="BG753" s="167"/>
    </row>
    <row r="754" spans="1:62">
      <c r="A754" s="93"/>
      <c r="B754" s="94"/>
      <c r="C754" s="324">
        <v>16</v>
      </c>
      <c r="D754" s="832"/>
      <c r="E754" s="833"/>
      <c r="F754" s="833"/>
      <c r="G754" s="834"/>
      <c r="H754" s="49"/>
      <c r="I754" s="50"/>
      <c r="J754" s="866"/>
      <c r="K754" s="867"/>
      <c r="L754" s="51"/>
      <c r="M754" s="52"/>
      <c r="N754" s="52"/>
      <c r="O754" s="52"/>
      <c r="P754" s="52"/>
      <c r="Q754" s="318">
        <f t="shared" si="899"/>
        <v>0</v>
      </c>
      <c r="R754" s="51"/>
      <c r="S754" s="60"/>
      <c r="T754" s="59"/>
      <c r="U754" s="59"/>
      <c r="V754" s="63"/>
      <c r="W754" s="319">
        <f t="shared" si="900"/>
        <v>0</v>
      </c>
      <c r="X754" s="320">
        <f t="shared" si="897"/>
        <v>0</v>
      </c>
      <c r="Y754" s="325">
        <f t="shared" si="903"/>
        <v>0</v>
      </c>
      <c r="Z754" s="51"/>
      <c r="AA754" s="334">
        <f t="shared" si="904"/>
        <v>0</v>
      </c>
      <c r="AB754" s="327" t="str">
        <f>IF(A754="A","√",IF('Formulario 1'!$D$11=8,IF('Cuadro de Personal'!Q754&gt;30,"E",IF(Y754&gt;48,"E","√")),IF(Y754&gt;48,"E","√")))</f>
        <v>√</v>
      </c>
      <c r="AC754" s="1">
        <f t="shared" si="901"/>
        <v>1</v>
      </c>
      <c r="AE754" s="1" t="str">
        <f t="shared" si="867"/>
        <v/>
      </c>
      <c r="AF754" s="1">
        <f t="shared" si="887"/>
        <v>0</v>
      </c>
      <c r="AG754" s="1">
        <f t="shared" ca="1" si="892"/>
        <v>13</v>
      </c>
      <c r="AH754" s="1" t="str">
        <f t="shared" si="888"/>
        <v/>
      </c>
      <c r="AI754" s="1" t="str">
        <f t="shared" si="889"/>
        <v/>
      </c>
      <c r="AJ754" s="1" t="str">
        <f t="shared" si="890"/>
        <v/>
      </c>
      <c r="AL754" s="167">
        <f t="shared" ref="AL754:BE754" si="918">+IF($AE754="CC",SUMIF($R754:$V754,AL$9,$R773:$V773),0)</f>
        <v>0</v>
      </c>
      <c r="AM754" s="167">
        <f t="shared" si="918"/>
        <v>0</v>
      </c>
      <c r="AN754" s="167">
        <f t="shared" si="918"/>
        <v>0</v>
      </c>
      <c r="AO754" s="167">
        <f t="shared" si="918"/>
        <v>0</v>
      </c>
      <c r="AP754" s="167">
        <f t="shared" si="918"/>
        <v>0</v>
      </c>
      <c r="AQ754" s="167">
        <f t="shared" si="918"/>
        <v>0</v>
      </c>
      <c r="AR754" s="167">
        <f t="shared" si="918"/>
        <v>0</v>
      </c>
      <c r="AS754" s="167">
        <f t="shared" si="918"/>
        <v>0</v>
      </c>
      <c r="AT754" s="167">
        <f t="shared" si="918"/>
        <v>0</v>
      </c>
      <c r="AU754" s="167">
        <f t="shared" si="918"/>
        <v>0</v>
      </c>
      <c r="AV754" s="167">
        <f t="shared" si="918"/>
        <v>0</v>
      </c>
      <c r="AW754" s="167">
        <f t="shared" si="918"/>
        <v>0</v>
      </c>
      <c r="AX754" s="167">
        <f t="shared" si="918"/>
        <v>0</v>
      </c>
      <c r="AY754" s="167">
        <f t="shared" si="918"/>
        <v>0</v>
      </c>
      <c r="AZ754" s="167">
        <f t="shared" si="918"/>
        <v>0</v>
      </c>
      <c r="BA754" s="167">
        <f t="shared" si="918"/>
        <v>0</v>
      </c>
      <c r="BB754" s="167">
        <f t="shared" si="918"/>
        <v>0</v>
      </c>
      <c r="BC754" s="167">
        <f t="shared" si="918"/>
        <v>0</v>
      </c>
      <c r="BD754" s="167">
        <f t="shared" si="918"/>
        <v>0</v>
      </c>
      <c r="BE754" s="167">
        <f t="shared" si="918"/>
        <v>0</v>
      </c>
      <c r="BG754" s="167"/>
    </row>
    <row r="755" spans="1:62">
      <c r="A755" s="93"/>
      <c r="B755" s="94"/>
      <c r="C755" s="324">
        <v>17</v>
      </c>
      <c r="D755" s="832"/>
      <c r="E755" s="833"/>
      <c r="F755" s="833"/>
      <c r="G755" s="834"/>
      <c r="H755" s="49"/>
      <c r="I755" s="50"/>
      <c r="J755" s="866"/>
      <c r="K755" s="867"/>
      <c r="L755" s="51"/>
      <c r="M755" s="52"/>
      <c r="N755" s="52"/>
      <c r="O755" s="52"/>
      <c r="P755" s="52"/>
      <c r="Q755" s="318">
        <f t="shared" si="899"/>
        <v>0</v>
      </c>
      <c r="R755" s="51"/>
      <c r="S755" s="60"/>
      <c r="T755" s="59"/>
      <c r="U755" s="59"/>
      <c r="V755" s="63"/>
      <c r="W755" s="319">
        <f t="shared" si="900"/>
        <v>0</v>
      </c>
      <c r="X755" s="320">
        <f t="shared" si="897"/>
        <v>0</v>
      </c>
      <c r="Y755" s="325">
        <f t="shared" si="903"/>
        <v>0</v>
      </c>
      <c r="Z755" s="51"/>
      <c r="AA755" s="334">
        <f t="shared" si="904"/>
        <v>0</v>
      </c>
      <c r="AB755" s="327" t="str">
        <f>IF(A755="A","√",IF('Formulario 1'!$D$11=8,IF('Cuadro de Personal'!Q755&gt;30,"E",IF(Y755&gt;48,"E","√")),IF(Y755&gt;48,"E","√")))</f>
        <v>√</v>
      </c>
      <c r="AC755" s="1">
        <f t="shared" si="901"/>
        <v>1</v>
      </c>
      <c r="AE755" s="1" t="str">
        <f t="shared" si="867"/>
        <v/>
      </c>
      <c r="AF755" s="1">
        <f t="shared" si="887"/>
        <v>0</v>
      </c>
      <c r="AG755" s="1">
        <f t="shared" ca="1" si="892"/>
        <v>13</v>
      </c>
      <c r="AH755" s="1" t="str">
        <f t="shared" si="888"/>
        <v/>
      </c>
      <c r="AI755" s="1" t="str">
        <f t="shared" si="889"/>
        <v/>
      </c>
      <c r="AJ755" s="1" t="str">
        <f t="shared" si="890"/>
        <v/>
      </c>
      <c r="AL755" s="167">
        <f t="shared" ref="AL755:BE755" si="919">+IF($AE755="CC",SUMIF($R755:$V755,AL$9,$R774:$V774),0)</f>
        <v>0</v>
      </c>
      <c r="AM755" s="167">
        <f t="shared" si="919"/>
        <v>0</v>
      </c>
      <c r="AN755" s="167">
        <f t="shared" si="919"/>
        <v>0</v>
      </c>
      <c r="AO755" s="167">
        <f t="shared" si="919"/>
        <v>0</v>
      </c>
      <c r="AP755" s="167">
        <f t="shared" si="919"/>
        <v>0</v>
      </c>
      <c r="AQ755" s="167">
        <f t="shared" si="919"/>
        <v>0</v>
      </c>
      <c r="AR755" s="167">
        <f t="shared" si="919"/>
        <v>0</v>
      </c>
      <c r="AS755" s="167">
        <f t="shared" si="919"/>
        <v>0</v>
      </c>
      <c r="AT755" s="167">
        <f t="shared" si="919"/>
        <v>0</v>
      </c>
      <c r="AU755" s="167">
        <f t="shared" si="919"/>
        <v>0</v>
      </c>
      <c r="AV755" s="167">
        <f t="shared" si="919"/>
        <v>0</v>
      </c>
      <c r="AW755" s="167">
        <f t="shared" si="919"/>
        <v>0</v>
      </c>
      <c r="AX755" s="167">
        <f t="shared" si="919"/>
        <v>0</v>
      </c>
      <c r="AY755" s="167">
        <f t="shared" si="919"/>
        <v>0</v>
      </c>
      <c r="AZ755" s="167">
        <f t="shared" si="919"/>
        <v>0</v>
      </c>
      <c r="BA755" s="167">
        <f t="shared" si="919"/>
        <v>0</v>
      </c>
      <c r="BB755" s="167">
        <f t="shared" si="919"/>
        <v>0</v>
      </c>
      <c r="BC755" s="167">
        <f t="shared" si="919"/>
        <v>0</v>
      </c>
      <c r="BD755" s="167">
        <f t="shared" si="919"/>
        <v>0</v>
      </c>
      <c r="BE755" s="167">
        <f t="shared" si="919"/>
        <v>0</v>
      </c>
      <c r="BG755" s="167"/>
    </row>
    <row r="756" spans="1:62" ht="15.75" thickBot="1">
      <c r="A756" s="95"/>
      <c r="B756" s="96"/>
      <c r="C756" s="328">
        <v>18</v>
      </c>
      <c r="D756" s="858"/>
      <c r="E756" s="859"/>
      <c r="F756" s="859"/>
      <c r="G756" s="860"/>
      <c r="H756" s="53"/>
      <c r="I756" s="54"/>
      <c r="J756" s="861"/>
      <c r="K756" s="862"/>
      <c r="L756" s="55"/>
      <c r="M756" s="56"/>
      <c r="N756" s="56"/>
      <c r="O756" s="56"/>
      <c r="P756" s="56"/>
      <c r="Q756" s="329">
        <f t="shared" si="899"/>
        <v>0</v>
      </c>
      <c r="R756" s="55"/>
      <c r="S756" s="61"/>
      <c r="T756" s="64"/>
      <c r="U756" s="64"/>
      <c r="V756" s="65"/>
      <c r="W756" s="319">
        <f t="shared" si="900"/>
        <v>0</v>
      </c>
      <c r="X756" s="320">
        <f t="shared" si="897"/>
        <v>0</v>
      </c>
      <c r="Y756" s="330">
        <f t="shared" si="903"/>
        <v>0</v>
      </c>
      <c r="Z756" s="58"/>
      <c r="AA756" s="335">
        <f t="shared" si="904"/>
        <v>0</v>
      </c>
      <c r="AB756" s="332" t="str">
        <f>IF(A756="A","√",IF('Formulario 1'!$D$11=8,IF('Cuadro de Personal'!Q756&gt;30,"E",IF(Y756&gt;48,"E","√")),IF(Y756&gt;48,"E","√")))</f>
        <v>√</v>
      </c>
      <c r="AC756" s="1">
        <f t="shared" si="901"/>
        <v>1</v>
      </c>
      <c r="AE756" s="1" t="str">
        <f t="shared" si="867"/>
        <v/>
      </c>
      <c r="AF756" s="1">
        <f t="shared" si="887"/>
        <v>0</v>
      </c>
      <c r="AG756" s="1">
        <f t="shared" ca="1" si="892"/>
        <v>13</v>
      </c>
      <c r="AH756" s="1" t="str">
        <f t="shared" si="888"/>
        <v/>
      </c>
      <c r="AI756" s="1" t="str">
        <f t="shared" si="889"/>
        <v/>
      </c>
      <c r="AJ756" s="1" t="str">
        <f t="shared" si="890"/>
        <v/>
      </c>
      <c r="AL756" s="167">
        <f t="shared" ref="AL756:BE756" si="920">+IF($AE756="CC",SUMIF($R756:$V756,AL$9,$R775:$V775),0)</f>
        <v>0</v>
      </c>
      <c r="AM756" s="167">
        <f t="shared" si="920"/>
        <v>0</v>
      </c>
      <c r="AN756" s="167">
        <f t="shared" si="920"/>
        <v>0</v>
      </c>
      <c r="AO756" s="167">
        <f t="shared" si="920"/>
        <v>0</v>
      </c>
      <c r="AP756" s="167">
        <f t="shared" si="920"/>
        <v>0</v>
      </c>
      <c r="AQ756" s="167">
        <f t="shared" si="920"/>
        <v>0</v>
      </c>
      <c r="AR756" s="167">
        <f t="shared" si="920"/>
        <v>0</v>
      </c>
      <c r="AS756" s="167">
        <f t="shared" si="920"/>
        <v>0</v>
      </c>
      <c r="AT756" s="167">
        <f t="shared" si="920"/>
        <v>0</v>
      </c>
      <c r="AU756" s="167">
        <f t="shared" si="920"/>
        <v>0</v>
      </c>
      <c r="AV756" s="167">
        <f t="shared" si="920"/>
        <v>0</v>
      </c>
      <c r="AW756" s="167">
        <f t="shared" si="920"/>
        <v>0</v>
      </c>
      <c r="AX756" s="167">
        <f t="shared" si="920"/>
        <v>0</v>
      </c>
      <c r="AY756" s="167">
        <f t="shared" si="920"/>
        <v>0</v>
      </c>
      <c r="AZ756" s="167">
        <f t="shared" si="920"/>
        <v>0</v>
      </c>
      <c r="BA756" s="167">
        <f t="shared" si="920"/>
        <v>0</v>
      </c>
      <c r="BB756" s="167">
        <f t="shared" si="920"/>
        <v>0</v>
      </c>
      <c r="BC756" s="167">
        <f t="shared" si="920"/>
        <v>0</v>
      </c>
      <c r="BD756" s="167">
        <f t="shared" si="920"/>
        <v>0</v>
      </c>
      <c r="BE756" s="167">
        <f t="shared" si="920"/>
        <v>0</v>
      </c>
      <c r="BG756" s="167"/>
    </row>
    <row r="757" spans="1:62" ht="15.75" customHeight="1" thickBot="1">
      <c r="C757" s="66"/>
      <c r="D757" s="66"/>
      <c r="E757" s="66"/>
      <c r="F757" s="66"/>
      <c r="G757" s="66"/>
      <c r="H757" s="117"/>
      <c r="I757" s="863" t="s">
        <v>959</v>
      </c>
      <c r="J757" s="864"/>
      <c r="K757" s="865"/>
      <c r="L757" s="68">
        <f t="shared" ref="L757:S757" si="921">+SUM(L739:L756)-SUMIF($A739:$A756,"A",L739:L756)</f>
        <v>0</v>
      </c>
      <c r="M757" s="67">
        <f t="shared" si="921"/>
        <v>0</v>
      </c>
      <c r="N757" s="67">
        <f t="shared" si="921"/>
        <v>0</v>
      </c>
      <c r="O757" s="67">
        <f t="shared" si="921"/>
        <v>0</v>
      </c>
      <c r="P757" s="67">
        <f t="shared" si="921"/>
        <v>0</v>
      </c>
      <c r="Q757" s="69">
        <f t="shared" si="921"/>
        <v>0</v>
      </c>
      <c r="R757" s="158">
        <f t="shared" si="921"/>
        <v>0</v>
      </c>
      <c r="S757" s="116">
        <f t="shared" si="921"/>
        <v>0</v>
      </c>
      <c r="T757" s="116">
        <f>+SUM(T739:T756)-SUMIF($A739:$A756,"A",T739:T756)</f>
        <v>0</v>
      </c>
      <c r="U757" s="116">
        <f>+SUM(U739:U756)-SUMIF($A739:$A756,"A",U739:U756)</f>
        <v>0</v>
      </c>
      <c r="V757" s="73">
        <f>+SUM(V739:V756)-SUMIF($A739:$A756,"A",V739:V756)</f>
        <v>0</v>
      </c>
      <c r="W757" s="70">
        <f>+SUM(Q757:V757)</f>
        <v>0</v>
      </c>
      <c r="X757" s="71">
        <f>+SUM(X739:X756)</f>
        <v>0</v>
      </c>
      <c r="Y757" s="71">
        <f>+SUM(Y739:Y756)-SUMIF($A739:$A756,"A",Y739:Y756)</f>
        <v>0</v>
      </c>
      <c r="Z757" s="72">
        <f>+SUM(Z739:Z756)</f>
        <v>0</v>
      </c>
      <c r="AA757" s="73">
        <f>+SUM(AA739:AA756)-SUMIF($A739:$A756,"A",AA739:AA756)</f>
        <v>0</v>
      </c>
      <c r="AB757" s="301" t="str">
        <f>IF($C736="n.a.","√",IF(AND(Q759="√",D761=E761,F761=G761),IF(B758="Coordinador de Departamento: asignado",IF(AC757=18,"√","Er"),IF(B758="",IF(AC757=18,"√","Er"),"Er")),"Er"))</f>
        <v>√</v>
      </c>
      <c r="AC757" s="1">
        <f>+SUM(AC739:AC756)</f>
        <v>18</v>
      </c>
      <c r="AE757" s="1" t="str">
        <f t="shared" si="867"/>
        <v/>
      </c>
      <c r="AF757" s="1">
        <f t="shared" si="887"/>
        <v>1</v>
      </c>
      <c r="AG757" s="1">
        <f t="shared" ca="1" si="892"/>
        <v>14</v>
      </c>
      <c r="AH757" s="1">
        <f t="shared" ca="1" si="888"/>
        <v>14</v>
      </c>
      <c r="AI757" s="1" t="str">
        <f t="shared" ca="1" si="889"/>
        <v>CP14</v>
      </c>
      <c r="AJ757" s="1" t="str">
        <f t="shared" si="890"/>
        <v>√</v>
      </c>
      <c r="AL757" s="167">
        <f t="shared" ref="AL757:BE757" si="922">+IF($AE757="CC",SUMIF($R757:$V757,AL$9,$R776:$V776),0)</f>
        <v>0</v>
      </c>
      <c r="AM757" s="167">
        <f t="shared" si="922"/>
        <v>0</v>
      </c>
      <c r="AN757" s="167">
        <f t="shared" si="922"/>
        <v>0</v>
      </c>
      <c r="AO757" s="167">
        <f t="shared" si="922"/>
        <v>0</v>
      </c>
      <c r="AP757" s="167">
        <f t="shared" si="922"/>
        <v>0</v>
      </c>
      <c r="AQ757" s="167">
        <f t="shared" si="922"/>
        <v>0</v>
      </c>
      <c r="AR757" s="167">
        <f t="shared" si="922"/>
        <v>0</v>
      </c>
      <c r="AS757" s="167">
        <f t="shared" si="922"/>
        <v>0</v>
      </c>
      <c r="AT757" s="167">
        <f t="shared" si="922"/>
        <v>0</v>
      </c>
      <c r="AU757" s="167">
        <f t="shared" si="922"/>
        <v>0</v>
      </c>
      <c r="AV757" s="167">
        <f t="shared" si="922"/>
        <v>0</v>
      </c>
      <c r="AW757" s="167">
        <f t="shared" si="922"/>
        <v>0</v>
      </c>
      <c r="AX757" s="167">
        <f t="shared" si="922"/>
        <v>0</v>
      </c>
      <c r="AY757" s="167">
        <f t="shared" si="922"/>
        <v>0</v>
      </c>
      <c r="AZ757" s="167">
        <f t="shared" si="922"/>
        <v>0</v>
      </c>
      <c r="BA757" s="167">
        <f t="shared" si="922"/>
        <v>0</v>
      </c>
      <c r="BB757" s="167">
        <f t="shared" si="922"/>
        <v>0</v>
      </c>
      <c r="BC757" s="167">
        <f t="shared" si="922"/>
        <v>0</v>
      </c>
      <c r="BD757" s="167">
        <f t="shared" si="922"/>
        <v>0</v>
      </c>
      <c r="BE757" s="167">
        <f t="shared" si="922"/>
        <v>0</v>
      </c>
      <c r="BH757" s="308">
        <f>+X757</f>
        <v>0</v>
      </c>
    </row>
    <row r="758" spans="1:62" ht="15.75" customHeight="1">
      <c r="B758" s="912" t="str">
        <f>IF($C736="n.a.","",IF(LOOKUP(A729,'Hoja de Cálculo'!$S$20:$S$45,'Hoja de Cálculo'!$AD$20:$AD$45)=0,"",IF(A759="","Coordinador de Departamento: sin asignar","Coordinador de Departamento: asignado")))</f>
        <v/>
      </c>
      <c r="C758" s="913"/>
      <c r="D758" s="913"/>
      <c r="E758" s="913"/>
      <c r="F758" s="913"/>
      <c r="G758" s="914"/>
      <c r="I758" s="915" t="s">
        <v>954</v>
      </c>
      <c r="J758" s="916"/>
      <c r="K758" s="917"/>
      <c r="L758" s="75">
        <f>IF($C736="n.a.","n.a.",LOOKUP($A729,'Hoja de Cálculo'!$S$20:$S$45,'Hoja de Cálculo'!W$20:W$45))</f>
        <v>0</v>
      </c>
      <c r="M758" s="74">
        <f>IF($C736="n.a.","n.a.",LOOKUP($A729,'Hoja de Cálculo'!$S$20:$S$45,'Hoja de Cálculo'!X$20:X$45))</f>
        <v>0</v>
      </c>
      <c r="N758" s="74">
        <f>IF($C736="n.a.","n.a.",LOOKUP($A729,'Hoja de Cálculo'!$S$20:$S$45,'Hoja de Cálculo'!Y$20:Y$45))</f>
        <v>0</v>
      </c>
      <c r="O758" s="74">
        <f>IF($C736="n.a.","n.a.",LOOKUP($A729,'Hoja de Cálculo'!$S$20:$S$45,'Hoja de Cálculo'!Z$20:Z$45))</f>
        <v>0</v>
      </c>
      <c r="P758" s="74">
        <f>IF($C736="n.a.","n.a.",LOOKUP($A729,'Hoja de Cálculo'!$S$20:$S$45,'Hoja de Cálculo'!AA$20:AA$45))</f>
        <v>0</v>
      </c>
      <c r="Q758" s="76">
        <f>+SUM(L758:P758)</f>
        <v>0</v>
      </c>
      <c r="R758" s="77" t="str">
        <f>+IF(R738=2,LOOKUP($A729,'Hoja de Cálculo'!$S$20:$S$45,'Hoja de Cálculo'!$AD$20:$AD$45),"")</f>
        <v/>
      </c>
      <c r="S758" s="77">
        <f>+IF(S738=2,LOOKUP($A729,'Hoja de Cálculo'!$S$20:$S$45,'Hoja de Cálculo'!$AD$20:$AD$45),"")</f>
        <v>0</v>
      </c>
      <c r="T758" s="77" t="str">
        <f>+IF(T738=2,LOOKUP($A729,'Hoja de Cálculo'!$S$20:$S$45,'Hoja de Cálculo'!$AD$20:$AD$45),"")</f>
        <v/>
      </c>
      <c r="U758" s="77" t="str">
        <f>+IF(U738=2,LOOKUP($A729,'Hoja de Cálculo'!$S$20:$S$45,'Hoja de Cálculo'!$AD$20:$AD$45),"")</f>
        <v/>
      </c>
      <c r="V758" s="77" t="str">
        <f>+IF(V738=2,LOOKUP($A729,'Hoja de Cálculo'!$S$20:$S$45,'Hoja de Cálculo'!$AD$20:$AD$45),"")</f>
        <v/>
      </c>
      <c r="W758" s="70"/>
      <c r="X758" s="77"/>
      <c r="Y758" s="77"/>
      <c r="Z758" s="77"/>
      <c r="AA758" s="77"/>
      <c r="AE758" s="1" t="str">
        <f t="shared" si="867"/>
        <v/>
      </c>
      <c r="AF758" s="1">
        <f t="shared" si="887"/>
        <v>0</v>
      </c>
      <c r="AG758" s="1">
        <f t="shared" ca="1" si="892"/>
        <v>14</v>
      </c>
      <c r="AH758" s="1" t="str">
        <f t="shared" si="888"/>
        <v/>
      </c>
      <c r="AI758" s="1" t="str">
        <f t="shared" si="889"/>
        <v/>
      </c>
      <c r="AJ758" s="1" t="str">
        <f t="shared" si="890"/>
        <v/>
      </c>
      <c r="AL758" s="167">
        <f t="shared" ref="AL758:BE758" si="923">+IF($AE758="CC",SUMIF($R758:$V758,AL$9,$R777:$V777),0)</f>
        <v>0</v>
      </c>
      <c r="AM758" s="167">
        <f t="shared" si="923"/>
        <v>0</v>
      </c>
      <c r="AN758" s="167">
        <f t="shared" si="923"/>
        <v>0</v>
      </c>
      <c r="AO758" s="167">
        <f t="shared" si="923"/>
        <v>0</v>
      </c>
      <c r="AP758" s="167">
        <f t="shared" si="923"/>
        <v>0</v>
      </c>
      <c r="AQ758" s="167">
        <f t="shared" si="923"/>
        <v>0</v>
      </c>
      <c r="AR758" s="167">
        <f t="shared" si="923"/>
        <v>0</v>
      </c>
      <c r="AS758" s="167">
        <f t="shared" si="923"/>
        <v>0</v>
      </c>
      <c r="AT758" s="167">
        <f t="shared" si="923"/>
        <v>0</v>
      </c>
      <c r="AU758" s="167">
        <f t="shared" si="923"/>
        <v>0</v>
      </c>
      <c r="AV758" s="167">
        <f t="shared" si="923"/>
        <v>0</v>
      </c>
      <c r="AW758" s="167">
        <f t="shared" si="923"/>
        <v>0</v>
      </c>
      <c r="AX758" s="167">
        <f t="shared" si="923"/>
        <v>0</v>
      </c>
      <c r="AY758" s="167">
        <f t="shared" si="923"/>
        <v>0</v>
      </c>
      <c r="AZ758" s="167">
        <f t="shared" si="923"/>
        <v>0</v>
      </c>
      <c r="BA758" s="167">
        <f t="shared" si="923"/>
        <v>0</v>
      </c>
      <c r="BB758" s="167">
        <f t="shared" si="923"/>
        <v>0</v>
      </c>
      <c r="BC758" s="167">
        <f t="shared" si="923"/>
        <v>0</v>
      </c>
      <c r="BD758" s="167">
        <f t="shared" si="923"/>
        <v>0</v>
      </c>
      <c r="BE758" s="167">
        <f t="shared" si="923"/>
        <v>0</v>
      </c>
    </row>
    <row r="759" spans="1:62" ht="15" customHeight="1" thickBot="1">
      <c r="A759" s="119">
        <f>+IF(R759="√",1,IF(S759="√",1,IF(T759="√",1,IF(U759="√",1,IF(V759="√",1,"")))))</f>
        <v>1</v>
      </c>
      <c r="B759" s="918" t="str">
        <f>+IF('Formulario 1'!$E$60=2,"",IF(OR(C736="Educación Física",C736="Educación Musical",C736="Educación Religiosa",C736="Informática Educativa"),IF(D761=E761,"Lecciones de Taller Prevocacional asignadas",IF(D761&gt;E761,"Lecciones de Taller Prevocacional sin asignar","Lecciones de Taller Prevocacional sobreasignadas")),""))</f>
        <v/>
      </c>
      <c r="C759" s="919"/>
      <c r="D759" s="919"/>
      <c r="E759" s="919"/>
      <c r="F759" s="919"/>
      <c r="G759" s="920"/>
      <c r="H759" s="66"/>
      <c r="I759" s="849" t="s">
        <v>937</v>
      </c>
      <c r="J759" s="850"/>
      <c r="K759" s="851" t="s">
        <v>938</v>
      </c>
      <c r="L759" s="80" t="str">
        <f>IF(L758="n.a.","n.a.",IF(L757&gt;L758,"E",IF(L757&lt;L758,"S","√")))</f>
        <v>√</v>
      </c>
      <c r="M759" s="79" t="str">
        <f>IF(M758="n.a.","n.a.",IF(M757&gt;M758,"E",IF(M757&lt;M758,"S","√")))</f>
        <v>√</v>
      </c>
      <c r="N759" s="79" t="str">
        <f>IF(N758="n.a.","n.a.",IF(N757&gt;N758,"E",IF(N757&lt;N758,"S","√")))</f>
        <v>√</v>
      </c>
      <c r="O759" s="79" t="str">
        <f>IF(O758="n.a.","n.a.",IF(O757&gt;O758,"E",IF(O757&lt;O758,"S","√")))</f>
        <v>√</v>
      </c>
      <c r="P759" s="79" t="str">
        <f>IF(P758="n.a.","n.a.",IF(P757&gt;P758,"E",IF(P757&lt;P758,"S","√")))</f>
        <v>√</v>
      </c>
      <c r="Q759" s="81" t="str">
        <f>IF($C736="n.a.","n.a.",IF(L759="√",IF(M759="√",IF(N759="√",IF(O759="√",IF(P759="√","√","Er"),"Er"),"Er"),"Er"),"Er"))</f>
        <v>√</v>
      </c>
      <c r="R759" s="118" t="str">
        <f>IF(R738=2,IF(R757&gt;R758,"E",IF(R757&lt;R758,"S","√")),"")</f>
        <v/>
      </c>
      <c r="S759" s="118" t="str">
        <f>IF(S738=2,IF(S757&gt;S758,"E",IF(S757&lt;S758,"S","√")),"")</f>
        <v>√</v>
      </c>
      <c r="T759" s="118" t="str">
        <f>IF(T738=2,IF(T757&gt;T758,"E",IF(T757&lt;T758,"S","√")),"")</f>
        <v/>
      </c>
      <c r="U759" s="118" t="str">
        <f>IF(U738=2,IF(U757&gt;U758,"E",IF(U757&lt;U758,"S","√")),"")</f>
        <v/>
      </c>
      <c r="V759" s="118" t="str">
        <f>IF(V738=2,IF(V757&gt;V758,"E",IF(V757&lt;V758,"S","√")),"")</f>
        <v/>
      </c>
      <c r="AE759" s="1" t="str">
        <f t="shared" si="867"/>
        <v/>
      </c>
      <c r="AF759" s="1">
        <f t="shared" si="887"/>
        <v>0</v>
      </c>
      <c r="AG759" s="1">
        <f t="shared" ca="1" si="892"/>
        <v>14</v>
      </c>
      <c r="AH759" s="1" t="str">
        <f t="shared" si="888"/>
        <v/>
      </c>
      <c r="AI759" s="1" t="str">
        <f t="shared" si="889"/>
        <v/>
      </c>
      <c r="AJ759" s="1" t="str">
        <f t="shared" si="890"/>
        <v/>
      </c>
      <c r="AL759" s="167">
        <f t="shared" ref="AL759:BE759" si="924">+IF($AE759="CC",SUMIF($R759:$V759,AL$9,$R778:$V778),0)</f>
        <v>0</v>
      </c>
      <c r="AM759" s="167">
        <f t="shared" si="924"/>
        <v>0</v>
      </c>
      <c r="AN759" s="167">
        <f t="shared" si="924"/>
        <v>0</v>
      </c>
      <c r="AO759" s="167">
        <f t="shared" si="924"/>
        <v>0</v>
      </c>
      <c r="AP759" s="167">
        <f t="shared" si="924"/>
        <v>0</v>
      </c>
      <c r="AQ759" s="167">
        <f t="shared" si="924"/>
        <v>0</v>
      </c>
      <c r="AR759" s="167">
        <f t="shared" si="924"/>
        <v>0</v>
      </c>
      <c r="AS759" s="167">
        <f t="shared" si="924"/>
        <v>0</v>
      </c>
      <c r="AT759" s="167">
        <f t="shared" si="924"/>
        <v>0</v>
      </c>
      <c r="AU759" s="167">
        <f t="shared" si="924"/>
        <v>0</v>
      </c>
      <c r="AV759" s="167">
        <f t="shared" si="924"/>
        <v>0</v>
      </c>
      <c r="AW759" s="167">
        <f t="shared" si="924"/>
        <v>0</v>
      </c>
      <c r="AX759" s="167">
        <f t="shared" si="924"/>
        <v>0</v>
      </c>
      <c r="AY759" s="167">
        <f t="shared" si="924"/>
        <v>0</v>
      </c>
      <c r="AZ759" s="167">
        <f t="shared" si="924"/>
        <v>0</v>
      </c>
      <c r="BA759" s="167">
        <f t="shared" si="924"/>
        <v>0</v>
      </c>
      <c r="BB759" s="167">
        <f t="shared" si="924"/>
        <v>0</v>
      </c>
      <c r="BC759" s="167">
        <f t="shared" si="924"/>
        <v>0</v>
      </c>
      <c r="BD759" s="167">
        <f t="shared" si="924"/>
        <v>0</v>
      </c>
      <c r="BE759" s="167">
        <f t="shared" si="924"/>
        <v>0</v>
      </c>
    </row>
    <row r="760" spans="1:62" ht="15" customHeight="1" thickBot="1">
      <c r="A760" s="119"/>
      <c r="B760" s="921" t="str">
        <f>+IF('Formulario 1'!$E$64=2,"",IF('Cuadro de Personal'!F761=0,"",IF('Cuadro de Personal'!F761&lt;'Cuadro de Personal'!G761,"Lecciones de TIE sobreasignadas",IF('Cuadro de Personal'!F761&gt;'Cuadro de Personal'!G761,"Lecciones de TIE sin asignar","Lecciones de TIE asignadas -√-"))))</f>
        <v/>
      </c>
      <c r="C760" s="922"/>
      <c r="D760" s="922"/>
      <c r="E760" s="922"/>
      <c r="F760" s="922"/>
      <c r="G760" s="923"/>
      <c r="H760" s="66"/>
      <c r="I760" s="157"/>
      <c r="J760" s="157"/>
      <c r="K760" s="157"/>
      <c r="L760" s="118"/>
      <c r="M760" s="118"/>
      <c r="N760" s="118"/>
      <c r="O760" s="118"/>
      <c r="P760" s="118"/>
      <c r="Q760" s="118"/>
      <c r="R760" s="118"/>
      <c r="T760" s="852" t="str">
        <f>+IF((Q758-Z757)&gt;-1,"Lecciones sin asignar en propiedad:","Exceso de lecciones asignadas en propiedad:")</f>
        <v>Lecciones sin asignar en propiedad:</v>
      </c>
      <c r="U760" s="853"/>
      <c r="V760" s="853"/>
      <c r="W760" s="853"/>
      <c r="X760" s="853"/>
      <c r="Y760" s="853"/>
      <c r="Z760" s="853"/>
      <c r="AA760" s="213">
        <f>+Q758-Z757</f>
        <v>0</v>
      </c>
      <c r="AE760" s="1" t="str">
        <f t="shared" si="867"/>
        <v/>
      </c>
      <c r="AF760" s="1">
        <f t="shared" si="887"/>
        <v>0</v>
      </c>
      <c r="AG760" s="1">
        <f t="shared" ca="1" si="892"/>
        <v>14</v>
      </c>
      <c r="AH760" s="1" t="str">
        <f t="shared" si="888"/>
        <v/>
      </c>
      <c r="AI760" s="1" t="str">
        <f t="shared" si="889"/>
        <v/>
      </c>
      <c r="AJ760" s="1" t="str">
        <f t="shared" si="890"/>
        <v/>
      </c>
      <c r="AL760" s="167">
        <f t="shared" ref="AL760:BE760" si="925">+IF($AE760="CC",SUMIF($R760:$V760,AL$9,$R779:$V779),0)</f>
        <v>0</v>
      </c>
      <c r="AM760" s="167">
        <f t="shared" si="925"/>
        <v>0</v>
      </c>
      <c r="AN760" s="167">
        <f t="shared" si="925"/>
        <v>0</v>
      </c>
      <c r="AO760" s="167">
        <f t="shared" si="925"/>
        <v>0</v>
      </c>
      <c r="AP760" s="167">
        <f t="shared" si="925"/>
        <v>0</v>
      </c>
      <c r="AQ760" s="167">
        <f t="shared" si="925"/>
        <v>0</v>
      </c>
      <c r="AR760" s="167">
        <f t="shared" si="925"/>
        <v>0</v>
      </c>
      <c r="AS760" s="167">
        <f t="shared" si="925"/>
        <v>0</v>
      </c>
      <c r="AT760" s="167">
        <f t="shared" si="925"/>
        <v>0</v>
      </c>
      <c r="AU760" s="167">
        <f t="shared" si="925"/>
        <v>0</v>
      </c>
      <c r="AV760" s="167">
        <f t="shared" si="925"/>
        <v>0</v>
      </c>
      <c r="AW760" s="167">
        <f t="shared" si="925"/>
        <v>0</v>
      </c>
      <c r="AX760" s="167">
        <f t="shared" si="925"/>
        <v>0</v>
      </c>
      <c r="AY760" s="167">
        <f t="shared" si="925"/>
        <v>0</v>
      </c>
      <c r="AZ760" s="167">
        <f t="shared" si="925"/>
        <v>0</v>
      </c>
      <c r="BA760" s="167">
        <f t="shared" si="925"/>
        <v>0</v>
      </c>
      <c r="BB760" s="167">
        <f t="shared" si="925"/>
        <v>0</v>
      </c>
      <c r="BC760" s="167">
        <f t="shared" si="925"/>
        <v>0</v>
      </c>
      <c r="BD760" s="167">
        <f t="shared" si="925"/>
        <v>0</v>
      </c>
      <c r="BE760" s="167">
        <f t="shared" si="925"/>
        <v>0</v>
      </c>
      <c r="BJ760" s="1">
        <f>+IF(OR(B760="",B760="Lecciones de TIE asignadas -√-"),1,0)</f>
        <v>1</v>
      </c>
    </row>
    <row r="761" spans="1:62" ht="15" customHeight="1" thickBot="1">
      <c r="A761" s="119"/>
      <c r="C761" s="78"/>
      <c r="D761" s="176">
        <f>IF($C736="n.a.","n.a.",LOOKUP($A729,'Hoja de Cálculo'!$S$20:$S$45,'Hoja de Cálculo'!AB$20:AB$45))</f>
        <v>0</v>
      </c>
      <c r="E761" s="177">
        <f>+IF(R738=12,R757,IF(S738=12,S757,IF(T738=12,T757,IF(U738=12,U757,IF(V738=12,V757,0)))))</f>
        <v>0</v>
      </c>
      <c r="F761" s="186">
        <f>IF($C736="n.a.",0,LOOKUP($A729,'Hoja de Cálculo'!$S$20:$S$45,'Hoja de Cálculo'!$AL$20:$AL$45))</f>
        <v>0</v>
      </c>
      <c r="G761" s="177">
        <f>+IF(R738=9,R757,0)+IF(S738=9,S757,0)+IF(T738=9,T757,0)+IF(U738=9,U757,0)+IF(V738=9,V757,0)</f>
        <v>0</v>
      </c>
      <c r="H761" s="66"/>
      <c r="I761" s="157"/>
      <c r="J761" s="157"/>
      <c r="K761" s="157"/>
      <c r="L761" s="118"/>
      <c r="M761" s="118"/>
      <c r="N761" s="118"/>
      <c r="O761" s="118"/>
      <c r="P761" s="118"/>
      <c r="Q761" s="854" t="str">
        <f>IF(AA760&lt;0,IF(AA761="","Exceso de lecciones en propiedad asignadas en lecciones Co-curriculares","Exceso de lecciones en propiedad sin asignar:"),"")</f>
        <v/>
      </c>
      <c r="R761" s="855"/>
      <c r="S761" s="855"/>
      <c r="T761" s="855"/>
      <c r="U761" s="855"/>
      <c r="V761" s="855"/>
      <c r="W761" s="855"/>
      <c r="X761" s="855"/>
      <c r="Y761" s="855"/>
      <c r="Z761" s="855"/>
      <c r="AA761" s="156" t="str">
        <f>+IF(AA760&lt;0,IF(W757&gt;=Z757,"",W757-Z757),"")</f>
        <v/>
      </c>
      <c r="AE761" s="1" t="str">
        <f t="shared" si="867"/>
        <v/>
      </c>
      <c r="AF761" s="1">
        <f t="shared" si="887"/>
        <v>0</v>
      </c>
      <c r="AG761" s="1">
        <f t="shared" ca="1" si="892"/>
        <v>14</v>
      </c>
      <c r="AH761" s="1" t="str">
        <f t="shared" si="888"/>
        <v/>
      </c>
      <c r="AI761" s="1" t="str">
        <f t="shared" si="889"/>
        <v/>
      </c>
      <c r="AJ761" s="1" t="str">
        <f t="shared" si="890"/>
        <v/>
      </c>
      <c r="AL761" s="167">
        <f t="shared" ref="AL761:BE761" si="926">+IF($AE761="CC",SUMIF($R761:$V761,AL$9,$R780:$V780),0)</f>
        <v>0</v>
      </c>
      <c r="AM761" s="167">
        <f t="shared" si="926"/>
        <v>0</v>
      </c>
      <c r="AN761" s="167">
        <f t="shared" si="926"/>
        <v>0</v>
      </c>
      <c r="AO761" s="167">
        <f t="shared" si="926"/>
        <v>0</v>
      </c>
      <c r="AP761" s="167">
        <f t="shared" si="926"/>
        <v>0</v>
      </c>
      <c r="AQ761" s="167">
        <f t="shared" si="926"/>
        <v>0</v>
      </c>
      <c r="AR761" s="167">
        <f t="shared" si="926"/>
        <v>0</v>
      </c>
      <c r="AS761" s="167">
        <f t="shared" si="926"/>
        <v>0</v>
      </c>
      <c r="AT761" s="167">
        <f t="shared" si="926"/>
        <v>0</v>
      </c>
      <c r="AU761" s="167">
        <f t="shared" si="926"/>
        <v>0</v>
      </c>
      <c r="AV761" s="167">
        <f t="shared" si="926"/>
        <v>0</v>
      </c>
      <c r="AW761" s="167">
        <f t="shared" si="926"/>
        <v>0</v>
      </c>
      <c r="AX761" s="167">
        <f t="shared" si="926"/>
        <v>0</v>
      </c>
      <c r="AY761" s="167">
        <f t="shared" si="926"/>
        <v>0</v>
      </c>
      <c r="AZ761" s="167">
        <f t="shared" si="926"/>
        <v>0</v>
      </c>
      <c r="BA761" s="167">
        <f t="shared" si="926"/>
        <v>0</v>
      </c>
      <c r="BB761" s="167">
        <f t="shared" si="926"/>
        <v>0</v>
      </c>
      <c r="BC761" s="167">
        <f t="shared" si="926"/>
        <v>0</v>
      </c>
      <c r="BD761" s="167">
        <f t="shared" si="926"/>
        <v>0</v>
      </c>
      <c r="BE761" s="167">
        <f t="shared" si="926"/>
        <v>0</v>
      </c>
      <c r="BG761" s="167">
        <f>+IF(AA761&lt;0,-AA761,0)</f>
        <v>0</v>
      </c>
    </row>
    <row r="762" spans="1:62" ht="7.5" customHeight="1" thickBot="1">
      <c r="C762" s="78"/>
      <c r="D762" s="78"/>
      <c r="E762" s="78"/>
      <c r="F762" s="78"/>
      <c r="G762" s="78"/>
      <c r="AE762" s="1" t="str">
        <f t="shared" si="867"/>
        <v/>
      </c>
      <c r="AF762" s="1">
        <f t="shared" si="887"/>
        <v>0</v>
      </c>
      <c r="AG762" s="1">
        <f t="shared" ca="1" si="892"/>
        <v>14</v>
      </c>
      <c r="AH762" s="1" t="str">
        <f t="shared" si="888"/>
        <v/>
      </c>
      <c r="AI762" s="1" t="str">
        <f t="shared" si="889"/>
        <v/>
      </c>
      <c r="AJ762" s="1" t="str">
        <f t="shared" si="890"/>
        <v/>
      </c>
      <c r="AL762" s="167">
        <f t="shared" ref="AL762:BE762" si="927">+IF($AE762="CC",SUMIF($R762:$V762,AL$9,$R781:$V781),0)</f>
        <v>0</v>
      </c>
      <c r="AM762" s="167">
        <f t="shared" si="927"/>
        <v>0</v>
      </c>
      <c r="AN762" s="167">
        <f t="shared" si="927"/>
        <v>0</v>
      </c>
      <c r="AO762" s="167">
        <f t="shared" si="927"/>
        <v>0</v>
      </c>
      <c r="AP762" s="167">
        <f t="shared" si="927"/>
        <v>0</v>
      </c>
      <c r="AQ762" s="167">
        <f t="shared" si="927"/>
        <v>0</v>
      </c>
      <c r="AR762" s="167">
        <f t="shared" si="927"/>
        <v>0</v>
      </c>
      <c r="AS762" s="167">
        <f t="shared" si="927"/>
        <v>0</v>
      </c>
      <c r="AT762" s="167">
        <f t="shared" si="927"/>
        <v>0</v>
      </c>
      <c r="AU762" s="167">
        <f t="shared" si="927"/>
        <v>0</v>
      </c>
      <c r="AV762" s="167">
        <f t="shared" si="927"/>
        <v>0</v>
      </c>
      <c r="AW762" s="167">
        <f t="shared" si="927"/>
        <v>0</v>
      </c>
      <c r="AX762" s="167">
        <f t="shared" si="927"/>
        <v>0</v>
      </c>
      <c r="AY762" s="167">
        <f t="shared" si="927"/>
        <v>0</v>
      </c>
      <c r="AZ762" s="167">
        <f t="shared" si="927"/>
        <v>0</v>
      </c>
      <c r="BA762" s="167">
        <f t="shared" si="927"/>
        <v>0</v>
      </c>
      <c r="BB762" s="167">
        <f t="shared" si="927"/>
        <v>0</v>
      </c>
      <c r="BC762" s="167">
        <f t="shared" si="927"/>
        <v>0</v>
      </c>
      <c r="BD762" s="167">
        <f t="shared" si="927"/>
        <v>0</v>
      </c>
      <c r="BE762" s="167">
        <f t="shared" si="927"/>
        <v>0</v>
      </c>
      <c r="BG762" s="167"/>
    </row>
    <row r="763" spans="1:62" ht="15.75" customHeight="1">
      <c r="C763" s="856" t="s">
        <v>939</v>
      </c>
      <c r="D763" s="857"/>
      <c r="E763" s="857"/>
      <c r="F763" s="303"/>
      <c r="G763" s="303"/>
      <c r="H763" s="303"/>
      <c r="I763" s="303"/>
      <c r="J763" s="303"/>
      <c r="K763" s="303"/>
      <c r="L763" s="303"/>
      <c r="M763" s="303"/>
      <c r="N763" s="303"/>
      <c r="O763" s="303"/>
      <c r="P763" s="303"/>
      <c r="Q763" s="303"/>
      <c r="R763" s="303"/>
      <c r="S763" s="303"/>
      <c r="T763" s="303"/>
      <c r="U763" s="303"/>
      <c r="V763" s="303"/>
      <c r="W763" s="303"/>
      <c r="X763" s="168"/>
      <c r="Y763" s="303"/>
      <c r="Z763" s="303"/>
      <c r="AA763" s="82"/>
      <c r="AE763" s="1" t="str">
        <f t="shared" si="867"/>
        <v/>
      </c>
      <c r="AF763" s="1">
        <f t="shared" ca="1" si="887"/>
        <v>0</v>
      </c>
      <c r="AG763" s="1">
        <f t="shared" ca="1" si="892"/>
        <v>14</v>
      </c>
      <c r="AH763" s="1" t="str">
        <f t="shared" ca="1" si="888"/>
        <v/>
      </c>
      <c r="AI763" s="1" t="str">
        <f t="shared" ca="1" si="889"/>
        <v/>
      </c>
      <c r="AJ763" s="1" t="str">
        <f t="shared" ca="1" si="890"/>
        <v/>
      </c>
      <c r="AL763" s="167">
        <f t="shared" ref="AL763:BE763" si="928">+IF($AE763="CC",SUMIF($R763:$V763,AL$9,$R782:$V782),0)</f>
        <v>0</v>
      </c>
      <c r="AM763" s="167">
        <f t="shared" si="928"/>
        <v>0</v>
      </c>
      <c r="AN763" s="167">
        <f t="shared" si="928"/>
        <v>0</v>
      </c>
      <c r="AO763" s="167">
        <f t="shared" si="928"/>
        <v>0</v>
      </c>
      <c r="AP763" s="167">
        <f t="shared" si="928"/>
        <v>0</v>
      </c>
      <c r="AQ763" s="167">
        <f t="shared" si="928"/>
        <v>0</v>
      </c>
      <c r="AR763" s="167">
        <f t="shared" si="928"/>
        <v>0</v>
      </c>
      <c r="AS763" s="167">
        <f t="shared" si="928"/>
        <v>0</v>
      </c>
      <c r="AT763" s="167">
        <f t="shared" si="928"/>
        <v>0</v>
      </c>
      <c r="AU763" s="167">
        <f t="shared" si="928"/>
        <v>0</v>
      </c>
      <c r="AV763" s="167">
        <f t="shared" si="928"/>
        <v>0</v>
      </c>
      <c r="AW763" s="167">
        <f t="shared" si="928"/>
        <v>0</v>
      </c>
      <c r="AX763" s="167">
        <f t="shared" si="928"/>
        <v>0</v>
      </c>
      <c r="AY763" s="167">
        <f t="shared" si="928"/>
        <v>0</v>
      </c>
      <c r="AZ763" s="167">
        <f t="shared" si="928"/>
        <v>0</v>
      </c>
      <c r="BA763" s="167">
        <f t="shared" si="928"/>
        <v>0</v>
      </c>
      <c r="BB763" s="167">
        <f t="shared" si="928"/>
        <v>0</v>
      </c>
      <c r="BC763" s="167">
        <f t="shared" si="928"/>
        <v>0</v>
      </c>
      <c r="BD763" s="167">
        <f t="shared" si="928"/>
        <v>0</v>
      </c>
      <c r="BE763" s="167">
        <f t="shared" si="928"/>
        <v>0</v>
      </c>
      <c r="BG763" s="167"/>
    </row>
    <row r="764" spans="1:62" ht="15.75" customHeight="1">
      <c r="C764" s="836" t="s">
        <v>940</v>
      </c>
      <c r="D764" s="837"/>
      <c r="E764" s="837"/>
      <c r="F764" s="837"/>
      <c r="G764" s="837"/>
      <c r="H764" s="837"/>
      <c r="I764" s="837"/>
      <c r="J764" s="837"/>
      <c r="K764" s="837"/>
      <c r="L764" s="837"/>
      <c r="M764" s="837"/>
      <c r="N764" s="837"/>
      <c r="O764" s="837"/>
      <c r="P764" s="837"/>
      <c r="Q764" s="837"/>
      <c r="R764" s="837"/>
      <c r="S764" s="837"/>
      <c r="T764" s="837"/>
      <c r="U764" s="837"/>
      <c r="V764" s="837"/>
      <c r="W764" s="837"/>
      <c r="X764" s="837"/>
      <c r="Y764" s="837"/>
      <c r="Z764" s="837"/>
      <c r="AA764" s="838"/>
      <c r="AE764" s="1" t="str">
        <f t="shared" si="867"/>
        <v/>
      </c>
      <c r="AF764" s="1">
        <f t="shared" si="887"/>
        <v>0</v>
      </c>
      <c r="AG764" s="1">
        <f t="shared" ca="1" si="892"/>
        <v>14</v>
      </c>
      <c r="AH764" s="1" t="str">
        <f t="shared" si="888"/>
        <v/>
      </c>
      <c r="AI764" s="1" t="str">
        <f t="shared" si="889"/>
        <v/>
      </c>
      <c r="AJ764" s="1" t="str">
        <f t="shared" si="890"/>
        <v/>
      </c>
      <c r="AL764" s="167">
        <f t="shared" ref="AL764:BE764" si="929">+IF($AE764="CC",SUMIF($R764:$V764,AL$9,$R783:$V783),0)</f>
        <v>0</v>
      </c>
      <c r="AM764" s="167">
        <f t="shared" si="929"/>
        <v>0</v>
      </c>
      <c r="AN764" s="167">
        <f t="shared" si="929"/>
        <v>0</v>
      </c>
      <c r="AO764" s="167">
        <f t="shared" si="929"/>
        <v>0</v>
      </c>
      <c r="AP764" s="167">
        <f t="shared" si="929"/>
        <v>0</v>
      </c>
      <c r="AQ764" s="167">
        <f t="shared" si="929"/>
        <v>0</v>
      </c>
      <c r="AR764" s="167">
        <f t="shared" si="929"/>
        <v>0</v>
      </c>
      <c r="AS764" s="167">
        <f t="shared" si="929"/>
        <v>0</v>
      </c>
      <c r="AT764" s="167">
        <f t="shared" si="929"/>
        <v>0</v>
      </c>
      <c r="AU764" s="167">
        <f t="shared" si="929"/>
        <v>0</v>
      </c>
      <c r="AV764" s="167">
        <f t="shared" si="929"/>
        <v>0</v>
      </c>
      <c r="AW764" s="167">
        <f t="shared" si="929"/>
        <v>0</v>
      </c>
      <c r="AX764" s="167">
        <f t="shared" si="929"/>
        <v>0</v>
      </c>
      <c r="AY764" s="167">
        <f t="shared" si="929"/>
        <v>0</v>
      </c>
      <c r="AZ764" s="167">
        <f t="shared" si="929"/>
        <v>0</v>
      </c>
      <c r="BA764" s="167">
        <f t="shared" si="929"/>
        <v>0</v>
      </c>
      <c r="BB764" s="167">
        <f t="shared" si="929"/>
        <v>0</v>
      </c>
      <c r="BC764" s="167">
        <f t="shared" si="929"/>
        <v>0</v>
      </c>
      <c r="BD764" s="167">
        <f t="shared" si="929"/>
        <v>0</v>
      </c>
      <c r="BE764" s="167">
        <f t="shared" si="929"/>
        <v>0</v>
      </c>
      <c r="BG764" s="167"/>
    </row>
    <row r="765" spans="1:62" ht="15.75" customHeight="1">
      <c r="C765" s="836" t="s">
        <v>1025</v>
      </c>
      <c r="D765" s="837"/>
      <c r="E765" s="837"/>
      <c r="F765" s="837"/>
      <c r="G765" s="837"/>
      <c r="H765" s="837"/>
      <c r="I765" s="837"/>
      <c r="J765" s="837"/>
      <c r="K765" s="837"/>
      <c r="L765" s="837"/>
      <c r="M765" s="837"/>
      <c r="N765" s="837"/>
      <c r="O765" s="837"/>
      <c r="P765" s="837"/>
      <c r="Q765" s="837"/>
      <c r="R765" s="837"/>
      <c r="S765" s="837"/>
      <c r="T765" s="837"/>
      <c r="U765" s="837"/>
      <c r="V765" s="837"/>
      <c r="W765" s="837"/>
      <c r="X765" s="837"/>
      <c r="Y765" s="837"/>
      <c r="Z765" s="837"/>
      <c r="AA765" s="838"/>
      <c r="AE765" s="1" t="str">
        <f t="shared" si="867"/>
        <v/>
      </c>
      <c r="AF765" s="1">
        <f t="shared" si="887"/>
        <v>0</v>
      </c>
      <c r="AG765" s="1">
        <f t="shared" ca="1" si="892"/>
        <v>14</v>
      </c>
      <c r="AH765" s="1" t="str">
        <f t="shared" si="888"/>
        <v/>
      </c>
      <c r="AI765" s="1" t="str">
        <f t="shared" si="889"/>
        <v/>
      </c>
      <c r="AJ765" s="1" t="str">
        <f t="shared" si="890"/>
        <v/>
      </c>
      <c r="AL765" s="167">
        <f t="shared" ref="AL765:BE765" si="930">+IF($AE765="CC",SUMIF($R765:$V765,AL$9,$R784:$V784),0)</f>
        <v>0</v>
      </c>
      <c r="AM765" s="167">
        <f t="shared" si="930"/>
        <v>0</v>
      </c>
      <c r="AN765" s="167">
        <f t="shared" si="930"/>
        <v>0</v>
      </c>
      <c r="AO765" s="167">
        <f t="shared" si="930"/>
        <v>0</v>
      </c>
      <c r="AP765" s="167">
        <f t="shared" si="930"/>
        <v>0</v>
      </c>
      <c r="AQ765" s="167">
        <f t="shared" si="930"/>
        <v>0</v>
      </c>
      <c r="AR765" s="167">
        <f t="shared" si="930"/>
        <v>0</v>
      </c>
      <c r="AS765" s="167">
        <f t="shared" si="930"/>
        <v>0</v>
      </c>
      <c r="AT765" s="167">
        <f t="shared" si="930"/>
        <v>0</v>
      </c>
      <c r="AU765" s="167">
        <f t="shared" si="930"/>
        <v>0</v>
      </c>
      <c r="AV765" s="167">
        <f t="shared" si="930"/>
        <v>0</v>
      </c>
      <c r="AW765" s="167">
        <f t="shared" si="930"/>
        <v>0</v>
      </c>
      <c r="AX765" s="167">
        <f t="shared" si="930"/>
        <v>0</v>
      </c>
      <c r="AY765" s="167">
        <f t="shared" si="930"/>
        <v>0</v>
      </c>
      <c r="AZ765" s="167">
        <f t="shared" si="930"/>
        <v>0</v>
      </c>
      <c r="BA765" s="167">
        <f t="shared" si="930"/>
        <v>0</v>
      </c>
      <c r="BB765" s="167">
        <f t="shared" si="930"/>
        <v>0</v>
      </c>
      <c r="BC765" s="167">
        <f t="shared" si="930"/>
        <v>0</v>
      </c>
      <c r="BD765" s="167">
        <f t="shared" si="930"/>
        <v>0</v>
      </c>
      <c r="BE765" s="167">
        <f t="shared" si="930"/>
        <v>0</v>
      </c>
      <c r="BG765" s="167"/>
    </row>
    <row r="766" spans="1:62">
      <c r="C766" s="839" t="s">
        <v>1022</v>
      </c>
      <c r="D766" s="837"/>
      <c r="E766" s="837"/>
      <c r="F766" s="837"/>
      <c r="G766" s="837"/>
      <c r="H766" s="837"/>
      <c r="I766" s="837"/>
      <c r="J766" s="837"/>
      <c r="K766" s="837"/>
      <c r="L766" s="837"/>
      <c r="M766" s="837"/>
      <c r="N766" s="837"/>
      <c r="O766" s="837"/>
      <c r="P766" s="837"/>
      <c r="Q766" s="837"/>
      <c r="R766" s="837"/>
      <c r="S766" s="837"/>
      <c r="T766" s="837"/>
      <c r="U766" s="837"/>
      <c r="V766" s="837"/>
      <c r="W766" s="837"/>
      <c r="X766" s="837"/>
      <c r="Y766" s="837"/>
      <c r="Z766" s="837"/>
      <c r="AA766" s="838"/>
      <c r="AE766" s="1" t="str">
        <f t="shared" si="867"/>
        <v/>
      </c>
      <c r="AF766" s="1">
        <f t="shared" si="887"/>
        <v>0</v>
      </c>
      <c r="AG766" s="1">
        <f t="shared" ca="1" si="892"/>
        <v>14</v>
      </c>
      <c r="AH766" s="1" t="str">
        <f t="shared" si="888"/>
        <v/>
      </c>
      <c r="AI766" s="1" t="str">
        <f t="shared" si="889"/>
        <v/>
      </c>
      <c r="AJ766" s="1" t="str">
        <f t="shared" si="890"/>
        <v/>
      </c>
      <c r="AL766" s="167">
        <f t="shared" ref="AL766:BE766" si="931">+IF($AE766="CC",SUMIF($R766:$V766,AL$9,$R785:$V785),0)</f>
        <v>0</v>
      </c>
      <c r="AM766" s="167">
        <f t="shared" si="931"/>
        <v>0</v>
      </c>
      <c r="AN766" s="167">
        <f t="shared" si="931"/>
        <v>0</v>
      </c>
      <c r="AO766" s="167">
        <f t="shared" si="931"/>
        <v>0</v>
      </c>
      <c r="AP766" s="167">
        <f t="shared" si="931"/>
        <v>0</v>
      </c>
      <c r="AQ766" s="167">
        <f t="shared" si="931"/>
        <v>0</v>
      </c>
      <c r="AR766" s="167">
        <f t="shared" si="931"/>
        <v>0</v>
      </c>
      <c r="AS766" s="167">
        <f t="shared" si="931"/>
        <v>0</v>
      </c>
      <c r="AT766" s="167">
        <f t="shared" si="931"/>
        <v>0</v>
      </c>
      <c r="AU766" s="167">
        <f t="shared" si="931"/>
        <v>0</v>
      </c>
      <c r="AV766" s="167">
        <f t="shared" si="931"/>
        <v>0</v>
      </c>
      <c r="AW766" s="167">
        <f t="shared" si="931"/>
        <v>0</v>
      </c>
      <c r="AX766" s="167">
        <f t="shared" si="931"/>
        <v>0</v>
      </c>
      <c r="AY766" s="167">
        <f t="shared" si="931"/>
        <v>0</v>
      </c>
      <c r="AZ766" s="167">
        <f t="shared" si="931"/>
        <v>0</v>
      </c>
      <c r="BA766" s="167">
        <f t="shared" si="931"/>
        <v>0</v>
      </c>
      <c r="BB766" s="167">
        <f t="shared" si="931"/>
        <v>0</v>
      </c>
      <c r="BC766" s="167">
        <f t="shared" si="931"/>
        <v>0</v>
      </c>
      <c r="BD766" s="167">
        <f t="shared" si="931"/>
        <v>0</v>
      </c>
      <c r="BE766" s="167">
        <f t="shared" si="931"/>
        <v>0</v>
      </c>
      <c r="BG766" s="167"/>
    </row>
    <row r="767" spans="1:62" ht="15" customHeight="1">
      <c r="C767" s="836" t="s">
        <v>941</v>
      </c>
      <c r="D767" s="837"/>
      <c r="E767" s="837"/>
      <c r="F767" s="837"/>
      <c r="G767" s="837"/>
      <c r="H767" s="837"/>
      <c r="I767" s="837"/>
      <c r="J767" s="837"/>
      <c r="K767" s="837"/>
      <c r="L767" s="837"/>
      <c r="M767" s="837"/>
      <c r="N767" s="837"/>
      <c r="O767" s="837"/>
      <c r="P767" s="837"/>
      <c r="Q767" s="837"/>
      <c r="R767" s="837"/>
      <c r="S767" s="837"/>
      <c r="T767" s="837"/>
      <c r="U767" s="837"/>
      <c r="V767" s="837"/>
      <c r="W767" s="837"/>
      <c r="X767" s="837"/>
      <c r="Y767" s="837"/>
      <c r="Z767" s="837"/>
      <c r="AA767" s="838"/>
      <c r="AE767" s="1" t="str">
        <f t="shared" si="867"/>
        <v/>
      </c>
      <c r="AF767" s="1">
        <f t="shared" si="887"/>
        <v>0</v>
      </c>
      <c r="AG767" s="1">
        <f t="shared" ca="1" si="892"/>
        <v>14</v>
      </c>
      <c r="AH767" s="1" t="str">
        <f t="shared" si="888"/>
        <v/>
      </c>
      <c r="AI767" s="1" t="str">
        <f t="shared" si="889"/>
        <v/>
      </c>
      <c r="AJ767" s="1" t="str">
        <f t="shared" si="890"/>
        <v/>
      </c>
      <c r="AL767" s="167">
        <f t="shared" ref="AL767:BE767" si="932">+IF($AE767="CC",SUMIF($R767:$V767,AL$9,$R786:$V786),0)</f>
        <v>0</v>
      </c>
      <c r="AM767" s="167">
        <f t="shared" si="932"/>
        <v>0</v>
      </c>
      <c r="AN767" s="167">
        <f t="shared" si="932"/>
        <v>0</v>
      </c>
      <c r="AO767" s="167">
        <f t="shared" si="932"/>
        <v>0</v>
      </c>
      <c r="AP767" s="167">
        <f t="shared" si="932"/>
        <v>0</v>
      </c>
      <c r="AQ767" s="167">
        <f t="shared" si="932"/>
        <v>0</v>
      </c>
      <c r="AR767" s="167">
        <f t="shared" si="932"/>
        <v>0</v>
      </c>
      <c r="AS767" s="167">
        <f t="shared" si="932"/>
        <v>0</v>
      </c>
      <c r="AT767" s="167">
        <f t="shared" si="932"/>
        <v>0</v>
      </c>
      <c r="AU767" s="167">
        <f t="shared" si="932"/>
        <v>0</v>
      </c>
      <c r="AV767" s="167">
        <f t="shared" si="932"/>
        <v>0</v>
      </c>
      <c r="AW767" s="167">
        <f t="shared" si="932"/>
        <v>0</v>
      </c>
      <c r="AX767" s="167">
        <f t="shared" si="932"/>
        <v>0</v>
      </c>
      <c r="AY767" s="167">
        <f t="shared" si="932"/>
        <v>0</v>
      </c>
      <c r="AZ767" s="167">
        <f t="shared" si="932"/>
        <v>0</v>
      </c>
      <c r="BA767" s="167">
        <f t="shared" si="932"/>
        <v>0</v>
      </c>
      <c r="BB767" s="167">
        <f t="shared" si="932"/>
        <v>0</v>
      </c>
      <c r="BC767" s="167">
        <f t="shared" si="932"/>
        <v>0</v>
      </c>
      <c r="BD767" s="167">
        <f t="shared" si="932"/>
        <v>0</v>
      </c>
      <c r="BE767" s="167">
        <f t="shared" si="932"/>
        <v>0</v>
      </c>
      <c r="BG767" s="167"/>
    </row>
    <row r="768" spans="1:62" ht="15" customHeight="1" thickBot="1">
      <c r="C768" s="840" t="s">
        <v>942</v>
      </c>
      <c r="D768" s="841"/>
      <c r="E768" s="841"/>
      <c r="F768" s="841"/>
      <c r="G768" s="841"/>
      <c r="H768" s="841"/>
      <c r="I768" s="841"/>
      <c r="J768" s="841"/>
      <c r="K768" s="841"/>
      <c r="L768" s="841"/>
      <c r="M768" s="841"/>
      <c r="N768" s="841"/>
      <c r="O768" s="841"/>
      <c r="P768" s="841"/>
      <c r="Q768" s="841"/>
      <c r="R768" s="841"/>
      <c r="S768" s="841"/>
      <c r="T768" s="841"/>
      <c r="U768" s="841"/>
      <c r="V768" s="841"/>
      <c r="W768" s="841"/>
      <c r="X768" s="841"/>
      <c r="Y768" s="841"/>
      <c r="Z768" s="841"/>
      <c r="AA768" s="842"/>
      <c r="AE768" s="1" t="str">
        <f t="shared" si="867"/>
        <v/>
      </c>
      <c r="AF768" s="1">
        <f t="shared" si="887"/>
        <v>0</v>
      </c>
      <c r="AG768" s="1">
        <f t="shared" ca="1" si="892"/>
        <v>14</v>
      </c>
      <c r="AH768" s="1" t="str">
        <f t="shared" si="888"/>
        <v/>
      </c>
      <c r="AI768" s="1" t="str">
        <f t="shared" si="889"/>
        <v/>
      </c>
      <c r="AJ768" s="1" t="str">
        <f t="shared" si="890"/>
        <v/>
      </c>
      <c r="AL768" s="167">
        <f t="shared" ref="AL768:BE768" si="933">+IF($AE768="CC",SUMIF($R768:$V768,AL$9,$R787:$V787),0)</f>
        <v>0</v>
      </c>
      <c r="AM768" s="167">
        <f t="shared" si="933"/>
        <v>0</v>
      </c>
      <c r="AN768" s="167">
        <f t="shared" si="933"/>
        <v>0</v>
      </c>
      <c r="AO768" s="167">
        <f t="shared" si="933"/>
        <v>0</v>
      </c>
      <c r="AP768" s="167">
        <f t="shared" si="933"/>
        <v>0</v>
      </c>
      <c r="AQ768" s="167">
        <f t="shared" si="933"/>
        <v>0</v>
      </c>
      <c r="AR768" s="167">
        <f t="shared" si="933"/>
        <v>0</v>
      </c>
      <c r="AS768" s="167">
        <f t="shared" si="933"/>
        <v>0</v>
      </c>
      <c r="AT768" s="167">
        <f t="shared" si="933"/>
        <v>0</v>
      </c>
      <c r="AU768" s="167">
        <f t="shared" si="933"/>
        <v>0</v>
      </c>
      <c r="AV768" s="167">
        <f t="shared" si="933"/>
        <v>0</v>
      </c>
      <c r="AW768" s="167">
        <f t="shared" si="933"/>
        <v>0</v>
      </c>
      <c r="AX768" s="167">
        <f t="shared" si="933"/>
        <v>0</v>
      </c>
      <c r="AY768" s="167">
        <f t="shared" si="933"/>
        <v>0</v>
      </c>
      <c r="AZ768" s="167">
        <f t="shared" si="933"/>
        <v>0</v>
      </c>
      <c r="BA768" s="167">
        <f t="shared" si="933"/>
        <v>0</v>
      </c>
      <c r="BB768" s="167">
        <f t="shared" si="933"/>
        <v>0</v>
      </c>
      <c r="BC768" s="167">
        <f t="shared" si="933"/>
        <v>0</v>
      </c>
      <c r="BD768" s="167">
        <f t="shared" si="933"/>
        <v>0</v>
      </c>
      <c r="BE768" s="167">
        <f t="shared" si="933"/>
        <v>0</v>
      </c>
      <c r="BG768" s="167"/>
    </row>
    <row r="769" spans="3:59" ht="7.5" customHeight="1" thickBot="1">
      <c r="AE769" s="1" t="str">
        <f t="shared" si="867"/>
        <v/>
      </c>
      <c r="AF769" s="1">
        <f t="shared" si="887"/>
        <v>0</v>
      </c>
      <c r="AG769" s="1">
        <f t="shared" ca="1" si="892"/>
        <v>14</v>
      </c>
      <c r="AH769" s="1" t="str">
        <f t="shared" si="888"/>
        <v/>
      </c>
      <c r="AI769" s="1" t="str">
        <f t="shared" si="889"/>
        <v/>
      </c>
      <c r="AJ769" s="1" t="str">
        <f t="shared" si="890"/>
        <v/>
      </c>
      <c r="AL769" s="167">
        <f t="shared" ref="AL769:BE769" si="934">+IF($AE769="CC",SUMIF($R769:$V769,AL$9,$R788:$V788),0)</f>
        <v>0</v>
      </c>
      <c r="AM769" s="167">
        <f t="shared" si="934"/>
        <v>0</v>
      </c>
      <c r="AN769" s="167">
        <f t="shared" si="934"/>
        <v>0</v>
      </c>
      <c r="AO769" s="167">
        <f t="shared" si="934"/>
        <v>0</v>
      </c>
      <c r="AP769" s="167">
        <f t="shared" si="934"/>
        <v>0</v>
      </c>
      <c r="AQ769" s="167">
        <f t="shared" si="934"/>
        <v>0</v>
      </c>
      <c r="AR769" s="167">
        <f t="shared" si="934"/>
        <v>0</v>
      </c>
      <c r="AS769" s="167">
        <f t="shared" si="934"/>
        <v>0</v>
      </c>
      <c r="AT769" s="167">
        <f t="shared" si="934"/>
        <v>0</v>
      </c>
      <c r="AU769" s="167">
        <f t="shared" si="934"/>
        <v>0</v>
      </c>
      <c r="AV769" s="167">
        <f t="shared" si="934"/>
        <v>0</v>
      </c>
      <c r="AW769" s="167">
        <f t="shared" si="934"/>
        <v>0</v>
      </c>
      <c r="AX769" s="167">
        <f t="shared" si="934"/>
        <v>0</v>
      </c>
      <c r="AY769" s="167">
        <f t="shared" si="934"/>
        <v>0</v>
      </c>
      <c r="AZ769" s="167">
        <f t="shared" si="934"/>
        <v>0</v>
      </c>
      <c r="BA769" s="167">
        <f t="shared" si="934"/>
        <v>0</v>
      </c>
      <c r="BB769" s="167">
        <f t="shared" si="934"/>
        <v>0</v>
      </c>
      <c r="BC769" s="167">
        <f t="shared" si="934"/>
        <v>0</v>
      </c>
      <c r="BD769" s="167">
        <f t="shared" si="934"/>
        <v>0</v>
      </c>
      <c r="BE769" s="167">
        <f t="shared" si="934"/>
        <v>0</v>
      </c>
      <c r="BG769" s="167"/>
    </row>
    <row r="770" spans="3:59">
      <c r="C770" s="83" t="s">
        <v>943</v>
      </c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169"/>
      <c r="Y770" s="84"/>
      <c r="Z770" s="84"/>
      <c r="AA770" s="85"/>
      <c r="AE770" s="1" t="str">
        <f t="shared" si="867"/>
        <v/>
      </c>
      <c r="AF770" s="1">
        <f t="shared" si="887"/>
        <v>0</v>
      </c>
      <c r="AG770" s="1">
        <f t="shared" ca="1" si="892"/>
        <v>14</v>
      </c>
      <c r="AH770" s="1" t="str">
        <f t="shared" si="888"/>
        <v/>
      </c>
      <c r="AI770" s="1" t="str">
        <f t="shared" si="889"/>
        <v/>
      </c>
      <c r="AJ770" s="1" t="str">
        <f t="shared" si="890"/>
        <v/>
      </c>
      <c r="AL770" s="167">
        <f t="shared" ref="AL770:BE770" si="935">+IF($AE770="CC",SUMIF($R770:$V770,AL$9,$R789:$V789),0)</f>
        <v>0</v>
      </c>
      <c r="AM770" s="167">
        <f t="shared" si="935"/>
        <v>0</v>
      </c>
      <c r="AN770" s="167">
        <f t="shared" si="935"/>
        <v>0</v>
      </c>
      <c r="AO770" s="167">
        <f t="shared" si="935"/>
        <v>0</v>
      </c>
      <c r="AP770" s="167">
        <f t="shared" si="935"/>
        <v>0</v>
      </c>
      <c r="AQ770" s="167">
        <f t="shared" si="935"/>
        <v>0</v>
      </c>
      <c r="AR770" s="167">
        <f t="shared" si="935"/>
        <v>0</v>
      </c>
      <c r="AS770" s="167">
        <f t="shared" si="935"/>
        <v>0</v>
      </c>
      <c r="AT770" s="167">
        <f t="shared" si="935"/>
        <v>0</v>
      </c>
      <c r="AU770" s="167">
        <f t="shared" si="935"/>
        <v>0</v>
      </c>
      <c r="AV770" s="167">
        <f t="shared" si="935"/>
        <v>0</v>
      </c>
      <c r="AW770" s="167">
        <f t="shared" si="935"/>
        <v>0</v>
      </c>
      <c r="AX770" s="167">
        <f t="shared" si="935"/>
        <v>0</v>
      </c>
      <c r="AY770" s="167">
        <f t="shared" si="935"/>
        <v>0</v>
      </c>
      <c r="AZ770" s="167">
        <f t="shared" si="935"/>
        <v>0</v>
      </c>
      <c r="BA770" s="167">
        <f t="shared" si="935"/>
        <v>0</v>
      </c>
      <c r="BB770" s="167">
        <f t="shared" si="935"/>
        <v>0</v>
      </c>
      <c r="BC770" s="167">
        <f t="shared" si="935"/>
        <v>0</v>
      </c>
      <c r="BD770" s="167">
        <f t="shared" si="935"/>
        <v>0</v>
      </c>
      <c r="BE770" s="167">
        <f t="shared" si="935"/>
        <v>0</v>
      </c>
      <c r="BG770" s="167"/>
    </row>
    <row r="771" spans="3:59">
      <c r="C771" s="843"/>
      <c r="D771" s="844"/>
      <c r="E771" s="844"/>
      <c r="F771" s="844"/>
      <c r="G771" s="844"/>
      <c r="H771" s="844"/>
      <c r="I771" s="844"/>
      <c r="J771" s="844"/>
      <c r="K771" s="844"/>
      <c r="L771" s="844"/>
      <c r="M771" s="844"/>
      <c r="N771" s="844"/>
      <c r="O771" s="844"/>
      <c r="P771" s="844"/>
      <c r="Q771" s="844"/>
      <c r="R771" s="844"/>
      <c r="S771" s="844"/>
      <c r="T771" s="844"/>
      <c r="U771" s="844"/>
      <c r="V771" s="844"/>
      <c r="W771" s="844"/>
      <c r="X771" s="844"/>
      <c r="Y771" s="844"/>
      <c r="Z771" s="844"/>
      <c r="AA771" s="845"/>
      <c r="AE771" s="1" t="str">
        <f t="shared" si="867"/>
        <v/>
      </c>
      <c r="AF771" s="1">
        <f t="shared" si="887"/>
        <v>0</v>
      </c>
      <c r="AG771" s="1">
        <f t="shared" ca="1" si="892"/>
        <v>14</v>
      </c>
      <c r="AH771" s="1" t="str">
        <f t="shared" si="888"/>
        <v/>
      </c>
      <c r="AI771" s="1" t="str">
        <f t="shared" si="889"/>
        <v/>
      </c>
      <c r="AJ771" s="1" t="str">
        <f t="shared" si="890"/>
        <v/>
      </c>
      <c r="AL771" s="167">
        <f t="shared" ref="AL771:BE771" si="936">+IF($AE771="CC",SUMIF($R771:$V771,AL$9,$R790:$V790),0)</f>
        <v>0</v>
      </c>
      <c r="AM771" s="167">
        <f t="shared" si="936"/>
        <v>0</v>
      </c>
      <c r="AN771" s="167">
        <f t="shared" si="936"/>
        <v>0</v>
      </c>
      <c r="AO771" s="167">
        <f t="shared" si="936"/>
        <v>0</v>
      </c>
      <c r="AP771" s="167">
        <f t="shared" si="936"/>
        <v>0</v>
      </c>
      <c r="AQ771" s="167">
        <f t="shared" si="936"/>
        <v>0</v>
      </c>
      <c r="AR771" s="167">
        <f t="shared" si="936"/>
        <v>0</v>
      </c>
      <c r="AS771" s="167">
        <f t="shared" si="936"/>
        <v>0</v>
      </c>
      <c r="AT771" s="167">
        <f t="shared" si="936"/>
        <v>0</v>
      </c>
      <c r="AU771" s="167">
        <f t="shared" si="936"/>
        <v>0</v>
      </c>
      <c r="AV771" s="167">
        <f t="shared" si="936"/>
        <v>0</v>
      </c>
      <c r="AW771" s="167">
        <f t="shared" si="936"/>
        <v>0</v>
      </c>
      <c r="AX771" s="167">
        <f t="shared" si="936"/>
        <v>0</v>
      </c>
      <c r="AY771" s="167">
        <f t="shared" si="936"/>
        <v>0</v>
      </c>
      <c r="AZ771" s="167">
        <f t="shared" si="936"/>
        <v>0</v>
      </c>
      <c r="BA771" s="167">
        <f t="shared" si="936"/>
        <v>0</v>
      </c>
      <c r="BB771" s="167">
        <f t="shared" si="936"/>
        <v>0</v>
      </c>
      <c r="BC771" s="167">
        <f t="shared" si="936"/>
        <v>0</v>
      </c>
      <c r="BD771" s="167">
        <f t="shared" si="936"/>
        <v>0</v>
      </c>
      <c r="BE771" s="167">
        <f t="shared" si="936"/>
        <v>0</v>
      </c>
      <c r="BG771" s="167"/>
    </row>
    <row r="772" spans="3:59" ht="15.75" thickBot="1">
      <c r="C772" s="846"/>
      <c r="D772" s="847"/>
      <c r="E772" s="847"/>
      <c r="F772" s="847"/>
      <c r="G772" s="847"/>
      <c r="H772" s="847"/>
      <c r="I772" s="847"/>
      <c r="J772" s="847"/>
      <c r="K772" s="847"/>
      <c r="L772" s="847"/>
      <c r="M772" s="847"/>
      <c r="N772" s="847"/>
      <c r="O772" s="847"/>
      <c r="P772" s="847"/>
      <c r="Q772" s="847"/>
      <c r="R772" s="847"/>
      <c r="S772" s="847"/>
      <c r="T772" s="847"/>
      <c r="U772" s="847"/>
      <c r="V772" s="847"/>
      <c r="W772" s="847"/>
      <c r="X772" s="847"/>
      <c r="Y772" s="847"/>
      <c r="Z772" s="847"/>
      <c r="AA772" s="848"/>
      <c r="AE772" s="1" t="str">
        <f t="shared" si="867"/>
        <v/>
      </c>
      <c r="AF772" s="1">
        <f t="shared" si="887"/>
        <v>0</v>
      </c>
      <c r="AG772" s="1">
        <f t="shared" ca="1" si="892"/>
        <v>14</v>
      </c>
      <c r="AH772" s="1" t="str">
        <f t="shared" si="888"/>
        <v/>
      </c>
      <c r="AI772" s="1" t="str">
        <f t="shared" si="889"/>
        <v/>
      </c>
      <c r="AJ772" s="1" t="str">
        <f t="shared" si="890"/>
        <v/>
      </c>
      <c r="AL772" s="167">
        <f t="shared" ref="AL772:BE772" si="937">+IF($AE772="CC",SUMIF($R772:$V772,AL$9,$R791:$V791),0)</f>
        <v>0</v>
      </c>
      <c r="AM772" s="167">
        <f t="shared" si="937"/>
        <v>0</v>
      </c>
      <c r="AN772" s="167">
        <f t="shared" si="937"/>
        <v>0</v>
      </c>
      <c r="AO772" s="167">
        <f t="shared" si="937"/>
        <v>0</v>
      </c>
      <c r="AP772" s="167">
        <f t="shared" si="937"/>
        <v>0</v>
      </c>
      <c r="AQ772" s="167">
        <f t="shared" si="937"/>
        <v>0</v>
      </c>
      <c r="AR772" s="167">
        <f t="shared" si="937"/>
        <v>0</v>
      </c>
      <c r="AS772" s="167">
        <f t="shared" si="937"/>
        <v>0</v>
      </c>
      <c r="AT772" s="167">
        <f t="shared" si="937"/>
        <v>0</v>
      </c>
      <c r="AU772" s="167">
        <f t="shared" si="937"/>
        <v>0</v>
      </c>
      <c r="AV772" s="167">
        <f t="shared" si="937"/>
        <v>0</v>
      </c>
      <c r="AW772" s="167">
        <f t="shared" si="937"/>
        <v>0</v>
      </c>
      <c r="AX772" s="167">
        <f t="shared" si="937"/>
        <v>0</v>
      </c>
      <c r="AY772" s="167">
        <f t="shared" si="937"/>
        <v>0</v>
      </c>
      <c r="AZ772" s="167">
        <f t="shared" si="937"/>
        <v>0</v>
      </c>
      <c r="BA772" s="167">
        <f t="shared" si="937"/>
        <v>0</v>
      </c>
      <c r="BB772" s="167">
        <f t="shared" si="937"/>
        <v>0</v>
      </c>
      <c r="BC772" s="167">
        <f t="shared" si="937"/>
        <v>0</v>
      </c>
      <c r="BD772" s="167">
        <f t="shared" si="937"/>
        <v>0</v>
      </c>
      <c r="BE772" s="167">
        <f t="shared" si="937"/>
        <v>0</v>
      </c>
      <c r="BG772" s="167"/>
    </row>
    <row r="773" spans="3:59" ht="7.5" customHeight="1" thickBot="1">
      <c r="AE773" s="1" t="str">
        <f t="shared" si="867"/>
        <v/>
      </c>
      <c r="AF773" s="1">
        <f t="shared" si="887"/>
        <v>0</v>
      </c>
      <c r="AG773" s="1">
        <f t="shared" ca="1" si="892"/>
        <v>14</v>
      </c>
      <c r="AH773" s="1" t="str">
        <f t="shared" si="888"/>
        <v/>
      </c>
      <c r="AI773" s="1" t="str">
        <f t="shared" si="889"/>
        <v/>
      </c>
      <c r="AJ773" s="1" t="str">
        <f t="shared" si="890"/>
        <v/>
      </c>
      <c r="AL773" s="167">
        <f t="shared" ref="AL773:BE773" si="938">+IF($AE773="CC",SUMIF($R773:$V773,AL$9,$R792:$V792),0)</f>
        <v>0</v>
      </c>
      <c r="AM773" s="167">
        <f t="shared" si="938"/>
        <v>0</v>
      </c>
      <c r="AN773" s="167">
        <f t="shared" si="938"/>
        <v>0</v>
      </c>
      <c r="AO773" s="167">
        <f t="shared" si="938"/>
        <v>0</v>
      </c>
      <c r="AP773" s="167">
        <f t="shared" si="938"/>
        <v>0</v>
      </c>
      <c r="AQ773" s="167">
        <f t="shared" si="938"/>
        <v>0</v>
      </c>
      <c r="AR773" s="167">
        <f t="shared" si="938"/>
        <v>0</v>
      </c>
      <c r="AS773" s="167">
        <f t="shared" si="938"/>
        <v>0</v>
      </c>
      <c r="AT773" s="167">
        <f t="shared" si="938"/>
        <v>0</v>
      </c>
      <c r="AU773" s="167">
        <f t="shared" si="938"/>
        <v>0</v>
      </c>
      <c r="AV773" s="167">
        <f t="shared" si="938"/>
        <v>0</v>
      </c>
      <c r="AW773" s="167">
        <f t="shared" si="938"/>
        <v>0</v>
      </c>
      <c r="AX773" s="167">
        <f t="shared" si="938"/>
        <v>0</v>
      </c>
      <c r="AY773" s="167">
        <f t="shared" si="938"/>
        <v>0</v>
      </c>
      <c r="AZ773" s="167">
        <f t="shared" si="938"/>
        <v>0</v>
      </c>
      <c r="BA773" s="167">
        <f t="shared" si="938"/>
        <v>0</v>
      </c>
      <c r="BB773" s="167">
        <f t="shared" si="938"/>
        <v>0</v>
      </c>
      <c r="BC773" s="167">
        <f t="shared" si="938"/>
        <v>0</v>
      </c>
      <c r="BD773" s="167">
        <f t="shared" si="938"/>
        <v>0</v>
      </c>
      <c r="BE773" s="167">
        <f t="shared" si="938"/>
        <v>0</v>
      </c>
      <c r="BG773" s="167"/>
    </row>
    <row r="774" spans="3:59">
      <c r="C774" s="890" t="s">
        <v>944</v>
      </c>
      <c r="D774" s="891"/>
      <c r="E774" s="891"/>
      <c r="F774" s="891"/>
      <c r="G774" s="891"/>
      <c r="H774" s="891"/>
      <c r="I774" s="891"/>
      <c r="J774" s="891"/>
      <c r="K774" s="891"/>
      <c r="L774" s="891"/>
      <c r="M774" s="891"/>
      <c r="N774" s="891"/>
      <c r="O774" s="891"/>
      <c r="P774" s="891"/>
      <c r="Q774" s="891"/>
      <c r="R774" s="891"/>
      <c r="S774" s="891"/>
      <c r="T774" s="891"/>
      <c r="U774" s="891"/>
      <c r="V774" s="891"/>
      <c r="W774" s="891"/>
      <c r="X774" s="891"/>
      <c r="Y774" s="891"/>
      <c r="Z774" s="891"/>
      <c r="AA774" s="892"/>
      <c r="AE774" s="1" t="str">
        <f t="shared" si="867"/>
        <v/>
      </c>
      <c r="AF774" s="1">
        <f t="shared" si="887"/>
        <v>0</v>
      </c>
      <c r="AG774" s="1">
        <f t="shared" ca="1" si="892"/>
        <v>14</v>
      </c>
      <c r="AH774" s="1" t="str">
        <f t="shared" si="888"/>
        <v/>
      </c>
      <c r="AI774" s="1" t="str">
        <f t="shared" si="889"/>
        <v/>
      </c>
      <c r="AJ774" s="1" t="str">
        <f t="shared" si="890"/>
        <v/>
      </c>
      <c r="AL774" s="167">
        <f t="shared" ref="AL774:BE774" si="939">+IF($AE774="CC",SUMIF($R774:$V774,AL$9,$R793:$V793),0)</f>
        <v>0</v>
      </c>
      <c r="AM774" s="167">
        <f t="shared" si="939"/>
        <v>0</v>
      </c>
      <c r="AN774" s="167">
        <f t="shared" si="939"/>
        <v>0</v>
      </c>
      <c r="AO774" s="167">
        <f t="shared" si="939"/>
        <v>0</v>
      </c>
      <c r="AP774" s="167">
        <f t="shared" si="939"/>
        <v>0</v>
      </c>
      <c r="AQ774" s="167">
        <f t="shared" si="939"/>
        <v>0</v>
      </c>
      <c r="AR774" s="167">
        <f t="shared" si="939"/>
        <v>0</v>
      </c>
      <c r="AS774" s="167">
        <f t="shared" si="939"/>
        <v>0</v>
      </c>
      <c r="AT774" s="167">
        <f t="shared" si="939"/>
        <v>0</v>
      </c>
      <c r="AU774" s="167">
        <f t="shared" si="939"/>
        <v>0</v>
      </c>
      <c r="AV774" s="167">
        <f t="shared" si="939"/>
        <v>0</v>
      </c>
      <c r="AW774" s="167">
        <f t="shared" si="939"/>
        <v>0</v>
      </c>
      <c r="AX774" s="167">
        <f t="shared" si="939"/>
        <v>0</v>
      </c>
      <c r="AY774" s="167">
        <f t="shared" si="939"/>
        <v>0</v>
      </c>
      <c r="AZ774" s="167">
        <f t="shared" si="939"/>
        <v>0</v>
      </c>
      <c r="BA774" s="167">
        <f t="shared" si="939"/>
        <v>0</v>
      </c>
      <c r="BB774" s="167">
        <f t="shared" si="939"/>
        <v>0</v>
      </c>
      <c r="BC774" s="167">
        <f t="shared" si="939"/>
        <v>0</v>
      </c>
      <c r="BD774" s="167">
        <f t="shared" si="939"/>
        <v>0</v>
      </c>
      <c r="BE774" s="167">
        <f t="shared" si="939"/>
        <v>0</v>
      </c>
      <c r="BG774" s="167"/>
    </row>
    <row r="775" spans="3:59" ht="15.75" thickBot="1">
      <c r="C775" s="893"/>
      <c r="D775" s="894"/>
      <c r="E775" s="894"/>
      <c r="F775" s="894"/>
      <c r="G775" s="894"/>
      <c r="H775" s="894"/>
      <c r="I775" s="894"/>
      <c r="J775" s="894"/>
      <c r="K775" s="894"/>
      <c r="L775" s="894"/>
      <c r="M775" s="894"/>
      <c r="N775" s="894"/>
      <c r="O775" s="894"/>
      <c r="P775" s="894"/>
      <c r="Q775" s="894"/>
      <c r="R775" s="894"/>
      <c r="S775" s="894"/>
      <c r="T775" s="894"/>
      <c r="U775" s="894"/>
      <c r="V775" s="894"/>
      <c r="W775" s="894"/>
      <c r="X775" s="894"/>
      <c r="Y775" s="894"/>
      <c r="Z775" s="894"/>
      <c r="AA775" s="895"/>
      <c r="AE775" s="1" t="str">
        <f t="shared" si="867"/>
        <v/>
      </c>
      <c r="AF775" s="1">
        <f t="shared" si="887"/>
        <v>0</v>
      </c>
      <c r="AG775" s="1">
        <f t="shared" ca="1" si="892"/>
        <v>14</v>
      </c>
      <c r="AH775" s="1" t="str">
        <f t="shared" si="888"/>
        <v/>
      </c>
      <c r="AI775" s="1" t="str">
        <f t="shared" si="889"/>
        <v/>
      </c>
      <c r="AJ775" s="1" t="str">
        <f t="shared" si="890"/>
        <v/>
      </c>
      <c r="AL775" s="167">
        <f t="shared" ref="AL775:BE775" si="940">+IF($AE775="CC",SUMIF($R775:$V775,AL$9,$R794:$V794),0)</f>
        <v>0</v>
      </c>
      <c r="AM775" s="167">
        <f t="shared" si="940"/>
        <v>0</v>
      </c>
      <c r="AN775" s="167">
        <f t="shared" si="940"/>
        <v>0</v>
      </c>
      <c r="AO775" s="167">
        <f t="shared" si="940"/>
        <v>0</v>
      </c>
      <c r="AP775" s="167">
        <f t="shared" si="940"/>
        <v>0</v>
      </c>
      <c r="AQ775" s="167">
        <f t="shared" si="940"/>
        <v>0</v>
      </c>
      <c r="AR775" s="167">
        <f t="shared" si="940"/>
        <v>0</v>
      </c>
      <c r="AS775" s="167">
        <f t="shared" si="940"/>
        <v>0</v>
      </c>
      <c r="AT775" s="167">
        <f t="shared" si="940"/>
        <v>0</v>
      </c>
      <c r="AU775" s="167">
        <f t="shared" si="940"/>
        <v>0</v>
      </c>
      <c r="AV775" s="167">
        <f t="shared" si="940"/>
        <v>0</v>
      </c>
      <c r="AW775" s="167">
        <f t="shared" si="940"/>
        <v>0</v>
      </c>
      <c r="AX775" s="167">
        <f t="shared" si="940"/>
        <v>0</v>
      </c>
      <c r="AY775" s="167">
        <f t="shared" si="940"/>
        <v>0</v>
      </c>
      <c r="AZ775" s="167">
        <f t="shared" si="940"/>
        <v>0</v>
      </c>
      <c r="BA775" s="167">
        <f t="shared" si="940"/>
        <v>0</v>
      </c>
      <c r="BB775" s="167">
        <f t="shared" si="940"/>
        <v>0</v>
      </c>
      <c r="BC775" s="167">
        <f t="shared" si="940"/>
        <v>0</v>
      </c>
      <c r="BD775" s="167">
        <f t="shared" si="940"/>
        <v>0</v>
      </c>
      <c r="BE775" s="167">
        <f t="shared" si="940"/>
        <v>0</v>
      </c>
      <c r="BG775" s="167"/>
    </row>
    <row r="776" spans="3:59" ht="14.25" customHeight="1">
      <c r="AE776" s="1" t="str">
        <f t="shared" si="867"/>
        <v/>
      </c>
      <c r="AF776" s="1">
        <f t="shared" si="887"/>
        <v>0</v>
      </c>
      <c r="AG776" s="1">
        <f t="shared" ca="1" si="892"/>
        <v>14</v>
      </c>
      <c r="AH776" s="1" t="str">
        <f t="shared" si="888"/>
        <v/>
      </c>
      <c r="AI776" s="1" t="str">
        <f t="shared" si="889"/>
        <v/>
      </c>
      <c r="AJ776" s="1" t="str">
        <f t="shared" si="890"/>
        <v/>
      </c>
      <c r="AL776" s="167">
        <f t="shared" ref="AL776:BE776" si="941">+IF($AE776="CC",SUMIF($R776:$V776,AL$9,$R795:$V795),0)</f>
        <v>0</v>
      </c>
      <c r="AM776" s="167">
        <f t="shared" si="941"/>
        <v>0</v>
      </c>
      <c r="AN776" s="167">
        <f t="shared" si="941"/>
        <v>0</v>
      </c>
      <c r="AO776" s="167">
        <f t="shared" si="941"/>
        <v>0</v>
      </c>
      <c r="AP776" s="167">
        <f t="shared" si="941"/>
        <v>0</v>
      </c>
      <c r="AQ776" s="167">
        <f t="shared" si="941"/>
        <v>0</v>
      </c>
      <c r="AR776" s="167">
        <f t="shared" si="941"/>
        <v>0</v>
      </c>
      <c r="AS776" s="167">
        <f t="shared" si="941"/>
        <v>0</v>
      </c>
      <c r="AT776" s="167">
        <f t="shared" si="941"/>
        <v>0</v>
      </c>
      <c r="AU776" s="167">
        <f t="shared" si="941"/>
        <v>0</v>
      </c>
      <c r="AV776" s="167">
        <f t="shared" si="941"/>
        <v>0</v>
      </c>
      <c r="AW776" s="167">
        <f t="shared" si="941"/>
        <v>0</v>
      </c>
      <c r="AX776" s="167">
        <f t="shared" si="941"/>
        <v>0</v>
      </c>
      <c r="AY776" s="167">
        <f t="shared" si="941"/>
        <v>0</v>
      </c>
      <c r="AZ776" s="167">
        <f t="shared" si="941"/>
        <v>0</v>
      </c>
      <c r="BA776" s="167">
        <f t="shared" si="941"/>
        <v>0</v>
      </c>
      <c r="BB776" s="167">
        <f t="shared" si="941"/>
        <v>0</v>
      </c>
      <c r="BC776" s="167">
        <f t="shared" si="941"/>
        <v>0</v>
      </c>
      <c r="BD776" s="167">
        <f t="shared" si="941"/>
        <v>0</v>
      </c>
      <c r="BE776" s="167">
        <f t="shared" si="941"/>
        <v>0</v>
      </c>
      <c r="BG776" s="167"/>
    </row>
    <row r="777" spans="3:59" s="44" customFormat="1" ht="14.25" customHeight="1" thickBot="1">
      <c r="X777" s="170"/>
      <c r="AE777" s="1" t="str">
        <f t="shared" si="867"/>
        <v/>
      </c>
      <c r="AF777" s="1">
        <f t="shared" si="887"/>
        <v>0</v>
      </c>
      <c r="AG777" s="1">
        <f t="shared" ca="1" si="892"/>
        <v>14</v>
      </c>
      <c r="AH777" s="1" t="str">
        <f t="shared" si="888"/>
        <v/>
      </c>
      <c r="AI777" s="1" t="str">
        <f t="shared" si="889"/>
        <v/>
      </c>
      <c r="AJ777" s="1" t="str">
        <f t="shared" si="890"/>
        <v/>
      </c>
      <c r="AL777" s="167">
        <f t="shared" ref="AL777:BE777" si="942">+IF($AE777="CC",SUMIF($R777:$V777,AL$9,$R796:$V796),0)</f>
        <v>0</v>
      </c>
      <c r="AM777" s="167">
        <f t="shared" si="942"/>
        <v>0</v>
      </c>
      <c r="AN777" s="167">
        <f t="shared" si="942"/>
        <v>0</v>
      </c>
      <c r="AO777" s="167">
        <f t="shared" si="942"/>
        <v>0</v>
      </c>
      <c r="AP777" s="167">
        <f t="shared" si="942"/>
        <v>0</v>
      </c>
      <c r="AQ777" s="167">
        <f t="shared" si="942"/>
        <v>0</v>
      </c>
      <c r="AR777" s="167">
        <f t="shared" si="942"/>
        <v>0</v>
      </c>
      <c r="AS777" s="167">
        <f t="shared" si="942"/>
        <v>0</v>
      </c>
      <c r="AT777" s="167">
        <f t="shared" si="942"/>
        <v>0</v>
      </c>
      <c r="AU777" s="167">
        <f t="shared" si="942"/>
        <v>0</v>
      </c>
      <c r="AV777" s="167">
        <f t="shared" si="942"/>
        <v>0</v>
      </c>
      <c r="AW777" s="167">
        <f t="shared" si="942"/>
        <v>0</v>
      </c>
      <c r="AX777" s="167">
        <f t="shared" si="942"/>
        <v>0</v>
      </c>
      <c r="AY777" s="167">
        <f t="shared" si="942"/>
        <v>0</v>
      </c>
      <c r="AZ777" s="167">
        <f t="shared" si="942"/>
        <v>0</v>
      </c>
      <c r="BA777" s="167">
        <f t="shared" si="942"/>
        <v>0</v>
      </c>
      <c r="BB777" s="167">
        <f t="shared" si="942"/>
        <v>0</v>
      </c>
      <c r="BC777" s="167">
        <f t="shared" si="942"/>
        <v>0</v>
      </c>
      <c r="BD777" s="167">
        <f t="shared" si="942"/>
        <v>0</v>
      </c>
      <c r="BE777" s="167">
        <f t="shared" si="942"/>
        <v>0</v>
      </c>
      <c r="BG777" s="170"/>
    </row>
    <row r="778" spans="3:59" s="44" customFormat="1" ht="14.25" customHeight="1" thickBot="1">
      <c r="D778" s="835">
        <f>+'Formulario 1'!$C$20</f>
        <v>0</v>
      </c>
      <c r="E778" s="835"/>
      <c r="F778" s="835"/>
      <c r="H778" s="896"/>
      <c r="I778" s="896"/>
      <c r="O778" s="897" t="str">
        <f>+'Formulario 1'!$F$14</f>
        <v>Provincia:</v>
      </c>
      <c r="P778" s="898"/>
      <c r="Q778" s="899" t="str">
        <f>+'Formulario 1'!$G$14</f>
        <v>GUANACASTE</v>
      </c>
      <c r="R778" s="900"/>
      <c r="S778" s="900"/>
      <c r="T778" s="900"/>
      <c r="U778" s="901"/>
      <c r="V778" s="902" t="s">
        <v>945</v>
      </c>
      <c r="W778" s="903"/>
      <c r="X778" s="906">
        <f>+'Formulario 1'!$C$16</f>
        <v>26780563</v>
      </c>
      <c r="Y778" s="907"/>
      <c r="Z778" s="908"/>
      <c r="AE778" s="1" t="str">
        <f t="shared" si="867"/>
        <v/>
      </c>
      <c r="AF778" s="1">
        <f t="shared" si="887"/>
        <v>0</v>
      </c>
      <c r="AG778" s="1">
        <f t="shared" ca="1" si="892"/>
        <v>14</v>
      </c>
      <c r="AH778" s="1" t="str">
        <f t="shared" si="888"/>
        <v/>
      </c>
      <c r="AI778" s="1" t="str">
        <f t="shared" si="889"/>
        <v/>
      </c>
      <c r="AJ778" s="1" t="str">
        <f t="shared" si="890"/>
        <v/>
      </c>
      <c r="AL778" s="167">
        <f t="shared" ref="AL778:BE778" si="943">+IF($AE778="CC",SUMIF($R778:$V778,AL$9,$R797:$V797),0)</f>
        <v>0</v>
      </c>
      <c r="AM778" s="167">
        <f t="shared" si="943"/>
        <v>0</v>
      </c>
      <c r="AN778" s="167">
        <f t="shared" si="943"/>
        <v>0</v>
      </c>
      <c r="AO778" s="167">
        <f t="shared" si="943"/>
        <v>0</v>
      </c>
      <c r="AP778" s="167">
        <f t="shared" si="943"/>
        <v>0</v>
      </c>
      <c r="AQ778" s="167">
        <f t="shared" si="943"/>
        <v>0</v>
      </c>
      <c r="AR778" s="167">
        <f t="shared" si="943"/>
        <v>0</v>
      </c>
      <c r="AS778" s="167">
        <f t="shared" si="943"/>
        <v>0</v>
      </c>
      <c r="AT778" s="167">
        <f t="shared" si="943"/>
        <v>0</v>
      </c>
      <c r="AU778" s="167">
        <f t="shared" si="943"/>
        <v>0</v>
      </c>
      <c r="AV778" s="167">
        <f t="shared" si="943"/>
        <v>0</v>
      </c>
      <c r="AW778" s="167">
        <f t="shared" si="943"/>
        <v>0</v>
      </c>
      <c r="AX778" s="167">
        <f t="shared" si="943"/>
        <v>0</v>
      </c>
      <c r="AY778" s="167">
        <f t="shared" si="943"/>
        <v>0</v>
      </c>
      <c r="AZ778" s="167">
        <f t="shared" si="943"/>
        <v>0</v>
      </c>
      <c r="BA778" s="167">
        <f t="shared" si="943"/>
        <v>0</v>
      </c>
      <c r="BB778" s="167">
        <f t="shared" si="943"/>
        <v>0</v>
      </c>
      <c r="BC778" s="167">
        <f t="shared" si="943"/>
        <v>0</v>
      </c>
      <c r="BD778" s="167">
        <f t="shared" si="943"/>
        <v>0</v>
      </c>
      <c r="BE778" s="167">
        <f t="shared" si="943"/>
        <v>0</v>
      </c>
      <c r="BG778" s="170"/>
    </row>
    <row r="779" spans="3:59" s="44" customFormat="1" ht="14.25" customHeight="1">
      <c r="D779" s="868" t="s">
        <v>946</v>
      </c>
      <c r="E779" s="868"/>
      <c r="F779" s="868"/>
      <c r="H779" s="868" t="s">
        <v>947</v>
      </c>
      <c r="I779" s="868"/>
      <c r="K779" s="302" t="s">
        <v>948</v>
      </c>
      <c r="O779" s="870" t="str">
        <f>+'Formulario 1'!$F$15</f>
        <v>Cantón:</v>
      </c>
      <c r="P779" s="871"/>
      <c r="Q779" s="872" t="str">
        <f>+'Formulario 1'!$G$15</f>
        <v>ABANGARES</v>
      </c>
      <c r="R779" s="873"/>
      <c r="S779" s="873"/>
      <c r="T779" s="873"/>
      <c r="U779" s="874"/>
      <c r="V779" s="904"/>
      <c r="W779" s="905"/>
      <c r="X779" s="909" t="str">
        <f>IF('Formulario 1'!D757="","",'Formulario 1'!D757)</f>
        <v/>
      </c>
      <c r="Y779" s="910"/>
      <c r="Z779" s="911"/>
      <c r="AE779" s="1" t="str">
        <f t="shared" ref="AE779:AE842" si="944">+IF(L779="7º","CC","")</f>
        <v/>
      </c>
      <c r="AF779" s="1">
        <f t="shared" si="887"/>
        <v>0</v>
      </c>
      <c r="AG779" s="1">
        <f t="shared" ca="1" si="892"/>
        <v>14</v>
      </c>
      <c r="AH779" s="1" t="str">
        <f t="shared" si="888"/>
        <v/>
      </c>
      <c r="AI779" s="1" t="str">
        <f t="shared" si="889"/>
        <v/>
      </c>
      <c r="AJ779" s="1" t="str">
        <f t="shared" si="890"/>
        <v/>
      </c>
      <c r="AL779" s="167">
        <f t="shared" ref="AL779:BE779" si="945">+IF($AE779="CC",SUMIF($R779:$V779,AL$9,$R798:$V798),0)</f>
        <v>0</v>
      </c>
      <c r="AM779" s="167">
        <f t="shared" si="945"/>
        <v>0</v>
      </c>
      <c r="AN779" s="167">
        <f t="shared" si="945"/>
        <v>0</v>
      </c>
      <c r="AO779" s="167">
        <f t="shared" si="945"/>
        <v>0</v>
      </c>
      <c r="AP779" s="167">
        <f t="shared" si="945"/>
        <v>0</v>
      </c>
      <c r="AQ779" s="167">
        <f t="shared" si="945"/>
        <v>0</v>
      </c>
      <c r="AR779" s="167">
        <f t="shared" si="945"/>
        <v>0</v>
      </c>
      <c r="AS779" s="167">
        <f t="shared" si="945"/>
        <v>0</v>
      </c>
      <c r="AT779" s="167">
        <f t="shared" si="945"/>
        <v>0</v>
      </c>
      <c r="AU779" s="167">
        <f t="shared" si="945"/>
        <v>0</v>
      </c>
      <c r="AV779" s="167">
        <f t="shared" si="945"/>
        <v>0</v>
      </c>
      <c r="AW779" s="167">
        <f t="shared" si="945"/>
        <v>0</v>
      </c>
      <c r="AX779" s="167">
        <f t="shared" si="945"/>
        <v>0</v>
      </c>
      <c r="AY779" s="167">
        <f t="shared" si="945"/>
        <v>0</v>
      </c>
      <c r="AZ779" s="167">
        <f t="shared" si="945"/>
        <v>0</v>
      </c>
      <c r="BA779" s="167">
        <f t="shared" si="945"/>
        <v>0</v>
      </c>
      <c r="BB779" s="167">
        <f t="shared" si="945"/>
        <v>0</v>
      </c>
      <c r="BC779" s="167">
        <f t="shared" si="945"/>
        <v>0</v>
      </c>
      <c r="BD779" s="167">
        <f t="shared" si="945"/>
        <v>0</v>
      </c>
      <c r="BE779" s="167">
        <f t="shared" si="945"/>
        <v>0</v>
      </c>
      <c r="BG779" s="170"/>
    </row>
    <row r="780" spans="3:59" s="44" customFormat="1" ht="14.25" customHeight="1">
      <c r="O780" s="870" t="str">
        <f>+'Formulario 1'!$F$16</f>
        <v>Distrito:</v>
      </c>
      <c r="P780" s="871"/>
      <c r="Q780" s="872" t="str">
        <f>+'Formulario 1'!$G$16</f>
        <v>COLORADO</v>
      </c>
      <c r="R780" s="873"/>
      <c r="S780" s="873"/>
      <c r="T780" s="873"/>
      <c r="U780" s="874"/>
      <c r="V780" s="875" t="s">
        <v>949</v>
      </c>
      <c r="W780" s="876"/>
      <c r="X780" s="879">
        <f>+'Formulario 1'!$C$17</f>
        <v>26780376</v>
      </c>
      <c r="Y780" s="880"/>
      <c r="Z780" s="881"/>
      <c r="AE780" s="1" t="str">
        <f t="shared" si="944"/>
        <v/>
      </c>
      <c r="AF780" s="1">
        <f t="shared" si="887"/>
        <v>0</v>
      </c>
      <c r="AG780" s="1">
        <f t="shared" ca="1" si="892"/>
        <v>14</v>
      </c>
      <c r="AH780" s="1" t="str">
        <f t="shared" si="888"/>
        <v/>
      </c>
      <c r="AI780" s="1" t="str">
        <f t="shared" si="889"/>
        <v/>
      </c>
      <c r="AJ780" s="1" t="str">
        <f t="shared" si="890"/>
        <v/>
      </c>
      <c r="AL780" s="167">
        <f t="shared" ref="AL780:BE780" si="946">+IF($AE780="CC",SUMIF($R780:$V780,AL$9,$R799:$V799),0)</f>
        <v>0</v>
      </c>
      <c r="AM780" s="167">
        <f t="shared" si="946"/>
        <v>0</v>
      </c>
      <c r="AN780" s="167">
        <f t="shared" si="946"/>
        <v>0</v>
      </c>
      <c r="AO780" s="167">
        <f t="shared" si="946"/>
        <v>0</v>
      </c>
      <c r="AP780" s="167">
        <f t="shared" si="946"/>
        <v>0</v>
      </c>
      <c r="AQ780" s="167">
        <f t="shared" si="946"/>
        <v>0</v>
      </c>
      <c r="AR780" s="167">
        <f t="shared" si="946"/>
        <v>0</v>
      </c>
      <c r="AS780" s="167">
        <f t="shared" si="946"/>
        <v>0</v>
      </c>
      <c r="AT780" s="167">
        <f t="shared" si="946"/>
        <v>0</v>
      </c>
      <c r="AU780" s="167">
        <f t="shared" si="946"/>
        <v>0</v>
      </c>
      <c r="AV780" s="167">
        <f t="shared" si="946"/>
        <v>0</v>
      </c>
      <c r="AW780" s="167">
        <f t="shared" si="946"/>
        <v>0</v>
      </c>
      <c r="AX780" s="167">
        <f t="shared" si="946"/>
        <v>0</v>
      </c>
      <c r="AY780" s="167">
        <f t="shared" si="946"/>
        <v>0</v>
      </c>
      <c r="AZ780" s="167">
        <f t="shared" si="946"/>
        <v>0</v>
      </c>
      <c r="BA780" s="167">
        <f t="shared" si="946"/>
        <v>0</v>
      </c>
      <c r="BB780" s="167">
        <f t="shared" si="946"/>
        <v>0</v>
      </c>
      <c r="BC780" s="167">
        <f t="shared" si="946"/>
        <v>0</v>
      </c>
      <c r="BD780" s="167">
        <f t="shared" si="946"/>
        <v>0</v>
      </c>
      <c r="BE780" s="167">
        <f t="shared" si="946"/>
        <v>0</v>
      </c>
      <c r="BG780" s="170"/>
    </row>
    <row r="781" spans="3:59" ht="14.25" customHeight="1" thickBot="1">
      <c r="O781" s="882" t="str">
        <f>+'Formulario 1'!$F$17</f>
        <v>Poblado:</v>
      </c>
      <c r="P781" s="883"/>
      <c r="Q781" s="884" t="str">
        <f>+'Formulario 1'!$G$17</f>
        <v>COLORADO</v>
      </c>
      <c r="R781" s="885"/>
      <c r="S781" s="885"/>
      <c r="T781" s="885"/>
      <c r="U781" s="886"/>
      <c r="V781" s="877"/>
      <c r="W781" s="878"/>
      <c r="X781" s="887" t="str">
        <f>IF('Formulario 1'!D758="","",'Formulario 1'!D758)</f>
        <v/>
      </c>
      <c r="Y781" s="888"/>
      <c r="Z781" s="889"/>
      <c r="AE781" s="1" t="str">
        <f t="shared" si="944"/>
        <v/>
      </c>
      <c r="AF781" s="1">
        <f t="shared" si="887"/>
        <v>0</v>
      </c>
      <c r="AG781" s="1">
        <f t="shared" ca="1" si="892"/>
        <v>14</v>
      </c>
      <c r="AH781" s="1" t="str">
        <f t="shared" si="888"/>
        <v/>
      </c>
      <c r="AI781" s="1" t="str">
        <f t="shared" si="889"/>
        <v/>
      </c>
      <c r="AJ781" s="1" t="str">
        <f t="shared" si="890"/>
        <v/>
      </c>
      <c r="AL781" s="167">
        <f t="shared" ref="AL781:BE781" si="947">+IF($AE781="CC",SUMIF($R781:$V781,AL$9,$R800:$V800),0)</f>
        <v>0</v>
      </c>
      <c r="AM781" s="167">
        <f t="shared" si="947"/>
        <v>0</v>
      </c>
      <c r="AN781" s="167">
        <f t="shared" si="947"/>
        <v>0</v>
      </c>
      <c r="AO781" s="167">
        <f t="shared" si="947"/>
        <v>0</v>
      </c>
      <c r="AP781" s="167">
        <f t="shared" si="947"/>
        <v>0</v>
      </c>
      <c r="AQ781" s="167">
        <f t="shared" si="947"/>
        <v>0</v>
      </c>
      <c r="AR781" s="167">
        <f t="shared" si="947"/>
        <v>0</v>
      </c>
      <c r="AS781" s="167">
        <f t="shared" si="947"/>
        <v>0</v>
      </c>
      <c r="AT781" s="167">
        <f t="shared" si="947"/>
        <v>0</v>
      </c>
      <c r="AU781" s="167">
        <f t="shared" si="947"/>
        <v>0</v>
      </c>
      <c r="AV781" s="167">
        <f t="shared" si="947"/>
        <v>0</v>
      </c>
      <c r="AW781" s="167">
        <f t="shared" si="947"/>
        <v>0</v>
      </c>
      <c r="AX781" s="167">
        <f t="shared" si="947"/>
        <v>0</v>
      </c>
      <c r="AY781" s="167">
        <f t="shared" si="947"/>
        <v>0</v>
      </c>
      <c r="AZ781" s="167">
        <f t="shared" si="947"/>
        <v>0</v>
      </c>
      <c r="BA781" s="167">
        <f t="shared" si="947"/>
        <v>0</v>
      </c>
      <c r="BB781" s="167">
        <f t="shared" si="947"/>
        <v>0</v>
      </c>
      <c r="BC781" s="167">
        <f t="shared" si="947"/>
        <v>0</v>
      </c>
      <c r="BD781" s="167">
        <f t="shared" si="947"/>
        <v>0</v>
      </c>
      <c r="BE781" s="167">
        <f t="shared" si="947"/>
        <v>0</v>
      </c>
      <c r="BG781" s="167"/>
    </row>
    <row r="782" spans="3:59" ht="14.25" customHeight="1">
      <c r="X782" s="171"/>
      <c r="Y782" s="45"/>
      <c r="AE782" s="1" t="str">
        <f t="shared" si="944"/>
        <v/>
      </c>
      <c r="AF782" s="1">
        <f t="shared" si="887"/>
        <v>0</v>
      </c>
      <c r="AG782" s="1">
        <f t="shared" ca="1" si="892"/>
        <v>14</v>
      </c>
      <c r="AH782" s="1" t="str">
        <f t="shared" si="888"/>
        <v/>
      </c>
      <c r="AI782" s="1" t="str">
        <f t="shared" si="889"/>
        <v/>
      </c>
      <c r="AJ782" s="1" t="str">
        <f t="shared" si="890"/>
        <v/>
      </c>
      <c r="AL782" s="167">
        <f t="shared" ref="AL782:BE782" si="948">+IF($AE782="CC",SUMIF($R782:$V782,AL$9,$R801:$V801),0)</f>
        <v>0</v>
      </c>
      <c r="AM782" s="167">
        <f t="shared" si="948"/>
        <v>0</v>
      </c>
      <c r="AN782" s="167">
        <f t="shared" si="948"/>
        <v>0</v>
      </c>
      <c r="AO782" s="167">
        <f t="shared" si="948"/>
        <v>0</v>
      </c>
      <c r="AP782" s="167">
        <f t="shared" si="948"/>
        <v>0</v>
      </c>
      <c r="AQ782" s="167">
        <f t="shared" si="948"/>
        <v>0</v>
      </c>
      <c r="AR782" s="167">
        <f t="shared" si="948"/>
        <v>0</v>
      </c>
      <c r="AS782" s="167">
        <f t="shared" si="948"/>
        <v>0</v>
      </c>
      <c r="AT782" s="167">
        <f t="shared" si="948"/>
        <v>0</v>
      </c>
      <c r="AU782" s="167">
        <f t="shared" si="948"/>
        <v>0</v>
      </c>
      <c r="AV782" s="167">
        <f t="shared" si="948"/>
        <v>0</v>
      </c>
      <c r="AW782" s="167">
        <f t="shared" si="948"/>
        <v>0</v>
      </c>
      <c r="AX782" s="167">
        <f t="shared" si="948"/>
        <v>0</v>
      </c>
      <c r="AY782" s="167">
        <f t="shared" si="948"/>
        <v>0</v>
      </c>
      <c r="AZ782" s="167">
        <f t="shared" si="948"/>
        <v>0</v>
      </c>
      <c r="BA782" s="167">
        <f t="shared" si="948"/>
        <v>0</v>
      </c>
      <c r="BB782" s="167">
        <f t="shared" si="948"/>
        <v>0</v>
      </c>
      <c r="BC782" s="167">
        <f t="shared" si="948"/>
        <v>0</v>
      </c>
      <c r="BD782" s="167">
        <f t="shared" si="948"/>
        <v>0</v>
      </c>
      <c r="BE782" s="167">
        <f t="shared" si="948"/>
        <v>0</v>
      </c>
      <c r="BG782" s="167"/>
    </row>
    <row r="783" spans="3:59" ht="14.25" customHeight="1" thickBot="1">
      <c r="D783" s="835"/>
      <c r="E783" s="835"/>
      <c r="F783" s="835"/>
      <c r="G783" s="44"/>
      <c r="H783" s="835"/>
      <c r="I783" s="835"/>
      <c r="J783" s="44"/>
      <c r="K783" s="44"/>
      <c r="AE783" s="1" t="str">
        <f t="shared" si="944"/>
        <v/>
      </c>
      <c r="AF783" s="1">
        <f t="shared" si="887"/>
        <v>0</v>
      </c>
      <c r="AG783" s="1">
        <f t="shared" ca="1" si="892"/>
        <v>14</v>
      </c>
      <c r="AH783" s="1" t="str">
        <f t="shared" si="888"/>
        <v/>
      </c>
      <c r="AI783" s="1" t="str">
        <f t="shared" si="889"/>
        <v/>
      </c>
      <c r="AJ783" s="1" t="str">
        <f t="shared" si="890"/>
        <v/>
      </c>
      <c r="AL783" s="167">
        <f t="shared" ref="AL783:BE783" si="949">+IF($AE783="CC",SUMIF($R783:$V783,AL$9,$R802:$V802),0)</f>
        <v>0</v>
      </c>
      <c r="AM783" s="167">
        <f t="shared" si="949"/>
        <v>0</v>
      </c>
      <c r="AN783" s="167">
        <f t="shared" si="949"/>
        <v>0</v>
      </c>
      <c r="AO783" s="167">
        <f t="shared" si="949"/>
        <v>0</v>
      </c>
      <c r="AP783" s="167">
        <f t="shared" si="949"/>
        <v>0</v>
      </c>
      <c r="AQ783" s="167">
        <f t="shared" si="949"/>
        <v>0</v>
      </c>
      <c r="AR783" s="167">
        <f t="shared" si="949"/>
        <v>0</v>
      </c>
      <c r="AS783" s="167">
        <f t="shared" si="949"/>
        <v>0</v>
      </c>
      <c r="AT783" s="167">
        <f t="shared" si="949"/>
        <v>0</v>
      </c>
      <c r="AU783" s="167">
        <f t="shared" si="949"/>
        <v>0</v>
      </c>
      <c r="AV783" s="167">
        <f t="shared" si="949"/>
        <v>0</v>
      </c>
      <c r="AW783" s="167">
        <f t="shared" si="949"/>
        <v>0</v>
      </c>
      <c r="AX783" s="167">
        <f t="shared" si="949"/>
        <v>0</v>
      </c>
      <c r="AY783" s="167">
        <f t="shared" si="949"/>
        <v>0</v>
      </c>
      <c r="AZ783" s="167">
        <f t="shared" si="949"/>
        <v>0</v>
      </c>
      <c r="BA783" s="167">
        <f t="shared" si="949"/>
        <v>0</v>
      </c>
      <c r="BB783" s="167">
        <f t="shared" si="949"/>
        <v>0</v>
      </c>
      <c r="BC783" s="167">
        <f t="shared" si="949"/>
        <v>0</v>
      </c>
      <c r="BD783" s="167">
        <f t="shared" si="949"/>
        <v>0</v>
      </c>
      <c r="BE783" s="167">
        <f t="shared" si="949"/>
        <v>0</v>
      </c>
      <c r="BG783" s="167"/>
    </row>
    <row r="784" spans="3:59" ht="14.25" customHeight="1">
      <c r="D784" s="868" t="s">
        <v>950</v>
      </c>
      <c r="E784" s="868"/>
      <c r="F784" s="868"/>
      <c r="G784" s="44"/>
      <c r="H784" s="868" t="s">
        <v>951</v>
      </c>
      <c r="I784" s="868"/>
      <c r="J784" s="44"/>
      <c r="K784" s="302" t="s">
        <v>948</v>
      </c>
      <c r="Z784" s="800" t="s">
        <v>1165</v>
      </c>
      <c r="AA784" s="800"/>
      <c r="AB784" s="800"/>
      <c r="AE784" s="1" t="str">
        <f t="shared" si="944"/>
        <v/>
      </c>
      <c r="AF784" s="1">
        <f t="shared" si="887"/>
        <v>0</v>
      </c>
      <c r="AG784" s="1">
        <f t="shared" ca="1" si="892"/>
        <v>14</v>
      </c>
      <c r="AH784" s="1" t="str">
        <f t="shared" si="888"/>
        <v/>
      </c>
      <c r="AI784" s="1" t="str">
        <f t="shared" si="889"/>
        <v/>
      </c>
      <c r="AJ784" s="1" t="str">
        <f t="shared" si="890"/>
        <v/>
      </c>
      <c r="AL784" s="167">
        <f t="shared" ref="AL784:BE784" si="950">+IF($AE784="CC",SUMIF($R784:$V784,AL$9,$R803:$V803),0)</f>
        <v>0</v>
      </c>
      <c r="AM784" s="167">
        <f t="shared" si="950"/>
        <v>0</v>
      </c>
      <c r="AN784" s="167">
        <f t="shared" si="950"/>
        <v>0</v>
      </c>
      <c r="AO784" s="167">
        <f t="shared" si="950"/>
        <v>0</v>
      </c>
      <c r="AP784" s="167">
        <f t="shared" si="950"/>
        <v>0</v>
      </c>
      <c r="AQ784" s="167">
        <f t="shared" si="950"/>
        <v>0</v>
      </c>
      <c r="AR784" s="167">
        <f t="shared" si="950"/>
        <v>0</v>
      </c>
      <c r="AS784" s="167">
        <f t="shared" si="950"/>
        <v>0</v>
      </c>
      <c r="AT784" s="167">
        <f t="shared" si="950"/>
        <v>0</v>
      </c>
      <c r="AU784" s="167">
        <f t="shared" si="950"/>
        <v>0</v>
      </c>
      <c r="AV784" s="167">
        <f t="shared" si="950"/>
        <v>0</v>
      </c>
      <c r="AW784" s="167">
        <f t="shared" si="950"/>
        <v>0</v>
      </c>
      <c r="AX784" s="167">
        <f t="shared" si="950"/>
        <v>0</v>
      </c>
      <c r="AY784" s="167">
        <f t="shared" si="950"/>
        <v>0</v>
      </c>
      <c r="AZ784" s="167">
        <f t="shared" si="950"/>
        <v>0</v>
      </c>
      <c r="BA784" s="167">
        <f t="shared" si="950"/>
        <v>0</v>
      </c>
      <c r="BB784" s="167">
        <f t="shared" si="950"/>
        <v>0</v>
      </c>
      <c r="BC784" s="167">
        <f t="shared" si="950"/>
        <v>0</v>
      </c>
      <c r="BD784" s="167">
        <f t="shared" si="950"/>
        <v>0</v>
      </c>
      <c r="BE784" s="167">
        <f t="shared" si="950"/>
        <v>0</v>
      </c>
      <c r="BG784" s="167"/>
    </row>
    <row r="785" spans="1:59" ht="18" customHeight="1">
      <c r="A785" s="160">
        <f>+A729+1</f>
        <v>15</v>
      </c>
      <c r="B785" s="159">
        <f>+LOOKUP(A785,'Hoja de Cálculo'!$S$20:$S$45,'Hoja de Cálculo'!$T$20:$T$45)</f>
        <v>12</v>
      </c>
      <c r="C785" s="971" t="s">
        <v>66</v>
      </c>
      <c r="D785" s="971"/>
      <c r="E785" s="971"/>
      <c r="F785" s="971"/>
      <c r="G785" s="971"/>
      <c r="H785" s="971"/>
      <c r="I785" s="971"/>
      <c r="J785" s="971"/>
      <c r="K785" s="971"/>
      <c r="L785" s="971"/>
      <c r="M785" s="971"/>
      <c r="N785" s="971"/>
      <c r="O785" s="971"/>
      <c r="P785" s="971"/>
      <c r="Q785" s="971"/>
      <c r="R785" s="971"/>
      <c r="S785" s="971"/>
      <c r="T785" s="971"/>
      <c r="U785" s="971"/>
      <c r="V785" s="971"/>
      <c r="W785" s="971"/>
      <c r="X785" s="971"/>
      <c r="Y785" s="971"/>
      <c r="Z785" s="971"/>
      <c r="AA785" s="971"/>
      <c r="AE785" s="1" t="str">
        <f t="shared" si="944"/>
        <v/>
      </c>
      <c r="AF785" s="1">
        <f t="shared" si="887"/>
        <v>0</v>
      </c>
      <c r="AG785" s="1">
        <f t="shared" ca="1" si="892"/>
        <v>14</v>
      </c>
      <c r="AH785" s="1" t="str">
        <f t="shared" si="888"/>
        <v/>
      </c>
      <c r="AI785" s="1" t="str">
        <f t="shared" si="889"/>
        <v/>
      </c>
      <c r="AJ785" s="1" t="str">
        <f t="shared" si="890"/>
        <v/>
      </c>
      <c r="AL785" s="167">
        <f t="shared" ref="AL785:BE785" si="951">+IF($AE785="CC",SUMIF($R785:$V785,AL$9,$R804:$V804),0)</f>
        <v>0</v>
      </c>
      <c r="AM785" s="167">
        <f t="shared" si="951"/>
        <v>0</v>
      </c>
      <c r="AN785" s="167">
        <f t="shared" si="951"/>
        <v>0</v>
      </c>
      <c r="AO785" s="167">
        <f t="shared" si="951"/>
        <v>0</v>
      </c>
      <c r="AP785" s="167">
        <f t="shared" si="951"/>
        <v>0</v>
      </c>
      <c r="AQ785" s="167">
        <f t="shared" si="951"/>
        <v>0</v>
      </c>
      <c r="AR785" s="167">
        <f t="shared" si="951"/>
        <v>0</v>
      </c>
      <c r="AS785" s="167">
        <f t="shared" si="951"/>
        <v>0</v>
      </c>
      <c r="AT785" s="167">
        <f t="shared" si="951"/>
        <v>0</v>
      </c>
      <c r="AU785" s="167">
        <f t="shared" si="951"/>
        <v>0</v>
      </c>
      <c r="AV785" s="167">
        <f t="shared" si="951"/>
        <v>0</v>
      </c>
      <c r="AW785" s="167">
        <f t="shared" si="951"/>
        <v>0</v>
      </c>
      <c r="AX785" s="167">
        <f t="shared" si="951"/>
        <v>0</v>
      </c>
      <c r="AY785" s="167">
        <f t="shared" si="951"/>
        <v>0</v>
      </c>
      <c r="AZ785" s="167">
        <f t="shared" si="951"/>
        <v>0</v>
      </c>
      <c r="BA785" s="167">
        <f t="shared" si="951"/>
        <v>0</v>
      </c>
      <c r="BB785" s="167">
        <f t="shared" si="951"/>
        <v>0</v>
      </c>
      <c r="BC785" s="167">
        <f t="shared" si="951"/>
        <v>0</v>
      </c>
      <c r="BD785" s="167">
        <f t="shared" si="951"/>
        <v>0</v>
      </c>
      <c r="BE785" s="167">
        <f t="shared" si="951"/>
        <v>0</v>
      </c>
      <c r="BG785" s="167"/>
    </row>
    <row r="786" spans="1:59" ht="16.5" customHeight="1">
      <c r="C786" s="963" t="s">
        <v>921</v>
      </c>
      <c r="D786" s="963"/>
      <c r="E786" s="963"/>
      <c r="F786" s="963"/>
      <c r="G786" s="963"/>
      <c r="H786" s="963"/>
      <c r="I786" s="963"/>
      <c r="J786" s="963"/>
      <c r="K786" s="963"/>
      <c r="L786" s="963"/>
      <c r="M786" s="963"/>
      <c r="N786" s="963"/>
      <c r="O786" s="963"/>
      <c r="P786" s="963"/>
      <c r="Q786" s="963"/>
      <c r="R786" s="963"/>
      <c r="S786" s="963"/>
      <c r="T786" s="963"/>
      <c r="U786" s="963"/>
      <c r="V786" s="963"/>
      <c r="W786" s="963"/>
      <c r="X786" s="963"/>
      <c r="Y786" s="963"/>
      <c r="Z786" s="963"/>
      <c r="AA786" s="963"/>
      <c r="AE786" s="1" t="str">
        <f t="shared" si="944"/>
        <v/>
      </c>
      <c r="AF786" s="1">
        <f t="shared" si="887"/>
        <v>0</v>
      </c>
      <c r="AG786" s="1">
        <f t="shared" ca="1" si="892"/>
        <v>14</v>
      </c>
      <c r="AH786" s="1" t="str">
        <f t="shared" si="888"/>
        <v/>
      </c>
      <c r="AI786" s="1" t="str">
        <f t="shared" si="889"/>
        <v/>
      </c>
      <c r="AJ786" s="1" t="str">
        <f t="shared" si="890"/>
        <v/>
      </c>
      <c r="AL786" s="167">
        <f t="shared" ref="AL786:BE786" si="952">+IF($AE786="CC",SUMIF($R786:$V786,AL$9,$R805:$V805),0)</f>
        <v>0</v>
      </c>
      <c r="AM786" s="167">
        <f t="shared" si="952"/>
        <v>0</v>
      </c>
      <c r="AN786" s="167">
        <f t="shared" si="952"/>
        <v>0</v>
      </c>
      <c r="AO786" s="167">
        <f t="shared" si="952"/>
        <v>0</v>
      </c>
      <c r="AP786" s="167">
        <f t="shared" si="952"/>
        <v>0</v>
      </c>
      <c r="AQ786" s="167">
        <f t="shared" si="952"/>
        <v>0</v>
      </c>
      <c r="AR786" s="167">
        <f t="shared" si="952"/>
        <v>0</v>
      </c>
      <c r="AS786" s="167">
        <f t="shared" si="952"/>
        <v>0</v>
      </c>
      <c r="AT786" s="167">
        <f t="shared" si="952"/>
        <v>0</v>
      </c>
      <c r="AU786" s="167">
        <f t="shared" si="952"/>
        <v>0</v>
      </c>
      <c r="AV786" s="167">
        <f t="shared" si="952"/>
        <v>0</v>
      </c>
      <c r="AW786" s="167">
        <f t="shared" si="952"/>
        <v>0</v>
      </c>
      <c r="AX786" s="167">
        <f t="shared" si="952"/>
        <v>0</v>
      </c>
      <c r="AY786" s="167">
        <f t="shared" si="952"/>
        <v>0</v>
      </c>
      <c r="AZ786" s="167">
        <f t="shared" si="952"/>
        <v>0</v>
      </c>
      <c r="BA786" s="167">
        <f t="shared" si="952"/>
        <v>0</v>
      </c>
      <c r="BB786" s="167">
        <f t="shared" si="952"/>
        <v>0</v>
      </c>
      <c r="BC786" s="167">
        <f t="shared" si="952"/>
        <v>0</v>
      </c>
      <c r="BD786" s="167">
        <f t="shared" si="952"/>
        <v>0</v>
      </c>
      <c r="BE786" s="167">
        <f t="shared" si="952"/>
        <v>0</v>
      </c>
      <c r="BG786" s="167"/>
    </row>
    <row r="787" spans="1:59" ht="16.5" customHeight="1">
      <c r="C787" s="963" t="s">
        <v>922</v>
      </c>
      <c r="D787" s="963"/>
      <c r="E787" s="963"/>
      <c r="F787" s="963"/>
      <c r="G787" s="963"/>
      <c r="H787" s="963"/>
      <c r="I787" s="963"/>
      <c r="J787" s="963"/>
      <c r="K787" s="963"/>
      <c r="L787" s="963"/>
      <c r="M787" s="963"/>
      <c r="N787" s="963"/>
      <c r="O787" s="963"/>
      <c r="P787" s="963"/>
      <c r="Q787" s="963"/>
      <c r="R787" s="963"/>
      <c r="S787" s="963"/>
      <c r="T787" s="963"/>
      <c r="U787" s="963"/>
      <c r="V787" s="963"/>
      <c r="W787" s="963"/>
      <c r="X787" s="963"/>
      <c r="Y787" s="963"/>
      <c r="Z787" s="963"/>
      <c r="AA787" s="963"/>
      <c r="AE787" s="1" t="str">
        <f t="shared" si="944"/>
        <v/>
      </c>
      <c r="AF787" s="1">
        <f t="shared" si="887"/>
        <v>0</v>
      </c>
      <c r="AG787" s="1">
        <f t="shared" ca="1" si="892"/>
        <v>14</v>
      </c>
      <c r="AH787" s="1" t="str">
        <f t="shared" si="888"/>
        <v/>
      </c>
      <c r="AI787" s="1" t="str">
        <f t="shared" si="889"/>
        <v/>
      </c>
      <c r="AJ787" s="1" t="str">
        <f t="shared" si="890"/>
        <v/>
      </c>
      <c r="AL787" s="167">
        <f t="shared" ref="AL787:BE787" si="953">+IF($AE787="CC",SUMIF($R787:$V787,AL$9,$R806:$V806),0)</f>
        <v>0</v>
      </c>
      <c r="AM787" s="167">
        <f t="shared" si="953"/>
        <v>0</v>
      </c>
      <c r="AN787" s="167">
        <f t="shared" si="953"/>
        <v>0</v>
      </c>
      <c r="AO787" s="167">
        <f t="shared" si="953"/>
        <v>0</v>
      </c>
      <c r="AP787" s="167">
        <f t="shared" si="953"/>
        <v>0</v>
      </c>
      <c r="AQ787" s="167">
        <f t="shared" si="953"/>
        <v>0</v>
      </c>
      <c r="AR787" s="167">
        <f t="shared" si="953"/>
        <v>0</v>
      </c>
      <c r="AS787" s="167">
        <f t="shared" si="953"/>
        <v>0</v>
      </c>
      <c r="AT787" s="167">
        <f t="shared" si="953"/>
        <v>0</v>
      </c>
      <c r="AU787" s="167">
        <f t="shared" si="953"/>
        <v>0</v>
      </c>
      <c r="AV787" s="167">
        <f t="shared" si="953"/>
        <v>0</v>
      </c>
      <c r="AW787" s="167">
        <f t="shared" si="953"/>
        <v>0</v>
      </c>
      <c r="AX787" s="167">
        <f t="shared" si="953"/>
        <v>0</v>
      </c>
      <c r="AY787" s="167">
        <f t="shared" si="953"/>
        <v>0</v>
      </c>
      <c r="AZ787" s="167">
        <f t="shared" si="953"/>
        <v>0</v>
      </c>
      <c r="BA787" s="167">
        <f t="shared" si="953"/>
        <v>0</v>
      </c>
      <c r="BB787" s="167">
        <f t="shared" si="953"/>
        <v>0</v>
      </c>
      <c r="BC787" s="167">
        <f t="shared" si="953"/>
        <v>0</v>
      </c>
      <c r="BD787" s="167">
        <f t="shared" si="953"/>
        <v>0</v>
      </c>
      <c r="BE787" s="167">
        <f t="shared" si="953"/>
        <v>0</v>
      </c>
      <c r="BG787" s="167"/>
    </row>
    <row r="788" spans="1:59" ht="16.5" customHeight="1">
      <c r="C788" s="963" t="s">
        <v>952</v>
      </c>
      <c r="D788" s="963"/>
      <c r="E788" s="963"/>
      <c r="F788" s="963"/>
      <c r="G788" s="963"/>
      <c r="H788" s="963"/>
      <c r="I788" s="963"/>
      <c r="J788" s="963"/>
      <c r="K788" s="963"/>
      <c r="L788" s="963"/>
      <c r="M788" s="963"/>
      <c r="N788" s="963"/>
      <c r="O788" s="963"/>
      <c r="P788" s="963"/>
      <c r="Q788" s="963"/>
      <c r="R788" s="963"/>
      <c r="S788" s="963"/>
      <c r="T788" s="963"/>
      <c r="U788" s="963"/>
      <c r="V788" s="963"/>
      <c r="W788" s="963"/>
      <c r="X788" s="963"/>
      <c r="Y788" s="963"/>
      <c r="Z788" s="963"/>
      <c r="AA788" s="963"/>
      <c r="AE788" s="1" t="str">
        <f t="shared" si="944"/>
        <v/>
      </c>
      <c r="AF788" s="1">
        <f t="shared" si="887"/>
        <v>0</v>
      </c>
      <c r="AG788" s="1">
        <f t="shared" ca="1" si="892"/>
        <v>14</v>
      </c>
      <c r="AH788" s="1" t="str">
        <f t="shared" si="888"/>
        <v/>
      </c>
      <c r="AI788" s="1" t="str">
        <f t="shared" si="889"/>
        <v/>
      </c>
      <c r="AJ788" s="1" t="str">
        <f t="shared" si="890"/>
        <v/>
      </c>
      <c r="AL788" s="167">
        <f t="shared" ref="AL788:BE788" si="954">+IF($AE788="CC",SUMIF($R788:$V788,AL$9,$R807:$V807),0)</f>
        <v>0</v>
      </c>
      <c r="AM788" s="167">
        <f t="shared" si="954"/>
        <v>0</v>
      </c>
      <c r="AN788" s="167">
        <f t="shared" si="954"/>
        <v>0</v>
      </c>
      <c r="AO788" s="167">
        <f t="shared" si="954"/>
        <v>0</v>
      </c>
      <c r="AP788" s="167">
        <f t="shared" si="954"/>
        <v>0</v>
      </c>
      <c r="AQ788" s="167">
        <f t="shared" si="954"/>
        <v>0</v>
      </c>
      <c r="AR788" s="167">
        <f t="shared" si="954"/>
        <v>0</v>
      </c>
      <c r="AS788" s="167">
        <f t="shared" si="954"/>
        <v>0</v>
      </c>
      <c r="AT788" s="167">
        <f t="shared" si="954"/>
        <v>0</v>
      </c>
      <c r="AU788" s="167">
        <f t="shared" si="954"/>
        <v>0</v>
      </c>
      <c r="AV788" s="167">
        <f t="shared" si="954"/>
        <v>0</v>
      </c>
      <c r="AW788" s="167">
        <f t="shared" si="954"/>
        <v>0</v>
      </c>
      <c r="AX788" s="167">
        <f t="shared" si="954"/>
        <v>0</v>
      </c>
      <c r="AY788" s="167">
        <f t="shared" si="954"/>
        <v>0</v>
      </c>
      <c r="AZ788" s="167">
        <f t="shared" si="954"/>
        <v>0</v>
      </c>
      <c r="BA788" s="167">
        <f t="shared" si="954"/>
        <v>0</v>
      </c>
      <c r="BB788" s="167">
        <f t="shared" si="954"/>
        <v>0</v>
      </c>
      <c r="BC788" s="167">
        <f t="shared" si="954"/>
        <v>0</v>
      </c>
      <c r="BD788" s="167">
        <f t="shared" si="954"/>
        <v>0</v>
      </c>
      <c r="BE788" s="167">
        <f t="shared" si="954"/>
        <v>0</v>
      </c>
      <c r="BG788" s="167"/>
    </row>
    <row r="789" spans="1:59" ht="15" customHeight="1" thickBot="1">
      <c r="C789" s="86"/>
      <c r="D789" s="86"/>
      <c r="E789" s="86"/>
      <c r="F789" s="86"/>
      <c r="G789" s="87"/>
      <c r="H789" s="87"/>
      <c r="I789" s="86"/>
      <c r="J789" s="86"/>
      <c r="K789" s="86"/>
      <c r="L789" s="86"/>
      <c r="M789" s="86"/>
      <c r="N789" s="88"/>
      <c r="O789" s="86"/>
      <c r="P789" s="86"/>
      <c r="Q789" s="86"/>
      <c r="R789" s="86"/>
      <c r="S789" s="86"/>
      <c r="T789" s="86"/>
      <c r="U789" s="86"/>
      <c r="V789" s="86"/>
      <c r="W789" s="86"/>
      <c r="X789" s="165"/>
      <c r="Y789" s="86"/>
      <c r="Z789" s="86"/>
      <c r="AA789" s="86"/>
      <c r="AE789" s="1" t="str">
        <f t="shared" si="944"/>
        <v/>
      </c>
      <c r="AF789" s="1">
        <f t="shared" si="887"/>
        <v>0</v>
      </c>
      <c r="AG789" s="1">
        <f t="shared" ca="1" si="892"/>
        <v>14</v>
      </c>
      <c r="AH789" s="1" t="str">
        <f t="shared" si="888"/>
        <v/>
      </c>
      <c r="AI789" s="1" t="str">
        <f t="shared" si="889"/>
        <v/>
      </c>
      <c r="AJ789" s="1" t="str">
        <f t="shared" si="890"/>
        <v/>
      </c>
      <c r="AL789" s="167">
        <f t="shared" ref="AL789:BE789" si="955">+IF($AE789="CC",SUMIF($R789:$V789,AL$9,$R808:$V808),0)</f>
        <v>0</v>
      </c>
      <c r="AM789" s="167">
        <f t="shared" si="955"/>
        <v>0</v>
      </c>
      <c r="AN789" s="167">
        <f t="shared" si="955"/>
        <v>0</v>
      </c>
      <c r="AO789" s="167">
        <f t="shared" si="955"/>
        <v>0</v>
      </c>
      <c r="AP789" s="167">
        <f t="shared" si="955"/>
        <v>0</v>
      </c>
      <c r="AQ789" s="167">
        <f t="shared" si="955"/>
        <v>0</v>
      </c>
      <c r="AR789" s="167">
        <f t="shared" si="955"/>
        <v>0</v>
      </c>
      <c r="AS789" s="167">
        <f t="shared" si="955"/>
        <v>0</v>
      </c>
      <c r="AT789" s="167">
        <f t="shared" si="955"/>
        <v>0</v>
      </c>
      <c r="AU789" s="167">
        <f t="shared" si="955"/>
        <v>0</v>
      </c>
      <c r="AV789" s="167">
        <f t="shared" si="955"/>
        <v>0</v>
      </c>
      <c r="AW789" s="167">
        <f t="shared" si="955"/>
        <v>0</v>
      </c>
      <c r="AX789" s="167">
        <f t="shared" si="955"/>
        <v>0</v>
      </c>
      <c r="AY789" s="167">
        <f t="shared" si="955"/>
        <v>0</v>
      </c>
      <c r="AZ789" s="167">
        <f t="shared" si="955"/>
        <v>0</v>
      </c>
      <c r="BA789" s="167">
        <f t="shared" si="955"/>
        <v>0</v>
      </c>
      <c r="BB789" s="167">
        <f t="shared" si="955"/>
        <v>0</v>
      </c>
      <c r="BC789" s="167">
        <f t="shared" si="955"/>
        <v>0</v>
      </c>
      <c r="BD789" s="167">
        <f t="shared" si="955"/>
        <v>0</v>
      </c>
      <c r="BE789" s="167">
        <f t="shared" si="955"/>
        <v>0</v>
      </c>
      <c r="BG789" s="167"/>
    </row>
    <row r="790" spans="1:59" ht="15.75" customHeight="1" thickBot="1">
      <c r="C790" s="964" t="s">
        <v>953</v>
      </c>
      <c r="D790" s="965"/>
      <c r="E790" s="966" t="str">
        <f>+'Formulario 1'!$D$9</f>
        <v>LICEO DE COLORADO</v>
      </c>
      <c r="F790" s="966"/>
      <c r="G790" s="966"/>
      <c r="H790" s="966"/>
      <c r="I790" s="964" t="s">
        <v>897</v>
      </c>
      <c r="J790" s="967"/>
      <c r="K790" s="966" t="str">
        <f>+'Formulario 1'!$C$14</f>
        <v>CAÑAS</v>
      </c>
      <c r="L790" s="966"/>
      <c r="M790" s="966"/>
      <c r="N790" s="964" t="s">
        <v>898</v>
      </c>
      <c r="O790" s="965"/>
      <c r="P790" s="89">
        <f>+'Formulario 1'!$C$15</f>
        <v>4</v>
      </c>
      <c r="Q790" s="964" t="s">
        <v>916</v>
      </c>
      <c r="R790" s="965"/>
      <c r="S790" s="965"/>
      <c r="T790" s="965"/>
      <c r="U790" s="965"/>
      <c r="V790" s="965"/>
      <c r="W790" s="966">
        <f>+'Formulario 1'!$E$7</f>
        <v>4113</v>
      </c>
      <c r="X790" s="968"/>
      <c r="Y790" s="304" t="s">
        <v>923</v>
      </c>
      <c r="Z790" s="969">
        <f ca="1">+'Formulario 1'!$H$72</f>
        <v>45513</v>
      </c>
      <c r="AA790" s="970"/>
      <c r="AE790" s="1" t="str">
        <f t="shared" si="944"/>
        <v/>
      </c>
      <c r="AF790" s="1">
        <f t="shared" si="887"/>
        <v>0</v>
      </c>
      <c r="AG790" s="1">
        <f t="shared" ca="1" si="892"/>
        <v>14</v>
      </c>
      <c r="AH790" s="1" t="str">
        <f t="shared" si="888"/>
        <v/>
      </c>
      <c r="AI790" s="1" t="str">
        <f t="shared" si="889"/>
        <v/>
      </c>
      <c r="AJ790" s="1" t="str">
        <f t="shared" si="890"/>
        <v/>
      </c>
      <c r="AL790" s="167">
        <f t="shared" ref="AL790:BE790" si="956">+IF($AE790="CC",SUMIF($R790:$V790,AL$9,$R809:$V809),0)</f>
        <v>0</v>
      </c>
      <c r="AM790" s="167">
        <f t="shared" si="956"/>
        <v>0</v>
      </c>
      <c r="AN790" s="167">
        <f t="shared" si="956"/>
        <v>0</v>
      </c>
      <c r="AO790" s="167">
        <f t="shared" si="956"/>
        <v>0</v>
      </c>
      <c r="AP790" s="167">
        <f t="shared" si="956"/>
        <v>0</v>
      </c>
      <c r="AQ790" s="167">
        <f t="shared" si="956"/>
        <v>0</v>
      </c>
      <c r="AR790" s="167">
        <f t="shared" si="956"/>
        <v>0</v>
      </c>
      <c r="AS790" s="167">
        <f t="shared" si="956"/>
        <v>0</v>
      </c>
      <c r="AT790" s="167">
        <f t="shared" si="956"/>
        <v>0</v>
      </c>
      <c r="AU790" s="167">
        <f t="shared" si="956"/>
        <v>0</v>
      </c>
      <c r="AV790" s="167">
        <f t="shared" si="956"/>
        <v>0</v>
      </c>
      <c r="AW790" s="167">
        <f t="shared" si="956"/>
        <v>0</v>
      </c>
      <c r="AX790" s="167">
        <f t="shared" si="956"/>
        <v>0</v>
      </c>
      <c r="AY790" s="167">
        <f t="shared" si="956"/>
        <v>0</v>
      </c>
      <c r="AZ790" s="167">
        <f t="shared" si="956"/>
        <v>0</v>
      </c>
      <c r="BA790" s="167">
        <f t="shared" si="956"/>
        <v>0</v>
      </c>
      <c r="BB790" s="167">
        <f t="shared" si="956"/>
        <v>0</v>
      </c>
      <c r="BC790" s="167">
        <f t="shared" si="956"/>
        <v>0</v>
      </c>
      <c r="BD790" s="167">
        <f t="shared" si="956"/>
        <v>0</v>
      </c>
      <c r="BE790" s="167">
        <f t="shared" si="956"/>
        <v>0</v>
      </c>
      <c r="BG790" s="167"/>
    </row>
    <row r="791" spans="1:59" ht="15.75" thickBot="1">
      <c r="C791" s="66"/>
      <c r="D791" s="66"/>
      <c r="E791" s="66"/>
      <c r="F791" s="66"/>
      <c r="G791" s="66"/>
      <c r="H791" s="66"/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166"/>
      <c r="Y791" s="66"/>
      <c r="Z791" s="66"/>
      <c r="AA791" s="66"/>
      <c r="AE791" s="1" t="str">
        <f t="shared" si="944"/>
        <v/>
      </c>
      <c r="AF791" s="1">
        <f t="shared" si="887"/>
        <v>0</v>
      </c>
      <c r="AG791" s="1">
        <f t="shared" ca="1" si="892"/>
        <v>14</v>
      </c>
      <c r="AH791" s="1" t="str">
        <f t="shared" si="888"/>
        <v/>
      </c>
      <c r="AI791" s="1" t="str">
        <f t="shared" si="889"/>
        <v/>
      </c>
      <c r="AJ791" s="1" t="str">
        <f t="shared" si="890"/>
        <v/>
      </c>
      <c r="AL791" s="167">
        <f t="shared" ref="AL791:BE791" si="957">+IF($AE791="CC",SUMIF($R791:$V791,AL$9,$R810:$V810),0)</f>
        <v>0</v>
      </c>
      <c r="AM791" s="167">
        <f t="shared" si="957"/>
        <v>0</v>
      </c>
      <c r="AN791" s="167">
        <f t="shared" si="957"/>
        <v>0</v>
      </c>
      <c r="AO791" s="167">
        <f t="shared" si="957"/>
        <v>0</v>
      </c>
      <c r="AP791" s="167">
        <f t="shared" si="957"/>
        <v>0</v>
      </c>
      <c r="AQ791" s="167">
        <f t="shared" si="957"/>
        <v>0</v>
      </c>
      <c r="AR791" s="167">
        <f t="shared" si="957"/>
        <v>0</v>
      </c>
      <c r="AS791" s="167">
        <f t="shared" si="957"/>
        <v>0</v>
      </c>
      <c r="AT791" s="167">
        <f t="shared" si="957"/>
        <v>0</v>
      </c>
      <c r="AU791" s="167">
        <f t="shared" si="957"/>
        <v>0</v>
      </c>
      <c r="AV791" s="167">
        <f t="shared" si="957"/>
        <v>0</v>
      </c>
      <c r="AW791" s="167">
        <f t="shared" si="957"/>
        <v>0</v>
      </c>
      <c r="AX791" s="167">
        <f t="shared" si="957"/>
        <v>0</v>
      </c>
      <c r="AY791" s="167">
        <f t="shared" si="957"/>
        <v>0</v>
      </c>
      <c r="AZ791" s="167">
        <f t="shared" si="957"/>
        <v>0</v>
      </c>
      <c r="BA791" s="167">
        <f t="shared" si="957"/>
        <v>0</v>
      </c>
      <c r="BB791" s="167">
        <f t="shared" si="957"/>
        <v>0</v>
      </c>
      <c r="BC791" s="167">
        <f t="shared" si="957"/>
        <v>0</v>
      </c>
      <c r="BD791" s="167">
        <f t="shared" si="957"/>
        <v>0</v>
      </c>
      <c r="BE791" s="167">
        <f t="shared" si="957"/>
        <v>0</v>
      </c>
      <c r="BG791" s="167"/>
    </row>
    <row r="792" spans="1:59" ht="23.25" customHeight="1" thickBot="1">
      <c r="A792" s="927" t="s">
        <v>958</v>
      </c>
      <c r="B792" s="930" t="s">
        <v>985</v>
      </c>
      <c r="C792" s="933" t="str">
        <f>IF(LOOKUP(A785,'Hoja de Cálculo'!$S$20:$S$45,'Hoja de Cálculo'!$V$20:$V$45)="","n.a.",LOOKUP(A785,'Hoja de Cálculo'!$S$20:$S$45,'Hoja de Cálculo'!$V$20:$V$45))</f>
        <v>n.a.</v>
      </c>
      <c r="D792" s="933"/>
      <c r="E792" s="933"/>
      <c r="F792" s="933"/>
      <c r="G792" s="933"/>
      <c r="H792" s="933"/>
      <c r="I792" s="933"/>
      <c r="J792" s="933"/>
      <c r="K792" s="933"/>
      <c r="L792" s="934"/>
      <c r="M792" s="934"/>
      <c r="N792" s="934"/>
      <c r="O792" s="934"/>
      <c r="P792" s="934"/>
      <c r="Q792" s="934"/>
      <c r="R792" s="934"/>
      <c r="S792" s="934"/>
      <c r="T792" s="934"/>
      <c r="U792" s="934"/>
      <c r="V792" s="934"/>
      <c r="W792" s="934"/>
      <c r="X792" s="934"/>
      <c r="Y792" s="933"/>
      <c r="Z792" s="933"/>
      <c r="AA792" s="935"/>
      <c r="AB792" s="936" t="s">
        <v>924</v>
      </c>
      <c r="AE792" s="1" t="str">
        <f t="shared" si="944"/>
        <v/>
      </c>
      <c r="AF792" s="1">
        <f t="shared" si="887"/>
        <v>0</v>
      </c>
      <c r="AG792" s="1">
        <f t="shared" ca="1" si="892"/>
        <v>14</v>
      </c>
      <c r="AH792" s="1" t="str">
        <f t="shared" si="888"/>
        <v/>
      </c>
      <c r="AI792" s="1" t="str">
        <f t="shared" si="889"/>
        <v/>
      </c>
      <c r="AJ792" s="1" t="str">
        <f t="shared" si="890"/>
        <v/>
      </c>
      <c r="AL792" s="167">
        <f t="shared" ref="AL792:BE792" si="958">+IF($AE792="CC",SUMIF($R792:$V792,AL$9,$R811:$V811),0)</f>
        <v>0</v>
      </c>
      <c r="AM792" s="167">
        <f t="shared" si="958"/>
        <v>0</v>
      </c>
      <c r="AN792" s="167">
        <f t="shared" si="958"/>
        <v>0</v>
      </c>
      <c r="AO792" s="167">
        <f t="shared" si="958"/>
        <v>0</v>
      </c>
      <c r="AP792" s="167">
        <f t="shared" si="958"/>
        <v>0</v>
      </c>
      <c r="AQ792" s="167">
        <f t="shared" si="958"/>
        <v>0</v>
      </c>
      <c r="AR792" s="167">
        <f t="shared" si="958"/>
        <v>0</v>
      </c>
      <c r="AS792" s="167">
        <f t="shared" si="958"/>
        <v>0</v>
      </c>
      <c r="AT792" s="167">
        <f t="shared" si="958"/>
        <v>0</v>
      </c>
      <c r="AU792" s="167">
        <f t="shared" si="958"/>
        <v>0</v>
      </c>
      <c r="AV792" s="167">
        <f t="shared" si="958"/>
        <v>0</v>
      </c>
      <c r="AW792" s="167">
        <f t="shared" si="958"/>
        <v>0</v>
      </c>
      <c r="AX792" s="167">
        <f t="shared" si="958"/>
        <v>0</v>
      </c>
      <c r="AY792" s="167">
        <f t="shared" si="958"/>
        <v>0</v>
      </c>
      <c r="AZ792" s="167">
        <f t="shared" si="958"/>
        <v>0</v>
      </c>
      <c r="BA792" s="167">
        <f t="shared" si="958"/>
        <v>0</v>
      </c>
      <c r="BB792" s="167">
        <f t="shared" si="958"/>
        <v>0</v>
      </c>
      <c r="BC792" s="167">
        <f t="shared" si="958"/>
        <v>0</v>
      </c>
      <c r="BD792" s="167">
        <f t="shared" si="958"/>
        <v>0</v>
      </c>
      <c r="BE792" s="167">
        <f t="shared" si="958"/>
        <v>0</v>
      </c>
      <c r="BG792" s="167"/>
    </row>
    <row r="793" spans="1:59" ht="15.75" customHeight="1">
      <c r="A793" s="928"/>
      <c r="B793" s="931"/>
      <c r="C793" s="939" t="s">
        <v>925</v>
      </c>
      <c r="D793" s="941" t="s">
        <v>926</v>
      </c>
      <c r="E793" s="942"/>
      <c r="F793" s="942"/>
      <c r="G793" s="943"/>
      <c r="H793" s="947" t="s">
        <v>927</v>
      </c>
      <c r="I793" s="947" t="s">
        <v>928</v>
      </c>
      <c r="J793" s="941" t="s">
        <v>929</v>
      </c>
      <c r="K793" s="942"/>
      <c r="L793" s="949" t="s">
        <v>49</v>
      </c>
      <c r="M793" s="950"/>
      <c r="N793" s="950"/>
      <c r="O793" s="950"/>
      <c r="P793" s="950"/>
      <c r="Q793" s="951" t="s">
        <v>930</v>
      </c>
      <c r="R793" s="953" t="s">
        <v>931</v>
      </c>
      <c r="S793" s="954"/>
      <c r="T793" s="954"/>
      <c r="U793" s="954"/>
      <c r="V793" s="955"/>
      <c r="W793" s="954" t="s">
        <v>930</v>
      </c>
      <c r="X793" s="957" t="s">
        <v>934</v>
      </c>
      <c r="Y793" s="959" t="s">
        <v>932</v>
      </c>
      <c r="Z793" s="961" t="s">
        <v>933</v>
      </c>
      <c r="AA793" s="962"/>
      <c r="AB793" s="937"/>
      <c r="AE793" s="1" t="str">
        <f t="shared" si="944"/>
        <v/>
      </c>
      <c r="AF793" s="1">
        <f t="shared" si="887"/>
        <v>0</v>
      </c>
      <c r="AG793" s="1">
        <f t="shared" ca="1" si="892"/>
        <v>14</v>
      </c>
      <c r="AH793" s="1" t="str">
        <f t="shared" si="888"/>
        <v/>
      </c>
      <c r="AI793" s="1" t="str">
        <f t="shared" si="889"/>
        <v/>
      </c>
      <c r="AJ793" s="1" t="str">
        <f t="shared" si="890"/>
        <v/>
      </c>
      <c r="AL793" s="167">
        <f t="shared" ref="AL793:BE793" si="959">+IF($AE793="CC",SUMIF($R793:$V793,AL$9,$R812:$V812),0)</f>
        <v>0</v>
      </c>
      <c r="AM793" s="167">
        <f t="shared" si="959"/>
        <v>0</v>
      </c>
      <c r="AN793" s="167">
        <f t="shared" si="959"/>
        <v>0</v>
      </c>
      <c r="AO793" s="167">
        <f t="shared" si="959"/>
        <v>0</v>
      </c>
      <c r="AP793" s="167">
        <f t="shared" si="959"/>
        <v>0</v>
      </c>
      <c r="AQ793" s="167">
        <f t="shared" si="959"/>
        <v>0</v>
      </c>
      <c r="AR793" s="167">
        <f t="shared" si="959"/>
        <v>0</v>
      </c>
      <c r="AS793" s="167">
        <f t="shared" si="959"/>
        <v>0</v>
      </c>
      <c r="AT793" s="167">
        <f t="shared" si="959"/>
        <v>0</v>
      </c>
      <c r="AU793" s="167">
        <f t="shared" si="959"/>
        <v>0</v>
      </c>
      <c r="AV793" s="167">
        <f t="shared" si="959"/>
        <v>0</v>
      </c>
      <c r="AW793" s="167">
        <f t="shared" si="959"/>
        <v>0</v>
      </c>
      <c r="AX793" s="167">
        <f t="shared" si="959"/>
        <v>0</v>
      </c>
      <c r="AY793" s="167">
        <f t="shared" si="959"/>
        <v>0</v>
      </c>
      <c r="AZ793" s="167">
        <f t="shared" si="959"/>
        <v>0</v>
      </c>
      <c r="BA793" s="167">
        <f t="shared" si="959"/>
        <v>0</v>
      </c>
      <c r="BB793" s="167">
        <f t="shared" si="959"/>
        <v>0</v>
      </c>
      <c r="BC793" s="167">
        <f t="shared" si="959"/>
        <v>0</v>
      </c>
      <c r="BD793" s="167">
        <f t="shared" si="959"/>
        <v>0</v>
      </c>
      <c r="BE793" s="167">
        <f t="shared" si="959"/>
        <v>0</v>
      </c>
      <c r="BG793" s="167"/>
    </row>
    <row r="794" spans="1:59" ht="15.75" thickBot="1">
      <c r="A794" s="929"/>
      <c r="B794" s="932"/>
      <c r="C794" s="940"/>
      <c r="D794" s="944"/>
      <c r="E794" s="945"/>
      <c r="F794" s="945"/>
      <c r="G794" s="946"/>
      <c r="H794" s="948"/>
      <c r="I794" s="948"/>
      <c r="J794" s="944"/>
      <c r="K794" s="945"/>
      <c r="L794" s="312" t="s">
        <v>1</v>
      </c>
      <c r="M794" s="313" t="s">
        <v>2</v>
      </c>
      <c r="N794" s="313" t="s">
        <v>3</v>
      </c>
      <c r="O794" s="313" t="s">
        <v>4</v>
      </c>
      <c r="P794" s="313" t="s">
        <v>5</v>
      </c>
      <c r="Q794" s="952"/>
      <c r="R794" s="312">
        <v>7</v>
      </c>
      <c r="S794" s="313">
        <v>5</v>
      </c>
      <c r="T794" s="313">
        <v>9</v>
      </c>
      <c r="U794" s="313">
        <v>1</v>
      </c>
      <c r="V794" s="314">
        <v>1</v>
      </c>
      <c r="W794" s="956"/>
      <c r="X794" s="958"/>
      <c r="Y794" s="960"/>
      <c r="Z794" s="315" t="s">
        <v>935</v>
      </c>
      <c r="AA794" s="316" t="s">
        <v>936</v>
      </c>
      <c r="AB794" s="938"/>
      <c r="AE794" s="1" t="str">
        <f t="shared" si="944"/>
        <v>CC</v>
      </c>
      <c r="AF794" s="1">
        <f t="shared" si="887"/>
        <v>0</v>
      </c>
      <c r="AG794" s="1">
        <f t="shared" ca="1" si="892"/>
        <v>14</v>
      </c>
      <c r="AH794" s="1" t="str">
        <f t="shared" si="888"/>
        <v/>
      </c>
      <c r="AI794" s="1" t="str">
        <f t="shared" si="889"/>
        <v/>
      </c>
      <c r="AJ794" s="1" t="str">
        <f t="shared" si="890"/>
        <v/>
      </c>
      <c r="AL794" s="167">
        <f t="shared" ref="AL794:BE794" si="960">+IF($AE794="CC",SUMIF($R794:$V794,AL$9,$R813:$V813),0)</f>
        <v>0</v>
      </c>
      <c r="AM794" s="167">
        <f t="shared" si="960"/>
        <v>0</v>
      </c>
      <c r="AN794" s="167">
        <f t="shared" si="960"/>
        <v>0</v>
      </c>
      <c r="AO794" s="167">
        <f t="shared" si="960"/>
        <v>0</v>
      </c>
      <c r="AP794" s="167">
        <f t="shared" si="960"/>
        <v>0</v>
      </c>
      <c r="AQ794" s="167">
        <f t="shared" si="960"/>
        <v>0</v>
      </c>
      <c r="AR794" s="167">
        <f t="shared" si="960"/>
        <v>0</v>
      </c>
      <c r="AS794" s="167">
        <f t="shared" si="960"/>
        <v>0</v>
      </c>
      <c r="AT794" s="167">
        <f t="shared" si="960"/>
        <v>0</v>
      </c>
      <c r="AU794" s="167">
        <f t="shared" si="960"/>
        <v>0</v>
      </c>
      <c r="AV794" s="167">
        <f t="shared" si="960"/>
        <v>0</v>
      </c>
      <c r="AW794" s="167">
        <f t="shared" si="960"/>
        <v>0</v>
      </c>
      <c r="AX794" s="167">
        <f t="shared" si="960"/>
        <v>0</v>
      </c>
      <c r="AY794" s="167">
        <f t="shared" si="960"/>
        <v>0</v>
      </c>
      <c r="AZ794" s="167">
        <f t="shared" si="960"/>
        <v>0</v>
      </c>
      <c r="BA794" s="167">
        <f t="shared" si="960"/>
        <v>0</v>
      </c>
      <c r="BB794" s="167">
        <f t="shared" si="960"/>
        <v>0</v>
      </c>
      <c r="BC794" s="167">
        <f t="shared" si="960"/>
        <v>0</v>
      </c>
      <c r="BD794" s="167">
        <f t="shared" si="960"/>
        <v>0</v>
      </c>
      <c r="BE794" s="167">
        <f t="shared" si="960"/>
        <v>0</v>
      </c>
      <c r="BG794" s="167"/>
    </row>
    <row r="795" spans="1:59">
      <c r="A795" s="97"/>
      <c r="B795" s="98"/>
      <c r="C795" s="317">
        <v>1</v>
      </c>
      <c r="D795" s="924"/>
      <c r="E795" s="925"/>
      <c r="F795" s="925"/>
      <c r="G795" s="926"/>
      <c r="H795" s="46"/>
      <c r="I795" s="46"/>
      <c r="J795" s="924"/>
      <c r="K795" s="925"/>
      <c r="L795" s="47"/>
      <c r="M795" s="48"/>
      <c r="N795" s="48"/>
      <c r="O795" s="48"/>
      <c r="P795" s="48"/>
      <c r="Q795" s="318">
        <f>+SUM(L795:P795)</f>
        <v>0</v>
      </c>
      <c r="R795" s="47"/>
      <c r="S795" s="59"/>
      <c r="T795" s="59"/>
      <c r="U795" s="59"/>
      <c r="V795" s="62"/>
      <c r="W795" s="319">
        <f>+SUM(Q795:V795)</f>
        <v>0</v>
      </c>
      <c r="X795" s="320">
        <f t="shared" ref="X795:X812" si="961">IF(W795=0,0,IF(W795&gt;48,"E",IF(W795&lt;44,0,IF(A795="A",0,48-W795))))</f>
        <v>0</v>
      </c>
      <c r="Y795" s="321">
        <f>+IF(X795="E","E",(W795+X795))</f>
        <v>0</v>
      </c>
      <c r="Z795" s="57"/>
      <c r="AA795" s="333">
        <f>+IF(Y795="E","E",(Y795-Z795))</f>
        <v>0</v>
      </c>
      <c r="AB795" s="323" t="str">
        <f>IF(A795="A","√",IF('Formulario 1'!$D$11=8,IF('Cuadro de Personal'!Q795&gt;30,"E",IF(Y795&gt;48,"E","√")),IF(Y795&gt;48,"E","√")))</f>
        <v>√</v>
      </c>
      <c r="AC795" s="1">
        <f>+IF(AB795="√",1,0)</f>
        <v>1</v>
      </c>
      <c r="AE795" s="1" t="str">
        <f t="shared" si="944"/>
        <v/>
      </c>
      <c r="AF795" s="1">
        <f t="shared" si="887"/>
        <v>0</v>
      </c>
      <c r="AG795" s="1">
        <f t="shared" ca="1" si="892"/>
        <v>14</v>
      </c>
      <c r="AH795" s="1" t="str">
        <f t="shared" si="888"/>
        <v/>
      </c>
      <c r="AI795" s="1" t="str">
        <f t="shared" si="889"/>
        <v/>
      </c>
      <c r="AJ795" s="1" t="str">
        <f t="shared" si="890"/>
        <v/>
      </c>
      <c r="AL795" s="167">
        <f t="shared" ref="AL795:BE795" si="962">+IF($AE795="CC",SUMIF($R795:$V795,AL$9,$R814:$V814),0)</f>
        <v>0</v>
      </c>
      <c r="AM795" s="167">
        <f t="shared" si="962"/>
        <v>0</v>
      </c>
      <c r="AN795" s="167">
        <f t="shared" si="962"/>
        <v>0</v>
      </c>
      <c r="AO795" s="167">
        <f t="shared" si="962"/>
        <v>0</v>
      </c>
      <c r="AP795" s="167">
        <f t="shared" si="962"/>
        <v>0</v>
      </c>
      <c r="AQ795" s="167">
        <f t="shared" si="962"/>
        <v>0</v>
      </c>
      <c r="AR795" s="167">
        <f t="shared" si="962"/>
        <v>0</v>
      </c>
      <c r="AS795" s="167">
        <f t="shared" si="962"/>
        <v>0</v>
      </c>
      <c r="AT795" s="167">
        <f t="shared" si="962"/>
        <v>0</v>
      </c>
      <c r="AU795" s="167">
        <f t="shared" si="962"/>
        <v>0</v>
      </c>
      <c r="AV795" s="167">
        <f t="shared" si="962"/>
        <v>0</v>
      </c>
      <c r="AW795" s="167">
        <f t="shared" si="962"/>
        <v>0</v>
      </c>
      <c r="AX795" s="167">
        <f t="shared" si="962"/>
        <v>0</v>
      </c>
      <c r="AY795" s="167">
        <f t="shared" si="962"/>
        <v>0</v>
      </c>
      <c r="AZ795" s="167">
        <f t="shared" si="962"/>
        <v>0</v>
      </c>
      <c r="BA795" s="167">
        <f t="shared" si="962"/>
        <v>0</v>
      </c>
      <c r="BB795" s="167">
        <f t="shared" si="962"/>
        <v>0</v>
      </c>
      <c r="BC795" s="167">
        <f t="shared" si="962"/>
        <v>0</v>
      </c>
      <c r="BD795" s="167">
        <f t="shared" si="962"/>
        <v>0</v>
      </c>
      <c r="BE795" s="167">
        <f t="shared" si="962"/>
        <v>0</v>
      </c>
      <c r="BG795" s="167"/>
    </row>
    <row r="796" spans="1:59">
      <c r="A796" s="93"/>
      <c r="B796" s="94"/>
      <c r="C796" s="324">
        <v>2</v>
      </c>
      <c r="D796" s="832"/>
      <c r="E796" s="833"/>
      <c r="F796" s="833"/>
      <c r="G796" s="834"/>
      <c r="H796" s="49"/>
      <c r="I796" s="50"/>
      <c r="J796" s="866"/>
      <c r="K796" s="867"/>
      <c r="L796" s="51"/>
      <c r="M796" s="52"/>
      <c r="N796" s="52"/>
      <c r="O796" s="52"/>
      <c r="P796" s="52"/>
      <c r="Q796" s="318">
        <f t="shared" ref="Q796:Q812" si="963">+SUM(L796:P796)</f>
        <v>0</v>
      </c>
      <c r="R796" s="51"/>
      <c r="S796" s="60"/>
      <c r="T796" s="59"/>
      <c r="U796" s="59"/>
      <c r="V796" s="63"/>
      <c r="W796" s="319">
        <f t="shared" ref="W796:W812" si="964">+SUM(Q796:V796)</f>
        <v>0</v>
      </c>
      <c r="X796" s="320">
        <f t="shared" si="961"/>
        <v>0</v>
      </c>
      <c r="Y796" s="325">
        <f>+IF(X796="E","E",(W796+X796))</f>
        <v>0</v>
      </c>
      <c r="Z796" s="51"/>
      <c r="AA796" s="334">
        <f>+IF(Y796="E","E",(Y796-Z796))</f>
        <v>0</v>
      </c>
      <c r="AB796" s="327" t="str">
        <f>IF(A796="A","√",IF('Formulario 1'!$D$11=8,IF('Cuadro de Personal'!Q796&gt;30,"E",IF(Y796&gt;48,"E","√")),IF(Y796&gt;48,"E","√")))</f>
        <v>√</v>
      </c>
      <c r="AC796" s="1">
        <f t="shared" ref="AC796:AC812" si="965">+IF(AB796="√",1,0)</f>
        <v>1</v>
      </c>
      <c r="AE796" s="1" t="str">
        <f t="shared" si="944"/>
        <v/>
      </c>
      <c r="AF796" s="1">
        <f t="shared" si="887"/>
        <v>0</v>
      </c>
      <c r="AG796" s="1">
        <f t="shared" ca="1" si="892"/>
        <v>14</v>
      </c>
      <c r="AH796" s="1" t="str">
        <f t="shared" si="888"/>
        <v/>
      </c>
      <c r="AI796" s="1" t="str">
        <f t="shared" si="889"/>
        <v/>
      </c>
      <c r="AJ796" s="1" t="str">
        <f t="shared" si="890"/>
        <v/>
      </c>
      <c r="AL796" s="167">
        <f t="shared" ref="AL796:BE796" si="966">+IF($AE796="CC",SUMIF($R796:$V796,AL$9,$R815:$V815),0)</f>
        <v>0</v>
      </c>
      <c r="AM796" s="167">
        <f t="shared" si="966"/>
        <v>0</v>
      </c>
      <c r="AN796" s="167">
        <f t="shared" si="966"/>
        <v>0</v>
      </c>
      <c r="AO796" s="167">
        <f t="shared" si="966"/>
        <v>0</v>
      </c>
      <c r="AP796" s="167">
        <f t="shared" si="966"/>
        <v>0</v>
      </c>
      <c r="AQ796" s="167">
        <f t="shared" si="966"/>
        <v>0</v>
      </c>
      <c r="AR796" s="167">
        <f t="shared" si="966"/>
        <v>0</v>
      </c>
      <c r="AS796" s="167">
        <f t="shared" si="966"/>
        <v>0</v>
      </c>
      <c r="AT796" s="167">
        <f t="shared" si="966"/>
        <v>0</v>
      </c>
      <c r="AU796" s="167">
        <f t="shared" si="966"/>
        <v>0</v>
      </c>
      <c r="AV796" s="167">
        <f t="shared" si="966"/>
        <v>0</v>
      </c>
      <c r="AW796" s="167">
        <f t="shared" si="966"/>
        <v>0</v>
      </c>
      <c r="AX796" s="167">
        <f t="shared" si="966"/>
        <v>0</v>
      </c>
      <c r="AY796" s="167">
        <f t="shared" si="966"/>
        <v>0</v>
      </c>
      <c r="AZ796" s="167">
        <f t="shared" si="966"/>
        <v>0</v>
      </c>
      <c r="BA796" s="167">
        <f t="shared" si="966"/>
        <v>0</v>
      </c>
      <c r="BB796" s="167">
        <f t="shared" si="966"/>
        <v>0</v>
      </c>
      <c r="BC796" s="167">
        <f t="shared" si="966"/>
        <v>0</v>
      </c>
      <c r="BD796" s="167">
        <f t="shared" si="966"/>
        <v>0</v>
      </c>
      <c r="BE796" s="167">
        <f t="shared" si="966"/>
        <v>0</v>
      </c>
      <c r="BG796" s="167"/>
    </row>
    <row r="797" spans="1:59">
      <c r="A797" s="93"/>
      <c r="B797" s="94"/>
      <c r="C797" s="324">
        <v>3</v>
      </c>
      <c r="D797" s="832"/>
      <c r="E797" s="833"/>
      <c r="F797" s="833"/>
      <c r="G797" s="834"/>
      <c r="H797" s="49"/>
      <c r="I797" s="50"/>
      <c r="J797" s="866"/>
      <c r="K797" s="867"/>
      <c r="L797" s="51"/>
      <c r="M797" s="52"/>
      <c r="N797" s="52"/>
      <c r="O797" s="52"/>
      <c r="P797" s="52"/>
      <c r="Q797" s="318">
        <f t="shared" si="963"/>
        <v>0</v>
      </c>
      <c r="R797" s="51"/>
      <c r="S797" s="60"/>
      <c r="T797" s="59"/>
      <c r="U797" s="59"/>
      <c r="V797" s="63"/>
      <c r="W797" s="319">
        <f t="shared" si="964"/>
        <v>0</v>
      </c>
      <c r="X797" s="320">
        <f t="shared" si="961"/>
        <v>0</v>
      </c>
      <c r="Y797" s="325">
        <f t="shared" ref="Y797:Y812" si="967">+IF(X797="E","E",(W797+X797))</f>
        <v>0</v>
      </c>
      <c r="Z797" s="51"/>
      <c r="AA797" s="334">
        <f t="shared" ref="AA797:AA812" si="968">+IF(Y797="E","E",(Y797-Z797))</f>
        <v>0</v>
      </c>
      <c r="AB797" s="327" t="str">
        <f>IF(A797="A","√",IF('Formulario 1'!$D$11=8,IF('Cuadro de Personal'!Q797&gt;30,"E",IF(Y797&gt;48,"E","√")),IF(Y797&gt;48,"E","√")))</f>
        <v>√</v>
      </c>
      <c r="AC797" s="1">
        <f t="shared" si="965"/>
        <v>1</v>
      </c>
      <c r="AE797" s="1" t="str">
        <f t="shared" si="944"/>
        <v/>
      </c>
      <c r="AF797" s="1">
        <f t="shared" si="887"/>
        <v>0</v>
      </c>
      <c r="AG797" s="1">
        <f t="shared" ca="1" si="892"/>
        <v>14</v>
      </c>
      <c r="AH797" s="1" t="str">
        <f t="shared" si="888"/>
        <v/>
      </c>
      <c r="AI797" s="1" t="str">
        <f t="shared" si="889"/>
        <v/>
      </c>
      <c r="AJ797" s="1" t="str">
        <f t="shared" si="890"/>
        <v/>
      </c>
      <c r="AL797" s="167">
        <f t="shared" ref="AL797:BE797" si="969">+IF($AE797="CC",SUMIF($R797:$V797,AL$9,$R816:$V816),0)</f>
        <v>0</v>
      </c>
      <c r="AM797" s="167">
        <f t="shared" si="969"/>
        <v>0</v>
      </c>
      <c r="AN797" s="167">
        <f t="shared" si="969"/>
        <v>0</v>
      </c>
      <c r="AO797" s="167">
        <f t="shared" si="969"/>
        <v>0</v>
      </c>
      <c r="AP797" s="167">
        <f t="shared" si="969"/>
        <v>0</v>
      </c>
      <c r="AQ797" s="167">
        <f t="shared" si="969"/>
        <v>0</v>
      </c>
      <c r="AR797" s="167">
        <f t="shared" si="969"/>
        <v>0</v>
      </c>
      <c r="AS797" s="167">
        <f t="shared" si="969"/>
        <v>0</v>
      </c>
      <c r="AT797" s="167">
        <f t="shared" si="969"/>
        <v>0</v>
      </c>
      <c r="AU797" s="167">
        <f t="shared" si="969"/>
        <v>0</v>
      </c>
      <c r="AV797" s="167">
        <f t="shared" si="969"/>
        <v>0</v>
      </c>
      <c r="AW797" s="167">
        <f t="shared" si="969"/>
        <v>0</v>
      </c>
      <c r="AX797" s="167">
        <f t="shared" si="969"/>
        <v>0</v>
      </c>
      <c r="AY797" s="167">
        <f t="shared" si="969"/>
        <v>0</v>
      </c>
      <c r="AZ797" s="167">
        <f t="shared" si="969"/>
        <v>0</v>
      </c>
      <c r="BA797" s="167">
        <f t="shared" si="969"/>
        <v>0</v>
      </c>
      <c r="BB797" s="167">
        <f t="shared" si="969"/>
        <v>0</v>
      </c>
      <c r="BC797" s="167">
        <f t="shared" si="969"/>
        <v>0</v>
      </c>
      <c r="BD797" s="167">
        <f t="shared" si="969"/>
        <v>0</v>
      </c>
      <c r="BE797" s="167">
        <f t="shared" si="969"/>
        <v>0</v>
      </c>
      <c r="BG797" s="167"/>
    </row>
    <row r="798" spans="1:59">
      <c r="A798" s="93"/>
      <c r="B798" s="94"/>
      <c r="C798" s="324">
        <v>4</v>
      </c>
      <c r="D798" s="832"/>
      <c r="E798" s="833"/>
      <c r="F798" s="833"/>
      <c r="G798" s="834"/>
      <c r="H798" s="49"/>
      <c r="I798" s="50"/>
      <c r="J798" s="866"/>
      <c r="K798" s="867"/>
      <c r="L798" s="51"/>
      <c r="M798" s="52"/>
      <c r="N798" s="52"/>
      <c r="O798" s="52"/>
      <c r="P798" s="52"/>
      <c r="Q798" s="318">
        <f t="shared" si="963"/>
        <v>0</v>
      </c>
      <c r="R798" s="51"/>
      <c r="S798" s="60"/>
      <c r="T798" s="59"/>
      <c r="U798" s="59"/>
      <c r="V798" s="63"/>
      <c r="W798" s="319">
        <f t="shared" si="964"/>
        <v>0</v>
      </c>
      <c r="X798" s="320">
        <f t="shared" si="961"/>
        <v>0</v>
      </c>
      <c r="Y798" s="325">
        <f t="shared" si="967"/>
        <v>0</v>
      </c>
      <c r="Z798" s="51"/>
      <c r="AA798" s="334">
        <f t="shared" si="968"/>
        <v>0</v>
      </c>
      <c r="AB798" s="327" t="str">
        <f>IF(A798="A","√",IF('Formulario 1'!$D$11=8,IF('Cuadro de Personal'!Q798&gt;30,"E",IF(Y798&gt;48,"E","√")),IF(Y798&gt;48,"E","√")))</f>
        <v>√</v>
      </c>
      <c r="AC798" s="1">
        <f t="shared" si="965"/>
        <v>1</v>
      </c>
      <c r="AE798" s="1" t="str">
        <f t="shared" si="944"/>
        <v/>
      </c>
      <c r="AF798" s="1">
        <f t="shared" ref="AF798:AF861" si="970">+IF(Z825="Hoja de Cálculo",1,0)</f>
        <v>0</v>
      </c>
      <c r="AG798" s="1">
        <f t="shared" ca="1" si="892"/>
        <v>14</v>
      </c>
      <c r="AH798" s="1" t="str">
        <f t="shared" ref="AH798:AH861" si="971">+IF(AF798=1,AG798,"")</f>
        <v/>
      </c>
      <c r="AI798" s="1" t="str">
        <f t="shared" ref="AI798:AI861" si="972">+IF(AF798=1,CONCATENATE("CP",AG798),"")</f>
        <v/>
      </c>
      <c r="AJ798" s="1" t="str">
        <f t="shared" ref="AJ798:AJ861" si="973">+IF(AF798=1,AB798,"")</f>
        <v/>
      </c>
      <c r="AL798" s="167">
        <f t="shared" ref="AL798:BE798" si="974">+IF($AE798="CC",SUMIF($R798:$V798,AL$9,$R817:$V817),0)</f>
        <v>0</v>
      </c>
      <c r="AM798" s="167">
        <f t="shared" si="974"/>
        <v>0</v>
      </c>
      <c r="AN798" s="167">
        <f t="shared" si="974"/>
        <v>0</v>
      </c>
      <c r="AO798" s="167">
        <f t="shared" si="974"/>
        <v>0</v>
      </c>
      <c r="AP798" s="167">
        <f t="shared" si="974"/>
        <v>0</v>
      </c>
      <c r="AQ798" s="167">
        <f t="shared" si="974"/>
        <v>0</v>
      </c>
      <c r="AR798" s="167">
        <f t="shared" si="974"/>
        <v>0</v>
      </c>
      <c r="AS798" s="167">
        <f t="shared" si="974"/>
        <v>0</v>
      </c>
      <c r="AT798" s="167">
        <f t="shared" si="974"/>
        <v>0</v>
      </c>
      <c r="AU798" s="167">
        <f t="shared" si="974"/>
        <v>0</v>
      </c>
      <c r="AV798" s="167">
        <f t="shared" si="974"/>
        <v>0</v>
      </c>
      <c r="AW798" s="167">
        <f t="shared" si="974"/>
        <v>0</v>
      </c>
      <c r="AX798" s="167">
        <f t="shared" si="974"/>
        <v>0</v>
      </c>
      <c r="AY798" s="167">
        <f t="shared" si="974"/>
        <v>0</v>
      </c>
      <c r="AZ798" s="167">
        <f t="shared" si="974"/>
        <v>0</v>
      </c>
      <c r="BA798" s="167">
        <f t="shared" si="974"/>
        <v>0</v>
      </c>
      <c r="BB798" s="167">
        <f t="shared" si="974"/>
        <v>0</v>
      </c>
      <c r="BC798" s="167">
        <f t="shared" si="974"/>
        <v>0</v>
      </c>
      <c r="BD798" s="167">
        <f t="shared" si="974"/>
        <v>0</v>
      </c>
      <c r="BE798" s="167">
        <f t="shared" si="974"/>
        <v>0</v>
      </c>
      <c r="BG798" s="167"/>
    </row>
    <row r="799" spans="1:59">
      <c r="A799" s="93"/>
      <c r="B799" s="94"/>
      <c r="C799" s="324">
        <v>5</v>
      </c>
      <c r="D799" s="832"/>
      <c r="E799" s="833"/>
      <c r="F799" s="833"/>
      <c r="G799" s="834"/>
      <c r="H799" s="49"/>
      <c r="I799" s="50"/>
      <c r="J799" s="866"/>
      <c r="K799" s="867"/>
      <c r="L799" s="51"/>
      <c r="M799" s="52"/>
      <c r="N799" s="52"/>
      <c r="O799" s="52"/>
      <c r="P799" s="52"/>
      <c r="Q799" s="318">
        <f t="shared" si="963"/>
        <v>0</v>
      </c>
      <c r="R799" s="51"/>
      <c r="S799" s="60"/>
      <c r="T799" s="59"/>
      <c r="U799" s="59"/>
      <c r="V799" s="63"/>
      <c r="W799" s="319">
        <f t="shared" si="964"/>
        <v>0</v>
      </c>
      <c r="X799" s="320">
        <f t="shared" si="961"/>
        <v>0</v>
      </c>
      <c r="Y799" s="325">
        <f t="shared" si="967"/>
        <v>0</v>
      </c>
      <c r="Z799" s="51"/>
      <c r="AA799" s="334">
        <f t="shared" si="968"/>
        <v>0</v>
      </c>
      <c r="AB799" s="327" t="str">
        <f>IF(A799="A","√",IF('Formulario 1'!$D$11=8,IF('Cuadro de Personal'!Q799&gt;30,"E",IF(Y799&gt;48,"E","√")),IF(Y799&gt;48,"E","√")))</f>
        <v>√</v>
      </c>
      <c r="AC799" s="1">
        <f t="shared" si="965"/>
        <v>1</v>
      </c>
      <c r="AE799" s="1" t="str">
        <f t="shared" si="944"/>
        <v/>
      </c>
      <c r="AF799" s="1">
        <f t="shared" si="970"/>
        <v>0</v>
      </c>
      <c r="AG799" s="1">
        <f t="shared" ref="AG799:AG862" ca="1" si="975">+AG798+AF799</f>
        <v>14</v>
      </c>
      <c r="AH799" s="1" t="str">
        <f t="shared" si="971"/>
        <v/>
      </c>
      <c r="AI799" s="1" t="str">
        <f t="shared" si="972"/>
        <v/>
      </c>
      <c r="AJ799" s="1" t="str">
        <f t="shared" si="973"/>
        <v/>
      </c>
      <c r="AL799" s="167">
        <f t="shared" ref="AL799:BE799" si="976">+IF($AE799="CC",SUMIF($R799:$V799,AL$9,$R818:$V818),0)</f>
        <v>0</v>
      </c>
      <c r="AM799" s="167">
        <f t="shared" si="976"/>
        <v>0</v>
      </c>
      <c r="AN799" s="167">
        <f t="shared" si="976"/>
        <v>0</v>
      </c>
      <c r="AO799" s="167">
        <f t="shared" si="976"/>
        <v>0</v>
      </c>
      <c r="AP799" s="167">
        <f t="shared" si="976"/>
        <v>0</v>
      </c>
      <c r="AQ799" s="167">
        <f t="shared" si="976"/>
        <v>0</v>
      </c>
      <c r="AR799" s="167">
        <f t="shared" si="976"/>
        <v>0</v>
      </c>
      <c r="AS799" s="167">
        <f t="shared" si="976"/>
        <v>0</v>
      </c>
      <c r="AT799" s="167">
        <f t="shared" si="976"/>
        <v>0</v>
      </c>
      <c r="AU799" s="167">
        <f t="shared" si="976"/>
        <v>0</v>
      </c>
      <c r="AV799" s="167">
        <f t="shared" si="976"/>
        <v>0</v>
      </c>
      <c r="AW799" s="167">
        <f t="shared" si="976"/>
        <v>0</v>
      </c>
      <c r="AX799" s="167">
        <f t="shared" si="976"/>
        <v>0</v>
      </c>
      <c r="AY799" s="167">
        <f t="shared" si="976"/>
        <v>0</v>
      </c>
      <c r="AZ799" s="167">
        <f t="shared" si="976"/>
        <v>0</v>
      </c>
      <c r="BA799" s="167">
        <f t="shared" si="976"/>
        <v>0</v>
      </c>
      <c r="BB799" s="167">
        <f t="shared" si="976"/>
        <v>0</v>
      </c>
      <c r="BC799" s="167">
        <f t="shared" si="976"/>
        <v>0</v>
      </c>
      <c r="BD799" s="167">
        <f t="shared" si="976"/>
        <v>0</v>
      </c>
      <c r="BE799" s="167">
        <f t="shared" si="976"/>
        <v>0</v>
      </c>
      <c r="BG799" s="167"/>
    </row>
    <row r="800" spans="1:59">
      <c r="A800" s="93"/>
      <c r="B800" s="94"/>
      <c r="C800" s="324">
        <v>6</v>
      </c>
      <c r="D800" s="832"/>
      <c r="E800" s="833"/>
      <c r="F800" s="833"/>
      <c r="G800" s="834"/>
      <c r="H800" s="49"/>
      <c r="I800" s="50"/>
      <c r="J800" s="866"/>
      <c r="K800" s="867"/>
      <c r="L800" s="51"/>
      <c r="M800" s="52"/>
      <c r="N800" s="52"/>
      <c r="O800" s="52"/>
      <c r="P800" s="52"/>
      <c r="Q800" s="318">
        <f t="shared" si="963"/>
        <v>0</v>
      </c>
      <c r="R800" s="51"/>
      <c r="S800" s="60"/>
      <c r="T800" s="59"/>
      <c r="U800" s="59"/>
      <c r="V800" s="63"/>
      <c r="W800" s="319">
        <f t="shared" si="964"/>
        <v>0</v>
      </c>
      <c r="X800" s="320">
        <f t="shared" si="961"/>
        <v>0</v>
      </c>
      <c r="Y800" s="325">
        <f t="shared" si="967"/>
        <v>0</v>
      </c>
      <c r="Z800" s="51"/>
      <c r="AA800" s="334">
        <f t="shared" si="968"/>
        <v>0</v>
      </c>
      <c r="AB800" s="327" t="str">
        <f>IF(A800="A","√",IF('Formulario 1'!$D$11=8,IF('Cuadro de Personal'!Q800&gt;30,"E",IF(Y800&gt;48,"E","√")),IF(Y800&gt;48,"E","√")))</f>
        <v>√</v>
      </c>
      <c r="AC800" s="1">
        <f t="shared" si="965"/>
        <v>1</v>
      </c>
      <c r="AE800" s="1" t="str">
        <f t="shared" si="944"/>
        <v/>
      </c>
      <c r="AF800" s="1">
        <f t="shared" si="970"/>
        <v>0</v>
      </c>
      <c r="AG800" s="1">
        <f t="shared" ca="1" si="975"/>
        <v>14</v>
      </c>
      <c r="AH800" s="1" t="str">
        <f t="shared" si="971"/>
        <v/>
      </c>
      <c r="AI800" s="1" t="str">
        <f t="shared" si="972"/>
        <v/>
      </c>
      <c r="AJ800" s="1" t="str">
        <f t="shared" si="973"/>
        <v/>
      </c>
      <c r="AL800" s="167">
        <f t="shared" ref="AL800:BE800" si="977">+IF($AE800="CC",SUMIF($R800:$V800,AL$9,$R819:$V819),0)</f>
        <v>0</v>
      </c>
      <c r="AM800" s="167">
        <f t="shared" si="977"/>
        <v>0</v>
      </c>
      <c r="AN800" s="167">
        <f t="shared" si="977"/>
        <v>0</v>
      </c>
      <c r="AO800" s="167">
        <f t="shared" si="977"/>
        <v>0</v>
      </c>
      <c r="AP800" s="167">
        <f t="shared" si="977"/>
        <v>0</v>
      </c>
      <c r="AQ800" s="167">
        <f t="shared" si="977"/>
        <v>0</v>
      </c>
      <c r="AR800" s="167">
        <f t="shared" si="977"/>
        <v>0</v>
      </c>
      <c r="AS800" s="167">
        <f t="shared" si="977"/>
        <v>0</v>
      </c>
      <c r="AT800" s="167">
        <f t="shared" si="977"/>
        <v>0</v>
      </c>
      <c r="AU800" s="167">
        <f t="shared" si="977"/>
        <v>0</v>
      </c>
      <c r="AV800" s="167">
        <f t="shared" si="977"/>
        <v>0</v>
      </c>
      <c r="AW800" s="167">
        <f t="shared" si="977"/>
        <v>0</v>
      </c>
      <c r="AX800" s="167">
        <f t="shared" si="977"/>
        <v>0</v>
      </c>
      <c r="AY800" s="167">
        <f t="shared" si="977"/>
        <v>0</v>
      </c>
      <c r="AZ800" s="167">
        <f t="shared" si="977"/>
        <v>0</v>
      </c>
      <c r="BA800" s="167">
        <f t="shared" si="977"/>
        <v>0</v>
      </c>
      <c r="BB800" s="167">
        <f t="shared" si="977"/>
        <v>0</v>
      </c>
      <c r="BC800" s="167">
        <f t="shared" si="977"/>
        <v>0</v>
      </c>
      <c r="BD800" s="167">
        <f t="shared" si="977"/>
        <v>0</v>
      </c>
      <c r="BE800" s="167">
        <f t="shared" si="977"/>
        <v>0</v>
      </c>
      <c r="BG800" s="167"/>
    </row>
    <row r="801" spans="1:62">
      <c r="A801" s="93"/>
      <c r="B801" s="94"/>
      <c r="C801" s="324">
        <v>7</v>
      </c>
      <c r="D801" s="832"/>
      <c r="E801" s="833"/>
      <c r="F801" s="833"/>
      <c r="G801" s="834"/>
      <c r="H801" s="49"/>
      <c r="I801" s="50"/>
      <c r="J801" s="866"/>
      <c r="K801" s="867"/>
      <c r="L801" s="51"/>
      <c r="M801" s="52"/>
      <c r="N801" s="52"/>
      <c r="O801" s="52"/>
      <c r="P801" s="52"/>
      <c r="Q801" s="318">
        <f t="shared" si="963"/>
        <v>0</v>
      </c>
      <c r="R801" s="51"/>
      <c r="S801" s="60"/>
      <c r="T801" s="59"/>
      <c r="U801" s="59"/>
      <c r="V801" s="63"/>
      <c r="W801" s="319">
        <f t="shared" si="964"/>
        <v>0</v>
      </c>
      <c r="X801" s="320">
        <f t="shared" si="961"/>
        <v>0</v>
      </c>
      <c r="Y801" s="325">
        <f t="shared" si="967"/>
        <v>0</v>
      </c>
      <c r="Z801" s="51"/>
      <c r="AA801" s="334">
        <f t="shared" si="968"/>
        <v>0</v>
      </c>
      <c r="AB801" s="327" t="str">
        <f>IF(A801="A","√",IF('Formulario 1'!$D$11=8,IF('Cuadro de Personal'!Q801&gt;30,"E",IF(Y801&gt;48,"E","√")),IF(Y801&gt;48,"E","√")))</f>
        <v>√</v>
      </c>
      <c r="AC801" s="1">
        <f t="shared" si="965"/>
        <v>1</v>
      </c>
      <c r="AE801" s="1" t="str">
        <f t="shared" si="944"/>
        <v/>
      </c>
      <c r="AF801" s="1">
        <f t="shared" si="970"/>
        <v>0</v>
      </c>
      <c r="AG801" s="1">
        <f t="shared" ca="1" si="975"/>
        <v>14</v>
      </c>
      <c r="AH801" s="1" t="str">
        <f t="shared" si="971"/>
        <v/>
      </c>
      <c r="AI801" s="1" t="str">
        <f t="shared" si="972"/>
        <v/>
      </c>
      <c r="AJ801" s="1" t="str">
        <f t="shared" si="973"/>
        <v/>
      </c>
      <c r="AL801" s="167">
        <f t="shared" ref="AL801:BE801" si="978">+IF($AE801="CC",SUMIF($R801:$V801,AL$9,$R820:$V820),0)</f>
        <v>0</v>
      </c>
      <c r="AM801" s="167">
        <f t="shared" si="978"/>
        <v>0</v>
      </c>
      <c r="AN801" s="167">
        <f t="shared" si="978"/>
        <v>0</v>
      </c>
      <c r="AO801" s="167">
        <f t="shared" si="978"/>
        <v>0</v>
      </c>
      <c r="AP801" s="167">
        <f t="shared" si="978"/>
        <v>0</v>
      </c>
      <c r="AQ801" s="167">
        <f t="shared" si="978"/>
        <v>0</v>
      </c>
      <c r="AR801" s="167">
        <f t="shared" si="978"/>
        <v>0</v>
      </c>
      <c r="AS801" s="167">
        <f t="shared" si="978"/>
        <v>0</v>
      </c>
      <c r="AT801" s="167">
        <f t="shared" si="978"/>
        <v>0</v>
      </c>
      <c r="AU801" s="167">
        <f t="shared" si="978"/>
        <v>0</v>
      </c>
      <c r="AV801" s="167">
        <f t="shared" si="978"/>
        <v>0</v>
      </c>
      <c r="AW801" s="167">
        <f t="shared" si="978"/>
        <v>0</v>
      </c>
      <c r="AX801" s="167">
        <f t="shared" si="978"/>
        <v>0</v>
      </c>
      <c r="AY801" s="167">
        <f t="shared" si="978"/>
        <v>0</v>
      </c>
      <c r="AZ801" s="167">
        <f t="shared" si="978"/>
        <v>0</v>
      </c>
      <c r="BA801" s="167">
        <f t="shared" si="978"/>
        <v>0</v>
      </c>
      <c r="BB801" s="167">
        <f t="shared" si="978"/>
        <v>0</v>
      </c>
      <c r="BC801" s="167">
        <f t="shared" si="978"/>
        <v>0</v>
      </c>
      <c r="BD801" s="167">
        <f t="shared" si="978"/>
        <v>0</v>
      </c>
      <c r="BE801" s="167">
        <f t="shared" si="978"/>
        <v>0</v>
      </c>
      <c r="BG801" s="167"/>
    </row>
    <row r="802" spans="1:62">
      <c r="A802" s="93"/>
      <c r="B802" s="94"/>
      <c r="C802" s="324">
        <v>8</v>
      </c>
      <c r="D802" s="832"/>
      <c r="E802" s="833"/>
      <c r="F802" s="833"/>
      <c r="G802" s="834"/>
      <c r="H802" s="49"/>
      <c r="I802" s="50"/>
      <c r="J802" s="866"/>
      <c r="K802" s="867"/>
      <c r="L802" s="51"/>
      <c r="M802" s="52"/>
      <c r="N802" s="52"/>
      <c r="O802" s="52"/>
      <c r="P802" s="52"/>
      <c r="Q802" s="318">
        <f t="shared" si="963"/>
        <v>0</v>
      </c>
      <c r="R802" s="51"/>
      <c r="S802" s="60"/>
      <c r="T802" s="59"/>
      <c r="U802" s="59"/>
      <c r="V802" s="63"/>
      <c r="W802" s="319">
        <f t="shared" si="964"/>
        <v>0</v>
      </c>
      <c r="X802" s="320">
        <f t="shared" si="961"/>
        <v>0</v>
      </c>
      <c r="Y802" s="325">
        <f t="shared" si="967"/>
        <v>0</v>
      </c>
      <c r="Z802" s="51"/>
      <c r="AA802" s="334">
        <f t="shared" si="968"/>
        <v>0</v>
      </c>
      <c r="AB802" s="327" t="str">
        <f>IF(A802="A","√",IF('Formulario 1'!$D$11=8,IF('Cuadro de Personal'!Q802&gt;30,"E",IF(Y802&gt;48,"E","√")),IF(Y802&gt;48,"E","√")))</f>
        <v>√</v>
      </c>
      <c r="AC802" s="1">
        <f t="shared" si="965"/>
        <v>1</v>
      </c>
      <c r="AE802" s="1" t="str">
        <f t="shared" si="944"/>
        <v/>
      </c>
      <c r="AF802" s="1">
        <f t="shared" si="970"/>
        <v>0</v>
      </c>
      <c r="AG802" s="1">
        <f t="shared" ca="1" si="975"/>
        <v>14</v>
      </c>
      <c r="AH802" s="1" t="str">
        <f t="shared" si="971"/>
        <v/>
      </c>
      <c r="AI802" s="1" t="str">
        <f t="shared" si="972"/>
        <v/>
      </c>
      <c r="AJ802" s="1" t="str">
        <f t="shared" si="973"/>
        <v/>
      </c>
      <c r="AL802" s="167">
        <f t="shared" ref="AL802:BE802" si="979">+IF($AE802="CC",SUMIF($R802:$V802,AL$9,$R821:$V821),0)</f>
        <v>0</v>
      </c>
      <c r="AM802" s="167">
        <f t="shared" si="979"/>
        <v>0</v>
      </c>
      <c r="AN802" s="167">
        <f t="shared" si="979"/>
        <v>0</v>
      </c>
      <c r="AO802" s="167">
        <f t="shared" si="979"/>
        <v>0</v>
      </c>
      <c r="AP802" s="167">
        <f t="shared" si="979"/>
        <v>0</v>
      </c>
      <c r="AQ802" s="167">
        <f t="shared" si="979"/>
        <v>0</v>
      </c>
      <c r="AR802" s="167">
        <f t="shared" si="979"/>
        <v>0</v>
      </c>
      <c r="AS802" s="167">
        <f t="shared" si="979"/>
        <v>0</v>
      </c>
      <c r="AT802" s="167">
        <f t="shared" si="979"/>
        <v>0</v>
      </c>
      <c r="AU802" s="167">
        <f t="shared" si="979"/>
        <v>0</v>
      </c>
      <c r="AV802" s="167">
        <f t="shared" si="979"/>
        <v>0</v>
      </c>
      <c r="AW802" s="167">
        <f t="shared" si="979"/>
        <v>0</v>
      </c>
      <c r="AX802" s="167">
        <f t="shared" si="979"/>
        <v>0</v>
      </c>
      <c r="AY802" s="167">
        <f t="shared" si="979"/>
        <v>0</v>
      </c>
      <c r="AZ802" s="167">
        <f t="shared" si="979"/>
        <v>0</v>
      </c>
      <c r="BA802" s="167">
        <f t="shared" si="979"/>
        <v>0</v>
      </c>
      <c r="BB802" s="167">
        <f t="shared" si="979"/>
        <v>0</v>
      </c>
      <c r="BC802" s="167">
        <f t="shared" si="979"/>
        <v>0</v>
      </c>
      <c r="BD802" s="167">
        <f t="shared" si="979"/>
        <v>0</v>
      </c>
      <c r="BE802" s="167">
        <f t="shared" si="979"/>
        <v>0</v>
      </c>
      <c r="BG802" s="167"/>
    </row>
    <row r="803" spans="1:62">
      <c r="A803" s="93"/>
      <c r="B803" s="94"/>
      <c r="C803" s="324">
        <v>9</v>
      </c>
      <c r="D803" s="832"/>
      <c r="E803" s="833"/>
      <c r="F803" s="833"/>
      <c r="G803" s="834"/>
      <c r="H803" s="49"/>
      <c r="I803" s="50"/>
      <c r="J803" s="866"/>
      <c r="K803" s="867"/>
      <c r="L803" s="51"/>
      <c r="M803" s="52"/>
      <c r="N803" s="52"/>
      <c r="O803" s="52"/>
      <c r="P803" s="52"/>
      <c r="Q803" s="318">
        <f t="shared" si="963"/>
        <v>0</v>
      </c>
      <c r="R803" s="51"/>
      <c r="S803" s="60"/>
      <c r="T803" s="59"/>
      <c r="U803" s="59"/>
      <c r="V803" s="63"/>
      <c r="W803" s="319">
        <f t="shared" si="964"/>
        <v>0</v>
      </c>
      <c r="X803" s="320">
        <f t="shared" si="961"/>
        <v>0</v>
      </c>
      <c r="Y803" s="325">
        <f t="shared" si="967"/>
        <v>0</v>
      </c>
      <c r="Z803" s="51"/>
      <c r="AA803" s="334">
        <f t="shared" si="968"/>
        <v>0</v>
      </c>
      <c r="AB803" s="327" t="str">
        <f>IF(A803="A","√",IF('Formulario 1'!$D$11=8,IF('Cuadro de Personal'!Q803&gt;30,"E",IF(Y803&gt;48,"E","√")),IF(Y803&gt;48,"E","√")))</f>
        <v>√</v>
      </c>
      <c r="AC803" s="1">
        <f t="shared" si="965"/>
        <v>1</v>
      </c>
      <c r="AE803" s="1" t="str">
        <f t="shared" si="944"/>
        <v/>
      </c>
      <c r="AF803" s="1">
        <f t="shared" si="970"/>
        <v>0</v>
      </c>
      <c r="AG803" s="1">
        <f t="shared" ca="1" si="975"/>
        <v>14</v>
      </c>
      <c r="AH803" s="1" t="str">
        <f t="shared" si="971"/>
        <v/>
      </c>
      <c r="AI803" s="1" t="str">
        <f t="shared" si="972"/>
        <v/>
      </c>
      <c r="AJ803" s="1" t="str">
        <f t="shared" si="973"/>
        <v/>
      </c>
      <c r="AL803" s="167">
        <f t="shared" ref="AL803:BE803" si="980">+IF($AE803="CC",SUMIF($R803:$V803,AL$9,$R822:$V822),0)</f>
        <v>0</v>
      </c>
      <c r="AM803" s="167">
        <f t="shared" si="980"/>
        <v>0</v>
      </c>
      <c r="AN803" s="167">
        <f t="shared" si="980"/>
        <v>0</v>
      </c>
      <c r="AO803" s="167">
        <f t="shared" si="980"/>
        <v>0</v>
      </c>
      <c r="AP803" s="167">
        <f t="shared" si="980"/>
        <v>0</v>
      </c>
      <c r="AQ803" s="167">
        <f t="shared" si="980"/>
        <v>0</v>
      </c>
      <c r="AR803" s="167">
        <f t="shared" si="980"/>
        <v>0</v>
      </c>
      <c r="AS803" s="167">
        <f t="shared" si="980"/>
        <v>0</v>
      </c>
      <c r="AT803" s="167">
        <f t="shared" si="980"/>
        <v>0</v>
      </c>
      <c r="AU803" s="167">
        <f t="shared" si="980"/>
        <v>0</v>
      </c>
      <c r="AV803" s="167">
        <f t="shared" si="980"/>
        <v>0</v>
      </c>
      <c r="AW803" s="167">
        <f t="shared" si="980"/>
        <v>0</v>
      </c>
      <c r="AX803" s="167">
        <f t="shared" si="980"/>
        <v>0</v>
      </c>
      <c r="AY803" s="167">
        <f t="shared" si="980"/>
        <v>0</v>
      </c>
      <c r="AZ803" s="167">
        <f t="shared" si="980"/>
        <v>0</v>
      </c>
      <c r="BA803" s="167">
        <f t="shared" si="980"/>
        <v>0</v>
      </c>
      <c r="BB803" s="167">
        <f t="shared" si="980"/>
        <v>0</v>
      </c>
      <c r="BC803" s="167">
        <f t="shared" si="980"/>
        <v>0</v>
      </c>
      <c r="BD803" s="167">
        <f t="shared" si="980"/>
        <v>0</v>
      </c>
      <c r="BE803" s="167">
        <f t="shared" si="980"/>
        <v>0</v>
      </c>
      <c r="BG803" s="167"/>
    </row>
    <row r="804" spans="1:62">
      <c r="A804" s="93"/>
      <c r="B804" s="94"/>
      <c r="C804" s="324">
        <v>10</v>
      </c>
      <c r="D804" s="832"/>
      <c r="E804" s="833"/>
      <c r="F804" s="833"/>
      <c r="G804" s="834"/>
      <c r="H804" s="49"/>
      <c r="I804" s="50"/>
      <c r="J804" s="866"/>
      <c r="K804" s="867"/>
      <c r="L804" s="51"/>
      <c r="M804" s="52"/>
      <c r="N804" s="52"/>
      <c r="O804" s="52"/>
      <c r="P804" s="52"/>
      <c r="Q804" s="318">
        <f t="shared" si="963"/>
        <v>0</v>
      </c>
      <c r="R804" s="51"/>
      <c r="S804" s="60"/>
      <c r="T804" s="59"/>
      <c r="U804" s="59"/>
      <c r="V804" s="63"/>
      <c r="W804" s="319">
        <f t="shared" si="964"/>
        <v>0</v>
      </c>
      <c r="X804" s="320">
        <f t="shared" si="961"/>
        <v>0</v>
      </c>
      <c r="Y804" s="325">
        <f t="shared" si="967"/>
        <v>0</v>
      </c>
      <c r="Z804" s="51"/>
      <c r="AA804" s="334">
        <f t="shared" si="968"/>
        <v>0</v>
      </c>
      <c r="AB804" s="327" t="str">
        <f>IF(A804="A","√",IF('Formulario 1'!$D$11=8,IF('Cuadro de Personal'!Q804&gt;30,"E",IF(Y804&gt;48,"E","√")),IF(Y804&gt;48,"E","√")))</f>
        <v>√</v>
      </c>
      <c r="AC804" s="1">
        <f t="shared" si="965"/>
        <v>1</v>
      </c>
      <c r="AE804" s="1" t="str">
        <f t="shared" si="944"/>
        <v/>
      </c>
      <c r="AF804" s="1">
        <f t="shared" si="970"/>
        <v>0</v>
      </c>
      <c r="AG804" s="1">
        <f t="shared" ca="1" si="975"/>
        <v>14</v>
      </c>
      <c r="AH804" s="1" t="str">
        <f t="shared" si="971"/>
        <v/>
      </c>
      <c r="AI804" s="1" t="str">
        <f t="shared" si="972"/>
        <v/>
      </c>
      <c r="AJ804" s="1" t="str">
        <f t="shared" si="973"/>
        <v/>
      </c>
      <c r="AL804" s="167">
        <f t="shared" ref="AL804:BE804" si="981">+IF($AE804="CC",SUMIF($R804:$V804,AL$9,$R823:$V823),0)</f>
        <v>0</v>
      </c>
      <c r="AM804" s="167">
        <f t="shared" si="981"/>
        <v>0</v>
      </c>
      <c r="AN804" s="167">
        <f t="shared" si="981"/>
        <v>0</v>
      </c>
      <c r="AO804" s="167">
        <f t="shared" si="981"/>
        <v>0</v>
      </c>
      <c r="AP804" s="167">
        <f t="shared" si="981"/>
        <v>0</v>
      </c>
      <c r="AQ804" s="167">
        <f t="shared" si="981"/>
        <v>0</v>
      </c>
      <c r="AR804" s="167">
        <f t="shared" si="981"/>
        <v>0</v>
      </c>
      <c r="AS804" s="167">
        <f t="shared" si="981"/>
        <v>0</v>
      </c>
      <c r="AT804" s="167">
        <f t="shared" si="981"/>
        <v>0</v>
      </c>
      <c r="AU804" s="167">
        <f t="shared" si="981"/>
        <v>0</v>
      </c>
      <c r="AV804" s="167">
        <f t="shared" si="981"/>
        <v>0</v>
      </c>
      <c r="AW804" s="167">
        <f t="shared" si="981"/>
        <v>0</v>
      </c>
      <c r="AX804" s="167">
        <f t="shared" si="981"/>
        <v>0</v>
      </c>
      <c r="AY804" s="167">
        <f t="shared" si="981"/>
        <v>0</v>
      </c>
      <c r="AZ804" s="167">
        <f t="shared" si="981"/>
        <v>0</v>
      </c>
      <c r="BA804" s="167">
        <f t="shared" si="981"/>
        <v>0</v>
      </c>
      <c r="BB804" s="167">
        <f t="shared" si="981"/>
        <v>0</v>
      </c>
      <c r="BC804" s="167">
        <f t="shared" si="981"/>
        <v>0</v>
      </c>
      <c r="BD804" s="167">
        <f t="shared" si="981"/>
        <v>0</v>
      </c>
      <c r="BE804" s="167">
        <f t="shared" si="981"/>
        <v>0</v>
      </c>
      <c r="BG804" s="167"/>
    </row>
    <row r="805" spans="1:62">
      <c r="A805" s="93"/>
      <c r="B805" s="94"/>
      <c r="C805" s="324">
        <v>11</v>
      </c>
      <c r="D805" s="832"/>
      <c r="E805" s="833"/>
      <c r="F805" s="833"/>
      <c r="G805" s="834"/>
      <c r="H805" s="49"/>
      <c r="I805" s="50"/>
      <c r="J805" s="866"/>
      <c r="K805" s="867"/>
      <c r="L805" s="51"/>
      <c r="M805" s="52"/>
      <c r="N805" s="52"/>
      <c r="O805" s="52"/>
      <c r="P805" s="52"/>
      <c r="Q805" s="318">
        <f t="shared" si="963"/>
        <v>0</v>
      </c>
      <c r="R805" s="51"/>
      <c r="S805" s="60"/>
      <c r="T805" s="59"/>
      <c r="U805" s="59"/>
      <c r="V805" s="63"/>
      <c r="W805" s="319">
        <f t="shared" si="964"/>
        <v>0</v>
      </c>
      <c r="X805" s="320">
        <f t="shared" si="961"/>
        <v>0</v>
      </c>
      <c r="Y805" s="325">
        <f t="shared" si="967"/>
        <v>0</v>
      </c>
      <c r="Z805" s="51"/>
      <c r="AA805" s="334">
        <f t="shared" si="968"/>
        <v>0</v>
      </c>
      <c r="AB805" s="327" t="str">
        <f>IF(A805="A","√",IF('Formulario 1'!$D$11=8,IF('Cuadro de Personal'!Q805&gt;30,"E",IF(Y805&gt;48,"E","√")),IF(Y805&gt;48,"E","√")))</f>
        <v>√</v>
      </c>
      <c r="AC805" s="1">
        <f t="shared" si="965"/>
        <v>1</v>
      </c>
      <c r="AE805" s="1" t="str">
        <f t="shared" si="944"/>
        <v/>
      </c>
      <c r="AF805" s="1">
        <f t="shared" si="970"/>
        <v>0</v>
      </c>
      <c r="AG805" s="1">
        <f t="shared" ca="1" si="975"/>
        <v>14</v>
      </c>
      <c r="AH805" s="1" t="str">
        <f t="shared" si="971"/>
        <v/>
      </c>
      <c r="AI805" s="1" t="str">
        <f t="shared" si="972"/>
        <v/>
      </c>
      <c r="AJ805" s="1" t="str">
        <f t="shared" si="973"/>
        <v/>
      </c>
      <c r="AL805" s="167">
        <f t="shared" ref="AL805:BE805" si="982">+IF($AE805="CC",SUMIF($R805:$V805,AL$9,$R824:$V824),0)</f>
        <v>0</v>
      </c>
      <c r="AM805" s="167">
        <f t="shared" si="982"/>
        <v>0</v>
      </c>
      <c r="AN805" s="167">
        <f t="shared" si="982"/>
        <v>0</v>
      </c>
      <c r="AO805" s="167">
        <f t="shared" si="982"/>
        <v>0</v>
      </c>
      <c r="AP805" s="167">
        <f t="shared" si="982"/>
        <v>0</v>
      </c>
      <c r="AQ805" s="167">
        <f t="shared" si="982"/>
        <v>0</v>
      </c>
      <c r="AR805" s="167">
        <f t="shared" si="982"/>
        <v>0</v>
      </c>
      <c r="AS805" s="167">
        <f t="shared" si="982"/>
        <v>0</v>
      </c>
      <c r="AT805" s="167">
        <f t="shared" si="982"/>
        <v>0</v>
      </c>
      <c r="AU805" s="167">
        <f t="shared" si="982"/>
        <v>0</v>
      </c>
      <c r="AV805" s="167">
        <f t="shared" si="982"/>
        <v>0</v>
      </c>
      <c r="AW805" s="167">
        <f t="shared" si="982"/>
        <v>0</v>
      </c>
      <c r="AX805" s="167">
        <f t="shared" si="982"/>
        <v>0</v>
      </c>
      <c r="AY805" s="167">
        <f t="shared" si="982"/>
        <v>0</v>
      </c>
      <c r="AZ805" s="167">
        <f t="shared" si="982"/>
        <v>0</v>
      </c>
      <c r="BA805" s="167">
        <f t="shared" si="982"/>
        <v>0</v>
      </c>
      <c r="BB805" s="167">
        <f t="shared" si="982"/>
        <v>0</v>
      </c>
      <c r="BC805" s="167">
        <f t="shared" si="982"/>
        <v>0</v>
      </c>
      <c r="BD805" s="167">
        <f t="shared" si="982"/>
        <v>0</v>
      </c>
      <c r="BE805" s="167">
        <f t="shared" si="982"/>
        <v>0</v>
      </c>
      <c r="BG805" s="167"/>
    </row>
    <row r="806" spans="1:62">
      <c r="A806" s="93"/>
      <c r="B806" s="94"/>
      <c r="C806" s="324">
        <v>12</v>
      </c>
      <c r="D806" s="832"/>
      <c r="E806" s="833"/>
      <c r="F806" s="833"/>
      <c r="G806" s="834"/>
      <c r="H806" s="49"/>
      <c r="I806" s="50"/>
      <c r="J806" s="866"/>
      <c r="K806" s="867"/>
      <c r="L806" s="51"/>
      <c r="M806" s="52"/>
      <c r="N806" s="52"/>
      <c r="O806" s="52"/>
      <c r="P806" s="52"/>
      <c r="Q806" s="318">
        <f t="shared" si="963"/>
        <v>0</v>
      </c>
      <c r="R806" s="51"/>
      <c r="S806" s="60"/>
      <c r="T806" s="59"/>
      <c r="U806" s="59"/>
      <c r="V806" s="63"/>
      <c r="W806" s="319">
        <f t="shared" si="964"/>
        <v>0</v>
      </c>
      <c r="X806" s="320">
        <f t="shared" si="961"/>
        <v>0</v>
      </c>
      <c r="Y806" s="325">
        <f t="shared" si="967"/>
        <v>0</v>
      </c>
      <c r="Z806" s="51"/>
      <c r="AA806" s="334">
        <f t="shared" si="968"/>
        <v>0</v>
      </c>
      <c r="AB806" s="327" t="str">
        <f>IF(A806="A","√",IF('Formulario 1'!$D$11=8,IF('Cuadro de Personal'!Q806&gt;30,"E",IF(Y806&gt;48,"E","√")),IF(Y806&gt;48,"E","√")))</f>
        <v>√</v>
      </c>
      <c r="AC806" s="1">
        <f t="shared" si="965"/>
        <v>1</v>
      </c>
      <c r="AE806" s="1" t="str">
        <f t="shared" si="944"/>
        <v/>
      </c>
      <c r="AF806" s="1">
        <f t="shared" si="970"/>
        <v>0</v>
      </c>
      <c r="AG806" s="1">
        <f t="shared" ca="1" si="975"/>
        <v>14</v>
      </c>
      <c r="AH806" s="1" t="str">
        <f t="shared" si="971"/>
        <v/>
      </c>
      <c r="AI806" s="1" t="str">
        <f t="shared" si="972"/>
        <v/>
      </c>
      <c r="AJ806" s="1" t="str">
        <f t="shared" si="973"/>
        <v/>
      </c>
      <c r="AL806" s="167">
        <f t="shared" ref="AL806:BE806" si="983">+IF($AE806="CC",SUMIF($R806:$V806,AL$9,$R825:$V825),0)</f>
        <v>0</v>
      </c>
      <c r="AM806" s="167">
        <f t="shared" si="983"/>
        <v>0</v>
      </c>
      <c r="AN806" s="167">
        <f t="shared" si="983"/>
        <v>0</v>
      </c>
      <c r="AO806" s="167">
        <f t="shared" si="983"/>
        <v>0</v>
      </c>
      <c r="AP806" s="167">
        <f t="shared" si="983"/>
        <v>0</v>
      </c>
      <c r="AQ806" s="167">
        <f t="shared" si="983"/>
        <v>0</v>
      </c>
      <c r="AR806" s="167">
        <f t="shared" si="983"/>
        <v>0</v>
      </c>
      <c r="AS806" s="167">
        <f t="shared" si="983"/>
        <v>0</v>
      </c>
      <c r="AT806" s="167">
        <f t="shared" si="983"/>
        <v>0</v>
      </c>
      <c r="AU806" s="167">
        <f t="shared" si="983"/>
        <v>0</v>
      </c>
      <c r="AV806" s="167">
        <f t="shared" si="983"/>
        <v>0</v>
      </c>
      <c r="AW806" s="167">
        <f t="shared" si="983"/>
        <v>0</v>
      </c>
      <c r="AX806" s="167">
        <f t="shared" si="983"/>
        <v>0</v>
      </c>
      <c r="AY806" s="167">
        <f t="shared" si="983"/>
        <v>0</v>
      </c>
      <c r="AZ806" s="167">
        <f t="shared" si="983"/>
        <v>0</v>
      </c>
      <c r="BA806" s="167">
        <f t="shared" si="983"/>
        <v>0</v>
      </c>
      <c r="BB806" s="167">
        <f t="shared" si="983"/>
        <v>0</v>
      </c>
      <c r="BC806" s="167">
        <f t="shared" si="983"/>
        <v>0</v>
      </c>
      <c r="BD806" s="167">
        <f t="shared" si="983"/>
        <v>0</v>
      </c>
      <c r="BE806" s="167">
        <f t="shared" si="983"/>
        <v>0</v>
      </c>
      <c r="BG806" s="167"/>
    </row>
    <row r="807" spans="1:62">
      <c r="A807" s="93"/>
      <c r="B807" s="94"/>
      <c r="C807" s="324">
        <v>13</v>
      </c>
      <c r="D807" s="832"/>
      <c r="E807" s="833"/>
      <c r="F807" s="833"/>
      <c r="G807" s="834"/>
      <c r="H807" s="49"/>
      <c r="I807" s="50"/>
      <c r="J807" s="866"/>
      <c r="K807" s="867"/>
      <c r="L807" s="51"/>
      <c r="M807" s="52"/>
      <c r="N807" s="52"/>
      <c r="O807" s="52"/>
      <c r="P807" s="52"/>
      <c r="Q807" s="318">
        <f t="shared" si="963"/>
        <v>0</v>
      </c>
      <c r="R807" s="51"/>
      <c r="S807" s="60"/>
      <c r="T807" s="59"/>
      <c r="U807" s="59"/>
      <c r="V807" s="63"/>
      <c r="W807" s="319">
        <f t="shared" si="964"/>
        <v>0</v>
      </c>
      <c r="X807" s="320">
        <f t="shared" si="961"/>
        <v>0</v>
      </c>
      <c r="Y807" s="325">
        <f t="shared" si="967"/>
        <v>0</v>
      </c>
      <c r="Z807" s="51"/>
      <c r="AA807" s="334">
        <f t="shared" si="968"/>
        <v>0</v>
      </c>
      <c r="AB807" s="327" t="str">
        <f>IF(A807="A","√",IF('Formulario 1'!$D$11=8,IF('Cuadro de Personal'!Q807&gt;30,"E",IF(Y807&gt;48,"E","√")),IF(Y807&gt;48,"E","√")))</f>
        <v>√</v>
      </c>
      <c r="AC807" s="1">
        <f t="shared" si="965"/>
        <v>1</v>
      </c>
      <c r="AE807" s="1" t="str">
        <f t="shared" si="944"/>
        <v/>
      </c>
      <c r="AF807" s="1">
        <f t="shared" si="970"/>
        <v>0</v>
      </c>
      <c r="AG807" s="1">
        <f t="shared" ca="1" si="975"/>
        <v>14</v>
      </c>
      <c r="AH807" s="1" t="str">
        <f t="shared" si="971"/>
        <v/>
      </c>
      <c r="AI807" s="1" t="str">
        <f t="shared" si="972"/>
        <v/>
      </c>
      <c r="AJ807" s="1" t="str">
        <f t="shared" si="973"/>
        <v/>
      </c>
      <c r="AL807" s="167">
        <f t="shared" ref="AL807:BE807" si="984">+IF($AE807="CC",SUMIF($R807:$V807,AL$9,$R826:$V826),0)</f>
        <v>0</v>
      </c>
      <c r="AM807" s="167">
        <f t="shared" si="984"/>
        <v>0</v>
      </c>
      <c r="AN807" s="167">
        <f t="shared" si="984"/>
        <v>0</v>
      </c>
      <c r="AO807" s="167">
        <f t="shared" si="984"/>
        <v>0</v>
      </c>
      <c r="AP807" s="167">
        <f t="shared" si="984"/>
        <v>0</v>
      </c>
      <c r="AQ807" s="167">
        <f t="shared" si="984"/>
        <v>0</v>
      </c>
      <c r="AR807" s="167">
        <f t="shared" si="984"/>
        <v>0</v>
      </c>
      <c r="AS807" s="167">
        <f t="shared" si="984"/>
        <v>0</v>
      </c>
      <c r="AT807" s="167">
        <f t="shared" si="984"/>
        <v>0</v>
      </c>
      <c r="AU807" s="167">
        <f t="shared" si="984"/>
        <v>0</v>
      </c>
      <c r="AV807" s="167">
        <f t="shared" si="984"/>
        <v>0</v>
      </c>
      <c r="AW807" s="167">
        <f t="shared" si="984"/>
        <v>0</v>
      </c>
      <c r="AX807" s="167">
        <f t="shared" si="984"/>
        <v>0</v>
      </c>
      <c r="AY807" s="167">
        <f t="shared" si="984"/>
        <v>0</v>
      </c>
      <c r="AZ807" s="167">
        <f t="shared" si="984"/>
        <v>0</v>
      </c>
      <c r="BA807" s="167">
        <f t="shared" si="984"/>
        <v>0</v>
      </c>
      <c r="BB807" s="167">
        <f t="shared" si="984"/>
        <v>0</v>
      </c>
      <c r="BC807" s="167">
        <f t="shared" si="984"/>
        <v>0</v>
      </c>
      <c r="BD807" s="167">
        <f t="shared" si="984"/>
        <v>0</v>
      </c>
      <c r="BE807" s="167">
        <f t="shared" si="984"/>
        <v>0</v>
      </c>
      <c r="BG807" s="167"/>
    </row>
    <row r="808" spans="1:62">
      <c r="A808" s="93"/>
      <c r="B808" s="94"/>
      <c r="C808" s="324">
        <v>14</v>
      </c>
      <c r="D808" s="832"/>
      <c r="E808" s="833"/>
      <c r="F808" s="833"/>
      <c r="G808" s="834"/>
      <c r="H808" s="49"/>
      <c r="I808" s="50"/>
      <c r="J808" s="866"/>
      <c r="K808" s="867"/>
      <c r="L808" s="51"/>
      <c r="M808" s="52"/>
      <c r="N808" s="52"/>
      <c r="O808" s="52"/>
      <c r="P808" s="52"/>
      <c r="Q808" s="318">
        <f t="shared" si="963"/>
        <v>0</v>
      </c>
      <c r="R808" s="51"/>
      <c r="S808" s="60"/>
      <c r="T808" s="59"/>
      <c r="U808" s="59"/>
      <c r="V808" s="63"/>
      <c r="W808" s="319">
        <f t="shared" si="964"/>
        <v>0</v>
      </c>
      <c r="X808" s="320">
        <f t="shared" si="961"/>
        <v>0</v>
      </c>
      <c r="Y808" s="325">
        <f t="shared" si="967"/>
        <v>0</v>
      </c>
      <c r="Z808" s="51"/>
      <c r="AA808" s="334">
        <f t="shared" si="968"/>
        <v>0</v>
      </c>
      <c r="AB808" s="327" t="str">
        <f>IF(A808="A","√",IF('Formulario 1'!$D$11=8,IF('Cuadro de Personal'!Q808&gt;30,"E",IF(Y808&gt;48,"E","√")),IF(Y808&gt;48,"E","√")))</f>
        <v>√</v>
      </c>
      <c r="AC808" s="1">
        <f t="shared" si="965"/>
        <v>1</v>
      </c>
      <c r="AE808" s="1" t="str">
        <f t="shared" si="944"/>
        <v/>
      </c>
      <c r="AF808" s="1">
        <f t="shared" si="970"/>
        <v>0</v>
      </c>
      <c r="AG808" s="1">
        <f t="shared" ca="1" si="975"/>
        <v>14</v>
      </c>
      <c r="AH808" s="1" t="str">
        <f t="shared" si="971"/>
        <v/>
      </c>
      <c r="AI808" s="1" t="str">
        <f t="shared" si="972"/>
        <v/>
      </c>
      <c r="AJ808" s="1" t="str">
        <f t="shared" si="973"/>
        <v/>
      </c>
      <c r="AL808" s="167">
        <f t="shared" ref="AL808:BE808" si="985">+IF($AE808="CC",SUMIF($R808:$V808,AL$9,$R827:$V827),0)</f>
        <v>0</v>
      </c>
      <c r="AM808" s="167">
        <f t="shared" si="985"/>
        <v>0</v>
      </c>
      <c r="AN808" s="167">
        <f t="shared" si="985"/>
        <v>0</v>
      </c>
      <c r="AO808" s="167">
        <f t="shared" si="985"/>
        <v>0</v>
      </c>
      <c r="AP808" s="167">
        <f t="shared" si="985"/>
        <v>0</v>
      </c>
      <c r="AQ808" s="167">
        <f t="shared" si="985"/>
        <v>0</v>
      </c>
      <c r="AR808" s="167">
        <f t="shared" si="985"/>
        <v>0</v>
      </c>
      <c r="AS808" s="167">
        <f t="shared" si="985"/>
        <v>0</v>
      </c>
      <c r="AT808" s="167">
        <f t="shared" si="985"/>
        <v>0</v>
      </c>
      <c r="AU808" s="167">
        <f t="shared" si="985"/>
        <v>0</v>
      </c>
      <c r="AV808" s="167">
        <f t="shared" si="985"/>
        <v>0</v>
      </c>
      <c r="AW808" s="167">
        <f t="shared" si="985"/>
        <v>0</v>
      </c>
      <c r="AX808" s="167">
        <f t="shared" si="985"/>
        <v>0</v>
      </c>
      <c r="AY808" s="167">
        <f t="shared" si="985"/>
        <v>0</v>
      </c>
      <c r="AZ808" s="167">
        <f t="shared" si="985"/>
        <v>0</v>
      </c>
      <c r="BA808" s="167">
        <f t="shared" si="985"/>
        <v>0</v>
      </c>
      <c r="BB808" s="167">
        <f t="shared" si="985"/>
        <v>0</v>
      </c>
      <c r="BC808" s="167">
        <f t="shared" si="985"/>
        <v>0</v>
      </c>
      <c r="BD808" s="167">
        <f t="shared" si="985"/>
        <v>0</v>
      </c>
      <c r="BE808" s="167">
        <f t="shared" si="985"/>
        <v>0</v>
      </c>
      <c r="BG808" s="167"/>
    </row>
    <row r="809" spans="1:62">
      <c r="A809" s="93"/>
      <c r="B809" s="94"/>
      <c r="C809" s="324">
        <v>15</v>
      </c>
      <c r="D809" s="832"/>
      <c r="E809" s="833"/>
      <c r="F809" s="833"/>
      <c r="G809" s="834"/>
      <c r="H809" s="49"/>
      <c r="I809" s="50"/>
      <c r="J809" s="866"/>
      <c r="K809" s="867"/>
      <c r="L809" s="51"/>
      <c r="M809" s="52"/>
      <c r="N809" s="52"/>
      <c r="O809" s="52"/>
      <c r="P809" s="52"/>
      <c r="Q809" s="318">
        <f t="shared" si="963"/>
        <v>0</v>
      </c>
      <c r="R809" s="51"/>
      <c r="S809" s="60"/>
      <c r="T809" s="59"/>
      <c r="U809" s="59"/>
      <c r="V809" s="63"/>
      <c r="W809" s="319">
        <f t="shared" si="964"/>
        <v>0</v>
      </c>
      <c r="X809" s="320">
        <f t="shared" si="961"/>
        <v>0</v>
      </c>
      <c r="Y809" s="325">
        <f t="shared" si="967"/>
        <v>0</v>
      </c>
      <c r="Z809" s="51"/>
      <c r="AA809" s="334">
        <f t="shared" si="968"/>
        <v>0</v>
      </c>
      <c r="AB809" s="327" t="str">
        <f>IF(A809="A","√",IF('Formulario 1'!$D$11=8,IF('Cuadro de Personal'!Q809&gt;30,"E",IF(Y809&gt;48,"E","√")),IF(Y809&gt;48,"E","√")))</f>
        <v>√</v>
      </c>
      <c r="AC809" s="1">
        <f t="shared" si="965"/>
        <v>1</v>
      </c>
      <c r="AE809" s="1" t="str">
        <f t="shared" si="944"/>
        <v/>
      </c>
      <c r="AF809" s="1">
        <f t="shared" si="970"/>
        <v>0</v>
      </c>
      <c r="AG809" s="1">
        <f t="shared" ca="1" si="975"/>
        <v>14</v>
      </c>
      <c r="AH809" s="1" t="str">
        <f t="shared" si="971"/>
        <v/>
      </c>
      <c r="AI809" s="1" t="str">
        <f t="shared" si="972"/>
        <v/>
      </c>
      <c r="AJ809" s="1" t="str">
        <f t="shared" si="973"/>
        <v/>
      </c>
      <c r="AL809" s="167">
        <f t="shared" ref="AL809:BE809" si="986">+IF($AE809="CC",SUMIF($R809:$V809,AL$9,$R828:$V828),0)</f>
        <v>0</v>
      </c>
      <c r="AM809" s="167">
        <f t="shared" si="986"/>
        <v>0</v>
      </c>
      <c r="AN809" s="167">
        <f t="shared" si="986"/>
        <v>0</v>
      </c>
      <c r="AO809" s="167">
        <f t="shared" si="986"/>
        <v>0</v>
      </c>
      <c r="AP809" s="167">
        <f t="shared" si="986"/>
        <v>0</v>
      </c>
      <c r="AQ809" s="167">
        <f t="shared" si="986"/>
        <v>0</v>
      </c>
      <c r="AR809" s="167">
        <f t="shared" si="986"/>
        <v>0</v>
      </c>
      <c r="AS809" s="167">
        <f t="shared" si="986"/>
        <v>0</v>
      </c>
      <c r="AT809" s="167">
        <f t="shared" si="986"/>
        <v>0</v>
      </c>
      <c r="AU809" s="167">
        <f t="shared" si="986"/>
        <v>0</v>
      </c>
      <c r="AV809" s="167">
        <f t="shared" si="986"/>
        <v>0</v>
      </c>
      <c r="AW809" s="167">
        <f t="shared" si="986"/>
        <v>0</v>
      </c>
      <c r="AX809" s="167">
        <f t="shared" si="986"/>
        <v>0</v>
      </c>
      <c r="AY809" s="167">
        <f t="shared" si="986"/>
        <v>0</v>
      </c>
      <c r="AZ809" s="167">
        <f t="shared" si="986"/>
        <v>0</v>
      </c>
      <c r="BA809" s="167">
        <f t="shared" si="986"/>
        <v>0</v>
      </c>
      <c r="BB809" s="167">
        <f t="shared" si="986"/>
        <v>0</v>
      </c>
      <c r="BC809" s="167">
        <f t="shared" si="986"/>
        <v>0</v>
      </c>
      <c r="BD809" s="167">
        <f t="shared" si="986"/>
        <v>0</v>
      </c>
      <c r="BE809" s="167">
        <f t="shared" si="986"/>
        <v>0</v>
      </c>
      <c r="BG809" s="167"/>
    </row>
    <row r="810" spans="1:62">
      <c r="A810" s="93"/>
      <c r="B810" s="94"/>
      <c r="C810" s="324">
        <v>16</v>
      </c>
      <c r="D810" s="832"/>
      <c r="E810" s="833"/>
      <c r="F810" s="833"/>
      <c r="G810" s="834"/>
      <c r="H810" s="49"/>
      <c r="I810" s="50"/>
      <c r="J810" s="866"/>
      <c r="K810" s="867"/>
      <c r="L810" s="51"/>
      <c r="M810" s="52"/>
      <c r="N810" s="52"/>
      <c r="O810" s="52"/>
      <c r="P810" s="52"/>
      <c r="Q810" s="318">
        <f t="shared" si="963"/>
        <v>0</v>
      </c>
      <c r="R810" s="51"/>
      <c r="S810" s="60"/>
      <c r="T810" s="59"/>
      <c r="U810" s="59"/>
      <c r="V810" s="63"/>
      <c r="W810" s="319">
        <f t="shared" si="964"/>
        <v>0</v>
      </c>
      <c r="X810" s="320">
        <f t="shared" si="961"/>
        <v>0</v>
      </c>
      <c r="Y810" s="325">
        <f t="shared" si="967"/>
        <v>0</v>
      </c>
      <c r="Z810" s="51"/>
      <c r="AA810" s="334">
        <f t="shared" si="968"/>
        <v>0</v>
      </c>
      <c r="AB810" s="327" t="str">
        <f>IF(A810="A","√",IF('Formulario 1'!$D$11=8,IF('Cuadro de Personal'!Q810&gt;30,"E",IF(Y810&gt;48,"E","√")),IF(Y810&gt;48,"E","√")))</f>
        <v>√</v>
      </c>
      <c r="AC810" s="1">
        <f t="shared" si="965"/>
        <v>1</v>
      </c>
      <c r="AE810" s="1" t="str">
        <f t="shared" si="944"/>
        <v/>
      </c>
      <c r="AF810" s="1">
        <f t="shared" si="970"/>
        <v>0</v>
      </c>
      <c r="AG810" s="1">
        <f t="shared" ca="1" si="975"/>
        <v>14</v>
      </c>
      <c r="AH810" s="1" t="str">
        <f t="shared" si="971"/>
        <v/>
      </c>
      <c r="AI810" s="1" t="str">
        <f t="shared" si="972"/>
        <v/>
      </c>
      <c r="AJ810" s="1" t="str">
        <f t="shared" si="973"/>
        <v/>
      </c>
      <c r="AL810" s="167">
        <f t="shared" ref="AL810:BE810" si="987">+IF($AE810="CC",SUMIF($R810:$V810,AL$9,$R829:$V829),0)</f>
        <v>0</v>
      </c>
      <c r="AM810" s="167">
        <f t="shared" si="987"/>
        <v>0</v>
      </c>
      <c r="AN810" s="167">
        <f t="shared" si="987"/>
        <v>0</v>
      </c>
      <c r="AO810" s="167">
        <f t="shared" si="987"/>
        <v>0</v>
      </c>
      <c r="AP810" s="167">
        <f t="shared" si="987"/>
        <v>0</v>
      </c>
      <c r="AQ810" s="167">
        <f t="shared" si="987"/>
        <v>0</v>
      </c>
      <c r="AR810" s="167">
        <f t="shared" si="987"/>
        <v>0</v>
      </c>
      <c r="AS810" s="167">
        <f t="shared" si="987"/>
        <v>0</v>
      </c>
      <c r="AT810" s="167">
        <f t="shared" si="987"/>
        <v>0</v>
      </c>
      <c r="AU810" s="167">
        <f t="shared" si="987"/>
        <v>0</v>
      </c>
      <c r="AV810" s="167">
        <f t="shared" si="987"/>
        <v>0</v>
      </c>
      <c r="AW810" s="167">
        <f t="shared" si="987"/>
        <v>0</v>
      </c>
      <c r="AX810" s="167">
        <f t="shared" si="987"/>
        <v>0</v>
      </c>
      <c r="AY810" s="167">
        <f t="shared" si="987"/>
        <v>0</v>
      </c>
      <c r="AZ810" s="167">
        <f t="shared" si="987"/>
        <v>0</v>
      </c>
      <c r="BA810" s="167">
        <f t="shared" si="987"/>
        <v>0</v>
      </c>
      <c r="BB810" s="167">
        <f t="shared" si="987"/>
        <v>0</v>
      </c>
      <c r="BC810" s="167">
        <f t="shared" si="987"/>
        <v>0</v>
      </c>
      <c r="BD810" s="167">
        <f t="shared" si="987"/>
        <v>0</v>
      </c>
      <c r="BE810" s="167">
        <f t="shared" si="987"/>
        <v>0</v>
      </c>
      <c r="BG810" s="167"/>
    </row>
    <row r="811" spans="1:62">
      <c r="A811" s="93"/>
      <c r="B811" s="94"/>
      <c r="C811" s="324">
        <v>17</v>
      </c>
      <c r="D811" s="832"/>
      <c r="E811" s="833"/>
      <c r="F811" s="833"/>
      <c r="G811" s="834"/>
      <c r="H811" s="49"/>
      <c r="I811" s="50"/>
      <c r="J811" s="866"/>
      <c r="K811" s="867"/>
      <c r="L811" s="51"/>
      <c r="M811" s="52"/>
      <c r="N811" s="52"/>
      <c r="O811" s="52"/>
      <c r="P811" s="52"/>
      <c r="Q811" s="318">
        <f t="shared" si="963"/>
        <v>0</v>
      </c>
      <c r="R811" s="51"/>
      <c r="S811" s="60"/>
      <c r="T811" s="59"/>
      <c r="U811" s="59"/>
      <c r="V811" s="63"/>
      <c r="W811" s="319">
        <f t="shared" si="964"/>
        <v>0</v>
      </c>
      <c r="X811" s="320">
        <f t="shared" si="961"/>
        <v>0</v>
      </c>
      <c r="Y811" s="325">
        <f t="shared" si="967"/>
        <v>0</v>
      </c>
      <c r="Z811" s="51"/>
      <c r="AA811" s="334">
        <f t="shared" si="968"/>
        <v>0</v>
      </c>
      <c r="AB811" s="327" t="str">
        <f>IF(A811="A","√",IF('Formulario 1'!$D$11=8,IF('Cuadro de Personal'!Q811&gt;30,"E",IF(Y811&gt;48,"E","√")),IF(Y811&gt;48,"E","√")))</f>
        <v>√</v>
      </c>
      <c r="AC811" s="1">
        <f t="shared" si="965"/>
        <v>1</v>
      </c>
      <c r="AE811" s="1" t="str">
        <f t="shared" si="944"/>
        <v/>
      </c>
      <c r="AF811" s="1">
        <f t="shared" si="970"/>
        <v>0</v>
      </c>
      <c r="AG811" s="1">
        <f t="shared" ca="1" si="975"/>
        <v>14</v>
      </c>
      <c r="AH811" s="1" t="str">
        <f t="shared" si="971"/>
        <v/>
      </c>
      <c r="AI811" s="1" t="str">
        <f t="shared" si="972"/>
        <v/>
      </c>
      <c r="AJ811" s="1" t="str">
        <f t="shared" si="973"/>
        <v/>
      </c>
      <c r="AL811" s="167">
        <f t="shared" ref="AL811:BE811" si="988">+IF($AE811="CC",SUMIF($R811:$V811,AL$9,$R830:$V830),0)</f>
        <v>0</v>
      </c>
      <c r="AM811" s="167">
        <f t="shared" si="988"/>
        <v>0</v>
      </c>
      <c r="AN811" s="167">
        <f t="shared" si="988"/>
        <v>0</v>
      </c>
      <c r="AO811" s="167">
        <f t="shared" si="988"/>
        <v>0</v>
      </c>
      <c r="AP811" s="167">
        <f t="shared" si="988"/>
        <v>0</v>
      </c>
      <c r="AQ811" s="167">
        <f t="shared" si="988"/>
        <v>0</v>
      </c>
      <c r="AR811" s="167">
        <f t="shared" si="988"/>
        <v>0</v>
      </c>
      <c r="AS811" s="167">
        <f t="shared" si="988"/>
        <v>0</v>
      </c>
      <c r="AT811" s="167">
        <f t="shared" si="988"/>
        <v>0</v>
      </c>
      <c r="AU811" s="167">
        <f t="shared" si="988"/>
        <v>0</v>
      </c>
      <c r="AV811" s="167">
        <f t="shared" si="988"/>
        <v>0</v>
      </c>
      <c r="AW811" s="167">
        <f t="shared" si="988"/>
        <v>0</v>
      </c>
      <c r="AX811" s="167">
        <f t="shared" si="988"/>
        <v>0</v>
      </c>
      <c r="AY811" s="167">
        <f t="shared" si="988"/>
        <v>0</v>
      </c>
      <c r="AZ811" s="167">
        <f t="shared" si="988"/>
        <v>0</v>
      </c>
      <c r="BA811" s="167">
        <f t="shared" si="988"/>
        <v>0</v>
      </c>
      <c r="BB811" s="167">
        <f t="shared" si="988"/>
        <v>0</v>
      </c>
      <c r="BC811" s="167">
        <f t="shared" si="988"/>
        <v>0</v>
      </c>
      <c r="BD811" s="167">
        <f t="shared" si="988"/>
        <v>0</v>
      </c>
      <c r="BE811" s="167">
        <f t="shared" si="988"/>
        <v>0</v>
      </c>
      <c r="BG811" s="167"/>
    </row>
    <row r="812" spans="1:62" ht="15.75" thickBot="1">
      <c r="A812" s="95"/>
      <c r="B812" s="96"/>
      <c r="C812" s="328">
        <v>18</v>
      </c>
      <c r="D812" s="858"/>
      <c r="E812" s="859"/>
      <c r="F812" s="859"/>
      <c r="G812" s="860"/>
      <c r="H812" s="53"/>
      <c r="I812" s="54"/>
      <c r="J812" s="861"/>
      <c r="K812" s="862"/>
      <c r="L812" s="55"/>
      <c r="M812" s="56"/>
      <c r="N812" s="56"/>
      <c r="O812" s="56"/>
      <c r="P812" s="56"/>
      <c r="Q812" s="329">
        <f t="shared" si="963"/>
        <v>0</v>
      </c>
      <c r="R812" s="55"/>
      <c r="S812" s="61"/>
      <c r="T812" s="64"/>
      <c r="U812" s="64"/>
      <c r="V812" s="65"/>
      <c r="W812" s="319">
        <f t="shared" si="964"/>
        <v>0</v>
      </c>
      <c r="X812" s="320">
        <f t="shared" si="961"/>
        <v>0</v>
      </c>
      <c r="Y812" s="330">
        <f t="shared" si="967"/>
        <v>0</v>
      </c>
      <c r="Z812" s="58"/>
      <c r="AA812" s="335">
        <f t="shared" si="968"/>
        <v>0</v>
      </c>
      <c r="AB812" s="332" t="str">
        <f>IF(A812="A","√",IF('Formulario 1'!$D$11=8,IF('Cuadro de Personal'!Q812&gt;30,"E",IF(Y812&gt;48,"E","√")),IF(Y812&gt;48,"E","√")))</f>
        <v>√</v>
      </c>
      <c r="AC812" s="1">
        <f t="shared" si="965"/>
        <v>1</v>
      </c>
      <c r="AE812" s="1" t="str">
        <f t="shared" si="944"/>
        <v/>
      </c>
      <c r="AF812" s="1">
        <f t="shared" si="970"/>
        <v>0</v>
      </c>
      <c r="AG812" s="1">
        <f t="shared" ca="1" si="975"/>
        <v>14</v>
      </c>
      <c r="AH812" s="1" t="str">
        <f t="shared" si="971"/>
        <v/>
      </c>
      <c r="AI812" s="1" t="str">
        <f t="shared" si="972"/>
        <v/>
      </c>
      <c r="AJ812" s="1" t="str">
        <f t="shared" si="973"/>
        <v/>
      </c>
      <c r="AL812" s="167">
        <f t="shared" ref="AL812:BE812" si="989">+IF($AE812="CC",SUMIF($R812:$V812,AL$9,$R831:$V831),0)</f>
        <v>0</v>
      </c>
      <c r="AM812" s="167">
        <f t="shared" si="989"/>
        <v>0</v>
      </c>
      <c r="AN812" s="167">
        <f t="shared" si="989"/>
        <v>0</v>
      </c>
      <c r="AO812" s="167">
        <f t="shared" si="989"/>
        <v>0</v>
      </c>
      <c r="AP812" s="167">
        <f t="shared" si="989"/>
        <v>0</v>
      </c>
      <c r="AQ812" s="167">
        <f t="shared" si="989"/>
        <v>0</v>
      </c>
      <c r="AR812" s="167">
        <f t="shared" si="989"/>
        <v>0</v>
      </c>
      <c r="AS812" s="167">
        <f t="shared" si="989"/>
        <v>0</v>
      </c>
      <c r="AT812" s="167">
        <f t="shared" si="989"/>
        <v>0</v>
      </c>
      <c r="AU812" s="167">
        <f t="shared" si="989"/>
        <v>0</v>
      </c>
      <c r="AV812" s="167">
        <f t="shared" si="989"/>
        <v>0</v>
      </c>
      <c r="AW812" s="167">
        <f t="shared" si="989"/>
        <v>0</v>
      </c>
      <c r="AX812" s="167">
        <f t="shared" si="989"/>
        <v>0</v>
      </c>
      <c r="AY812" s="167">
        <f t="shared" si="989"/>
        <v>0</v>
      </c>
      <c r="AZ812" s="167">
        <f t="shared" si="989"/>
        <v>0</v>
      </c>
      <c r="BA812" s="167">
        <f t="shared" si="989"/>
        <v>0</v>
      </c>
      <c r="BB812" s="167">
        <f t="shared" si="989"/>
        <v>0</v>
      </c>
      <c r="BC812" s="167">
        <f t="shared" si="989"/>
        <v>0</v>
      </c>
      <c r="BD812" s="167">
        <f t="shared" si="989"/>
        <v>0</v>
      </c>
      <c r="BE812" s="167">
        <f t="shared" si="989"/>
        <v>0</v>
      </c>
      <c r="BG812" s="167"/>
    </row>
    <row r="813" spans="1:62" ht="15.75" customHeight="1" thickBot="1">
      <c r="C813" s="66"/>
      <c r="D813" s="66"/>
      <c r="E813" s="66"/>
      <c r="F813" s="66"/>
      <c r="G813" s="66"/>
      <c r="H813" s="117"/>
      <c r="I813" s="863" t="s">
        <v>959</v>
      </c>
      <c r="J813" s="864"/>
      <c r="K813" s="865"/>
      <c r="L813" s="68">
        <f t="shared" ref="L813:S813" si="990">+SUM(L795:L812)-SUMIF($A795:$A812,"A",L795:L812)</f>
        <v>0</v>
      </c>
      <c r="M813" s="67">
        <f t="shared" si="990"/>
        <v>0</v>
      </c>
      <c r="N813" s="67">
        <f t="shared" si="990"/>
        <v>0</v>
      </c>
      <c r="O813" s="67">
        <f t="shared" si="990"/>
        <v>0</v>
      </c>
      <c r="P813" s="67">
        <f t="shared" si="990"/>
        <v>0</v>
      </c>
      <c r="Q813" s="69">
        <f t="shared" si="990"/>
        <v>0</v>
      </c>
      <c r="R813" s="158">
        <f t="shared" si="990"/>
        <v>0</v>
      </c>
      <c r="S813" s="116">
        <f t="shared" si="990"/>
        <v>0</v>
      </c>
      <c r="T813" s="116">
        <f>+SUM(T795:T812)-SUMIF($A795:$A812,"A",T795:T812)</f>
        <v>0</v>
      </c>
      <c r="U813" s="116">
        <f>+SUM(U795:U812)-SUMIF($A795:$A812,"A",U795:U812)</f>
        <v>0</v>
      </c>
      <c r="V813" s="73">
        <f>+SUM(V795:V812)-SUMIF($A795:$A812,"A",V795:V812)</f>
        <v>0</v>
      </c>
      <c r="W813" s="70">
        <f>+SUM(Q813:V813)</f>
        <v>0</v>
      </c>
      <c r="X813" s="71">
        <f>+SUM(X795:X812)</f>
        <v>0</v>
      </c>
      <c r="Y813" s="71">
        <f>+SUM(Y795:Y812)-SUMIF($A795:$A812,"A",Y795:Y812)</f>
        <v>0</v>
      </c>
      <c r="Z813" s="72">
        <f>+SUM(Z795:Z812)</f>
        <v>0</v>
      </c>
      <c r="AA813" s="73">
        <f>+SUM(AA795:AA812)-SUMIF($A795:$A812,"A",AA795:AA812)</f>
        <v>0</v>
      </c>
      <c r="AB813" s="301" t="str">
        <f>IF($C792="n.a.","√",IF(AND(Q815="√",D817=E817,F817=G817),IF(B814="Coordinador de Departamento: asignado",IF(AC813=18,"√","Er"),IF(B814="",IF(AC813=18,"√","Er"),"Er")),"Er"))</f>
        <v>√</v>
      </c>
      <c r="AC813" s="1">
        <f>+SUM(AC795:AC812)</f>
        <v>18</v>
      </c>
      <c r="AE813" s="1" t="str">
        <f t="shared" si="944"/>
        <v/>
      </c>
      <c r="AF813" s="1">
        <f t="shared" si="970"/>
        <v>1</v>
      </c>
      <c r="AG813" s="1">
        <f t="shared" ca="1" si="975"/>
        <v>15</v>
      </c>
      <c r="AH813" s="1">
        <f t="shared" ca="1" si="971"/>
        <v>15</v>
      </c>
      <c r="AI813" s="1" t="str">
        <f t="shared" ca="1" si="972"/>
        <v>CP15</v>
      </c>
      <c r="AJ813" s="1" t="str">
        <f t="shared" si="973"/>
        <v>√</v>
      </c>
      <c r="AL813" s="167">
        <f t="shared" ref="AL813:BE813" si="991">+IF($AE813="CC",SUMIF($R813:$V813,AL$9,$R832:$V832),0)</f>
        <v>0</v>
      </c>
      <c r="AM813" s="167">
        <f t="shared" si="991"/>
        <v>0</v>
      </c>
      <c r="AN813" s="167">
        <f t="shared" si="991"/>
        <v>0</v>
      </c>
      <c r="AO813" s="167">
        <f t="shared" si="991"/>
        <v>0</v>
      </c>
      <c r="AP813" s="167">
        <f t="shared" si="991"/>
        <v>0</v>
      </c>
      <c r="AQ813" s="167">
        <f t="shared" si="991"/>
        <v>0</v>
      </c>
      <c r="AR813" s="167">
        <f t="shared" si="991"/>
        <v>0</v>
      </c>
      <c r="AS813" s="167">
        <f t="shared" si="991"/>
        <v>0</v>
      </c>
      <c r="AT813" s="167">
        <f t="shared" si="991"/>
        <v>0</v>
      </c>
      <c r="AU813" s="167">
        <f t="shared" si="991"/>
        <v>0</v>
      </c>
      <c r="AV813" s="167">
        <f t="shared" si="991"/>
        <v>0</v>
      </c>
      <c r="AW813" s="167">
        <f t="shared" si="991"/>
        <v>0</v>
      </c>
      <c r="AX813" s="167">
        <f t="shared" si="991"/>
        <v>0</v>
      </c>
      <c r="AY813" s="167">
        <f t="shared" si="991"/>
        <v>0</v>
      </c>
      <c r="AZ813" s="167">
        <f t="shared" si="991"/>
        <v>0</v>
      </c>
      <c r="BA813" s="167">
        <f t="shared" si="991"/>
        <v>0</v>
      </c>
      <c r="BB813" s="167">
        <f t="shared" si="991"/>
        <v>0</v>
      </c>
      <c r="BC813" s="167">
        <f t="shared" si="991"/>
        <v>0</v>
      </c>
      <c r="BD813" s="167">
        <f t="shared" si="991"/>
        <v>0</v>
      </c>
      <c r="BE813" s="167">
        <f t="shared" si="991"/>
        <v>0</v>
      </c>
      <c r="BH813" s="308">
        <f>+X813</f>
        <v>0</v>
      </c>
    </row>
    <row r="814" spans="1:62" ht="15.75" customHeight="1">
      <c r="B814" s="912" t="str">
        <f>IF($C792="n.a.","",IF(LOOKUP(A785,'Hoja de Cálculo'!$S$20:$S$45,'Hoja de Cálculo'!$AD$20:$AD$45)=0,"",IF(A815="","Coordinador de Departamento: sin asignar","Coordinador de Departamento: asignado")))</f>
        <v/>
      </c>
      <c r="C814" s="913"/>
      <c r="D814" s="913"/>
      <c r="E814" s="913"/>
      <c r="F814" s="913"/>
      <c r="G814" s="914"/>
      <c r="I814" s="915" t="s">
        <v>954</v>
      </c>
      <c r="J814" s="916"/>
      <c r="K814" s="917"/>
      <c r="L814" s="75" t="str">
        <f>IF($C792="n.a.","n.a.",LOOKUP($A785,'Hoja de Cálculo'!$S$20:$S$45,'Hoja de Cálculo'!W$20:W$45))</f>
        <v>n.a.</v>
      </c>
      <c r="M814" s="74" t="str">
        <f>IF($C792="n.a.","n.a.",LOOKUP($A785,'Hoja de Cálculo'!$S$20:$S$45,'Hoja de Cálculo'!X$20:X$45))</f>
        <v>n.a.</v>
      </c>
      <c r="N814" s="74" t="str">
        <f>IF($C792="n.a.","n.a.",LOOKUP($A785,'Hoja de Cálculo'!$S$20:$S$45,'Hoja de Cálculo'!Y$20:Y$45))</f>
        <v>n.a.</v>
      </c>
      <c r="O814" s="74" t="str">
        <f>IF($C792="n.a.","n.a.",LOOKUP($A785,'Hoja de Cálculo'!$S$20:$S$45,'Hoja de Cálculo'!Z$20:Z$45))</f>
        <v>n.a.</v>
      </c>
      <c r="P814" s="74" t="str">
        <f>IF($C792="n.a.","n.a.",LOOKUP($A785,'Hoja de Cálculo'!$S$20:$S$45,'Hoja de Cálculo'!AA$20:AA$45))</f>
        <v>n.a.</v>
      </c>
      <c r="Q814" s="76">
        <f>+SUM(L814:P814)</f>
        <v>0</v>
      </c>
      <c r="R814" s="77" t="str">
        <f>+IF(R794=2,LOOKUP($A785,'Hoja de Cálculo'!$S$20:$S$45,'Hoja de Cálculo'!$AD$20:$AD$45),"")</f>
        <v/>
      </c>
      <c r="S814" s="77" t="str">
        <f>+IF(S794=2,LOOKUP($A785,'Hoja de Cálculo'!$S$20:$S$45,'Hoja de Cálculo'!$AD$20:$AD$45),"")</f>
        <v/>
      </c>
      <c r="T814" s="77" t="str">
        <f>+IF(T794=2,LOOKUP($A785,'Hoja de Cálculo'!$S$20:$S$45,'Hoja de Cálculo'!$AD$20:$AD$45),"")</f>
        <v/>
      </c>
      <c r="U814" s="77" t="str">
        <f>+IF(U794=2,LOOKUP($A785,'Hoja de Cálculo'!$S$20:$S$45,'Hoja de Cálculo'!$AD$20:$AD$45),"")</f>
        <v/>
      </c>
      <c r="V814" s="77" t="str">
        <f>+IF(V794=2,LOOKUP($A785,'Hoja de Cálculo'!$S$20:$S$45,'Hoja de Cálculo'!$AD$20:$AD$45),"")</f>
        <v/>
      </c>
      <c r="W814" s="70"/>
      <c r="X814" s="77"/>
      <c r="Y814" s="77"/>
      <c r="Z814" s="77"/>
      <c r="AA814" s="77"/>
      <c r="AE814" s="1" t="str">
        <f t="shared" si="944"/>
        <v/>
      </c>
      <c r="AF814" s="1">
        <f t="shared" si="970"/>
        <v>0</v>
      </c>
      <c r="AG814" s="1">
        <f t="shared" ca="1" si="975"/>
        <v>15</v>
      </c>
      <c r="AH814" s="1" t="str">
        <f t="shared" si="971"/>
        <v/>
      </c>
      <c r="AI814" s="1" t="str">
        <f t="shared" si="972"/>
        <v/>
      </c>
      <c r="AJ814" s="1" t="str">
        <f t="shared" si="973"/>
        <v/>
      </c>
      <c r="AL814" s="167">
        <f t="shared" ref="AL814:BE814" si="992">+IF($AE814="CC",SUMIF($R814:$V814,AL$9,$R833:$V833),0)</f>
        <v>0</v>
      </c>
      <c r="AM814" s="167">
        <f t="shared" si="992"/>
        <v>0</v>
      </c>
      <c r="AN814" s="167">
        <f t="shared" si="992"/>
        <v>0</v>
      </c>
      <c r="AO814" s="167">
        <f t="shared" si="992"/>
        <v>0</v>
      </c>
      <c r="AP814" s="167">
        <f t="shared" si="992"/>
        <v>0</v>
      </c>
      <c r="AQ814" s="167">
        <f t="shared" si="992"/>
        <v>0</v>
      </c>
      <c r="AR814" s="167">
        <f t="shared" si="992"/>
        <v>0</v>
      </c>
      <c r="AS814" s="167">
        <f t="shared" si="992"/>
        <v>0</v>
      </c>
      <c r="AT814" s="167">
        <f t="shared" si="992"/>
        <v>0</v>
      </c>
      <c r="AU814" s="167">
        <f t="shared" si="992"/>
        <v>0</v>
      </c>
      <c r="AV814" s="167">
        <f t="shared" si="992"/>
        <v>0</v>
      </c>
      <c r="AW814" s="167">
        <f t="shared" si="992"/>
        <v>0</v>
      </c>
      <c r="AX814" s="167">
        <f t="shared" si="992"/>
        <v>0</v>
      </c>
      <c r="AY814" s="167">
        <f t="shared" si="992"/>
        <v>0</v>
      </c>
      <c r="AZ814" s="167">
        <f t="shared" si="992"/>
        <v>0</v>
      </c>
      <c r="BA814" s="167">
        <f t="shared" si="992"/>
        <v>0</v>
      </c>
      <c r="BB814" s="167">
        <f t="shared" si="992"/>
        <v>0</v>
      </c>
      <c r="BC814" s="167">
        <f t="shared" si="992"/>
        <v>0</v>
      </c>
      <c r="BD814" s="167">
        <f t="shared" si="992"/>
        <v>0</v>
      </c>
      <c r="BE814" s="167">
        <f t="shared" si="992"/>
        <v>0</v>
      </c>
    </row>
    <row r="815" spans="1:62" ht="15" customHeight="1" thickBot="1">
      <c r="A815" s="119" t="str">
        <f>+IF(R815="√",1,IF(S815="√",1,IF(T815="√",1,IF(U815="√",1,IF(V815="√",1,"")))))</f>
        <v/>
      </c>
      <c r="B815" s="918" t="str">
        <f>+IF('Formulario 1'!$E$60=2,"",IF(OR(C792="Educación Física",C792="Educación Musical",C792="Educación Religiosa",C792="Informática Educativa"),IF(D817=E817,"Lecciones de Taller Prevocacional asignadas",IF(D817&gt;E817,"Lecciones de Taller Prevocacional sin asignar","Lecciones de Taller Prevocacional sobreasignadas")),""))</f>
        <v/>
      </c>
      <c r="C815" s="919"/>
      <c r="D815" s="919"/>
      <c r="E815" s="919"/>
      <c r="F815" s="919"/>
      <c r="G815" s="920"/>
      <c r="H815" s="66"/>
      <c r="I815" s="849" t="s">
        <v>937</v>
      </c>
      <c r="J815" s="850"/>
      <c r="K815" s="851" t="s">
        <v>938</v>
      </c>
      <c r="L815" s="80" t="str">
        <f>IF(L814="n.a.","n.a.",IF(L813&gt;L814,"E",IF(L813&lt;L814,"S","√")))</f>
        <v>n.a.</v>
      </c>
      <c r="M815" s="79" t="str">
        <f>IF(M814="n.a.","n.a.",IF(M813&gt;M814,"E",IF(M813&lt;M814,"S","√")))</f>
        <v>n.a.</v>
      </c>
      <c r="N815" s="79" t="str">
        <f>IF(N814="n.a.","n.a.",IF(N813&gt;N814,"E",IF(N813&lt;N814,"S","√")))</f>
        <v>n.a.</v>
      </c>
      <c r="O815" s="79" t="str">
        <f>IF(O814="n.a.","n.a.",IF(O813&gt;O814,"E",IF(O813&lt;O814,"S","√")))</f>
        <v>n.a.</v>
      </c>
      <c r="P815" s="79" t="str">
        <f>IF(P814="n.a.","n.a.",IF(P813&gt;P814,"E",IF(P813&lt;P814,"S","√")))</f>
        <v>n.a.</v>
      </c>
      <c r="Q815" s="81" t="str">
        <f>IF($C792="n.a.","n.a.",IF(L815="√",IF(M815="√",IF(N815="√",IF(O815="√",IF(P815="√","√","Er"),"Er"),"Er"),"Er"),"Er"))</f>
        <v>n.a.</v>
      </c>
      <c r="R815" s="118" t="str">
        <f>IF(R794=2,IF(R813&gt;R814,"E",IF(R813&lt;R814,"S","√")),"")</f>
        <v/>
      </c>
      <c r="S815" s="118" t="str">
        <f>IF(S794=2,IF(S813&gt;S814,"E",IF(S813&lt;S814,"S","√")),"")</f>
        <v/>
      </c>
      <c r="T815" s="118" t="str">
        <f>IF(T794=2,IF(T813&gt;T814,"E",IF(T813&lt;T814,"S","√")),"")</f>
        <v/>
      </c>
      <c r="U815" s="118" t="str">
        <f>IF(U794=2,IF(U813&gt;U814,"E",IF(U813&lt;U814,"S","√")),"")</f>
        <v/>
      </c>
      <c r="V815" s="118" t="str">
        <f>IF(V794=2,IF(V813&gt;V814,"E",IF(V813&lt;V814,"S","√")),"")</f>
        <v/>
      </c>
      <c r="AE815" s="1" t="str">
        <f t="shared" si="944"/>
        <v/>
      </c>
      <c r="AF815" s="1">
        <f t="shared" si="970"/>
        <v>0</v>
      </c>
      <c r="AG815" s="1">
        <f t="shared" ca="1" si="975"/>
        <v>15</v>
      </c>
      <c r="AH815" s="1" t="str">
        <f t="shared" si="971"/>
        <v/>
      </c>
      <c r="AI815" s="1" t="str">
        <f t="shared" si="972"/>
        <v/>
      </c>
      <c r="AJ815" s="1" t="str">
        <f t="shared" si="973"/>
        <v/>
      </c>
      <c r="AL815" s="167">
        <f t="shared" ref="AL815:BE815" si="993">+IF($AE815="CC",SUMIF($R815:$V815,AL$9,$R834:$V834),0)</f>
        <v>0</v>
      </c>
      <c r="AM815" s="167">
        <f t="shared" si="993"/>
        <v>0</v>
      </c>
      <c r="AN815" s="167">
        <f t="shared" si="993"/>
        <v>0</v>
      </c>
      <c r="AO815" s="167">
        <f t="shared" si="993"/>
        <v>0</v>
      </c>
      <c r="AP815" s="167">
        <f t="shared" si="993"/>
        <v>0</v>
      </c>
      <c r="AQ815" s="167">
        <f t="shared" si="993"/>
        <v>0</v>
      </c>
      <c r="AR815" s="167">
        <f t="shared" si="993"/>
        <v>0</v>
      </c>
      <c r="AS815" s="167">
        <f t="shared" si="993"/>
        <v>0</v>
      </c>
      <c r="AT815" s="167">
        <f t="shared" si="993"/>
        <v>0</v>
      </c>
      <c r="AU815" s="167">
        <f t="shared" si="993"/>
        <v>0</v>
      </c>
      <c r="AV815" s="167">
        <f t="shared" si="993"/>
        <v>0</v>
      </c>
      <c r="AW815" s="167">
        <f t="shared" si="993"/>
        <v>0</v>
      </c>
      <c r="AX815" s="167">
        <f t="shared" si="993"/>
        <v>0</v>
      </c>
      <c r="AY815" s="167">
        <f t="shared" si="993"/>
        <v>0</v>
      </c>
      <c r="AZ815" s="167">
        <f t="shared" si="993"/>
        <v>0</v>
      </c>
      <c r="BA815" s="167">
        <f t="shared" si="993"/>
        <v>0</v>
      </c>
      <c r="BB815" s="167">
        <f t="shared" si="993"/>
        <v>0</v>
      </c>
      <c r="BC815" s="167">
        <f t="shared" si="993"/>
        <v>0</v>
      </c>
      <c r="BD815" s="167">
        <f t="shared" si="993"/>
        <v>0</v>
      </c>
      <c r="BE815" s="167">
        <f t="shared" si="993"/>
        <v>0</v>
      </c>
    </row>
    <row r="816" spans="1:62" ht="15" customHeight="1" thickBot="1">
      <c r="A816" s="119"/>
      <c r="B816" s="921" t="str">
        <f>+IF('Formulario 1'!$E$64=2,"",IF('Cuadro de Personal'!F817=0,"",IF('Cuadro de Personal'!F817&lt;'Cuadro de Personal'!G817,"Lecciones de TIE sobreasignadas",IF('Cuadro de Personal'!F817&gt;'Cuadro de Personal'!G817,"Lecciones de TIE sin asignar","Lecciones de TIE asignadas -√-"))))</f>
        <v/>
      </c>
      <c r="C816" s="922"/>
      <c r="D816" s="922"/>
      <c r="E816" s="922"/>
      <c r="F816" s="922"/>
      <c r="G816" s="923"/>
      <c r="H816" s="66"/>
      <c r="I816" s="157"/>
      <c r="J816" s="157"/>
      <c r="K816" s="157"/>
      <c r="L816" s="118"/>
      <c r="M816" s="118"/>
      <c r="N816" s="118"/>
      <c r="O816" s="118"/>
      <c r="P816" s="118"/>
      <c r="Q816" s="118"/>
      <c r="R816" s="118"/>
      <c r="T816" s="852" t="str">
        <f>+IF((Q814-Z813)&gt;-1,"Lecciones sin asignar en propiedad:","Exceso de lecciones asignadas en propiedad:")</f>
        <v>Lecciones sin asignar en propiedad:</v>
      </c>
      <c r="U816" s="853"/>
      <c r="V816" s="853"/>
      <c r="W816" s="853"/>
      <c r="X816" s="853"/>
      <c r="Y816" s="853"/>
      <c r="Z816" s="853"/>
      <c r="AA816" s="213">
        <f>+Q814-Z813</f>
        <v>0</v>
      </c>
      <c r="AE816" s="1" t="str">
        <f t="shared" si="944"/>
        <v/>
      </c>
      <c r="AF816" s="1">
        <f t="shared" si="970"/>
        <v>0</v>
      </c>
      <c r="AG816" s="1">
        <f t="shared" ca="1" si="975"/>
        <v>15</v>
      </c>
      <c r="AH816" s="1" t="str">
        <f t="shared" si="971"/>
        <v/>
      </c>
      <c r="AI816" s="1" t="str">
        <f t="shared" si="972"/>
        <v/>
      </c>
      <c r="AJ816" s="1" t="str">
        <f t="shared" si="973"/>
        <v/>
      </c>
      <c r="AL816" s="167">
        <f t="shared" ref="AL816:BE816" si="994">+IF($AE816="CC",SUMIF($R816:$V816,AL$9,$R835:$V835),0)</f>
        <v>0</v>
      </c>
      <c r="AM816" s="167">
        <f t="shared" si="994"/>
        <v>0</v>
      </c>
      <c r="AN816" s="167">
        <f t="shared" si="994"/>
        <v>0</v>
      </c>
      <c r="AO816" s="167">
        <f t="shared" si="994"/>
        <v>0</v>
      </c>
      <c r="AP816" s="167">
        <f t="shared" si="994"/>
        <v>0</v>
      </c>
      <c r="AQ816" s="167">
        <f t="shared" si="994"/>
        <v>0</v>
      </c>
      <c r="AR816" s="167">
        <f t="shared" si="994"/>
        <v>0</v>
      </c>
      <c r="AS816" s="167">
        <f t="shared" si="994"/>
        <v>0</v>
      </c>
      <c r="AT816" s="167">
        <f t="shared" si="994"/>
        <v>0</v>
      </c>
      <c r="AU816" s="167">
        <f t="shared" si="994"/>
        <v>0</v>
      </c>
      <c r="AV816" s="167">
        <f t="shared" si="994"/>
        <v>0</v>
      </c>
      <c r="AW816" s="167">
        <f t="shared" si="994"/>
        <v>0</v>
      </c>
      <c r="AX816" s="167">
        <f t="shared" si="994"/>
        <v>0</v>
      </c>
      <c r="AY816" s="167">
        <f t="shared" si="994"/>
        <v>0</v>
      </c>
      <c r="AZ816" s="167">
        <f t="shared" si="994"/>
        <v>0</v>
      </c>
      <c r="BA816" s="167">
        <f t="shared" si="994"/>
        <v>0</v>
      </c>
      <c r="BB816" s="167">
        <f t="shared" si="994"/>
        <v>0</v>
      </c>
      <c r="BC816" s="167">
        <f t="shared" si="994"/>
        <v>0</v>
      </c>
      <c r="BD816" s="167">
        <f t="shared" si="994"/>
        <v>0</v>
      </c>
      <c r="BE816" s="167">
        <f t="shared" si="994"/>
        <v>0</v>
      </c>
      <c r="BJ816" s="1">
        <f>+IF(OR(B816="",B816="Lecciones de TIE asignadas -√-"),1,0)</f>
        <v>1</v>
      </c>
    </row>
    <row r="817" spans="1:59" ht="15" customHeight="1" thickBot="1">
      <c r="A817" s="119"/>
      <c r="C817" s="78"/>
      <c r="D817" s="176" t="str">
        <f>IF($C792="n.a.","n.a.",LOOKUP($A785,'Hoja de Cálculo'!$S$20:$S$45,'Hoja de Cálculo'!AB$20:AB$45))</f>
        <v>n.a.</v>
      </c>
      <c r="E817" s="177">
        <f>+IF(R794=12,R813,IF(S794=12,S813,IF(T794=12,T813,IF(U794=12,U813,IF(V794=12,V813,0)))))</f>
        <v>0</v>
      </c>
      <c r="F817" s="186">
        <f>IF($C792="n.a.",0,LOOKUP($A785,'Hoja de Cálculo'!$S$20:$S$45,'Hoja de Cálculo'!$AL$20:$AL$45))</f>
        <v>0</v>
      </c>
      <c r="G817" s="177">
        <f>+IF(R794=9,R813,0)+IF(S794=9,S813,0)+IF(T794=9,T813,0)+IF(U794=9,U813,0)+IF(V794=9,V813,0)</f>
        <v>0</v>
      </c>
      <c r="H817" s="66"/>
      <c r="I817" s="157"/>
      <c r="J817" s="157"/>
      <c r="K817" s="157"/>
      <c r="L817" s="118"/>
      <c r="M817" s="118"/>
      <c r="N817" s="118"/>
      <c r="O817" s="118"/>
      <c r="P817" s="118"/>
      <c r="Q817" s="854" t="str">
        <f>IF(AA816&lt;0,IF(AA817="","Exceso de lecciones en propiedad asignadas en lecciones Co-curriculares","Exceso de lecciones en propiedad sin asignar:"),"")</f>
        <v/>
      </c>
      <c r="R817" s="855"/>
      <c r="S817" s="855"/>
      <c r="T817" s="855"/>
      <c r="U817" s="855"/>
      <c r="V817" s="855"/>
      <c r="W817" s="855"/>
      <c r="X817" s="855"/>
      <c r="Y817" s="855"/>
      <c r="Z817" s="855"/>
      <c r="AA817" s="156" t="str">
        <f>+IF(AA816&lt;0,IF(W813&gt;=Z813,"",W813-Z813),"")</f>
        <v/>
      </c>
      <c r="AE817" s="1" t="str">
        <f t="shared" si="944"/>
        <v/>
      </c>
      <c r="AF817" s="1">
        <f t="shared" si="970"/>
        <v>0</v>
      </c>
      <c r="AG817" s="1">
        <f t="shared" ca="1" si="975"/>
        <v>15</v>
      </c>
      <c r="AH817" s="1" t="str">
        <f t="shared" si="971"/>
        <v/>
      </c>
      <c r="AI817" s="1" t="str">
        <f t="shared" si="972"/>
        <v/>
      </c>
      <c r="AJ817" s="1" t="str">
        <f t="shared" si="973"/>
        <v/>
      </c>
      <c r="AL817" s="167">
        <f t="shared" ref="AL817:BE817" si="995">+IF($AE817="CC",SUMIF($R817:$V817,AL$9,$R836:$V836),0)</f>
        <v>0</v>
      </c>
      <c r="AM817" s="167">
        <f t="shared" si="995"/>
        <v>0</v>
      </c>
      <c r="AN817" s="167">
        <f t="shared" si="995"/>
        <v>0</v>
      </c>
      <c r="AO817" s="167">
        <f t="shared" si="995"/>
        <v>0</v>
      </c>
      <c r="AP817" s="167">
        <f t="shared" si="995"/>
        <v>0</v>
      </c>
      <c r="AQ817" s="167">
        <f t="shared" si="995"/>
        <v>0</v>
      </c>
      <c r="AR817" s="167">
        <f t="shared" si="995"/>
        <v>0</v>
      </c>
      <c r="AS817" s="167">
        <f t="shared" si="995"/>
        <v>0</v>
      </c>
      <c r="AT817" s="167">
        <f t="shared" si="995"/>
        <v>0</v>
      </c>
      <c r="AU817" s="167">
        <f t="shared" si="995"/>
        <v>0</v>
      </c>
      <c r="AV817" s="167">
        <f t="shared" si="995"/>
        <v>0</v>
      </c>
      <c r="AW817" s="167">
        <f t="shared" si="995"/>
        <v>0</v>
      </c>
      <c r="AX817" s="167">
        <f t="shared" si="995"/>
        <v>0</v>
      </c>
      <c r="AY817" s="167">
        <f t="shared" si="995"/>
        <v>0</v>
      </c>
      <c r="AZ817" s="167">
        <f t="shared" si="995"/>
        <v>0</v>
      </c>
      <c r="BA817" s="167">
        <f t="shared" si="995"/>
        <v>0</v>
      </c>
      <c r="BB817" s="167">
        <f t="shared" si="995"/>
        <v>0</v>
      </c>
      <c r="BC817" s="167">
        <f t="shared" si="995"/>
        <v>0</v>
      </c>
      <c r="BD817" s="167">
        <f t="shared" si="995"/>
        <v>0</v>
      </c>
      <c r="BE817" s="167">
        <f t="shared" si="995"/>
        <v>0</v>
      </c>
      <c r="BG817" s="167">
        <f>+IF(AA817&lt;0,-AA817,0)</f>
        <v>0</v>
      </c>
    </row>
    <row r="818" spans="1:59" ht="7.5" customHeight="1" thickBot="1">
      <c r="C818" s="78"/>
      <c r="D818" s="78"/>
      <c r="E818" s="78"/>
      <c r="F818" s="78"/>
      <c r="G818" s="78"/>
      <c r="AE818" s="1" t="str">
        <f t="shared" si="944"/>
        <v/>
      </c>
      <c r="AF818" s="1">
        <f t="shared" si="970"/>
        <v>0</v>
      </c>
      <c r="AG818" s="1">
        <f t="shared" ca="1" si="975"/>
        <v>15</v>
      </c>
      <c r="AH818" s="1" t="str">
        <f t="shared" si="971"/>
        <v/>
      </c>
      <c r="AI818" s="1" t="str">
        <f t="shared" si="972"/>
        <v/>
      </c>
      <c r="AJ818" s="1" t="str">
        <f t="shared" si="973"/>
        <v/>
      </c>
      <c r="AL818" s="167">
        <f t="shared" ref="AL818:BE818" si="996">+IF($AE818="CC",SUMIF($R818:$V818,AL$9,$R837:$V837),0)</f>
        <v>0</v>
      </c>
      <c r="AM818" s="167">
        <f t="shared" si="996"/>
        <v>0</v>
      </c>
      <c r="AN818" s="167">
        <f t="shared" si="996"/>
        <v>0</v>
      </c>
      <c r="AO818" s="167">
        <f t="shared" si="996"/>
        <v>0</v>
      </c>
      <c r="AP818" s="167">
        <f t="shared" si="996"/>
        <v>0</v>
      </c>
      <c r="AQ818" s="167">
        <f t="shared" si="996"/>
        <v>0</v>
      </c>
      <c r="AR818" s="167">
        <f t="shared" si="996"/>
        <v>0</v>
      </c>
      <c r="AS818" s="167">
        <f t="shared" si="996"/>
        <v>0</v>
      </c>
      <c r="AT818" s="167">
        <f t="shared" si="996"/>
        <v>0</v>
      </c>
      <c r="AU818" s="167">
        <f t="shared" si="996"/>
        <v>0</v>
      </c>
      <c r="AV818" s="167">
        <f t="shared" si="996"/>
        <v>0</v>
      </c>
      <c r="AW818" s="167">
        <f t="shared" si="996"/>
        <v>0</v>
      </c>
      <c r="AX818" s="167">
        <f t="shared" si="996"/>
        <v>0</v>
      </c>
      <c r="AY818" s="167">
        <f t="shared" si="996"/>
        <v>0</v>
      </c>
      <c r="AZ818" s="167">
        <f t="shared" si="996"/>
        <v>0</v>
      </c>
      <c r="BA818" s="167">
        <f t="shared" si="996"/>
        <v>0</v>
      </c>
      <c r="BB818" s="167">
        <f t="shared" si="996"/>
        <v>0</v>
      </c>
      <c r="BC818" s="167">
        <f t="shared" si="996"/>
        <v>0</v>
      </c>
      <c r="BD818" s="167">
        <f t="shared" si="996"/>
        <v>0</v>
      </c>
      <c r="BE818" s="167">
        <f t="shared" si="996"/>
        <v>0</v>
      </c>
      <c r="BG818" s="167"/>
    </row>
    <row r="819" spans="1:59" ht="15.75" customHeight="1">
      <c r="C819" s="856" t="s">
        <v>939</v>
      </c>
      <c r="D819" s="857"/>
      <c r="E819" s="857"/>
      <c r="F819" s="303"/>
      <c r="G819" s="303"/>
      <c r="H819" s="303"/>
      <c r="I819" s="303"/>
      <c r="J819" s="303"/>
      <c r="K819" s="303"/>
      <c r="L819" s="303"/>
      <c r="M819" s="303"/>
      <c r="N819" s="303"/>
      <c r="O819" s="303"/>
      <c r="P819" s="303"/>
      <c r="Q819" s="303"/>
      <c r="R819" s="303"/>
      <c r="S819" s="303"/>
      <c r="T819" s="303"/>
      <c r="U819" s="303"/>
      <c r="V819" s="303"/>
      <c r="W819" s="303"/>
      <c r="X819" s="168"/>
      <c r="Y819" s="303"/>
      <c r="Z819" s="303"/>
      <c r="AA819" s="82"/>
      <c r="AE819" s="1" t="str">
        <f t="shared" si="944"/>
        <v/>
      </c>
      <c r="AF819" s="1">
        <f t="shared" ca="1" si="970"/>
        <v>0</v>
      </c>
      <c r="AG819" s="1">
        <f t="shared" ca="1" si="975"/>
        <v>15</v>
      </c>
      <c r="AH819" s="1" t="str">
        <f t="shared" ca="1" si="971"/>
        <v/>
      </c>
      <c r="AI819" s="1" t="str">
        <f t="shared" ca="1" si="972"/>
        <v/>
      </c>
      <c r="AJ819" s="1" t="str">
        <f t="shared" ca="1" si="973"/>
        <v/>
      </c>
      <c r="AL819" s="167">
        <f t="shared" ref="AL819:BE819" si="997">+IF($AE819="CC",SUMIF($R819:$V819,AL$9,$R838:$V838),0)</f>
        <v>0</v>
      </c>
      <c r="AM819" s="167">
        <f t="shared" si="997"/>
        <v>0</v>
      </c>
      <c r="AN819" s="167">
        <f t="shared" si="997"/>
        <v>0</v>
      </c>
      <c r="AO819" s="167">
        <f t="shared" si="997"/>
        <v>0</v>
      </c>
      <c r="AP819" s="167">
        <f t="shared" si="997"/>
        <v>0</v>
      </c>
      <c r="AQ819" s="167">
        <f t="shared" si="997"/>
        <v>0</v>
      </c>
      <c r="AR819" s="167">
        <f t="shared" si="997"/>
        <v>0</v>
      </c>
      <c r="AS819" s="167">
        <f t="shared" si="997"/>
        <v>0</v>
      </c>
      <c r="AT819" s="167">
        <f t="shared" si="997"/>
        <v>0</v>
      </c>
      <c r="AU819" s="167">
        <f t="shared" si="997"/>
        <v>0</v>
      </c>
      <c r="AV819" s="167">
        <f t="shared" si="997"/>
        <v>0</v>
      </c>
      <c r="AW819" s="167">
        <f t="shared" si="997"/>
        <v>0</v>
      </c>
      <c r="AX819" s="167">
        <f t="shared" si="997"/>
        <v>0</v>
      </c>
      <c r="AY819" s="167">
        <f t="shared" si="997"/>
        <v>0</v>
      </c>
      <c r="AZ819" s="167">
        <f t="shared" si="997"/>
        <v>0</v>
      </c>
      <c r="BA819" s="167">
        <f t="shared" si="997"/>
        <v>0</v>
      </c>
      <c r="BB819" s="167">
        <f t="shared" si="997"/>
        <v>0</v>
      </c>
      <c r="BC819" s="167">
        <f t="shared" si="997"/>
        <v>0</v>
      </c>
      <c r="BD819" s="167">
        <f t="shared" si="997"/>
        <v>0</v>
      </c>
      <c r="BE819" s="167">
        <f t="shared" si="997"/>
        <v>0</v>
      </c>
      <c r="BG819" s="167"/>
    </row>
    <row r="820" spans="1:59" ht="15.75" customHeight="1">
      <c r="C820" s="836" t="s">
        <v>940</v>
      </c>
      <c r="D820" s="837"/>
      <c r="E820" s="837"/>
      <c r="F820" s="837"/>
      <c r="G820" s="837"/>
      <c r="H820" s="837"/>
      <c r="I820" s="837"/>
      <c r="J820" s="837"/>
      <c r="K820" s="837"/>
      <c r="L820" s="837"/>
      <c r="M820" s="837"/>
      <c r="N820" s="837"/>
      <c r="O820" s="837"/>
      <c r="P820" s="837"/>
      <c r="Q820" s="837"/>
      <c r="R820" s="837"/>
      <c r="S820" s="837"/>
      <c r="T820" s="837"/>
      <c r="U820" s="837"/>
      <c r="V820" s="837"/>
      <c r="W820" s="837"/>
      <c r="X820" s="837"/>
      <c r="Y820" s="837"/>
      <c r="Z820" s="837"/>
      <c r="AA820" s="838"/>
      <c r="AE820" s="1" t="str">
        <f t="shared" si="944"/>
        <v/>
      </c>
      <c r="AF820" s="1">
        <f t="shared" si="970"/>
        <v>0</v>
      </c>
      <c r="AG820" s="1">
        <f t="shared" ca="1" si="975"/>
        <v>15</v>
      </c>
      <c r="AH820" s="1" t="str">
        <f t="shared" si="971"/>
        <v/>
      </c>
      <c r="AI820" s="1" t="str">
        <f t="shared" si="972"/>
        <v/>
      </c>
      <c r="AJ820" s="1" t="str">
        <f t="shared" si="973"/>
        <v/>
      </c>
      <c r="AL820" s="167">
        <f t="shared" ref="AL820:BE820" si="998">+IF($AE820="CC",SUMIF($R820:$V820,AL$9,$R839:$V839),0)</f>
        <v>0</v>
      </c>
      <c r="AM820" s="167">
        <f t="shared" si="998"/>
        <v>0</v>
      </c>
      <c r="AN820" s="167">
        <f t="shared" si="998"/>
        <v>0</v>
      </c>
      <c r="AO820" s="167">
        <f t="shared" si="998"/>
        <v>0</v>
      </c>
      <c r="AP820" s="167">
        <f t="shared" si="998"/>
        <v>0</v>
      </c>
      <c r="AQ820" s="167">
        <f t="shared" si="998"/>
        <v>0</v>
      </c>
      <c r="AR820" s="167">
        <f t="shared" si="998"/>
        <v>0</v>
      </c>
      <c r="AS820" s="167">
        <f t="shared" si="998"/>
        <v>0</v>
      </c>
      <c r="AT820" s="167">
        <f t="shared" si="998"/>
        <v>0</v>
      </c>
      <c r="AU820" s="167">
        <f t="shared" si="998"/>
        <v>0</v>
      </c>
      <c r="AV820" s="167">
        <f t="shared" si="998"/>
        <v>0</v>
      </c>
      <c r="AW820" s="167">
        <f t="shared" si="998"/>
        <v>0</v>
      </c>
      <c r="AX820" s="167">
        <f t="shared" si="998"/>
        <v>0</v>
      </c>
      <c r="AY820" s="167">
        <f t="shared" si="998"/>
        <v>0</v>
      </c>
      <c r="AZ820" s="167">
        <f t="shared" si="998"/>
        <v>0</v>
      </c>
      <c r="BA820" s="167">
        <f t="shared" si="998"/>
        <v>0</v>
      </c>
      <c r="BB820" s="167">
        <f t="shared" si="998"/>
        <v>0</v>
      </c>
      <c r="BC820" s="167">
        <f t="shared" si="998"/>
        <v>0</v>
      </c>
      <c r="BD820" s="167">
        <f t="shared" si="998"/>
        <v>0</v>
      </c>
      <c r="BE820" s="167">
        <f t="shared" si="998"/>
        <v>0</v>
      </c>
      <c r="BG820" s="167"/>
    </row>
    <row r="821" spans="1:59" ht="15.75" customHeight="1">
      <c r="C821" s="836" t="s">
        <v>1025</v>
      </c>
      <c r="D821" s="837"/>
      <c r="E821" s="837"/>
      <c r="F821" s="837"/>
      <c r="G821" s="837"/>
      <c r="H821" s="837"/>
      <c r="I821" s="837"/>
      <c r="J821" s="837"/>
      <c r="K821" s="837"/>
      <c r="L821" s="837"/>
      <c r="M821" s="837"/>
      <c r="N821" s="837"/>
      <c r="O821" s="837"/>
      <c r="P821" s="837"/>
      <c r="Q821" s="837"/>
      <c r="R821" s="837"/>
      <c r="S821" s="837"/>
      <c r="T821" s="837"/>
      <c r="U821" s="837"/>
      <c r="V821" s="837"/>
      <c r="W821" s="837"/>
      <c r="X821" s="837"/>
      <c r="Y821" s="837"/>
      <c r="Z821" s="837"/>
      <c r="AA821" s="838"/>
      <c r="AE821" s="1" t="str">
        <f t="shared" si="944"/>
        <v/>
      </c>
      <c r="AF821" s="1">
        <f t="shared" si="970"/>
        <v>0</v>
      </c>
      <c r="AG821" s="1">
        <f t="shared" ca="1" si="975"/>
        <v>15</v>
      </c>
      <c r="AH821" s="1" t="str">
        <f t="shared" si="971"/>
        <v/>
      </c>
      <c r="AI821" s="1" t="str">
        <f t="shared" si="972"/>
        <v/>
      </c>
      <c r="AJ821" s="1" t="str">
        <f t="shared" si="973"/>
        <v/>
      </c>
      <c r="AL821" s="167">
        <f t="shared" ref="AL821:BE821" si="999">+IF($AE821="CC",SUMIF($R821:$V821,AL$9,$R840:$V840),0)</f>
        <v>0</v>
      </c>
      <c r="AM821" s="167">
        <f t="shared" si="999"/>
        <v>0</v>
      </c>
      <c r="AN821" s="167">
        <f t="shared" si="999"/>
        <v>0</v>
      </c>
      <c r="AO821" s="167">
        <f t="shared" si="999"/>
        <v>0</v>
      </c>
      <c r="AP821" s="167">
        <f t="shared" si="999"/>
        <v>0</v>
      </c>
      <c r="AQ821" s="167">
        <f t="shared" si="999"/>
        <v>0</v>
      </c>
      <c r="AR821" s="167">
        <f t="shared" si="999"/>
        <v>0</v>
      </c>
      <c r="AS821" s="167">
        <f t="shared" si="999"/>
        <v>0</v>
      </c>
      <c r="AT821" s="167">
        <f t="shared" si="999"/>
        <v>0</v>
      </c>
      <c r="AU821" s="167">
        <f t="shared" si="999"/>
        <v>0</v>
      </c>
      <c r="AV821" s="167">
        <f t="shared" si="999"/>
        <v>0</v>
      </c>
      <c r="AW821" s="167">
        <f t="shared" si="999"/>
        <v>0</v>
      </c>
      <c r="AX821" s="167">
        <f t="shared" si="999"/>
        <v>0</v>
      </c>
      <c r="AY821" s="167">
        <f t="shared" si="999"/>
        <v>0</v>
      </c>
      <c r="AZ821" s="167">
        <f t="shared" si="999"/>
        <v>0</v>
      </c>
      <c r="BA821" s="167">
        <f t="shared" si="999"/>
        <v>0</v>
      </c>
      <c r="BB821" s="167">
        <f t="shared" si="999"/>
        <v>0</v>
      </c>
      <c r="BC821" s="167">
        <f t="shared" si="999"/>
        <v>0</v>
      </c>
      <c r="BD821" s="167">
        <f t="shared" si="999"/>
        <v>0</v>
      </c>
      <c r="BE821" s="167">
        <f t="shared" si="999"/>
        <v>0</v>
      </c>
      <c r="BG821" s="167"/>
    </row>
    <row r="822" spans="1:59">
      <c r="C822" s="839" t="s">
        <v>1022</v>
      </c>
      <c r="D822" s="837"/>
      <c r="E822" s="837"/>
      <c r="F822" s="837"/>
      <c r="G822" s="837"/>
      <c r="H822" s="837"/>
      <c r="I822" s="837"/>
      <c r="J822" s="837"/>
      <c r="K822" s="837"/>
      <c r="L822" s="837"/>
      <c r="M822" s="837"/>
      <c r="N822" s="837"/>
      <c r="O822" s="837"/>
      <c r="P822" s="837"/>
      <c r="Q822" s="837"/>
      <c r="R822" s="837"/>
      <c r="S822" s="837"/>
      <c r="T822" s="837"/>
      <c r="U822" s="837"/>
      <c r="V822" s="837"/>
      <c r="W822" s="837"/>
      <c r="X822" s="837"/>
      <c r="Y822" s="837"/>
      <c r="Z822" s="837"/>
      <c r="AA822" s="838"/>
      <c r="AE822" s="1" t="str">
        <f t="shared" si="944"/>
        <v/>
      </c>
      <c r="AF822" s="1">
        <f t="shared" si="970"/>
        <v>0</v>
      </c>
      <c r="AG822" s="1">
        <f t="shared" ca="1" si="975"/>
        <v>15</v>
      </c>
      <c r="AH822" s="1" t="str">
        <f t="shared" si="971"/>
        <v/>
      </c>
      <c r="AI822" s="1" t="str">
        <f t="shared" si="972"/>
        <v/>
      </c>
      <c r="AJ822" s="1" t="str">
        <f t="shared" si="973"/>
        <v/>
      </c>
      <c r="AL822" s="167">
        <f t="shared" ref="AL822:BE822" si="1000">+IF($AE822="CC",SUMIF($R822:$V822,AL$9,$R841:$V841),0)</f>
        <v>0</v>
      </c>
      <c r="AM822" s="167">
        <f t="shared" si="1000"/>
        <v>0</v>
      </c>
      <c r="AN822" s="167">
        <f t="shared" si="1000"/>
        <v>0</v>
      </c>
      <c r="AO822" s="167">
        <f t="shared" si="1000"/>
        <v>0</v>
      </c>
      <c r="AP822" s="167">
        <f t="shared" si="1000"/>
        <v>0</v>
      </c>
      <c r="AQ822" s="167">
        <f t="shared" si="1000"/>
        <v>0</v>
      </c>
      <c r="AR822" s="167">
        <f t="shared" si="1000"/>
        <v>0</v>
      </c>
      <c r="AS822" s="167">
        <f t="shared" si="1000"/>
        <v>0</v>
      </c>
      <c r="AT822" s="167">
        <f t="shared" si="1000"/>
        <v>0</v>
      </c>
      <c r="AU822" s="167">
        <f t="shared" si="1000"/>
        <v>0</v>
      </c>
      <c r="AV822" s="167">
        <f t="shared" si="1000"/>
        <v>0</v>
      </c>
      <c r="AW822" s="167">
        <f t="shared" si="1000"/>
        <v>0</v>
      </c>
      <c r="AX822" s="167">
        <f t="shared" si="1000"/>
        <v>0</v>
      </c>
      <c r="AY822" s="167">
        <f t="shared" si="1000"/>
        <v>0</v>
      </c>
      <c r="AZ822" s="167">
        <f t="shared" si="1000"/>
        <v>0</v>
      </c>
      <c r="BA822" s="167">
        <f t="shared" si="1000"/>
        <v>0</v>
      </c>
      <c r="BB822" s="167">
        <f t="shared" si="1000"/>
        <v>0</v>
      </c>
      <c r="BC822" s="167">
        <f t="shared" si="1000"/>
        <v>0</v>
      </c>
      <c r="BD822" s="167">
        <f t="shared" si="1000"/>
        <v>0</v>
      </c>
      <c r="BE822" s="167">
        <f t="shared" si="1000"/>
        <v>0</v>
      </c>
      <c r="BG822" s="167"/>
    </row>
    <row r="823" spans="1:59" ht="15" customHeight="1">
      <c r="C823" s="836" t="s">
        <v>941</v>
      </c>
      <c r="D823" s="837"/>
      <c r="E823" s="837"/>
      <c r="F823" s="837"/>
      <c r="G823" s="837"/>
      <c r="H823" s="837"/>
      <c r="I823" s="837"/>
      <c r="J823" s="837"/>
      <c r="K823" s="837"/>
      <c r="L823" s="837"/>
      <c r="M823" s="837"/>
      <c r="N823" s="837"/>
      <c r="O823" s="837"/>
      <c r="P823" s="837"/>
      <c r="Q823" s="837"/>
      <c r="R823" s="837"/>
      <c r="S823" s="837"/>
      <c r="T823" s="837"/>
      <c r="U823" s="837"/>
      <c r="V823" s="837"/>
      <c r="W823" s="837"/>
      <c r="X823" s="837"/>
      <c r="Y823" s="837"/>
      <c r="Z823" s="837"/>
      <c r="AA823" s="838"/>
      <c r="AE823" s="1" t="str">
        <f t="shared" si="944"/>
        <v/>
      </c>
      <c r="AF823" s="1">
        <f t="shared" si="970"/>
        <v>0</v>
      </c>
      <c r="AG823" s="1">
        <f t="shared" ca="1" si="975"/>
        <v>15</v>
      </c>
      <c r="AH823" s="1" t="str">
        <f t="shared" si="971"/>
        <v/>
      </c>
      <c r="AI823" s="1" t="str">
        <f t="shared" si="972"/>
        <v/>
      </c>
      <c r="AJ823" s="1" t="str">
        <f t="shared" si="973"/>
        <v/>
      </c>
      <c r="AL823" s="167">
        <f t="shared" ref="AL823:BE823" si="1001">+IF($AE823="CC",SUMIF($R823:$V823,AL$9,$R842:$V842),0)</f>
        <v>0</v>
      </c>
      <c r="AM823" s="167">
        <f t="shared" si="1001"/>
        <v>0</v>
      </c>
      <c r="AN823" s="167">
        <f t="shared" si="1001"/>
        <v>0</v>
      </c>
      <c r="AO823" s="167">
        <f t="shared" si="1001"/>
        <v>0</v>
      </c>
      <c r="AP823" s="167">
        <f t="shared" si="1001"/>
        <v>0</v>
      </c>
      <c r="AQ823" s="167">
        <f t="shared" si="1001"/>
        <v>0</v>
      </c>
      <c r="AR823" s="167">
        <f t="shared" si="1001"/>
        <v>0</v>
      </c>
      <c r="AS823" s="167">
        <f t="shared" si="1001"/>
        <v>0</v>
      </c>
      <c r="AT823" s="167">
        <f t="shared" si="1001"/>
        <v>0</v>
      </c>
      <c r="AU823" s="167">
        <f t="shared" si="1001"/>
        <v>0</v>
      </c>
      <c r="AV823" s="167">
        <f t="shared" si="1001"/>
        <v>0</v>
      </c>
      <c r="AW823" s="167">
        <f t="shared" si="1001"/>
        <v>0</v>
      </c>
      <c r="AX823" s="167">
        <f t="shared" si="1001"/>
        <v>0</v>
      </c>
      <c r="AY823" s="167">
        <f t="shared" si="1001"/>
        <v>0</v>
      </c>
      <c r="AZ823" s="167">
        <f t="shared" si="1001"/>
        <v>0</v>
      </c>
      <c r="BA823" s="167">
        <f t="shared" si="1001"/>
        <v>0</v>
      </c>
      <c r="BB823" s="167">
        <f t="shared" si="1001"/>
        <v>0</v>
      </c>
      <c r="BC823" s="167">
        <f t="shared" si="1001"/>
        <v>0</v>
      </c>
      <c r="BD823" s="167">
        <f t="shared" si="1001"/>
        <v>0</v>
      </c>
      <c r="BE823" s="167">
        <f t="shared" si="1001"/>
        <v>0</v>
      </c>
      <c r="BG823" s="167"/>
    </row>
    <row r="824" spans="1:59" ht="15" customHeight="1" thickBot="1">
      <c r="C824" s="840" t="s">
        <v>942</v>
      </c>
      <c r="D824" s="841"/>
      <c r="E824" s="841"/>
      <c r="F824" s="841"/>
      <c r="G824" s="841"/>
      <c r="H824" s="841"/>
      <c r="I824" s="841"/>
      <c r="J824" s="841"/>
      <c r="K824" s="841"/>
      <c r="L824" s="841"/>
      <c r="M824" s="841"/>
      <c r="N824" s="841"/>
      <c r="O824" s="841"/>
      <c r="P824" s="841"/>
      <c r="Q824" s="841"/>
      <c r="R824" s="841"/>
      <c r="S824" s="841"/>
      <c r="T824" s="841"/>
      <c r="U824" s="841"/>
      <c r="V824" s="841"/>
      <c r="W824" s="841"/>
      <c r="X824" s="841"/>
      <c r="Y824" s="841"/>
      <c r="Z824" s="841"/>
      <c r="AA824" s="842"/>
      <c r="AE824" s="1" t="str">
        <f t="shared" si="944"/>
        <v/>
      </c>
      <c r="AF824" s="1">
        <f t="shared" si="970"/>
        <v>0</v>
      </c>
      <c r="AG824" s="1">
        <f t="shared" ca="1" si="975"/>
        <v>15</v>
      </c>
      <c r="AH824" s="1" t="str">
        <f t="shared" si="971"/>
        <v/>
      </c>
      <c r="AI824" s="1" t="str">
        <f t="shared" si="972"/>
        <v/>
      </c>
      <c r="AJ824" s="1" t="str">
        <f t="shared" si="973"/>
        <v/>
      </c>
      <c r="AL824" s="167">
        <f t="shared" ref="AL824:BE824" si="1002">+IF($AE824="CC",SUMIF($R824:$V824,AL$9,$R843:$V843),0)</f>
        <v>0</v>
      </c>
      <c r="AM824" s="167">
        <f t="shared" si="1002"/>
        <v>0</v>
      </c>
      <c r="AN824" s="167">
        <f t="shared" si="1002"/>
        <v>0</v>
      </c>
      <c r="AO824" s="167">
        <f t="shared" si="1002"/>
        <v>0</v>
      </c>
      <c r="AP824" s="167">
        <f t="shared" si="1002"/>
        <v>0</v>
      </c>
      <c r="AQ824" s="167">
        <f t="shared" si="1002"/>
        <v>0</v>
      </c>
      <c r="AR824" s="167">
        <f t="shared" si="1002"/>
        <v>0</v>
      </c>
      <c r="AS824" s="167">
        <f t="shared" si="1002"/>
        <v>0</v>
      </c>
      <c r="AT824" s="167">
        <f t="shared" si="1002"/>
        <v>0</v>
      </c>
      <c r="AU824" s="167">
        <f t="shared" si="1002"/>
        <v>0</v>
      </c>
      <c r="AV824" s="167">
        <f t="shared" si="1002"/>
        <v>0</v>
      </c>
      <c r="AW824" s="167">
        <f t="shared" si="1002"/>
        <v>0</v>
      </c>
      <c r="AX824" s="167">
        <f t="shared" si="1002"/>
        <v>0</v>
      </c>
      <c r="AY824" s="167">
        <f t="shared" si="1002"/>
        <v>0</v>
      </c>
      <c r="AZ824" s="167">
        <f t="shared" si="1002"/>
        <v>0</v>
      </c>
      <c r="BA824" s="167">
        <f t="shared" si="1002"/>
        <v>0</v>
      </c>
      <c r="BB824" s="167">
        <f t="shared" si="1002"/>
        <v>0</v>
      </c>
      <c r="BC824" s="167">
        <f t="shared" si="1002"/>
        <v>0</v>
      </c>
      <c r="BD824" s="167">
        <f t="shared" si="1002"/>
        <v>0</v>
      </c>
      <c r="BE824" s="167">
        <f t="shared" si="1002"/>
        <v>0</v>
      </c>
      <c r="BG824" s="167"/>
    </row>
    <row r="825" spans="1:59" ht="7.5" customHeight="1" thickBot="1">
      <c r="AE825" s="1" t="str">
        <f t="shared" si="944"/>
        <v/>
      </c>
      <c r="AF825" s="1">
        <f t="shared" si="970"/>
        <v>0</v>
      </c>
      <c r="AG825" s="1">
        <f t="shared" ca="1" si="975"/>
        <v>15</v>
      </c>
      <c r="AH825" s="1" t="str">
        <f t="shared" si="971"/>
        <v/>
      </c>
      <c r="AI825" s="1" t="str">
        <f t="shared" si="972"/>
        <v/>
      </c>
      <c r="AJ825" s="1" t="str">
        <f t="shared" si="973"/>
        <v/>
      </c>
      <c r="AL825" s="167">
        <f t="shared" ref="AL825:BE825" si="1003">+IF($AE825="CC",SUMIF($R825:$V825,AL$9,$R844:$V844),0)</f>
        <v>0</v>
      </c>
      <c r="AM825" s="167">
        <f t="shared" si="1003"/>
        <v>0</v>
      </c>
      <c r="AN825" s="167">
        <f t="shared" si="1003"/>
        <v>0</v>
      </c>
      <c r="AO825" s="167">
        <f t="shared" si="1003"/>
        <v>0</v>
      </c>
      <c r="AP825" s="167">
        <f t="shared" si="1003"/>
        <v>0</v>
      </c>
      <c r="AQ825" s="167">
        <f t="shared" si="1003"/>
        <v>0</v>
      </c>
      <c r="AR825" s="167">
        <f t="shared" si="1003"/>
        <v>0</v>
      </c>
      <c r="AS825" s="167">
        <f t="shared" si="1003"/>
        <v>0</v>
      </c>
      <c r="AT825" s="167">
        <f t="shared" si="1003"/>
        <v>0</v>
      </c>
      <c r="AU825" s="167">
        <f t="shared" si="1003"/>
        <v>0</v>
      </c>
      <c r="AV825" s="167">
        <f t="shared" si="1003"/>
        <v>0</v>
      </c>
      <c r="AW825" s="167">
        <f t="shared" si="1003"/>
        <v>0</v>
      </c>
      <c r="AX825" s="167">
        <f t="shared" si="1003"/>
        <v>0</v>
      </c>
      <c r="AY825" s="167">
        <f t="shared" si="1003"/>
        <v>0</v>
      </c>
      <c r="AZ825" s="167">
        <f t="shared" si="1003"/>
        <v>0</v>
      </c>
      <c r="BA825" s="167">
        <f t="shared" si="1003"/>
        <v>0</v>
      </c>
      <c r="BB825" s="167">
        <f t="shared" si="1003"/>
        <v>0</v>
      </c>
      <c r="BC825" s="167">
        <f t="shared" si="1003"/>
        <v>0</v>
      </c>
      <c r="BD825" s="167">
        <f t="shared" si="1003"/>
        <v>0</v>
      </c>
      <c r="BE825" s="167">
        <f t="shared" si="1003"/>
        <v>0</v>
      </c>
      <c r="BG825" s="167"/>
    </row>
    <row r="826" spans="1:59">
      <c r="C826" s="83" t="s">
        <v>943</v>
      </c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169"/>
      <c r="Y826" s="84"/>
      <c r="Z826" s="84"/>
      <c r="AA826" s="85"/>
      <c r="AE826" s="1" t="str">
        <f t="shared" si="944"/>
        <v/>
      </c>
      <c r="AF826" s="1">
        <f t="shared" si="970"/>
        <v>0</v>
      </c>
      <c r="AG826" s="1">
        <f t="shared" ca="1" si="975"/>
        <v>15</v>
      </c>
      <c r="AH826" s="1" t="str">
        <f t="shared" si="971"/>
        <v/>
      </c>
      <c r="AI826" s="1" t="str">
        <f t="shared" si="972"/>
        <v/>
      </c>
      <c r="AJ826" s="1" t="str">
        <f t="shared" si="973"/>
        <v/>
      </c>
      <c r="AL826" s="167">
        <f t="shared" ref="AL826:BE826" si="1004">+IF($AE826="CC",SUMIF($R826:$V826,AL$9,$R845:$V845),0)</f>
        <v>0</v>
      </c>
      <c r="AM826" s="167">
        <f t="shared" si="1004"/>
        <v>0</v>
      </c>
      <c r="AN826" s="167">
        <f t="shared" si="1004"/>
        <v>0</v>
      </c>
      <c r="AO826" s="167">
        <f t="shared" si="1004"/>
        <v>0</v>
      </c>
      <c r="AP826" s="167">
        <f t="shared" si="1004"/>
        <v>0</v>
      </c>
      <c r="AQ826" s="167">
        <f t="shared" si="1004"/>
        <v>0</v>
      </c>
      <c r="AR826" s="167">
        <f t="shared" si="1004"/>
        <v>0</v>
      </c>
      <c r="AS826" s="167">
        <f t="shared" si="1004"/>
        <v>0</v>
      </c>
      <c r="AT826" s="167">
        <f t="shared" si="1004"/>
        <v>0</v>
      </c>
      <c r="AU826" s="167">
        <f t="shared" si="1004"/>
        <v>0</v>
      </c>
      <c r="AV826" s="167">
        <f t="shared" si="1004"/>
        <v>0</v>
      </c>
      <c r="AW826" s="167">
        <f t="shared" si="1004"/>
        <v>0</v>
      </c>
      <c r="AX826" s="167">
        <f t="shared" si="1004"/>
        <v>0</v>
      </c>
      <c r="AY826" s="167">
        <f t="shared" si="1004"/>
        <v>0</v>
      </c>
      <c r="AZ826" s="167">
        <f t="shared" si="1004"/>
        <v>0</v>
      </c>
      <c r="BA826" s="167">
        <f t="shared" si="1004"/>
        <v>0</v>
      </c>
      <c r="BB826" s="167">
        <f t="shared" si="1004"/>
        <v>0</v>
      </c>
      <c r="BC826" s="167">
        <f t="shared" si="1004"/>
        <v>0</v>
      </c>
      <c r="BD826" s="167">
        <f t="shared" si="1004"/>
        <v>0</v>
      </c>
      <c r="BE826" s="167">
        <f t="shared" si="1004"/>
        <v>0</v>
      </c>
      <c r="BG826" s="167"/>
    </row>
    <row r="827" spans="1:59">
      <c r="C827" s="843"/>
      <c r="D827" s="844"/>
      <c r="E827" s="844"/>
      <c r="F827" s="844"/>
      <c r="G827" s="844"/>
      <c r="H827" s="844"/>
      <c r="I827" s="844"/>
      <c r="J827" s="844"/>
      <c r="K827" s="844"/>
      <c r="L827" s="844"/>
      <c r="M827" s="844"/>
      <c r="N827" s="844"/>
      <c r="O827" s="844"/>
      <c r="P827" s="844"/>
      <c r="Q827" s="844"/>
      <c r="R827" s="844"/>
      <c r="S827" s="844"/>
      <c r="T827" s="844"/>
      <c r="U827" s="844"/>
      <c r="V827" s="844"/>
      <c r="W827" s="844"/>
      <c r="X827" s="844"/>
      <c r="Y827" s="844"/>
      <c r="Z827" s="844"/>
      <c r="AA827" s="845"/>
      <c r="AE827" s="1" t="str">
        <f t="shared" si="944"/>
        <v/>
      </c>
      <c r="AF827" s="1">
        <f t="shared" si="970"/>
        <v>0</v>
      </c>
      <c r="AG827" s="1">
        <f t="shared" ca="1" si="975"/>
        <v>15</v>
      </c>
      <c r="AH827" s="1" t="str">
        <f t="shared" si="971"/>
        <v/>
      </c>
      <c r="AI827" s="1" t="str">
        <f t="shared" si="972"/>
        <v/>
      </c>
      <c r="AJ827" s="1" t="str">
        <f t="shared" si="973"/>
        <v/>
      </c>
      <c r="AL827" s="167">
        <f t="shared" ref="AL827:BE827" si="1005">+IF($AE827="CC",SUMIF($R827:$V827,AL$9,$R846:$V846),0)</f>
        <v>0</v>
      </c>
      <c r="AM827" s="167">
        <f t="shared" si="1005"/>
        <v>0</v>
      </c>
      <c r="AN827" s="167">
        <f t="shared" si="1005"/>
        <v>0</v>
      </c>
      <c r="AO827" s="167">
        <f t="shared" si="1005"/>
        <v>0</v>
      </c>
      <c r="AP827" s="167">
        <f t="shared" si="1005"/>
        <v>0</v>
      </c>
      <c r="AQ827" s="167">
        <f t="shared" si="1005"/>
        <v>0</v>
      </c>
      <c r="AR827" s="167">
        <f t="shared" si="1005"/>
        <v>0</v>
      </c>
      <c r="AS827" s="167">
        <f t="shared" si="1005"/>
        <v>0</v>
      </c>
      <c r="AT827" s="167">
        <f t="shared" si="1005"/>
        <v>0</v>
      </c>
      <c r="AU827" s="167">
        <f t="shared" si="1005"/>
        <v>0</v>
      </c>
      <c r="AV827" s="167">
        <f t="shared" si="1005"/>
        <v>0</v>
      </c>
      <c r="AW827" s="167">
        <f t="shared" si="1005"/>
        <v>0</v>
      </c>
      <c r="AX827" s="167">
        <f t="shared" si="1005"/>
        <v>0</v>
      </c>
      <c r="AY827" s="167">
        <f t="shared" si="1005"/>
        <v>0</v>
      </c>
      <c r="AZ827" s="167">
        <f t="shared" si="1005"/>
        <v>0</v>
      </c>
      <c r="BA827" s="167">
        <f t="shared" si="1005"/>
        <v>0</v>
      </c>
      <c r="BB827" s="167">
        <f t="shared" si="1005"/>
        <v>0</v>
      </c>
      <c r="BC827" s="167">
        <f t="shared" si="1005"/>
        <v>0</v>
      </c>
      <c r="BD827" s="167">
        <f t="shared" si="1005"/>
        <v>0</v>
      </c>
      <c r="BE827" s="167">
        <f t="shared" si="1005"/>
        <v>0</v>
      </c>
      <c r="BG827" s="167"/>
    </row>
    <row r="828" spans="1:59" ht="15.75" thickBot="1">
      <c r="C828" s="846"/>
      <c r="D828" s="847"/>
      <c r="E828" s="847"/>
      <c r="F828" s="847"/>
      <c r="G828" s="847"/>
      <c r="H828" s="847"/>
      <c r="I828" s="847"/>
      <c r="J828" s="847"/>
      <c r="K828" s="847"/>
      <c r="L828" s="847"/>
      <c r="M828" s="847"/>
      <c r="N828" s="847"/>
      <c r="O828" s="847"/>
      <c r="P828" s="847"/>
      <c r="Q828" s="847"/>
      <c r="R828" s="847"/>
      <c r="S828" s="847"/>
      <c r="T828" s="847"/>
      <c r="U828" s="847"/>
      <c r="V828" s="847"/>
      <c r="W828" s="847"/>
      <c r="X828" s="847"/>
      <c r="Y828" s="847"/>
      <c r="Z828" s="847"/>
      <c r="AA828" s="848"/>
      <c r="AE828" s="1" t="str">
        <f t="shared" si="944"/>
        <v/>
      </c>
      <c r="AF828" s="1">
        <f t="shared" si="970"/>
        <v>0</v>
      </c>
      <c r="AG828" s="1">
        <f t="shared" ca="1" si="975"/>
        <v>15</v>
      </c>
      <c r="AH828" s="1" t="str">
        <f t="shared" si="971"/>
        <v/>
      </c>
      <c r="AI828" s="1" t="str">
        <f t="shared" si="972"/>
        <v/>
      </c>
      <c r="AJ828" s="1" t="str">
        <f t="shared" si="973"/>
        <v/>
      </c>
      <c r="AL828" s="167">
        <f t="shared" ref="AL828:BE828" si="1006">+IF($AE828="CC",SUMIF($R828:$V828,AL$9,$R847:$V847),0)</f>
        <v>0</v>
      </c>
      <c r="AM828" s="167">
        <f t="shared" si="1006"/>
        <v>0</v>
      </c>
      <c r="AN828" s="167">
        <f t="shared" si="1006"/>
        <v>0</v>
      </c>
      <c r="AO828" s="167">
        <f t="shared" si="1006"/>
        <v>0</v>
      </c>
      <c r="AP828" s="167">
        <f t="shared" si="1006"/>
        <v>0</v>
      </c>
      <c r="AQ828" s="167">
        <f t="shared" si="1006"/>
        <v>0</v>
      </c>
      <c r="AR828" s="167">
        <f t="shared" si="1006"/>
        <v>0</v>
      </c>
      <c r="AS828" s="167">
        <f t="shared" si="1006"/>
        <v>0</v>
      </c>
      <c r="AT828" s="167">
        <f t="shared" si="1006"/>
        <v>0</v>
      </c>
      <c r="AU828" s="167">
        <f t="shared" si="1006"/>
        <v>0</v>
      </c>
      <c r="AV828" s="167">
        <f t="shared" si="1006"/>
        <v>0</v>
      </c>
      <c r="AW828" s="167">
        <f t="shared" si="1006"/>
        <v>0</v>
      </c>
      <c r="AX828" s="167">
        <f t="shared" si="1006"/>
        <v>0</v>
      </c>
      <c r="AY828" s="167">
        <f t="shared" si="1006"/>
        <v>0</v>
      </c>
      <c r="AZ828" s="167">
        <f t="shared" si="1006"/>
        <v>0</v>
      </c>
      <c r="BA828" s="167">
        <f t="shared" si="1006"/>
        <v>0</v>
      </c>
      <c r="BB828" s="167">
        <f t="shared" si="1006"/>
        <v>0</v>
      </c>
      <c r="BC828" s="167">
        <f t="shared" si="1006"/>
        <v>0</v>
      </c>
      <c r="BD828" s="167">
        <f t="shared" si="1006"/>
        <v>0</v>
      </c>
      <c r="BE828" s="167">
        <f t="shared" si="1006"/>
        <v>0</v>
      </c>
      <c r="BG828" s="167"/>
    </row>
    <row r="829" spans="1:59" ht="7.5" customHeight="1" thickBot="1">
      <c r="AE829" s="1" t="str">
        <f t="shared" si="944"/>
        <v/>
      </c>
      <c r="AF829" s="1">
        <f t="shared" si="970"/>
        <v>0</v>
      </c>
      <c r="AG829" s="1">
        <f t="shared" ca="1" si="975"/>
        <v>15</v>
      </c>
      <c r="AH829" s="1" t="str">
        <f t="shared" si="971"/>
        <v/>
      </c>
      <c r="AI829" s="1" t="str">
        <f t="shared" si="972"/>
        <v/>
      </c>
      <c r="AJ829" s="1" t="str">
        <f t="shared" si="973"/>
        <v/>
      </c>
      <c r="AL829" s="167">
        <f t="shared" ref="AL829:BE829" si="1007">+IF($AE829="CC",SUMIF($R829:$V829,AL$9,$R848:$V848),0)</f>
        <v>0</v>
      </c>
      <c r="AM829" s="167">
        <f t="shared" si="1007"/>
        <v>0</v>
      </c>
      <c r="AN829" s="167">
        <f t="shared" si="1007"/>
        <v>0</v>
      </c>
      <c r="AO829" s="167">
        <f t="shared" si="1007"/>
        <v>0</v>
      </c>
      <c r="AP829" s="167">
        <f t="shared" si="1007"/>
        <v>0</v>
      </c>
      <c r="AQ829" s="167">
        <f t="shared" si="1007"/>
        <v>0</v>
      </c>
      <c r="AR829" s="167">
        <f t="shared" si="1007"/>
        <v>0</v>
      </c>
      <c r="AS829" s="167">
        <f t="shared" si="1007"/>
        <v>0</v>
      </c>
      <c r="AT829" s="167">
        <f t="shared" si="1007"/>
        <v>0</v>
      </c>
      <c r="AU829" s="167">
        <f t="shared" si="1007"/>
        <v>0</v>
      </c>
      <c r="AV829" s="167">
        <f t="shared" si="1007"/>
        <v>0</v>
      </c>
      <c r="AW829" s="167">
        <f t="shared" si="1007"/>
        <v>0</v>
      </c>
      <c r="AX829" s="167">
        <f t="shared" si="1007"/>
        <v>0</v>
      </c>
      <c r="AY829" s="167">
        <f t="shared" si="1007"/>
        <v>0</v>
      </c>
      <c r="AZ829" s="167">
        <f t="shared" si="1007"/>
        <v>0</v>
      </c>
      <c r="BA829" s="167">
        <f t="shared" si="1007"/>
        <v>0</v>
      </c>
      <c r="BB829" s="167">
        <f t="shared" si="1007"/>
        <v>0</v>
      </c>
      <c r="BC829" s="167">
        <f t="shared" si="1007"/>
        <v>0</v>
      </c>
      <c r="BD829" s="167">
        <f t="shared" si="1007"/>
        <v>0</v>
      </c>
      <c r="BE829" s="167">
        <f t="shared" si="1007"/>
        <v>0</v>
      </c>
      <c r="BG829" s="167"/>
    </row>
    <row r="830" spans="1:59">
      <c r="C830" s="890" t="s">
        <v>944</v>
      </c>
      <c r="D830" s="891"/>
      <c r="E830" s="891"/>
      <c r="F830" s="891"/>
      <c r="G830" s="891"/>
      <c r="H830" s="891"/>
      <c r="I830" s="891"/>
      <c r="J830" s="891"/>
      <c r="K830" s="891"/>
      <c r="L830" s="891"/>
      <c r="M830" s="891"/>
      <c r="N830" s="891"/>
      <c r="O830" s="891"/>
      <c r="P830" s="891"/>
      <c r="Q830" s="891"/>
      <c r="R830" s="891"/>
      <c r="S830" s="891"/>
      <c r="T830" s="891"/>
      <c r="U830" s="891"/>
      <c r="V830" s="891"/>
      <c r="W830" s="891"/>
      <c r="X830" s="891"/>
      <c r="Y830" s="891"/>
      <c r="Z830" s="891"/>
      <c r="AA830" s="892"/>
      <c r="AE830" s="1" t="str">
        <f t="shared" si="944"/>
        <v/>
      </c>
      <c r="AF830" s="1">
        <f t="shared" si="970"/>
        <v>0</v>
      </c>
      <c r="AG830" s="1">
        <f t="shared" ca="1" si="975"/>
        <v>15</v>
      </c>
      <c r="AH830" s="1" t="str">
        <f t="shared" si="971"/>
        <v/>
      </c>
      <c r="AI830" s="1" t="str">
        <f t="shared" si="972"/>
        <v/>
      </c>
      <c r="AJ830" s="1" t="str">
        <f t="shared" si="973"/>
        <v/>
      </c>
      <c r="AL830" s="167">
        <f t="shared" ref="AL830:BE830" si="1008">+IF($AE830="CC",SUMIF($R830:$V830,AL$9,$R849:$V849),0)</f>
        <v>0</v>
      </c>
      <c r="AM830" s="167">
        <f t="shared" si="1008"/>
        <v>0</v>
      </c>
      <c r="AN830" s="167">
        <f t="shared" si="1008"/>
        <v>0</v>
      </c>
      <c r="AO830" s="167">
        <f t="shared" si="1008"/>
        <v>0</v>
      </c>
      <c r="AP830" s="167">
        <f t="shared" si="1008"/>
        <v>0</v>
      </c>
      <c r="AQ830" s="167">
        <f t="shared" si="1008"/>
        <v>0</v>
      </c>
      <c r="AR830" s="167">
        <f t="shared" si="1008"/>
        <v>0</v>
      </c>
      <c r="AS830" s="167">
        <f t="shared" si="1008"/>
        <v>0</v>
      </c>
      <c r="AT830" s="167">
        <f t="shared" si="1008"/>
        <v>0</v>
      </c>
      <c r="AU830" s="167">
        <f t="shared" si="1008"/>
        <v>0</v>
      </c>
      <c r="AV830" s="167">
        <f t="shared" si="1008"/>
        <v>0</v>
      </c>
      <c r="AW830" s="167">
        <f t="shared" si="1008"/>
        <v>0</v>
      </c>
      <c r="AX830" s="167">
        <f t="shared" si="1008"/>
        <v>0</v>
      </c>
      <c r="AY830" s="167">
        <f t="shared" si="1008"/>
        <v>0</v>
      </c>
      <c r="AZ830" s="167">
        <f t="shared" si="1008"/>
        <v>0</v>
      </c>
      <c r="BA830" s="167">
        <f t="shared" si="1008"/>
        <v>0</v>
      </c>
      <c r="BB830" s="167">
        <f t="shared" si="1008"/>
        <v>0</v>
      </c>
      <c r="BC830" s="167">
        <f t="shared" si="1008"/>
        <v>0</v>
      </c>
      <c r="BD830" s="167">
        <f t="shared" si="1008"/>
        <v>0</v>
      </c>
      <c r="BE830" s="167">
        <f t="shared" si="1008"/>
        <v>0</v>
      </c>
      <c r="BG830" s="167"/>
    </row>
    <row r="831" spans="1:59" ht="15.75" thickBot="1">
      <c r="C831" s="893"/>
      <c r="D831" s="894"/>
      <c r="E831" s="894"/>
      <c r="F831" s="894"/>
      <c r="G831" s="894"/>
      <c r="H831" s="894"/>
      <c r="I831" s="894"/>
      <c r="J831" s="894"/>
      <c r="K831" s="894"/>
      <c r="L831" s="894"/>
      <c r="M831" s="894"/>
      <c r="N831" s="894"/>
      <c r="O831" s="894"/>
      <c r="P831" s="894"/>
      <c r="Q831" s="894"/>
      <c r="R831" s="894"/>
      <c r="S831" s="894"/>
      <c r="T831" s="894"/>
      <c r="U831" s="894"/>
      <c r="V831" s="894"/>
      <c r="W831" s="894"/>
      <c r="X831" s="894"/>
      <c r="Y831" s="894"/>
      <c r="Z831" s="894"/>
      <c r="AA831" s="895"/>
      <c r="AE831" s="1" t="str">
        <f t="shared" si="944"/>
        <v/>
      </c>
      <c r="AF831" s="1">
        <f t="shared" si="970"/>
        <v>0</v>
      </c>
      <c r="AG831" s="1">
        <f t="shared" ca="1" si="975"/>
        <v>15</v>
      </c>
      <c r="AH831" s="1" t="str">
        <f t="shared" si="971"/>
        <v/>
      </c>
      <c r="AI831" s="1" t="str">
        <f t="shared" si="972"/>
        <v/>
      </c>
      <c r="AJ831" s="1" t="str">
        <f t="shared" si="973"/>
        <v/>
      </c>
      <c r="AL831" s="167">
        <f t="shared" ref="AL831:BE831" si="1009">+IF($AE831="CC",SUMIF($R831:$V831,AL$9,$R850:$V850),0)</f>
        <v>0</v>
      </c>
      <c r="AM831" s="167">
        <f t="shared" si="1009"/>
        <v>0</v>
      </c>
      <c r="AN831" s="167">
        <f t="shared" si="1009"/>
        <v>0</v>
      </c>
      <c r="AO831" s="167">
        <f t="shared" si="1009"/>
        <v>0</v>
      </c>
      <c r="AP831" s="167">
        <f t="shared" si="1009"/>
        <v>0</v>
      </c>
      <c r="AQ831" s="167">
        <f t="shared" si="1009"/>
        <v>0</v>
      </c>
      <c r="AR831" s="167">
        <f t="shared" si="1009"/>
        <v>0</v>
      </c>
      <c r="AS831" s="167">
        <f t="shared" si="1009"/>
        <v>0</v>
      </c>
      <c r="AT831" s="167">
        <f t="shared" si="1009"/>
        <v>0</v>
      </c>
      <c r="AU831" s="167">
        <f t="shared" si="1009"/>
        <v>0</v>
      </c>
      <c r="AV831" s="167">
        <f t="shared" si="1009"/>
        <v>0</v>
      </c>
      <c r="AW831" s="167">
        <f t="shared" si="1009"/>
        <v>0</v>
      </c>
      <c r="AX831" s="167">
        <f t="shared" si="1009"/>
        <v>0</v>
      </c>
      <c r="AY831" s="167">
        <f t="shared" si="1009"/>
        <v>0</v>
      </c>
      <c r="AZ831" s="167">
        <f t="shared" si="1009"/>
        <v>0</v>
      </c>
      <c r="BA831" s="167">
        <f t="shared" si="1009"/>
        <v>0</v>
      </c>
      <c r="BB831" s="167">
        <f t="shared" si="1009"/>
        <v>0</v>
      </c>
      <c r="BC831" s="167">
        <f t="shared" si="1009"/>
        <v>0</v>
      </c>
      <c r="BD831" s="167">
        <f t="shared" si="1009"/>
        <v>0</v>
      </c>
      <c r="BE831" s="167">
        <f t="shared" si="1009"/>
        <v>0</v>
      </c>
      <c r="BG831" s="167"/>
    </row>
    <row r="832" spans="1:59" ht="14.25" customHeight="1">
      <c r="AE832" s="1" t="str">
        <f t="shared" si="944"/>
        <v/>
      </c>
      <c r="AF832" s="1">
        <f t="shared" si="970"/>
        <v>0</v>
      </c>
      <c r="AG832" s="1">
        <f t="shared" ca="1" si="975"/>
        <v>15</v>
      </c>
      <c r="AH832" s="1" t="str">
        <f t="shared" si="971"/>
        <v/>
      </c>
      <c r="AI832" s="1" t="str">
        <f t="shared" si="972"/>
        <v/>
      </c>
      <c r="AJ832" s="1" t="str">
        <f t="shared" si="973"/>
        <v/>
      </c>
      <c r="AL832" s="167">
        <f t="shared" ref="AL832:BE832" si="1010">+IF($AE832="CC",SUMIF($R832:$V832,AL$9,$R851:$V851),0)</f>
        <v>0</v>
      </c>
      <c r="AM832" s="167">
        <f t="shared" si="1010"/>
        <v>0</v>
      </c>
      <c r="AN832" s="167">
        <f t="shared" si="1010"/>
        <v>0</v>
      </c>
      <c r="AO832" s="167">
        <f t="shared" si="1010"/>
        <v>0</v>
      </c>
      <c r="AP832" s="167">
        <f t="shared" si="1010"/>
        <v>0</v>
      </c>
      <c r="AQ832" s="167">
        <f t="shared" si="1010"/>
        <v>0</v>
      </c>
      <c r="AR832" s="167">
        <f t="shared" si="1010"/>
        <v>0</v>
      </c>
      <c r="AS832" s="167">
        <f t="shared" si="1010"/>
        <v>0</v>
      </c>
      <c r="AT832" s="167">
        <f t="shared" si="1010"/>
        <v>0</v>
      </c>
      <c r="AU832" s="167">
        <f t="shared" si="1010"/>
        <v>0</v>
      </c>
      <c r="AV832" s="167">
        <f t="shared" si="1010"/>
        <v>0</v>
      </c>
      <c r="AW832" s="167">
        <f t="shared" si="1010"/>
        <v>0</v>
      </c>
      <c r="AX832" s="167">
        <f t="shared" si="1010"/>
        <v>0</v>
      </c>
      <c r="AY832" s="167">
        <f t="shared" si="1010"/>
        <v>0</v>
      </c>
      <c r="AZ832" s="167">
        <f t="shared" si="1010"/>
        <v>0</v>
      </c>
      <c r="BA832" s="167">
        <f t="shared" si="1010"/>
        <v>0</v>
      </c>
      <c r="BB832" s="167">
        <f t="shared" si="1010"/>
        <v>0</v>
      </c>
      <c r="BC832" s="167">
        <f t="shared" si="1010"/>
        <v>0</v>
      </c>
      <c r="BD832" s="167">
        <f t="shared" si="1010"/>
        <v>0</v>
      </c>
      <c r="BE832" s="167">
        <f t="shared" si="1010"/>
        <v>0</v>
      </c>
      <c r="BG832" s="167"/>
    </row>
    <row r="833" spans="1:59" s="44" customFormat="1" ht="14.25" customHeight="1" thickBot="1">
      <c r="X833" s="170"/>
      <c r="AE833" s="1" t="str">
        <f t="shared" si="944"/>
        <v/>
      </c>
      <c r="AF833" s="1">
        <f t="shared" si="970"/>
        <v>0</v>
      </c>
      <c r="AG833" s="1">
        <f t="shared" ca="1" si="975"/>
        <v>15</v>
      </c>
      <c r="AH833" s="1" t="str">
        <f t="shared" si="971"/>
        <v/>
      </c>
      <c r="AI833" s="1" t="str">
        <f t="shared" si="972"/>
        <v/>
      </c>
      <c r="AJ833" s="1" t="str">
        <f t="shared" si="973"/>
        <v/>
      </c>
      <c r="AL833" s="167">
        <f t="shared" ref="AL833:BE833" si="1011">+IF($AE833="CC",SUMIF($R833:$V833,AL$9,$R852:$V852),0)</f>
        <v>0</v>
      </c>
      <c r="AM833" s="167">
        <f t="shared" si="1011"/>
        <v>0</v>
      </c>
      <c r="AN833" s="167">
        <f t="shared" si="1011"/>
        <v>0</v>
      </c>
      <c r="AO833" s="167">
        <f t="shared" si="1011"/>
        <v>0</v>
      </c>
      <c r="AP833" s="167">
        <f t="shared" si="1011"/>
        <v>0</v>
      </c>
      <c r="AQ833" s="167">
        <f t="shared" si="1011"/>
        <v>0</v>
      </c>
      <c r="AR833" s="167">
        <f t="shared" si="1011"/>
        <v>0</v>
      </c>
      <c r="AS833" s="167">
        <f t="shared" si="1011"/>
        <v>0</v>
      </c>
      <c r="AT833" s="167">
        <f t="shared" si="1011"/>
        <v>0</v>
      </c>
      <c r="AU833" s="167">
        <f t="shared" si="1011"/>
        <v>0</v>
      </c>
      <c r="AV833" s="167">
        <f t="shared" si="1011"/>
        <v>0</v>
      </c>
      <c r="AW833" s="167">
        <f t="shared" si="1011"/>
        <v>0</v>
      </c>
      <c r="AX833" s="167">
        <f t="shared" si="1011"/>
        <v>0</v>
      </c>
      <c r="AY833" s="167">
        <f t="shared" si="1011"/>
        <v>0</v>
      </c>
      <c r="AZ833" s="167">
        <f t="shared" si="1011"/>
        <v>0</v>
      </c>
      <c r="BA833" s="167">
        <f t="shared" si="1011"/>
        <v>0</v>
      </c>
      <c r="BB833" s="167">
        <f t="shared" si="1011"/>
        <v>0</v>
      </c>
      <c r="BC833" s="167">
        <f t="shared" si="1011"/>
        <v>0</v>
      </c>
      <c r="BD833" s="167">
        <f t="shared" si="1011"/>
        <v>0</v>
      </c>
      <c r="BE833" s="167">
        <f t="shared" si="1011"/>
        <v>0</v>
      </c>
      <c r="BG833" s="170"/>
    </row>
    <row r="834" spans="1:59" s="44" customFormat="1" ht="14.25" customHeight="1" thickBot="1">
      <c r="D834" s="835">
        <f>+'Formulario 1'!$C$20</f>
        <v>0</v>
      </c>
      <c r="E834" s="835"/>
      <c r="F834" s="835"/>
      <c r="H834" s="896"/>
      <c r="I834" s="896"/>
      <c r="O834" s="897" t="str">
        <f>+'Formulario 1'!$F$14</f>
        <v>Provincia:</v>
      </c>
      <c r="P834" s="898"/>
      <c r="Q834" s="899" t="str">
        <f>+'Formulario 1'!$G$14</f>
        <v>GUANACASTE</v>
      </c>
      <c r="R834" s="900"/>
      <c r="S834" s="900"/>
      <c r="T834" s="900"/>
      <c r="U834" s="901"/>
      <c r="V834" s="902" t="s">
        <v>945</v>
      </c>
      <c r="W834" s="903"/>
      <c r="X834" s="906">
        <f>+'Formulario 1'!$C$16</f>
        <v>26780563</v>
      </c>
      <c r="Y834" s="907"/>
      <c r="Z834" s="908"/>
      <c r="AE834" s="1" t="str">
        <f t="shared" si="944"/>
        <v/>
      </c>
      <c r="AF834" s="1">
        <f t="shared" si="970"/>
        <v>0</v>
      </c>
      <c r="AG834" s="1">
        <f t="shared" ca="1" si="975"/>
        <v>15</v>
      </c>
      <c r="AH834" s="1" t="str">
        <f t="shared" si="971"/>
        <v/>
      </c>
      <c r="AI834" s="1" t="str">
        <f t="shared" si="972"/>
        <v/>
      </c>
      <c r="AJ834" s="1" t="str">
        <f t="shared" si="973"/>
        <v/>
      </c>
      <c r="AL834" s="167">
        <f t="shared" ref="AL834:BE834" si="1012">+IF($AE834="CC",SUMIF($R834:$V834,AL$9,$R853:$V853),0)</f>
        <v>0</v>
      </c>
      <c r="AM834" s="167">
        <f t="shared" si="1012"/>
        <v>0</v>
      </c>
      <c r="AN834" s="167">
        <f t="shared" si="1012"/>
        <v>0</v>
      </c>
      <c r="AO834" s="167">
        <f t="shared" si="1012"/>
        <v>0</v>
      </c>
      <c r="AP834" s="167">
        <f t="shared" si="1012"/>
        <v>0</v>
      </c>
      <c r="AQ834" s="167">
        <f t="shared" si="1012"/>
        <v>0</v>
      </c>
      <c r="AR834" s="167">
        <f t="shared" si="1012"/>
        <v>0</v>
      </c>
      <c r="AS834" s="167">
        <f t="shared" si="1012"/>
        <v>0</v>
      </c>
      <c r="AT834" s="167">
        <f t="shared" si="1012"/>
        <v>0</v>
      </c>
      <c r="AU834" s="167">
        <f t="shared" si="1012"/>
        <v>0</v>
      </c>
      <c r="AV834" s="167">
        <f t="shared" si="1012"/>
        <v>0</v>
      </c>
      <c r="AW834" s="167">
        <f t="shared" si="1012"/>
        <v>0</v>
      </c>
      <c r="AX834" s="167">
        <f t="shared" si="1012"/>
        <v>0</v>
      </c>
      <c r="AY834" s="167">
        <f t="shared" si="1012"/>
        <v>0</v>
      </c>
      <c r="AZ834" s="167">
        <f t="shared" si="1012"/>
        <v>0</v>
      </c>
      <c r="BA834" s="167">
        <f t="shared" si="1012"/>
        <v>0</v>
      </c>
      <c r="BB834" s="167">
        <f t="shared" si="1012"/>
        <v>0</v>
      </c>
      <c r="BC834" s="167">
        <f t="shared" si="1012"/>
        <v>0</v>
      </c>
      <c r="BD834" s="167">
        <f t="shared" si="1012"/>
        <v>0</v>
      </c>
      <c r="BE834" s="167">
        <f t="shared" si="1012"/>
        <v>0</v>
      </c>
      <c r="BG834" s="170"/>
    </row>
    <row r="835" spans="1:59" s="44" customFormat="1" ht="14.25" customHeight="1">
      <c r="D835" s="868" t="s">
        <v>946</v>
      </c>
      <c r="E835" s="868"/>
      <c r="F835" s="868"/>
      <c r="H835" s="868" t="s">
        <v>947</v>
      </c>
      <c r="I835" s="868"/>
      <c r="K835" s="302" t="s">
        <v>948</v>
      </c>
      <c r="O835" s="870" t="str">
        <f>+'Formulario 1'!$F$15</f>
        <v>Cantón:</v>
      </c>
      <c r="P835" s="871"/>
      <c r="Q835" s="872" t="str">
        <f>+'Formulario 1'!$G$15</f>
        <v>ABANGARES</v>
      </c>
      <c r="R835" s="873"/>
      <c r="S835" s="873"/>
      <c r="T835" s="873"/>
      <c r="U835" s="874"/>
      <c r="V835" s="904"/>
      <c r="W835" s="905"/>
      <c r="X835" s="909" t="str">
        <f>IF('Formulario 1'!D813="","",'Formulario 1'!D813)</f>
        <v/>
      </c>
      <c r="Y835" s="910"/>
      <c r="Z835" s="911"/>
      <c r="AE835" s="1" t="str">
        <f t="shared" si="944"/>
        <v/>
      </c>
      <c r="AF835" s="1">
        <f t="shared" si="970"/>
        <v>0</v>
      </c>
      <c r="AG835" s="1">
        <f t="shared" ca="1" si="975"/>
        <v>15</v>
      </c>
      <c r="AH835" s="1" t="str">
        <f t="shared" si="971"/>
        <v/>
      </c>
      <c r="AI835" s="1" t="str">
        <f t="shared" si="972"/>
        <v/>
      </c>
      <c r="AJ835" s="1" t="str">
        <f t="shared" si="973"/>
        <v/>
      </c>
      <c r="AL835" s="167">
        <f t="shared" ref="AL835:BE835" si="1013">+IF($AE835="CC",SUMIF($R835:$V835,AL$9,$R854:$V854),0)</f>
        <v>0</v>
      </c>
      <c r="AM835" s="167">
        <f t="shared" si="1013"/>
        <v>0</v>
      </c>
      <c r="AN835" s="167">
        <f t="shared" si="1013"/>
        <v>0</v>
      </c>
      <c r="AO835" s="167">
        <f t="shared" si="1013"/>
        <v>0</v>
      </c>
      <c r="AP835" s="167">
        <f t="shared" si="1013"/>
        <v>0</v>
      </c>
      <c r="AQ835" s="167">
        <f t="shared" si="1013"/>
        <v>0</v>
      </c>
      <c r="AR835" s="167">
        <f t="shared" si="1013"/>
        <v>0</v>
      </c>
      <c r="AS835" s="167">
        <f t="shared" si="1013"/>
        <v>0</v>
      </c>
      <c r="AT835" s="167">
        <f t="shared" si="1013"/>
        <v>0</v>
      </c>
      <c r="AU835" s="167">
        <f t="shared" si="1013"/>
        <v>0</v>
      </c>
      <c r="AV835" s="167">
        <f t="shared" si="1013"/>
        <v>0</v>
      </c>
      <c r="AW835" s="167">
        <f t="shared" si="1013"/>
        <v>0</v>
      </c>
      <c r="AX835" s="167">
        <f t="shared" si="1013"/>
        <v>0</v>
      </c>
      <c r="AY835" s="167">
        <f t="shared" si="1013"/>
        <v>0</v>
      </c>
      <c r="AZ835" s="167">
        <f t="shared" si="1013"/>
        <v>0</v>
      </c>
      <c r="BA835" s="167">
        <f t="shared" si="1013"/>
        <v>0</v>
      </c>
      <c r="BB835" s="167">
        <f t="shared" si="1013"/>
        <v>0</v>
      </c>
      <c r="BC835" s="167">
        <f t="shared" si="1013"/>
        <v>0</v>
      </c>
      <c r="BD835" s="167">
        <f t="shared" si="1013"/>
        <v>0</v>
      </c>
      <c r="BE835" s="167">
        <f t="shared" si="1013"/>
        <v>0</v>
      </c>
      <c r="BG835" s="170"/>
    </row>
    <row r="836" spans="1:59" s="44" customFormat="1" ht="14.25" customHeight="1">
      <c r="O836" s="870" t="str">
        <f>+'Formulario 1'!$F$16</f>
        <v>Distrito:</v>
      </c>
      <c r="P836" s="871"/>
      <c r="Q836" s="872" t="str">
        <f>+'Formulario 1'!$G$16</f>
        <v>COLORADO</v>
      </c>
      <c r="R836" s="873"/>
      <c r="S836" s="873"/>
      <c r="T836" s="873"/>
      <c r="U836" s="874"/>
      <c r="V836" s="875" t="s">
        <v>949</v>
      </c>
      <c r="W836" s="876"/>
      <c r="X836" s="879">
        <f>+'Formulario 1'!$C$17</f>
        <v>26780376</v>
      </c>
      <c r="Y836" s="880"/>
      <c r="Z836" s="881"/>
      <c r="AE836" s="1" t="str">
        <f t="shared" si="944"/>
        <v/>
      </c>
      <c r="AF836" s="1">
        <f t="shared" si="970"/>
        <v>0</v>
      </c>
      <c r="AG836" s="1">
        <f t="shared" ca="1" si="975"/>
        <v>15</v>
      </c>
      <c r="AH836" s="1" t="str">
        <f t="shared" si="971"/>
        <v/>
      </c>
      <c r="AI836" s="1" t="str">
        <f t="shared" si="972"/>
        <v/>
      </c>
      <c r="AJ836" s="1" t="str">
        <f t="shared" si="973"/>
        <v/>
      </c>
      <c r="AL836" s="167">
        <f t="shared" ref="AL836:BE836" si="1014">+IF($AE836="CC",SUMIF($R836:$V836,AL$9,$R855:$V855),0)</f>
        <v>0</v>
      </c>
      <c r="AM836" s="167">
        <f t="shared" si="1014"/>
        <v>0</v>
      </c>
      <c r="AN836" s="167">
        <f t="shared" si="1014"/>
        <v>0</v>
      </c>
      <c r="AO836" s="167">
        <f t="shared" si="1014"/>
        <v>0</v>
      </c>
      <c r="AP836" s="167">
        <f t="shared" si="1014"/>
        <v>0</v>
      </c>
      <c r="AQ836" s="167">
        <f t="shared" si="1014"/>
        <v>0</v>
      </c>
      <c r="AR836" s="167">
        <f t="shared" si="1014"/>
        <v>0</v>
      </c>
      <c r="AS836" s="167">
        <f t="shared" si="1014"/>
        <v>0</v>
      </c>
      <c r="AT836" s="167">
        <f t="shared" si="1014"/>
        <v>0</v>
      </c>
      <c r="AU836" s="167">
        <f t="shared" si="1014"/>
        <v>0</v>
      </c>
      <c r="AV836" s="167">
        <f t="shared" si="1014"/>
        <v>0</v>
      </c>
      <c r="AW836" s="167">
        <f t="shared" si="1014"/>
        <v>0</v>
      </c>
      <c r="AX836" s="167">
        <f t="shared" si="1014"/>
        <v>0</v>
      </c>
      <c r="AY836" s="167">
        <f t="shared" si="1014"/>
        <v>0</v>
      </c>
      <c r="AZ836" s="167">
        <f t="shared" si="1014"/>
        <v>0</v>
      </c>
      <c r="BA836" s="167">
        <f t="shared" si="1014"/>
        <v>0</v>
      </c>
      <c r="BB836" s="167">
        <f t="shared" si="1014"/>
        <v>0</v>
      </c>
      <c r="BC836" s="167">
        <f t="shared" si="1014"/>
        <v>0</v>
      </c>
      <c r="BD836" s="167">
        <f t="shared" si="1014"/>
        <v>0</v>
      </c>
      <c r="BE836" s="167">
        <f t="shared" si="1014"/>
        <v>0</v>
      </c>
      <c r="BG836" s="170"/>
    </row>
    <row r="837" spans="1:59" ht="14.25" customHeight="1" thickBot="1">
      <c r="O837" s="882" t="str">
        <f>+'Formulario 1'!$F$17</f>
        <v>Poblado:</v>
      </c>
      <c r="P837" s="883"/>
      <c r="Q837" s="884" t="str">
        <f>+'Formulario 1'!$G$17</f>
        <v>COLORADO</v>
      </c>
      <c r="R837" s="885"/>
      <c r="S837" s="885"/>
      <c r="T837" s="885"/>
      <c r="U837" s="886"/>
      <c r="V837" s="877"/>
      <c r="W837" s="878"/>
      <c r="X837" s="887" t="str">
        <f>IF('Formulario 1'!D814="","",'Formulario 1'!D814)</f>
        <v/>
      </c>
      <c r="Y837" s="888"/>
      <c r="Z837" s="889"/>
      <c r="AE837" s="1" t="str">
        <f t="shared" si="944"/>
        <v/>
      </c>
      <c r="AF837" s="1">
        <f t="shared" si="970"/>
        <v>0</v>
      </c>
      <c r="AG837" s="1">
        <f t="shared" ca="1" si="975"/>
        <v>15</v>
      </c>
      <c r="AH837" s="1" t="str">
        <f t="shared" si="971"/>
        <v/>
      </c>
      <c r="AI837" s="1" t="str">
        <f t="shared" si="972"/>
        <v/>
      </c>
      <c r="AJ837" s="1" t="str">
        <f t="shared" si="973"/>
        <v/>
      </c>
      <c r="AL837" s="167">
        <f t="shared" ref="AL837:BE837" si="1015">+IF($AE837="CC",SUMIF($R837:$V837,AL$9,$R856:$V856),0)</f>
        <v>0</v>
      </c>
      <c r="AM837" s="167">
        <f t="shared" si="1015"/>
        <v>0</v>
      </c>
      <c r="AN837" s="167">
        <f t="shared" si="1015"/>
        <v>0</v>
      </c>
      <c r="AO837" s="167">
        <f t="shared" si="1015"/>
        <v>0</v>
      </c>
      <c r="AP837" s="167">
        <f t="shared" si="1015"/>
        <v>0</v>
      </c>
      <c r="AQ837" s="167">
        <f t="shared" si="1015"/>
        <v>0</v>
      </c>
      <c r="AR837" s="167">
        <f t="shared" si="1015"/>
        <v>0</v>
      </c>
      <c r="AS837" s="167">
        <f t="shared" si="1015"/>
        <v>0</v>
      </c>
      <c r="AT837" s="167">
        <f t="shared" si="1015"/>
        <v>0</v>
      </c>
      <c r="AU837" s="167">
        <f t="shared" si="1015"/>
        <v>0</v>
      </c>
      <c r="AV837" s="167">
        <f t="shared" si="1015"/>
        <v>0</v>
      </c>
      <c r="AW837" s="167">
        <f t="shared" si="1015"/>
        <v>0</v>
      </c>
      <c r="AX837" s="167">
        <f t="shared" si="1015"/>
        <v>0</v>
      </c>
      <c r="AY837" s="167">
        <f t="shared" si="1015"/>
        <v>0</v>
      </c>
      <c r="AZ837" s="167">
        <f t="shared" si="1015"/>
        <v>0</v>
      </c>
      <c r="BA837" s="167">
        <f t="shared" si="1015"/>
        <v>0</v>
      </c>
      <c r="BB837" s="167">
        <f t="shared" si="1015"/>
        <v>0</v>
      </c>
      <c r="BC837" s="167">
        <f t="shared" si="1015"/>
        <v>0</v>
      </c>
      <c r="BD837" s="167">
        <f t="shared" si="1015"/>
        <v>0</v>
      </c>
      <c r="BE837" s="167">
        <f t="shared" si="1015"/>
        <v>0</v>
      </c>
      <c r="BG837" s="167"/>
    </row>
    <row r="838" spans="1:59" ht="14.25" customHeight="1">
      <c r="X838" s="171"/>
      <c r="Y838" s="45"/>
      <c r="AE838" s="1" t="str">
        <f t="shared" si="944"/>
        <v/>
      </c>
      <c r="AF838" s="1">
        <f t="shared" si="970"/>
        <v>0</v>
      </c>
      <c r="AG838" s="1">
        <f t="shared" ca="1" si="975"/>
        <v>15</v>
      </c>
      <c r="AH838" s="1" t="str">
        <f t="shared" si="971"/>
        <v/>
      </c>
      <c r="AI838" s="1" t="str">
        <f t="shared" si="972"/>
        <v/>
      </c>
      <c r="AJ838" s="1" t="str">
        <f t="shared" si="973"/>
        <v/>
      </c>
      <c r="AL838" s="167">
        <f t="shared" ref="AL838:BE838" si="1016">+IF($AE838="CC",SUMIF($R838:$V838,AL$9,$R857:$V857),0)</f>
        <v>0</v>
      </c>
      <c r="AM838" s="167">
        <f t="shared" si="1016"/>
        <v>0</v>
      </c>
      <c r="AN838" s="167">
        <f t="shared" si="1016"/>
        <v>0</v>
      </c>
      <c r="AO838" s="167">
        <f t="shared" si="1016"/>
        <v>0</v>
      </c>
      <c r="AP838" s="167">
        <f t="shared" si="1016"/>
        <v>0</v>
      </c>
      <c r="AQ838" s="167">
        <f t="shared" si="1016"/>
        <v>0</v>
      </c>
      <c r="AR838" s="167">
        <f t="shared" si="1016"/>
        <v>0</v>
      </c>
      <c r="AS838" s="167">
        <f t="shared" si="1016"/>
        <v>0</v>
      </c>
      <c r="AT838" s="167">
        <f t="shared" si="1016"/>
        <v>0</v>
      </c>
      <c r="AU838" s="167">
        <f t="shared" si="1016"/>
        <v>0</v>
      </c>
      <c r="AV838" s="167">
        <f t="shared" si="1016"/>
        <v>0</v>
      </c>
      <c r="AW838" s="167">
        <f t="shared" si="1016"/>
        <v>0</v>
      </c>
      <c r="AX838" s="167">
        <f t="shared" si="1016"/>
        <v>0</v>
      </c>
      <c r="AY838" s="167">
        <f t="shared" si="1016"/>
        <v>0</v>
      </c>
      <c r="AZ838" s="167">
        <f t="shared" si="1016"/>
        <v>0</v>
      </c>
      <c r="BA838" s="167">
        <f t="shared" si="1016"/>
        <v>0</v>
      </c>
      <c r="BB838" s="167">
        <f t="shared" si="1016"/>
        <v>0</v>
      </c>
      <c r="BC838" s="167">
        <f t="shared" si="1016"/>
        <v>0</v>
      </c>
      <c r="BD838" s="167">
        <f t="shared" si="1016"/>
        <v>0</v>
      </c>
      <c r="BE838" s="167">
        <f t="shared" si="1016"/>
        <v>0</v>
      </c>
      <c r="BG838" s="167"/>
    </row>
    <row r="839" spans="1:59" ht="14.25" customHeight="1" thickBot="1">
      <c r="D839" s="835"/>
      <c r="E839" s="835"/>
      <c r="F839" s="835"/>
      <c r="G839" s="44"/>
      <c r="H839" s="835"/>
      <c r="I839" s="835"/>
      <c r="J839" s="44"/>
      <c r="K839" s="44"/>
      <c r="AE839" s="1" t="str">
        <f t="shared" si="944"/>
        <v/>
      </c>
      <c r="AF839" s="1">
        <f t="shared" si="970"/>
        <v>0</v>
      </c>
      <c r="AG839" s="1">
        <f t="shared" ca="1" si="975"/>
        <v>15</v>
      </c>
      <c r="AH839" s="1" t="str">
        <f t="shared" si="971"/>
        <v/>
      </c>
      <c r="AI839" s="1" t="str">
        <f t="shared" si="972"/>
        <v/>
      </c>
      <c r="AJ839" s="1" t="str">
        <f t="shared" si="973"/>
        <v/>
      </c>
      <c r="AL839" s="167">
        <f t="shared" ref="AL839:BE839" si="1017">+IF($AE839="CC",SUMIF($R839:$V839,AL$9,$R858:$V858),0)</f>
        <v>0</v>
      </c>
      <c r="AM839" s="167">
        <f t="shared" si="1017"/>
        <v>0</v>
      </c>
      <c r="AN839" s="167">
        <f t="shared" si="1017"/>
        <v>0</v>
      </c>
      <c r="AO839" s="167">
        <f t="shared" si="1017"/>
        <v>0</v>
      </c>
      <c r="AP839" s="167">
        <f t="shared" si="1017"/>
        <v>0</v>
      </c>
      <c r="AQ839" s="167">
        <f t="shared" si="1017"/>
        <v>0</v>
      </c>
      <c r="AR839" s="167">
        <f t="shared" si="1017"/>
        <v>0</v>
      </c>
      <c r="AS839" s="167">
        <f t="shared" si="1017"/>
        <v>0</v>
      </c>
      <c r="AT839" s="167">
        <f t="shared" si="1017"/>
        <v>0</v>
      </c>
      <c r="AU839" s="167">
        <f t="shared" si="1017"/>
        <v>0</v>
      </c>
      <c r="AV839" s="167">
        <f t="shared" si="1017"/>
        <v>0</v>
      </c>
      <c r="AW839" s="167">
        <f t="shared" si="1017"/>
        <v>0</v>
      </c>
      <c r="AX839" s="167">
        <f t="shared" si="1017"/>
        <v>0</v>
      </c>
      <c r="AY839" s="167">
        <f t="shared" si="1017"/>
        <v>0</v>
      </c>
      <c r="AZ839" s="167">
        <f t="shared" si="1017"/>
        <v>0</v>
      </c>
      <c r="BA839" s="167">
        <f t="shared" si="1017"/>
        <v>0</v>
      </c>
      <c r="BB839" s="167">
        <f t="shared" si="1017"/>
        <v>0</v>
      </c>
      <c r="BC839" s="167">
        <f t="shared" si="1017"/>
        <v>0</v>
      </c>
      <c r="BD839" s="167">
        <f t="shared" si="1017"/>
        <v>0</v>
      </c>
      <c r="BE839" s="167">
        <f t="shared" si="1017"/>
        <v>0</v>
      </c>
      <c r="BG839" s="167"/>
    </row>
    <row r="840" spans="1:59" ht="14.25" customHeight="1">
      <c r="D840" s="868" t="s">
        <v>950</v>
      </c>
      <c r="E840" s="868"/>
      <c r="F840" s="868"/>
      <c r="G840" s="44"/>
      <c r="H840" s="868" t="s">
        <v>951</v>
      </c>
      <c r="I840" s="868"/>
      <c r="J840" s="44"/>
      <c r="K840" s="302" t="s">
        <v>948</v>
      </c>
      <c r="Z840" s="800" t="s">
        <v>1165</v>
      </c>
      <c r="AA840" s="800"/>
      <c r="AB840" s="800"/>
      <c r="AE840" s="1" t="str">
        <f t="shared" si="944"/>
        <v/>
      </c>
      <c r="AF840" s="1">
        <f t="shared" si="970"/>
        <v>0</v>
      </c>
      <c r="AG840" s="1">
        <f t="shared" ca="1" si="975"/>
        <v>15</v>
      </c>
      <c r="AH840" s="1" t="str">
        <f t="shared" si="971"/>
        <v/>
      </c>
      <c r="AI840" s="1" t="str">
        <f t="shared" si="972"/>
        <v/>
      </c>
      <c r="AJ840" s="1" t="str">
        <f t="shared" si="973"/>
        <v/>
      </c>
      <c r="AL840" s="167">
        <f t="shared" ref="AL840:BE840" si="1018">+IF($AE840="CC",SUMIF($R840:$V840,AL$9,$R859:$V859),0)</f>
        <v>0</v>
      </c>
      <c r="AM840" s="167">
        <f t="shared" si="1018"/>
        <v>0</v>
      </c>
      <c r="AN840" s="167">
        <f t="shared" si="1018"/>
        <v>0</v>
      </c>
      <c r="AO840" s="167">
        <f t="shared" si="1018"/>
        <v>0</v>
      </c>
      <c r="AP840" s="167">
        <f t="shared" si="1018"/>
        <v>0</v>
      </c>
      <c r="AQ840" s="167">
        <f t="shared" si="1018"/>
        <v>0</v>
      </c>
      <c r="AR840" s="167">
        <f t="shared" si="1018"/>
        <v>0</v>
      </c>
      <c r="AS840" s="167">
        <f t="shared" si="1018"/>
        <v>0</v>
      </c>
      <c r="AT840" s="167">
        <f t="shared" si="1018"/>
        <v>0</v>
      </c>
      <c r="AU840" s="167">
        <f t="shared" si="1018"/>
        <v>0</v>
      </c>
      <c r="AV840" s="167">
        <f t="shared" si="1018"/>
        <v>0</v>
      </c>
      <c r="AW840" s="167">
        <f t="shared" si="1018"/>
        <v>0</v>
      </c>
      <c r="AX840" s="167">
        <f t="shared" si="1018"/>
        <v>0</v>
      </c>
      <c r="AY840" s="167">
        <f t="shared" si="1018"/>
        <v>0</v>
      </c>
      <c r="AZ840" s="167">
        <f t="shared" si="1018"/>
        <v>0</v>
      </c>
      <c r="BA840" s="167">
        <f t="shared" si="1018"/>
        <v>0</v>
      </c>
      <c r="BB840" s="167">
        <f t="shared" si="1018"/>
        <v>0</v>
      </c>
      <c r="BC840" s="167">
        <f t="shared" si="1018"/>
        <v>0</v>
      </c>
      <c r="BD840" s="167">
        <f t="shared" si="1018"/>
        <v>0</v>
      </c>
      <c r="BE840" s="167">
        <f t="shared" si="1018"/>
        <v>0</v>
      </c>
      <c r="BG840" s="167"/>
    </row>
    <row r="841" spans="1:59" ht="18" customHeight="1">
      <c r="A841" s="160">
        <f>+A785+1</f>
        <v>16</v>
      </c>
      <c r="B841" s="159">
        <f>+LOOKUP(A841,'Hoja de Cálculo'!$S$20:$S$45,'Hoja de Cálculo'!$T$20:$T$45)</f>
        <v>13</v>
      </c>
      <c r="C841" s="971" t="s">
        <v>66</v>
      </c>
      <c r="D841" s="971"/>
      <c r="E841" s="971"/>
      <c r="F841" s="971"/>
      <c r="G841" s="971"/>
      <c r="H841" s="971"/>
      <c r="I841" s="971"/>
      <c r="J841" s="971"/>
      <c r="K841" s="971"/>
      <c r="L841" s="971"/>
      <c r="M841" s="971"/>
      <c r="N841" s="971"/>
      <c r="O841" s="971"/>
      <c r="P841" s="971"/>
      <c r="Q841" s="971"/>
      <c r="R841" s="971"/>
      <c r="S841" s="971"/>
      <c r="T841" s="971"/>
      <c r="U841" s="971"/>
      <c r="V841" s="971"/>
      <c r="W841" s="971"/>
      <c r="X841" s="971"/>
      <c r="Y841" s="971"/>
      <c r="Z841" s="971"/>
      <c r="AA841" s="971"/>
      <c r="AE841" s="1" t="str">
        <f t="shared" si="944"/>
        <v/>
      </c>
      <c r="AF841" s="1">
        <f t="shared" si="970"/>
        <v>0</v>
      </c>
      <c r="AG841" s="1">
        <f t="shared" ca="1" si="975"/>
        <v>15</v>
      </c>
      <c r="AH841" s="1" t="str">
        <f t="shared" si="971"/>
        <v/>
      </c>
      <c r="AI841" s="1" t="str">
        <f t="shared" si="972"/>
        <v/>
      </c>
      <c r="AJ841" s="1" t="str">
        <f t="shared" si="973"/>
        <v/>
      </c>
      <c r="AL841" s="167">
        <f t="shared" ref="AL841:BE841" si="1019">+IF($AE841="CC",SUMIF($R841:$V841,AL$9,$R860:$V860),0)</f>
        <v>0</v>
      </c>
      <c r="AM841" s="167">
        <f t="shared" si="1019"/>
        <v>0</v>
      </c>
      <c r="AN841" s="167">
        <f t="shared" si="1019"/>
        <v>0</v>
      </c>
      <c r="AO841" s="167">
        <f t="shared" si="1019"/>
        <v>0</v>
      </c>
      <c r="AP841" s="167">
        <f t="shared" si="1019"/>
        <v>0</v>
      </c>
      <c r="AQ841" s="167">
        <f t="shared" si="1019"/>
        <v>0</v>
      </c>
      <c r="AR841" s="167">
        <f t="shared" si="1019"/>
        <v>0</v>
      </c>
      <c r="AS841" s="167">
        <f t="shared" si="1019"/>
        <v>0</v>
      </c>
      <c r="AT841" s="167">
        <f t="shared" si="1019"/>
        <v>0</v>
      </c>
      <c r="AU841" s="167">
        <f t="shared" si="1019"/>
        <v>0</v>
      </c>
      <c r="AV841" s="167">
        <f t="shared" si="1019"/>
        <v>0</v>
      </c>
      <c r="AW841" s="167">
        <f t="shared" si="1019"/>
        <v>0</v>
      </c>
      <c r="AX841" s="167">
        <f t="shared" si="1019"/>
        <v>0</v>
      </c>
      <c r="AY841" s="167">
        <f t="shared" si="1019"/>
        <v>0</v>
      </c>
      <c r="AZ841" s="167">
        <f t="shared" si="1019"/>
        <v>0</v>
      </c>
      <c r="BA841" s="167">
        <f t="shared" si="1019"/>
        <v>0</v>
      </c>
      <c r="BB841" s="167">
        <f t="shared" si="1019"/>
        <v>0</v>
      </c>
      <c r="BC841" s="167">
        <f t="shared" si="1019"/>
        <v>0</v>
      </c>
      <c r="BD841" s="167">
        <f t="shared" si="1019"/>
        <v>0</v>
      </c>
      <c r="BE841" s="167">
        <f t="shared" si="1019"/>
        <v>0</v>
      </c>
      <c r="BG841" s="167"/>
    </row>
    <row r="842" spans="1:59" ht="16.5" customHeight="1">
      <c r="C842" s="963" t="s">
        <v>921</v>
      </c>
      <c r="D842" s="963"/>
      <c r="E842" s="963"/>
      <c r="F842" s="963"/>
      <c r="G842" s="963"/>
      <c r="H842" s="963"/>
      <c r="I842" s="963"/>
      <c r="J842" s="963"/>
      <c r="K842" s="963"/>
      <c r="L842" s="963"/>
      <c r="M842" s="963"/>
      <c r="N842" s="963"/>
      <c r="O842" s="963"/>
      <c r="P842" s="963"/>
      <c r="Q842" s="963"/>
      <c r="R842" s="963"/>
      <c r="S842" s="963"/>
      <c r="T842" s="963"/>
      <c r="U842" s="963"/>
      <c r="V842" s="963"/>
      <c r="W842" s="963"/>
      <c r="X842" s="963"/>
      <c r="Y842" s="963"/>
      <c r="Z842" s="963"/>
      <c r="AA842" s="963"/>
      <c r="AE842" s="1" t="str">
        <f t="shared" si="944"/>
        <v/>
      </c>
      <c r="AF842" s="1">
        <f t="shared" si="970"/>
        <v>0</v>
      </c>
      <c r="AG842" s="1">
        <f t="shared" ca="1" si="975"/>
        <v>15</v>
      </c>
      <c r="AH842" s="1" t="str">
        <f t="shared" si="971"/>
        <v/>
      </c>
      <c r="AI842" s="1" t="str">
        <f t="shared" si="972"/>
        <v/>
      </c>
      <c r="AJ842" s="1" t="str">
        <f t="shared" si="973"/>
        <v/>
      </c>
      <c r="AL842" s="167">
        <f t="shared" ref="AL842:BE842" si="1020">+IF($AE842="CC",SUMIF($R842:$V842,AL$9,$R861:$V861),0)</f>
        <v>0</v>
      </c>
      <c r="AM842" s="167">
        <f t="shared" si="1020"/>
        <v>0</v>
      </c>
      <c r="AN842" s="167">
        <f t="shared" si="1020"/>
        <v>0</v>
      </c>
      <c r="AO842" s="167">
        <f t="shared" si="1020"/>
        <v>0</v>
      </c>
      <c r="AP842" s="167">
        <f t="shared" si="1020"/>
        <v>0</v>
      </c>
      <c r="AQ842" s="167">
        <f t="shared" si="1020"/>
        <v>0</v>
      </c>
      <c r="AR842" s="167">
        <f t="shared" si="1020"/>
        <v>0</v>
      </c>
      <c r="AS842" s="167">
        <f t="shared" si="1020"/>
        <v>0</v>
      </c>
      <c r="AT842" s="167">
        <f t="shared" si="1020"/>
        <v>0</v>
      </c>
      <c r="AU842" s="167">
        <f t="shared" si="1020"/>
        <v>0</v>
      </c>
      <c r="AV842" s="167">
        <f t="shared" si="1020"/>
        <v>0</v>
      </c>
      <c r="AW842" s="167">
        <f t="shared" si="1020"/>
        <v>0</v>
      </c>
      <c r="AX842" s="167">
        <f t="shared" si="1020"/>
        <v>0</v>
      </c>
      <c r="AY842" s="167">
        <f t="shared" si="1020"/>
        <v>0</v>
      </c>
      <c r="AZ842" s="167">
        <f t="shared" si="1020"/>
        <v>0</v>
      </c>
      <c r="BA842" s="167">
        <f t="shared" si="1020"/>
        <v>0</v>
      </c>
      <c r="BB842" s="167">
        <f t="shared" si="1020"/>
        <v>0</v>
      </c>
      <c r="BC842" s="167">
        <f t="shared" si="1020"/>
        <v>0</v>
      </c>
      <c r="BD842" s="167">
        <f t="shared" si="1020"/>
        <v>0</v>
      </c>
      <c r="BE842" s="167">
        <f t="shared" si="1020"/>
        <v>0</v>
      </c>
      <c r="BG842" s="167"/>
    </row>
    <row r="843" spans="1:59" ht="16.5" customHeight="1">
      <c r="C843" s="963" t="s">
        <v>922</v>
      </c>
      <c r="D843" s="963"/>
      <c r="E843" s="963"/>
      <c r="F843" s="963"/>
      <c r="G843" s="963"/>
      <c r="H843" s="963"/>
      <c r="I843" s="963"/>
      <c r="J843" s="963"/>
      <c r="K843" s="963"/>
      <c r="L843" s="963"/>
      <c r="M843" s="963"/>
      <c r="N843" s="963"/>
      <c r="O843" s="963"/>
      <c r="P843" s="963"/>
      <c r="Q843" s="963"/>
      <c r="R843" s="963"/>
      <c r="S843" s="963"/>
      <c r="T843" s="963"/>
      <c r="U843" s="963"/>
      <c r="V843" s="963"/>
      <c r="W843" s="963"/>
      <c r="X843" s="963"/>
      <c r="Y843" s="963"/>
      <c r="Z843" s="963"/>
      <c r="AA843" s="963"/>
      <c r="AE843" s="1" t="str">
        <f t="shared" ref="AE843:AE906" si="1021">+IF(L843="7º","CC","")</f>
        <v/>
      </c>
      <c r="AF843" s="1">
        <f t="shared" si="970"/>
        <v>0</v>
      </c>
      <c r="AG843" s="1">
        <f t="shared" ca="1" si="975"/>
        <v>15</v>
      </c>
      <c r="AH843" s="1" t="str">
        <f t="shared" si="971"/>
        <v/>
      </c>
      <c r="AI843" s="1" t="str">
        <f t="shared" si="972"/>
        <v/>
      </c>
      <c r="AJ843" s="1" t="str">
        <f t="shared" si="973"/>
        <v/>
      </c>
      <c r="AL843" s="167">
        <f t="shared" ref="AL843:BE843" si="1022">+IF($AE843="CC",SUMIF($R843:$V843,AL$9,$R862:$V862),0)</f>
        <v>0</v>
      </c>
      <c r="AM843" s="167">
        <f t="shared" si="1022"/>
        <v>0</v>
      </c>
      <c r="AN843" s="167">
        <f t="shared" si="1022"/>
        <v>0</v>
      </c>
      <c r="AO843" s="167">
        <f t="shared" si="1022"/>
        <v>0</v>
      </c>
      <c r="AP843" s="167">
        <f t="shared" si="1022"/>
        <v>0</v>
      </c>
      <c r="AQ843" s="167">
        <f t="shared" si="1022"/>
        <v>0</v>
      </c>
      <c r="AR843" s="167">
        <f t="shared" si="1022"/>
        <v>0</v>
      </c>
      <c r="AS843" s="167">
        <f t="shared" si="1022"/>
        <v>0</v>
      </c>
      <c r="AT843" s="167">
        <f t="shared" si="1022"/>
        <v>0</v>
      </c>
      <c r="AU843" s="167">
        <f t="shared" si="1022"/>
        <v>0</v>
      </c>
      <c r="AV843" s="167">
        <f t="shared" si="1022"/>
        <v>0</v>
      </c>
      <c r="AW843" s="167">
        <f t="shared" si="1022"/>
        <v>0</v>
      </c>
      <c r="AX843" s="167">
        <f t="shared" si="1022"/>
        <v>0</v>
      </c>
      <c r="AY843" s="167">
        <f t="shared" si="1022"/>
        <v>0</v>
      </c>
      <c r="AZ843" s="167">
        <f t="shared" si="1022"/>
        <v>0</v>
      </c>
      <c r="BA843" s="167">
        <f t="shared" si="1022"/>
        <v>0</v>
      </c>
      <c r="BB843" s="167">
        <f t="shared" si="1022"/>
        <v>0</v>
      </c>
      <c r="BC843" s="167">
        <f t="shared" si="1022"/>
        <v>0</v>
      </c>
      <c r="BD843" s="167">
        <f t="shared" si="1022"/>
        <v>0</v>
      </c>
      <c r="BE843" s="167">
        <f t="shared" si="1022"/>
        <v>0</v>
      </c>
      <c r="BG843" s="167"/>
    </row>
    <row r="844" spans="1:59" ht="16.5" customHeight="1">
      <c r="C844" s="963" t="s">
        <v>952</v>
      </c>
      <c r="D844" s="963"/>
      <c r="E844" s="963"/>
      <c r="F844" s="963"/>
      <c r="G844" s="963"/>
      <c r="H844" s="963"/>
      <c r="I844" s="963"/>
      <c r="J844" s="963"/>
      <c r="K844" s="963"/>
      <c r="L844" s="963"/>
      <c r="M844" s="963"/>
      <c r="N844" s="963"/>
      <c r="O844" s="963"/>
      <c r="P844" s="963"/>
      <c r="Q844" s="963"/>
      <c r="R844" s="963"/>
      <c r="S844" s="963"/>
      <c r="T844" s="963"/>
      <c r="U844" s="963"/>
      <c r="V844" s="963"/>
      <c r="W844" s="963"/>
      <c r="X844" s="963"/>
      <c r="Y844" s="963"/>
      <c r="Z844" s="963"/>
      <c r="AA844" s="963"/>
      <c r="AE844" s="1" t="str">
        <f t="shared" si="1021"/>
        <v/>
      </c>
      <c r="AF844" s="1">
        <f t="shared" si="970"/>
        <v>0</v>
      </c>
      <c r="AG844" s="1">
        <f t="shared" ca="1" si="975"/>
        <v>15</v>
      </c>
      <c r="AH844" s="1" t="str">
        <f t="shared" si="971"/>
        <v/>
      </c>
      <c r="AI844" s="1" t="str">
        <f t="shared" si="972"/>
        <v/>
      </c>
      <c r="AJ844" s="1" t="str">
        <f t="shared" si="973"/>
        <v/>
      </c>
      <c r="AL844" s="167">
        <f t="shared" ref="AL844:BE844" si="1023">+IF($AE844="CC",SUMIF($R844:$V844,AL$9,$R863:$V863),0)</f>
        <v>0</v>
      </c>
      <c r="AM844" s="167">
        <f t="shared" si="1023"/>
        <v>0</v>
      </c>
      <c r="AN844" s="167">
        <f t="shared" si="1023"/>
        <v>0</v>
      </c>
      <c r="AO844" s="167">
        <f t="shared" si="1023"/>
        <v>0</v>
      </c>
      <c r="AP844" s="167">
        <f t="shared" si="1023"/>
        <v>0</v>
      </c>
      <c r="AQ844" s="167">
        <f t="shared" si="1023"/>
        <v>0</v>
      </c>
      <c r="AR844" s="167">
        <f t="shared" si="1023"/>
        <v>0</v>
      </c>
      <c r="AS844" s="167">
        <f t="shared" si="1023"/>
        <v>0</v>
      </c>
      <c r="AT844" s="167">
        <f t="shared" si="1023"/>
        <v>0</v>
      </c>
      <c r="AU844" s="167">
        <f t="shared" si="1023"/>
        <v>0</v>
      </c>
      <c r="AV844" s="167">
        <f t="shared" si="1023"/>
        <v>0</v>
      </c>
      <c r="AW844" s="167">
        <f t="shared" si="1023"/>
        <v>0</v>
      </c>
      <c r="AX844" s="167">
        <f t="shared" si="1023"/>
        <v>0</v>
      </c>
      <c r="AY844" s="167">
        <f t="shared" si="1023"/>
        <v>0</v>
      </c>
      <c r="AZ844" s="167">
        <f t="shared" si="1023"/>
        <v>0</v>
      </c>
      <c r="BA844" s="167">
        <f t="shared" si="1023"/>
        <v>0</v>
      </c>
      <c r="BB844" s="167">
        <f t="shared" si="1023"/>
        <v>0</v>
      </c>
      <c r="BC844" s="167">
        <f t="shared" si="1023"/>
        <v>0</v>
      </c>
      <c r="BD844" s="167">
        <f t="shared" si="1023"/>
        <v>0</v>
      </c>
      <c r="BE844" s="167">
        <f t="shared" si="1023"/>
        <v>0</v>
      </c>
      <c r="BG844" s="167"/>
    </row>
    <row r="845" spans="1:59" ht="15" customHeight="1" thickBot="1">
      <c r="C845" s="86"/>
      <c r="D845" s="86"/>
      <c r="E845" s="86"/>
      <c r="F845" s="86"/>
      <c r="G845" s="87"/>
      <c r="H845" s="87"/>
      <c r="I845" s="86"/>
      <c r="J845" s="86"/>
      <c r="K845" s="86"/>
      <c r="L845" s="86"/>
      <c r="M845" s="86"/>
      <c r="N845" s="88"/>
      <c r="O845" s="86"/>
      <c r="P845" s="86"/>
      <c r="Q845" s="86"/>
      <c r="R845" s="86"/>
      <c r="S845" s="86"/>
      <c r="T845" s="86"/>
      <c r="U845" s="86"/>
      <c r="V845" s="86"/>
      <c r="W845" s="86"/>
      <c r="X845" s="165"/>
      <c r="Y845" s="86"/>
      <c r="Z845" s="86"/>
      <c r="AA845" s="86"/>
      <c r="AE845" s="1" t="str">
        <f t="shared" si="1021"/>
        <v/>
      </c>
      <c r="AF845" s="1">
        <f t="shared" si="970"/>
        <v>0</v>
      </c>
      <c r="AG845" s="1">
        <f t="shared" ca="1" si="975"/>
        <v>15</v>
      </c>
      <c r="AH845" s="1" t="str">
        <f t="shared" si="971"/>
        <v/>
      </c>
      <c r="AI845" s="1" t="str">
        <f t="shared" si="972"/>
        <v/>
      </c>
      <c r="AJ845" s="1" t="str">
        <f t="shared" si="973"/>
        <v/>
      </c>
      <c r="AL845" s="167">
        <f t="shared" ref="AL845:BE845" si="1024">+IF($AE845="CC",SUMIF($R845:$V845,AL$9,$R864:$V864),0)</f>
        <v>0</v>
      </c>
      <c r="AM845" s="167">
        <f t="shared" si="1024"/>
        <v>0</v>
      </c>
      <c r="AN845" s="167">
        <f t="shared" si="1024"/>
        <v>0</v>
      </c>
      <c r="AO845" s="167">
        <f t="shared" si="1024"/>
        <v>0</v>
      </c>
      <c r="AP845" s="167">
        <f t="shared" si="1024"/>
        <v>0</v>
      </c>
      <c r="AQ845" s="167">
        <f t="shared" si="1024"/>
        <v>0</v>
      </c>
      <c r="AR845" s="167">
        <f t="shared" si="1024"/>
        <v>0</v>
      </c>
      <c r="AS845" s="167">
        <f t="shared" si="1024"/>
        <v>0</v>
      </c>
      <c r="AT845" s="167">
        <f t="shared" si="1024"/>
        <v>0</v>
      </c>
      <c r="AU845" s="167">
        <f t="shared" si="1024"/>
        <v>0</v>
      </c>
      <c r="AV845" s="167">
        <f t="shared" si="1024"/>
        <v>0</v>
      </c>
      <c r="AW845" s="167">
        <f t="shared" si="1024"/>
        <v>0</v>
      </c>
      <c r="AX845" s="167">
        <f t="shared" si="1024"/>
        <v>0</v>
      </c>
      <c r="AY845" s="167">
        <f t="shared" si="1024"/>
        <v>0</v>
      </c>
      <c r="AZ845" s="167">
        <f t="shared" si="1024"/>
        <v>0</v>
      </c>
      <c r="BA845" s="167">
        <f t="shared" si="1024"/>
        <v>0</v>
      </c>
      <c r="BB845" s="167">
        <f t="shared" si="1024"/>
        <v>0</v>
      </c>
      <c r="BC845" s="167">
        <f t="shared" si="1024"/>
        <v>0</v>
      </c>
      <c r="BD845" s="167">
        <f t="shared" si="1024"/>
        <v>0</v>
      </c>
      <c r="BE845" s="167">
        <f t="shared" si="1024"/>
        <v>0</v>
      </c>
      <c r="BG845" s="167"/>
    </row>
    <row r="846" spans="1:59" ht="15.75" customHeight="1" thickBot="1">
      <c r="C846" s="964" t="s">
        <v>953</v>
      </c>
      <c r="D846" s="965"/>
      <c r="E846" s="966" t="str">
        <f>+'Formulario 1'!$D$9</f>
        <v>LICEO DE COLORADO</v>
      </c>
      <c r="F846" s="966"/>
      <c r="G846" s="966"/>
      <c r="H846" s="966"/>
      <c r="I846" s="964" t="s">
        <v>897</v>
      </c>
      <c r="J846" s="967"/>
      <c r="K846" s="966" t="str">
        <f>+'Formulario 1'!$C$14</f>
        <v>CAÑAS</v>
      </c>
      <c r="L846" s="966"/>
      <c r="M846" s="966"/>
      <c r="N846" s="964" t="s">
        <v>898</v>
      </c>
      <c r="O846" s="965"/>
      <c r="P846" s="89">
        <f>+'Formulario 1'!$C$15</f>
        <v>4</v>
      </c>
      <c r="Q846" s="964" t="s">
        <v>916</v>
      </c>
      <c r="R846" s="965"/>
      <c r="S846" s="965"/>
      <c r="T846" s="965"/>
      <c r="U846" s="965"/>
      <c r="V846" s="965"/>
      <c r="W846" s="966">
        <f>+'Formulario 1'!$E$7</f>
        <v>4113</v>
      </c>
      <c r="X846" s="968"/>
      <c r="Y846" s="304" t="s">
        <v>923</v>
      </c>
      <c r="Z846" s="969">
        <f ca="1">+'Formulario 1'!$H$72</f>
        <v>45513</v>
      </c>
      <c r="AA846" s="970"/>
      <c r="AE846" s="1" t="str">
        <f t="shared" si="1021"/>
        <v/>
      </c>
      <c r="AF846" s="1">
        <f t="shared" si="970"/>
        <v>0</v>
      </c>
      <c r="AG846" s="1">
        <f t="shared" ca="1" si="975"/>
        <v>15</v>
      </c>
      <c r="AH846" s="1" t="str">
        <f t="shared" si="971"/>
        <v/>
      </c>
      <c r="AI846" s="1" t="str">
        <f t="shared" si="972"/>
        <v/>
      </c>
      <c r="AJ846" s="1" t="str">
        <f t="shared" si="973"/>
        <v/>
      </c>
      <c r="AL846" s="167">
        <f t="shared" ref="AL846:BE846" si="1025">+IF($AE846="CC",SUMIF($R846:$V846,AL$9,$R865:$V865),0)</f>
        <v>0</v>
      </c>
      <c r="AM846" s="167">
        <f t="shared" si="1025"/>
        <v>0</v>
      </c>
      <c r="AN846" s="167">
        <f t="shared" si="1025"/>
        <v>0</v>
      </c>
      <c r="AO846" s="167">
        <f t="shared" si="1025"/>
        <v>0</v>
      </c>
      <c r="AP846" s="167">
        <f t="shared" si="1025"/>
        <v>0</v>
      </c>
      <c r="AQ846" s="167">
        <f t="shared" si="1025"/>
        <v>0</v>
      </c>
      <c r="AR846" s="167">
        <f t="shared" si="1025"/>
        <v>0</v>
      </c>
      <c r="AS846" s="167">
        <f t="shared" si="1025"/>
        <v>0</v>
      </c>
      <c r="AT846" s="167">
        <f t="shared" si="1025"/>
        <v>0</v>
      </c>
      <c r="AU846" s="167">
        <f t="shared" si="1025"/>
        <v>0</v>
      </c>
      <c r="AV846" s="167">
        <f t="shared" si="1025"/>
        <v>0</v>
      </c>
      <c r="AW846" s="167">
        <f t="shared" si="1025"/>
        <v>0</v>
      </c>
      <c r="AX846" s="167">
        <f t="shared" si="1025"/>
        <v>0</v>
      </c>
      <c r="AY846" s="167">
        <f t="shared" si="1025"/>
        <v>0</v>
      </c>
      <c r="AZ846" s="167">
        <f t="shared" si="1025"/>
        <v>0</v>
      </c>
      <c r="BA846" s="167">
        <f t="shared" si="1025"/>
        <v>0</v>
      </c>
      <c r="BB846" s="167">
        <f t="shared" si="1025"/>
        <v>0</v>
      </c>
      <c r="BC846" s="167">
        <f t="shared" si="1025"/>
        <v>0</v>
      </c>
      <c r="BD846" s="167">
        <f t="shared" si="1025"/>
        <v>0</v>
      </c>
      <c r="BE846" s="167">
        <f t="shared" si="1025"/>
        <v>0</v>
      </c>
      <c r="BG846" s="167"/>
    </row>
    <row r="847" spans="1:59" ht="15.75" thickBot="1">
      <c r="C847" s="66"/>
      <c r="D847" s="66"/>
      <c r="E847" s="66"/>
      <c r="F847" s="66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166"/>
      <c r="Y847" s="66"/>
      <c r="Z847" s="66"/>
      <c r="AA847" s="66"/>
      <c r="AE847" s="1" t="str">
        <f t="shared" si="1021"/>
        <v/>
      </c>
      <c r="AF847" s="1">
        <f t="shared" si="970"/>
        <v>0</v>
      </c>
      <c r="AG847" s="1">
        <f t="shared" ca="1" si="975"/>
        <v>15</v>
      </c>
      <c r="AH847" s="1" t="str">
        <f t="shared" si="971"/>
        <v/>
      </c>
      <c r="AI847" s="1" t="str">
        <f t="shared" si="972"/>
        <v/>
      </c>
      <c r="AJ847" s="1" t="str">
        <f t="shared" si="973"/>
        <v/>
      </c>
      <c r="AL847" s="167">
        <f t="shared" ref="AL847:BE847" si="1026">+IF($AE847="CC",SUMIF($R847:$V847,AL$9,$R866:$V866),0)</f>
        <v>0</v>
      </c>
      <c r="AM847" s="167">
        <f t="shared" si="1026"/>
        <v>0</v>
      </c>
      <c r="AN847" s="167">
        <f t="shared" si="1026"/>
        <v>0</v>
      </c>
      <c r="AO847" s="167">
        <f t="shared" si="1026"/>
        <v>0</v>
      </c>
      <c r="AP847" s="167">
        <f t="shared" si="1026"/>
        <v>0</v>
      </c>
      <c r="AQ847" s="167">
        <f t="shared" si="1026"/>
        <v>0</v>
      </c>
      <c r="AR847" s="167">
        <f t="shared" si="1026"/>
        <v>0</v>
      </c>
      <c r="AS847" s="167">
        <f t="shared" si="1026"/>
        <v>0</v>
      </c>
      <c r="AT847" s="167">
        <f t="shared" si="1026"/>
        <v>0</v>
      </c>
      <c r="AU847" s="167">
        <f t="shared" si="1026"/>
        <v>0</v>
      </c>
      <c r="AV847" s="167">
        <f t="shared" si="1026"/>
        <v>0</v>
      </c>
      <c r="AW847" s="167">
        <f t="shared" si="1026"/>
        <v>0</v>
      </c>
      <c r="AX847" s="167">
        <f t="shared" si="1026"/>
        <v>0</v>
      </c>
      <c r="AY847" s="167">
        <f t="shared" si="1026"/>
        <v>0</v>
      </c>
      <c r="AZ847" s="167">
        <f t="shared" si="1026"/>
        <v>0</v>
      </c>
      <c r="BA847" s="167">
        <f t="shared" si="1026"/>
        <v>0</v>
      </c>
      <c r="BB847" s="167">
        <f t="shared" si="1026"/>
        <v>0</v>
      </c>
      <c r="BC847" s="167">
        <f t="shared" si="1026"/>
        <v>0</v>
      </c>
      <c r="BD847" s="167">
        <f t="shared" si="1026"/>
        <v>0</v>
      </c>
      <c r="BE847" s="167">
        <f t="shared" si="1026"/>
        <v>0</v>
      </c>
      <c r="BG847" s="167"/>
    </row>
    <row r="848" spans="1:59" ht="23.25" customHeight="1" thickBot="1">
      <c r="A848" s="927" t="s">
        <v>958</v>
      </c>
      <c r="B848" s="930" t="s">
        <v>985</v>
      </c>
      <c r="C848" s="933" t="str">
        <f>IF(LOOKUP(A841,'Hoja de Cálculo'!$S$20:$S$45,'Hoja de Cálculo'!$V$20:$V$45)="","n.a.",LOOKUP(A841,'Hoja de Cálculo'!$S$20:$S$45,'Hoja de Cálculo'!$V$20:$V$45))</f>
        <v>Filosofía</v>
      </c>
      <c r="D848" s="933"/>
      <c r="E848" s="933"/>
      <c r="F848" s="933"/>
      <c r="G848" s="933"/>
      <c r="H848" s="933"/>
      <c r="I848" s="933"/>
      <c r="J848" s="933"/>
      <c r="K848" s="933"/>
      <c r="L848" s="934"/>
      <c r="M848" s="934"/>
      <c r="N848" s="934"/>
      <c r="O848" s="934"/>
      <c r="P848" s="934"/>
      <c r="Q848" s="934"/>
      <c r="R848" s="934"/>
      <c r="S848" s="934"/>
      <c r="T848" s="934"/>
      <c r="U848" s="934"/>
      <c r="V848" s="934"/>
      <c r="W848" s="934"/>
      <c r="X848" s="934"/>
      <c r="Y848" s="933"/>
      <c r="Z848" s="933"/>
      <c r="AA848" s="935"/>
      <c r="AB848" s="936" t="s">
        <v>924</v>
      </c>
      <c r="AE848" s="1" t="str">
        <f t="shared" si="1021"/>
        <v/>
      </c>
      <c r="AF848" s="1">
        <f t="shared" si="970"/>
        <v>0</v>
      </c>
      <c r="AG848" s="1">
        <f t="shared" ca="1" si="975"/>
        <v>15</v>
      </c>
      <c r="AH848" s="1" t="str">
        <f t="shared" si="971"/>
        <v/>
      </c>
      <c r="AI848" s="1" t="str">
        <f t="shared" si="972"/>
        <v/>
      </c>
      <c r="AJ848" s="1" t="str">
        <f t="shared" si="973"/>
        <v/>
      </c>
      <c r="AL848" s="167">
        <f t="shared" ref="AL848:BE848" si="1027">+IF($AE848="CC",SUMIF($R848:$V848,AL$9,$R867:$V867),0)</f>
        <v>0</v>
      </c>
      <c r="AM848" s="167">
        <f t="shared" si="1027"/>
        <v>0</v>
      </c>
      <c r="AN848" s="167">
        <f t="shared" si="1027"/>
        <v>0</v>
      </c>
      <c r="AO848" s="167">
        <f t="shared" si="1027"/>
        <v>0</v>
      </c>
      <c r="AP848" s="167">
        <f t="shared" si="1027"/>
        <v>0</v>
      </c>
      <c r="AQ848" s="167">
        <f t="shared" si="1027"/>
        <v>0</v>
      </c>
      <c r="AR848" s="167">
        <f t="shared" si="1027"/>
        <v>0</v>
      </c>
      <c r="AS848" s="167">
        <f t="shared" si="1027"/>
        <v>0</v>
      </c>
      <c r="AT848" s="167">
        <f t="shared" si="1027"/>
        <v>0</v>
      </c>
      <c r="AU848" s="167">
        <f t="shared" si="1027"/>
        <v>0</v>
      </c>
      <c r="AV848" s="167">
        <f t="shared" si="1027"/>
        <v>0</v>
      </c>
      <c r="AW848" s="167">
        <f t="shared" si="1027"/>
        <v>0</v>
      </c>
      <c r="AX848" s="167">
        <f t="shared" si="1027"/>
        <v>0</v>
      </c>
      <c r="AY848" s="167">
        <f t="shared" si="1027"/>
        <v>0</v>
      </c>
      <c r="AZ848" s="167">
        <f t="shared" si="1027"/>
        <v>0</v>
      </c>
      <c r="BA848" s="167">
        <f t="shared" si="1027"/>
        <v>0</v>
      </c>
      <c r="BB848" s="167">
        <f t="shared" si="1027"/>
        <v>0</v>
      </c>
      <c r="BC848" s="167">
        <f t="shared" si="1027"/>
        <v>0</v>
      </c>
      <c r="BD848" s="167">
        <f t="shared" si="1027"/>
        <v>0</v>
      </c>
      <c r="BE848" s="167">
        <f t="shared" si="1027"/>
        <v>0</v>
      </c>
      <c r="BG848" s="167"/>
    </row>
    <row r="849" spans="1:59" ht="15.75" customHeight="1">
      <c r="A849" s="928"/>
      <c r="B849" s="931"/>
      <c r="C849" s="939" t="s">
        <v>925</v>
      </c>
      <c r="D849" s="941" t="s">
        <v>926</v>
      </c>
      <c r="E849" s="942"/>
      <c r="F849" s="942"/>
      <c r="G849" s="943"/>
      <c r="H849" s="947" t="s">
        <v>927</v>
      </c>
      <c r="I849" s="947" t="s">
        <v>928</v>
      </c>
      <c r="J849" s="941" t="s">
        <v>929</v>
      </c>
      <c r="K849" s="942"/>
      <c r="L849" s="949" t="s">
        <v>49</v>
      </c>
      <c r="M849" s="950"/>
      <c r="N849" s="950"/>
      <c r="O849" s="950"/>
      <c r="P849" s="950"/>
      <c r="Q849" s="951" t="s">
        <v>930</v>
      </c>
      <c r="R849" s="953" t="s">
        <v>931</v>
      </c>
      <c r="S849" s="954"/>
      <c r="T849" s="954"/>
      <c r="U849" s="954"/>
      <c r="V849" s="955"/>
      <c r="W849" s="954" t="s">
        <v>930</v>
      </c>
      <c r="X849" s="957" t="s">
        <v>934</v>
      </c>
      <c r="Y849" s="959" t="s">
        <v>932</v>
      </c>
      <c r="Z849" s="961" t="s">
        <v>933</v>
      </c>
      <c r="AA849" s="962"/>
      <c r="AB849" s="937"/>
      <c r="AE849" s="1" t="str">
        <f t="shared" si="1021"/>
        <v/>
      </c>
      <c r="AF849" s="1">
        <f t="shared" si="970"/>
        <v>0</v>
      </c>
      <c r="AG849" s="1">
        <f t="shared" ca="1" si="975"/>
        <v>15</v>
      </c>
      <c r="AH849" s="1" t="str">
        <f t="shared" si="971"/>
        <v/>
      </c>
      <c r="AI849" s="1" t="str">
        <f t="shared" si="972"/>
        <v/>
      </c>
      <c r="AJ849" s="1" t="str">
        <f t="shared" si="973"/>
        <v/>
      </c>
      <c r="AL849" s="167">
        <f t="shared" ref="AL849:BE849" si="1028">+IF($AE849="CC",SUMIF($R849:$V849,AL$9,$R868:$V868),0)</f>
        <v>0</v>
      </c>
      <c r="AM849" s="167">
        <f t="shared" si="1028"/>
        <v>0</v>
      </c>
      <c r="AN849" s="167">
        <f t="shared" si="1028"/>
        <v>0</v>
      </c>
      <c r="AO849" s="167">
        <f t="shared" si="1028"/>
        <v>0</v>
      </c>
      <c r="AP849" s="167">
        <f t="shared" si="1028"/>
        <v>0</v>
      </c>
      <c r="AQ849" s="167">
        <f t="shared" si="1028"/>
        <v>0</v>
      </c>
      <c r="AR849" s="167">
        <f t="shared" si="1028"/>
        <v>0</v>
      </c>
      <c r="AS849" s="167">
        <f t="shared" si="1028"/>
        <v>0</v>
      </c>
      <c r="AT849" s="167">
        <f t="shared" si="1028"/>
        <v>0</v>
      </c>
      <c r="AU849" s="167">
        <f t="shared" si="1028"/>
        <v>0</v>
      </c>
      <c r="AV849" s="167">
        <f t="shared" si="1028"/>
        <v>0</v>
      </c>
      <c r="AW849" s="167">
        <f t="shared" si="1028"/>
        <v>0</v>
      </c>
      <c r="AX849" s="167">
        <f t="shared" si="1028"/>
        <v>0</v>
      </c>
      <c r="AY849" s="167">
        <f t="shared" si="1028"/>
        <v>0</v>
      </c>
      <c r="AZ849" s="167">
        <f t="shared" si="1028"/>
        <v>0</v>
      </c>
      <c r="BA849" s="167">
        <f t="shared" si="1028"/>
        <v>0</v>
      </c>
      <c r="BB849" s="167">
        <f t="shared" si="1028"/>
        <v>0</v>
      </c>
      <c r="BC849" s="167">
        <f t="shared" si="1028"/>
        <v>0</v>
      </c>
      <c r="BD849" s="167">
        <f t="shared" si="1028"/>
        <v>0</v>
      </c>
      <c r="BE849" s="167">
        <f t="shared" si="1028"/>
        <v>0</v>
      </c>
      <c r="BG849" s="167"/>
    </row>
    <row r="850" spans="1:59" ht="15.75" thickBot="1">
      <c r="A850" s="929"/>
      <c r="B850" s="932"/>
      <c r="C850" s="940"/>
      <c r="D850" s="944"/>
      <c r="E850" s="945"/>
      <c r="F850" s="945"/>
      <c r="G850" s="946"/>
      <c r="H850" s="948"/>
      <c r="I850" s="948"/>
      <c r="J850" s="944"/>
      <c r="K850" s="945"/>
      <c r="L850" s="312" t="s">
        <v>1</v>
      </c>
      <c r="M850" s="313" t="s">
        <v>2</v>
      </c>
      <c r="N850" s="313" t="s">
        <v>3</v>
      </c>
      <c r="O850" s="313" t="s">
        <v>4</v>
      </c>
      <c r="P850" s="313" t="s">
        <v>5</v>
      </c>
      <c r="Q850" s="952"/>
      <c r="R850" s="312">
        <v>7</v>
      </c>
      <c r="S850" s="313">
        <v>5</v>
      </c>
      <c r="T850" s="313">
        <v>9</v>
      </c>
      <c r="U850" s="313">
        <v>1</v>
      </c>
      <c r="V850" s="314">
        <v>1</v>
      </c>
      <c r="W850" s="956"/>
      <c r="X850" s="958"/>
      <c r="Y850" s="960"/>
      <c r="Z850" s="315" t="s">
        <v>935</v>
      </c>
      <c r="AA850" s="316" t="s">
        <v>936</v>
      </c>
      <c r="AB850" s="938"/>
      <c r="AE850" s="1" t="str">
        <f t="shared" si="1021"/>
        <v>CC</v>
      </c>
      <c r="AF850" s="1">
        <f t="shared" si="970"/>
        <v>0</v>
      </c>
      <c r="AG850" s="1">
        <f t="shared" ca="1" si="975"/>
        <v>15</v>
      </c>
      <c r="AH850" s="1" t="str">
        <f t="shared" si="971"/>
        <v/>
      </c>
      <c r="AI850" s="1" t="str">
        <f t="shared" si="972"/>
        <v/>
      </c>
      <c r="AJ850" s="1" t="str">
        <f t="shared" si="973"/>
        <v/>
      </c>
      <c r="AL850" s="167">
        <f t="shared" ref="AL850:BE850" si="1029">+IF($AE850="CC",SUMIF($R850:$V850,AL$9,$R869:$V869),0)</f>
        <v>0</v>
      </c>
      <c r="AM850" s="167">
        <f t="shared" si="1029"/>
        <v>0</v>
      </c>
      <c r="AN850" s="167">
        <f t="shared" si="1029"/>
        <v>0</v>
      </c>
      <c r="AO850" s="167">
        <f t="shared" si="1029"/>
        <v>0</v>
      </c>
      <c r="AP850" s="167">
        <f t="shared" si="1029"/>
        <v>0</v>
      </c>
      <c r="AQ850" s="167">
        <f t="shared" si="1029"/>
        <v>0</v>
      </c>
      <c r="AR850" s="167">
        <f t="shared" si="1029"/>
        <v>0</v>
      </c>
      <c r="AS850" s="167">
        <f t="shared" si="1029"/>
        <v>0</v>
      </c>
      <c r="AT850" s="167">
        <f t="shared" si="1029"/>
        <v>0</v>
      </c>
      <c r="AU850" s="167">
        <f t="shared" si="1029"/>
        <v>0</v>
      </c>
      <c r="AV850" s="167">
        <f t="shared" si="1029"/>
        <v>0</v>
      </c>
      <c r="AW850" s="167">
        <f t="shared" si="1029"/>
        <v>0</v>
      </c>
      <c r="AX850" s="167">
        <f t="shared" si="1029"/>
        <v>0</v>
      </c>
      <c r="AY850" s="167">
        <f t="shared" si="1029"/>
        <v>0</v>
      </c>
      <c r="AZ850" s="167">
        <f t="shared" si="1029"/>
        <v>0</v>
      </c>
      <c r="BA850" s="167">
        <f t="shared" si="1029"/>
        <v>0</v>
      </c>
      <c r="BB850" s="167">
        <f t="shared" si="1029"/>
        <v>0</v>
      </c>
      <c r="BC850" s="167">
        <f t="shared" si="1029"/>
        <v>0</v>
      </c>
      <c r="BD850" s="167">
        <f t="shared" si="1029"/>
        <v>0</v>
      </c>
      <c r="BE850" s="167">
        <f t="shared" si="1029"/>
        <v>0</v>
      </c>
      <c r="BG850" s="167"/>
    </row>
    <row r="851" spans="1:59">
      <c r="A851" s="97"/>
      <c r="B851" s="98"/>
      <c r="C851" s="317">
        <v>1</v>
      </c>
      <c r="D851" s="924"/>
      <c r="E851" s="925"/>
      <c r="F851" s="925"/>
      <c r="G851" s="926"/>
      <c r="H851" s="46"/>
      <c r="I851" s="46"/>
      <c r="J851" s="924"/>
      <c r="K851" s="925"/>
      <c r="L851" s="47"/>
      <c r="M851" s="48"/>
      <c r="N851" s="48"/>
      <c r="O851" s="48"/>
      <c r="P851" s="48"/>
      <c r="Q851" s="318">
        <f>+SUM(L851:P851)</f>
        <v>0</v>
      </c>
      <c r="R851" s="47"/>
      <c r="S851" s="59"/>
      <c r="T851" s="59"/>
      <c r="U851" s="59"/>
      <c r="V851" s="62"/>
      <c r="W851" s="319">
        <f>+SUM(Q851:V851)</f>
        <v>0</v>
      </c>
      <c r="X851" s="320">
        <f t="shared" ref="X851:X868" si="1030">IF(W851=0,0,IF(W851&gt;48,"E",IF(W851&lt;44,0,IF(A851="A",0,48-W851))))</f>
        <v>0</v>
      </c>
      <c r="Y851" s="321">
        <f>+IF(X851="E","E",(W851+X851))</f>
        <v>0</v>
      </c>
      <c r="Z851" s="57"/>
      <c r="AA851" s="333">
        <f>+IF(Y851="E","E",(Y851-Z851))</f>
        <v>0</v>
      </c>
      <c r="AB851" s="323" t="str">
        <f>IF(A851="A","√",IF('Formulario 1'!$D$11=8,IF('Cuadro de Personal'!Q851&gt;30,"E",IF(Y851&gt;48,"E","√")),IF(Y851&gt;48,"E","√")))</f>
        <v>√</v>
      </c>
      <c r="AC851" s="1">
        <f>+IF(AB851="√",1,0)</f>
        <v>1</v>
      </c>
      <c r="AE851" s="1" t="str">
        <f t="shared" si="1021"/>
        <v/>
      </c>
      <c r="AF851" s="1">
        <f t="shared" si="970"/>
        <v>0</v>
      </c>
      <c r="AG851" s="1">
        <f t="shared" ca="1" si="975"/>
        <v>15</v>
      </c>
      <c r="AH851" s="1" t="str">
        <f t="shared" si="971"/>
        <v/>
      </c>
      <c r="AI851" s="1" t="str">
        <f t="shared" si="972"/>
        <v/>
      </c>
      <c r="AJ851" s="1" t="str">
        <f t="shared" si="973"/>
        <v/>
      </c>
      <c r="AL851" s="167">
        <f t="shared" ref="AL851:BE851" si="1031">+IF($AE851="CC",SUMIF($R851:$V851,AL$9,$R870:$V870),0)</f>
        <v>0</v>
      </c>
      <c r="AM851" s="167">
        <f t="shared" si="1031"/>
        <v>0</v>
      </c>
      <c r="AN851" s="167">
        <f t="shared" si="1031"/>
        <v>0</v>
      </c>
      <c r="AO851" s="167">
        <f t="shared" si="1031"/>
        <v>0</v>
      </c>
      <c r="AP851" s="167">
        <f t="shared" si="1031"/>
        <v>0</v>
      </c>
      <c r="AQ851" s="167">
        <f t="shared" si="1031"/>
        <v>0</v>
      </c>
      <c r="AR851" s="167">
        <f t="shared" si="1031"/>
        <v>0</v>
      </c>
      <c r="AS851" s="167">
        <f t="shared" si="1031"/>
        <v>0</v>
      </c>
      <c r="AT851" s="167">
        <f t="shared" si="1031"/>
        <v>0</v>
      </c>
      <c r="AU851" s="167">
        <f t="shared" si="1031"/>
        <v>0</v>
      </c>
      <c r="AV851" s="167">
        <f t="shared" si="1031"/>
        <v>0</v>
      </c>
      <c r="AW851" s="167">
        <f t="shared" si="1031"/>
        <v>0</v>
      </c>
      <c r="AX851" s="167">
        <f t="shared" si="1031"/>
        <v>0</v>
      </c>
      <c r="AY851" s="167">
        <f t="shared" si="1031"/>
        <v>0</v>
      </c>
      <c r="AZ851" s="167">
        <f t="shared" si="1031"/>
        <v>0</v>
      </c>
      <c r="BA851" s="167">
        <f t="shared" si="1031"/>
        <v>0</v>
      </c>
      <c r="BB851" s="167">
        <f t="shared" si="1031"/>
        <v>0</v>
      </c>
      <c r="BC851" s="167">
        <f t="shared" si="1031"/>
        <v>0</v>
      </c>
      <c r="BD851" s="167">
        <f t="shared" si="1031"/>
        <v>0</v>
      </c>
      <c r="BE851" s="167">
        <f t="shared" si="1031"/>
        <v>0</v>
      </c>
      <c r="BG851" s="167"/>
    </row>
    <row r="852" spans="1:59">
      <c r="A852" s="93"/>
      <c r="B852" s="94"/>
      <c r="C852" s="324">
        <v>2</v>
      </c>
      <c r="D852" s="832"/>
      <c r="E852" s="833"/>
      <c r="F852" s="833"/>
      <c r="G852" s="834"/>
      <c r="H852" s="49"/>
      <c r="I852" s="50"/>
      <c r="J852" s="866"/>
      <c r="K852" s="867"/>
      <c r="L852" s="51"/>
      <c r="M852" s="52"/>
      <c r="N852" s="52"/>
      <c r="O852" s="52"/>
      <c r="P852" s="52"/>
      <c r="Q852" s="318">
        <f t="shared" ref="Q852:Q868" si="1032">+SUM(L852:P852)</f>
        <v>0</v>
      </c>
      <c r="R852" s="51"/>
      <c r="S852" s="60"/>
      <c r="T852" s="59"/>
      <c r="U852" s="59"/>
      <c r="V852" s="63"/>
      <c r="W852" s="319">
        <f t="shared" ref="W852:W868" si="1033">+SUM(Q852:V852)</f>
        <v>0</v>
      </c>
      <c r="X852" s="320">
        <f t="shared" si="1030"/>
        <v>0</v>
      </c>
      <c r="Y852" s="325">
        <f>+IF(X852="E","E",(W852+X852))</f>
        <v>0</v>
      </c>
      <c r="Z852" s="51"/>
      <c r="AA852" s="334">
        <f>+IF(Y852="E","E",(Y852-Z852))</f>
        <v>0</v>
      </c>
      <c r="AB852" s="327" t="str">
        <f>IF(A852="A","√",IF('Formulario 1'!$D$11=8,IF('Cuadro de Personal'!Q852&gt;30,"E",IF(Y852&gt;48,"E","√")),IF(Y852&gt;48,"E","√")))</f>
        <v>√</v>
      </c>
      <c r="AC852" s="1">
        <f t="shared" ref="AC852:AC868" si="1034">+IF(AB852="√",1,0)</f>
        <v>1</v>
      </c>
      <c r="AE852" s="1" t="str">
        <f t="shared" si="1021"/>
        <v/>
      </c>
      <c r="AF852" s="1">
        <f t="shared" si="970"/>
        <v>0</v>
      </c>
      <c r="AG852" s="1">
        <f t="shared" ca="1" si="975"/>
        <v>15</v>
      </c>
      <c r="AH852" s="1" t="str">
        <f t="shared" si="971"/>
        <v/>
      </c>
      <c r="AI852" s="1" t="str">
        <f t="shared" si="972"/>
        <v/>
      </c>
      <c r="AJ852" s="1" t="str">
        <f t="shared" si="973"/>
        <v/>
      </c>
      <c r="AL852" s="167">
        <f t="shared" ref="AL852:BE852" si="1035">+IF($AE852="CC",SUMIF($R852:$V852,AL$9,$R871:$V871),0)</f>
        <v>0</v>
      </c>
      <c r="AM852" s="167">
        <f t="shared" si="1035"/>
        <v>0</v>
      </c>
      <c r="AN852" s="167">
        <f t="shared" si="1035"/>
        <v>0</v>
      </c>
      <c r="AO852" s="167">
        <f t="shared" si="1035"/>
        <v>0</v>
      </c>
      <c r="AP852" s="167">
        <f t="shared" si="1035"/>
        <v>0</v>
      </c>
      <c r="AQ852" s="167">
        <f t="shared" si="1035"/>
        <v>0</v>
      </c>
      <c r="AR852" s="167">
        <f t="shared" si="1035"/>
        <v>0</v>
      </c>
      <c r="AS852" s="167">
        <f t="shared" si="1035"/>
        <v>0</v>
      </c>
      <c r="AT852" s="167">
        <f t="shared" si="1035"/>
        <v>0</v>
      </c>
      <c r="AU852" s="167">
        <f t="shared" si="1035"/>
        <v>0</v>
      </c>
      <c r="AV852" s="167">
        <f t="shared" si="1035"/>
        <v>0</v>
      </c>
      <c r="AW852" s="167">
        <f t="shared" si="1035"/>
        <v>0</v>
      </c>
      <c r="AX852" s="167">
        <f t="shared" si="1035"/>
        <v>0</v>
      </c>
      <c r="AY852" s="167">
        <f t="shared" si="1035"/>
        <v>0</v>
      </c>
      <c r="AZ852" s="167">
        <f t="shared" si="1035"/>
        <v>0</v>
      </c>
      <c r="BA852" s="167">
        <f t="shared" si="1035"/>
        <v>0</v>
      </c>
      <c r="BB852" s="167">
        <f t="shared" si="1035"/>
        <v>0</v>
      </c>
      <c r="BC852" s="167">
        <f t="shared" si="1035"/>
        <v>0</v>
      </c>
      <c r="BD852" s="167">
        <f t="shared" si="1035"/>
        <v>0</v>
      </c>
      <c r="BE852" s="167">
        <f t="shared" si="1035"/>
        <v>0</v>
      </c>
      <c r="BG852" s="167"/>
    </row>
    <row r="853" spans="1:59">
      <c r="A853" s="93"/>
      <c r="B853" s="94"/>
      <c r="C853" s="324">
        <v>3</v>
      </c>
      <c r="D853" s="832"/>
      <c r="E853" s="833"/>
      <c r="F853" s="833"/>
      <c r="G853" s="834"/>
      <c r="H853" s="49"/>
      <c r="I853" s="50"/>
      <c r="J853" s="866"/>
      <c r="K853" s="867"/>
      <c r="L853" s="51"/>
      <c r="M853" s="52"/>
      <c r="N853" s="52"/>
      <c r="O853" s="52"/>
      <c r="P853" s="52"/>
      <c r="Q853" s="318">
        <f t="shared" si="1032"/>
        <v>0</v>
      </c>
      <c r="R853" s="51"/>
      <c r="S853" s="60"/>
      <c r="T853" s="59"/>
      <c r="U853" s="59"/>
      <c r="V853" s="63"/>
      <c r="W853" s="319">
        <f t="shared" si="1033"/>
        <v>0</v>
      </c>
      <c r="X853" s="320">
        <f t="shared" si="1030"/>
        <v>0</v>
      </c>
      <c r="Y853" s="325">
        <f t="shared" ref="Y853:Y868" si="1036">+IF(X853="E","E",(W853+X853))</f>
        <v>0</v>
      </c>
      <c r="Z853" s="51"/>
      <c r="AA853" s="334">
        <f t="shared" ref="AA853:AA868" si="1037">+IF(Y853="E","E",(Y853-Z853))</f>
        <v>0</v>
      </c>
      <c r="AB853" s="327" t="str">
        <f>IF(A853="A","√",IF('Formulario 1'!$D$11=8,IF('Cuadro de Personal'!Q853&gt;30,"E",IF(Y853&gt;48,"E","√")),IF(Y853&gt;48,"E","√")))</f>
        <v>√</v>
      </c>
      <c r="AC853" s="1">
        <f t="shared" si="1034"/>
        <v>1</v>
      </c>
      <c r="AE853" s="1" t="str">
        <f t="shared" si="1021"/>
        <v/>
      </c>
      <c r="AF853" s="1">
        <f t="shared" si="970"/>
        <v>0</v>
      </c>
      <c r="AG853" s="1">
        <f t="shared" ca="1" si="975"/>
        <v>15</v>
      </c>
      <c r="AH853" s="1" t="str">
        <f t="shared" si="971"/>
        <v/>
      </c>
      <c r="AI853" s="1" t="str">
        <f t="shared" si="972"/>
        <v/>
      </c>
      <c r="AJ853" s="1" t="str">
        <f t="shared" si="973"/>
        <v/>
      </c>
      <c r="AL853" s="167">
        <f t="shared" ref="AL853:BE853" si="1038">+IF($AE853="CC",SUMIF($R853:$V853,AL$9,$R872:$V872),0)</f>
        <v>0</v>
      </c>
      <c r="AM853" s="167">
        <f t="shared" si="1038"/>
        <v>0</v>
      </c>
      <c r="AN853" s="167">
        <f t="shared" si="1038"/>
        <v>0</v>
      </c>
      <c r="AO853" s="167">
        <f t="shared" si="1038"/>
        <v>0</v>
      </c>
      <c r="AP853" s="167">
        <f t="shared" si="1038"/>
        <v>0</v>
      </c>
      <c r="AQ853" s="167">
        <f t="shared" si="1038"/>
        <v>0</v>
      </c>
      <c r="AR853" s="167">
        <f t="shared" si="1038"/>
        <v>0</v>
      </c>
      <c r="AS853" s="167">
        <f t="shared" si="1038"/>
        <v>0</v>
      </c>
      <c r="AT853" s="167">
        <f t="shared" si="1038"/>
        <v>0</v>
      </c>
      <c r="AU853" s="167">
        <f t="shared" si="1038"/>
        <v>0</v>
      </c>
      <c r="AV853" s="167">
        <f t="shared" si="1038"/>
        <v>0</v>
      </c>
      <c r="AW853" s="167">
        <f t="shared" si="1038"/>
        <v>0</v>
      </c>
      <c r="AX853" s="167">
        <f t="shared" si="1038"/>
        <v>0</v>
      </c>
      <c r="AY853" s="167">
        <f t="shared" si="1038"/>
        <v>0</v>
      </c>
      <c r="AZ853" s="167">
        <f t="shared" si="1038"/>
        <v>0</v>
      </c>
      <c r="BA853" s="167">
        <f t="shared" si="1038"/>
        <v>0</v>
      </c>
      <c r="BB853" s="167">
        <f t="shared" si="1038"/>
        <v>0</v>
      </c>
      <c r="BC853" s="167">
        <f t="shared" si="1038"/>
        <v>0</v>
      </c>
      <c r="BD853" s="167">
        <f t="shared" si="1038"/>
        <v>0</v>
      </c>
      <c r="BE853" s="167">
        <f t="shared" si="1038"/>
        <v>0</v>
      </c>
      <c r="BG853" s="167"/>
    </row>
    <row r="854" spans="1:59">
      <c r="A854" s="93"/>
      <c r="B854" s="94"/>
      <c r="C854" s="324">
        <v>4</v>
      </c>
      <c r="D854" s="832"/>
      <c r="E854" s="833"/>
      <c r="F854" s="833"/>
      <c r="G854" s="834"/>
      <c r="H854" s="49"/>
      <c r="I854" s="50"/>
      <c r="J854" s="866"/>
      <c r="K854" s="867"/>
      <c r="L854" s="51"/>
      <c r="M854" s="52"/>
      <c r="N854" s="52"/>
      <c r="O854" s="52"/>
      <c r="P854" s="52"/>
      <c r="Q854" s="318">
        <f t="shared" si="1032"/>
        <v>0</v>
      </c>
      <c r="R854" s="51"/>
      <c r="S854" s="60"/>
      <c r="T854" s="59"/>
      <c r="U854" s="59"/>
      <c r="V854" s="63"/>
      <c r="W854" s="319">
        <f t="shared" si="1033"/>
        <v>0</v>
      </c>
      <c r="X854" s="320">
        <f t="shared" si="1030"/>
        <v>0</v>
      </c>
      <c r="Y854" s="325">
        <f t="shared" si="1036"/>
        <v>0</v>
      </c>
      <c r="Z854" s="51"/>
      <c r="AA854" s="334">
        <f t="shared" si="1037"/>
        <v>0</v>
      </c>
      <c r="AB854" s="327" t="str">
        <f>IF(A854="A","√",IF('Formulario 1'!$D$11=8,IF('Cuadro de Personal'!Q854&gt;30,"E",IF(Y854&gt;48,"E","√")),IF(Y854&gt;48,"E","√")))</f>
        <v>√</v>
      </c>
      <c r="AC854" s="1">
        <f t="shared" si="1034"/>
        <v>1</v>
      </c>
      <c r="AE854" s="1" t="str">
        <f t="shared" si="1021"/>
        <v/>
      </c>
      <c r="AF854" s="1">
        <f t="shared" si="970"/>
        <v>0</v>
      </c>
      <c r="AG854" s="1">
        <f t="shared" ca="1" si="975"/>
        <v>15</v>
      </c>
      <c r="AH854" s="1" t="str">
        <f t="shared" si="971"/>
        <v/>
      </c>
      <c r="AI854" s="1" t="str">
        <f t="shared" si="972"/>
        <v/>
      </c>
      <c r="AJ854" s="1" t="str">
        <f t="shared" si="973"/>
        <v/>
      </c>
      <c r="AL854" s="167">
        <f t="shared" ref="AL854:BE854" si="1039">+IF($AE854="CC",SUMIF($R854:$V854,AL$9,$R873:$V873),0)</f>
        <v>0</v>
      </c>
      <c r="AM854" s="167">
        <f t="shared" si="1039"/>
        <v>0</v>
      </c>
      <c r="AN854" s="167">
        <f t="shared" si="1039"/>
        <v>0</v>
      </c>
      <c r="AO854" s="167">
        <f t="shared" si="1039"/>
        <v>0</v>
      </c>
      <c r="AP854" s="167">
        <f t="shared" si="1039"/>
        <v>0</v>
      </c>
      <c r="AQ854" s="167">
        <f t="shared" si="1039"/>
        <v>0</v>
      </c>
      <c r="AR854" s="167">
        <f t="shared" si="1039"/>
        <v>0</v>
      </c>
      <c r="AS854" s="167">
        <f t="shared" si="1039"/>
        <v>0</v>
      </c>
      <c r="AT854" s="167">
        <f t="shared" si="1039"/>
        <v>0</v>
      </c>
      <c r="AU854" s="167">
        <f t="shared" si="1039"/>
        <v>0</v>
      </c>
      <c r="AV854" s="167">
        <f t="shared" si="1039"/>
        <v>0</v>
      </c>
      <c r="AW854" s="167">
        <f t="shared" si="1039"/>
        <v>0</v>
      </c>
      <c r="AX854" s="167">
        <f t="shared" si="1039"/>
        <v>0</v>
      </c>
      <c r="AY854" s="167">
        <f t="shared" si="1039"/>
        <v>0</v>
      </c>
      <c r="AZ854" s="167">
        <f t="shared" si="1039"/>
        <v>0</v>
      </c>
      <c r="BA854" s="167">
        <f t="shared" si="1039"/>
        <v>0</v>
      </c>
      <c r="BB854" s="167">
        <f t="shared" si="1039"/>
        <v>0</v>
      </c>
      <c r="BC854" s="167">
        <f t="shared" si="1039"/>
        <v>0</v>
      </c>
      <c r="BD854" s="167">
        <f t="shared" si="1039"/>
        <v>0</v>
      </c>
      <c r="BE854" s="167">
        <f t="shared" si="1039"/>
        <v>0</v>
      </c>
      <c r="BG854" s="167"/>
    </row>
    <row r="855" spans="1:59">
      <c r="A855" s="93"/>
      <c r="B855" s="94"/>
      <c r="C855" s="324">
        <v>5</v>
      </c>
      <c r="D855" s="832"/>
      <c r="E855" s="833"/>
      <c r="F855" s="833"/>
      <c r="G855" s="834"/>
      <c r="H855" s="49"/>
      <c r="I855" s="50"/>
      <c r="J855" s="866"/>
      <c r="K855" s="867"/>
      <c r="L855" s="51"/>
      <c r="M855" s="52"/>
      <c r="N855" s="52"/>
      <c r="O855" s="52"/>
      <c r="P855" s="52"/>
      <c r="Q855" s="318">
        <f t="shared" si="1032"/>
        <v>0</v>
      </c>
      <c r="R855" s="51"/>
      <c r="S855" s="60"/>
      <c r="T855" s="59"/>
      <c r="U855" s="59"/>
      <c r="V855" s="63"/>
      <c r="W855" s="319">
        <f t="shared" si="1033"/>
        <v>0</v>
      </c>
      <c r="X855" s="320">
        <f t="shared" si="1030"/>
        <v>0</v>
      </c>
      <c r="Y855" s="325">
        <f t="shared" si="1036"/>
        <v>0</v>
      </c>
      <c r="Z855" s="51"/>
      <c r="AA855" s="334">
        <f t="shared" si="1037"/>
        <v>0</v>
      </c>
      <c r="AB855" s="327" t="str">
        <f>IF(A855="A","√",IF('Formulario 1'!$D$11=8,IF('Cuadro de Personal'!Q855&gt;30,"E",IF(Y855&gt;48,"E","√")),IF(Y855&gt;48,"E","√")))</f>
        <v>√</v>
      </c>
      <c r="AC855" s="1">
        <f t="shared" si="1034"/>
        <v>1</v>
      </c>
      <c r="AE855" s="1" t="str">
        <f t="shared" si="1021"/>
        <v/>
      </c>
      <c r="AF855" s="1">
        <f t="shared" si="970"/>
        <v>0</v>
      </c>
      <c r="AG855" s="1">
        <f t="shared" ca="1" si="975"/>
        <v>15</v>
      </c>
      <c r="AH855" s="1" t="str">
        <f t="shared" si="971"/>
        <v/>
      </c>
      <c r="AI855" s="1" t="str">
        <f t="shared" si="972"/>
        <v/>
      </c>
      <c r="AJ855" s="1" t="str">
        <f t="shared" si="973"/>
        <v/>
      </c>
      <c r="AL855" s="167">
        <f t="shared" ref="AL855:BE855" si="1040">+IF($AE855="CC",SUMIF($R855:$V855,AL$9,$R874:$V874),0)</f>
        <v>0</v>
      </c>
      <c r="AM855" s="167">
        <f t="shared" si="1040"/>
        <v>0</v>
      </c>
      <c r="AN855" s="167">
        <f t="shared" si="1040"/>
        <v>0</v>
      </c>
      <c r="AO855" s="167">
        <f t="shared" si="1040"/>
        <v>0</v>
      </c>
      <c r="AP855" s="167">
        <f t="shared" si="1040"/>
        <v>0</v>
      </c>
      <c r="AQ855" s="167">
        <f t="shared" si="1040"/>
        <v>0</v>
      </c>
      <c r="AR855" s="167">
        <f t="shared" si="1040"/>
        <v>0</v>
      </c>
      <c r="AS855" s="167">
        <f t="shared" si="1040"/>
        <v>0</v>
      </c>
      <c r="AT855" s="167">
        <f t="shared" si="1040"/>
        <v>0</v>
      </c>
      <c r="AU855" s="167">
        <f t="shared" si="1040"/>
        <v>0</v>
      </c>
      <c r="AV855" s="167">
        <f t="shared" si="1040"/>
        <v>0</v>
      </c>
      <c r="AW855" s="167">
        <f t="shared" si="1040"/>
        <v>0</v>
      </c>
      <c r="AX855" s="167">
        <f t="shared" si="1040"/>
        <v>0</v>
      </c>
      <c r="AY855" s="167">
        <f t="shared" si="1040"/>
        <v>0</v>
      </c>
      <c r="AZ855" s="167">
        <f t="shared" si="1040"/>
        <v>0</v>
      </c>
      <c r="BA855" s="167">
        <f t="shared" si="1040"/>
        <v>0</v>
      </c>
      <c r="BB855" s="167">
        <f t="shared" si="1040"/>
        <v>0</v>
      </c>
      <c r="BC855" s="167">
        <f t="shared" si="1040"/>
        <v>0</v>
      </c>
      <c r="BD855" s="167">
        <f t="shared" si="1040"/>
        <v>0</v>
      </c>
      <c r="BE855" s="167">
        <f t="shared" si="1040"/>
        <v>0</v>
      </c>
      <c r="BG855" s="167"/>
    </row>
    <row r="856" spans="1:59">
      <c r="A856" s="93"/>
      <c r="B856" s="94"/>
      <c r="C856" s="324">
        <v>6</v>
      </c>
      <c r="D856" s="832"/>
      <c r="E856" s="833"/>
      <c r="F856" s="833"/>
      <c r="G856" s="834"/>
      <c r="H856" s="49"/>
      <c r="I856" s="50"/>
      <c r="J856" s="866"/>
      <c r="K856" s="867"/>
      <c r="L856" s="51"/>
      <c r="M856" s="52"/>
      <c r="N856" s="52"/>
      <c r="O856" s="52"/>
      <c r="P856" s="52"/>
      <c r="Q856" s="318">
        <f t="shared" si="1032"/>
        <v>0</v>
      </c>
      <c r="R856" s="51"/>
      <c r="S856" s="60"/>
      <c r="T856" s="59"/>
      <c r="U856" s="59"/>
      <c r="V856" s="63"/>
      <c r="W856" s="319">
        <f t="shared" si="1033"/>
        <v>0</v>
      </c>
      <c r="X856" s="320">
        <f t="shared" si="1030"/>
        <v>0</v>
      </c>
      <c r="Y856" s="325">
        <f t="shared" si="1036"/>
        <v>0</v>
      </c>
      <c r="Z856" s="51"/>
      <c r="AA856" s="334">
        <f t="shared" si="1037"/>
        <v>0</v>
      </c>
      <c r="AB856" s="327" t="str">
        <f>IF(A856="A","√",IF('Formulario 1'!$D$11=8,IF('Cuadro de Personal'!Q856&gt;30,"E",IF(Y856&gt;48,"E","√")),IF(Y856&gt;48,"E","√")))</f>
        <v>√</v>
      </c>
      <c r="AC856" s="1">
        <f t="shared" si="1034"/>
        <v>1</v>
      </c>
      <c r="AE856" s="1" t="str">
        <f t="shared" si="1021"/>
        <v/>
      </c>
      <c r="AF856" s="1">
        <f t="shared" si="970"/>
        <v>0</v>
      </c>
      <c r="AG856" s="1">
        <f t="shared" ca="1" si="975"/>
        <v>15</v>
      </c>
      <c r="AH856" s="1" t="str">
        <f t="shared" si="971"/>
        <v/>
      </c>
      <c r="AI856" s="1" t="str">
        <f t="shared" si="972"/>
        <v/>
      </c>
      <c r="AJ856" s="1" t="str">
        <f t="shared" si="973"/>
        <v/>
      </c>
      <c r="AL856" s="167">
        <f t="shared" ref="AL856:BE856" si="1041">+IF($AE856="CC",SUMIF($R856:$V856,AL$9,$R875:$V875),0)</f>
        <v>0</v>
      </c>
      <c r="AM856" s="167">
        <f t="shared" si="1041"/>
        <v>0</v>
      </c>
      <c r="AN856" s="167">
        <f t="shared" si="1041"/>
        <v>0</v>
      </c>
      <c r="AO856" s="167">
        <f t="shared" si="1041"/>
        <v>0</v>
      </c>
      <c r="AP856" s="167">
        <f t="shared" si="1041"/>
        <v>0</v>
      </c>
      <c r="AQ856" s="167">
        <f t="shared" si="1041"/>
        <v>0</v>
      </c>
      <c r="AR856" s="167">
        <f t="shared" si="1041"/>
        <v>0</v>
      </c>
      <c r="AS856" s="167">
        <f t="shared" si="1041"/>
        <v>0</v>
      </c>
      <c r="AT856" s="167">
        <f t="shared" si="1041"/>
        <v>0</v>
      </c>
      <c r="AU856" s="167">
        <f t="shared" si="1041"/>
        <v>0</v>
      </c>
      <c r="AV856" s="167">
        <f t="shared" si="1041"/>
        <v>0</v>
      </c>
      <c r="AW856" s="167">
        <f t="shared" si="1041"/>
        <v>0</v>
      </c>
      <c r="AX856" s="167">
        <f t="shared" si="1041"/>
        <v>0</v>
      </c>
      <c r="AY856" s="167">
        <f t="shared" si="1041"/>
        <v>0</v>
      </c>
      <c r="AZ856" s="167">
        <f t="shared" si="1041"/>
        <v>0</v>
      </c>
      <c r="BA856" s="167">
        <f t="shared" si="1041"/>
        <v>0</v>
      </c>
      <c r="BB856" s="167">
        <f t="shared" si="1041"/>
        <v>0</v>
      </c>
      <c r="BC856" s="167">
        <f t="shared" si="1041"/>
        <v>0</v>
      </c>
      <c r="BD856" s="167">
        <f t="shared" si="1041"/>
        <v>0</v>
      </c>
      <c r="BE856" s="167">
        <f t="shared" si="1041"/>
        <v>0</v>
      </c>
      <c r="BG856" s="167"/>
    </row>
    <row r="857" spans="1:59">
      <c r="A857" s="93"/>
      <c r="B857" s="94"/>
      <c r="C857" s="324">
        <v>7</v>
      </c>
      <c r="D857" s="832"/>
      <c r="E857" s="833"/>
      <c r="F857" s="833"/>
      <c r="G857" s="834"/>
      <c r="H857" s="49"/>
      <c r="I857" s="50"/>
      <c r="J857" s="866"/>
      <c r="K857" s="867"/>
      <c r="L857" s="51"/>
      <c r="M857" s="52"/>
      <c r="N857" s="52"/>
      <c r="O857" s="52"/>
      <c r="P857" s="52"/>
      <c r="Q857" s="318">
        <f t="shared" si="1032"/>
        <v>0</v>
      </c>
      <c r="R857" s="51"/>
      <c r="S857" s="60"/>
      <c r="T857" s="59"/>
      <c r="U857" s="59"/>
      <c r="V857" s="63"/>
      <c r="W857" s="319">
        <f t="shared" si="1033"/>
        <v>0</v>
      </c>
      <c r="X857" s="320">
        <f t="shared" si="1030"/>
        <v>0</v>
      </c>
      <c r="Y857" s="325">
        <f t="shared" si="1036"/>
        <v>0</v>
      </c>
      <c r="Z857" s="51"/>
      <c r="AA857" s="334">
        <f t="shared" si="1037"/>
        <v>0</v>
      </c>
      <c r="AB857" s="327" t="str">
        <f>IF(A857="A","√",IF('Formulario 1'!$D$11=8,IF('Cuadro de Personal'!Q857&gt;30,"E",IF(Y857&gt;48,"E","√")),IF(Y857&gt;48,"E","√")))</f>
        <v>√</v>
      </c>
      <c r="AC857" s="1">
        <f t="shared" si="1034"/>
        <v>1</v>
      </c>
      <c r="AE857" s="1" t="str">
        <f t="shared" si="1021"/>
        <v/>
      </c>
      <c r="AF857" s="1">
        <f t="shared" si="970"/>
        <v>0</v>
      </c>
      <c r="AG857" s="1">
        <f t="shared" ca="1" si="975"/>
        <v>15</v>
      </c>
      <c r="AH857" s="1" t="str">
        <f t="shared" si="971"/>
        <v/>
      </c>
      <c r="AI857" s="1" t="str">
        <f t="shared" si="972"/>
        <v/>
      </c>
      <c r="AJ857" s="1" t="str">
        <f t="shared" si="973"/>
        <v/>
      </c>
      <c r="AL857" s="167">
        <f t="shared" ref="AL857:BE857" si="1042">+IF($AE857="CC",SUMIF($R857:$V857,AL$9,$R876:$V876),0)</f>
        <v>0</v>
      </c>
      <c r="AM857" s="167">
        <f t="shared" si="1042"/>
        <v>0</v>
      </c>
      <c r="AN857" s="167">
        <f t="shared" si="1042"/>
        <v>0</v>
      </c>
      <c r="AO857" s="167">
        <f t="shared" si="1042"/>
        <v>0</v>
      </c>
      <c r="AP857" s="167">
        <f t="shared" si="1042"/>
        <v>0</v>
      </c>
      <c r="AQ857" s="167">
        <f t="shared" si="1042"/>
        <v>0</v>
      </c>
      <c r="AR857" s="167">
        <f t="shared" si="1042"/>
        <v>0</v>
      </c>
      <c r="AS857" s="167">
        <f t="shared" si="1042"/>
        <v>0</v>
      </c>
      <c r="AT857" s="167">
        <f t="shared" si="1042"/>
        <v>0</v>
      </c>
      <c r="AU857" s="167">
        <f t="shared" si="1042"/>
        <v>0</v>
      </c>
      <c r="AV857" s="167">
        <f t="shared" si="1042"/>
        <v>0</v>
      </c>
      <c r="AW857" s="167">
        <f t="shared" si="1042"/>
        <v>0</v>
      </c>
      <c r="AX857" s="167">
        <f t="shared" si="1042"/>
        <v>0</v>
      </c>
      <c r="AY857" s="167">
        <f t="shared" si="1042"/>
        <v>0</v>
      </c>
      <c r="AZ857" s="167">
        <f t="shared" si="1042"/>
        <v>0</v>
      </c>
      <c r="BA857" s="167">
        <f t="shared" si="1042"/>
        <v>0</v>
      </c>
      <c r="BB857" s="167">
        <f t="shared" si="1042"/>
        <v>0</v>
      </c>
      <c r="BC857" s="167">
        <f t="shared" si="1042"/>
        <v>0</v>
      </c>
      <c r="BD857" s="167">
        <f t="shared" si="1042"/>
        <v>0</v>
      </c>
      <c r="BE857" s="167">
        <f t="shared" si="1042"/>
        <v>0</v>
      </c>
      <c r="BG857" s="167"/>
    </row>
    <row r="858" spans="1:59">
      <c r="A858" s="93"/>
      <c r="B858" s="94"/>
      <c r="C858" s="324">
        <v>8</v>
      </c>
      <c r="D858" s="832"/>
      <c r="E858" s="833"/>
      <c r="F858" s="833"/>
      <c r="G858" s="834"/>
      <c r="H858" s="49"/>
      <c r="I858" s="50"/>
      <c r="J858" s="866"/>
      <c r="K858" s="867"/>
      <c r="L858" s="51"/>
      <c r="M858" s="52"/>
      <c r="N858" s="52"/>
      <c r="O858" s="52"/>
      <c r="P858" s="52"/>
      <c r="Q858" s="318">
        <f t="shared" si="1032"/>
        <v>0</v>
      </c>
      <c r="R858" s="51"/>
      <c r="S858" s="60"/>
      <c r="T858" s="59"/>
      <c r="U858" s="59"/>
      <c r="V858" s="63"/>
      <c r="W858" s="319">
        <f t="shared" si="1033"/>
        <v>0</v>
      </c>
      <c r="X858" s="320">
        <f t="shared" si="1030"/>
        <v>0</v>
      </c>
      <c r="Y858" s="325">
        <f t="shared" si="1036"/>
        <v>0</v>
      </c>
      <c r="Z858" s="51"/>
      <c r="AA858" s="334">
        <f t="shared" si="1037"/>
        <v>0</v>
      </c>
      <c r="AB858" s="327" t="str">
        <f>IF(A858="A","√",IF('Formulario 1'!$D$11=8,IF('Cuadro de Personal'!Q858&gt;30,"E",IF(Y858&gt;48,"E","√")),IF(Y858&gt;48,"E","√")))</f>
        <v>√</v>
      </c>
      <c r="AC858" s="1">
        <f t="shared" si="1034"/>
        <v>1</v>
      </c>
      <c r="AE858" s="1" t="str">
        <f t="shared" si="1021"/>
        <v/>
      </c>
      <c r="AF858" s="1">
        <f t="shared" si="970"/>
        <v>0</v>
      </c>
      <c r="AG858" s="1">
        <f t="shared" ca="1" si="975"/>
        <v>15</v>
      </c>
      <c r="AH858" s="1" t="str">
        <f t="shared" si="971"/>
        <v/>
      </c>
      <c r="AI858" s="1" t="str">
        <f t="shared" si="972"/>
        <v/>
      </c>
      <c r="AJ858" s="1" t="str">
        <f t="shared" si="973"/>
        <v/>
      </c>
      <c r="AL858" s="167">
        <f t="shared" ref="AL858:BE858" si="1043">+IF($AE858="CC",SUMIF($R858:$V858,AL$9,$R877:$V877),0)</f>
        <v>0</v>
      </c>
      <c r="AM858" s="167">
        <f t="shared" si="1043"/>
        <v>0</v>
      </c>
      <c r="AN858" s="167">
        <f t="shared" si="1043"/>
        <v>0</v>
      </c>
      <c r="AO858" s="167">
        <f t="shared" si="1043"/>
        <v>0</v>
      </c>
      <c r="AP858" s="167">
        <f t="shared" si="1043"/>
        <v>0</v>
      </c>
      <c r="AQ858" s="167">
        <f t="shared" si="1043"/>
        <v>0</v>
      </c>
      <c r="AR858" s="167">
        <f t="shared" si="1043"/>
        <v>0</v>
      </c>
      <c r="AS858" s="167">
        <f t="shared" si="1043"/>
        <v>0</v>
      </c>
      <c r="AT858" s="167">
        <f t="shared" si="1043"/>
        <v>0</v>
      </c>
      <c r="AU858" s="167">
        <f t="shared" si="1043"/>
        <v>0</v>
      </c>
      <c r="AV858" s="167">
        <f t="shared" si="1043"/>
        <v>0</v>
      </c>
      <c r="AW858" s="167">
        <f t="shared" si="1043"/>
        <v>0</v>
      </c>
      <c r="AX858" s="167">
        <f t="shared" si="1043"/>
        <v>0</v>
      </c>
      <c r="AY858" s="167">
        <f t="shared" si="1043"/>
        <v>0</v>
      </c>
      <c r="AZ858" s="167">
        <f t="shared" si="1043"/>
        <v>0</v>
      </c>
      <c r="BA858" s="167">
        <f t="shared" si="1043"/>
        <v>0</v>
      </c>
      <c r="BB858" s="167">
        <f t="shared" si="1043"/>
        <v>0</v>
      </c>
      <c r="BC858" s="167">
        <f t="shared" si="1043"/>
        <v>0</v>
      </c>
      <c r="BD858" s="167">
        <f t="shared" si="1043"/>
        <v>0</v>
      </c>
      <c r="BE858" s="167">
        <f t="shared" si="1043"/>
        <v>0</v>
      </c>
      <c r="BG858" s="167"/>
    </row>
    <row r="859" spans="1:59">
      <c r="A859" s="93"/>
      <c r="B859" s="94"/>
      <c r="C859" s="324">
        <v>9</v>
      </c>
      <c r="D859" s="832"/>
      <c r="E859" s="833"/>
      <c r="F859" s="833"/>
      <c r="G859" s="834"/>
      <c r="H859" s="49"/>
      <c r="I859" s="50"/>
      <c r="J859" s="866"/>
      <c r="K859" s="867"/>
      <c r="L859" s="51"/>
      <c r="M859" s="52"/>
      <c r="N859" s="52"/>
      <c r="O859" s="52"/>
      <c r="P859" s="52"/>
      <c r="Q859" s="318">
        <f t="shared" si="1032"/>
        <v>0</v>
      </c>
      <c r="R859" s="51"/>
      <c r="S859" s="60"/>
      <c r="T859" s="59"/>
      <c r="U859" s="59"/>
      <c r="V859" s="63"/>
      <c r="W859" s="319">
        <f t="shared" si="1033"/>
        <v>0</v>
      </c>
      <c r="X859" s="320">
        <f t="shared" si="1030"/>
        <v>0</v>
      </c>
      <c r="Y859" s="325">
        <f t="shared" si="1036"/>
        <v>0</v>
      </c>
      <c r="Z859" s="51"/>
      <c r="AA859" s="334">
        <f t="shared" si="1037"/>
        <v>0</v>
      </c>
      <c r="AB859" s="327" t="str">
        <f>IF(A859="A","√",IF('Formulario 1'!$D$11=8,IF('Cuadro de Personal'!Q859&gt;30,"E",IF(Y859&gt;48,"E","√")),IF(Y859&gt;48,"E","√")))</f>
        <v>√</v>
      </c>
      <c r="AC859" s="1">
        <f t="shared" si="1034"/>
        <v>1</v>
      </c>
      <c r="AE859" s="1" t="str">
        <f t="shared" si="1021"/>
        <v/>
      </c>
      <c r="AF859" s="1">
        <f t="shared" si="970"/>
        <v>0</v>
      </c>
      <c r="AG859" s="1">
        <f t="shared" ca="1" si="975"/>
        <v>15</v>
      </c>
      <c r="AH859" s="1" t="str">
        <f t="shared" si="971"/>
        <v/>
      </c>
      <c r="AI859" s="1" t="str">
        <f t="shared" si="972"/>
        <v/>
      </c>
      <c r="AJ859" s="1" t="str">
        <f t="shared" si="973"/>
        <v/>
      </c>
      <c r="AL859" s="167">
        <f t="shared" ref="AL859:BE859" si="1044">+IF($AE859="CC",SUMIF($R859:$V859,AL$9,$R878:$V878),0)</f>
        <v>0</v>
      </c>
      <c r="AM859" s="167">
        <f t="shared" si="1044"/>
        <v>0</v>
      </c>
      <c r="AN859" s="167">
        <f t="shared" si="1044"/>
        <v>0</v>
      </c>
      <c r="AO859" s="167">
        <f t="shared" si="1044"/>
        <v>0</v>
      </c>
      <c r="AP859" s="167">
        <f t="shared" si="1044"/>
        <v>0</v>
      </c>
      <c r="AQ859" s="167">
        <f t="shared" si="1044"/>
        <v>0</v>
      </c>
      <c r="AR859" s="167">
        <f t="shared" si="1044"/>
        <v>0</v>
      </c>
      <c r="AS859" s="167">
        <f t="shared" si="1044"/>
        <v>0</v>
      </c>
      <c r="AT859" s="167">
        <f t="shared" si="1044"/>
        <v>0</v>
      </c>
      <c r="AU859" s="167">
        <f t="shared" si="1044"/>
        <v>0</v>
      </c>
      <c r="AV859" s="167">
        <f t="shared" si="1044"/>
        <v>0</v>
      </c>
      <c r="AW859" s="167">
        <f t="shared" si="1044"/>
        <v>0</v>
      </c>
      <c r="AX859" s="167">
        <f t="shared" si="1044"/>
        <v>0</v>
      </c>
      <c r="AY859" s="167">
        <f t="shared" si="1044"/>
        <v>0</v>
      </c>
      <c r="AZ859" s="167">
        <f t="shared" si="1044"/>
        <v>0</v>
      </c>
      <c r="BA859" s="167">
        <f t="shared" si="1044"/>
        <v>0</v>
      </c>
      <c r="BB859" s="167">
        <f t="shared" si="1044"/>
        <v>0</v>
      </c>
      <c r="BC859" s="167">
        <f t="shared" si="1044"/>
        <v>0</v>
      </c>
      <c r="BD859" s="167">
        <f t="shared" si="1044"/>
        <v>0</v>
      </c>
      <c r="BE859" s="167">
        <f t="shared" si="1044"/>
        <v>0</v>
      </c>
      <c r="BG859" s="167"/>
    </row>
    <row r="860" spans="1:59">
      <c r="A860" s="93"/>
      <c r="B860" s="94"/>
      <c r="C860" s="324">
        <v>10</v>
      </c>
      <c r="D860" s="832"/>
      <c r="E860" s="833"/>
      <c r="F860" s="833"/>
      <c r="G860" s="834"/>
      <c r="H860" s="49"/>
      <c r="I860" s="50"/>
      <c r="J860" s="866"/>
      <c r="K860" s="867"/>
      <c r="L860" s="51"/>
      <c r="M860" s="52"/>
      <c r="N860" s="52"/>
      <c r="O860" s="52"/>
      <c r="P860" s="52"/>
      <c r="Q860" s="318">
        <f t="shared" si="1032"/>
        <v>0</v>
      </c>
      <c r="R860" s="51"/>
      <c r="S860" s="60"/>
      <c r="T860" s="59"/>
      <c r="U860" s="59"/>
      <c r="V860" s="63"/>
      <c r="W860" s="319">
        <f t="shared" si="1033"/>
        <v>0</v>
      </c>
      <c r="X860" s="320">
        <f t="shared" si="1030"/>
        <v>0</v>
      </c>
      <c r="Y860" s="325">
        <f t="shared" si="1036"/>
        <v>0</v>
      </c>
      <c r="Z860" s="51"/>
      <c r="AA860" s="334">
        <f t="shared" si="1037"/>
        <v>0</v>
      </c>
      <c r="AB860" s="327" t="str">
        <f>IF(A860="A","√",IF('Formulario 1'!$D$11=8,IF('Cuadro de Personal'!Q860&gt;30,"E",IF(Y860&gt;48,"E","√")),IF(Y860&gt;48,"E","√")))</f>
        <v>√</v>
      </c>
      <c r="AC860" s="1">
        <f t="shared" si="1034"/>
        <v>1</v>
      </c>
      <c r="AE860" s="1" t="str">
        <f t="shared" si="1021"/>
        <v/>
      </c>
      <c r="AF860" s="1">
        <f t="shared" si="970"/>
        <v>0</v>
      </c>
      <c r="AG860" s="1">
        <f t="shared" ca="1" si="975"/>
        <v>15</v>
      </c>
      <c r="AH860" s="1" t="str">
        <f t="shared" si="971"/>
        <v/>
      </c>
      <c r="AI860" s="1" t="str">
        <f t="shared" si="972"/>
        <v/>
      </c>
      <c r="AJ860" s="1" t="str">
        <f t="shared" si="973"/>
        <v/>
      </c>
      <c r="AL860" s="167">
        <f t="shared" ref="AL860:BE860" si="1045">+IF($AE860="CC",SUMIF($R860:$V860,AL$9,$R879:$V879),0)</f>
        <v>0</v>
      </c>
      <c r="AM860" s="167">
        <f t="shared" si="1045"/>
        <v>0</v>
      </c>
      <c r="AN860" s="167">
        <f t="shared" si="1045"/>
        <v>0</v>
      </c>
      <c r="AO860" s="167">
        <f t="shared" si="1045"/>
        <v>0</v>
      </c>
      <c r="AP860" s="167">
        <f t="shared" si="1045"/>
        <v>0</v>
      </c>
      <c r="AQ860" s="167">
        <f t="shared" si="1045"/>
        <v>0</v>
      </c>
      <c r="AR860" s="167">
        <f t="shared" si="1045"/>
        <v>0</v>
      </c>
      <c r="AS860" s="167">
        <f t="shared" si="1045"/>
        <v>0</v>
      </c>
      <c r="AT860" s="167">
        <f t="shared" si="1045"/>
        <v>0</v>
      </c>
      <c r="AU860" s="167">
        <f t="shared" si="1045"/>
        <v>0</v>
      </c>
      <c r="AV860" s="167">
        <f t="shared" si="1045"/>
        <v>0</v>
      </c>
      <c r="AW860" s="167">
        <f t="shared" si="1045"/>
        <v>0</v>
      </c>
      <c r="AX860" s="167">
        <f t="shared" si="1045"/>
        <v>0</v>
      </c>
      <c r="AY860" s="167">
        <f t="shared" si="1045"/>
        <v>0</v>
      </c>
      <c r="AZ860" s="167">
        <f t="shared" si="1045"/>
        <v>0</v>
      </c>
      <c r="BA860" s="167">
        <f t="shared" si="1045"/>
        <v>0</v>
      </c>
      <c r="BB860" s="167">
        <f t="shared" si="1045"/>
        <v>0</v>
      </c>
      <c r="BC860" s="167">
        <f t="shared" si="1045"/>
        <v>0</v>
      </c>
      <c r="BD860" s="167">
        <f t="shared" si="1045"/>
        <v>0</v>
      </c>
      <c r="BE860" s="167">
        <f t="shared" si="1045"/>
        <v>0</v>
      </c>
      <c r="BG860" s="167"/>
    </row>
    <row r="861" spans="1:59">
      <c r="A861" s="93"/>
      <c r="B861" s="94"/>
      <c r="C861" s="324">
        <v>11</v>
      </c>
      <c r="D861" s="832"/>
      <c r="E861" s="833"/>
      <c r="F861" s="833"/>
      <c r="G861" s="834"/>
      <c r="H861" s="49"/>
      <c r="I861" s="50"/>
      <c r="J861" s="866"/>
      <c r="K861" s="867"/>
      <c r="L861" s="51"/>
      <c r="M861" s="52"/>
      <c r="N861" s="52"/>
      <c r="O861" s="52"/>
      <c r="P861" s="52"/>
      <c r="Q861" s="318">
        <f t="shared" si="1032"/>
        <v>0</v>
      </c>
      <c r="R861" s="51"/>
      <c r="S861" s="60"/>
      <c r="T861" s="59"/>
      <c r="U861" s="59"/>
      <c r="V861" s="63"/>
      <c r="W861" s="319">
        <f t="shared" si="1033"/>
        <v>0</v>
      </c>
      <c r="X861" s="320">
        <f t="shared" si="1030"/>
        <v>0</v>
      </c>
      <c r="Y861" s="325">
        <f t="shared" si="1036"/>
        <v>0</v>
      </c>
      <c r="Z861" s="51"/>
      <c r="AA861" s="334">
        <f t="shared" si="1037"/>
        <v>0</v>
      </c>
      <c r="AB861" s="327" t="str">
        <f>IF(A861="A","√",IF('Formulario 1'!$D$11=8,IF('Cuadro de Personal'!Q861&gt;30,"E",IF(Y861&gt;48,"E","√")),IF(Y861&gt;48,"E","√")))</f>
        <v>√</v>
      </c>
      <c r="AC861" s="1">
        <f t="shared" si="1034"/>
        <v>1</v>
      </c>
      <c r="AE861" s="1" t="str">
        <f t="shared" si="1021"/>
        <v/>
      </c>
      <c r="AF861" s="1">
        <f t="shared" si="970"/>
        <v>0</v>
      </c>
      <c r="AG861" s="1">
        <f t="shared" ca="1" si="975"/>
        <v>15</v>
      </c>
      <c r="AH861" s="1" t="str">
        <f t="shared" si="971"/>
        <v/>
      </c>
      <c r="AI861" s="1" t="str">
        <f t="shared" si="972"/>
        <v/>
      </c>
      <c r="AJ861" s="1" t="str">
        <f t="shared" si="973"/>
        <v/>
      </c>
      <c r="AL861" s="167">
        <f t="shared" ref="AL861:BE861" si="1046">+IF($AE861="CC",SUMIF($R861:$V861,AL$9,$R880:$V880),0)</f>
        <v>0</v>
      </c>
      <c r="AM861" s="167">
        <f t="shared" si="1046"/>
        <v>0</v>
      </c>
      <c r="AN861" s="167">
        <f t="shared" si="1046"/>
        <v>0</v>
      </c>
      <c r="AO861" s="167">
        <f t="shared" si="1046"/>
        <v>0</v>
      </c>
      <c r="AP861" s="167">
        <f t="shared" si="1046"/>
        <v>0</v>
      </c>
      <c r="AQ861" s="167">
        <f t="shared" si="1046"/>
        <v>0</v>
      </c>
      <c r="AR861" s="167">
        <f t="shared" si="1046"/>
        <v>0</v>
      </c>
      <c r="AS861" s="167">
        <f t="shared" si="1046"/>
        <v>0</v>
      </c>
      <c r="AT861" s="167">
        <f t="shared" si="1046"/>
        <v>0</v>
      </c>
      <c r="AU861" s="167">
        <f t="shared" si="1046"/>
        <v>0</v>
      </c>
      <c r="AV861" s="167">
        <f t="shared" si="1046"/>
        <v>0</v>
      </c>
      <c r="AW861" s="167">
        <f t="shared" si="1046"/>
        <v>0</v>
      </c>
      <c r="AX861" s="167">
        <f t="shared" si="1046"/>
        <v>0</v>
      </c>
      <c r="AY861" s="167">
        <f t="shared" si="1046"/>
        <v>0</v>
      </c>
      <c r="AZ861" s="167">
        <f t="shared" si="1046"/>
        <v>0</v>
      </c>
      <c r="BA861" s="167">
        <f t="shared" si="1046"/>
        <v>0</v>
      </c>
      <c r="BB861" s="167">
        <f t="shared" si="1046"/>
        <v>0</v>
      </c>
      <c r="BC861" s="167">
        <f t="shared" si="1046"/>
        <v>0</v>
      </c>
      <c r="BD861" s="167">
        <f t="shared" si="1046"/>
        <v>0</v>
      </c>
      <c r="BE861" s="167">
        <f t="shared" si="1046"/>
        <v>0</v>
      </c>
      <c r="BG861" s="167"/>
    </row>
    <row r="862" spans="1:59">
      <c r="A862" s="93"/>
      <c r="B862" s="94"/>
      <c r="C862" s="324">
        <v>12</v>
      </c>
      <c r="D862" s="832"/>
      <c r="E862" s="833"/>
      <c r="F862" s="833"/>
      <c r="G862" s="834"/>
      <c r="H862" s="49"/>
      <c r="I862" s="50"/>
      <c r="J862" s="866"/>
      <c r="K862" s="867"/>
      <c r="L862" s="51"/>
      <c r="M862" s="52"/>
      <c r="N862" s="52"/>
      <c r="O862" s="52"/>
      <c r="P862" s="52"/>
      <c r="Q862" s="318">
        <f t="shared" si="1032"/>
        <v>0</v>
      </c>
      <c r="R862" s="51"/>
      <c r="S862" s="60"/>
      <c r="T862" s="59"/>
      <c r="U862" s="59"/>
      <c r="V862" s="63"/>
      <c r="W862" s="319">
        <f t="shared" si="1033"/>
        <v>0</v>
      </c>
      <c r="X862" s="320">
        <f t="shared" si="1030"/>
        <v>0</v>
      </c>
      <c r="Y862" s="325">
        <f t="shared" si="1036"/>
        <v>0</v>
      </c>
      <c r="Z862" s="51"/>
      <c r="AA862" s="334">
        <f t="shared" si="1037"/>
        <v>0</v>
      </c>
      <c r="AB862" s="327" t="str">
        <f>IF(A862="A","√",IF('Formulario 1'!$D$11=8,IF('Cuadro de Personal'!Q862&gt;30,"E",IF(Y862&gt;48,"E","√")),IF(Y862&gt;48,"E","√")))</f>
        <v>√</v>
      </c>
      <c r="AC862" s="1">
        <f t="shared" si="1034"/>
        <v>1</v>
      </c>
      <c r="AE862" s="1" t="str">
        <f t="shared" si="1021"/>
        <v/>
      </c>
      <c r="AF862" s="1">
        <f t="shared" ref="AF862:AF925" si="1047">+IF(Z889="Hoja de Cálculo",1,0)</f>
        <v>0</v>
      </c>
      <c r="AG862" s="1">
        <f t="shared" ca="1" si="975"/>
        <v>15</v>
      </c>
      <c r="AH862" s="1" t="str">
        <f t="shared" ref="AH862:AH925" si="1048">+IF(AF862=1,AG862,"")</f>
        <v/>
      </c>
      <c r="AI862" s="1" t="str">
        <f t="shared" ref="AI862:AI925" si="1049">+IF(AF862=1,CONCATENATE("CP",AG862),"")</f>
        <v/>
      </c>
      <c r="AJ862" s="1" t="str">
        <f t="shared" ref="AJ862:AJ925" si="1050">+IF(AF862=1,AB862,"")</f>
        <v/>
      </c>
      <c r="AL862" s="167">
        <f t="shared" ref="AL862:BE862" si="1051">+IF($AE862="CC",SUMIF($R862:$V862,AL$9,$R881:$V881),0)</f>
        <v>0</v>
      </c>
      <c r="AM862" s="167">
        <f t="shared" si="1051"/>
        <v>0</v>
      </c>
      <c r="AN862" s="167">
        <f t="shared" si="1051"/>
        <v>0</v>
      </c>
      <c r="AO862" s="167">
        <f t="shared" si="1051"/>
        <v>0</v>
      </c>
      <c r="AP862" s="167">
        <f t="shared" si="1051"/>
        <v>0</v>
      </c>
      <c r="AQ862" s="167">
        <f t="shared" si="1051"/>
        <v>0</v>
      </c>
      <c r="AR862" s="167">
        <f t="shared" si="1051"/>
        <v>0</v>
      </c>
      <c r="AS862" s="167">
        <f t="shared" si="1051"/>
        <v>0</v>
      </c>
      <c r="AT862" s="167">
        <f t="shared" si="1051"/>
        <v>0</v>
      </c>
      <c r="AU862" s="167">
        <f t="shared" si="1051"/>
        <v>0</v>
      </c>
      <c r="AV862" s="167">
        <f t="shared" si="1051"/>
        <v>0</v>
      </c>
      <c r="AW862" s="167">
        <f t="shared" si="1051"/>
        <v>0</v>
      </c>
      <c r="AX862" s="167">
        <f t="shared" si="1051"/>
        <v>0</v>
      </c>
      <c r="AY862" s="167">
        <f t="shared" si="1051"/>
        <v>0</v>
      </c>
      <c r="AZ862" s="167">
        <f t="shared" si="1051"/>
        <v>0</v>
      </c>
      <c r="BA862" s="167">
        <f t="shared" si="1051"/>
        <v>0</v>
      </c>
      <c r="BB862" s="167">
        <f t="shared" si="1051"/>
        <v>0</v>
      </c>
      <c r="BC862" s="167">
        <f t="shared" si="1051"/>
        <v>0</v>
      </c>
      <c r="BD862" s="167">
        <f t="shared" si="1051"/>
        <v>0</v>
      </c>
      <c r="BE862" s="167">
        <f t="shared" si="1051"/>
        <v>0</v>
      </c>
      <c r="BG862" s="167"/>
    </row>
    <row r="863" spans="1:59">
      <c r="A863" s="93"/>
      <c r="B863" s="94"/>
      <c r="C863" s="324">
        <v>13</v>
      </c>
      <c r="D863" s="832"/>
      <c r="E863" s="833"/>
      <c r="F863" s="833"/>
      <c r="G863" s="834"/>
      <c r="H863" s="49"/>
      <c r="I863" s="50"/>
      <c r="J863" s="866"/>
      <c r="K863" s="867"/>
      <c r="L863" s="51"/>
      <c r="M863" s="52"/>
      <c r="N863" s="52"/>
      <c r="O863" s="52"/>
      <c r="P863" s="52"/>
      <c r="Q863" s="318">
        <f t="shared" si="1032"/>
        <v>0</v>
      </c>
      <c r="R863" s="51"/>
      <c r="S863" s="60"/>
      <c r="T863" s="59"/>
      <c r="U863" s="59"/>
      <c r="V863" s="63"/>
      <c r="W863" s="319">
        <f t="shared" si="1033"/>
        <v>0</v>
      </c>
      <c r="X863" s="320">
        <f t="shared" si="1030"/>
        <v>0</v>
      </c>
      <c r="Y863" s="325">
        <f t="shared" si="1036"/>
        <v>0</v>
      </c>
      <c r="Z863" s="51"/>
      <c r="AA863" s="334">
        <f t="shared" si="1037"/>
        <v>0</v>
      </c>
      <c r="AB863" s="327" t="str">
        <f>IF(A863="A","√",IF('Formulario 1'!$D$11=8,IF('Cuadro de Personal'!Q863&gt;30,"E",IF(Y863&gt;48,"E","√")),IF(Y863&gt;48,"E","√")))</f>
        <v>√</v>
      </c>
      <c r="AC863" s="1">
        <f t="shared" si="1034"/>
        <v>1</v>
      </c>
      <c r="AE863" s="1" t="str">
        <f t="shared" si="1021"/>
        <v/>
      </c>
      <c r="AF863" s="1">
        <f t="shared" si="1047"/>
        <v>0</v>
      </c>
      <c r="AG863" s="1">
        <f t="shared" ref="AG863:AG926" ca="1" si="1052">+AG862+AF863</f>
        <v>15</v>
      </c>
      <c r="AH863" s="1" t="str">
        <f t="shared" si="1048"/>
        <v/>
      </c>
      <c r="AI863" s="1" t="str">
        <f t="shared" si="1049"/>
        <v/>
      </c>
      <c r="AJ863" s="1" t="str">
        <f t="shared" si="1050"/>
        <v/>
      </c>
      <c r="AL863" s="167">
        <f t="shared" ref="AL863:BE863" si="1053">+IF($AE863="CC",SUMIF($R863:$V863,AL$9,$R882:$V882),0)</f>
        <v>0</v>
      </c>
      <c r="AM863" s="167">
        <f t="shared" si="1053"/>
        <v>0</v>
      </c>
      <c r="AN863" s="167">
        <f t="shared" si="1053"/>
        <v>0</v>
      </c>
      <c r="AO863" s="167">
        <f t="shared" si="1053"/>
        <v>0</v>
      </c>
      <c r="AP863" s="167">
        <f t="shared" si="1053"/>
        <v>0</v>
      </c>
      <c r="AQ863" s="167">
        <f t="shared" si="1053"/>
        <v>0</v>
      </c>
      <c r="AR863" s="167">
        <f t="shared" si="1053"/>
        <v>0</v>
      </c>
      <c r="AS863" s="167">
        <f t="shared" si="1053"/>
        <v>0</v>
      </c>
      <c r="AT863" s="167">
        <f t="shared" si="1053"/>
        <v>0</v>
      </c>
      <c r="AU863" s="167">
        <f t="shared" si="1053"/>
        <v>0</v>
      </c>
      <c r="AV863" s="167">
        <f t="shared" si="1053"/>
        <v>0</v>
      </c>
      <c r="AW863" s="167">
        <f t="shared" si="1053"/>
        <v>0</v>
      </c>
      <c r="AX863" s="167">
        <f t="shared" si="1053"/>
        <v>0</v>
      </c>
      <c r="AY863" s="167">
        <f t="shared" si="1053"/>
        <v>0</v>
      </c>
      <c r="AZ863" s="167">
        <f t="shared" si="1053"/>
        <v>0</v>
      </c>
      <c r="BA863" s="167">
        <f t="shared" si="1053"/>
        <v>0</v>
      </c>
      <c r="BB863" s="167">
        <f t="shared" si="1053"/>
        <v>0</v>
      </c>
      <c r="BC863" s="167">
        <f t="shared" si="1053"/>
        <v>0</v>
      </c>
      <c r="BD863" s="167">
        <f t="shared" si="1053"/>
        <v>0</v>
      </c>
      <c r="BE863" s="167">
        <f t="shared" si="1053"/>
        <v>0</v>
      </c>
      <c r="BG863" s="167"/>
    </row>
    <row r="864" spans="1:59">
      <c r="A864" s="93"/>
      <c r="B864" s="94"/>
      <c r="C864" s="324">
        <v>14</v>
      </c>
      <c r="D864" s="832"/>
      <c r="E864" s="833"/>
      <c r="F864" s="833"/>
      <c r="G864" s="834"/>
      <c r="H864" s="49"/>
      <c r="I864" s="50"/>
      <c r="J864" s="866"/>
      <c r="K864" s="867"/>
      <c r="L864" s="51"/>
      <c r="M864" s="52"/>
      <c r="N864" s="52"/>
      <c r="O864" s="52"/>
      <c r="P864" s="52"/>
      <c r="Q864" s="318">
        <f t="shared" si="1032"/>
        <v>0</v>
      </c>
      <c r="R864" s="51"/>
      <c r="S864" s="60"/>
      <c r="T864" s="59"/>
      <c r="U864" s="59"/>
      <c r="V864" s="63"/>
      <c r="W864" s="319">
        <f t="shared" si="1033"/>
        <v>0</v>
      </c>
      <c r="X864" s="320">
        <f t="shared" si="1030"/>
        <v>0</v>
      </c>
      <c r="Y864" s="325">
        <f t="shared" si="1036"/>
        <v>0</v>
      </c>
      <c r="Z864" s="51"/>
      <c r="AA864" s="334">
        <f t="shared" si="1037"/>
        <v>0</v>
      </c>
      <c r="AB864" s="327" t="str">
        <f>IF(A864="A","√",IF('Formulario 1'!$D$11=8,IF('Cuadro de Personal'!Q864&gt;30,"E",IF(Y864&gt;48,"E","√")),IF(Y864&gt;48,"E","√")))</f>
        <v>√</v>
      </c>
      <c r="AC864" s="1">
        <f t="shared" si="1034"/>
        <v>1</v>
      </c>
      <c r="AE864" s="1" t="str">
        <f t="shared" si="1021"/>
        <v/>
      </c>
      <c r="AF864" s="1">
        <f t="shared" si="1047"/>
        <v>0</v>
      </c>
      <c r="AG864" s="1">
        <f t="shared" ca="1" si="1052"/>
        <v>15</v>
      </c>
      <c r="AH864" s="1" t="str">
        <f t="shared" si="1048"/>
        <v/>
      </c>
      <c r="AI864" s="1" t="str">
        <f t="shared" si="1049"/>
        <v/>
      </c>
      <c r="AJ864" s="1" t="str">
        <f t="shared" si="1050"/>
        <v/>
      </c>
      <c r="AL864" s="167">
        <f t="shared" ref="AL864:BE864" si="1054">+IF($AE864="CC",SUMIF($R864:$V864,AL$9,$R883:$V883),0)</f>
        <v>0</v>
      </c>
      <c r="AM864" s="167">
        <f t="shared" si="1054"/>
        <v>0</v>
      </c>
      <c r="AN864" s="167">
        <f t="shared" si="1054"/>
        <v>0</v>
      </c>
      <c r="AO864" s="167">
        <f t="shared" si="1054"/>
        <v>0</v>
      </c>
      <c r="AP864" s="167">
        <f t="shared" si="1054"/>
        <v>0</v>
      </c>
      <c r="AQ864" s="167">
        <f t="shared" si="1054"/>
        <v>0</v>
      </c>
      <c r="AR864" s="167">
        <f t="shared" si="1054"/>
        <v>0</v>
      </c>
      <c r="AS864" s="167">
        <f t="shared" si="1054"/>
        <v>0</v>
      </c>
      <c r="AT864" s="167">
        <f t="shared" si="1054"/>
        <v>0</v>
      </c>
      <c r="AU864" s="167">
        <f t="shared" si="1054"/>
        <v>0</v>
      </c>
      <c r="AV864" s="167">
        <f t="shared" si="1054"/>
        <v>0</v>
      </c>
      <c r="AW864" s="167">
        <f t="shared" si="1054"/>
        <v>0</v>
      </c>
      <c r="AX864" s="167">
        <f t="shared" si="1054"/>
        <v>0</v>
      </c>
      <c r="AY864" s="167">
        <f t="shared" si="1054"/>
        <v>0</v>
      </c>
      <c r="AZ864" s="167">
        <f t="shared" si="1054"/>
        <v>0</v>
      </c>
      <c r="BA864" s="167">
        <f t="shared" si="1054"/>
        <v>0</v>
      </c>
      <c r="BB864" s="167">
        <f t="shared" si="1054"/>
        <v>0</v>
      </c>
      <c r="BC864" s="167">
        <f t="shared" si="1054"/>
        <v>0</v>
      </c>
      <c r="BD864" s="167">
        <f t="shared" si="1054"/>
        <v>0</v>
      </c>
      <c r="BE864" s="167">
        <f t="shared" si="1054"/>
        <v>0</v>
      </c>
      <c r="BG864" s="167"/>
    </row>
    <row r="865" spans="1:62">
      <c r="A865" s="93"/>
      <c r="B865" s="94"/>
      <c r="C865" s="324">
        <v>15</v>
      </c>
      <c r="D865" s="832"/>
      <c r="E865" s="833"/>
      <c r="F865" s="833"/>
      <c r="G865" s="834"/>
      <c r="H865" s="49"/>
      <c r="I865" s="50"/>
      <c r="J865" s="866"/>
      <c r="K865" s="867"/>
      <c r="L865" s="51"/>
      <c r="M865" s="52"/>
      <c r="N865" s="52"/>
      <c r="O865" s="52"/>
      <c r="P865" s="52"/>
      <c r="Q865" s="318">
        <f t="shared" si="1032"/>
        <v>0</v>
      </c>
      <c r="R865" s="51"/>
      <c r="S865" s="60"/>
      <c r="T865" s="59"/>
      <c r="U865" s="59"/>
      <c r="V865" s="63"/>
      <c r="W865" s="319">
        <f t="shared" si="1033"/>
        <v>0</v>
      </c>
      <c r="X865" s="320">
        <f t="shared" si="1030"/>
        <v>0</v>
      </c>
      <c r="Y865" s="325">
        <f t="shared" si="1036"/>
        <v>0</v>
      </c>
      <c r="Z865" s="51"/>
      <c r="AA865" s="334">
        <f t="shared" si="1037"/>
        <v>0</v>
      </c>
      <c r="AB865" s="327" t="str">
        <f>IF(A865="A","√",IF('Formulario 1'!$D$11=8,IF('Cuadro de Personal'!Q865&gt;30,"E",IF(Y865&gt;48,"E","√")),IF(Y865&gt;48,"E","√")))</f>
        <v>√</v>
      </c>
      <c r="AC865" s="1">
        <f t="shared" si="1034"/>
        <v>1</v>
      </c>
      <c r="AE865" s="1" t="str">
        <f t="shared" si="1021"/>
        <v/>
      </c>
      <c r="AF865" s="1">
        <f t="shared" si="1047"/>
        <v>0</v>
      </c>
      <c r="AG865" s="1">
        <f t="shared" ca="1" si="1052"/>
        <v>15</v>
      </c>
      <c r="AH865" s="1" t="str">
        <f t="shared" si="1048"/>
        <v/>
      </c>
      <c r="AI865" s="1" t="str">
        <f t="shared" si="1049"/>
        <v/>
      </c>
      <c r="AJ865" s="1" t="str">
        <f t="shared" si="1050"/>
        <v/>
      </c>
      <c r="AL865" s="167">
        <f t="shared" ref="AL865:BE865" si="1055">+IF($AE865="CC",SUMIF($R865:$V865,AL$9,$R884:$V884),0)</f>
        <v>0</v>
      </c>
      <c r="AM865" s="167">
        <f t="shared" si="1055"/>
        <v>0</v>
      </c>
      <c r="AN865" s="167">
        <f t="shared" si="1055"/>
        <v>0</v>
      </c>
      <c r="AO865" s="167">
        <f t="shared" si="1055"/>
        <v>0</v>
      </c>
      <c r="AP865" s="167">
        <f t="shared" si="1055"/>
        <v>0</v>
      </c>
      <c r="AQ865" s="167">
        <f t="shared" si="1055"/>
        <v>0</v>
      </c>
      <c r="AR865" s="167">
        <f t="shared" si="1055"/>
        <v>0</v>
      </c>
      <c r="AS865" s="167">
        <f t="shared" si="1055"/>
        <v>0</v>
      </c>
      <c r="AT865" s="167">
        <f t="shared" si="1055"/>
        <v>0</v>
      </c>
      <c r="AU865" s="167">
        <f t="shared" si="1055"/>
        <v>0</v>
      </c>
      <c r="AV865" s="167">
        <f t="shared" si="1055"/>
        <v>0</v>
      </c>
      <c r="AW865" s="167">
        <f t="shared" si="1055"/>
        <v>0</v>
      </c>
      <c r="AX865" s="167">
        <f t="shared" si="1055"/>
        <v>0</v>
      </c>
      <c r="AY865" s="167">
        <f t="shared" si="1055"/>
        <v>0</v>
      </c>
      <c r="AZ865" s="167">
        <f t="shared" si="1055"/>
        <v>0</v>
      </c>
      <c r="BA865" s="167">
        <f t="shared" si="1055"/>
        <v>0</v>
      </c>
      <c r="BB865" s="167">
        <f t="shared" si="1055"/>
        <v>0</v>
      </c>
      <c r="BC865" s="167">
        <f t="shared" si="1055"/>
        <v>0</v>
      </c>
      <c r="BD865" s="167">
        <f t="shared" si="1055"/>
        <v>0</v>
      </c>
      <c r="BE865" s="167">
        <f t="shared" si="1055"/>
        <v>0</v>
      </c>
      <c r="BG865" s="167"/>
    </row>
    <row r="866" spans="1:62">
      <c r="A866" s="93"/>
      <c r="B866" s="94"/>
      <c r="C866" s="324">
        <v>16</v>
      </c>
      <c r="D866" s="832"/>
      <c r="E866" s="833"/>
      <c r="F866" s="833"/>
      <c r="G866" s="834"/>
      <c r="H866" s="49"/>
      <c r="I866" s="50"/>
      <c r="J866" s="866"/>
      <c r="K866" s="867"/>
      <c r="L866" s="51"/>
      <c r="M866" s="52"/>
      <c r="N866" s="52"/>
      <c r="O866" s="52"/>
      <c r="P866" s="52"/>
      <c r="Q866" s="318">
        <f t="shared" si="1032"/>
        <v>0</v>
      </c>
      <c r="R866" s="51"/>
      <c r="S866" s="60"/>
      <c r="T866" s="59"/>
      <c r="U866" s="59"/>
      <c r="V866" s="63"/>
      <c r="W866" s="319">
        <f t="shared" si="1033"/>
        <v>0</v>
      </c>
      <c r="X866" s="320">
        <f t="shared" si="1030"/>
        <v>0</v>
      </c>
      <c r="Y866" s="325">
        <f t="shared" si="1036"/>
        <v>0</v>
      </c>
      <c r="Z866" s="51"/>
      <c r="AA866" s="334">
        <f t="shared" si="1037"/>
        <v>0</v>
      </c>
      <c r="AB866" s="327" t="str">
        <f>IF(A866="A","√",IF('Formulario 1'!$D$11=8,IF('Cuadro de Personal'!Q866&gt;30,"E",IF(Y866&gt;48,"E","√")),IF(Y866&gt;48,"E","√")))</f>
        <v>√</v>
      </c>
      <c r="AC866" s="1">
        <f t="shared" si="1034"/>
        <v>1</v>
      </c>
      <c r="AE866" s="1" t="str">
        <f t="shared" si="1021"/>
        <v/>
      </c>
      <c r="AF866" s="1">
        <f t="shared" si="1047"/>
        <v>0</v>
      </c>
      <c r="AG866" s="1">
        <f t="shared" ca="1" si="1052"/>
        <v>15</v>
      </c>
      <c r="AH866" s="1" t="str">
        <f t="shared" si="1048"/>
        <v/>
      </c>
      <c r="AI866" s="1" t="str">
        <f t="shared" si="1049"/>
        <v/>
      </c>
      <c r="AJ866" s="1" t="str">
        <f t="shared" si="1050"/>
        <v/>
      </c>
      <c r="AL866" s="167">
        <f t="shared" ref="AL866:BE866" si="1056">+IF($AE866="CC",SUMIF($R866:$V866,AL$9,$R885:$V885),0)</f>
        <v>0</v>
      </c>
      <c r="AM866" s="167">
        <f t="shared" si="1056"/>
        <v>0</v>
      </c>
      <c r="AN866" s="167">
        <f t="shared" si="1056"/>
        <v>0</v>
      </c>
      <c r="AO866" s="167">
        <f t="shared" si="1056"/>
        <v>0</v>
      </c>
      <c r="AP866" s="167">
        <f t="shared" si="1056"/>
        <v>0</v>
      </c>
      <c r="AQ866" s="167">
        <f t="shared" si="1056"/>
        <v>0</v>
      </c>
      <c r="AR866" s="167">
        <f t="shared" si="1056"/>
        <v>0</v>
      </c>
      <c r="AS866" s="167">
        <f t="shared" si="1056"/>
        <v>0</v>
      </c>
      <c r="AT866" s="167">
        <f t="shared" si="1056"/>
        <v>0</v>
      </c>
      <c r="AU866" s="167">
        <f t="shared" si="1056"/>
        <v>0</v>
      </c>
      <c r="AV866" s="167">
        <f t="shared" si="1056"/>
        <v>0</v>
      </c>
      <c r="AW866" s="167">
        <f t="shared" si="1056"/>
        <v>0</v>
      </c>
      <c r="AX866" s="167">
        <f t="shared" si="1056"/>
        <v>0</v>
      </c>
      <c r="AY866" s="167">
        <f t="shared" si="1056"/>
        <v>0</v>
      </c>
      <c r="AZ866" s="167">
        <f t="shared" si="1056"/>
        <v>0</v>
      </c>
      <c r="BA866" s="167">
        <f t="shared" si="1056"/>
        <v>0</v>
      </c>
      <c r="BB866" s="167">
        <f t="shared" si="1056"/>
        <v>0</v>
      </c>
      <c r="BC866" s="167">
        <f t="shared" si="1056"/>
        <v>0</v>
      </c>
      <c r="BD866" s="167">
        <f t="shared" si="1056"/>
        <v>0</v>
      </c>
      <c r="BE866" s="167">
        <f t="shared" si="1056"/>
        <v>0</v>
      </c>
      <c r="BG866" s="167"/>
    </row>
    <row r="867" spans="1:62">
      <c r="A867" s="93"/>
      <c r="B867" s="94"/>
      <c r="C867" s="324">
        <v>17</v>
      </c>
      <c r="D867" s="832"/>
      <c r="E867" s="833"/>
      <c r="F867" s="833"/>
      <c r="G867" s="834"/>
      <c r="H867" s="49"/>
      <c r="I867" s="50"/>
      <c r="J867" s="866"/>
      <c r="K867" s="867"/>
      <c r="L867" s="51"/>
      <c r="M867" s="52"/>
      <c r="N867" s="52"/>
      <c r="O867" s="52"/>
      <c r="P867" s="52"/>
      <c r="Q867" s="318">
        <f t="shared" si="1032"/>
        <v>0</v>
      </c>
      <c r="R867" s="51"/>
      <c r="S867" s="60"/>
      <c r="T867" s="59"/>
      <c r="U867" s="59"/>
      <c r="V867" s="63"/>
      <c r="W867" s="319">
        <f t="shared" si="1033"/>
        <v>0</v>
      </c>
      <c r="X867" s="320">
        <f t="shared" si="1030"/>
        <v>0</v>
      </c>
      <c r="Y867" s="325">
        <f t="shared" si="1036"/>
        <v>0</v>
      </c>
      <c r="Z867" s="51"/>
      <c r="AA867" s="334">
        <f t="shared" si="1037"/>
        <v>0</v>
      </c>
      <c r="AB867" s="327" t="str">
        <f>IF(A867="A","√",IF('Formulario 1'!$D$11=8,IF('Cuadro de Personal'!Q867&gt;30,"E",IF(Y867&gt;48,"E","√")),IF(Y867&gt;48,"E","√")))</f>
        <v>√</v>
      </c>
      <c r="AC867" s="1">
        <f t="shared" si="1034"/>
        <v>1</v>
      </c>
      <c r="AE867" s="1" t="str">
        <f t="shared" si="1021"/>
        <v/>
      </c>
      <c r="AF867" s="1">
        <f t="shared" si="1047"/>
        <v>0</v>
      </c>
      <c r="AG867" s="1">
        <f t="shared" ca="1" si="1052"/>
        <v>15</v>
      </c>
      <c r="AH867" s="1" t="str">
        <f t="shared" si="1048"/>
        <v/>
      </c>
      <c r="AI867" s="1" t="str">
        <f t="shared" si="1049"/>
        <v/>
      </c>
      <c r="AJ867" s="1" t="str">
        <f t="shared" si="1050"/>
        <v/>
      </c>
      <c r="AL867" s="167">
        <f t="shared" ref="AL867:BE867" si="1057">+IF($AE867="CC",SUMIF($R867:$V867,AL$9,$R886:$V886),0)</f>
        <v>0</v>
      </c>
      <c r="AM867" s="167">
        <f t="shared" si="1057"/>
        <v>0</v>
      </c>
      <c r="AN867" s="167">
        <f t="shared" si="1057"/>
        <v>0</v>
      </c>
      <c r="AO867" s="167">
        <f t="shared" si="1057"/>
        <v>0</v>
      </c>
      <c r="AP867" s="167">
        <f t="shared" si="1057"/>
        <v>0</v>
      </c>
      <c r="AQ867" s="167">
        <f t="shared" si="1057"/>
        <v>0</v>
      </c>
      <c r="AR867" s="167">
        <f t="shared" si="1057"/>
        <v>0</v>
      </c>
      <c r="AS867" s="167">
        <f t="shared" si="1057"/>
        <v>0</v>
      </c>
      <c r="AT867" s="167">
        <f t="shared" si="1057"/>
        <v>0</v>
      </c>
      <c r="AU867" s="167">
        <f t="shared" si="1057"/>
        <v>0</v>
      </c>
      <c r="AV867" s="167">
        <f t="shared" si="1057"/>
        <v>0</v>
      </c>
      <c r="AW867" s="167">
        <f t="shared" si="1057"/>
        <v>0</v>
      </c>
      <c r="AX867" s="167">
        <f t="shared" si="1057"/>
        <v>0</v>
      </c>
      <c r="AY867" s="167">
        <f t="shared" si="1057"/>
        <v>0</v>
      </c>
      <c r="AZ867" s="167">
        <f t="shared" si="1057"/>
        <v>0</v>
      </c>
      <c r="BA867" s="167">
        <f t="shared" si="1057"/>
        <v>0</v>
      </c>
      <c r="BB867" s="167">
        <f t="shared" si="1057"/>
        <v>0</v>
      </c>
      <c r="BC867" s="167">
        <f t="shared" si="1057"/>
        <v>0</v>
      </c>
      <c r="BD867" s="167">
        <f t="shared" si="1057"/>
        <v>0</v>
      </c>
      <c r="BE867" s="167">
        <f t="shared" si="1057"/>
        <v>0</v>
      </c>
      <c r="BG867" s="167"/>
    </row>
    <row r="868" spans="1:62" ht="15.75" thickBot="1">
      <c r="A868" s="95"/>
      <c r="B868" s="96"/>
      <c r="C868" s="328">
        <v>18</v>
      </c>
      <c r="D868" s="858"/>
      <c r="E868" s="859"/>
      <c r="F868" s="859"/>
      <c r="G868" s="860"/>
      <c r="H868" s="53"/>
      <c r="I868" s="54"/>
      <c r="J868" s="861"/>
      <c r="K868" s="862"/>
      <c r="L868" s="55"/>
      <c r="M868" s="56"/>
      <c r="N868" s="56"/>
      <c r="O868" s="56"/>
      <c r="P868" s="56"/>
      <c r="Q868" s="329">
        <f t="shared" si="1032"/>
        <v>0</v>
      </c>
      <c r="R868" s="55"/>
      <c r="S868" s="61"/>
      <c r="T868" s="64"/>
      <c r="U868" s="64"/>
      <c r="V868" s="65"/>
      <c r="W868" s="319">
        <f t="shared" si="1033"/>
        <v>0</v>
      </c>
      <c r="X868" s="320">
        <f t="shared" si="1030"/>
        <v>0</v>
      </c>
      <c r="Y868" s="330">
        <f t="shared" si="1036"/>
        <v>0</v>
      </c>
      <c r="Z868" s="58"/>
      <c r="AA868" s="335">
        <f t="shared" si="1037"/>
        <v>0</v>
      </c>
      <c r="AB868" s="332" t="str">
        <f>IF(A868="A","√",IF('Formulario 1'!$D$11=8,IF('Cuadro de Personal'!Q868&gt;30,"E",IF(Y868&gt;48,"E","√")),IF(Y868&gt;48,"E","√")))</f>
        <v>√</v>
      </c>
      <c r="AC868" s="1">
        <f t="shared" si="1034"/>
        <v>1</v>
      </c>
      <c r="AE868" s="1" t="str">
        <f t="shared" si="1021"/>
        <v/>
      </c>
      <c r="AF868" s="1">
        <f t="shared" si="1047"/>
        <v>0</v>
      </c>
      <c r="AG868" s="1">
        <f t="shared" ca="1" si="1052"/>
        <v>15</v>
      </c>
      <c r="AH868" s="1" t="str">
        <f t="shared" si="1048"/>
        <v/>
      </c>
      <c r="AI868" s="1" t="str">
        <f t="shared" si="1049"/>
        <v/>
      </c>
      <c r="AJ868" s="1" t="str">
        <f t="shared" si="1050"/>
        <v/>
      </c>
      <c r="AL868" s="167">
        <f t="shared" ref="AL868:BE868" si="1058">+IF($AE868="CC",SUMIF($R868:$V868,AL$9,$R887:$V887),0)</f>
        <v>0</v>
      </c>
      <c r="AM868" s="167">
        <f t="shared" si="1058"/>
        <v>0</v>
      </c>
      <c r="AN868" s="167">
        <f t="shared" si="1058"/>
        <v>0</v>
      </c>
      <c r="AO868" s="167">
        <f t="shared" si="1058"/>
        <v>0</v>
      </c>
      <c r="AP868" s="167">
        <f t="shared" si="1058"/>
        <v>0</v>
      </c>
      <c r="AQ868" s="167">
        <f t="shared" si="1058"/>
        <v>0</v>
      </c>
      <c r="AR868" s="167">
        <f t="shared" si="1058"/>
        <v>0</v>
      </c>
      <c r="AS868" s="167">
        <f t="shared" si="1058"/>
        <v>0</v>
      </c>
      <c r="AT868" s="167">
        <f t="shared" si="1058"/>
        <v>0</v>
      </c>
      <c r="AU868" s="167">
        <f t="shared" si="1058"/>
        <v>0</v>
      </c>
      <c r="AV868" s="167">
        <f t="shared" si="1058"/>
        <v>0</v>
      </c>
      <c r="AW868" s="167">
        <f t="shared" si="1058"/>
        <v>0</v>
      </c>
      <c r="AX868" s="167">
        <f t="shared" si="1058"/>
        <v>0</v>
      </c>
      <c r="AY868" s="167">
        <f t="shared" si="1058"/>
        <v>0</v>
      </c>
      <c r="AZ868" s="167">
        <f t="shared" si="1058"/>
        <v>0</v>
      </c>
      <c r="BA868" s="167">
        <f t="shared" si="1058"/>
        <v>0</v>
      </c>
      <c r="BB868" s="167">
        <f t="shared" si="1058"/>
        <v>0</v>
      </c>
      <c r="BC868" s="167">
        <f t="shared" si="1058"/>
        <v>0</v>
      </c>
      <c r="BD868" s="167">
        <f t="shared" si="1058"/>
        <v>0</v>
      </c>
      <c r="BE868" s="167">
        <f t="shared" si="1058"/>
        <v>0</v>
      </c>
      <c r="BG868" s="167"/>
    </row>
    <row r="869" spans="1:62" ht="15.75" customHeight="1" thickBot="1">
      <c r="C869" s="66"/>
      <c r="D869" s="66"/>
      <c r="E869" s="66"/>
      <c r="F869" s="66"/>
      <c r="G869" s="66"/>
      <c r="H869" s="117"/>
      <c r="I869" s="863" t="s">
        <v>959</v>
      </c>
      <c r="J869" s="864"/>
      <c r="K869" s="865"/>
      <c r="L869" s="68">
        <f t="shared" ref="L869:S869" si="1059">+SUM(L851:L868)-SUMIF($A851:$A868,"A",L851:L868)</f>
        <v>0</v>
      </c>
      <c r="M869" s="67">
        <f t="shared" si="1059"/>
        <v>0</v>
      </c>
      <c r="N869" s="67">
        <f t="shared" si="1059"/>
        <v>0</v>
      </c>
      <c r="O869" s="67">
        <f t="shared" si="1059"/>
        <v>0</v>
      </c>
      <c r="P869" s="67">
        <f t="shared" si="1059"/>
        <v>0</v>
      </c>
      <c r="Q869" s="69">
        <f t="shared" si="1059"/>
        <v>0</v>
      </c>
      <c r="R869" s="158">
        <f t="shared" si="1059"/>
        <v>0</v>
      </c>
      <c r="S869" s="116">
        <f t="shared" si="1059"/>
        <v>0</v>
      </c>
      <c r="T869" s="116">
        <f>+SUM(T851:T868)-SUMIF($A851:$A868,"A",T851:T868)</f>
        <v>0</v>
      </c>
      <c r="U869" s="116">
        <f>+SUM(U851:U868)-SUMIF($A851:$A868,"A",U851:U868)</f>
        <v>0</v>
      </c>
      <c r="V869" s="73">
        <f>+SUM(V851:V868)-SUMIF($A851:$A868,"A",V851:V868)</f>
        <v>0</v>
      </c>
      <c r="W869" s="70">
        <f>+SUM(Q869:V869)</f>
        <v>0</v>
      </c>
      <c r="X869" s="71">
        <f>+SUM(X851:X868)</f>
        <v>0</v>
      </c>
      <c r="Y869" s="71">
        <f>+SUM(Y851:Y868)-SUMIF($A851:$A868,"A",Y851:Y868)</f>
        <v>0</v>
      </c>
      <c r="Z869" s="72">
        <f>+SUM(Z851:Z868)</f>
        <v>0</v>
      </c>
      <c r="AA869" s="73">
        <f>+SUM(AA851:AA868)-SUMIF($A851:$A868,"A",AA851:AA868)</f>
        <v>0</v>
      </c>
      <c r="AB869" s="301" t="str">
        <f>IF($C848="n.a.","√",IF(AND(Q871="√",D873=E873,F873=G873),IF(B870="Coordinador de Departamento: asignado",IF(AC869=18,"√","Er"),IF(B870="",IF(AC869=18,"√","Er"),"Er")),"Er"))</f>
        <v>√</v>
      </c>
      <c r="AC869" s="1">
        <f>+SUM(AC851:AC868)</f>
        <v>18</v>
      </c>
      <c r="AE869" s="1" t="str">
        <f t="shared" si="1021"/>
        <v/>
      </c>
      <c r="AF869" s="1">
        <f t="shared" si="1047"/>
        <v>1</v>
      </c>
      <c r="AG869" s="1">
        <f t="shared" ca="1" si="1052"/>
        <v>16</v>
      </c>
      <c r="AH869" s="1">
        <f t="shared" ca="1" si="1048"/>
        <v>16</v>
      </c>
      <c r="AI869" s="1" t="str">
        <f t="shared" ca="1" si="1049"/>
        <v>CP16</v>
      </c>
      <c r="AJ869" s="1" t="str">
        <f t="shared" si="1050"/>
        <v>√</v>
      </c>
      <c r="AL869" s="167">
        <f t="shared" ref="AL869:BE869" si="1060">+IF($AE869="CC",SUMIF($R869:$V869,AL$9,$R888:$V888),0)</f>
        <v>0</v>
      </c>
      <c r="AM869" s="167">
        <f t="shared" si="1060"/>
        <v>0</v>
      </c>
      <c r="AN869" s="167">
        <f t="shared" si="1060"/>
        <v>0</v>
      </c>
      <c r="AO869" s="167">
        <f t="shared" si="1060"/>
        <v>0</v>
      </c>
      <c r="AP869" s="167">
        <f t="shared" si="1060"/>
        <v>0</v>
      </c>
      <c r="AQ869" s="167">
        <f t="shared" si="1060"/>
        <v>0</v>
      </c>
      <c r="AR869" s="167">
        <f t="shared" si="1060"/>
        <v>0</v>
      </c>
      <c r="AS869" s="167">
        <f t="shared" si="1060"/>
        <v>0</v>
      </c>
      <c r="AT869" s="167">
        <f t="shared" si="1060"/>
        <v>0</v>
      </c>
      <c r="AU869" s="167">
        <f t="shared" si="1060"/>
        <v>0</v>
      </c>
      <c r="AV869" s="167">
        <f t="shared" si="1060"/>
        <v>0</v>
      </c>
      <c r="AW869" s="167">
        <f t="shared" si="1060"/>
        <v>0</v>
      </c>
      <c r="AX869" s="167">
        <f t="shared" si="1060"/>
        <v>0</v>
      </c>
      <c r="AY869" s="167">
        <f t="shared" si="1060"/>
        <v>0</v>
      </c>
      <c r="AZ869" s="167">
        <f t="shared" si="1060"/>
        <v>0</v>
      </c>
      <c r="BA869" s="167">
        <f t="shared" si="1060"/>
        <v>0</v>
      </c>
      <c r="BB869" s="167">
        <f t="shared" si="1060"/>
        <v>0</v>
      </c>
      <c r="BC869" s="167">
        <f t="shared" si="1060"/>
        <v>0</v>
      </c>
      <c r="BD869" s="167">
        <f t="shared" si="1060"/>
        <v>0</v>
      </c>
      <c r="BE869" s="167">
        <f t="shared" si="1060"/>
        <v>0</v>
      </c>
      <c r="BH869" s="308">
        <f>+X869</f>
        <v>0</v>
      </c>
    </row>
    <row r="870" spans="1:62" ht="15.75" customHeight="1">
      <c r="B870" s="912" t="str">
        <f>IF($C848="n.a.","",IF(LOOKUP(A841,'Hoja de Cálculo'!$S$20:$S$45,'Hoja de Cálculo'!$AD$20:$AD$45)=0,"",IF(A871="","Coordinador de Departamento: sin asignar","Coordinador de Departamento: asignado")))</f>
        <v/>
      </c>
      <c r="C870" s="913"/>
      <c r="D870" s="913"/>
      <c r="E870" s="913"/>
      <c r="F870" s="913"/>
      <c r="G870" s="914"/>
      <c r="I870" s="915" t="s">
        <v>954</v>
      </c>
      <c r="J870" s="916"/>
      <c r="K870" s="917"/>
      <c r="L870" s="75">
        <f>IF($C848="n.a.","n.a.",LOOKUP($A841,'Hoja de Cálculo'!$S$20:$S$45,'Hoja de Cálculo'!W$20:W$45))</f>
        <v>0</v>
      </c>
      <c r="M870" s="74">
        <f>IF($C848="n.a.","n.a.",LOOKUP($A841,'Hoja de Cálculo'!$S$20:$S$45,'Hoja de Cálculo'!X$20:X$45))</f>
        <v>0</v>
      </c>
      <c r="N870" s="74">
        <f>IF($C848="n.a.","n.a.",LOOKUP($A841,'Hoja de Cálculo'!$S$20:$S$45,'Hoja de Cálculo'!Y$20:Y$45))</f>
        <v>0</v>
      </c>
      <c r="O870" s="74">
        <f>IF($C848="n.a.","n.a.",LOOKUP($A841,'Hoja de Cálculo'!$S$20:$S$45,'Hoja de Cálculo'!Z$20:Z$45))</f>
        <v>0</v>
      </c>
      <c r="P870" s="74">
        <f>IF($C848="n.a.","n.a.",LOOKUP($A841,'Hoja de Cálculo'!$S$20:$S$45,'Hoja de Cálculo'!AA$20:AA$45))</f>
        <v>0</v>
      </c>
      <c r="Q870" s="76">
        <f>+SUM(L870:P870)</f>
        <v>0</v>
      </c>
      <c r="R870" s="77" t="str">
        <f>+IF(R850=2,LOOKUP($A841,'Hoja de Cálculo'!$S$20:$S$45,'Hoja de Cálculo'!$AD$20:$AD$45),"")</f>
        <v/>
      </c>
      <c r="S870" s="77" t="str">
        <f>+IF(S850=2,LOOKUP($A841,'Hoja de Cálculo'!$S$20:$S$45,'Hoja de Cálculo'!$AD$20:$AD$45),"")</f>
        <v/>
      </c>
      <c r="T870" s="77" t="str">
        <f>+IF(T850=2,LOOKUP($A841,'Hoja de Cálculo'!$S$20:$S$45,'Hoja de Cálculo'!$AD$20:$AD$45),"")</f>
        <v/>
      </c>
      <c r="U870" s="77" t="str">
        <f>+IF(U850=2,LOOKUP($A841,'Hoja de Cálculo'!$S$20:$S$45,'Hoja de Cálculo'!$AD$20:$AD$45),"")</f>
        <v/>
      </c>
      <c r="V870" s="77" t="str">
        <f>+IF(V850=2,LOOKUP($A841,'Hoja de Cálculo'!$S$20:$S$45,'Hoja de Cálculo'!$AD$20:$AD$45),"")</f>
        <v/>
      </c>
      <c r="W870" s="70"/>
      <c r="X870" s="77"/>
      <c r="Y870" s="77"/>
      <c r="Z870" s="77"/>
      <c r="AA870" s="77"/>
      <c r="AE870" s="1" t="str">
        <f t="shared" si="1021"/>
        <v/>
      </c>
      <c r="AF870" s="1">
        <f t="shared" si="1047"/>
        <v>0</v>
      </c>
      <c r="AG870" s="1">
        <f t="shared" ca="1" si="1052"/>
        <v>16</v>
      </c>
      <c r="AH870" s="1" t="str">
        <f t="shared" si="1048"/>
        <v/>
      </c>
      <c r="AI870" s="1" t="str">
        <f t="shared" si="1049"/>
        <v/>
      </c>
      <c r="AJ870" s="1" t="str">
        <f t="shared" si="1050"/>
        <v/>
      </c>
      <c r="AL870" s="167">
        <f t="shared" ref="AL870:BE870" si="1061">+IF($AE870="CC",SUMIF($R870:$V870,AL$9,$R889:$V889),0)</f>
        <v>0</v>
      </c>
      <c r="AM870" s="167">
        <f t="shared" si="1061"/>
        <v>0</v>
      </c>
      <c r="AN870" s="167">
        <f t="shared" si="1061"/>
        <v>0</v>
      </c>
      <c r="AO870" s="167">
        <f t="shared" si="1061"/>
        <v>0</v>
      </c>
      <c r="AP870" s="167">
        <f t="shared" si="1061"/>
        <v>0</v>
      </c>
      <c r="AQ870" s="167">
        <f t="shared" si="1061"/>
        <v>0</v>
      </c>
      <c r="AR870" s="167">
        <f t="shared" si="1061"/>
        <v>0</v>
      </c>
      <c r="AS870" s="167">
        <f t="shared" si="1061"/>
        <v>0</v>
      </c>
      <c r="AT870" s="167">
        <f t="shared" si="1061"/>
        <v>0</v>
      </c>
      <c r="AU870" s="167">
        <f t="shared" si="1061"/>
        <v>0</v>
      </c>
      <c r="AV870" s="167">
        <f t="shared" si="1061"/>
        <v>0</v>
      </c>
      <c r="AW870" s="167">
        <f t="shared" si="1061"/>
        <v>0</v>
      </c>
      <c r="AX870" s="167">
        <f t="shared" si="1061"/>
        <v>0</v>
      </c>
      <c r="AY870" s="167">
        <f t="shared" si="1061"/>
        <v>0</v>
      </c>
      <c r="AZ870" s="167">
        <f t="shared" si="1061"/>
        <v>0</v>
      </c>
      <c r="BA870" s="167">
        <f t="shared" si="1061"/>
        <v>0</v>
      </c>
      <c r="BB870" s="167">
        <f t="shared" si="1061"/>
        <v>0</v>
      </c>
      <c r="BC870" s="167">
        <f t="shared" si="1061"/>
        <v>0</v>
      </c>
      <c r="BD870" s="167">
        <f t="shared" si="1061"/>
        <v>0</v>
      </c>
      <c r="BE870" s="167">
        <f t="shared" si="1061"/>
        <v>0</v>
      </c>
    </row>
    <row r="871" spans="1:62" ht="15" customHeight="1" thickBot="1">
      <c r="A871" s="119" t="str">
        <f>+IF(R871="√",1,IF(S871="√",1,IF(T871="√",1,IF(U871="√",1,IF(V871="√",1,"")))))</f>
        <v/>
      </c>
      <c r="B871" s="918" t="str">
        <f>+IF('Formulario 1'!$E$60=2,"",IF(OR(C848="Educación Física",C848="Educación Musical",C848="Educación Religiosa",C848="Informática Educativa"),IF(D873=E873,"Lecciones de Taller Prevocacional asignadas",IF(D873&gt;E873,"Lecciones de Taller Prevocacional sin asignar","Lecciones de Taller Prevocacional sobreasignadas")),""))</f>
        <v/>
      </c>
      <c r="C871" s="919"/>
      <c r="D871" s="919"/>
      <c r="E871" s="919"/>
      <c r="F871" s="919"/>
      <c r="G871" s="920"/>
      <c r="H871" s="66"/>
      <c r="I871" s="849" t="s">
        <v>937</v>
      </c>
      <c r="J871" s="850"/>
      <c r="K871" s="851" t="s">
        <v>938</v>
      </c>
      <c r="L871" s="80" t="str">
        <f>IF(L870="n.a.","n.a.",IF(L869&gt;L870,"E",IF(L869&lt;L870,"S","√")))</f>
        <v>√</v>
      </c>
      <c r="M871" s="79" t="str">
        <f>IF(M870="n.a.","n.a.",IF(M869&gt;M870,"E",IF(M869&lt;M870,"S","√")))</f>
        <v>√</v>
      </c>
      <c r="N871" s="79" t="str">
        <f>IF(N870="n.a.","n.a.",IF(N869&gt;N870,"E",IF(N869&lt;N870,"S","√")))</f>
        <v>√</v>
      </c>
      <c r="O871" s="79" t="str">
        <f>IF(O870="n.a.","n.a.",IF(O869&gt;O870,"E",IF(O869&lt;O870,"S","√")))</f>
        <v>√</v>
      </c>
      <c r="P871" s="79" t="str">
        <f>IF(P870="n.a.","n.a.",IF(P869&gt;P870,"E",IF(P869&lt;P870,"S","√")))</f>
        <v>√</v>
      </c>
      <c r="Q871" s="81" t="str">
        <f>IF($C848="n.a.","n.a.",IF(L871="√",IF(M871="√",IF(N871="√",IF(O871="√",IF(P871="√","√","Er"),"Er"),"Er"),"Er"),"Er"))</f>
        <v>√</v>
      </c>
      <c r="R871" s="118" t="str">
        <f>IF(R850=2,IF(R869&gt;R870,"E",IF(R869&lt;R870,"S","√")),"")</f>
        <v/>
      </c>
      <c r="S871" s="118" t="str">
        <f>IF(S850=2,IF(S869&gt;S870,"E",IF(S869&lt;S870,"S","√")),"")</f>
        <v/>
      </c>
      <c r="T871" s="118" t="str">
        <f>IF(T850=2,IF(T869&gt;T870,"E",IF(T869&lt;T870,"S","√")),"")</f>
        <v/>
      </c>
      <c r="U871" s="118" t="str">
        <f>IF(U850=2,IF(U869&gt;U870,"E",IF(U869&lt;U870,"S","√")),"")</f>
        <v/>
      </c>
      <c r="V871" s="118" t="str">
        <f>IF(V850=2,IF(V869&gt;V870,"E",IF(V869&lt;V870,"S","√")),"")</f>
        <v/>
      </c>
      <c r="AE871" s="1" t="str">
        <f t="shared" si="1021"/>
        <v/>
      </c>
      <c r="AF871" s="1">
        <f t="shared" si="1047"/>
        <v>0</v>
      </c>
      <c r="AG871" s="1">
        <f t="shared" ca="1" si="1052"/>
        <v>16</v>
      </c>
      <c r="AH871" s="1" t="str">
        <f t="shared" si="1048"/>
        <v/>
      </c>
      <c r="AI871" s="1" t="str">
        <f t="shared" si="1049"/>
        <v/>
      </c>
      <c r="AJ871" s="1" t="str">
        <f t="shared" si="1050"/>
        <v/>
      </c>
      <c r="AL871" s="167">
        <f t="shared" ref="AL871:BE871" si="1062">+IF($AE871="CC",SUMIF($R871:$V871,AL$9,$R890:$V890),0)</f>
        <v>0</v>
      </c>
      <c r="AM871" s="167">
        <f t="shared" si="1062"/>
        <v>0</v>
      </c>
      <c r="AN871" s="167">
        <f t="shared" si="1062"/>
        <v>0</v>
      </c>
      <c r="AO871" s="167">
        <f t="shared" si="1062"/>
        <v>0</v>
      </c>
      <c r="AP871" s="167">
        <f t="shared" si="1062"/>
        <v>0</v>
      </c>
      <c r="AQ871" s="167">
        <f t="shared" si="1062"/>
        <v>0</v>
      </c>
      <c r="AR871" s="167">
        <f t="shared" si="1062"/>
        <v>0</v>
      </c>
      <c r="AS871" s="167">
        <f t="shared" si="1062"/>
        <v>0</v>
      </c>
      <c r="AT871" s="167">
        <f t="shared" si="1062"/>
        <v>0</v>
      </c>
      <c r="AU871" s="167">
        <f t="shared" si="1062"/>
        <v>0</v>
      </c>
      <c r="AV871" s="167">
        <f t="shared" si="1062"/>
        <v>0</v>
      </c>
      <c r="AW871" s="167">
        <f t="shared" si="1062"/>
        <v>0</v>
      </c>
      <c r="AX871" s="167">
        <f t="shared" si="1062"/>
        <v>0</v>
      </c>
      <c r="AY871" s="167">
        <f t="shared" si="1062"/>
        <v>0</v>
      </c>
      <c r="AZ871" s="167">
        <f t="shared" si="1062"/>
        <v>0</v>
      </c>
      <c r="BA871" s="167">
        <f t="shared" si="1062"/>
        <v>0</v>
      </c>
      <c r="BB871" s="167">
        <f t="shared" si="1062"/>
        <v>0</v>
      </c>
      <c r="BC871" s="167">
        <f t="shared" si="1062"/>
        <v>0</v>
      </c>
      <c r="BD871" s="167">
        <f t="shared" si="1062"/>
        <v>0</v>
      </c>
      <c r="BE871" s="167">
        <f t="shared" si="1062"/>
        <v>0</v>
      </c>
    </row>
    <row r="872" spans="1:62" ht="15" customHeight="1" thickBot="1">
      <c r="A872" s="119"/>
      <c r="B872" s="921" t="str">
        <f>+IF('Formulario 1'!$E$64=2,"",IF('Cuadro de Personal'!F873=0,"",IF('Cuadro de Personal'!F873&lt;'Cuadro de Personal'!G873,"Lecciones de TIE sobreasignadas",IF('Cuadro de Personal'!F873&gt;'Cuadro de Personal'!G873,"Lecciones de TIE sin asignar","Lecciones de TIE asignadas -√-"))))</f>
        <v/>
      </c>
      <c r="C872" s="922"/>
      <c r="D872" s="922"/>
      <c r="E872" s="922"/>
      <c r="F872" s="922"/>
      <c r="G872" s="923"/>
      <c r="H872" s="66"/>
      <c r="I872" s="157"/>
      <c r="J872" s="157"/>
      <c r="K872" s="157"/>
      <c r="L872" s="118"/>
      <c r="M872" s="118"/>
      <c r="N872" s="118"/>
      <c r="O872" s="118"/>
      <c r="P872" s="118"/>
      <c r="Q872" s="118"/>
      <c r="R872" s="118"/>
      <c r="T872" s="852" t="str">
        <f>+IF((Q870-Z869)&gt;-1,"Lecciones sin asignar en propiedad:","Exceso de lecciones asignadas en propiedad:")</f>
        <v>Lecciones sin asignar en propiedad:</v>
      </c>
      <c r="U872" s="853"/>
      <c r="V872" s="853"/>
      <c r="W872" s="853"/>
      <c r="X872" s="853"/>
      <c r="Y872" s="853"/>
      <c r="Z872" s="853"/>
      <c r="AA872" s="213">
        <f>+Q870-Z869</f>
        <v>0</v>
      </c>
      <c r="AE872" s="1" t="str">
        <f t="shared" si="1021"/>
        <v/>
      </c>
      <c r="AF872" s="1">
        <f t="shared" si="1047"/>
        <v>0</v>
      </c>
      <c r="AG872" s="1">
        <f t="shared" ca="1" si="1052"/>
        <v>16</v>
      </c>
      <c r="AH872" s="1" t="str">
        <f t="shared" si="1048"/>
        <v/>
      </c>
      <c r="AI872" s="1" t="str">
        <f t="shared" si="1049"/>
        <v/>
      </c>
      <c r="AJ872" s="1" t="str">
        <f t="shared" si="1050"/>
        <v/>
      </c>
      <c r="AL872" s="167">
        <f t="shared" ref="AL872:BE872" si="1063">+IF($AE872="CC",SUMIF($R872:$V872,AL$9,$R891:$V891),0)</f>
        <v>0</v>
      </c>
      <c r="AM872" s="167">
        <f t="shared" si="1063"/>
        <v>0</v>
      </c>
      <c r="AN872" s="167">
        <f t="shared" si="1063"/>
        <v>0</v>
      </c>
      <c r="AO872" s="167">
        <f t="shared" si="1063"/>
        <v>0</v>
      </c>
      <c r="AP872" s="167">
        <f t="shared" si="1063"/>
        <v>0</v>
      </c>
      <c r="AQ872" s="167">
        <f t="shared" si="1063"/>
        <v>0</v>
      </c>
      <c r="AR872" s="167">
        <f t="shared" si="1063"/>
        <v>0</v>
      </c>
      <c r="AS872" s="167">
        <f t="shared" si="1063"/>
        <v>0</v>
      </c>
      <c r="AT872" s="167">
        <f t="shared" si="1063"/>
        <v>0</v>
      </c>
      <c r="AU872" s="167">
        <f t="shared" si="1063"/>
        <v>0</v>
      </c>
      <c r="AV872" s="167">
        <f t="shared" si="1063"/>
        <v>0</v>
      </c>
      <c r="AW872" s="167">
        <f t="shared" si="1063"/>
        <v>0</v>
      </c>
      <c r="AX872" s="167">
        <f t="shared" si="1063"/>
        <v>0</v>
      </c>
      <c r="AY872" s="167">
        <f t="shared" si="1063"/>
        <v>0</v>
      </c>
      <c r="AZ872" s="167">
        <f t="shared" si="1063"/>
        <v>0</v>
      </c>
      <c r="BA872" s="167">
        <f t="shared" si="1063"/>
        <v>0</v>
      </c>
      <c r="BB872" s="167">
        <f t="shared" si="1063"/>
        <v>0</v>
      </c>
      <c r="BC872" s="167">
        <f t="shared" si="1063"/>
        <v>0</v>
      </c>
      <c r="BD872" s="167">
        <f t="shared" si="1063"/>
        <v>0</v>
      </c>
      <c r="BE872" s="167">
        <f t="shared" si="1063"/>
        <v>0</v>
      </c>
      <c r="BJ872" s="1">
        <f>+IF(OR(B872="",B872="Lecciones de TIE asignadas -√-"),1,0)</f>
        <v>1</v>
      </c>
    </row>
    <row r="873" spans="1:62" ht="15" customHeight="1" thickBot="1">
      <c r="A873" s="119"/>
      <c r="C873" s="78"/>
      <c r="D873" s="176">
        <f>IF($C848="n.a.","n.a.",LOOKUP($A841,'Hoja de Cálculo'!$S$20:$S$45,'Hoja de Cálculo'!AB$20:AB$45))</f>
        <v>0</v>
      </c>
      <c r="E873" s="177">
        <f>+IF(R850=12,R869,IF(S850=12,S869,IF(T850=12,T869,IF(U850=12,U869,IF(V850=12,V869,0)))))</f>
        <v>0</v>
      </c>
      <c r="F873" s="186">
        <f>IF($C848="n.a.",0,LOOKUP($A841,'Hoja de Cálculo'!$S$20:$S$45,'Hoja de Cálculo'!$AL$20:$AL$45))</f>
        <v>0</v>
      </c>
      <c r="G873" s="177">
        <f>+IF(R850=9,R869,0)+IF(S850=9,S869,0)+IF(T850=9,T869,0)+IF(U850=9,U869,0)+IF(V850=9,V869,0)</f>
        <v>0</v>
      </c>
      <c r="H873" s="66"/>
      <c r="I873" s="157"/>
      <c r="J873" s="157"/>
      <c r="K873" s="157"/>
      <c r="L873" s="118"/>
      <c r="M873" s="118"/>
      <c r="N873" s="118"/>
      <c r="O873" s="118"/>
      <c r="P873" s="118"/>
      <c r="Q873" s="854" t="str">
        <f>IF(AA872&lt;0,IF(AA873="","Exceso de lecciones en propiedad asignadas en lecciones Co-curriculares","Exceso de lecciones en propiedad sin asignar:"),"")</f>
        <v/>
      </c>
      <c r="R873" s="855"/>
      <c r="S873" s="855"/>
      <c r="T873" s="855"/>
      <c r="U873" s="855"/>
      <c r="V873" s="855"/>
      <c r="W873" s="855"/>
      <c r="X873" s="855"/>
      <c r="Y873" s="855"/>
      <c r="Z873" s="855"/>
      <c r="AA873" s="156" t="str">
        <f>+IF(AA872&lt;0,IF(W869&gt;=Z869,"",W869-Z869),"")</f>
        <v/>
      </c>
      <c r="AE873" s="1" t="str">
        <f t="shared" si="1021"/>
        <v/>
      </c>
      <c r="AF873" s="1">
        <f t="shared" si="1047"/>
        <v>0</v>
      </c>
      <c r="AG873" s="1">
        <f t="shared" ca="1" si="1052"/>
        <v>16</v>
      </c>
      <c r="AH873" s="1" t="str">
        <f t="shared" si="1048"/>
        <v/>
      </c>
      <c r="AI873" s="1" t="str">
        <f t="shared" si="1049"/>
        <v/>
      </c>
      <c r="AJ873" s="1" t="str">
        <f t="shared" si="1050"/>
        <v/>
      </c>
      <c r="AL873" s="167">
        <f t="shared" ref="AL873:BE873" si="1064">+IF($AE873="CC",SUMIF($R873:$V873,AL$9,$R892:$V892),0)</f>
        <v>0</v>
      </c>
      <c r="AM873" s="167">
        <f t="shared" si="1064"/>
        <v>0</v>
      </c>
      <c r="AN873" s="167">
        <f t="shared" si="1064"/>
        <v>0</v>
      </c>
      <c r="AO873" s="167">
        <f t="shared" si="1064"/>
        <v>0</v>
      </c>
      <c r="AP873" s="167">
        <f t="shared" si="1064"/>
        <v>0</v>
      </c>
      <c r="AQ873" s="167">
        <f t="shared" si="1064"/>
        <v>0</v>
      </c>
      <c r="AR873" s="167">
        <f t="shared" si="1064"/>
        <v>0</v>
      </c>
      <c r="AS873" s="167">
        <f t="shared" si="1064"/>
        <v>0</v>
      </c>
      <c r="AT873" s="167">
        <f t="shared" si="1064"/>
        <v>0</v>
      </c>
      <c r="AU873" s="167">
        <f t="shared" si="1064"/>
        <v>0</v>
      </c>
      <c r="AV873" s="167">
        <f t="shared" si="1064"/>
        <v>0</v>
      </c>
      <c r="AW873" s="167">
        <f t="shared" si="1064"/>
        <v>0</v>
      </c>
      <c r="AX873" s="167">
        <f t="shared" si="1064"/>
        <v>0</v>
      </c>
      <c r="AY873" s="167">
        <f t="shared" si="1064"/>
        <v>0</v>
      </c>
      <c r="AZ873" s="167">
        <f t="shared" si="1064"/>
        <v>0</v>
      </c>
      <c r="BA873" s="167">
        <f t="shared" si="1064"/>
        <v>0</v>
      </c>
      <c r="BB873" s="167">
        <f t="shared" si="1064"/>
        <v>0</v>
      </c>
      <c r="BC873" s="167">
        <f t="shared" si="1064"/>
        <v>0</v>
      </c>
      <c r="BD873" s="167">
        <f t="shared" si="1064"/>
        <v>0</v>
      </c>
      <c r="BE873" s="167">
        <f t="shared" si="1064"/>
        <v>0</v>
      </c>
      <c r="BG873" s="167">
        <f>+IF(AA873&lt;0,-AA873,0)</f>
        <v>0</v>
      </c>
    </row>
    <row r="874" spans="1:62" ht="7.5" customHeight="1" thickBot="1">
      <c r="C874" s="78"/>
      <c r="D874" s="78"/>
      <c r="E874" s="78"/>
      <c r="F874" s="78"/>
      <c r="G874" s="78"/>
      <c r="AE874" s="1" t="str">
        <f t="shared" si="1021"/>
        <v/>
      </c>
      <c r="AF874" s="1">
        <f t="shared" si="1047"/>
        <v>0</v>
      </c>
      <c r="AG874" s="1">
        <f t="shared" ca="1" si="1052"/>
        <v>16</v>
      </c>
      <c r="AH874" s="1" t="str">
        <f t="shared" si="1048"/>
        <v/>
      </c>
      <c r="AI874" s="1" t="str">
        <f t="shared" si="1049"/>
        <v/>
      </c>
      <c r="AJ874" s="1" t="str">
        <f t="shared" si="1050"/>
        <v/>
      </c>
      <c r="AL874" s="167">
        <f t="shared" ref="AL874:BE874" si="1065">+IF($AE874="CC",SUMIF($R874:$V874,AL$9,$R893:$V893),0)</f>
        <v>0</v>
      </c>
      <c r="AM874" s="167">
        <f t="shared" si="1065"/>
        <v>0</v>
      </c>
      <c r="AN874" s="167">
        <f t="shared" si="1065"/>
        <v>0</v>
      </c>
      <c r="AO874" s="167">
        <f t="shared" si="1065"/>
        <v>0</v>
      </c>
      <c r="AP874" s="167">
        <f t="shared" si="1065"/>
        <v>0</v>
      </c>
      <c r="AQ874" s="167">
        <f t="shared" si="1065"/>
        <v>0</v>
      </c>
      <c r="AR874" s="167">
        <f t="shared" si="1065"/>
        <v>0</v>
      </c>
      <c r="AS874" s="167">
        <f t="shared" si="1065"/>
        <v>0</v>
      </c>
      <c r="AT874" s="167">
        <f t="shared" si="1065"/>
        <v>0</v>
      </c>
      <c r="AU874" s="167">
        <f t="shared" si="1065"/>
        <v>0</v>
      </c>
      <c r="AV874" s="167">
        <f t="shared" si="1065"/>
        <v>0</v>
      </c>
      <c r="AW874" s="167">
        <f t="shared" si="1065"/>
        <v>0</v>
      </c>
      <c r="AX874" s="167">
        <f t="shared" si="1065"/>
        <v>0</v>
      </c>
      <c r="AY874" s="167">
        <f t="shared" si="1065"/>
        <v>0</v>
      </c>
      <c r="AZ874" s="167">
        <f t="shared" si="1065"/>
        <v>0</v>
      </c>
      <c r="BA874" s="167">
        <f t="shared" si="1065"/>
        <v>0</v>
      </c>
      <c r="BB874" s="167">
        <f t="shared" si="1065"/>
        <v>0</v>
      </c>
      <c r="BC874" s="167">
        <f t="shared" si="1065"/>
        <v>0</v>
      </c>
      <c r="BD874" s="167">
        <f t="shared" si="1065"/>
        <v>0</v>
      </c>
      <c r="BE874" s="167">
        <f t="shared" si="1065"/>
        <v>0</v>
      </c>
      <c r="BG874" s="167"/>
    </row>
    <row r="875" spans="1:62" ht="15.75" customHeight="1">
      <c r="C875" s="856" t="s">
        <v>939</v>
      </c>
      <c r="D875" s="857"/>
      <c r="E875" s="857"/>
      <c r="F875" s="303"/>
      <c r="G875" s="303"/>
      <c r="H875" s="303"/>
      <c r="I875" s="303"/>
      <c r="J875" s="303"/>
      <c r="K875" s="303"/>
      <c r="L875" s="303"/>
      <c r="M875" s="303"/>
      <c r="N875" s="303"/>
      <c r="O875" s="303"/>
      <c r="P875" s="303"/>
      <c r="Q875" s="303"/>
      <c r="R875" s="303"/>
      <c r="S875" s="303"/>
      <c r="T875" s="303"/>
      <c r="U875" s="303"/>
      <c r="V875" s="303"/>
      <c r="W875" s="303"/>
      <c r="X875" s="168"/>
      <c r="Y875" s="303"/>
      <c r="Z875" s="303"/>
      <c r="AA875" s="82"/>
      <c r="AE875" s="1" t="str">
        <f t="shared" si="1021"/>
        <v/>
      </c>
      <c r="AF875" s="1">
        <f t="shared" ca="1" si="1047"/>
        <v>0</v>
      </c>
      <c r="AG875" s="1">
        <f t="shared" ca="1" si="1052"/>
        <v>16</v>
      </c>
      <c r="AH875" s="1" t="str">
        <f t="shared" ca="1" si="1048"/>
        <v/>
      </c>
      <c r="AI875" s="1" t="str">
        <f t="shared" ca="1" si="1049"/>
        <v/>
      </c>
      <c r="AJ875" s="1" t="str">
        <f t="shared" ca="1" si="1050"/>
        <v/>
      </c>
      <c r="AL875" s="167">
        <f t="shared" ref="AL875:BE875" si="1066">+IF($AE875="CC",SUMIF($R875:$V875,AL$9,$R894:$V894),0)</f>
        <v>0</v>
      </c>
      <c r="AM875" s="167">
        <f t="shared" si="1066"/>
        <v>0</v>
      </c>
      <c r="AN875" s="167">
        <f t="shared" si="1066"/>
        <v>0</v>
      </c>
      <c r="AO875" s="167">
        <f t="shared" si="1066"/>
        <v>0</v>
      </c>
      <c r="AP875" s="167">
        <f t="shared" si="1066"/>
        <v>0</v>
      </c>
      <c r="AQ875" s="167">
        <f t="shared" si="1066"/>
        <v>0</v>
      </c>
      <c r="AR875" s="167">
        <f t="shared" si="1066"/>
        <v>0</v>
      </c>
      <c r="AS875" s="167">
        <f t="shared" si="1066"/>
        <v>0</v>
      </c>
      <c r="AT875" s="167">
        <f t="shared" si="1066"/>
        <v>0</v>
      </c>
      <c r="AU875" s="167">
        <f t="shared" si="1066"/>
        <v>0</v>
      </c>
      <c r="AV875" s="167">
        <f t="shared" si="1066"/>
        <v>0</v>
      </c>
      <c r="AW875" s="167">
        <f t="shared" si="1066"/>
        <v>0</v>
      </c>
      <c r="AX875" s="167">
        <f t="shared" si="1066"/>
        <v>0</v>
      </c>
      <c r="AY875" s="167">
        <f t="shared" si="1066"/>
        <v>0</v>
      </c>
      <c r="AZ875" s="167">
        <f t="shared" si="1066"/>
        <v>0</v>
      </c>
      <c r="BA875" s="167">
        <f t="shared" si="1066"/>
        <v>0</v>
      </c>
      <c r="BB875" s="167">
        <f t="shared" si="1066"/>
        <v>0</v>
      </c>
      <c r="BC875" s="167">
        <f t="shared" si="1066"/>
        <v>0</v>
      </c>
      <c r="BD875" s="167">
        <f t="shared" si="1066"/>
        <v>0</v>
      </c>
      <c r="BE875" s="167">
        <f t="shared" si="1066"/>
        <v>0</v>
      </c>
      <c r="BG875" s="167"/>
    </row>
    <row r="876" spans="1:62" ht="15.75" customHeight="1">
      <c r="C876" s="836" t="s">
        <v>940</v>
      </c>
      <c r="D876" s="837"/>
      <c r="E876" s="837"/>
      <c r="F876" s="837"/>
      <c r="G876" s="837"/>
      <c r="H876" s="837"/>
      <c r="I876" s="837"/>
      <c r="J876" s="837"/>
      <c r="K876" s="837"/>
      <c r="L876" s="837"/>
      <c r="M876" s="837"/>
      <c r="N876" s="837"/>
      <c r="O876" s="837"/>
      <c r="P876" s="837"/>
      <c r="Q876" s="837"/>
      <c r="R876" s="837"/>
      <c r="S876" s="837"/>
      <c r="T876" s="837"/>
      <c r="U876" s="837"/>
      <c r="V876" s="837"/>
      <c r="W876" s="837"/>
      <c r="X876" s="837"/>
      <c r="Y876" s="837"/>
      <c r="Z876" s="837"/>
      <c r="AA876" s="838"/>
      <c r="AE876" s="1" t="str">
        <f t="shared" si="1021"/>
        <v/>
      </c>
      <c r="AF876" s="1">
        <f t="shared" si="1047"/>
        <v>0</v>
      </c>
      <c r="AG876" s="1">
        <f t="shared" ca="1" si="1052"/>
        <v>16</v>
      </c>
      <c r="AH876" s="1" t="str">
        <f t="shared" si="1048"/>
        <v/>
      </c>
      <c r="AI876" s="1" t="str">
        <f t="shared" si="1049"/>
        <v/>
      </c>
      <c r="AJ876" s="1" t="str">
        <f t="shared" si="1050"/>
        <v/>
      </c>
      <c r="AL876" s="167">
        <f t="shared" ref="AL876:BE876" si="1067">+IF($AE876="CC",SUMIF($R876:$V876,AL$9,$R895:$V895),0)</f>
        <v>0</v>
      </c>
      <c r="AM876" s="167">
        <f t="shared" si="1067"/>
        <v>0</v>
      </c>
      <c r="AN876" s="167">
        <f t="shared" si="1067"/>
        <v>0</v>
      </c>
      <c r="AO876" s="167">
        <f t="shared" si="1067"/>
        <v>0</v>
      </c>
      <c r="AP876" s="167">
        <f t="shared" si="1067"/>
        <v>0</v>
      </c>
      <c r="AQ876" s="167">
        <f t="shared" si="1067"/>
        <v>0</v>
      </c>
      <c r="AR876" s="167">
        <f t="shared" si="1067"/>
        <v>0</v>
      </c>
      <c r="AS876" s="167">
        <f t="shared" si="1067"/>
        <v>0</v>
      </c>
      <c r="AT876" s="167">
        <f t="shared" si="1067"/>
        <v>0</v>
      </c>
      <c r="AU876" s="167">
        <f t="shared" si="1067"/>
        <v>0</v>
      </c>
      <c r="AV876" s="167">
        <f t="shared" si="1067"/>
        <v>0</v>
      </c>
      <c r="AW876" s="167">
        <f t="shared" si="1067"/>
        <v>0</v>
      </c>
      <c r="AX876" s="167">
        <f t="shared" si="1067"/>
        <v>0</v>
      </c>
      <c r="AY876" s="167">
        <f t="shared" si="1067"/>
        <v>0</v>
      </c>
      <c r="AZ876" s="167">
        <f t="shared" si="1067"/>
        <v>0</v>
      </c>
      <c r="BA876" s="167">
        <f t="shared" si="1067"/>
        <v>0</v>
      </c>
      <c r="BB876" s="167">
        <f t="shared" si="1067"/>
        <v>0</v>
      </c>
      <c r="BC876" s="167">
        <f t="shared" si="1067"/>
        <v>0</v>
      </c>
      <c r="BD876" s="167">
        <f t="shared" si="1067"/>
        <v>0</v>
      </c>
      <c r="BE876" s="167">
        <f t="shared" si="1067"/>
        <v>0</v>
      </c>
      <c r="BG876" s="167"/>
    </row>
    <row r="877" spans="1:62" ht="15.75" customHeight="1">
      <c r="C877" s="836" t="s">
        <v>1025</v>
      </c>
      <c r="D877" s="837"/>
      <c r="E877" s="837"/>
      <c r="F877" s="837"/>
      <c r="G877" s="837"/>
      <c r="H877" s="837"/>
      <c r="I877" s="837"/>
      <c r="J877" s="837"/>
      <c r="K877" s="837"/>
      <c r="L877" s="837"/>
      <c r="M877" s="837"/>
      <c r="N877" s="837"/>
      <c r="O877" s="837"/>
      <c r="P877" s="837"/>
      <c r="Q877" s="837"/>
      <c r="R877" s="837"/>
      <c r="S877" s="837"/>
      <c r="T877" s="837"/>
      <c r="U877" s="837"/>
      <c r="V877" s="837"/>
      <c r="W877" s="837"/>
      <c r="X877" s="837"/>
      <c r="Y877" s="837"/>
      <c r="Z877" s="837"/>
      <c r="AA877" s="838"/>
      <c r="AE877" s="1" t="str">
        <f t="shared" si="1021"/>
        <v/>
      </c>
      <c r="AF877" s="1">
        <f t="shared" si="1047"/>
        <v>0</v>
      </c>
      <c r="AG877" s="1">
        <f t="shared" ca="1" si="1052"/>
        <v>16</v>
      </c>
      <c r="AH877" s="1" t="str">
        <f t="shared" si="1048"/>
        <v/>
      </c>
      <c r="AI877" s="1" t="str">
        <f t="shared" si="1049"/>
        <v/>
      </c>
      <c r="AJ877" s="1" t="str">
        <f t="shared" si="1050"/>
        <v/>
      </c>
      <c r="AL877" s="167">
        <f t="shared" ref="AL877:BE877" si="1068">+IF($AE877="CC",SUMIF($R877:$V877,AL$9,$R896:$V896),0)</f>
        <v>0</v>
      </c>
      <c r="AM877" s="167">
        <f t="shared" si="1068"/>
        <v>0</v>
      </c>
      <c r="AN877" s="167">
        <f t="shared" si="1068"/>
        <v>0</v>
      </c>
      <c r="AO877" s="167">
        <f t="shared" si="1068"/>
        <v>0</v>
      </c>
      <c r="AP877" s="167">
        <f t="shared" si="1068"/>
        <v>0</v>
      </c>
      <c r="AQ877" s="167">
        <f t="shared" si="1068"/>
        <v>0</v>
      </c>
      <c r="AR877" s="167">
        <f t="shared" si="1068"/>
        <v>0</v>
      </c>
      <c r="AS877" s="167">
        <f t="shared" si="1068"/>
        <v>0</v>
      </c>
      <c r="AT877" s="167">
        <f t="shared" si="1068"/>
        <v>0</v>
      </c>
      <c r="AU877" s="167">
        <f t="shared" si="1068"/>
        <v>0</v>
      </c>
      <c r="AV877" s="167">
        <f t="shared" si="1068"/>
        <v>0</v>
      </c>
      <c r="AW877" s="167">
        <f t="shared" si="1068"/>
        <v>0</v>
      </c>
      <c r="AX877" s="167">
        <f t="shared" si="1068"/>
        <v>0</v>
      </c>
      <c r="AY877" s="167">
        <f t="shared" si="1068"/>
        <v>0</v>
      </c>
      <c r="AZ877" s="167">
        <f t="shared" si="1068"/>
        <v>0</v>
      </c>
      <c r="BA877" s="167">
        <f t="shared" si="1068"/>
        <v>0</v>
      </c>
      <c r="BB877" s="167">
        <f t="shared" si="1068"/>
        <v>0</v>
      </c>
      <c r="BC877" s="167">
        <f t="shared" si="1068"/>
        <v>0</v>
      </c>
      <c r="BD877" s="167">
        <f t="shared" si="1068"/>
        <v>0</v>
      </c>
      <c r="BE877" s="167">
        <f t="shared" si="1068"/>
        <v>0</v>
      </c>
      <c r="BG877" s="167"/>
    </row>
    <row r="878" spans="1:62">
      <c r="C878" s="839" t="s">
        <v>1022</v>
      </c>
      <c r="D878" s="837"/>
      <c r="E878" s="837"/>
      <c r="F878" s="837"/>
      <c r="G878" s="837"/>
      <c r="H878" s="837"/>
      <c r="I878" s="837"/>
      <c r="J878" s="837"/>
      <c r="K878" s="837"/>
      <c r="L878" s="837"/>
      <c r="M878" s="837"/>
      <c r="N878" s="837"/>
      <c r="O878" s="837"/>
      <c r="P878" s="837"/>
      <c r="Q878" s="837"/>
      <c r="R878" s="837"/>
      <c r="S878" s="837"/>
      <c r="T878" s="837"/>
      <c r="U878" s="837"/>
      <c r="V878" s="837"/>
      <c r="W878" s="837"/>
      <c r="X878" s="837"/>
      <c r="Y878" s="837"/>
      <c r="Z878" s="837"/>
      <c r="AA878" s="838"/>
      <c r="AE878" s="1" t="str">
        <f t="shared" si="1021"/>
        <v/>
      </c>
      <c r="AF878" s="1">
        <f t="shared" si="1047"/>
        <v>0</v>
      </c>
      <c r="AG878" s="1">
        <f t="shared" ca="1" si="1052"/>
        <v>16</v>
      </c>
      <c r="AH878" s="1" t="str">
        <f t="shared" si="1048"/>
        <v/>
      </c>
      <c r="AI878" s="1" t="str">
        <f t="shared" si="1049"/>
        <v/>
      </c>
      <c r="AJ878" s="1" t="str">
        <f t="shared" si="1050"/>
        <v/>
      </c>
      <c r="AL878" s="167">
        <f t="shared" ref="AL878:BE878" si="1069">+IF($AE878="CC",SUMIF($R878:$V878,AL$9,$R897:$V897),0)</f>
        <v>0</v>
      </c>
      <c r="AM878" s="167">
        <f t="shared" si="1069"/>
        <v>0</v>
      </c>
      <c r="AN878" s="167">
        <f t="shared" si="1069"/>
        <v>0</v>
      </c>
      <c r="AO878" s="167">
        <f t="shared" si="1069"/>
        <v>0</v>
      </c>
      <c r="AP878" s="167">
        <f t="shared" si="1069"/>
        <v>0</v>
      </c>
      <c r="AQ878" s="167">
        <f t="shared" si="1069"/>
        <v>0</v>
      </c>
      <c r="AR878" s="167">
        <f t="shared" si="1069"/>
        <v>0</v>
      </c>
      <c r="AS878" s="167">
        <f t="shared" si="1069"/>
        <v>0</v>
      </c>
      <c r="AT878" s="167">
        <f t="shared" si="1069"/>
        <v>0</v>
      </c>
      <c r="AU878" s="167">
        <f t="shared" si="1069"/>
        <v>0</v>
      </c>
      <c r="AV878" s="167">
        <f t="shared" si="1069"/>
        <v>0</v>
      </c>
      <c r="AW878" s="167">
        <f t="shared" si="1069"/>
        <v>0</v>
      </c>
      <c r="AX878" s="167">
        <f t="shared" si="1069"/>
        <v>0</v>
      </c>
      <c r="AY878" s="167">
        <f t="shared" si="1069"/>
        <v>0</v>
      </c>
      <c r="AZ878" s="167">
        <f t="shared" si="1069"/>
        <v>0</v>
      </c>
      <c r="BA878" s="167">
        <f t="shared" si="1069"/>
        <v>0</v>
      </c>
      <c r="BB878" s="167">
        <f t="shared" si="1069"/>
        <v>0</v>
      </c>
      <c r="BC878" s="167">
        <f t="shared" si="1069"/>
        <v>0</v>
      </c>
      <c r="BD878" s="167">
        <f t="shared" si="1069"/>
        <v>0</v>
      </c>
      <c r="BE878" s="167">
        <f t="shared" si="1069"/>
        <v>0</v>
      </c>
      <c r="BG878" s="167"/>
    </row>
    <row r="879" spans="1:62" ht="15" customHeight="1">
      <c r="C879" s="836" t="s">
        <v>941</v>
      </c>
      <c r="D879" s="837"/>
      <c r="E879" s="837"/>
      <c r="F879" s="837"/>
      <c r="G879" s="837"/>
      <c r="H879" s="837"/>
      <c r="I879" s="837"/>
      <c r="J879" s="837"/>
      <c r="K879" s="837"/>
      <c r="L879" s="837"/>
      <c r="M879" s="837"/>
      <c r="N879" s="837"/>
      <c r="O879" s="837"/>
      <c r="P879" s="837"/>
      <c r="Q879" s="837"/>
      <c r="R879" s="837"/>
      <c r="S879" s="837"/>
      <c r="T879" s="837"/>
      <c r="U879" s="837"/>
      <c r="V879" s="837"/>
      <c r="W879" s="837"/>
      <c r="X879" s="837"/>
      <c r="Y879" s="837"/>
      <c r="Z879" s="837"/>
      <c r="AA879" s="838"/>
      <c r="AE879" s="1" t="str">
        <f t="shared" si="1021"/>
        <v/>
      </c>
      <c r="AF879" s="1">
        <f t="shared" si="1047"/>
        <v>0</v>
      </c>
      <c r="AG879" s="1">
        <f t="shared" ca="1" si="1052"/>
        <v>16</v>
      </c>
      <c r="AH879" s="1" t="str">
        <f t="shared" si="1048"/>
        <v/>
      </c>
      <c r="AI879" s="1" t="str">
        <f t="shared" si="1049"/>
        <v/>
      </c>
      <c r="AJ879" s="1" t="str">
        <f t="shared" si="1050"/>
        <v/>
      </c>
      <c r="AL879" s="167">
        <f t="shared" ref="AL879:BE879" si="1070">+IF($AE879="CC",SUMIF($R879:$V879,AL$9,$R898:$V898),0)</f>
        <v>0</v>
      </c>
      <c r="AM879" s="167">
        <f t="shared" si="1070"/>
        <v>0</v>
      </c>
      <c r="AN879" s="167">
        <f t="shared" si="1070"/>
        <v>0</v>
      </c>
      <c r="AO879" s="167">
        <f t="shared" si="1070"/>
        <v>0</v>
      </c>
      <c r="AP879" s="167">
        <f t="shared" si="1070"/>
        <v>0</v>
      </c>
      <c r="AQ879" s="167">
        <f t="shared" si="1070"/>
        <v>0</v>
      </c>
      <c r="AR879" s="167">
        <f t="shared" si="1070"/>
        <v>0</v>
      </c>
      <c r="AS879" s="167">
        <f t="shared" si="1070"/>
        <v>0</v>
      </c>
      <c r="AT879" s="167">
        <f t="shared" si="1070"/>
        <v>0</v>
      </c>
      <c r="AU879" s="167">
        <f t="shared" si="1070"/>
        <v>0</v>
      </c>
      <c r="AV879" s="167">
        <f t="shared" si="1070"/>
        <v>0</v>
      </c>
      <c r="AW879" s="167">
        <f t="shared" si="1070"/>
        <v>0</v>
      </c>
      <c r="AX879" s="167">
        <f t="shared" si="1070"/>
        <v>0</v>
      </c>
      <c r="AY879" s="167">
        <f t="shared" si="1070"/>
        <v>0</v>
      </c>
      <c r="AZ879" s="167">
        <f t="shared" si="1070"/>
        <v>0</v>
      </c>
      <c r="BA879" s="167">
        <f t="shared" si="1070"/>
        <v>0</v>
      </c>
      <c r="BB879" s="167">
        <f t="shared" si="1070"/>
        <v>0</v>
      </c>
      <c r="BC879" s="167">
        <f t="shared" si="1070"/>
        <v>0</v>
      </c>
      <c r="BD879" s="167">
        <f t="shared" si="1070"/>
        <v>0</v>
      </c>
      <c r="BE879" s="167">
        <f t="shared" si="1070"/>
        <v>0</v>
      </c>
      <c r="BG879" s="167"/>
    </row>
    <row r="880" spans="1:62" ht="15" customHeight="1" thickBot="1">
      <c r="C880" s="840" t="s">
        <v>942</v>
      </c>
      <c r="D880" s="841"/>
      <c r="E880" s="841"/>
      <c r="F880" s="841"/>
      <c r="G880" s="841"/>
      <c r="H880" s="841"/>
      <c r="I880" s="841"/>
      <c r="J880" s="841"/>
      <c r="K880" s="841"/>
      <c r="L880" s="841"/>
      <c r="M880" s="841"/>
      <c r="N880" s="841"/>
      <c r="O880" s="841"/>
      <c r="P880" s="841"/>
      <c r="Q880" s="841"/>
      <c r="R880" s="841"/>
      <c r="S880" s="841"/>
      <c r="T880" s="841"/>
      <c r="U880" s="841"/>
      <c r="V880" s="841"/>
      <c r="W880" s="841"/>
      <c r="X880" s="841"/>
      <c r="Y880" s="841"/>
      <c r="Z880" s="841"/>
      <c r="AA880" s="842"/>
      <c r="AE880" s="1" t="str">
        <f t="shared" si="1021"/>
        <v/>
      </c>
      <c r="AF880" s="1">
        <f t="shared" si="1047"/>
        <v>0</v>
      </c>
      <c r="AG880" s="1">
        <f t="shared" ca="1" si="1052"/>
        <v>16</v>
      </c>
      <c r="AH880" s="1" t="str">
        <f t="shared" si="1048"/>
        <v/>
      </c>
      <c r="AI880" s="1" t="str">
        <f t="shared" si="1049"/>
        <v/>
      </c>
      <c r="AJ880" s="1" t="str">
        <f t="shared" si="1050"/>
        <v/>
      </c>
      <c r="AL880" s="167">
        <f t="shared" ref="AL880:BE880" si="1071">+IF($AE880="CC",SUMIF($R880:$V880,AL$9,$R899:$V899),0)</f>
        <v>0</v>
      </c>
      <c r="AM880" s="167">
        <f t="shared" si="1071"/>
        <v>0</v>
      </c>
      <c r="AN880" s="167">
        <f t="shared" si="1071"/>
        <v>0</v>
      </c>
      <c r="AO880" s="167">
        <f t="shared" si="1071"/>
        <v>0</v>
      </c>
      <c r="AP880" s="167">
        <f t="shared" si="1071"/>
        <v>0</v>
      </c>
      <c r="AQ880" s="167">
        <f t="shared" si="1071"/>
        <v>0</v>
      </c>
      <c r="AR880" s="167">
        <f t="shared" si="1071"/>
        <v>0</v>
      </c>
      <c r="AS880" s="167">
        <f t="shared" si="1071"/>
        <v>0</v>
      </c>
      <c r="AT880" s="167">
        <f t="shared" si="1071"/>
        <v>0</v>
      </c>
      <c r="AU880" s="167">
        <f t="shared" si="1071"/>
        <v>0</v>
      </c>
      <c r="AV880" s="167">
        <f t="shared" si="1071"/>
        <v>0</v>
      </c>
      <c r="AW880" s="167">
        <f t="shared" si="1071"/>
        <v>0</v>
      </c>
      <c r="AX880" s="167">
        <f t="shared" si="1071"/>
        <v>0</v>
      </c>
      <c r="AY880" s="167">
        <f t="shared" si="1071"/>
        <v>0</v>
      </c>
      <c r="AZ880" s="167">
        <f t="shared" si="1071"/>
        <v>0</v>
      </c>
      <c r="BA880" s="167">
        <f t="shared" si="1071"/>
        <v>0</v>
      </c>
      <c r="BB880" s="167">
        <f t="shared" si="1071"/>
        <v>0</v>
      </c>
      <c r="BC880" s="167">
        <f t="shared" si="1071"/>
        <v>0</v>
      </c>
      <c r="BD880" s="167">
        <f t="shared" si="1071"/>
        <v>0</v>
      </c>
      <c r="BE880" s="167">
        <f t="shared" si="1071"/>
        <v>0</v>
      </c>
      <c r="BG880" s="167"/>
    </row>
    <row r="881" spans="3:59" ht="7.5" customHeight="1" thickBot="1">
      <c r="AE881" s="1" t="str">
        <f t="shared" si="1021"/>
        <v/>
      </c>
      <c r="AF881" s="1">
        <f t="shared" si="1047"/>
        <v>0</v>
      </c>
      <c r="AG881" s="1">
        <f t="shared" ca="1" si="1052"/>
        <v>16</v>
      </c>
      <c r="AH881" s="1" t="str">
        <f t="shared" si="1048"/>
        <v/>
      </c>
      <c r="AI881" s="1" t="str">
        <f t="shared" si="1049"/>
        <v/>
      </c>
      <c r="AJ881" s="1" t="str">
        <f t="shared" si="1050"/>
        <v/>
      </c>
      <c r="AL881" s="167">
        <f t="shared" ref="AL881:BE881" si="1072">+IF($AE881="CC",SUMIF($R881:$V881,AL$9,$R900:$V900),0)</f>
        <v>0</v>
      </c>
      <c r="AM881" s="167">
        <f t="shared" si="1072"/>
        <v>0</v>
      </c>
      <c r="AN881" s="167">
        <f t="shared" si="1072"/>
        <v>0</v>
      </c>
      <c r="AO881" s="167">
        <f t="shared" si="1072"/>
        <v>0</v>
      </c>
      <c r="AP881" s="167">
        <f t="shared" si="1072"/>
        <v>0</v>
      </c>
      <c r="AQ881" s="167">
        <f t="shared" si="1072"/>
        <v>0</v>
      </c>
      <c r="AR881" s="167">
        <f t="shared" si="1072"/>
        <v>0</v>
      </c>
      <c r="AS881" s="167">
        <f t="shared" si="1072"/>
        <v>0</v>
      </c>
      <c r="AT881" s="167">
        <f t="shared" si="1072"/>
        <v>0</v>
      </c>
      <c r="AU881" s="167">
        <f t="shared" si="1072"/>
        <v>0</v>
      </c>
      <c r="AV881" s="167">
        <f t="shared" si="1072"/>
        <v>0</v>
      </c>
      <c r="AW881" s="167">
        <f t="shared" si="1072"/>
        <v>0</v>
      </c>
      <c r="AX881" s="167">
        <f t="shared" si="1072"/>
        <v>0</v>
      </c>
      <c r="AY881" s="167">
        <f t="shared" si="1072"/>
        <v>0</v>
      </c>
      <c r="AZ881" s="167">
        <f t="shared" si="1072"/>
        <v>0</v>
      </c>
      <c r="BA881" s="167">
        <f t="shared" si="1072"/>
        <v>0</v>
      </c>
      <c r="BB881" s="167">
        <f t="shared" si="1072"/>
        <v>0</v>
      </c>
      <c r="BC881" s="167">
        <f t="shared" si="1072"/>
        <v>0</v>
      </c>
      <c r="BD881" s="167">
        <f t="shared" si="1072"/>
        <v>0</v>
      </c>
      <c r="BE881" s="167">
        <f t="shared" si="1072"/>
        <v>0</v>
      </c>
      <c r="BG881" s="167"/>
    </row>
    <row r="882" spans="3:59">
      <c r="C882" s="83" t="s">
        <v>943</v>
      </c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169"/>
      <c r="Y882" s="84"/>
      <c r="Z882" s="84"/>
      <c r="AA882" s="85"/>
      <c r="AE882" s="1" t="str">
        <f t="shared" si="1021"/>
        <v/>
      </c>
      <c r="AF882" s="1">
        <f t="shared" si="1047"/>
        <v>0</v>
      </c>
      <c r="AG882" s="1">
        <f t="shared" ca="1" si="1052"/>
        <v>16</v>
      </c>
      <c r="AH882" s="1" t="str">
        <f t="shared" si="1048"/>
        <v/>
      </c>
      <c r="AI882" s="1" t="str">
        <f t="shared" si="1049"/>
        <v/>
      </c>
      <c r="AJ882" s="1" t="str">
        <f t="shared" si="1050"/>
        <v/>
      </c>
      <c r="AL882" s="167">
        <f t="shared" ref="AL882:BE882" si="1073">+IF($AE882="CC",SUMIF($R882:$V882,AL$9,$R901:$V901),0)</f>
        <v>0</v>
      </c>
      <c r="AM882" s="167">
        <f t="shared" si="1073"/>
        <v>0</v>
      </c>
      <c r="AN882" s="167">
        <f t="shared" si="1073"/>
        <v>0</v>
      </c>
      <c r="AO882" s="167">
        <f t="shared" si="1073"/>
        <v>0</v>
      </c>
      <c r="AP882" s="167">
        <f t="shared" si="1073"/>
        <v>0</v>
      </c>
      <c r="AQ882" s="167">
        <f t="shared" si="1073"/>
        <v>0</v>
      </c>
      <c r="AR882" s="167">
        <f t="shared" si="1073"/>
        <v>0</v>
      </c>
      <c r="AS882" s="167">
        <f t="shared" si="1073"/>
        <v>0</v>
      </c>
      <c r="AT882" s="167">
        <f t="shared" si="1073"/>
        <v>0</v>
      </c>
      <c r="AU882" s="167">
        <f t="shared" si="1073"/>
        <v>0</v>
      </c>
      <c r="AV882" s="167">
        <f t="shared" si="1073"/>
        <v>0</v>
      </c>
      <c r="AW882" s="167">
        <f t="shared" si="1073"/>
        <v>0</v>
      </c>
      <c r="AX882" s="167">
        <f t="shared" si="1073"/>
        <v>0</v>
      </c>
      <c r="AY882" s="167">
        <f t="shared" si="1073"/>
        <v>0</v>
      </c>
      <c r="AZ882" s="167">
        <f t="shared" si="1073"/>
        <v>0</v>
      </c>
      <c r="BA882" s="167">
        <f t="shared" si="1073"/>
        <v>0</v>
      </c>
      <c r="BB882" s="167">
        <f t="shared" si="1073"/>
        <v>0</v>
      </c>
      <c r="BC882" s="167">
        <f t="shared" si="1073"/>
        <v>0</v>
      </c>
      <c r="BD882" s="167">
        <f t="shared" si="1073"/>
        <v>0</v>
      </c>
      <c r="BE882" s="167">
        <f t="shared" si="1073"/>
        <v>0</v>
      </c>
      <c r="BG882" s="167"/>
    </row>
    <row r="883" spans="3:59">
      <c r="C883" s="843"/>
      <c r="D883" s="844"/>
      <c r="E883" s="844"/>
      <c r="F883" s="844"/>
      <c r="G883" s="844"/>
      <c r="H883" s="844"/>
      <c r="I883" s="844"/>
      <c r="J883" s="844"/>
      <c r="K883" s="844"/>
      <c r="L883" s="844"/>
      <c r="M883" s="844"/>
      <c r="N883" s="844"/>
      <c r="O883" s="844"/>
      <c r="P883" s="844"/>
      <c r="Q883" s="844"/>
      <c r="R883" s="844"/>
      <c r="S883" s="844"/>
      <c r="T883" s="844"/>
      <c r="U883" s="844"/>
      <c r="V883" s="844"/>
      <c r="W883" s="844"/>
      <c r="X883" s="844"/>
      <c r="Y883" s="844"/>
      <c r="Z883" s="844"/>
      <c r="AA883" s="845"/>
      <c r="AE883" s="1" t="str">
        <f t="shared" si="1021"/>
        <v/>
      </c>
      <c r="AF883" s="1">
        <f t="shared" si="1047"/>
        <v>0</v>
      </c>
      <c r="AG883" s="1">
        <f t="shared" ca="1" si="1052"/>
        <v>16</v>
      </c>
      <c r="AH883" s="1" t="str">
        <f t="shared" si="1048"/>
        <v/>
      </c>
      <c r="AI883" s="1" t="str">
        <f t="shared" si="1049"/>
        <v/>
      </c>
      <c r="AJ883" s="1" t="str">
        <f t="shared" si="1050"/>
        <v/>
      </c>
      <c r="AL883" s="167">
        <f t="shared" ref="AL883:BE883" si="1074">+IF($AE883="CC",SUMIF($R883:$V883,AL$9,$R902:$V902),0)</f>
        <v>0</v>
      </c>
      <c r="AM883" s="167">
        <f t="shared" si="1074"/>
        <v>0</v>
      </c>
      <c r="AN883" s="167">
        <f t="shared" si="1074"/>
        <v>0</v>
      </c>
      <c r="AO883" s="167">
        <f t="shared" si="1074"/>
        <v>0</v>
      </c>
      <c r="AP883" s="167">
        <f t="shared" si="1074"/>
        <v>0</v>
      </c>
      <c r="AQ883" s="167">
        <f t="shared" si="1074"/>
        <v>0</v>
      </c>
      <c r="AR883" s="167">
        <f t="shared" si="1074"/>
        <v>0</v>
      </c>
      <c r="AS883" s="167">
        <f t="shared" si="1074"/>
        <v>0</v>
      </c>
      <c r="AT883" s="167">
        <f t="shared" si="1074"/>
        <v>0</v>
      </c>
      <c r="AU883" s="167">
        <f t="shared" si="1074"/>
        <v>0</v>
      </c>
      <c r="AV883" s="167">
        <f t="shared" si="1074"/>
        <v>0</v>
      </c>
      <c r="AW883" s="167">
        <f t="shared" si="1074"/>
        <v>0</v>
      </c>
      <c r="AX883" s="167">
        <f t="shared" si="1074"/>
        <v>0</v>
      </c>
      <c r="AY883" s="167">
        <f t="shared" si="1074"/>
        <v>0</v>
      </c>
      <c r="AZ883" s="167">
        <f t="shared" si="1074"/>
        <v>0</v>
      </c>
      <c r="BA883" s="167">
        <f t="shared" si="1074"/>
        <v>0</v>
      </c>
      <c r="BB883" s="167">
        <f t="shared" si="1074"/>
        <v>0</v>
      </c>
      <c r="BC883" s="167">
        <f t="shared" si="1074"/>
        <v>0</v>
      </c>
      <c r="BD883" s="167">
        <f t="shared" si="1074"/>
        <v>0</v>
      </c>
      <c r="BE883" s="167">
        <f t="shared" si="1074"/>
        <v>0</v>
      </c>
      <c r="BG883" s="167"/>
    </row>
    <row r="884" spans="3:59" ht="15.75" thickBot="1">
      <c r="C884" s="846"/>
      <c r="D884" s="847"/>
      <c r="E884" s="847"/>
      <c r="F884" s="847"/>
      <c r="G884" s="847"/>
      <c r="H884" s="847"/>
      <c r="I884" s="847"/>
      <c r="J884" s="847"/>
      <c r="K884" s="847"/>
      <c r="L884" s="847"/>
      <c r="M884" s="847"/>
      <c r="N884" s="847"/>
      <c r="O884" s="847"/>
      <c r="P884" s="847"/>
      <c r="Q884" s="847"/>
      <c r="R884" s="847"/>
      <c r="S884" s="847"/>
      <c r="T884" s="847"/>
      <c r="U884" s="847"/>
      <c r="V884" s="847"/>
      <c r="W884" s="847"/>
      <c r="X884" s="847"/>
      <c r="Y884" s="847"/>
      <c r="Z884" s="847"/>
      <c r="AA884" s="848"/>
      <c r="AE884" s="1" t="str">
        <f t="shared" si="1021"/>
        <v/>
      </c>
      <c r="AF884" s="1">
        <f t="shared" si="1047"/>
        <v>0</v>
      </c>
      <c r="AG884" s="1">
        <f t="shared" ca="1" si="1052"/>
        <v>16</v>
      </c>
      <c r="AH884" s="1" t="str">
        <f t="shared" si="1048"/>
        <v/>
      </c>
      <c r="AI884" s="1" t="str">
        <f t="shared" si="1049"/>
        <v/>
      </c>
      <c r="AJ884" s="1" t="str">
        <f t="shared" si="1050"/>
        <v/>
      </c>
      <c r="AL884" s="167">
        <f t="shared" ref="AL884:BE884" si="1075">+IF($AE884="CC",SUMIF($R884:$V884,AL$9,$R903:$V903),0)</f>
        <v>0</v>
      </c>
      <c r="AM884" s="167">
        <f t="shared" si="1075"/>
        <v>0</v>
      </c>
      <c r="AN884" s="167">
        <f t="shared" si="1075"/>
        <v>0</v>
      </c>
      <c r="AO884" s="167">
        <f t="shared" si="1075"/>
        <v>0</v>
      </c>
      <c r="AP884" s="167">
        <f t="shared" si="1075"/>
        <v>0</v>
      </c>
      <c r="AQ884" s="167">
        <f t="shared" si="1075"/>
        <v>0</v>
      </c>
      <c r="AR884" s="167">
        <f t="shared" si="1075"/>
        <v>0</v>
      </c>
      <c r="AS884" s="167">
        <f t="shared" si="1075"/>
        <v>0</v>
      </c>
      <c r="AT884" s="167">
        <f t="shared" si="1075"/>
        <v>0</v>
      </c>
      <c r="AU884" s="167">
        <f t="shared" si="1075"/>
        <v>0</v>
      </c>
      <c r="AV884" s="167">
        <f t="shared" si="1075"/>
        <v>0</v>
      </c>
      <c r="AW884" s="167">
        <f t="shared" si="1075"/>
        <v>0</v>
      </c>
      <c r="AX884" s="167">
        <f t="shared" si="1075"/>
        <v>0</v>
      </c>
      <c r="AY884" s="167">
        <f t="shared" si="1075"/>
        <v>0</v>
      </c>
      <c r="AZ884" s="167">
        <f t="shared" si="1075"/>
        <v>0</v>
      </c>
      <c r="BA884" s="167">
        <f t="shared" si="1075"/>
        <v>0</v>
      </c>
      <c r="BB884" s="167">
        <f t="shared" si="1075"/>
        <v>0</v>
      </c>
      <c r="BC884" s="167">
        <f t="shared" si="1075"/>
        <v>0</v>
      </c>
      <c r="BD884" s="167">
        <f t="shared" si="1075"/>
        <v>0</v>
      </c>
      <c r="BE884" s="167">
        <f t="shared" si="1075"/>
        <v>0</v>
      </c>
      <c r="BG884" s="167"/>
    </row>
    <row r="885" spans="3:59" ht="7.5" customHeight="1" thickBot="1">
      <c r="AE885" s="1" t="str">
        <f t="shared" si="1021"/>
        <v/>
      </c>
      <c r="AF885" s="1">
        <f t="shared" si="1047"/>
        <v>0</v>
      </c>
      <c r="AG885" s="1">
        <f t="shared" ca="1" si="1052"/>
        <v>16</v>
      </c>
      <c r="AH885" s="1" t="str">
        <f t="shared" si="1048"/>
        <v/>
      </c>
      <c r="AI885" s="1" t="str">
        <f t="shared" si="1049"/>
        <v/>
      </c>
      <c r="AJ885" s="1" t="str">
        <f t="shared" si="1050"/>
        <v/>
      </c>
      <c r="AL885" s="167">
        <f t="shared" ref="AL885:BE885" si="1076">+IF($AE885="CC",SUMIF($R885:$V885,AL$9,$R904:$V904),0)</f>
        <v>0</v>
      </c>
      <c r="AM885" s="167">
        <f t="shared" si="1076"/>
        <v>0</v>
      </c>
      <c r="AN885" s="167">
        <f t="shared" si="1076"/>
        <v>0</v>
      </c>
      <c r="AO885" s="167">
        <f t="shared" si="1076"/>
        <v>0</v>
      </c>
      <c r="AP885" s="167">
        <f t="shared" si="1076"/>
        <v>0</v>
      </c>
      <c r="AQ885" s="167">
        <f t="shared" si="1076"/>
        <v>0</v>
      </c>
      <c r="AR885" s="167">
        <f t="shared" si="1076"/>
        <v>0</v>
      </c>
      <c r="AS885" s="167">
        <f t="shared" si="1076"/>
        <v>0</v>
      </c>
      <c r="AT885" s="167">
        <f t="shared" si="1076"/>
        <v>0</v>
      </c>
      <c r="AU885" s="167">
        <f t="shared" si="1076"/>
        <v>0</v>
      </c>
      <c r="AV885" s="167">
        <f t="shared" si="1076"/>
        <v>0</v>
      </c>
      <c r="AW885" s="167">
        <f t="shared" si="1076"/>
        <v>0</v>
      </c>
      <c r="AX885" s="167">
        <f t="shared" si="1076"/>
        <v>0</v>
      </c>
      <c r="AY885" s="167">
        <f t="shared" si="1076"/>
        <v>0</v>
      </c>
      <c r="AZ885" s="167">
        <f t="shared" si="1076"/>
        <v>0</v>
      </c>
      <c r="BA885" s="167">
        <f t="shared" si="1076"/>
        <v>0</v>
      </c>
      <c r="BB885" s="167">
        <f t="shared" si="1076"/>
        <v>0</v>
      </c>
      <c r="BC885" s="167">
        <f t="shared" si="1076"/>
        <v>0</v>
      </c>
      <c r="BD885" s="167">
        <f t="shared" si="1076"/>
        <v>0</v>
      </c>
      <c r="BE885" s="167">
        <f t="shared" si="1076"/>
        <v>0</v>
      </c>
      <c r="BG885" s="167"/>
    </row>
    <row r="886" spans="3:59">
      <c r="C886" s="890" t="s">
        <v>944</v>
      </c>
      <c r="D886" s="891"/>
      <c r="E886" s="891"/>
      <c r="F886" s="891"/>
      <c r="G886" s="891"/>
      <c r="H886" s="891"/>
      <c r="I886" s="891"/>
      <c r="J886" s="891"/>
      <c r="K886" s="891"/>
      <c r="L886" s="891"/>
      <c r="M886" s="891"/>
      <c r="N886" s="891"/>
      <c r="O886" s="891"/>
      <c r="P886" s="891"/>
      <c r="Q886" s="891"/>
      <c r="R886" s="891"/>
      <c r="S886" s="891"/>
      <c r="T886" s="891"/>
      <c r="U886" s="891"/>
      <c r="V886" s="891"/>
      <c r="W886" s="891"/>
      <c r="X886" s="891"/>
      <c r="Y886" s="891"/>
      <c r="Z886" s="891"/>
      <c r="AA886" s="892"/>
      <c r="AE886" s="1" t="str">
        <f t="shared" si="1021"/>
        <v/>
      </c>
      <c r="AF886" s="1">
        <f t="shared" si="1047"/>
        <v>0</v>
      </c>
      <c r="AG886" s="1">
        <f t="shared" ca="1" si="1052"/>
        <v>16</v>
      </c>
      <c r="AH886" s="1" t="str">
        <f t="shared" si="1048"/>
        <v/>
      </c>
      <c r="AI886" s="1" t="str">
        <f t="shared" si="1049"/>
        <v/>
      </c>
      <c r="AJ886" s="1" t="str">
        <f t="shared" si="1050"/>
        <v/>
      </c>
      <c r="AL886" s="167">
        <f t="shared" ref="AL886:BE886" si="1077">+IF($AE886="CC",SUMIF($R886:$V886,AL$9,$R905:$V905),0)</f>
        <v>0</v>
      </c>
      <c r="AM886" s="167">
        <f t="shared" si="1077"/>
        <v>0</v>
      </c>
      <c r="AN886" s="167">
        <f t="shared" si="1077"/>
        <v>0</v>
      </c>
      <c r="AO886" s="167">
        <f t="shared" si="1077"/>
        <v>0</v>
      </c>
      <c r="AP886" s="167">
        <f t="shared" si="1077"/>
        <v>0</v>
      </c>
      <c r="AQ886" s="167">
        <f t="shared" si="1077"/>
        <v>0</v>
      </c>
      <c r="AR886" s="167">
        <f t="shared" si="1077"/>
        <v>0</v>
      </c>
      <c r="AS886" s="167">
        <f t="shared" si="1077"/>
        <v>0</v>
      </c>
      <c r="AT886" s="167">
        <f t="shared" si="1077"/>
        <v>0</v>
      </c>
      <c r="AU886" s="167">
        <f t="shared" si="1077"/>
        <v>0</v>
      </c>
      <c r="AV886" s="167">
        <f t="shared" si="1077"/>
        <v>0</v>
      </c>
      <c r="AW886" s="167">
        <f t="shared" si="1077"/>
        <v>0</v>
      </c>
      <c r="AX886" s="167">
        <f t="shared" si="1077"/>
        <v>0</v>
      </c>
      <c r="AY886" s="167">
        <f t="shared" si="1077"/>
        <v>0</v>
      </c>
      <c r="AZ886" s="167">
        <f t="shared" si="1077"/>
        <v>0</v>
      </c>
      <c r="BA886" s="167">
        <f t="shared" si="1077"/>
        <v>0</v>
      </c>
      <c r="BB886" s="167">
        <f t="shared" si="1077"/>
        <v>0</v>
      </c>
      <c r="BC886" s="167">
        <f t="shared" si="1077"/>
        <v>0</v>
      </c>
      <c r="BD886" s="167">
        <f t="shared" si="1077"/>
        <v>0</v>
      </c>
      <c r="BE886" s="167">
        <f t="shared" si="1077"/>
        <v>0</v>
      </c>
      <c r="BG886" s="167"/>
    </row>
    <row r="887" spans="3:59" ht="15.75" thickBot="1">
      <c r="C887" s="893"/>
      <c r="D887" s="894"/>
      <c r="E887" s="894"/>
      <c r="F887" s="894"/>
      <c r="G887" s="894"/>
      <c r="H887" s="894"/>
      <c r="I887" s="894"/>
      <c r="J887" s="894"/>
      <c r="K887" s="894"/>
      <c r="L887" s="894"/>
      <c r="M887" s="894"/>
      <c r="N887" s="894"/>
      <c r="O887" s="894"/>
      <c r="P887" s="894"/>
      <c r="Q887" s="894"/>
      <c r="R887" s="894"/>
      <c r="S887" s="894"/>
      <c r="T887" s="894"/>
      <c r="U887" s="894"/>
      <c r="V887" s="894"/>
      <c r="W887" s="894"/>
      <c r="X887" s="894"/>
      <c r="Y887" s="894"/>
      <c r="Z887" s="894"/>
      <c r="AA887" s="895"/>
      <c r="AE887" s="1" t="str">
        <f t="shared" si="1021"/>
        <v/>
      </c>
      <c r="AF887" s="1">
        <f t="shared" si="1047"/>
        <v>0</v>
      </c>
      <c r="AG887" s="1">
        <f t="shared" ca="1" si="1052"/>
        <v>16</v>
      </c>
      <c r="AH887" s="1" t="str">
        <f t="shared" si="1048"/>
        <v/>
      </c>
      <c r="AI887" s="1" t="str">
        <f t="shared" si="1049"/>
        <v/>
      </c>
      <c r="AJ887" s="1" t="str">
        <f t="shared" si="1050"/>
        <v/>
      </c>
      <c r="AL887" s="167">
        <f t="shared" ref="AL887:BE887" si="1078">+IF($AE887="CC",SUMIF($R887:$V887,AL$9,$R906:$V906),0)</f>
        <v>0</v>
      </c>
      <c r="AM887" s="167">
        <f t="shared" si="1078"/>
        <v>0</v>
      </c>
      <c r="AN887" s="167">
        <f t="shared" si="1078"/>
        <v>0</v>
      </c>
      <c r="AO887" s="167">
        <f t="shared" si="1078"/>
        <v>0</v>
      </c>
      <c r="AP887" s="167">
        <f t="shared" si="1078"/>
        <v>0</v>
      </c>
      <c r="AQ887" s="167">
        <f t="shared" si="1078"/>
        <v>0</v>
      </c>
      <c r="AR887" s="167">
        <f t="shared" si="1078"/>
        <v>0</v>
      </c>
      <c r="AS887" s="167">
        <f t="shared" si="1078"/>
        <v>0</v>
      </c>
      <c r="AT887" s="167">
        <f t="shared" si="1078"/>
        <v>0</v>
      </c>
      <c r="AU887" s="167">
        <f t="shared" si="1078"/>
        <v>0</v>
      </c>
      <c r="AV887" s="167">
        <f t="shared" si="1078"/>
        <v>0</v>
      </c>
      <c r="AW887" s="167">
        <f t="shared" si="1078"/>
        <v>0</v>
      </c>
      <c r="AX887" s="167">
        <f t="shared" si="1078"/>
        <v>0</v>
      </c>
      <c r="AY887" s="167">
        <f t="shared" si="1078"/>
        <v>0</v>
      </c>
      <c r="AZ887" s="167">
        <f t="shared" si="1078"/>
        <v>0</v>
      </c>
      <c r="BA887" s="167">
        <f t="shared" si="1078"/>
        <v>0</v>
      </c>
      <c r="BB887" s="167">
        <f t="shared" si="1078"/>
        <v>0</v>
      </c>
      <c r="BC887" s="167">
        <f t="shared" si="1078"/>
        <v>0</v>
      </c>
      <c r="BD887" s="167">
        <f t="shared" si="1078"/>
        <v>0</v>
      </c>
      <c r="BE887" s="167">
        <f t="shared" si="1078"/>
        <v>0</v>
      </c>
      <c r="BG887" s="167"/>
    </row>
    <row r="888" spans="3:59" ht="14.25" customHeight="1">
      <c r="AE888" s="1" t="str">
        <f t="shared" si="1021"/>
        <v/>
      </c>
      <c r="AF888" s="1">
        <f t="shared" si="1047"/>
        <v>0</v>
      </c>
      <c r="AG888" s="1">
        <f t="shared" ca="1" si="1052"/>
        <v>16</v>
      </c>
      <c r="AH888" s="1" t="str">
        <f t="shared" si="1048"/>
        <v/>
      </c>
      <c r="AI888" s="1" t="str">
        <f t="shared" si="1049"/>
        <v/>
      </c>
      <c r="AJ888" s="1" t="str">
        <f t="shared" si="1050"/>
        <v/>
      </c>
      <c r="AL888" s="167">
        <f t="shared" ref="AL888:BE888" si="1079">+IF($AE888="CC",SUMIF($R888:$V888,AL$9,$R907:$V907),0)</f>
        <v>0</v>
      </c>
      <c r="AM888" s="167">
        <f t="shared" si="1079"/>
        <v>0</v>
      </c>
      <c r="AN888" s="167">
        <f t="shared" si="1079"/>
        <v>0</v>
      </c>
      <c r="AO888" s="167">
        <f t="shared" si="1079"/>
        <v>0</v>
      </c>
      <c r="AP888" s="167">
        <f t="shared" si="1079"/>
        <v>0</v>
      </c>
      <c r="AQ888" s="167">
        <f t="shared" si="1079"/>
        <v>0</v>
      </c>
      <c r="AR888" s="167">
        <f t="shared" si="1079"/>
        <v>0</v>
      </c>
      <c r="AS888" s="167">
        <f t="shared" si="1079"/>
        <v>0</v>
      </c>
      <c r="AT888" s="167">
        <f t="shared" si="1079"/>
        <v>0</v>
      </c>
      <c r="AU888" s="167">
        <f t="shared" si="1079"/>
        <v>0</v>
      </c>
      <c r="AV888" s="167">
        <f t="shared" si="1079"/>
        <v>0</v>
      </c>
      <c r="AW888" s="167">
        <f t="shared" si="1079"/>
        <v>0</v>
      </c>
      <c r="AX888" s="167">
        <f t="shared" si="1079"/>
        <v>0</v>
      </c>
      <c r="AY888" s="167">
        <f t="shared" si="1079"/>
        <v>0</v>
      </c>
      <c r="AZ888" s="167">
        <f t="shared" si="1079"/>
        <v>0</v>
      </c>
      <c r="BA888" s="167">
        <f t="shared" si="1079"/>
        <v>0</v>
      </c>
      <c r="BB888" s="167">
        <f t="shared" si="1079"/>
        <v>0</v>
      </c>
      <c r="BC888" s="167">
        <f t="shared" si="1079"/>
        <v>0</v>
      </c>
      <c r="BD888" s="167">
        <f t="shared" si="1079"/>
        <v>0</v>
      </c>
      <c r="BE888" s="167">
        <f t="shared" si="1079"/>
        <v>0</v>
      </c>
      <c r="BG888" s="167"/>
    </row>
    <row r="889" spans="3:59" s="44" customFormat="1" ht="14.25" customHeight="1" thickBot="1">
      <c r="X889" s="170"/>
      <c r="AE889" s="1" t="str">
        <f t="shared" si="1021"/>
        <v/>
      </c>
      <c r="AF889" s="1">
        <f t="shared" si="1047"/>
        <v>0</v>
      </c>
      <c r="AG889" s="1">
        <f t="shared" ca="1" si="1052"/>
        <v>16</v>
      </c>
      <c r="AH889" s="1" t="str">
        <f t="shared" si="1048"/>
        <v/>
      </c>
      <c r="AI889" s="1" t="str">
        <f t="shared" si="1049"/>
        <v/>
      </c>
      <c r="AJ889" s="1" t="str">
        <f t="shared" si="1050"/>
        <v/>
      </c>
      <c r="AL889" s="167">
        <f t="shared" ref="AL889:BE889" si="1080">+IF($AE889="CC",SUMIF($R889:$V889,AL$9,$R908:$V908),0)</f>
        <v>0</v>
      </c>
      <c r="AM889" s="167">
        <f t="shared" si="1080"/>
        <v>0</v>
      </c>
      <c r="AN889" s="167">
        <f t="shared" si="1080"/>
        <v>0</v>
      </c>
      <c r="AO889" s="167">
        <f t="shared" si="1080"/>
        <v>0</v>
      </c>
      <c r="AP889" s="167">
        <f t="shared" si="1080"/>
        <v>0</v>
      </c>
      <c r="AQ889" s="167">
        <f t="shared" si="1080"/>
        <v>0</v>
      </c>
      <c r="AR889" s="167">
        <f t="shared" si="1080"/>
        <v>0</v>
      </c>
      <c r="AS889" s="167">
        <f t="shared" si="1080"/>
        <v>0</v>
      </c>
      <c r="AT889" s="167">
        <f t="shared" si="1080"/>
        <v>0</v>
      </c>
      <c r="AU889" s="167">
        <f t="shared" si="1080"/>
        <v>0</v>
      </c>
      <c r="AV889" s="167">
        <f t="shared" si="1080"/>
        <v>0</v>
      </c>
      <c r="AW889" s="167">
        <f t="shared" si="1080"/>
        <v>0</v>
      </c>
      <c r="AX889" s="167">
        <f t="shared" si="1080"/>
        <v>0</v>
      </c>
      <c r="AY889" s="167">
        <f t="shared" si="1080"/>
        <v>0</v>
      </c>
      <c r="AZ889" s="167">
        <f t="shared" si="1080"/>
        <v>0</v>
      </c>
      <c r="BA889" s="167">
        <f t="shared" si="1080"/>
        <v>0</v>
      </c>
      <c r="BB889" s="167">
        <f t="shared" si="1080"/>
        <v>0</v>
      </c>
      <c r="BC889" s="167">
        <f t="shared" si="1080"/>
        <v>0</v>
      </c>
      <c r="BD889" s="167">
        <f t="shared" si="1080"/>
        <v>0</v>
      </c>
      <c r="BE889" s="167">
        <f t="shared" si="1080"/>
        <v>0</v>
      </c>
      <c r="BG889" s="170"/>
    </row>
    <row r="890" spans="3:59" s="44" customFormat="1" ht="14.25" customHeight="1" thickBot="1">
      <c r="D890" s="835">
        <f>+'Formulario 1'!$C$20</f>
        <v>0</v>
      </c>
      <c r="E890" s="835"/>
      <c r="F890" s="835"/>
      <c r="H890" s="896"/>
      <c r="I890" s="896"/>
      <c r="O890" s="897" t="str">
        <f>+'Formulario 1'!$F$14</f>
        <v>Provincia:</v>
      </c>
      <c r="P890" s="898"/>
      <c r="Q890" s="899" t="str">
        <f>+'Formulario 1'!$G$14</f>
        <v>GUANACASTE</v>
      </c>
      <c r="R890" s="900"/>
      <c r="S890" s="900"/>
      <c r="T890" s="900"/>
      <c r="U890" s="901"/>
      <c r="V890" s="902" t="s">
        <v>945</v>
      </c>
      <c r="W890" s="903"/>
      <c r="X890" s="906">
        <f>+'Formulario 1'!$C$16</f>
        <v>26780563</v>
      </c>
      <c r="Y890" s="907"/>
      <c r="Z890" s="908"/>
      <c r="AE890" s="1" t="str">
        <f t="shared" si="1021"/>
        <v/>
      </c>
      <c r="AF890" s="1">
        <f t="shared" si="1047"/>
        <v>0</v>
      </c>
      <c r="AG890" s="1">
        <f t="shared" ca="1" si="1052"/>
        <v>16</v>
      </c>
      <c r="AH890" s="1" t="str">
        <f t="shared" si="1048"/>
        <v/>
      </c>
      <c r="AI890" s="1" t="str">
        <f t="shared" si="1049"/>
        <v/>
      </c>
      <c r="AJ890" s="1" t="str">
        <f t="shared" si="1050"/>
        <v/>
      </c>
      <c r="AL890" s="167">
        <f t="shared" ref="AL890:BE890" si="1081">+IF($AE890="CC",SUMIF($R890:$V890,AL$9,$R909:$V909),0)</f>
        <v>0</v>
      </c>
      <c r="AM890" s="167">
        <f t="shared" si="1081"/>
        <v>0</v>
      </c>
      <c r="AN890" s="167">
        <f t="shared" si="1081"/>
        <v>0</v>
      </c>
      <c r="AO890" s="167">
        <f t="shared" si="1081"/>
        <v>0</v>
      </c>
      <c r="AP890" s="167">
        <f t="shared" si="1081"/>
        <v>0</v>
      </c>
      <c r="AQ890" s="167">
        <f t="shared" si="1081"/>
        <v>0</v>
      </c>
      <c r="AR890" s="167">
        <f t="shared" si="1081"/>
        <v>0</v>
      </c>
      <c r="AS890" s="167">
        <f t="shared" si="1081"/>
        <v>0</v>
      </c>
      <c r="AT890" s="167">
        <f t="shared" si="1081"/>
        <v>0</v>
      </c>
      <c r="AU890" s="167">
        <f t="shared" si="1081"/>
        <v>0</v>
      </c>
      <c r="AV890" s="167">
        <f t="shared" si="1081"/>
        <v>0</v>
      </c>
      <c r="AW890" s="167">
        <f t="shared" si="1081"/>
        <v>0</v>
      </c>
      <c r="AX890" s="167">
        <f t="shared" si="1081"/>
        <v>0</v>
      </c>
      <c r="AY890" s="167">
        <f t="shared" si="1081"/>
        <v>0</v>
      </c>
      <c r="AZ890" s="167">
        <f t="shared" si="1081"/>
        <v>0</v>
      </c>
      <c r="BA890" s="167">
        <f t="shared" si="1081"/>
        <v>0</v>
      </c>
      <c r="BB890" s="167">
        <f t="shared" si="1081"/>
        <v>0</v>
      </c>
      <c r="BC890" s="167">
        <f t="shared" si="1081"/>
        <v>0</v>
      </c>
      <c r="BD890" s="167">
        <f t="shared" si="1081"/>
        <v>0</v>
      </c>
      <c r="BE890" s="167">
        <f t="shared" si="1081"/>
        <v>0</v>
      </c>
      <c r="BG890" s="170"/>
    </row>
    <row r="891" spans="3:59" s="44" customFormat="1" ht="14.25" customHeight="1">
      <c r="D891" s="868" t="s">
        <v>946</v>
      </c>
      <c r="E891" s="868"/>
      <c r="F891" s="868"/>
      <c r="H891" s="868" t="s">
        <v>947</v>
      </c>
      <c r="I891" s="868"/>
      <c r="K891" s="302" t="s">
        <v>948</v>
      </c>
      <c r="O891" s="870" t="str">
        <f>+'Formulario 1'!$F$15</f>
        <v>Cantón:</v>
      </c>
      <c r="P891" s="871"/>
      <c r="Q891" s="872" t="str">
        <f>+'Formulario 1'!$G$15</f>
        <v>ABANGARES</v>
      </c>
      <c r="R891" s="873"/>
      <c r="S891" s="873"/>
      <c r="T891" s="873"/>
      <c r="U891" s="874"/>
      <c r="V891" s="904"/>
      <c r="W891" s="905"/>
      <c r="X891" s="909" t="str">
        <f>IF('Formulario 1'!D869="","",'Formulario 1'!D869)</f>
        <v/>
      </c>
      <c r="Y891" s="910"/>
      <c r="Z891" s="911"/>
      <c r="AE891" s="1" t="str">
        <f t="shared" si="1021"/>
        <v/>
      </c>
      <c r="AF891" s="1">
        <f t="shared" si="1047"/>
        <v>0</v>
      </c>
      <c r="AG891" s="1">
        <f t="shared" ca="1" si="1052"/>
        <v>16</v>
      </c>
      <c r="AH891" s="1" t="str">
        <f t="shared" si="1048"/>
        <v/>
      </c>
      <c r="AI891" s="1" t="str">
        <f t="shared" si="1049"/>
        <v/>
      </c>
      <c r="AJ891" s="1" t="str">
        <f t="shared" si="1050"/>
        <v/>
      </c>
      <c r="AL891" s="167">
        <f t="shared" ref="AL891:BE891" si="1082">+IF($AE891="CC",SUMIF($R891:$V891,AL$9,$R910:$V910),0)</f>
        <v>0</v>
      </c>
      <c r="AM891" s="167">
        <f t="shared" si="1082"/>
        <v>0</v>
      </c>
      <c r="AN891" s="167">
        <f t="shared" si="1082"/>
        <v>0</v>
      </c>
      <c r="AO891" s="167">
        <f t="shared" si="1082"/>
        <v>0</v>
      </c>
      <c r="AP891" s="167">
        <f t="shared" si="1082"/>
        <v>0</v>
      </c>
      <c r="AQ891" s="167">
        <f t="shared" si="1082"/>
        <v>0</v>
      </c>
      <c r="AR891" s="167">
        <f t="shared" si="1082"/>
        <v>0</v>
      </c>
      <c r="AS891" s="167">
        <f t="shared" si="1082"/>
        <v>0</v>
      </c>
      <c r="AT891" s="167">
        <f t="shared" si="1082"/>
        <v>0</v>
      </c>
      <c r="AU891" s="167">
        <f t="shared" si="1082"/>
        <v>0</v>
      </c>
      <c r="AV891" s="167">
        <f t="shared" si="1082"/>
        <v>0</v>
      </c>
      <c r="AW891" s="167">
        <f t="shared" si="1082"/>
        <v>0</v>
      </c>
      <c r="AX891" s="167">
        <f t="shared" si="1082"/>
        <v>0</v>
      </c>
      <c r="AY891" s="167">
        <f t="shared" si="1082"/>
        <v>0</v>
      </c>
      <c r="AZ891" s="167">
        <f t="shared" si="1082"/>
        <v>0</v>
      </c>
      <c r="BA891" s="167">
        <f t="shared" si="1082"/>
        <v>0</v>
      </c>
      <c r="BB891" s="167">
        <f t="shared" si="1082"/>
        <v>0</v>
      </c>
      <c r="BC891" s="167">
        <f t="shared" si="1082"/>
        <v>0</v>
      </c>
      <c r="BD891" s="167">
        <f t="shared" si="1082"/>
        <v>0</v>
      </c>
      <c r="BE891" s="167">
        <f t="shared" si="1082"/>
        <v>0</v>
      </c>
      <c r="BG891" s="170"/>
    </row>
    <row r="892" spans="3:59" s="44" customFormat="1" ht="14.25" customHeight="1">
      <c r="O892" s="870" t="str">
        <f>+'Formulario 1'!$F$16</f>
        <v>Distrito:</v>
      </c>
      <c r="P892" s="871"/>
      <c r="Q892" s="872" t="str">
        <f>+'Formulario 1'!$G$16</f>
        <v>COLORADO</v>
      </c>
      <c r="R892" s="873"/>
      <c r="S892" s="873"/>
      <c r="T892" s="873"/>
      <c r="U892" s="874"/>
      <c r="V892" s="875" t="s">
        <v>949</v>
      </c>
      <c r="W892" s="876"/>
      <c r="X892" s="879">
        <f>+'Formulario 1'!$C$17</f>
        <v>26780376</v>
      </c>
      <c r="Y892" s="880"/>
      <c r="Z892" s="881"/>
      <c r="AE892" s="1" t="str">
        <f t="shared" si="1021"/>
        <v/>
      </c>
      <c r="AF892" s="1">
        <f t="shared" si="1047"/>
        <v>0</v>
      </c>
      <c r="AG892" s="1">
        <f t="shared" ca="1" si="1052"/>
        <v>16</v>
      </c>
      <c r="AH892" s="1" t="str">
        <f t="shared" si="1048"/>
        <v/>
      </c>
      <c r="AI892" s="1" t="str">
        <f t="shared" si="1049"/>
        <v/>
      </c>
      <c r="AJ892" s="1" t="str">
        <f t="shared" si="1050"/>
        <v/>
      </c>
      <c r="AL892" s="167">
        <f t="shared" ref="AL892:BE892" si="1083">+IF($AE892="CC",SUMIF($R892:$V892,AL$9,$R911:$V911),0)</f>
        <v>0</v>
      </c>
      <c r="AM892" s="167">
        <f t="shared" si="1083"/>
        <v>0</v>
      </c>
      <c r="AN892" s="167">
        <f t="shared" si="1083"/>
        <v>0</v>
      </c>
      <c r="AO892" s="167">
        <f t="shared" si="1083"/>
        <v>0</v>
      </c>
      <c r="AP892" s="167">
        <f t="shared" si="1083"/>
        <v>0</v>
      </c>
      <c r="AQ892" s="167">
        <f t="shared" si="1083"/>
        <v>0</v>
      </c>
      <c r="AR892" s="167">
        <f t="shared" si="1083"/>
        <v>0</v>
      </c>
      <c r="AS892" s="167">
        <f t="shared" si="1083"/>
        <v>0</v>
      </c>
      <c r="AT892" s="167">
        <f t="shared" si="1083"/>
        <v>0</v>
      </c>
      <c r="AU892" s="167">
        <f t="shared" si="1083"/>
        <v>0</v>
      </c>
      <c r="AV892" s="167">
        <f t="shared" si="1083"/>
        <v>0</v>
      </c>
      <c r="AW892" s="167">
        <f t="shared" si="1083"/>
        <v>0</v>
      </c>
      <c r="AX892" s="167">
        <f t="shared" si="1083"/>
        <v>0</v>
      </c>
      <c r="AY892" s="167">
        <f t="shared" si="1083"/>
        <v>0</v>
      </c>
      <c r="AZ892" s="167">
        <f t="shared" si="1083"/>
        <v>0</v>
      </c>
      <c r="BA892" s="167">
        <f t="shared" si="1083"/>
        <v>0</v>
      </c>
      <c r="BB892" s="167">
        <f t="shared" si="1083"/>
        <v>0</v>
      </c>
      <c r="BC892" s="167">
        <f t="shared" si="1083"/>
        <v>0</v>
      </c>
      <c r="BD892" s="167">
        <f t="shared" si="1083"/>
        <v>0</v>
      </c>
      <c r="BE892" s="167">
        <f t="shared" si="1083"/>
        <v>0</v>
      </c>
      <c r="BG892" s="170"/>
    </row>
    <row r="893" spans="3:59" ht="14.25" customHeight="1" thickBot="1">
      <c r="O893" s="882" t="str">
        <f>+'Formulario 1'!$F$17</f>
        <v>Poblado:</v>
      </c>
      <c r="P893" s="883"/>
      <c r="Q893" s="884" t="str">
        <f>+'Formulario 1'!$G$17</f>
        <v>COLORADO</v>
      </c>
      <c r="R893" s="885"/>
      <c r="S893" s="885"/>
      <c r="T893" s="885"/>
      <c r="U893" s="886"/>
      <c r="V893" s="877"/>
      <c r="W893" s="878"/>
      <c r="X893" s="887" t="str">
        <f>IF('Formulario 1'!D870="","",'Formulario 1'!D870)</f>
        <v/>
      </c>
      <c r="Y893" s="888"/>
      <c r="Z893" s="889"/>
      <c r="AE893" s="1" t="str">
        <f t="shared" si="1021"/>
        <v/>
      </c>
      <c r="AF893" s="1">
        <f t="shared" si="1047"/>
        <v>0</v>
      </c>
      <c r="AG893" s="1">
        <f t="shared" ca="1" si="1052"/>
        <v>16</v>
      </c>
      <c r="AH893" s="1" t="str">
        <f t="shared" si="1048"/>
        <v/>
      </c>
      <c r="AI893" s="1" t="str">
        <f t="shared" si="1049"/>
        <v/>
      </c>
      <c r="AJ893" s="1" t="str">
        <f t="shared" si="1050"/>
        <v/>
      </c>
      <c r="AL893" s="167">
        <f t="shared" ref="AL893:BE893" si="1084">+IF($AE893="CC",SUMIF($R893:$V893,AL$9,$R912:$V912),0)</f>
        <v>0</v>
      </c>
      <c r="AM893" s="167">
        <f t="shared" si="1084"/>
        <v>0</v>
      </c>
      <c r="AN893" s="167">
        <f t="shared" si="1084"/>
        <v>0</v>
      </c>
      <c r="AO893" s="167">
        <f t="shared" si="1084"/>
        <v>0</v>
      </c>
      <c r="AP893" s="167">
        <f t="shared" si="1084"/>
        <v>0</v>
      </c>
      <c r="AQ893" s="167">
        <f t="shared" si="1084"/>
        <v>0</v>
      </c>
      <c r="AR893" s="167">
        <f t="shared" si="1084"/>
        <v>0</v>
      </c>
      <c r="AS893" s="167">
        <f t="shared" si="1084"/>
        <v>0</v>
      </c>
      <c r="AT893" s="167">
        <f t="shared" si="1084"/>
        <v>0</v>
      </c>
      <c r="AU893" s="167">
        <f t="shared" si="1084"/>
        <v>0</v>
      </c>
      <c r="AV893" s="167">
        <f t="shared" si="1084"/>
        <v>0</v>
      </c>
      <c r="AW893" s="167">
        <f t="shared" si="1084"/>
        <v>0</v>
      </c>
      <c r="AX893" s="167">
        <f t="shared" si="1084"/>
        <v>0</v>
      </c>
      <c r="AY893" s="167">
        <f t="shared" si="1084"/>
        <v>0</v>
      </c>
      <c r="AZ893" s="167">
        <f t="shared" si="1084"/>
        <v>0</v>
      </c>
      <c r="BA893" s="167">
        <f t="shared" si="1084"/>
        <v>0</v>
      </c>
      <c r="BB893" s="167">
        <f t="shared" si="1084"/>
        <v>0</v>
      </c>
      <c r="BC893" s="167">
        <f t="shared" si="1084"/>
        <v>0</v>
      </c>
      <c r="BD893" s="167">
        <f t="shared" si="1084"/>
        <v>0</v>
      </c>
      <c r="BE893" s="167">
        <f t="shared" si="1084"/>
        <v>0</v>
      </c>
      <c r="BG893" s="167"/>
    </row>
    <row r="894" spans="3:59" ht="14.25" customHeight="1">
      <c r="X894" s="171"/>
      <c r="Y894" s="45"/>
      <c r="AE894" s="1" t="str">
        <f t="shared" si="1021"/>
        <v/>
      </c>
      <c r="AF894" s="1">
        <f t="shared" si="1047"/>
        <v>0</v>
      </c>
      <c r="AG894" s="1">
        <f t="shared" ca="1" si="1052"/>
        <v>16</v>
      </c>
      <c r="AH894" s="1" t="str">
        <f t="shared" si="1048"/>
        <v/>
      </c>
      <c r="AI894" s="1" t="str">
        <f t="shared" si="1049"/>
        <v/>
      </c>
      <c r="AJ894" s="1" t="str">
        <f t="shared" si="1050"/>
        <v/>
      </c>
      <c r="AL894" s="167">
        <f t="shared" ref="AL894:BE894" si="1085">+IF($AE894="CC",SUMIF($R894:$V894,AL$9,$R913:$V913),0)</f>
        <v>0</v>
      </c>
      <c r="AM894" s="167">
        <f t="shared" si="1085"/>
        <v>0</v>
      </c>
      <c r="AN894" s="167">
        <f t="shared" si="1085"/>
        <v>0</v>
      </c>
      <c r="AO894" s="167">
        <f t="shared" si="1085"/>
        <v>0</v>
      </c>
      <c r="AP894" s="167">
        <f t="shared" si="1085"/>
        <v>0</v>
      </c>
      <c r="AQ894" s="167">
        <f t="shared" si="1085"/>
        <v>0</v>
      </c>
      <c r="AR894" s="167">
        <f t="shared" si="1085"/>
        <v>0</v>
      </c>
      <c r="AS894" s="167">
        <f t="shared" si="1085"/>
        <v>0</v>
      </c>
      <c r="AT894" s="167">
        <f t="shared" si="1085"/>
        <v>0</v>
      </c>
      <c r="AU894" s="167">
        <f t="shared" si="1085"/>
        <v>0</v>
      </c>
      <c r="AV894" s="167">
        <f t="shared" si="1085"/>
        <v>0</v>
      </c>
      <c r="AW894" s="167">
        <f t="shared" si="1085"/>
        <v>0</v>
      </c>
      <c r="AX894" s="167">
        <f t="shared" si="1085"/>
        <v>0</v>
      </c>
      <c r="AY894" s="167">
        <f t="shared" si="1085"/>
        <v>0</v>
      </c>
      <c r="AZ894" s="167">
        <f t="shared" si="1085"/>
        <v>0</v>
      </c>
      <c r="BA894" s="167">
        <f t="shared" si="1085"/>
        <v>0</v>
      </c>
      <c r="BB894" s="167">
        <f t="shared" si="1085"/>
        <v>0</v>
      </c>
      <c r="BC894" s="167">
        <f t="shared" si="1085"/>
        <v>0</v>
      </c>
      <c r="BD894" s="167">
        <f t="shared" si="1085"/>
        <v>0</v>
      </c>
      <c r="BE894" s="167">
        <f t="shared" si="1085"/>
        <v>0</v>
      </c>
      <c r="BG894" s="167"/>
    </row>
    <row r="895" spans="3:59" ht="14.25" customHeight="1" thickBot="1">
      <c r="D895" s="835"/>
      <c r="E895" s="835"/>
      <c r="F895" s="835"/>
      <c r="G895" s="44"/>
      <c r="H895" s="835"/>
      <c r="I895" s="835"/>
      <c r="J895" s="44"/>
      <c r="K895" s="44"/>
      <c r="AE895" s="1" t="str">
        <f t="shared" si="1021"/>
        <v/>
      </c>
      <c r="AF895" s="1">
        <f t="shared" si="1047"/>
        <v>0</v>
      </c>
      <c r="AG895" s="1">
        <f t="shared" ca="1" si="1052"/>
        <v>16</v>
      </c>
      <c r="AH895" s="1" t="str">
        <f t="shared" si="1048"/>
        <v/>
      </c>
      <c r="AI895" s="1" t="str">
        <f t="shared" si="1049"/>
        <v/>
      </c>
      <c r="AJ895" s="1" t="str">
        <f t="shared" si="1050"/>
        <v/>
      </c>
      <c r="AL895" s="167">
        <f t="shared" ref="AL895:BE895" si="1086">+IF($AE895="CC",SUMIF($R895:$V895,AL$9,$R914:$V914),0)</f>
        <v>0</v>
      </c>
      <c r="AM895" s="167">
        <f t="shared" si="1086"/>
        <v>0</v>
      </c>
      <c r="AN895" s="167">
        <f t="shared" si="1086"/>
        <v>0</v>
      </c>
      <c r="AO895" s="167">
        <f t="shared" si="1086"/>
        <v>0</v>
      </c>
      <c r="AP895" s="167">
        <f t="shared" si="1086"/>
        <v>0</v>
      </c>
      <c r="AQ895" s="167">
        <f t="shared" si="1086"/>
        <v>0</v>
      </c>
      <c r="AR895" s="167">
        <f t="shared" si="1086"/>
        <v>0</v>
      </c>
      <c r="AS895" s="167">
        <f t="shared" si="1086"/>
        <v>0</v>
      </c>
      <c r="AT895" s="167">
        <f t="shared" si="1086"/>
        <v>0</v>
      </c>
      <c r="AU895" s="167">
        <f t="shared" si="1086"/>
        <v>0</v>
      </c>
      <c r="AV895" s="167">
        <f t="shared" si="1086"/>
        <v>0</v>
      </c>
      <c r="AW895" s="167">
        <f t="shared" si="1086"/>
        <v>0</v>
      </c>
      <c r="AX895" s="167">
        <f t="shared" si="1086"/>
        <v>0</v>
      </c>
      <c r="AY895" s="167">
        <f t="shared" si="1086"/>
        <v>0</v>
      </c>
      <c r="AZ895" s="167">
        <f t="shared" si="1086"/>
        <v>0</v>
      </c>
      <c r="BA895" s="167">
        <f t="shared" si="1086"/>
        <v>0</v>
      </c>
      <c r="BB895" s="167">
        <f t="shared" si="1086"/>
        <v>0</v>
      </c>
      <c r="BC895" s="167">
        <f t="shared" si="1086"/>
        <v>0</v>
      </c>
      <c r="BD895" s="167">
        <f t="shared" si="1086"/>
        <v>0</v>
      </c>
      <c r="BE895" s="167">
        <f t="shared" si="1086"/>
        <v>0</v>
      </c>
      <c r="BG895" s="167"/>
    </row>
    <row r="896" spans="3:59" ht="14.25" customHeight="1">
      <c r="D896" s="868" t="s">
        <v>950</v>
      </c>
      <c r="E896" s="868"/>
      <c r="F896" s="868"/>
      <c r="G896" s="44"/>
      <c r="H896" s="868" t="s">
        <v>951</v>
      </c>
      <c r="I896" s="868"/>
      <c r="J896" s="44"/>
      <c r="K896" s="302" t="s">
        <v>948</v>
      </c>
      <c r="Z896" s="800" t="s">
        <v>1165</v>
      </c>
      <c r="AA896" s="800"/>
      <c r="AB896" s="800"/>
      <c r="AE896" s="1" t="str">
        <f t="shared" si="1021"/>
        <v/>
      </c>
      <c r="AF896" s="1">
        <f t="shared" si="1047"/>
        <v>0</v>
      </c>
      <c r="AG896" s="1">
        <f t="shared" ca="1" si="1052"/>
        <v>16</v>
      </c>
      <c r="AH896" s="1" t="str">
        <f t="shared" si="1048"/>
        <v/>
      </c>
      <c r="AI896" s="1" t="str">
        <f t="shared" si="1049"/>
        <v/>
      </c>
      <c r="AJ896" s="1" t="str">
        <f t="shared" si="1050"/>
        <v/>
      </c>
      <c r="AL896" s="167">
        <f t="shared" ref="AL896:BE896" si="1087">+IF($AE896="CC",SUMIF($R896:$V896,AL$9,$R915:$V915),0)</f>
        <v>0</v>
      </c>
      <c r="AM896" s="167">
        <f t="shared" si="1087"/>
        <v>0</v>
      </c>
      <c r="AN896" s="167">
        <f t="shared" si="1087"/>
        <v>0</v>
      </c>
      <c r="AO896" s="167">
        <f t="shared" si="1087"/>
        <v>0</v>
      </c>
      <c r="AP896" s="167">
        <f t="shared" si="1087"/>
        <v>0</v>
      </c>
      <c r="AQ896" s="167">
        <f t="shared" si="1087"/>
        <v>0</v>
      </c>
      <c r="AR896" s="167">
        <f t="shared" si="1087"/>
        <v>0</v>
      </c>
      <c r="AS896" s="167">
        <f t="shared" si="1087"/>
        <v>0</v>
      </c>
      <c r="AT896" s="167">
        <f t="shared" si="1087"/>
        <v>0</v>
      </c>
      <c r="AU896" s="167">
        <f t="shared" si="1087"/>
        <v>0</v>
      </c>
      <c r="AV896" s="167">
        <f t="shared" si="1087"/>
        <v>0</v>
      </c>
      <c r="AW896" s="167">
        <f t="shared" si="1087"/>
        <v>0</v>
      </c>
      <c r="AX896" s="167">
        <f t="shared" si="1087"/>
        <v>0</v>
      </c>
      <c r="AY896" s="167">
        <f t="shared" si="1087"/>
        <v>0</v>
      </c>
      <c r="AZ896" s="167">
        <f t="shared" si="1087"/>
        <v>0</v>
      </c>
      <c r="BA896" s="167">
        <f t="shared" si="1087"/>
        <v>0</v>
      </c>
      <c r="BB896" s="167">
        <f t="shared" si="1087"/>
        <v>0</v>
      </c>
      <c r="BC896" s="167">
        <f t="shared" si="1087"/>
        <v>0</v>
      </c>
      <c r="BD896" s="167">
        <f t="shared" si="1087"/>
        <v>0</v>
      </c>
      <c r="BE896" s="167">
        <f t="shared" si="1087"/>
        <v>0</v>
      </c>
      <c r="BG896" s="167"/>
    </row>
    <row r="897" spans="1:59" ht="18" customHeight="1">
      <c r="A897" s="160">
        <f>+A841+1</f>
        <v>17</v>
      </c>
      <c r="B897" s="159">
        <f>+LOOKUP(A897,'Hoja de Cálculo'!$S$20:$S$45,'Hoja de Cálculo'!$T$20:$T$45)</f>
        <v>13</v>
      </c>
      <c r="C897" s="971" t="s">
        <v>66</v>
      </c>
      <c r="D897" s="971"/>
      <c r="E897" s="971"/>
      <c r="F897" s="971"/>
      <c r="G897" s="971"/>
      <c r="H897" s="971"/>
      <c r="I897" s="971"/>
      <c r="J897" s="971"/>
      <c r="K897" s="971"/>
      <c r="L897" s="971"/>
      <c r="M897" s="971"/>
      <c r="N897" s="971"/>
      <c r="O897" s="971"/>
      <c r="P897" s="971"/>
      <c r="Q897" s="971"/>
      <c r="R897" s="971"/>
      <c r="S897" s="971"/>
      <c r="T897" s="971"/>
      <c r="U897" s="971"/>
      <c r="V897" s="971"/>
      <c r="W897" s="971"/>
      <c r="X897" s="971"/>
      <c r="Y897" s="971"/>
      <c r="Z897" s="971"/>
      <c r="AA897" s="971"/>
      <c r="AE897" s="1" t="str">
        <f t="shared" si="1021"/>
        <v/>
      </c>
      <c r="AF897" s="1">
        <f t="shared" si="1047"/>
        <v>0</v>
      </c>
      <c r="AG897" s="1">
        <f t="shared" ca="1" si="1052"/>
        <v>16</v>
      </c>
      <c r="AH897" s="1" t="str">
        <f t="shared" si="1048"/>
        <v/>
      </c>
      <c r="AI897" s="1" t="str">
        <f t="shared" si="1049"/>
        <v/>
      </c>
      <c r="AJ897" s="1" t="str">
        <f t="shared" si="1050"/>
        <v/>
      </c>
      <c r="AL897" s="167">
        <f t="shared" ref="AL897:BE897" si="1088">+IF($AE897="CC",SUMIF($R897:$V897,AL$9,$R916:$V916),0)</f>
        <v>0</v>
      </c>
      <c r="AM897" s="167">
        <f t="shared" si="1088"/>
        <v>0</v>
      </c>
      <c r="AN897" s="167">
        <f t="shared" si="1088"/>
        <v>0</v>
      </c>
      <c r="AO897" s="167">
        <f t="shared" si="1088"/>
        <v>0</v>
      </c>
      <c r="AP897" s="167">
        <f t="shared" si="1088"/>
        <v>0</v>
      </c>
      <c r="AQ897" s="167">
        <f t="shared" si="1088"/>
        <v>0</v>
      </c>
      <c r="AR897" s="167">
        <f t="shared" si="1088"/>
        <v>0</v>
      </c>
      <c r="AS897" s="167">
        <f t="shared" si="1088"/>
        <v>0</v>
      </c>
      <c r="AT897" s="167">
        <f t="shared" si="1088"/>
        <v>0</v>
      </c>
      <c r="AU897" s="167">
        <f t="shared" si="1088"/>
        <v>0</v>
      </c>
      <c r="AV897" s="167">
        <f t="shared" si="1088"/>
        <v>0</v>
      </c>
      <c r="AW897" s="167">
        <f t="shared" si="1088"/>
        <v>0</v>
      </c>
      <c r="AX897" s="167">
        <f t="shared" si="1088"/>
        <v>0</v>
      </c>
      <c r="AY897" s="167">
        <f t="shared" si="1088"/>
        <v>0</v>
      </c>
      <c r="AZ897" s="167">
        <f t="shared" si="1088"/>
        <v>0</v>
      </c>
      <c r="BA897" s="167">
        <f t="shared" si="1088"/>
        <v>0</v>
      </c>
      <c r="BB897" s="167">
        <f t="shared" si="1088"/>
        <v>0</v>
      </c>
      <c r="BC897" s="167">
        <f t="shared" si="1088"/>
        <v>0</v>
      </c>
      <c r="BD897" s="167">
        <f t="shared" si="1088"/>
        <v>0</v>
      </c>
      <c r="BE897" s="167">
        <f t="shared" si="1088"/>
        <v>0</v>
      </c>
      <c r="BG897" s="167"/>
    </row>
    <row r="898" spans="1:59" ht="16.5" customHeight="1">
      <c r="C898" s="963" t="s">
        <v>921</v>
      </c>
      <c r="D898" s="963"/>
      <c r="E898" s="963"/>
      <c r="F898" s="963"/>
      <c r="G898" s="963"/>
      <c r="H898" s="963"/>
      <c r="I898" s="963"/>
      <c r="J898" s="963"/>
      <c r="K898" s="963"/>
      <c r="L898" s="963"/>
      <c r="M898" s="963"/>
      <c r="N898" s="963"/>
      <c r="O898" s="963"/>
      <c r="P898" s="963"/>
      <c r="Q898" s="963"/>
      <c r="R898" s="963"/>
      <c r="S898" s="963"/>
      <c r="T898" s="963"/>
      <c r="U898" s="963"/>
      <c r="V898" s="963"/>
      <c r="W898" s="963"/>
      <c r="X898" s="963"/>
      <c r="Y898" s="963"/>
      <c r="Z898" s="963"/>
      <c r="AA898" s="963"/>
      <c r="AE898" s="1" t="str">
        <f t="shared" si="1021"/>
        <v/>
      </c>
      <c r="AF898" s="1">
        <f t="shared" si="1047"/>
        <v>0</v>
      </c>
      <c r="AG898" s="1">
        <f t="shared" ca="1" si="1052"/>
        <v>16</v>
      </c>
      <c r="AH898" s="1" t="str">
        <f t="shared" si="1048"/>
        <v/>
      </c>
      <c r="AI898" s="1" t="str">
        <f t="shared" si="1049"/>
        <v/>
      </c>
      <c r="AJ898" s="1" t="str">
        <f t="shared" si="1050"/>
        <v/>
      </c>
      <c r="AL898" s="167">
        <f t="shared" ref="AL898:BE898" si="1089">+IF($AE898="CC",SUMIF($R898:$V898,AL$9,$R917:$V917),0)</f>
        <v>0</v>
      </c>
      <c r="AM898" s="167">
        <f t="shared" si="1089"/>
        <v>0</v>
      </c>
      <c r="AN898" s="167">
        <f t="shared" si="1089"/>
        <v>0</v>
      </c>
      <c r="AO898" s="167">
        <f t="shared" si="1089"/>
        <v>0</v>
      </c>
      <c r="AP898" s="167">
        <f t="shared" si="1089"/>
        <v>0</v>
      </c>
      <c r="AQ898" s="167">
        <f t="shared" si="1089"/>
        <v>0</v>
      </c>
      <c r="AR898" s="167">
        <f t="shared" si="1089"/>
        <v>0</v>
      </c>
      <c r="AS898" s="167">
        <f t="shared" si="1089"/>
        <v>0</v>
      </c>
      <c r="AT898" s="167">
        <f t="shared" si="1089"/>
        <v>0</v>
      </c>
      <c r="AU898" s="167">
        <f t="shared" si="1089"/>
        <v>0</v>
      </c>
      <c r="AV898" s="167">
        <f t="shared" si="1089"/>
        <v>0</v>
      </c>
      <c r="AW898" s="167">
        <f t="shared" si="1089"/>
        <v>0</v>
      </c>
      <c r="AX898" s="167">
        <f t="shared" si="1089"/>
        <v>0</v>
      </c>
      <c r="AY898" s="167">
        <f t="shared" si="1089"/>
        <v>0</v>
      </c>
      <c r="AZ898" s="167">
        <f t="shared" si="1089"/>
        <v>0</v>
      </c>
      <c r="BA898" s="167">
        <f t="shared" si="1089"/>
        <v>0</v>
      </c>
      <c r="BB898" s="167">
        <f t="shared" si="1089"/>
        <v>0</v>
      </c>
      <c r="BC898" s="167">
        <f t="shared" si="1089"/>
        <v>0</v>
      </c>
      <c r="BD898" s="167">
        <f t="shared" si="1089"/>
        <v>0</v>
      </c>
      <c r="BE898" s="167">
        <f t="shared" si="1089"/>
        <v>0</v>
      </c>
      <c r="BG898" s="167"/>
    </row>
    <row r="899" spans="1:59" ht="16.5" customHeight="1">
      <c r="C899" s="963" t="s">
        <v>922</v>
      </c>
      <c r="D899" s="963"/>
      <c r="E899" s="963"/>
      <c r="F899" s="963"/>
      <c r="G899" s="963"/>
      <c r="H899" s="963"/>
      <c r="I899" s="963"/>
      <c r="J899" s="963"/>
      <c r="K899" s="963"/>
      <c r="L899" s="963"/>
      <c r="M899" s="963"/>
      <c r="N899" s="963"/>
      <c r="O899" s="963"/>
      <c r="P899" s="963"/>
      <c r="Q899" s="963"/>
      <c r="R899" s="963"/>
      <c r="S899" s="963"/>
      <c r="T899" s="963"/>
      <c r="U899" s="963"/>
      <c r="V899" s="963"/>
      <c r="W899" s="963"/>
      <c r="X899" s="963"/>
      <c r="Y899" s="963"/>
      <c r="Z899" s="963"/>
      <c r="AA899" s="963"/>
      <c r="AE899" s="1" t="str">
        <f t="shared" si="1021"/>
        <v/>
      </c>
      <c r="AF899" s="1">
        <f t="shared" si="1047"/>
        <v>0</v>
      </c>
      <c r="AG899" s="1">
        <f t="shared" ca="1" si="1052"/>
        <v>16</v>
      </c>
      <c r="AH899" s="1" t="str">
        <f t="shared" si="1048"/>
        <v/>
      </c>
      <c r="AI899" s="1" t="str">
        <f t="shared" si="1049"/>
        <v/>
      </c>
      <c r="AJ899" s="1" t="str">
        <f t="shared" si="1050"/>
        <v/>
      </c>
      <c r="AL899" s="167">
        <f t="shared" ref="AL899:BE899" si="1090">+IF($AE899="CC",SUMIF($R899:$V899,AL$9,$R918:$V918),0)</f>
        <v>0</v>
      </c>
      <c r="AM899" s="167">
        <f t="shared" si="1090"/>
        <v>0</v>
      </c>
      <c r="AN899" s="167">
        <f t="shared" si="1090"/>
        <v>0</v>
      </c>
      <c r="AO899" s="167">
        <f t="shared" si="1090"/>
        <v>0</v>
      </c>
      <c r="AP899" s="167">
        <f t="shared" si="1090"/>
        <v>0</v>
      </c>
      <c r="AQ899" s="167">
        <f t="shared" si="1090"/>
        <v>0</v>
      </c>
      <c r="AR899" s="167">
        <f t="shared" si="1090"/>
        <v>0</v>
      </c>
      <c r="AS899" s="167">
        <f t="shared" si="1090"/>
        <v>0</v>
      </c>
      <c r="AT899" s="167">
        <f t="shared" si="1090"/>
        <v>0</v>
      </c>
      <c r="AU899" s="167">
        <f t="shared" si="1090"/>
        <v>0</v>
      </c>
      <c r="AV899" s="167">
        <f t="shared" si="1090"/>
        <v>0</v>
      </c>
      <c r="AW899" s="167">
        <f t="shared" si="1090"/>
        <v>0</v>
      </c>
      <c r="AX899" s="167">
        <f t="shared" si="1090"/>
        <v>0</v>
      </c>
      <c r="AY899" s="167">
        <f t="shared" si="1090"/>
        <v>0</v>
      </c>
      <c r="AZ899" s="167">
        <f t="shared" si="1090"/>
        <v>0</v>
      </c>
      <c r="BA899" s="167">
        <f t="shared" si="1090"/>
        <v>0</v>
      </c>
      <c r="BB899" s="167">
        <f t="shared" si="1090"/>
        <v>0</v>
      </c>
      <c r="BC899" s="167">
        <f t="shared" si="1090"/>
        <v>0</v>
      </c>
      <c r="BD899" s="167">
        <f t="shared" si="1090"/>
        <v>0</v>
      </c>
      <c r="BE899" s="167">
        <f t="shared" si="1090"/>
        <v>0</v>
      </c>
      <c r="BG899" s="167"/>
    </row>
    <row r="900" spans="1:59" ht="16.5" customHeight="1">
      <c r="C900" s="963" t="s">
        <v>952</v>
      </c>
      <c r="D900" s="963"/>
      <c r="E900" s="963"/>
      <c r="F900" s="963"/>
      <c r="G900" s="963"/>
      <c r="H900" s="963"/>
      <c r="I900" s="963"/>
      <c r="J900" s="963"/>
      <c r="K900" s="963"/>
      <c r="L900" s="963"/>
      <c r="M900" s="963"/>
      <c r="N900" s="963"/>
      <c r="O900" s="963"/>
      <c r="P900" s="963"/>
      <c r="Q900" s="963"/>
      <c r="R900" s="963"/>
      <c r="S900" s="963"/>
      <c r="T900" s="963"/>
      <c r="U900" s="963"/>
      <c r="V900" s="963"/>
      <c r="W900" s="963"/>
      <c r="X900" s="963"/>
      <c r="Y900" s="963"/>
      <c r="Z900" s="963"/>
      <c r="AA900" s="963"/>
      <c r="AE900" s="1" t="str">
        <f t="shared" si="1021"/>
        <v/>
      </c>
      <c r="AF900" s="1">
        <f t="shared" si="1047"/>
        <v>0</v>
      </c>
      <c r="AG900" s="1">
        <f t="shared" ca="1" si="1052"/>
        <v>16</v>
      </c>
      <c r="AH900" s="1" t="str">
        <f t="shared" si="1048"/>
        <v/>
      </c>
      <c r="AI900" s="1" t="str">
        <f t="shared" si="1049"/>
        <v/>
      </c>
      <c r="AJ900" s="1" t="str">
        <f t="shared" si="1050"/>
        <v/>
      </c>
      <c r="AL900" s="167">
        <f t="shared" ref="AL900:BE900" si="1091">+IF($AE900="CC",SUMIF($R900:$V900,AL$9,$R919:$V919),0)</f>
        <v>0</v>
      </c>
      <c r="AM900" s="167">
        <f t="shared" si="1091"/>
        <v>0</v>
      </c>
      <c r="AN900" s="167">
        <f t="shared" si="1091"/>
        <v>0</v>
      </c>
      <c r="AO900" s="167">
        <f t="shared" si="1091"/>
        <v>0</v>
      </c>
      <c r="AP900" s="167">
        <f t="shared" si="1091"/>
        <v>0</v>
      </c>
      <c r="AQ900" s="167">
        <f t="shared" si="1091"/>
        <v>0</v>
      </c>
      <c r="AR900" s="167">
        <f t="shared" si="1091"/>
        <v>0</v>
      </c>
      <c r="AS900" s="167">
        <f t="shared" si="1091"/>
        <v>0</v>
      </c>
      <c r="AT900" s="167">
        <f t="shared" si="1091"/>
        <v>0</v>
      </c>
      <c r="AU900" s="167">
        <f t="shared" si="1091"/>
        <v>0</v>
      </c>
      <c r="AV900" s="167">
        <f t="shared" si="1091"/>
        <v>0</v>
      </c>
      <c r="AW900" s="167">
        <f t="shared" si="1091"/>
        <v>0</v>
      </c>
      <c r="AX900" s="167">
        <f t="shared" si="1091"/>
        <v>0</v>
      </c>
      <c r="AY900" s="167">
        <f t="shared" si="1091"/>
        <v>0</v>
      </c>
      <c r="AZ900" s="167">
        <f t="shared" si="1091"/>
        <v>0</v>
      </c>
      <c r="BA900" s="167">
        <f t="shared" si="1091"/>
        <v>0</v>
      </c>
      <c r="BB900" s="167">
        <f t="shared" si="1091"/>
        <v>0</v>
      </c>
      <c r="BC900" s="167">
        <f t="shared" si="1091"/>
        <v>0</v>
      </c>
      <c r="BD900" s="167">
        <f t="shared" si="1091"/>
        <v>0</v>
      </c>
      <c r="BE900" s="167">
        <f t="shared" si="1091"/>
        <v>0</v>
      </c>
      <c r="BG900" s="167"/>
    </row>
    <row r="901" spans="1:59" ht="15" customHeight="1" thickBot="1">
      <c r="C901" s="86"/>
      <c r="D901" s="86"/>
      <c r="E901" s="86"/>
      <c r="F901" s="86"/>
      <c r="G901" s="87"/>
      <c r="H901" s="87"/>
      <c r="I901" s="86"/>
      <c r="J901" s="86"/>
      <c r="K901" s="86"/>
      <c r="L901" s="86"/>
      <c r="M901" s="86"/>
      <c r="N901" s="88"/>
      <c r="O901" s="86"/>
      <c r="P901" s="86"/>
      <c r="Q901" s="86"/>
      <c r="R901" s="86"/>
      <c r="S901" s="86"/>
      <c r="T901" s="86"/>
      <c r="U901" s="86"/>
      <c r="V901" s="86"/>
      <c r="W901" s="86"/>
      <c r="X901" s="165"/>
      <c r="Y901" s="86"/>
      <c r="Z901" s="86"/>
      <c r="AA901" s="86"/>
      <c r="AE901" s="1" t="str">
        <f t="shared" si="1021"/>
        <v/>
      </c>
      <c r="AF901" s="1">
        <f t="shared" si="1047"/>
        <v>0</v>
      </c>
      <c r="AG901" s="1">
        <f t="shared" ca="1" si="1052"/>
        <v>16</v>
      </c>
      <c r="AH901" s="1" t="str">
        <f t="shared" si="1048"/>
        <v/>
      </c>
      <c r="AI901" s="1" t="str">
        <f t="shared" si="1049"/>
        <v/>
      </c>
      <c r="AJ901" s="1" t="str">
        <f t="shared" si="1050"/>
        <v/>
      </c>
      <c r="AL901" s="167">
        <f t="shared" ref="AL901:BE901" si="1092">+IF($AE901="CC",SUMIF($R901:$V901,AL$9,$R920:$V920),0)</f>
        <v>0</v>
      </c>
      <c r="AM901" s="167">
        <f t="shared" si="1092"/>
        <v>0</v>
      </c>
      <c r="AN901" s="167">
        <f t="shared" si="1092"/>
        <v>0</v>
      </c>
      <c r="AO901" s="167">
        <f t="shared" si="1092"/>
        <v>0</v>
      </c>
      <c r="AP901" s="167">
        <f t="shared" si="1092"/>
        <v>0</v>
      </c>
      <c r="AQ901" s="167">
        <f t="shared" si="1092"/>
        <v>0</v>
      </c>
      <c r="AR901" s="167">
        <f t="shared" si="1092"/>
        <v>0</v>
      </c>
      <c r="AS901" s="167">
        <f t="shared" si="1092"/>
        <v>0</v>
      </c>
      <c r="AT901" s="167">
        <f t="shared" si="1092"/>
        <v>0</v>
      </c>
      <c r="AU901" s="167">
        <f t="shared" si="1092"/>
        <v>0</v>
      </c>
      <c r="AV901" s="167">
        <f t="shared" si="1092"/>
        <v>0</v>
      </c>
      <c r="AW901" s="167">
        <f t="shared" si="1092"/>
        <v>0</v>
      </c>
      <c r="AX901" s="167">
        <f t="shared" si="1092"/>
        <v>0</v>
      </c>
      <c r="AY901" s="167">
        <f t="shared" si="1092"/>
        <v>0</v>
      </c>
      <c r="AZ901" s="167">
        <f t="shared" si="1092"/>
        <v>0</v>
      </c>
      <c r="BA901" s="167">
        <f t="shared" si="1092"/>
        <v>0</v>
      </c>
      <c r="BB901" s="167">
        <f t="shared" si="1092"/>
        <v>0</v>
      </c>
      <c r="BC901" s="167">
        <f t="shared" si="1092"/>
        <v>0</v>
      </c>
      <c r="BD901" s="167">
        <f t="shared" si="1092"/>
        <v>0</v>
      </c>
      <c r="BE901" s="167">
        <f t="shared" si="1092"/>
        <v>0</v>
      </c>
      <c r="BG901" s="167"/>
    </row>
    <row r="902" spans="1:59" ht="15.75" customHeight="1" thickBot="1">
      <c r="C902" s="964" t="s">
        <v>953</v>
      </c>
      <c r="D902" s="965"/>
      <c r="E902" s="966" t="str">
        <f>+'Formulario 1'!$D$9</f>
        <v>LICEO DE COLORADO</v>
      </c>
      <c r="F902" s="966"/>
      <c r="G902" s="966"/>
      <c r="H902" s="966"/>
      <c r="I902" s="964" t="s">
        <v>897</v>
      </c>
      <c r="J902" s="967"/>
      <c r="K902" s="966" t="str">
        <f>+'Formulario 1'!$C$14</f>
        <v>CAÑAS</v>
      </c>
      <c r="L902" s="966"/>
      <c r="M902" s="966"/>
      <c r="N902" s="964" t="s">
        <v>898</v>
      </c>
      <c r="O902" s="965"/>
      <c r="P902" s="89">
        <f>+'Formulario 1'!$C$15</f>
        <v>4</v>
      </c>
      <c r="Q902" s="964" t="s">
        <v>916</v>
      </c>
      <c r="R902" s="965"/>
      <c r="S902" s="965"/>
      <c r="T902" s="965"/>
      <c r="U902" s="965"/>
      <c r="V902" s="965"/>
      <c r="W902" s="966">
        <f>+'Formulario 1'!$E$7</f>
        <v>4113</v>
      </c>
      <c r="X902" s="968"/>
      <c r="Y902" s="304" t="s">
        <v>923</v>
      </c>
      <c r="Z902" s="969">
        <f ca="1">+'Formulario 1'!$H$72</f>
        <v>45513</v>
      </c>
      <c r="AA902" s="970"/>
      <c r="AE902" s="1" t="str">
        <f t="shared" si="1021"/>
        <v/>
      </c>
      <c r="AF902" s="1">
        <f t="shared" si="1047"/>
        <v>0</v>
      </c>
      <c r="AG902" s="1">
        <f t="shared" ca="1" si="1052"/>
        <v>16</v>
      </c>
      <c r="AH902" s="1" t="str">
        <f t="shared" si="1048"/>
        <v/>
      </c>
      <c r="AI902" s="1" t="str">
        <f t="shared" si="1049"/>
        <v/>
      </c>
      <c r="AJ902" s="1" t="str">
        <f t="shared" si="1050"/>
        <v/>
      </c>
      <c r="AL902" s="167">
        <f t="shared" ref="AL902:BE902" si="1093">+IF($AE902="CC",SUMIF($R902:$V902,AL$9,$R921:$V921),0)</f>
        <v>0</v>
      </c>
      <c r="AM902" s="167">
        <f t="shared" si="1093"/>
        <v>0</v>
      </c>
      <c r="AN902" s="167">
        <f t="shared" si="1093"/>
        <v>0</v>
      </c>
      <c r="AO902" s="167">
        <f t="shared" si="1093"/>
        <v>0</v>
      </c>
      <c r="AP902" s="167">
        <f t="shared" si="1093"/>
        <v>0</v>
      </c>
      <c r="AQ902" s="167">
        <f t="shared" si="1093"/>
        <v>0</v>
      </c>
      <c r="AR902" s="167">
        <f t="shared" si="1093"/>
        <v>0</v>
      </c>
      <c r="AS902" s="167">
        <f t="shared" si="1093"/>
        <v>0</v>
      </c>
      <c r="AT902" s="167">
        <f t="shared" si="1093"/>
        <v>0</v>
      </c>
      <c r="AU902" s="167">
        <f t="shared" si="1093"/>
        <v>0</v>
      </c>
      <c r="AV902" s="167">
        <f t="shared" si="1093"/>
        <v>0</v>
      </c>
      <c r="AW902" s="167">
        <f t="shared" si="1093"/>
        <v>0</v>
      </c>
      <c r="AX902" s="167">
        <f t="shared" si="1093"/>
        <v>0</v>
      </c>
      <c r="AY902" s="167">
        <f t="shared" si="1093"/>
        <v>0</v>
      </c>
      <c r="AZ902" s="167">
        <f t="shared" si="1093"/>
        <v>0</v>
      </c>
      <c r="BA902" s="167">
        <f t="shared" si="1093"/>
        <v>0</v>
      </c>
      <c r="BB902" s="167">
        <f t="shared" si="1093"/>
        <v>0</v>
      </c>
      <c r="BC902" s="167">
        <f t="shared" si="1093"/>
        <v>0</v>
      </c>
      <c r="BD902" s="167">
        <f t="shared" si="1093"/>
        <v>0</v>
      </c>
      <c r="BE902" s="167">
        <f t="shared" si="1093"/>
        <v>0</v>
      </c>
      <c r="BG902" s="167"/>
    </row>
    <row r="903" spans="1:59" ht="15.75" thickBot="1">
      <c r="C903" s="66"/>
      <c r="D903" s="66"/>
      <c r="E903" s="66"/>
      <c r="F903" s="66"/>
      <c r="G903" s="66"/>
      <c r="H903" s="66"/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166"/>
      <c r="Y903" s="66"/>
      <c r="Z903" s="66"/>
      <c r="AA903" s="66"/>
      <c r="AE903" s="1" t="str">
        <f t="shared" si="1021"/>
        <v/>
      </c>
      <c r="AF903" s="1">
        <f t="shared" si="1047"/>
        <v>0</v>
      </c>
      <c r="AG903" s="1">
        <f t="shared" ca="1" si="1052"/>
        <v>16</v>
      </c>
      <c r="AH903" s="1" t="str">
        <f t="shared" si="1048"/>
        <v/>
      </c>
      <c r="AI903" s="1" t="str">
        <f t="shared" si="1049"/>
        <v/>
      </c>
      <c r="AJ903" s="1" t="str">
        <f t="shared" si="1050"/>
        <v/>
      </c>
      <c r="AL903" s="167">
        <f t="shared" ref="AL903:BE903" si="1094">+IF($AE903="CC",SUMIF($R903:$V903,AL$9,$R922:$V922),0)</f>
        <v>0</v>
      </c>
      <c r="AM903" s="167">
        <f t="shared" si="1094"/>
        <v>0</v>
      </c>
      <c r="AN903" s="167">
        <f t="shared" si="1094"/>
        <v>0</v>
      </c>
      <c r="AO903" s="167">
        <f t="shared" si="1094"/>
        <v>0</v>
      </c>
      <c r="AP903" s="167">
        <f t="shared" si="1094"/>
        <v>0</v>
      </c>
      <c r="AQ903" s="167">
        <f t="shared" si="1094"/>
        <v>0</v>
      </c>
      <c r="AR903" s="167">
        <f t="shared" si="1094"/>
        <v>0</v>
      </c>
      <c r="AS903" s="167">
        <f t="shared" si="1094"/>
        <v>0</v>
      </c>
      <c r="AT903" s="167">
        <f t="shared" si="1094"/>
        <v>0</v>
      </c>
      <c r="AU903" s="167">
        <f t="shared" si="1094"/>
        <v>0</v>
      </c>
      <c r="AV903" s="167">
        <f t="shared" si="1094"/>
        <v>0</v>
      </c>
      <c r="AW903" s="167">
        <f t="shared" si="1094"/>
        <v>0</v>
      </c>
      <c r="AX903" s="167">
        <f t="shared" si="1094"/>
        <v>0</v>
      </c>
      <c r="AY903" s="167">
        <f t="shared" si="1094"/>
        <v>0</v>
      </c>
      <c r="AZ903" s="167">
        <f t="shared" si="1094"/>
        <v>0</v>
      </c>
      <c r="BA903" s="167">
        <f t="shared" si="1094"/>
        <v>0</v>
      </c>
      <c r="BB903" s="167">
        <f t="shared" si="1094"/>
        <v>0</v>
      </c>
      <c r="BC903" s="167">
        <f t="shared" si="1094"/>
        <v>0</v>
      </c>
      <c r="BD903" s="167">
        <f t="shared" si="1094"/>
        <v>0</v>
      </c>
      <c r="BE903" s="167">
        <f t="shared" si="1094"/>
        <v>0</v>
      </c>
      <c r="BG903" s="167"/>
    </row>
    <row r="904" spans="1:59" ht="23.25" customHeight="1" thickBot="1">
      <c r="A904" s="927" t="s">
        <v>958</v>
      </c>
      <c r="B904" s="930" t="s">
        <v>985</v>
      </c>
      <c r="C904" s="933" t="str">
        <f>IF(LOOKUP(A897,'Hoja de Cálculo'!$S$20:$S$45,'Hoja de Cálculo'!$V$20:$V$45)="","n.a.",LOOKUP(A897,'Hoja de Cálculo'!$S$20:$S$45,'Hoja de Cálculo'!$V$20:$V$45))</f>
        <v>n.a.</v>
      </c>
      <c r="D904" s="933"/>
      <c r="E904" s="933"/>
      <c r="F904" s="933"/>
      <c r="G904" s="933"/>
      <c r="H904" s="933"/>
      <c r="I904" s="933"/>
      <c r="J904" s="933"/>
      <c r="K904" s="933"/>
      <c r="L904" s="934"/>
      <c r="M904" s="934"/>
      <c r="N904" s="934"/>
      <c r="O904" s="934"/>
      <c r="P904" s="934"/>
      <c r="Q904" s="934"/>
      <c r="R904" s="934"/>
      <c r="S904" s="934"/>
      <c r="T904" s="934"/>
      <c r="U904" s="934"/>
      <c r="V904" s="934"/>
      <c r="W904" s="934"/>
      <c r="X904" s="934"/>
      <c r="Y904" s="933"/>
      <c r="Z904" s="933"/>
      <c r="AA904" s="935"/>
      <c r="AB904" s="936" t="s">
        <v>924</v>
      </c>
      <c r="AE904" s="1" t="str">
        <f t="shared" si="1021"/>
        <v/>
      </c>
      <c r="AF904" s="1">
        <f t="shared" si="1047"/>
        <v>0</v>
      </c>
      <c r="AG904" s="1">
        <f t="shared" ca="1" si="1052"/>
        <v>16</v>
      </c>
      <c r="AH904" s="1" t="str">
        <f t="shared" si="1048"/>
        <v/>
      </c>
      <c r="AI904" s="1" t="str">
        <f t="shared" si="1049"/>
        <v/>
      </c>
      <c r="AJ904" s="1" t="str">
        <f t="shared" si="1050"/>
        <v/>
      </c>
      <c r="AL904" s="167">
        <f t="shared" ref="AL904:BE904" si="1095">+IF($AE904="CC",SUMIF($R904:$V904,AL$9,$R923:$V923),0)</f>
        <v>0</v>
      </c>
      <c r="AM904" s="167">
        <f t="shared" si="1095"/>
        <v>0</v>
      </c>
      <c r="AN904" s="167">
        <f t="shared" si="1095"/>
        <v>0</v>
      </c>
      <c r="AO904" s="167">
        <f t="shared" si="1095"/>
        <v>0</v>
      </c>
      <c r="AP904" s="167">
        <f t="shared" si="1095"/>
        <v>0</v>
      </c>
      <c r="AQ904" s="167">
        <f t="shared" si="1095"/>
        <v>0</v>
      </c>
      <c r="AR904" s="167">
        <f t="shared" si="1095"/>
        <v>0</v>
      </c>
      <c r="AS904" s="167">
        <f t="shared" si="1095"/>
        <v>0</v>
      </c>
      <c r="AT904" s="167">
        <f t="shared" si="1095"/>
        <v>0</v>
      </c>
      <c r="AU904" s="167">
        <f t="shared" si="1095"/>
        <v>0</v>
      </c>
      <c r="AV904" s="167">
        <f t="shared" si="1095"/>
        <v>0</v>
      </c>
      <c r="AW904" s="167">
        <f t="shared" si="1095"/>
        <v>0</v>
      </c>
      <c r="AX904" s="167">
        <f t="shared" si="1095"/>
        <v>0</v>
      </c>
      <c r="AY904" s="167">
        <f t="shared" si="1095"/>
        <v>0</v>
      </c>
      <c r="AZ904" s="167">
        <f t="shared" si="1095"/>
        <v>0</v>
      </c>
      <c r="BA904" s="167">
        <f t="shared" si="1095"/>
        <v>0</v>
      </c>
      <c r="BB904" s="167">
        <f t="shared" si="1095"/>
        <v>0</v>
      </c>
      <c r="BC904" s="167">
        <f t="shared" si="1095"/>
        <v>0</v>
      </c>
      <c r="BD904" s="167">
        <f t="shared" si="1095"/>
        <v>0</v>
      </c>
      <c r="BE904" s="167">
        <f t="shared" si="1095"/>
        <v>0</v>
      </c>
      <c r="BG904" s="167"/>
    </row>
    <row r="905" spans="1:59" ht="15.75" customHeight="1">
      <c r="A905" s="928"/>
      <c r="B905" s="931"/>
      <c r="C905" s="939" t="s">
        <v>925</v>
      </c>
      <c r="D905" s="941" t="s">
        <v>926</v>
      </c>
      <c r="E905" s="942"/>
      <c r="F905" s="942"/>
      <c r="G905" s="943"/>
      <c r="H905" s="947" t="s">
        <v>927</v>
      </c>
      <c r="I905" s="947" t="s">
        <v>928</v>
      </c>
      <c r="J905" s="941" t="s">
        <v>929</v>
      </c>
      <c r="K905" s="942"/>
      <c r="L905" s="949" t="s">
        <v>49</v>
      </c>
      <c r="M905" s="950"/>
      <c r="N905" s="950"/>
      <c r="O905" s="950"/>
      <c r="P905" s="950"/>
      <c r="Q905" s="951" t="s">
        <v>930</v>
      </c>
      <c r="R905" s="953" t="s">
        <v>931</v>
      </c>
      <c r="S905" s="954"/>
      <c r="T905" s="954"/>
      <c r="U905" s="954"/>
      <c r="V905" s="955"/>
      <c r="W905" s="954" t="s">
        <v>930</v>
      </c>
      <c r="X905" s="957" t="s">
        <v>934</v>
      </c>
      <c r="Y905" s="959" t="s">
        <v>932</v>
      </c>
      <c r="Z905" s="961" t="s">
        <v>933</v>
      </c>
      <c r="AA905" s="962"/>
      <c r="AB905" s="937"/>
      <c r="AE905" s="1" t="str">
        <f t="shared" si="1021"/>
        <v/>
      </c>
      <c r="AF905" s="1">
        <f t="shared" si="1047"/>
        <v>0</v>
      </c>
      <c r="AG905" s="1">
        <f t="shared" ca="1" si="1052"/>
        <v>16</v>
      </c>
      <c r="AH905" s="1" t="str">
        <f t="shared" si="1048"/>
        <v/>
      </c>
      <c r="AI905" s="1" t="str">
        <f t="shared" si="1049"/>
        <v/>
      </c>
      <c r="AJ905" s="1" t="str">
        <f t="shared" si="1050"/>
        <v/>
      </c>
      <c r="AL905" s="167">
        <f t="shared" ref="AL905:BE905" si="1096">+IF($AE905="CC",SUMIF($R905:$V905,AL$9,$R924:$V924),0)</f>
        <v>0</v>
      </c>
      <c r="AM905" s="167">
        <f t="shared" si="1096"/>
        <v>0</v>
      </c>
      <c r="AN905" s="167">
        <f t="shared" si="1096"/>
        <v>0</v>
      </c>
      <c r="AO905" s="167">
        <f t="shared" si="1096"/>
        <v>0</v>
      </c>
      <c r="AP905" s="167">
        <f t="shared" si="1096"/>
        <v>0</v>
      </c>
      <c r="AQ905" s="167">
        <f t="shared" si="1096"/>
        <v>0</v>
      </c>
      <c r="AR905" s="167">
        <f t="shared" si="1096"/>
        <v>0</v>
      </c>
      <c r="AS905" s="167">
        <f t="shared" si="1096"/>
        <v>0</v>
      </c>
      <c r="AT905" s="167">
        <f t="shared" si="1096"/>
        <v>0</v>
      </c>
      <c r="AU905" s="167">
        <f t="shared" si="1096"/>
        <v>0</v>
      </c>
      <c r="AV905" s="167">
        <f t="shared" si="1096"/>
        <v>0</v>
      </c>
      <c r="AW905" s="167">
        <f t="shared" si="1096"/>
        <v>0</v>
      </c>
      <c r="AX905" s="167">
        <f t="shared" si="1096"/>
        <v>0</v>
      </c>
      <c r="AY905" s="167">
        <f t="shared" si="1096"/>
        <v>0</v>
      </c>
      <c r="AZ905" s="167">
        <f t="shared" si="1096"/>
        <v>0</v>
      </c>
      <c r="BA905" s="167">
        <f t="shared" si="1096"/>
        <v>0</v>
      </c>
      <c r="BB905" s="167">
        <f t="shared" si="1096"/>
        <v>0</v>
      </c>
      <c r="BC905" s="167">
        <f t="shared" si="1096"/>
        <v>0</v>
      </c>
      <c r="BD905" s="167">
        <f t="shared" si="1096"/>
        <v>0</v>
      </c>
      <c r="BE905" s="167">
        <f t="shared" si="1096"/>
        <v>0</v>
      </c>
      <c r="BG905" s="167"/>
    </row>
    <row r="906" spans="1:59" ht="15.75" thickBot="1">
      <c r="A906" s="929"/>
      <c r="B906" s="932"/>
      <c r="C906" s="940"/>
      <c r="D906" s="944"/>
      <c r="E906" s="945"/>
      <c r="F906" s="945"/>
      <c r="G906" s="946"/>
      <c r="H906" s="948"/>
      <c r="I906" s="948"/>
      <c r="J906" s="944"/>
      <c r="K906" s="945"/>
      <c r="L906" s="312" t="s">
        <v>1</v>
      </c>
      <c r="M906" s="313" t="s">
        <v>2</v>
      </c>
      <c r="N906" s="313" t="s">
        <v>3</v>
      </c>
      <c r="O906" s="313" t="s">
        <v>4</v>
      </c>
      <c r="P906" s="313" t="s">
        <v>5</v>
      </c>
      <c r="Q906" s="952"/>
      <c r="R906" s="312">
        <v>7</v>
      </c>
      <c r="S906" s="313">
        <v>5</v>
      </c>
      <c r="T906" s="313">
        <v>9</v>
      </c>
      <c r="U906" s="313">
        <v>1</v>
      </c>
      <c r="V906" s="314">
        <v>1</v>
      </c>
      <c r="W906" s="956"/>
      <c r="X906" s="958"/>
      <c r="Y906" s="960"/>
      <c r="Z906" s="315" t="s">
        <v>935</v>
      </c>
      <c r="AA906" s="316" t="s">
        <v>936</v>
      </c>
      <c r="AB906" s="938"/>
      <c r="AE906" s="1" t="str">
        <f t="shared" si="1021"/>
        <v>CC</v>
      </c>
      <c r="AF906" s="1">
        <f t="shared" si="1047"/>
        <v>0</v>
      </c>
      <c r="AG906" s="1">
        <f t="shared" ca="1" si="1052"/>
        <v>16</v>
      </c>
      <c r="AH906" s="1" t="str">
        <f t="shared" si="1048"/>
        <v/>
      </c>
      <c r="AI906" s="1" t="str">
        <f t="shared" si="1049"/>
        <v/>
      </c>
      <c r="AJ906" s="1" t="str">
        <f t="shared" si="1050"/>
        <v/>
      </c>
      <c r="AL906" s="167">
        <f t="shared" ref="AL906:BE906" si="1097">+IF($AE906="CC",SUMIF($R906:$V906,AL$9,$R925:$V925),0)</f>
        <v>0</v>
      </c>
      <c r="AM906" s="167">
        <f t="shared" si="1097"/>
        <v>0</v>
      </c>
      <c r="AN906" s="167">
        <f t="shared" si="1097"/>
        <v>0</v>
      </c>
      <c r="AO906" s="167">
        <f t="shared" si="1097"/>
        <v>0</v>
      </c>
      <c r="AP906" s="167">
        <f t="shared" si="1097"/>
        <v>0</v>
      </c>
      <c r="AQ906" s="167">
        <f t="shared" si="1097"/>
        <v>0</v>
      </c>
      <c r="AR906" s="167">
        <f t="shared" si="1097"/>
        <v>0</v>
      </c>
      <c r="AS906" s="167">
        <f t="shared" si="1097"/>
        <v>0</v>
      </c>
      <c r="AT906" s="167">
        <f t="shared" si="1097"/>
        <v>0</v>
      </c>
      <c r="AU906" s="167">
        <f t="shared" si="1097"/>
        <v>0</v>
      </c>
      <c r="AV906" s="167">
        <f t="shared" si="1097"/>
        <v>0</v>
      </c>
      <c r="AW906" s="167">
        <f t="shared" si="1097"/>
        <v>0</v>
      </c>
      <c r="AX906" s="167">
        <f t="shared" si="1097"/>
        <v>0</v>
      </c>
      <c r="AY906" s="167">
        <f t="shared" si="1097"/>
        <v>0</v>
      </c>
      <c r="AZ906" s="167">
        <f t="shared" si="1097"/>
        <v>0</v>
      </c>
      <c r="BA906" s="167">
        <f t="shared" si="1097"/>
        <v>0</v>
      </c>
      <c r="BB906" s="167">
        <f t="shared" si="1097"/>
        <v>0</v>
      </c>
      <c r="BC906" s="167">
        <f t="shared" si="1097"/>
        <v>0</v>
      </c>
      <c r="BD906" s="167">
        <f t="shared" si="1097"/>
        <v>0</v>
      </c>
      <c r="BE906" s="167">
        <f t="shared" si="1097"/>
        <v>0</v>
      </c>
      <c r="BG906" s="167"/>
    </row>
    <row r="907" spans="1:59">
      <c r="A907" s="97"/>
      <c r="B907" s="98"/>
      <c r="C907" s="317">
        <v>1</v>
      </c>
      <c r="D907" s="924"/>
      <c r="E907" s="925"/>
      <c r="F907" s="925"/>
      <c r="G907" s="926"/>
      <c r="H907" s="46"/>
      <c r="I907" s="46"/>
      <c r="J907" s="924"/>
      <c r="K907" s="925"/>
      <c r="L907" s="47"/>
      <c r="M907" s="48"/>
      <c r="N907" s="48"/>
      <c r="O907" s="48"/>
      <c r="P907" s="48"/>
      <c r="Q907" s="318">
        <f>+SUM(L907:P907)</f>
        <v>0</v>
      </c>
      <c r="R907" s="47"/>
      <c r="S907" s="59"/>
      <c r="T907" s="59"/>
      <c r="U907" s="59"/>
      <c r="V907" s="62"/>
      <c r="W907" s="319">
        <f>+SUM(Q907:V907)</f>
        <v>0</v>
      </c>
      <c r="X907" s="320">
        <f t="shared" ref="X907:X924" si="1098">IF(W907=0,0,IF(W907&gt;48,"E",IF(W907&lt;44,0,IF(A907="A",0,48-W907))))</f>
        <v>0</v>
      </c>
      <c r="Y907" s="321">
        <f>+IF(X907="E","E",(W907+X907))</f>
        <v>0</v>
      </c>
      <c r="Z907" s="57"/>
      <c r="AA907" s="333">
        <f>+IF(Y907="E","E",(Y907-Z907))</f>
        <v>0</v>
      </c>
      <c r="AB907" s="323" t="str">
        <f>IF(A907="A","√",IF('Formulario 1'!$D$11=8,IF('Cuadro de Personal'!Q907&gt;30,"E",IF(Y907&gt;48,"E","√")),IF(Y907&gt;48,"E","√")))</f>
        <v>√</v>
      </c>
      <c r="AC907" s="1">
        <f>+IF(AB907="√",1,0)</f>
        <v>1</v>
      </c>
      <c r="AE907" s="1" t="str">
        <f t="shared" ref="AE907:AE970" si="1099">+IF(L907="7º","CC","")</f>
        <v/>
      </c>
      <c r="AF907" s="1">
        <f t="shared" si="1047"/>
        <v>0</v>
      </c>
      <c r="AG907" s="1">
        <f t="shared" ca="1" si="1052"/>
        <v>16</v>
      </c>
      <c r="AH907" s="1" t="str">
        <f t="shared" si="1048"/>
        <v/>
      </c>
      <c r="AI907" s="1" t="str">
        <f t="shared" si="1049"/>
        <v/>
      </c>
      <c r="AJ907" s="1" t="str">
        <f t="shared" si="1050"/>
        <v/>
      </c>
      <c r="AL907" s="167">
        <f t="shared" ref="AL907:BE907" si="1100">+IF($AE907="CC",SUMIF($R907:$V907,AL$9,$R926:$V926),0)</f>
        <v>0</v>
      </c>
      <c r="AM907" s="167">
        <f t="shared" si="1100"/>
        <v>0</v>
      </c>
      <c r="AN907" s="167">
        <f t="shared" si="1100"/>
        <v>0</v>
      </c>
      <c r="AO907" s="167">
        <f t="shared" si="1100"/>
        <v>0</v>
      </c>
      <c r="AP907" s="167">
        <f t="shared" si="1100"/>
        <v>0</v>
      </c>
      <c r="AQ907" s="167">
        <f t="shared" si="1100"/>
        <v>0</v>
      </c>
      <c r="AR907" s="167">
        <f t="shared" si="1100"/>
        <v>0</v>
      </c>
      <c r="AS907" s="167">
        <f t="shared" si="1100"/>
        <v>0</v>
      </c>
      <c r="AT907" s="167">
        <f t="shared" si="1100"/>
        <v>0</v>
      </c>
      <c r="AU907" s="167">
        <f t="shared" si="1100"/>
        <v>0</v>
      </c>
      <c r="AV907" s="167">
        <f t="shared" si="1100"/>
        <v>0</v>
      </c>
      <c r="AW907" s="167">
        <f t="shared" si="1100"/>
        <v>0</v>
      </c>
      <c r="AX907" s="167">
        <f t="shared" si="1100"/>
        <v>0</v>
      </c>
      <c r="AY907" s="167">
        <f t="shared" si="1100"/>
        <v>0</v>
      </c>
      <c r="AZ907" s="167">
        <f t="shared" si="1100"/>
        <v>0</v>
      </c>
      <c r="BA907" s="167">
        <f t="shared" si="1100"/>
        <v>0</v>
      </c>
      <c r="BB907" s="167">
        <f t="shared" si="1100"/>
        <v>0</v>
      </c>
      <c r="BC907" s="167">
        <f t="shared" si="1100"/>
        <v>0</v>
      </c>
      <c r="BD907" s="167">
        <f t="shared" si="1100"/>
        <v>0</v>
      </c>
      <c r="BE907" s="167">
        <f t="shared" si="1100"/>
        <v>0</v>
      </c>
      <c r="BG907" s="167"/>
    </row>
    <row r="908" spans="1:59">
      <c r="A908" s="93"/>
      <c r="B908" s="94"/>
      <c r="C908" s="324">
        <v>2</v>
      </c>
      <c r="D908" s="832"/>
      <c r="E908" s="833"/>
      <c r="F908" s="833"/>
      <c r="G908" s="834"/>
      <c r="H908" s="49"/>
      <c r="I908" s="50"/>
      <c r="J908" s="866"/>
      <c r="K908" s="867"/>
      <c r="L908" s="51"/>
      <c r="M908" s="52"/>
      <c r="N908" s="52"/>
      <c r="O908" s="52"/>
      <c r="P908" s="52"/>
      <c r="Q908" s="318">
        <f t="shared" ref="Q908:Q924" si="1101">+SUM(L908:P908)</f>
        <v>0</v>
      </c>
      <c r="R908" s="51"/>
      <c r="S908" s="60"/>
      <c r="T908" s="59"/>
      <c r="U908" s="59"/>
      <c r="V908" s="63"/>
      <c r="W908" s="319">
        <f t="shared" ref="W908:W924" si="1102">+SUM(Q908:V908)</f>
        <v>0</v>
      </c>
      <c r="X908" s="320">
        <f t="shared" si="1098"/>
        <v>0</v>
      </c>
      <c r="Y908" s="325">
        <f>+IF(X908="E","E",(W908+X908))</f>
        <v>0</v>
      </c>
      <c r="Z908" s="51"/>
      <c r="AA908" s="334">
        <f>+IF(Y908="E","E",(Y908-Z908))</f>
        <v>0</v>
      </c>
      <c r="AB908" s="327" t="str">
        <f>IF(A908="A","√",IF('Formulario 1'!$D$11=8,IF('Cuadro de Personal'!Q908&gt;30,"E",IF(Y908&gt;48,"E","√")),IF(Y908&gt;48,"E","√")))</f>
        <v>√</v>
      </c>
      <c r="AC908" s="1">
        <f t="shared" ref="AC908:AC924" si="1103">+IF(AB908="√",1,0)</f>
        <v>1</v>
      </c>
      <c r="AE908" s="1" t="str">
        <f t="shared" si="1099"/>
        <v/>
      </c>
      <c r="AF908" s="1">
        <f t="shared" si="1047"/>
        <v>0</v>
      </c>
      <c r="AG908" s="1">
        <f t="shared" ca="1" si="1052"/>
        <v>16</v>
      </c>
      <c r="AH908" s="1" t="str">
        <f t="shared" si="1048"/>
        <v/>
      </c>
      <c r="AI908" s="1" t="str">
        <f t="shared" si="1049"/>
        <v/>
      </c>
      <c r="AJ908" s="1" t="str">
        <f t="shared" si="1050"/>
        <v/>
      </c>
      <c r="AL908" s="167">
        <f t="shared" ref="AL908:BE908" si="1104">+IF($AE908="CC",SUMIF($R908:$V908,AL$9,$R927:$V927),0)</f>
        <v>0</v>
      </c>
      <c r="AM908" s="167">
        <f t="shared" si="1104"/>
        <v>0</v>
      </c>
      <c r="AN908" s="167">
        <f t="shared" si="1104"/>
        <v>0</v>
      </c>
      <c r="AO908" s="167">
        <f t="shared" si="1104"/>
        <v>0</v>
      </c>
      <c r="AP908" s="167">
        <f t="shared" si="1104"/>
        <v>0</v>
      </c>
      <c r="AQ908" s="167">
        <f t="shared" si="1104"/>
        <v>0</v>
      </c>
      <c r="AR908" s="167">
        <f t="shared" si="1104"/>
        <v>0</v>
      </c>
      <c r="AS908" s="167">
        <f t="shared" si="1104"/>
        <v>0</v>
      </c>
      <c r="AT908" s="167">
        <f t="shared" si="1104"/>
        <v>0</v>
      </c>
      <c r="AU908" s="167">
        <f t="shared" si="1104"/>
        <v>0</v>
      </c>
      <c r="AV908" s="167">
        <f t="shared" si="1104"/>
        <v>0</v>
      </c>
      <c r="AW908" s="167">
        <f t="shared" si="1104"/>
        <v>0</v>
      </c>
      <c r="AX908" s="167">
        <f t="shared" si="1104"/>
        <v>0</v>
      </c>
      <c r="AY908" s="167">
        <f t="shared" si="1104"/>
        <v>0</v>
      </c>
      <c r="AZ908" s="167">
        <f t="shared" si="1104"/>
        <v>0</v>
      </c>
      <c r="BA908" s="167">
        <f t="shared" si="1104"/>
        <v>0</v>
      </c>
      <c r="BB908" s="167">
        <f t="shared" si="1104"/>
        <v>0</v>
      </c>
      <c r="BC908" s="167">
        <f t="shared" si="1104"/>
        <v>0</v>
      </c>
      <c r="BD908" s="167">
        <f t="shared" si="1104"/>
        <v>0</v>
      </c>
      <c r="BE908" s="167">
        <f t="shared" si="1104"/>
        <v>0</v>
      </c>
      <c r="BG908" s="167"/>
    </row>
    <row r="909" spans="1:59">
      <c r="A909" s="93"/>
      <c r="B909" s="94"/>
      <c r="C909" s="324">
        <v>3</v>
      </c>
      <c r="D909" s="832"/>
      <c r="E909" s="833"/>
      <c r="F909" s="833"/>
      <c r="G909" s="834"/>
      <c r="H909" s="49"/>
      <c r="I909" s="50"/>
      <c r="J909" s="866"/>
      <c r="K909" s="867"/>
      <c r="L909" s="51"/>
      <c r="M909" s="52"/>
      <c r="N909" s="52"/>
      <c r="O909" s="52"/>
      <c r="P909" s="52"/>
      <c r="Q909" s="318">
        <f t="shared" si="1101"/>
        <v>0</v>
      </c>
      <c r="R909" s="51"/>
      <c r="S909" s="60"/>
      <c r="T909" s="59"/>
      <c r="U909" s="59"/>
      <c r="V909" s="63"/>
      <c r="W909" s="319">
        <f t="shared" si="1102"/>
        <v>0</v>
      </c>
      <c r="X909" s="320">
        <f t="shared" si="1098"/>
        <v>0</v>
      </c>
      <c r="Y909" s="325">
        <f t="shared" ref="Y909:Y924" si="1105">+IF(X909="E","E",(W909+X909))</f>
        <v>0</v>
      </c>
      <c r="Z909" s="51"/>
      <c r="AA909" s="334">
        <f t="shared" ref="AA909:AA924" si="1106">+IF(Y909="E","E",(Y909-Z909))</f>
        <v>0</v>
      </c>
      <c r="AB909" s="327" t="str">
        <f>IF(A909="A","√",IF('Formulario 1'!$D$11=8,IF('Cuadro de Personal'!Q909&gt;30,"E",IF(Y909&gt;48,"E","√")),IF(Y909&gt;48,"E","√")))</f>
        <v>√</v>
      </c>
      <c r="AC909" s="1">
        <f t="shared" si="1103"/>
        <v>1</v>
      </c>
      <c r="AE909" s="1" t="str">
        <f t="shared" si="1099"/>
        <v/>
      </c>
      <c r="AF909" s="1">
        <f t="shared" si="1047"/>
        <v>0</v>
      </c>
      <c r="AG909" s="1">
        <f t="shared" ca="1" si="1052"/>
        <v>16</v>
      </c>
      <c r="AH909" s="1" t="str">
        <f t="shared" si="1048"/>
        <v/>
      </c>
      <c r="AI909" s="1" t="str">
        <f t="shared" si="1049"/>
        <v/>
      </c>
      <c r="AJ909" s="1" t="str">
        <f t="shared" si="1050"/>
        <v/>
      </c>
      <c r="AL909" s="167">
        <f t="shared" ref="AL909:BE909" si="1107">+IF($AE909="CC",SUMIF($R909:$V909,AL$9,$R928:$V928),0)</f>
        <v>0</v>
      </c>
      <c r="AM909" s="167">
        <f t="shared" si="1107"/>
        <v>0</v>
      </c>
      <c r="AN909" s="167">
        <f t="shared" si="1107"/>
        <v>0</v>
      </c>
      <c r="AO909" s="167">
        <f t="shared" si="1107"/>
        <v>0</v>
      </c>
      <c r="AP909" s="167">
        <f t="shared" si="1107"/>
        <v>0</v>
      </c>
      <c r="AQ909" s="167">
        <f t="shared" si="1107"/>
        <v>0</v>
      </c>
      <c r="AR909" s="167">
        <f t="shared" si="1107"/>
        <v>0</v>
      </c>
      <c r="AS909" s="167">
        <f t="shared" si="1107"/>
        <v>0</v>
      </c>
      <c r="AT909" s="167">
        <f t="shared" si="1107"/>
        <v>0</v>
      </c>
      <c r="AU909" s="167">
        <f t="shared" si="1107"/>
        <v>0</v>
      </c>
      <c r="AV909" s="167">
        <f t="shared" si="1107"/>
        <v>0</v>
      </c>
      <c r="AW909" s="167">
        <f t="shared" si="1107"/>
        <v>0</v>
      </c>
      <c r="AX909" s="167">
        <f t="shared" si="1107"/>
        <v>0</v>
      </c>
      <c r="AY909" s="167">
        <f t="shared" si="1107"/>
        <v>0</v>
      </c>
      <c r="AZ909" s="167">
        <f t="shared" si="1107"/>
        <v>0</v>
      </c>
      <c r="BA909" s="167">
        <f t="shared" si="1107"/>
        <v>0</v>
      </c>
      <c r="BB909" s="167">
        <f t="shared" si="1107"/>
        <v>0</v>
      </c>
      <c r="BC909" s="167">
        <f t="shared" si="1107"/>
        <v>0</v>
      </c>
      <c r="BD909" s="167">
        <f t="shared" si="1107"/>
        <v>0</v>
      </c>
      <c r="BE909" s="167">
        <f t="shared" si="1107"/>
        <v>0</v>
      </c>
      <c r="BG909" s="167"/>
    </row>
    <row r="910" spans="1:59">
      <c r="A910" s="93"/>
      <c r="B910" s="94"/>
      <c r="C910" s="324">
        <v>4</v>
      </c>
      <c r="D910" s="832"/>
      <c r="E910" s="833"/>
      <c r="F910" s="833"/>
      <c r="G910" s="834"/>
      <c r="H910" s="49"/>
      <c r="I910" s="50"/>
      <c r="J910" s="866"/>
      <c r="K910" s="867"/>
      <c r="L910" s="51"/>
      <c r="M910" s="52"/>
      <c r="N910" s="52"/>
      <c r="O910" s="52"/>
      <c r="P910" s="52"/>
      <c r="Q910" s="318">
        <f t="shared" si="1101"/>
        <v>0</v>
      </c>
      <c r="R910" s="51"/>
      <c r="S910" s="60"/>
      <c r="T910" s="59"/>
      <c r="U910" s="59"/>
      <c r="V910" s="63"/>
      <c r="W910" s="319">
        <f t="shared" si="1102"/>
        <v>0</v>
      </c>
      <c r="X910" s="320">
        <f t="shared" si="1098"/>
        <v>0</v>
      </c>
      <c r="Y910" s="325">
        <f t="shared" si="1105"/>
        <v>0</v>
      </c>
      <c r="Z910" s="51"/>
      <c r="AA910" s="334">
        <f t="shared" si="1106"/>
        <v>0</v>
      </c>
      <c r="AB910" s="327" t="str">
        <f>IF(A910="A","√",IF('Formulario 1'!$D$11=8,IF('Cuadro de Personal'!Q910&gt;30,"E",IF(Y910&gt;48,"E","√")),IF(Y910&gt;48,"E","√")))</f>
        <v>√</v>
      </c>
      <c r="AC910" s="1">
        <f t="shared" si="1103"/>
        <v>1</v>
      </c>
      <c r="AE910" s="1" t="str">
        <f t="shared" si="1099"/>
        <v/>
      </c>
      <c r="AF910" s="1">
        <f t="shared" si="1047"/>
        <v>0</v>
      </c>
      <c r="AG910" s="1">
        <f t="shared" ca="1" si="1052"/>
        <v>16</v>
      </c>
      <c r="AH910" s="1" t="str">
        <f t="shared" si="1048"/>
        <v/>
      </c>
      <c r="AI910" s="1" t="str">
        <f t="shared" si="1049"/>
        <v/>
      </c>
      <c r="AJ910" s="1" t="str">
        <f t="shared" si="1050"/>
        <v/>
      </c>
      <c r="AL910" s="167">
        <f t="shared" ref="AL910:BE910" si="1108">+IF($AE910="CC",SUMIF($R910:$V910,AL$9,$R929:$V929),0)</f>
        <v>0</v>
      </c>
      <c r="AM910" s="167">
        <f t="shared" si="1108"/>
        <v>0</v>
      </c>
      <c r="AN910" s="167">
        <f t="shared" si="1108"/>
        <v>0</v>
      </c>
      <c r="AO910" s="167">
        <f t="shared" si="1108"/>
        <v>0</v>
      </c>
      <c r="AP910" s="167">
        <f t="shared" si="1108"/>
        <v>0</v>
      </c>
      <c r="AQ910" s="167">
        <f t="shared" si="1108"/>
        <v>0</v>
      </c>
      <c r="AR910" s="167">
        <f t="shared" si="1108"/>
        <v>0</v>
      </c>
      <c r="AS910" s="167">
        <f t="shared" si="1108"/>
        <v>0</v>
      </c>
      <c r="AT910" s="167">
        <f t="shared" si="1108"/>
        <v>0</v>
      </c>
      <c r="AU910" s="167">
        <f t="shared" si="1108"/>
        <v>0</v>
      </c>
      <c r="AV910" s="167">
        <f t="shared" si="1108"/>
        <v>0</v>
      </c>
      <c r="AW910" s="167">
        <f t="shared" si="1108"/>
        <v>0</v>
      </c>
      <c r="AX910" s="167">
        <f t="shared" si="1108"/>
        <v>0</v>
      </c>
      <c r="AY910" s="167">
        <f t="shared" si="1108"/>
        <v>0</v>
      </c>
      <c r="AZ910" s="167">
        <f t="shared" si="1108"/>
        <v>0</v>
      </c>
      <c r="BA910" s="167">
        <f t="shared" si="1108"/>
        <v>0</v>
      </c>
      <c r="BB910" s="167">
        <f t="shared" si="1108"/>
        <v>0</v>
      </c>
      <c r="BC910" s="167">
        <f t="shared" si="1108"/>
        <v>0</v>
      </c>
      <c r="BD910" s="167">
        <f t="shared" si="1108"/>
        <v>0</v>
      </c>
      <c r="BE910" s="167">
        <f t="shared" si="1108"/>
        <v>0</v>
      </c>
      <c r="BG910" s="167"/>
    </row>
    <row r="911" spans="1:59">
      <c r="A911" s="93"/>
      <c r="B911" s="94"/>
      <c r="C911" s="324">
        <v>5</v>
      </c>
      <c r="D911" s="832"/>
      <c r="E911" s="833"/>
      <c r="F911" s="833"/>
      <c r="G911" s="834"/>
      <c r="H911" s="49"/>
      <c r="I911" s="50"/>
      <c r="J911" s="866"/>
      <c r="K911" s="867"/>
      <c r="L911" s="51"/>
      <c r="M911" s="52"/>
      <c r="N911" s="52"/>
      <c r="O911" s="52"/>
      <c r="P911" s="52"/>
      <c r="Q911" s="318">
        <f t="shared" si="1101"/>
        <v>0</v>
      </c>
      <c r="R911" s="51"/>
      <c r="S911" s="60"/>
      <c r="T911" s="59"/>
      <c r="U911" s="59"/>
      <c r="V911" s="63"/>
      <c r="W911" s="319">
        <f t="shared" si="1102"/>
        <v>0</v>
      </c>
      <c r="X911" s="320">
        <f t="shared" si="1098"/>
        <v>0</v>
      </c>
      <c r="Y911" s="325">
        <f t="shared" si="1105"/>
        <v>0</v>
      </c>
      <c r="Z911" s="51"/>
      <c r="AA911" s="334">
        <f t="shared" si="1106"/>
        <v>0</v>
      </c>
      <c r="AB911" s="327" t="str">
        <f>IF(A911="A","√",IF('Formulario 1'!$D$11=8,IF('Cuadro de Personal'!Q911&gt;30,"E",IF(Y911&gt;48,"E","√")),IF(Y911&gt;48,"E","√")))</f>
        <v>√</v>
      </c>
      <c r="AC911" s="1">
        <f t="shared" si="1103"/>
        <v>1</v>
      </c>
      <c r="AE911" s="1" t="str">
        <f t="shared" si="1099"/>
        <v/>
      </c>
      <c r="AF911" s="1">
        <f t="shared" si="1047"/>
        <v>0</v>
      </c>
      <c r="AG911" s="1">
        <f t="shared" ca="1" si="1052"/>
        <v>16</v>
      </c>
      <c r="AH911" s="1" t="str">
        <f t="shared" si="1048"/>
        <v/>
      </c>
      <c r="AI911" s="1" t="str">
        <f t="shared" si="1049"/>
        <v/>
      </c>
      <c r="AJ911" s="1" t="str">
        <f t="shared" si="1050"/>
        <v/>
      </c>
      <c r="AL911" s="167">
        <f t="shared" ref="AL911:BE911" si="1109">+IF($AE911="CC",SUMIF($R911:$V911,AL$9,$R930:$V930),0)</f>
        <v>0</v>
      </c>
      <c r="AM911" s="167">
        <f t="shared" si="1109"/>
        <v>0</v>
      </c>
      <c r="AN911" s="167">
        <f t="shared" si="1109"/>
        <v>0</v>
      </c>
      <c r="AO911" s="167">
        <f t="shared" si="1109"/>
        <v>0</v>
      </c>
      <c r="AP911" s="167">
        <f t="shared" si="1109"/>
        <v>0</v>
      </c>
      <c r="AQ911" s="167">
        <f t="shared" si="1109"/>
        <v>0</v>
      </c>
      <c r="AR911" s="167">
        <f t="shared" si="1109"/>
        <v>0</v>
      </c>
      <c r="AS911" s="167">
        <f t="shared" si="1109"/>
        <v>0</v>
      </c>
      <c r="AT911" s="167">
        <f t="shared" si="1109"/>
        <v>0</v>
      </c>
      <c r="AU911" s="167">
        <f t="shared" si="1109"/>
        <v>0</v>
      </c>
      <c r="AV911" s="167">
        <f t="shared" si="1109"/>
        <v>0</v>
      </c>
      <c r="AW911" s="167">
        <f t="shared" si="1109"/>
        <v>0</v>
      </c>
      <c r="AX911" s="167">
        <f t="shared" si="1109"/>
        <v>0</v>
      </c>
      <c r="AY911" s="167">
        <f t="shared" si="1109"/>
        <v>0</v>
      </c>
      <c r="AZ911" s="167">
        <f t="shared" si="1109"/>
        <v>0</v>
      </c>
      <c r="BA911" s="167">
        <f t="shared" si="1109"/>
        <v>0</v>
      </c>
      <c r="BB911" s="167">
        <f t="shared" si="1109"/>
        <v>0</v>
      </c>
      <c r="BC911" s="167">
        <f t="shared" si="1109"/>
        <v>0</v>
      </c>
      <c r="BD911" s="167">
        <f t="shared" si="1109"/>
        <v>0</v>
      </c>
      <c r="BE911" s="167">
        <f t="shared" si="1109"/>
        <v>0</v>
      </c>
      <c r="BG911" s="167"/>
    </row>
    <row r="912" spans="1:59">
      <c r="A912" s="93"/>
      <c r="B912" s="94"/>
      <c r="C912" s="324">
        <v>6</v>
      </c>
      <c r="D912" s="832"/>
      <c r="E912" s="833"/>
      <c r="F912" s="833"/>
      <c r="G912" s="834"/>
      <c r="H912" s="49"/>
      <c r="I912" s="50"/>
      <c r="J912" s="866"/>
      <c r="K912" s="867"/>
      <c r="L912" s="51"/>
      <c r="M912" s="52"/>
      <c r="N912" s="52"/>
      <c r="O912" s="52"/>
      <c r="P912" s="52"/>
      <c r="Q912" s="318">
        <f t="shared" si="1101"/>
        <v>0</v>
      </c>
      <c r="R912" s="51"/>
      <c r="S912" s="60"/>
      <c r="T912" s="59"/>
      <c r="U912" s="59"/>
      <c r="V912" s="63"/>
      <c r="W912" s="319">
        <f t="shared" si="1102"/>
        <v>0</v>
      </c>
      <c r="X912" s="320">
        <f t="shared" si="1098"/>
        <v>0</v>
      </c>
      <c r="Y912" s="325">
        <f t="shared" si="1105"/>
        <v>0</v>
      </c>
      <c r="Z912" s="51"/>
      <c r="AA912" s="334">
        <f t="shared" si="1106"/>
        <v>0</v>
      </c>
      <c r="AB912" s="327" t="str">
        <f>IF(A912="A","√",IF('Formulario 1'!$D$11=8,IF('Cuadro de Personal'!Q912&gt;30,"E",IF(Y912&gt;48,"E","√")),IF(Y912&gt;48,"E","√")))</f>
        <v>√</v>
      </c>
      <c r="AC912" s="1">
        <f t="shared" si="1103"/>
        <v>1</v>
      </c>
      <c r="AE912" s="1" t="str">
        <f t="shared" si="1099"/>
        <v/>
      </c>
      <c r="AF912" s="1">
        <f t="shared" si="1047"/>
        <v>0</v>
      </c>
      <c r="AG912" s="1">
        <f t="shared" ca="1" si="1052"/>
        <v>16</v>
      </c>
      <c r="AH912" s="1" t="str">
        <f t="shared" si="1048"/>
        <v/>
      </c>
      <c r="AI912" s="1" t="str">
        <f t="shared" si="1049"/>
        <v/>
      </c>
      <c r="AJ912" s="1" t="str">
        <f t="shared" si="1050"/>
        <v/>
      </c>
      <c r="AL912" s="167">
        <f t="shared" ref="AL912:BE912" si="1110">+IF($AE912="CC",SUMIF($R912:$V912,AL$9,$R931:$V931),0)</f>
        <v>0</v>
      </c>
      <c r="AM912" s="167">
        <f t="shared" si="1110"/>
        <v>0</v>
      </c>
      <c r="AN912" s="167">
        <f t="shared" si="1110"/>
        <v>0</v>
      </c>
      <c r="AO912" s="167">
        <f t="shared" si="1110"/>
        <v>0</v>
      </c>
      <c r="AP912" s="167">
        <f t="shared" si="1110"/>
        <v>0</v>
      </c>
      <c r="AQ912" s="167">
        <f t="shared" si="1110"/>
        <v>0</v>
      </c>
      <c r="AR912" s="167">
        <f t="shared" si="1110"/>
        <v>0</v>
      </c>
      <c r="AS912" s="167">
        <f t="shared" si="1110"/>
        <v>0</v>
      </c>
      <c r="AT912" s="167">
        <f t="shared" si="1110"/>
        <v>0</v>
      </c>
      <c r="AU912" s="167">
        <f t="shared" si="1110"/>
        <v>0</v>
      </c>
      <c r="AV912" s="167">
        <f t="shared" si="1110"/>
        <v>0</v>
      </c>
      <c r="AW912" s="167">
        <f t="shared" si="1110"/>
        <v>0</v>
      </c>
      <c r="AX912" s="167">
        <f t="shared" si="1110"/>
        <v>0</v>
      </c>
      <c r="AY912" s="167">
        <f t="shared" si="1110"/>
        <v>0</v>
      </c>
      <c r="AZ912" s="167">
        <f t="shared" si="1110"/>
        <v>0</v>
      </c>
      <c r="BA912" s="167">
        <f t="shared" si="1110"/>
        <v>0</v>
      </c>
      <c r="BB912" s="167">
        <f t="shared" si="1110"/>
        <v>0</v>
      </c>
      <c r="BC912" s="167">
        <f t="shared" si="1110"/>
        <v>0</v>
      </c>
      <c r="BD912" s="167">
        <f t="shared" si="1110"/>
        <v>0</v>
      </c>
      <c r="BE912" s="167">
        <f t="shared" si="1110"/>
        <v>0</v>
      </c>
      <c r="BG912" s="167"/>
    </row>
    <row r="913" spans="1:62">
      <c r="A913" s="93"/>
      <c r="B913" s="94"/>
      <c r="C913" s="324">
        <v>7</v>
      </c>
      <c r="D913" s="832"/>
      <c r="E913" s="833"/>
      <c r="F913" s="833"/>
      <c r="G913" s="834"/>
      <c r="H913" s="49"/>
      <c r="I913" s="50"/>
      <c r="J913" s="866"/>
      <c r="K913" s="867"/>
      <c r="L913" s="51"/>
      <c r="M913" s="52"/>
      <c r="N913" s="52"/>
      <c r="O913" s="52"/>
      <c r="P913" s="52"/>
      <c r="Q913" s="318">
        <f t="shared" si="1101"/>
        <v>0</v>
      </c>
      <c r="R913" s="51"/>
      <c r="S913" s="60"/>
      <c r="T913" s="59"/>
      <c r="U913" s="59"/>
      <c r="V913" s="63"/>
      <c r="W913" s="319">
        <f t="shared" si="1102"/>
        <v>0</v>
      </c>
      <c r="X913" s="320">
        <f t="shared" si="1098"/>
        <v>0</v>
      </c>
      <c r="Y913" s="325">
        <f t="shared" si="1105"/>
        <v>0</v>
      </c>
      <c r="Z913" s="51"/>
      <c r="AA913" s="334">
        <f t="shared" si="1106"/>
        <v>0</v>
      </c>
      <c r="AB913" s="327" t="str">
        <f>IF(A913="A","√",IF('Formulario 1'!$D$11=8,IF('Cuadro de Personal'!Q913&gt;30,"E",IF(Y913&gt;48,"E","√")),IF(Y913&gt;48,"E","√")))</f>
        <v>√</v>
      </c>
      <c r="AC913" s="1">
        <f t="shared" si="1103"/>
        <v>1</v>
      </c>
      <c r="AE913" s="1" t="str">
        <f t="shared" si="1099"/>
        <v/>
      </c>
      <c r="AF913" s="1">
        <f t="shared" si="1047"/>
        <v>0</v>
      </c>
      <c r="AG913" s="1">
        <f t="shared" ca="1" si="1052"/>
        <v>16</v>
      </c>
      <c r="AH913" s="1" t="str">
        <f t="shared" si="1048"/>
        <v/>
      </c>
      <c r="AI913" s="1" t="str">
        <f t="shared" si="1049"/>
        <v/>
      </c>
      <c r="AJ913" s="1" t="str">
        <f t="shared" si="1050"/>
        <v/>
      </c>
      <c r="AL913" s="167">
        <f t="shared" ref="AL913:BE913" si="1111">+IF($AE913="CC",SUMIF($R913:$V913,AL$9,$R932:$V932),0)</f>
        <v>0</v>
      </c>
      <c r="AM913" s="167">
        <f t="shared" si="1111"/>
        <v>0</v>
      </c>
      <c r="AN913" s="167">
        <f t="shared" si="1111"/>
        <v>0</v>
      </c>
      <c r="AO913" s="167">
        <f t="shared" si="1111"/>
        <v>0</v>
      </c>
      <c r="AP913" s="167">
        <f t="shared" si="1111"/>
        <v>0</v>
      </c>
      <c r="AQ913" s="167">
        <f t="shared" si="1111"/>
        <v>0</v>
      </c>
      <c r="AR913" s="167">
        <f t="shared" si="1111"/>
        <v>0</v>
      </c>
      <c r="AS913" s="167">
        <f t="shared" si="1111"/>
        <v>0</v>
      </c>
      <c r="AT913" s="167">
        <f t="shared" si="1111"/>
        <v>0</v>
      </c>
      <c r="AU913" s="167">
        <f t="shared" si="1111"/>
        <v>0</v>
      </c>
      <c r="AV913" s="167">
        <f t="shared" si="1111"/>
        <v>0</v>
      </c>
      <c r="AW913" s="167">
        <f t="shared" si="1111"/>
        <v>0</v>
      </c>
      <c r="AX913" s="167">
        <f t="shared" si="1111"/>
        <v>0</v>
      </c>
      <c r="AY913" s="167">
        <f t="shared" si="1111"/>
        <v>0</v>
      </c>
      <c r="AZ913" s="167">
        <f t="shared" si="1111"/>
        <v>0</v>
      </c>
      <c r="BA913" s="167">
        <f t="shared" si="1111"/>
        <v>0</v>
      </c>
      <c r="BB913" s="167">
        <f t="shared" si="1111"/>
        <v>0</v>
      </c>
      <c r="BC913" s="167">
        <f t="shared" si="1111"/>
        <v>0</v>
      </c>
      <c r="BD913" s="167">
        <f t="shared" si="1111"/>
        <v>0</v>
      </c>
      <c r="BE913" s="167">
        <f t="shared" si="1111"/>
        <v>0</v>
      </c>
      <c r="BG913" s="167"/>
    </row>
    <row r="914" spans="1:62">
      <c r="A914" s="93"/>
      <c r="B914" s="94"/>
      <c r="C914" s="324">
        <v>8</v>
      </c>
      <c r="D914" s="832"/>
      <c r="E914" s="833"/>
      <c r="F914" s="833"/>
      <c r="G914" s="834"/>
      <c r="H914" s="49"/>
      <c r="I914" s="50"/>
      <c r="J914" s="866"/>
      <c r="K914" s="867"/>
      <c r="L914" s="51"/>
      <c r="M914" s="52"/>
      <c r="N914" s="52"/>
      <c r="O914" s="52"/>
      <c r="P914" s="52"/>
      <c r="Q914" s="318">
        <f t="shared" si="1101"/>
        <v>0</v>
      </c>
      <c r="R914" s="51"/>
      <c r="S914" s="60"/>
      <c r="T914" s="59"/>
      <c r="U914" s="59"/>
      <c r="V914" s="63"/>
      <c r="W914" s="319">
        <f t="shared" si="1102"/>
        <v>0</v>
      </c>
      <c r="X914" s="320">
        <f t="shared" si="1098"/>
        <v>0</v>
      </c>
      <c r="Y914" s="325">
        <f t="shared" si="1105"/>
        <v>0</v>
      </c>
      <c r="Z914" s="51"/>
      <c r="AA914" s="334">
        <f t="shared" si="1106"/>
        <v>0</v>
      </c>
      <c r="AB914" s="327" t="str">
        <f>IF(A914="A","√",IF('Formulario 1'!$D$11=8,IF('Cuadro de Personal'!Q914&gt;30,"E",IF(Y914&gt;48,"E","√")),IF(Y914&gt;48,"E","√")))</f>
        <v>√</v>
      </c>
      <c r="AC914" s="1">
        <f t="shared" si="1103"/>
        <v>1</v>
      </c>
      <c r="AE914" s="1" t="str">
        <f t="shared" si="1099"/>
        <v/>
      </c>
      <c r="AF914" s="1">
        <f t="shared" si="1047"/>
        <v>0</v>
      </c>
      <c r="AG914" s="1">
        <f t="shared" ca="1" si="1052"/>
        <v>16</v>
      </c>
      <c r="AH914" s="1" t="str">
        <f t="shared" si="1048"/>
        <v/>
      </c>
      <c r="AI914" s="1" t="str">
        <f t="shared" si="1049"/>
        <v/>
      </c>
      <c r="AJ914" s="1" t="str">
        <f t="shared" si="1050"/>
        <v/>
      </c>
      <c r="AL914" s="167">
        <f t="shared" ref="AL914:BE914" si="1112">+IF($AE914="CC",SUMIF($R914:$V914,AL$9,$R933:$V933),0)</f>
        <v>0</v>
      </c>
      <c r="AM914" s="167">
        <f t="shared" si="1112"/>
        <v>0</v>
      </c>
      <c r="AN914" s="167">
        <f t="shared" si="1112"/>
        <v>0</v>
      </c>
      <c r="AO914" s="167">
        <f t="shared" si="1112"/>
        <v>0</v>
      </c>
      <c r="AP914" s="167">
        <f t="shared" si="1112"/>
        <v>0</v>
      </c>
      <c r="AQ914" s="167">
        <f t="shared" si="1112"/>
        <v>0</v>
      </c>
      <c r="AR914" s="167">
        <f t="shared" si="1112"/>
        <v>0</v>
      </c>
      <c r="AS914" s="167">
        <f t="shared" si="1112"/>
        <v>0</v>
      </c>
      <c r="AT914" s="167">
        <f t="shared" si="1112"/>
        <v>0</v>
      </c>
      <c r="AU914" s="167">
        <f t="shared" si="1112"/>
        <v>0</v>
      </c>
      <c r="AV914" s="167">
        <f t="shared" si="1112"/>
        <v>0</v>
      </c>
      <c r="AW914" s="167">
        <f t="shared" si="1112"/>
        <v>0</v>
      </c>
      <c r="AX914" s="167">
        <f t="shared" si="1112"/>
        <v>0</v>
      </c>
      <c r="AY914" s="167">
        <f t="shared" si="1112"/>
        <v>0</v>
      </c>
      <c r="AZ914" s="167">
        <f t="shared" si="1112"/>
        <v>0</v>
      </c>
      <c r="BA914" s="167">
        <f t="shared" si="1112"/>
        <v>0</v>
      </c>
      <c r="BB914" s="167">
        <f t="shared" si="1112"/>
        <v>0</v>
      </c>
      <c r="BC914" s="167">
        <f t="shared" si="1112"/>
        <v>0</v>
      </c>
      <c r="BD914" s="167">
        <f t="shared" si="1112"/>
        <v>0</v>
      </c>
      <c r="BE914" s="167">
        <f t="shared" si="1112"/>
        <v>0</v>
      </c>
      <c r="BG914" s="167"/>
    </row>
    <row r="915" spans="1:62">
      <c r="A915" s="93"/>
      <c r="B915" s="94"/>
      <c r="C915" s="324">
        <v>9</v>
      </c>
      <c r="D915" s="832"/>
      <c r="E915" s="833"/>
      <c r="F915" s="833"/>
      <c r="G915" s="834"/>
      <c r="H915" s="49"/>
      <c r="I915" s="50"/>
      <c r="J915" s="866"/>
      <c r="K915" s="867"/>
      <c r="L915" s="51"/>
      <c r="M915" s="52"/>
      <c r="N915" s="52"/>
      <c r="O915" s="52"/>
      <c r="P915" s="52"/>
      <c r="Q915" s="318">
        <f t="shared" si="1101"/>
        <v>0</v>
      </c>
      <c r="R915" s="51"/>
      <c r="S915" s="60"/>
      <c r="T915" s="59"/>
      <c r="U915" s="59"/>
      <c r="V915" s="63"/>
      <c r="W915" s="319">
        <f t="shared" si="1102"/>
        <v>0</v>
      </c>
      <c r="X915" s="320">
        <f t="shared" si="1098"/>
        <v>0</v>
      </c>
      <c r="Y915" s="325">
        <f t="shared" si="1105"/>
        <v>0</v>
      </c>
      <c r="Z915" s="51"/>
      <c r="AA915" s="334">
        <f t="shared" si="1106"/>
        <v>0</v>
      </c>
      <c r="AB915" s="327" t="str">
        <f>IF(A915="A","√",IF('Formulario 1'!$D$11=8,IF('Cuadro de Personal'!Q915&gt;30,"E",IF(Y915&gt;48,"E","√")),IF(Y915&gt;48,"E","√")))</f>
        <v>√</v>
      </c>
      <c r="AC915" s="1">
        <f t="shared" si="1103"/>
        <v>1</v>
      </c>
      <c r="AE915" s="1" t="str">
        <f t="shared" si="1099"/>
        <v/>
      </c>
      <c r="AF915" s="1">
        <f t="shared" si="1047"/>
        <v>0</v>
      </c>
      <c r="AG915" s="1">
        <f t="shared" ca="1" si="1052"/>
        <v>16</v>
      </c>
      <c r="AH915" s="1" t="str">
        <f t="shared" si="1048"/>
        <v/>
      </c>
      <c r="AI915" s="1" t="str">
        <f t="shared" si="1049"/>
        <v/>
      </c>
      <c r="AJ915" s="1" t="str">
        <f t="shared" si="1050"/>
        <v/>
      </c>
      <c r="AL915" s="167">
        <f t="shared" ref="AL915:BE915" si="1113">+IF($AE915="CC",SUMIF($R915:$V915,AL$9,$R934:$V934),0)</f>
        <v>0</v>
      </c>
      <c r="AM915" s="167">
        <f t="shared" si="1113"/>
        <v>0</v>
      </c>
      <c r="AN915" s="167">
        <f t="shared" si="1113"/>
        <v>0</v>
      </c>
      <c r="AO915" s="167">
        <f t="shared" si="1113"/>
        <v>0</v>
      </c>
      <c r="AP915" s="167">
        <f t="shared" si="1113"/>
        <v>0</v>
      </c>
      <c r="AQ915" s="167">
        <f t="shared" si="1113"/>
        <v>0</v>
      </c>
      <c r="AR915" s="167">
        <f t="shared" si="1113"/>
        <v>0</v>
      </c>
      <c r="AS915" s="167">
        <f t="shared" si="1113"/>
        <v>0</v>
      </c>
      <c r="AT915" s="167">
        <f t="shared" si="1113"/>
        <v>0</v>
      </c>
      <c r="AU915" s="167">
        <f t="shared" si="1113"/>
        <v>0</v>
      </c>
      <c r="AV915" s="167">
        <f t="shared" si="1113"/>
        <v>0</v>
      </c>
      <c r="AW915" s="167">
        <f t="shared" si="1113"/>
        <v>0</v>
      </c>
      <c r="AX915" s="167">
        <f t="shared" si="1113"/>
        <v>0</v>
      </c>
      <c r="AY915" s="167">
        <f t="shared" si="1113"/>
        <v>0</v>
      </c>
      <c r="AZ915" s="167">
        <f t="shared" si="1113"/>
        <v>0</v>
      </c>
      <c r="BA915" s="167">
        <f t="shared" si="1113"/>
        <v>0</v>
      </c>
      <c r="BB915" s="167">
        <f t="shared" si="1113"/>
        <v>0</v>
      </c>
      <c r="BC915" s="167">
        <f t="shared" si="1113"/>
        <v>0</v>
      </c>
      <c r="BD915" s="167">
        <f t="shared" si="1113"/>
        <v>0</v>
      </c>
      <c r="BE915" s="167">
        <f t="shared" si="1113"/>
        <v>0</v>
      </c>
      <c r="BG915" s="167"/>
    </row>
    <row r="916" spans="1:62">
      <c r="A916" s="93"/>
      <c r="B916" s="94"/>
      <c r="C916" s="324">
        <v>10</v>
      </c>
      <c r="D916" s="832"/>
      <c r="E916" s="833"/>
      <c r="F916" s="833"/>
      <c r="G916" s="834"/>
      <c r="H916" s="49"/>
      <c r="I916" s="50"/>
      <c r="J916" s="866"/>
      <c r="K916" s="867"/>
      <c r="L916" s="51"/>
      <c r="M916" s="52"/>
      <c r="N916" s="52"/>
      <c r="O916" s="52"/>
      <c r="P916" s="52"/>
      <c r="Q916" s="318">
        <f t="shared" si="1101"/>
        <v>0</v>
      </c>
      <c r="R916" s="51"/>
      <c r="S916" s="60"/>
      <c r="T916" s="59"/>
      <c r="U916" s="59"/>
      <c r="V916" s="63"/>
      <c r="W916" s="319">
        <f t="shared" si="1102"/>
        <v>0</v>
      </c>
      <c r="X916" s="320">
        <f t="shared" si="1098"/>
        <v>0</v>
      </c>
      <c r="Y916" s="325">
        <f t="shared" si="1105"/>
        <v>0</v>
      </c>
      <c r="Z916" s="51"/>
      <c r="AA916" s="334">
        <f t="shared" si="1106"/>
        <v>0</v>
      </c>
      <c r="AB916" s="327" t="str">
        <f>IF(A916="A","√",IF('Formulario 1'!$D$11=8,IF('Cuadro de Personal'!Q916&gt;30,"E",IF(Y916&gt;48,"E","√")),IF(Y916&gt;48,"E","√")))</f>
        <v>√</v>
      </c>
      <c r="AC916" s="1">
        <f t="shared" si="1103"/>
        <v>1</v>
      </c>
      <c r="AE916" s="1" t="str">
        <f t="shared" si="1099"/>
        <v/>
      </c>
      <c r="AF916" s="1">
        <f t="shared" si="1047"/>
        <v>0</v>
      </c>
      <c r="AG916" s="1">
        <f t="shared" ca="1" si="1052"/>
        <v>16</v>
      </c>
      <c r="AH916" s="1" t="str">
        <f t="shared" si="1048"/>
        <v/>
      </c>
      <c r="AI916" s="1" t="str">
        <f t="shared" si="1049"/>
        <v/>
      </c>
      <c r="AJ916" s="1" t="str">
        <f t="shared" si="1050"/>
        <v/>
      </c>
      <c r="AL916" s="167">
        <f t="shared" ref="AL916:BE916" si="1114">+IF($AE916="CC",SUMIF($R916:$V916,AL$9,$R935:$V935),0)</f>
        <v>0</v>
      </c>
      <c r="AM916" s="167">
        <f t="shared" si="1114"/>
        <v>0</v>
      </c>
      <c r="AN916" s="167">
        <f t="shared" si="1114"/>
        <v>0</v>
      </c>
      <c r="AO916" s="167">
        <f t="shared" si="1114"/>
        <v>0</v>
      </c>
      <c r="AP916" s="167">
        <f t="shared" si="1114"/>
        <v>0</v>
      </c>
      <c r="AQ916" s="167">
        <f t="shared" si="1114"/>
        <v>0</v>
      </c>
      <c r="AR916" s="167">
        <f t="shared" si="1114"/>
        <v>0</v>
      </c>
      <c r="AS916" s="167">
        <f t="shared" si="1114"/>
        <v>0</v>
      </c>
      <c r="AT916" s="167">
        <f t="shared" si="1114"/>
        <v>0</v>
      </c>
      <c r="AU916" s="167">
        <f t="shared" si="1114"/>
        <v>0</v>
      </c>
      <c r="AV916" s="167">
        <f t="shared" si="1114"/>
        <v>0</v>
      </c>
      <c r="AW916" s="167">
        <f t="shared" si="1114"/>
        <v>0</v>
      </c>
      <c r="AX916" s="167">
        <f t="shared" si="1114"/>
        <v>0</v>
      </c>
      <c r="AY916" s="167">
        <f t="shared" si="1114"/>
        <v>0</v>
      </c>
      <c r="AZ916" s="167">
        <f t="shared" si="1114"/>
        <v>0</v>
      </c>
      <c r="BA916" s="167">
        <f t="shared" si="1114"/>
        <v>0</v>
      </c>
      <c r="BB916" s="167">
        <f t="shared" si="1114"/>
        <v>0</v>
      </c>
      <c r="BC916" s="167">
        <f t="shared" si="1114"/>
        <v>0</v>
      </c>
      <c r="BD916" s="167">
        <f t="shared" si="1114"/>
        <v>0</v>
      </c>
      <c r="BE916" s="167">
        <f t="shared" si="1114"/>
        <v>0</v>
      </c>
      <c r="BG916" s="167"/>
    </row>
    <row r="917" spans="1:62">
      <c r="A917" s="93"/>
      <c r="B917" s="94"/>
      <c r="C917" s="324">
        <v>11</v>
      </c>
      <c r="D917" s="832"/>
      <c r="E917" s="833"/>
      <c r="F917" s="833"/>
      <c r="G917" s="834"/>
      <c r="H917" s="49"/>
      <c r="I917" s="50"/>
      <c r="J917" s="866"/>
      <c r="K917" s="867"/>
      <c r="L917" s="51"/>
      <c r="M917" s="52"/>
      <c r="N917" s="52"/>
      <c r="O917" s="52"/>
      <c r="P917" s="52"/>
      <c r="Q917" s="318">
        <f t="shared" si="1101"/>
        <v>0</v>
      </c>
      <c r="R917" s="51"/>
      <c r="S917" s="60"/>
      <c r="T917" s="59"/>
      <c r="U917" s="59"/>
      <c r="V917" s="63"/>
      <c r="W917" s="319">
        <f t="shared" si="1102"/>
        <v>0</v>
      </c>
      <c r="X917" s="320">
        <f t="shared" si="1098"/>
        <v>0</v>
      </c>
      <c r="Y917" s="325">
        <f t="shared" si="1105"/>
        <v>0</v>
      </c>
      <c r="Z917" s="51"/>
      <c r="AA917" s="334">
        <f t="shared" si="1106"/>
        <v>0</v>
      </c>
      <c r="AB917" s="327" t="str">
        <f>IF(A917="A","√",IF('Formulario 1'!$D$11=8,IF('Cuadro de Personal'!Q917&gt;30,"E",IF(Y917&gt;48,"E","√")),IF(Y917&gt;48,"E","√")))</f>
        <v>√</v>
      </c>
      <c r="AC917" s="1">
        <f t="shared" si="1103"/>
        <v>1</v>
      </c>
      <c r="AE917" s="1" t="str">
        <f t="shared" si="1099"/>
        <v/>
      </c>
      <c r="AF917" s="1">
        <f t="shared" si="1047"/>
        <v>0</v>
      </c>
      <c r="AG917" s="1">
        <f t="shared" ca="1" si="1052"/>
        <v>16</v>
      </c>
      <c r="AH917" s="1" t="str">
        <f t="shared" si="1048"/>
        <v/>
      </c>
      <c r="AI917" s="1" t="str">
        <f t="shared" si="1049"/>
        <v/>
      </c>
      <c r="AJ917" s="1" t="str">
        <f t="shared" si="1050"/>
        <v/>
      </c>
      <c r="AL917" s="167">
        <f t="shared" ref="AL917:BE917" si="1115">+IF($AE917="CC",SUMIF($R917:$V917,AL$9,$R936:$V936),0)</f>
        <v>0</v>
      </c>
      <c r="AM917" s="167">
        <f t="shared" si="1115"/>
        <v>0</v>
      </c>
      <c r="AN917" s="167">
        <f t="shared" si="1115"/>
        <v>0</v>
      </c>
      <c r="AO917" s="167">
        <f t="shared" si="1115"/>
        <v>0</v>
      </c>
      <c r="AP917" s="167">
        <f t="shared" si="1115"/>
        <v>0</v>
      </c>
      <c r="AQ917" s="167">
        <f t="shared" si="1115"/>
        <v>0</v>
      </c>
      <c r="AR917" s="167">
        <f t="shared" si="1115"/>
        <v>0</v>
      </c>
      <c r="AS917" s="167">
        <f t="shared" si="1115"/>
        <v>0</v>
      </c>
      <c r="AT917" s="167">
        <f t="shared" si="1115"/>
        <v>0</v>
      </c>
      <c r="AU917" s="167">
        <f t="shared" si="1115"/>
        <v>0</v>
      </c>
      <c r="AV917" s="167">
        <f t="shared" si="1115"/>
        <v>0</v>
      </c>
      <c r="AW917" s="167">
        <f t="shared" si="1115"/>
        <v>0</v>
      </c>
      <c r="AX917" s="167">
        <f t="shared" si="1115"/>
        <v>0</v>
      </c>
      <c r="AY917" s="167">
        <f t="shared" si="1115"/>
        <v>0</v>
      </c>
      <c r="AZ917" s="167">
        <f t="shared" si="1115"/>
        <v>0</v>
      </c>
      <c r="BA917" s="167">
        <f t="shared" si="1115"/>
        <v>0</v>
      </c>
      <c r="BB917" s="167">
        <f t="shared" si="1115"/>
        <v>0</v>
      </c>
      <c r="BC917" s="167">
        <f t="shared" si="1115"/>
        <v>0</v>
      </c>
      <c r="BD917" s="167">
        <f t="shared" si="1115"/>
        <v>0</v>
      </c>
      <c r="BE917" s="167">
        <f t="shared" si="1115"/>
        <v>0</v>
      </c>
      <c r="BG917" s="167"/>
    </row>
    <row r="918" spans="1:62">
      <c r="A918" s="93"/>
      <c r="B918" s="94"/>
      <c r="C918" s="324">
        <v>12</v>
      </c>
      <c r="D918" s="832"/>
      <c r="E918" s="833"/>
      <c r="F918" s="833"/>
      <c r="G918" s="834"/>
      <c r="H918" s="49"/>
      <c r="I918" s="50"/>
      <c r="J918" s="866"/>
      <c r="K918" s="867"/>
      <c r="L918" s="51"/>
      <c r="M918" s="52"/>
      <c r="N918" s="52"/>
      <c r="O918" s="52"/>
      <c r="P918" s="52"/>
      <c r="Q918" s="318">
        <f t="shared" si="1101"/>
        <v>0</v>
      </c>
      <c r="R918" s="51"/>
      <c r="S918" s="60"/>
      <c r="T918" s="59"/>
      <c r="U918" s="59"/>
      <c r="V918" s="63"/>
      <c r="W918" s="319">
        <f t="shared" si="1102"/>
        <v>0</v>
      </c>
      <c r="X918" s="320">
        <f t="shared" si="1098"/>
        <v>0</v>
      </c>
      <c r="Y918" s="325">
        <f t="shared" si="1105"/>
        <v>0</v>
      </c>
      <c r="Z918" s="51"/>
      <c r="AA918" s="334">
        <f t="shared" si="1106"/>
        <v>0</v>
      </c>
      <c r="AB918" s="327" t="str">
        <f>IF(A918="A","√",IF('Formulario 1'!$D$11=8,IF('Cuadro de Personal'!Q918&gt;30,"E",IF(Y918&gt;48,"E","√")),IF(Y918&gt;48,"E","√")))</f>
        <v>√</v>
      </c>
      <c r="AC918" s="1">
        <f t="shared" si="1103"/>
        <v>1</v>
      </c>
      <c r="AE918" s="1" t="str">
        <f t="shared" si="1099"/>
        <v/>
      </c>
      <c r="AF918" s="1">
        <f t="shared" si="1047"/>
        <v>0</v>
      </c>
      <c r="AG918" s="1">
        <f t="shared" ca="1" si="1052"/>
        <v>16</v>
      </c>
      <c r="AH918" s="1" t="str">
        <f t="shared" si="1048"/>
        <v/>
      </c>
      <c r="AI918" s="1" t="str">
        <f t="shared" si="1049"/>
        <v/>
      </c>
      <c r="AJ918" s="1" t="str">
        <f t="shared" si="1050"/>
        <v/>
      </c>
      <c r="AL918" s="167">
        <f t="shared" ref="AL918:BE918" si="1116">+IF($AE918="CC",SUMIF($R918:$V918,AL$9,$R937:$V937),0)</f>
        <v>0</v>
      </c>
      <c r="AM918" s="167">
        <f t="shared" si="1116"/>
        <v>0</v>
      </c>
      <c r="AN918" s="167">
        <f t="shared" si="1116"/>
        <v>0</v>
      </c>
      <c r="AO918" s="167">
        <f t="shared" si="1116"/>
        <v>0</v>
      </c>
      <c r="AP918" s="167">
        <f t="shared" si="1116"/>
        <v>0</v>
      </c>
      <c r="AQ918" s="167">
        <f t="shared" si="1116"/>
        <v>0</v>
      </c>
      <c r="AR918" s="167">
        <f t="shared" si="1116"/>
        <v>0</v>
      </c>
      <c r="AS918" s="167">
        <f t="shared" si="1116"/>
        <v>0</v>
      </c>
      <c r="AT918" s="167">
        <f t="shared" si="1116"/>
        <v>0</v>
      </c>
      <c r="AU918" s="167">
        <f t="shared" si="1116"/>
        <v>0</v>
      </c>
      <c r="AV918" s="167">
        <f t="shared" si="1116"/>
        <v>0</v>
      </c>
      <c r="AW918" s="167">
        <f t="shared" si="1116"/>
        <v>0</v>
      </c>
      <c r="AX918" s="167">
        <f t="shared" si="1116"/>
        <v>0</v>
      </c>
      <c r="AY918" s="167">
        <f t="shared" si="1116"/>
        <v>0</v>
      </c>
      <c r="AZ918" s="167">
        <f t="shared" si="1116"/>
        <v>0</v>
      </c>
      <c r="BA918" s="167">
        <f t="shared" si="1116"/>
        <v>0</v>
      </c>
      <c r="BB918" s="167">
        <f t="shared" si="1116"/>
        <v>0</v>
      </c>
      <c r="BC918" s="167">
        <f t="shared" si="1116"/>
        <v>0</v>
      </c>
      <c r="BD918" s="167">
        <f t="shared" si="1116"/>
        <v>0</v>
      </c>
      <c r="BE918" s="167">
        <f t="shared" si="1116"/>
        <v>0</v>
      </c>
      <c r="BG918" s="167"/>
    </row>
    <row r="919" spans="1:62">
      <c r="A919" s="93"/>
      <c r="B919" s="94"/>
      <c r="C919" s="324">
        <v>13</v>
      </c>
      <c r="D919" s="832"/>
      <c r="E919" s="833"/>
      <c r="F919" s="833"/>
      <c r="G919" s="834"/>
      <c r="H919" s="49"/>
      <c r="I919" s="50"/>
      <c r="J919" s="866"/>
      <c r="K919" s="867"/>
      <c r="L919" s="51"/>
      <c r="M919" s="52"/>
      <c r="N919" s="52"/>
      <c r="O919" s="52"/>
      <c r="P919" s="52"/>
      <c r="Q919" s="318">
        <f t="shared" si="1101"/>
        <v>0</v>
      </c>
      <c r="R919" s="51"/>
      <c r="S919" s="60"/>
      <c r="T919" s="59"/>
      <c r="U919" s="59"/>
      <c r="V919" s="63"/>
      <c r="W919" s="319">
        <f t="shared" si="1102"/>
        <v>0</v>
      </c>
      <c r="X919" s="320">
        <f t="shared" si="1098"/>
        <v>0</v>
      </c>
      <c r="Y919" s="325">
        <f t="shared" si="1105"/>
        <v>0</v>
      </c>
      <c r="Z919" s="51"/>
      <c r="AA919" s="334">
        <f t="shared" si="1106"/>
        <v>0</v>
      </c>
      <c r="AB919" s="327" t="str">
        <f>IF(A919="A","√",IF('Formulario 1'!$D$11=8,IF('Cuadro de Personal'!Q919&gt;30,"E",IF(Y919&gt;48,"E","√")),IF(Y919&gt;48,"E","√")))</f>
        <v>√</v>
      </c>
      <c r="AC919" s="1">
        <f t="shared" si="1103"/>
        <v>1</v>
      </c>
      <c r="AE919" s="1" t="str">
        <f t="shared" si="1099"/>
        <v/>
      </c>
      <c r="AF919" s="1">
        <f t="shared" si="1047"/>
        <v>0</v>
      </c>
      <c r="AG919" s="1">
        <f t="shared" ca="1" si="1052"/>
        <v>16</v>
      </c>
      <c r="AH919" s="1" t="str">
        <f t="shared" si="1048"/>
        <v/>
      </c>
      <c r="AI919" s="1" t="str">
        <f t="shared" si="1049"/>
        <v/>
      </c>
      <c r="AJ919" s="1" t="str">
        <f t="shared" si="1050"/>
        <v/>
      </c>
      <c r="AL919" s="167">
        <f t="shared" ref="AL919:BE919" si="1117">+IF($AE919="CC",SUMIF($R919:$V919,AL$9,$R938:$V938),0)</f>
        <v>0</v>
      </c>
      <c r="AM919" s="167">
        <f t="shared" si="1117"/>
        <v>0</v>
      </c>
      <c r="AN919" s="167">
        <f t="shared" si="1117"/>
        <v>0</v>
      </c>
      <c r="AO919" s="167">
        <f t="shared" si="1117"/>
        <v>0</v>
      </c>
      <c r="AP919" s="167">
        <f t="shared" si="1117"/>
        <v>0</v>
      </c>
      <c r="AQ919" s="167">
        <f t="shared" si="1117"/>
        <v>0</v>
      </c>
      <c r="AR919" s="167">
        <f t="shared" si="1117"/>
        <v>0</v>
      </c>
      <c r="AS919" s="167">
        <f t="shared" si="1117"/>
        <v>0</v>
      </c>
      <c r="AT919" s="167">
        <f t="shared" si="1117"/>
        <v>0</v>
      </c>
      <c r="AU919" s="167">
        <f t="shared" si="1117"/>
        <v>0</v>
      </c>
      <c r="AV919" s="167">
        <f t="shared" si="1117"/>
        <v>0</v>
      </c>
      <c r="AW919" s="167">
        <f t="shared" si="1117"/>
        <v>0</v>
      </c>
      <c r="AX919" s="167">
        <f t="shared" si="1117"/>
        <v>0</v>
      </c>
      <c r="AY919" s="167">
        <f t="shared" si="1117"/>
        <v>0</v>
      </c>
      <c r="AZ919" s="167">
        <f t="shared" si="1117"/>
        <v>0</v>
      </c>
      <c r="BA919" s="167">
        <f t="shared" si="1117"/>
        <v>0</v>
      </c>
      <c r="BB919" s="167">
        <f t="shared" si="1117"/>
        <v>0</v>
      </c>
      <c r="BC919" s="167">
        <f t="shared" si="1117"/>
        <v>0</v>
      </c>
      <c r="BD919" s="167">
        <f t="shared" si="1117"/>
        <v>0</v>
      </c>
      <c r="BE919" s="167">
        <f t="shared" si="1117"/>
        <v>0</v>
      </c>
      <c r="BG919" s="167"/>
    </row>
    <row r="920" spans="1:62">
      <c r="A920" s="93"/>
      <c r="B920" s="94"/>
      <c r="C920" s="324">
        <v>14</v>
      </c>
      <c r="D920" s="832"/>
      <c r="E920" s="833"/>
      <c r="F920" s="833"/>
      <c r="G920" s="834"/>
      <c r="H920" s="49"/>
      <c r="I920" s="50"/>
      <c r="J920" s="866"/>
      <c r="K920" s="867"/>
      <c r="L920" s="51"/>
      <c r="M920" s="52"/>
      <c r="N920" s="52"/>
      <c r="O920" s="52"/>
      <c r="P920" s="52"/>
      <c r="Q920" s="318">
        <f t="shared" si="1101"/>
        <v>0</v>
      </c>
      <c r="R920" s="51"/>
      <c r="S920" s="60"/>
      <c r="T920" s="59"/>
      <c r="U920" s="59"/>
      <c r="V920" s="63"/>
      <c r="W920" s="319">
        <f t="shared" si="1102"/>
        <v>0</v>
      </c>
      <c r="X920" s="320">
        <f t="shared" si="1098"/>
        <v>0</v>
      </c>
      <c r="Y920" s="325">
        <f t="shared" si="1105"/>
        <v>0</v>
      </c>
      <c r="Z920" s="51"/>
      <c r="AA920" s="334">
        <f t="shared" si="1106"/>
        <v>0</v>
      </c>
      <c r="AB920" s="327" t="str">
        <f>IF(A920="A","√",IF('Formulario 1'!$D$11=8,IF('Cuadro de Personal'!Q920&gt;30,"E",IF(Y920&gt;48,"E","√")),IF(Y920&gt;48,"E","√")))</f>
        <v>√</v>
      </c>
      <c r="AC920" s="1">
        <f t="shared" si="1103"/>
        <v>1</v>
      </c>
      <c r="AE920" s="1" t="str">
        <f t="shared" si="1099"/>
        <v/>
      </c>
      <c r="AF920" s="1">
        <f t="shared" si="1047"/>
        <v>0</v>
      </c>
      <c r="AG920" s="1">
        <f t="shared" ca="1" si="1052"/>
        <v>16</v>
      </c>
      <c r="AH920" s="1" t="str">
        <f t="shared" si="1048"/>
        <v/>
      </c>
      <c r="AI920" s="1" t="str">
        <f t="shared" si="1049"/>
        <v/>
      </c>
      <c r="AJ920" s="1" t="str">
        <f t="shared" si="1050"/>
        <v/>
      </c>
      <c r="AL920" s="167">
        <f t="shared" ref="AL920:BE920" si="1118">+IF($AE920="CC",SUMIF($R920:$V920,AL$9,$R939:$V939),0)</f>
        <v>0</v>
      </c>
      <c r="AM920" s="167">
        <f t="shared" si="1118"/>
        <v>0</v>
      </c>
      <c r="AN920" s="167">
        <f t="shared" si="1118"/>
        <v>0</v>
      </c>
      <c r="AO920" s="167">
        <f t="shared" si="1118"/>
        <v>0</v>
      </c>
      <c r="AP920" s="167">
        <f t="shared" si="1118"/>
        <v>0</v>
      </c>
      <c r="AQ920" s="167">
        <f t="shared" si="1118"/>
        <v>0</v>
      </c>
      <c r="AR920" s="167">
        <f t="shared" si="1118"/>
        <v>0</v>
      </c>
      <c r="AS920" s="167">
        <f t="shared" si="1118"/>
        <v>0</v>
      </c>
      <c r="AT920" s="167">
        <f t="shared" si="1118"/>
        <v>0</v>
      </c>
      <c r="AU920" s="167">
        <f t="shared" si="1118"/>
        <v>0</v>
      </c>
      <c r="AV920" s="167">
        <f t="shared" si="1118"/>
        <v>0</v>
      </c>
      <c r="AW920" s="167">
        <f t="shared" si="1118"/>
        <v>0</v>
      </c>
      <c r="AX920" s="167">
        <f t="shared" si="1118"/>
        <v>0</v>
      </c>
      <c r="AY920" s="167">
        <f t="shared" si="1118"/>
        <v>0</v>
      </c>
      <c r="AZ920" s="167">
        <f t="shared" si="1118"/>
        <v>0</v>
      </c>
      <c r="BA920" s="167">
        <f t="shared" si="1118"/>
        <v>0</v>
      </c>
      <c r="BB920" s="167">
        <f t="shared" si="1118"/>
        <v>0</v>
      </c>
      <c r="BC920" s="167">
        <f t="shared" si="1118"/>
        <v>0</v>
      </c>
      <c r="BD920" s="167">
        <f t="shared" si="1118"/>
        <v>0</v>
      </c>
      <c r="BE920" s="167">
        <f t="shared" si="1118"/>
        <v>0</v>
      </c>
      <c r="BG920" s="167"/>
    </row>
    <row r="921" spans="1:62">
      <c r="A921" s="93"/>
      <c r="B921" s="94"/>
      <c r="C921" s="324">
        <v>15</v>
      </c>
      <c r="D921" s="832"/>
      <c r="E921" s="833"/>
      <c r="F921" s="833"/>
      <c r="G921" s="834"/>
      <c r="H921" s="49"/>
      <c r="I921" s="50"/>
      <c r="J921" s="866"/>
      <c r="K921" s="867"/>
      <c r="L921" s="51"/>
      <c r="M921" s="52"/>
      <c r="N921" s="52"/>
      <c r="O921" s="52"/>
      <c r="P921" s="52"/>
      <c r="Q921" s="318">
        <f t="shared" si="1101"/>
        <v>0</v>
      </c>
      <c r="R921" s="51"/>
      <c r="S921" s="60"/>
      <c r="T921" s="59"/>
      <c r="U921" s="59"/>
      <c r="V921" s="63"/>
      <c r="W921" s="319">
        <f t="shared" si="1102"/>
        <v>0</v>
      </c>
      <c r="X921" s="320">
        <f t="shared" si="1098"/>
        <v>0</v>
      </c>
      <c r="Y921" s="325">
        <f t="shared" si="1105"/>
        <v>0</v>
      </c>
      <c r="Z921" s="51"/>
      <c r="AA921" s="334">
        <f t="shared" si="1106"/>
        <v>0</v>
      </c>
      <c r="AB921" s="327" t="str">
        <f>IF(A921="A","√",IF('Formulario 1'!$D$11=8,IF('Cuadro de Personal'!Q921&gt;30,"E",IF(Y921&gt;48,"E","√")),IF(Y921&gt;48,"E","√")))</f>
        <v>√</v>
      </c>
      <c r="AC921" s="1">
        <f t="shared" si="1103"/>
        <v>1</v>
      </c>
      <c r="AE921" s="1" t="str">
        <f t="shared" si="1099"/>
        <v/>
      </c>
      <c r="AF921" s="1">
        <f t="shared" si="1047"/>
        <v>0</v>
      </c>
      <c r="AG921" s="1">
        <f t="shared" ca="1" si="1052"/>
        <v>16</v>
      </c>
      <c r="AH921" s="1" t="str">
        <f t="shared" si="1048"/>
        <v/>
      </c>
      <c r="AI921" s="1" t="str">
        <f t="shared" si="1049"/>
        <v/>
      </c>
      <c r="AJ921" s="1" t="str">
        <f t="shared" si="1050"/>
        <v/>
      </c>
      <c r="AL921" s="167">
        <f t="shared" ref="AL921:BE921" si="1119">+IF($AE921="CC",SUMIF($R921:$V921,AL$9,$R940:$V940),0)</f>
        <v>0</v>
      </c>
      <c r="AM921" s="167">
        <f t="shared" si="1119"/>
        <v>0</v>
      </c>
      <c r="AN921" s="167">
        <f t="shared" si="1119"/>
        <v>0</v>
      </c>
      <c r="AO921" s="167">
        <f t="shared" si="1119"/>
        <v>0</v>
      </c>
      <c r="AP921" s="167">
        <f t="shared" si="1119"/>
        <v>0</v>
      </c>
      <c r="AQ921" s="167">
        <f t="shared" si="1119"/>
        <v>0</v>
      </c>
      <c r="AR921" s="167">
        <f t="shared" si="1119"/>
        <v>0</v>
      </c>
      <c r="AS921" s="167">
        <f t="shared" si="1119"/>
        <v>0</v>
      </c>
      <c r="AT921" s="167">
        <f t="shared" si="1119"/>
        <v>0</v>
      </c>
      <c r="AU921" s="167">
        <f t="shared" si="1119"/>
        <v>0</v>
      </c>
      <c r="AV921" s="167">
        <f t="shared" si="1119"/>
        <v>0</v>
      </c>
      <c r="AW921" s="167">
        <f t="shared" si="1119"/>
        <v>0</v>
      </c>
      <c r="AX921" s="167">
        <f t="shared" si="1119"/>
        <v>0</v>
      </c>
      <c r="AY921" s="167">
        <f t="shared" si="1119"/>
        <v>0</v>
      </c>
      <c r="AZ921" s="167">
        <f t="shared" si="1119"/>
        <v>0</v>
      </c>
      <c r="BA921" s="167">
        <f t="shared" si="1119"/>
        <v>0</v>
      </c>
      <c r="BB921" s="167">
        <f t="shared" si="1119"/>
        <v>0</v>
      </c>
      <c r="BC921" s="167">
        <f t="shared" si="1119"/>
        <v>0</v>
      </c>
      <c r="BD921" s="167">
        <f t="shared" si="1119"/>
        <v>0</v>
      </c>
      <c r="BE921" s="167">
        <f t="shared" si="1119"/>
        <v>0</v>
      </c>
      <c r="BG921" s="167"/>
    </row>
    <row r="922" spans="1:62">
      <c r="A922" s="93"/>
      <c r="B922" s="94"/>
      <c r="C922" s="324">
        <v>16</v>
      </c>
      <c r="D922" s="832"/>
      <c r="E922" s="833"/>
      <c r="F922" s="833"/>
      <c r="G922" s="834"/>
      <c r="H922" s="49"/>
      <c r="I922" s="50"/>
      <c r="J922" s="866"/>
      <c r="K922" s="867"/>
      <c r="L922" s="51"/>
      <c r="M922" s="52"/>
      <c r="N922" s="52"/>
      <c r="O922" s="52"/>
      <c r="P922" s="52"/>
      <c r="Q922" s="318">
        <f t="shared" si="1101"/>
        <v>0</v>
      </c>
      <c r="R922" s="51"/>
      <c r="S922" s="60"/>
      <c r="T922" s="59"/>
      <c r="U922" s="59"/>
      <c r="V922" s="63"/>
      <c r="W922" s="319">
        <f t="shared" si="1102"/>
        <v>0</v>
      </c>
      <c r="X922" s="320">
        <f t="shared" si="1098"/>
        <v>0</v>
      </c>
      <c r="Y922" s="325">
        <f t="shared" si="1105"/>
        <v>0</v>
      </c>
      <c r="Z922" s="51"/>
      <c r="AA922" s="334">
        <f t="shared" si="1106"/>
        <v>0</v>
      </c>
      <c r="AB922" s="327" t="str">
        <f>IF(A922="A","√",IF('Formulario 1'!$D$11=8,IF('Cuadro de Personal'!Q922&gt;30,"E",IF(Y922&gt;48,"E","√")),IF(Y922&gt;48,"E","√")))</f>
        <v>√</v>
      </c>
      <c r="AC922" s="1">
        <f t="shared" si="1103"/>
        <v>1</v>
      </c>
      <c r="AE922" s="1" t="str">
        <f t="shared" si="1099"/>
        <v/>
      </c>
      <c r="AF922" s="1">
        <f t="shared" si="1047"/>
        <v>0</v>
      </c>
      <c r="AG922" s="1">
        <f t="shared" ca="1" si="1052"/>
        <v>16</v>
      </c>
      <c r="AH922" s="1" t="str">
        <f t="shared" si="1048"/>
        <v/>
      </c>
      <c r="AI922" s="1" t="str">
        <f t="shared" si="1049"/>
        <v/>
      </c>
      <c r="AJ922" s="1" t="str">
        <f t="shared" si="1050"/>
        <v/>
      </c>
      <c r="AL922" s="167">
        <f t="shared" ref="AL922:BE922" si="1120">+IF($AE922="CC",SUMIF($R922:$V922,AL$9,$R941:$V941),0)</f>
        <v>0</v>
      </c>
      <c r="AM922" s="167">
        <f t="shared" si="1120"/>
        <v>0</v>
      </c>
      <c r="AN922" s="167">
        <f t="shared" si="1120"/>
        <v>0</v>
      </c>
      <c r="AO922" s="167">
        <f t="shared" si="1120"/>
        <v>0</v>
      </c>
      <c r="AP922" s="167">
        <f t="shared" si="1120"/>
        <v>0</v>
      </c>
      <c r="AQ922" s="167">
        <f t="shared" si="1120"/>
        <v>0</v>
      </c>
      <c r="AR922" s="167">
        <f t="shared" si="1120"/>
        <v>0</v>
      </c>
      <c r="AS922" s="167">
        <f t="shared" si="1120"/>
        <v>0</v>
      </c>
      <c r="AT922" s="167">
        <f t="shared" si="1120"/>
        <v>0</v>
      </c>
      <c r="AU922" s="167">
        <f t="shared" si="1120"/>
        <v>0</v>
      </c>
      <c r="AV922" s="167">
        <f t="shared" si="1120"/>
        <v>0</v>
      </c>
      <c r="AW922" s="167">
        <f t="shared" si="1120"/>
        <v>0</v>
      </c>
      <c r="AX922" s="167">
        <f t="shared" si="1120"/>
        <v>0</v>
      </c>
      <c r="AY922" s="167">
        <f t="shared" si="1120"/>
        <v>0</v>
      </c>
      <c r="AZ922" s="167">
        <f t="shared" si="1120"/>
        <v>0</v>
      </c>
      <c r="BA922" s="167">
        <f t="shared" si="1120"/>
        <v>0</v>
      </c>
      <c r="BB922" s="167">
        <f t="shared" si="1120"/>
        <v>0</v>
      </c>
      <c r="BC922" s="167">
        <f t="shared" si="1120"/>
        <v>0</v>
      </c>
      <c r="BD922" s="167">
        <f t="shared" si="1120"/>
        <v>0</v>
      </c>
      <c r="BE922" s="167">
        <f t="shared" si="1120"/>
        <v>0</v>
      </c>
      <c r="BG922" s="167"/>
    </row>
    <row r="923" spans="1:62">
      <c r="A923" s="93"/>
      <c r="B923" s="94"/>
      <c r="C923" s="324">
        <v>17</v>
      </c>
      <c r="D923" s="832"/>
      <c r="E923" s="833"/>
      <c r="F923" s="833"/>
      <c r="G923" s="834"/>
      <c r="H923" s="49"/>
      <c r="I923" s="50"/>
      <c r="J923" s="866"/>
      <c r="K923" s="867"/>
      <c r="L923" s="51"/>
      <c r="M923" s="52"/>
      <c r="N923" s="52"/>
      <c r="O923" s="52"/>
      <c r="P923" s="52"/>
      <c r="Q923" s="318">
        <f t="shared" si="1101"/>
        <v>0</v>
      </c>
      <c r="R923" s="51"/>
      <c r="S923" s="60"/>
      <c r="T923" s="59"/>
      <c r="U923" s="59"/>
      <c r="V923" s="63"/>
      <c r="W923" s="319">
        <f t="shared" si="1102"/>
        <v>0</v>
      </c>
      <c r="X923" s="320">
        <f t="shared" si="1098"/>
        <v>0</v>
      </c>
      <c r="Y923" s="325">
        <f t="shared" si="1105"/>
        <v>0</v>
      </c>
      <c r="Z923" s="51"/>
      <c r="AA923" s="334">
        <f t="shared" si="1106"/>
        <v>0</v>
      </c>
      <c r="AB923" s="327" t="str">
        <f>IF(A923="A","√",IF('Formulario 1'!$D$11=8,IF('Cuadro de Personal'!Q923&gt;30,"E",IF(Y923&gt;48,"E","√")),IF(Y923&gt;48,"E","√")))</f>
        <v>√</v>
      </c>
      <c r="AC923" s="1">
        <f t="shared" si="1103"/>
        <v>1</v>
      </c>
      <c r="AE923" s="1" t="str">
        <f t="shared" si="1099"/>
        <v/>
      </c>
      <c r="AF923" s="1">
        <f t="shared" si="1047"/>
        <v>0</v>
      </c>
      <c r="AG923" s="1">
        <f t="shared" ca="1" si="1052"/>
        <v>16</v>
      </c>
      <c r="AH923" s="1" t="str">
        <f t="shared" si="1048"/>
        <v/>
      </c>
      <c r="AI923" s="1" t="str">
        <f t="shared" si="1049"/>
        <v/>
      </c>
      <c r="AJ923" s="1" t="str">
        <f t="shared" si="1050"/>
        <v/>
      </c>
      <c r="AL923" s="167">
        <f t="shared" ref="AL923:BE923" si="1121">+IF($AE923="CC",SUMIF($R923:$V923,AL$9,$R942:$V942),0)</f>
        <v>0</v>
      </c>
      <c r="AM923" s="167">
        <f t="shared" si="1121"/>
        <v>0</v>
      </c>
      <c r="AN923" s="167">
        <f t="shared" si="1121"/>
        <v>0</v>
      </c>
      <c r="AO923" s="167">
        <f t="shared" si="1121"/>
        <v>0</v>
      </c>
      <c r="AP923" s="167">
        <f t="shared" si="1121"/>
        <v>0</v>
      </c>
      <c r="AQ923" s="167">
        <f t="shared" si="1121"/>
        <v>0</v>
      </c>
      <c r="AR923" s="167">
        <f t="shared" si="1121"/>
        <v>0</v>
      </c>
      <c r="AS923" s="167">
        <f t="shared" si="1121"/>
        <v>0</v>
      </c>
      <c r="AT923" s="167">
        <f t="shared" si="1121"/>
        <v>0</v>
      </c>
      <c r="AU923" s="167">
        <f t="shared" si="1121"/>
        <v>0</v>
      </c>
      <c r="AV923" s="167">
        <f t="shared" si="1121"/>
        <v>0</v>
      </c>
      <c r="AW923" s="167">
        <f t="shared" si="1121"/>
        <v>0</v>
      </c>
      <c r="AX923" s="167">
        <f t="shared" si="1121"/>
        <v>0</v>
      </c>
      <c r="AY923" s="167">
        <f t="shared" si="1121"/>
        <v>0</v>
      </c>
      <c r="AZ923" s="167">
        <f t="shared" si="1121"/>
        <v>0</v>
      </c>
      <c r="BA923" s="167">
        <f t="shared" si="1121"/>
        <v>0</v>
      </c>
      <c r="BB923" s="167">
        <f t="shared" si="1121"/>
        <v>0</v>
      </c>
      <c r="BC923" s="167">
        <f t="shared" si="1121"/>
        <v>0</v>
      </c>
      <c r="BD923" s="167">
        <f t="shared" si="1121"/>
        <v>0</v>
      </c>
      <c r="BE923" s="167">
        <f t="shared" si="1121"/>
        <v>0</v>
      </c>
      <c r="BG923" s="167"/>
    </row>
    <row r="924" spans="1:62" ht="15.75" thickBot="1">
      <c r="A924" s="95"/>
      <c r="B924" s="96"/>
      <c r="C924" s="328">
        <v>18</v>
      </c>
      <c r="D924" s="858"/>
      <c r="E924" s="859"/>
      <c r="F924" s="859"/>
      <c r="G924" s="860"/>
      <c r="H924" s="53"/>
      <c r="I924" s="54"/>
      <c r="J924" s="861"/>
      <c r="K924" s="862"/>
      <c r="L924" s="55"/>
      <c r="M924" s="56"/>
      <c r="N924" s="56"/>
      <c r="O924" s="56"/>
      <c r="P924" s="56"/>
      <c r="Q924" s="329">
        <f t="shared" si="1101"/>
        <v>0</v>
      </c>
      <c r="R924" s="55"/>
      <c r="S924" s="61"/>
      <c r="T924" s="64"/>
      <c r="U924" s="64"/>
      <c r="V924" s="65"/>
      <c r="W924" s="319">
        <f t="shared" si="1102"/>
        <v>0</v>
      </c>
      <c r="X924" s="320">
        <f t="shared" si="1098"/>
        <v>0</v>
      </c>
      <c r="Y924" s="330">
        <f t="shared" si="1105"/>
        <v>0</v>
      </c>
      <c r="Z924" s="58"/>
      <c r="AA924" s="335">
        <f t="shared" si="1106"/>
        <v>0</v>
      </c>
      <c r="AB924" s="332" t="str">
        <f>IF(A924="A","√",IF('Formulario 1'!$D$11=8,IF('Cuadro de Personal'!Q924&gt;30,"E",IF(Y924&gt;48,"E","√")),IF(Y924&gt;48,"E","√")))</f>
        <v>√</v>
      </c>
      <c r="AC924" s="1">
        <f t="shared" si="1103"/>
        <v>1</v>
      </c>
      <c r="AE924" s="1" t="str">
        <f t="shared" si="1099"/>
        <v/>
      </c>
      <c r="AF924" s="1">
        <f t="shared" si="1047"/>
        <v>0</v>
      </c>
      <c r="AG924" s="1">
        <f t="shared" ca="1" si="1052"/>
        <v>16</v>
      </c>
      <c r="AH924" s="1" t="str">
        <f t="shared" si="1048"/>
        <v/>
      </c>
      <c r="AI924" s="1" t="str">
        <f t="shared" si="1049"/>
        <v/>
      </c>
      <c r="AJ924" s="1" t="str">
        <f t="shared" si="1050"/>
        <v/>
      </c>
      <c r="AL924" s="167">
        <f t="shared" ref="AL924:BE924" si="1122">+IF($AE924="CC",SUMIF($R924:$V924,AL$9,$R943:$V943),0)</f>
        <v>0</v>
      </c>
      <c r="AM924" s="167">
        <f t="shared" si="1122"/>
        <v>0</v>
      </c>
      <c r="AN924" s="167">
        <f t="shared" si="1122"/>
        <v>0</v>
      </c>
      <c r="AO924" s="167">
        <f t="shared" si="1122"/>
        <v>0</v>
      </c>
      <c r="AP924" s="167">
        <f t="shared" si="1122"/>
        <v>0</v>
      </c>
      <c r="AQ924" s="167">
        <f t="shared" si="1122"/>
        <v>0</v>
      </c>
      <c r="AR924" s="167">
        <f t="shared" si="1122"/>
        <v>0</v>
      </c>
      <c r="AS924" s="167">
        <f t="shared" si="1122"/>
        <v>0</v>
      </c>
      <c r="AT924" s="167">
        <f t="shared" si="1122"/>
        <v>0</v>
      </c>
      <c r="AU924" s="167">
        <f t="shared" si="1122"/>
        <v>0</v>
      </c>
      <c r="AV924" s="167">
        <f t="shared" si="1122"/>
        <v>0</v>
      </c>
      <c r="AW924" s="167">
        <f t="shared" si="1122"/>
        <v>0</v>
      </c>
      <c r="AX924" s="167">
        <f t="shared" si="1122"/>
        <v>0</v>
      </c>
      <c r="AY924" s="167">
        <f t="shared" si="1122"/>
        <v>0</v>
      </c>
      <c r="AZ924" s="167">
        <f t="shared" si="1122"/>
        <v>0</v>
      </c>
      <c r="BA924" s="167">
        <f t="shared" si="1122"/>
        <v>0</v>
      </c>
      <c r="BB924" s="167">
        <f t="shared" si="1122"/>
        <v>0</v>
      </c>
      <c r="BC924" s="167">
        <f t="shared" si="1122"/>
        <v>0</v>
      </c>
      <c r="BD924" s="167">
        <f t="shared" si="1122"/>
        <v>0</v>
      </c>
      <c r="BE924" s="167">
        <f t="shared" si="1122"/>
        <v>0</v>
      </c>
      <c r="BG924" s="167"/>
    </row>
    <row r="925" spans="1:62" ht="15.75" customHeight="1" thickBot="1">
      <c r="C925" s="66"/>
      <c r="D925" s="66"/>
      <c r="E925" s="66"/>
      <c r="F925" s="66"/>
      <c r="G925" s="66"/>
      <c r="H925" s="117"/>
      <c r="I925" s="863" t="s">
        <v>959</v>
      </c>
      <c r="J925" s="864"/>
      <c r="K925" s="865"/>
      <c r="L925" s="68">
        <f t="shared" ref="L925:S925" si="1123">+SUM(L907:L924)-SUMIF($A907:$A924,"A",L907:L924)</f>
        <v>0</v>
      </c>
      <c r="M925" s="67">
        <f t="shared" si="1123"/>
        <v>0</v>
      </c>
      <c r="N925" s="67">
        <f t="shared" si="1123"/>
        <v>0</v>
      </c>
      <c r="O925" s="67">
        <f t="shared" si="1123"/>
        <v>0</v>
      </c>
      <c r="P925" s="67">
        <f t="shared" si="1123"/>
        <v>0</v>
      </c>
      <c r="Q925" s="69">
        <f t="shared" si="1123"/>
        <v>0</v>
      </c>
      <c r="R925" s="158">
        <f t="shared" si="1123"/>
        <v>0</v>
      </c>
      <c r="S925" s="116">
        <f t="shared" si="1123"/>
        <v>0</v>
      </c>
      <c r="T925" s="116">
        <f>+SUM(T907:T924)-SUMIF($A907:$A924,"A",T907:T924)</f>
        <v>0</v>
      </c>
      <c r="U925" s="116">
        <f>+SUM(U907:U924)-SUMIF($A907:$A924,"A",U907:U924)</f>
        <v>0</v>
      </c>
      <c r="V925" s="73">
        <f>+SUM(V907:V924)-SUMIF($A907:$A924,"A",V907:V924)</f>
        <v>0</v>
      </c>
      <c r="W925" s="70">
        <f>+SUM(Q925:V925)</f>
        <v>0</v>
      </c>
      <c r="X925" s="71">
        <f>+SUM(X907:X924)</f>
        <v>0</v>
      </c>
      <c r="Y925" s="71">
        <f>+SUM(Y907:Y924)-SUMIF($A907:$A924,"A",Y907:Y924)</f>
        <v>0</v>
      </c>
      <c r="Z925" s="72">
        <f>+SUM(Z907:Z924)</f>
        <v>0</v>
      </c>
      <c r="AA925" s="73">
        <f>+SUM(AA907:AA924)-SUMIF($A907:$A924,"A",AA907:AA924)</f>
        <v>0</v>
      </c>
      <c r="AB925" s="301" t="str">
        <f>IF($C904="n.a.","√",IF(AND(Q927="√",D929=E929,F929=G929),IF(B926="Coordinador de Departamento: asignado",IF(AC925=18,"√","Er"),IF(B926="",IF(AC925=18,"√","Er"),"Er")),"Er"))</f>
        <v>√</v>
      </c>
      <c r="AC925" s="1">
        <f>+SUM(AC907:AC924)</f>
        <v>18</v>
      </c>
      <c r="AE925" s="1" t="str">
        <f t="shared" si="1099"/>
        <v/>
      </c>
      <c r="AF925" s="1">
        <f t="shared" si="1047"/>
        <v>1</v>
      </c>
      <c r="AG925" s="1">
        <f t="shared" ca="1" si="1052"/>
        <v>17</v>
      </c>
      <c r="AH925" s="1">
        <f t="shared" ca="1" si="1048"/>
        <v>17</v>
      </c>
      <c r="AI925" s="1" t="str">
        <f t="shared" ca="1" si="1049"/>
        <v>CP17</v>
      </c>
      <c r="AJ925" s="1" t="str">
        <f t="shared" si="1050"/>
        <v>√</v>
      </c>
      <c r="AL925" s="167">
        <f t="shared" ref="AL925:BE925" si="1124">+IF($AE925="CC",SUMIF($R925:$V925,AL$9,$R944:$V944),0)</f>
        <v>0</v>
      </c>
      <c r="AM925" s="167">
        <f t="shared" si="1124"/>
        <v>0</v>
      </c>
      <c r="AN925" s="167">
        <f t="shared" si="1124"/>
        <v>0</v>
      </c>
      <c r="AO925" s="167">
        <f t="shared" si="1124"/>
        <v>0</v>
      </c>
      <c r="AP925" s="167">
        <f t="shared" si="1124"/>
        <v>0</v>
      </c>
      <c r="AQ925" s="167">
        <f t="shared" si="1124"/>
        <v>0</v>
      </c>
      <c r="AR925" s="167">
        <f t="shared" si="1124"/>
        <v>0</v>
      </c>
      <c r="AS925" s="167">
        <f t="shared" si="1124"/>
        <v>0</v>
      </c>
      <c r="AT925" s="167">
        <f t="shared" si="1124"/>
        <v>0</v>
      </c>
      <c r="AU925" s="167">
        <f t="shared" si="1124"/>
        <v>0</v>
      </c>
      <c r="AV925" s="167">
        <f t="shared" si="1124"/>
        <v>0</v>
      </c>
      <c r="AW925" s="167">
        <f t="shared" si="1124"/>
        <v>0</v>
      </c>
      <c r="AX925" s="167">
        <f t="shared" si="1124"/>
        <v>0</v>
      </c>
      <c r="AY925" s="167">
        <f t="shared" si="1124"/>
        <v>0</v>
      </c>
      <c r="AZ925" s="167">
        <f t="shared" si="1124"/>
        <v>0</v>
      </c>
      <c r="BA925" s="167">
        <f t="shared" si="1124"/>
        <v>0</v>
      </c>
      <c r="BB925" s="167">
        <f t="shared" si="1124"/>
        <v>0</v>
      </c>
      <c r="BC925" s="167">
        <f t="shared" si="1124"/>
        <v>0</v>
      </c>
      <c r="BD925" s="167">
        <f t="shared" si="1124"/>
        <v>0</v>
      </c>
      <c r="BE925" s="167">
        <f t="shared" si="1124"/>
        <v>0</v>
      </c>
      <c r="BH925" s="308">
        <f>+X925</f>
        <v>0</v>
      </c>
    </row>
    <row r="926" spans="1:62" ht="15.75" customHeight="1">
      <c r="B926" s="912" t="str">
        <f>IF($C904="n.a.","",IF(LOOKUP(A897,'Hoja de Cálculo'!$S$20:$S$45,'Hoja de Cálculo'!$AD$20:$AD$45)=0,"",IF(A927="","Coordinador de Departamento: sin asignar","Coordinador de Departamento: asignado")))</f>
        <v/>
      </c>
      <c r="C926" s="913"/>
      <c r="D926" s="913"/>
      <c r="E926" s="913"/>
      <c r="F926" s="913"/>
      <c r="G926" s="914"/>
      <c r="I926" s="915" t="s">
        <v>954</v>
      </c>
      <c r="J926" s="916"/>
      <c r="K926" s="917"/>
      <c r="L926" s="75" t="str">
        <f>IF($C904="n.a.","n.a.",LOOKUP($A897,'Hoja de Cálculo'!$S$20:$S$45,'Hoja de Cálculo'!W$20:W$45))</f>
        <v>n.a.</v>
      </c>
      <c r="M926" s="74" t="str">
        <f>IF($C904="n.a.","n.a.",LOOKUP($A897,'Hoja de Cálculo'!$S$20:$S$45,'Hoja de Cálculo'!X$20:X$45))</f>
        <v>n.a.</v>
      </c>
      <c r="N926" s="74" t="str">
        <f>IF($C904="n.a.","n.a.",LOOKUP($A897,'Hoja de Cálculo'!$S$20:$S$45,'Hoja de Cálculo'!Y$20:Y$45))</f>
        <v>n.a.</v>
      </c>
      <c r="O926" s="74" t="str">
        <f>IF($C904="n.a.","n.a.",LOOKUP($A897,'Hoja de Cálculo'!$S$20:$S$45,'Hoja de Cálculo'!Z$20:Z$45))</f>
        <v>n.a.</v>
      </c>
      <c r="P926" s="74" t="str">
        <f>IF($C904="n.a.","n.a.",LOOKUP($A897,'Hoja de Cálculo'!$S$20:$S$45,'Hoja de Cálculo'!AA$20:AA$45))</f>
        <v>n.a.</v>
      </c>
      <c r="Q926" s="76">
        <f>+SUM(L926:P926)</f>
        <v>0</v>
      </c>
      <c r="R926" s="77" t="str">
        <f>+IF(R906=2,LOOKUP($A897,'Hoja de Cálculo'!$S$20:$S$45,'Hoja de Cálculo'!$AD$20:$AD$45),"")</f>
        <v/>
      </c>
      <c r="S926" s="77" t="str">
        <f>+IF(S906=2,LOOKUP($A897,'Hoja de Cálculo'!$S$20:$S$45,'Hoja de Cálculo'!$AD$20:$AD$45),"")</f>
        <v/>
      </c>
      <c r="T926" s="77" t="str">
        <f>+IF(T906=2,LOOKUP($A897,'Hoja de Cálculo'!$S$20:$S$45,'Hoja de Cálculo'!$AD$20:$AD$45),"")</f>
        <v/>
      </c>
      <c r="U926" s="77" t="str">
        <f>+IF(U906=2,LOOKUP($A897,'Hoja de Cálculo'!$S$20:$S$45,'Hoja de Cálculo'!$AD$20:$AD$45),"")</f>
        <v/>
      </c>
      <c r="V926" s="77" t="str">
        <f>+IF(V906=2,LOOKUP($A897,'Hoja de Cálculo'!$S$20:$S$45,'Hoja de Cálculo'!$AD$20:$AD$45),"")</f>
        <v/>
      </c>
      <c r="W926" s="70"/>
      <c r="X926" s="77"/>
      <c r="Y926" s="77"/>
      <c r="Z926" s="77"/>
      <c r="AA926" s="77"/>
      <c r="AE926" s="1" t="str">
        <f t="shared" si="1099"/>
        <v/>
      </c>
      <c r="AF926" s="1">
        <f t="shared" ref="AF926:AF989" si="1125">+IF(Z953="Hoja de Cálculo",1,0)</f>
        <v>0</v>
      </c>
      <c r="AG926" s="1">
        <f t="shared" ca="1" si="1052"/>
        <v>17</v>
      </c>
      <c r="AH926" s="1" t="str">
        <f t="shared" ref="AH926:AH989" si="1126">+IF(AF926=1,AG926,"")</f>
        <v/>
      </c>
      <c r="AI926" s="1" t="str">
        <f t="shared" ref="AI926:AI989" si="1127">+IF(AF926=1,CONCATENATE("CP",AG926),"")</f>
        <v/>
      </c>
      <c r="AJ926" s="1" t="str">
        <f t="shared" ref="AJ926:AJ989" si="1128">+IF(AF926=1,AB926,"")</f>
        <v/>
      </c>
      <c r="AL926" s="167">
        <f t="shared" ref="AL926:BE926" si="1129">+IF($AE926="CC",SUMIF($R926:$V926,AL$9,$R945:$V945),0)</f>
        <v>0</v>
      </c>
      <c r="AM926" s="167">
        <f t="shared" si="1129"/>
        <v>0</v>
      </c>
      <c r="AN926" s="167">
        <f t="shared" si="1129"/>
        <v>0</v>
      </c>
      <c r="AO926" s="167">
        <f t="shared" si="1129"/>
        <v>0</v>
      </c>
      <c r="AP926" s="167">
        <f t="shared" si="1129"/>
        <v>0</v>
      </c>
      <c r="AQ926" s="167">
        <f t="shared" si="1129"/>
        <v>0</v>
      </c>
      <c r="AR926" s="167">
        <f t="shared" si="1129"/>
        <v>0</v>
      </c>
      <c r="AS926" s="167">
        <f t="shared" si="1129"/>
        <v>0</v>
      </c>
      <c r="AT926" s="167">
        <f t="shared" si="1129"/>
        <v>0</v>
      </c>
      <c r="AU926" s="167">
        <f t="shared" si="1129"/>
        <v>0</v>
      </c>
      <c r="AV926" s="167">
        <f t="shared" si="1129"/>
        <v>0</v>
      </c>
      <c r="AW926" s="167">
        <f t="shared" si="1129"/>
        <v>0</v>
      </c>
      <c r="AX926" s="167">
        <f t="shared" si="1129"/>
        <v>0</v>
      </c>
      <c r="AY926" s="167">
        <f t="shared" si="1129"/>
        <v>0</v>
      </c>
      <c r="AZ926" s="167">
        <f t="shared" si="1129"/>
        <v>0</v>
      </c>
      <c r="BA926" s="167">
        <f t="shared" si="1129"/>
        <v>0</v>
      </c>
      <c r="BB926" s="167">
        <f t="shared" si="1129"/>
        <v>0</v>
      </c>
      <c r="BC926" s="167">
        <f t="shared" si="1129"/>
        <v>0</v>
      </c>
      <c r="BD926" s="167">
        <f t="shared" si="1129"/>
        <v>0</v>
      </c>
      <c r="BE926" s="167">
        <f t="shared" si="1129"/>
        <v>0</v>
      </c>
    </row>
    <row r="927" spans="1:62" ht="15" customHeight="1" thickBot="1">
      <c r="A927" s="119" t="str">
        <f>+IF(R927="√",1,IF(S927="√",1,IF(T927="√",1,IF(U927="√",1,IF(V927="√",1,"")))))</f>
        <v/>
      </c>
      <c r="B927" s="918" t="str">
        <f>+IF('Formulario 1'!$E$60=2,"",IF(OR(C904="Educación Física",C904="Educación Musical",C904="Educación Religiosa",C904="Informática Educativa"),IF(D929=E929,"Lecciones de Taller Prevocacional asignadas",IF(D929&gt;E929,"Lecciones de Taller Prevocacional sin asignar","Lecciones de Taller Prevocacional sobreasignadas")),""))</f>
        <v/>
      </c>
      <c r="C927" s="919"/>
      <c r="D927" s="919"/>
      <c r="E927" s="919"/>
      <c r="F927" s="919"/>
      <c r="G927" s="920"/>
      <c r="H927" s="66"/>
      <c r="I927" s="849" t="s">
        <v>937</v>
      </c>
      <c r="J927" s="850"/>
      <c r="K927" s="851" t="s">
        <v>938</v>
      </c>
      <c r="L927" s="80" t="str">
        <f>IF(L926="n.a.","n.a.",IF(L925&gt;L926,"E",IF(L925&lt;L926,"S","√")))</f>
        <v>n.a.</v>
      </c>
      <c r="M927" s="79" t="str">
        <f>IF(M926="n.a.","n.a.",IF(M925&gt;M926,"E",IF(M925&lt;M926,"S","√")))</f>
        <v>n.a.</v>
      </c>
      <c r="N927" s="79" t="str">
        <f>IF(N926="n.a.","n.a.",IF(N925&gt;N926,"E",IF(N925&lt;N926,"S","√")))</f>
        <v>n.a.</v>
      </c>
      <c r="O927" s="79" t="str">
        <f>IF(O926="n.a.","n.a.",IF(O925&gt;O926,"E",IF(O925&lt;O926,"S","√")))</f>
        <v>n.a.</v>
      </c>
      <c r="P927" s="79" t="str">
        <f>IF(P926="n.a.","n.a.",IF(P925&gt;P926,"E",IF(P925&lt;P926,"S","√")))</f>
        <v>n.a.</v>
      </c>
      <c r="Q927" s="81" t="str">
        <f>IF($C904="n.a.","n.a.",IF(L927="√",IF(M927="√",IF(N927="√",IF(O927="√",IF(P927="√","√","Er"),"Er"),"Er"),"Er"),"Er"))</f>
        <v>n.a.</v>
      </c>
      <c r="R927" s="118" t="str">
        <f>IF(R906=2,IF(R925&gt;R926,"E",IF(R925&lt;R926,"S","√")),"")</f>
        <v/>
      </c>
      <c r="S927" s="118" t="str">
        <f>IF(S906=2,IF(S925&gt;S926,"E",IF(S925&lt;S926,"S","√")),"")</f>
        <v/>
      </c>
      <c r="T927" s="118" t="str">
        <f>IF(T906=2,IF(T925&gt;T926,"E",IF(T925&lt;T926,"S","√")),"")</f>
        <v/>
      </c>
      <c r="U927" s="118" t="str">
        <f>IF(U906=2,IF(U925&gt;U926,"E",IF(U925&lt;U926,"S","√")),"")</f>
        <v/>
      </c>
      <c r="V927" s="118" t="str">
        <f>IF(V906=2,IF(V925&gt;V926,"E",IF(V925&lt;V926,"S","√")),"")</f>
        <v/>
      </c>
      <c r="AE927" s="1" t="str">
        <f t="shared" si="1099"/>
        <v/>
      </c>
      <c r="AF927" s="1">
        <f t="shared" si="1125"/>
        <v>0</v>
      </c>
      <c r="AG927" s="1">
        <f t="shared" ref="AG927:AG990" ca="1" si="1130">+AG926+AF927</f>
        <v>17</v>
      </c>
      <c r="AH927" s="1" t="str">
        <f t="shared" si="1126"/>
        <v/>
      </c>
      <c r="AI927" s="1" t="str">
        <f t="shared" si="1127"/>
        <v/>
      </c>
      <c r="AJ927" s="1" t="str">
        <f t="shared" si="1128"/>
        <v/>
      </c>
      <c r="AL927" s="167">
        <f t="shared" ref="AL927:BE927" si="1131">+IF($AE927="CC",SUMIF($R927:$V927,AL$9,$R946:$V946),0)</f>
        <v>0</v>
      </c>
      <c r="AM927" s="167">
        <f t="shared" si="1131"/>
        <v>0</v>
      </c>
      <c r="AN927" s="167">
        <f t="shared" si="1131"/>
        <v>0</v>
      </c>
      <c r="AO927" s="167">
        <f t="shared" si="1131"/>
        <v>0</v>
      </c>
      <c r="AP927" s="167">
        <f t="shared" si="1131"/>
        <v>0</v>
      </c>
      <c r="AQ927" s="167">
        <f t="shared" si="1131"/>
        <v>0</v>
      </c>
      <c r="AR927" s="167">
        <f t="shared" si="1131"/>
        <v>0</v>
      </c>
      <c r="AS927" s="167">
        <f t="shared" si="1131"/>
        <v>0</v>
      </c>
      <c r="AT927" s="167">
        <f t="shared" si="1131"/>
        <v>0</v>
      </c>
      <c r="AU927" s="167">
        <f t="shared" si="1131"/>
        <v>0</v>
      </c>
      <c r="AV927" s="167">
        <f t="shared" si="1131"/>
        <v>0</v>
      </c>
      <c r="AW927" s="167">
        <f t="shared" si="1131"/>
        <v>0</v>
      </c>
      <c r="AX927" s="167">
        <f t="shared" si="1131"/>
        <v>0</v>
      </c>
      <c r="AY927" s="167">
        <f t="shared" si="1131"/>
        <v>0</v>
      </c>
      <c r="AZ927" s="167">
        <f t="shared" si="1131"/>
        <v>0</v>
      </c>
      <c r="BA927" s="167">
        <f t="shared" si="1131"/>
        <v>0</v>
      </c>
      <c r="BB927" s="167">
        <f t="shared" si="1131"/>
        <v>0</v>
      </c>
      <c r="BC927" s="167">
        <f t="shared" si="1131"/>
        <v>0</v>
      </c>
      <c r="BD927" s="167">
        <f t="shared" si="1131"/>
        <v>0</v>
      </c>
      <c r="BE927" s="167">
        <f t="shared" si="1131"/>
        <v>0</v>
      </c>
    </row>
    <row r="928" spans="1:62" ht="15" customHeight="1" thickBot="1">
      <c r="A928" s="119"/>
      <c r="B928" s="921" t="str">
        <f>+IF('Formulario 1'!$E$64=2,"",IF('Cuadro de Personal'!F929=0,"",IF('Cuadro de Personal'!F929&lt;'Cuadro de Personal'!G929,"Lecciones de TIE sobreasignadas",IF('Cuadro de Personal'!F929&gt;'Cuadro de Personal'!G929,"Lecciones de TIE sin asignar","Lecciones de TIE asignadas -√-"))))</f>
        <v/>
      </c>
      <c r="C928" s="922"/>
      <c r="D928" s="922"/>
      <c r="E928" s="922"/>
      <c r="F928" s="922"/>
      <c r="G928" s="923"/>
      <c r="H928" s="66"/>
      <c r="I928" s="157"/>
      <c r="J928" s="157"/>
      <c r="K928" s="157"/>
      <c r="L928" s="118"/>
      <c r="M928" s="118"/>
      <c r="N928" s="118"/>
      <c r="O928" s="118"/>
      <c r="P928" s="118"/>
      <c r="Q928" s="118"/>
      <c r="R928" s="118"/>
      <c r="T928" s="852" t="str">
        <f>+IF((Q926-Z925)&gt;-1,"Lecciones sin asignar en propiedad:","Exceso de lecciones asignadas en propiedad:")</f>
        <v>Lecciones sin asignar en propiedad:</v>
      </c>
      <c r="U928" s="853"/>
      <c r="V928" s="853"/>
      <c r="W928" s="853"/>
      <c r="X928" s="853"/>
      <c r="Y928" s="853"/>
      <c r="Z928" s="853"/>
      <c r="AA928" s="213">
        <f>+Q926-Z925</f>
        <v>0</v>
      </c>
      <c r="AE928" s="1" t="str">
        <f t="shared" si="1099"/>
        <v/>
      </c>
      <c r="AF928" s="1">
        <f t="shared" si="1125"/>
        <v>0</v>
      </c>
      <c r="AG928" s="1">
        <f t="shared" ca="1" si="1130"/>
        <v>17</v>
      </c>
      <c r="AH928" s="1" t="str">
        <f t="shared" si="1126"/>
        <v/>
      </c>
      <c r="AI928" s="1" t="str">
        <f t="shared" si="1127"/>
        <v/>
      </c>
      <c r="AJ928" s="1" t="str">
        <f t="shared" si="1128"/>
        <v/>
      </c>
      <c r="AL928" s="167">
        <f t="shared" ref="AL928:BE928" si="1132">+IF($AE928="CC",SUMIF($R928:$V928,AL$9,$R947:$V947),0)</f>
        <v>0</v>
      </c>
      <c r="AM928" s="167">
        <f t="shared" si="1132"/>
        <v>0</v>
      </c>
      <c r="AN928" s="167">
        <f t="shared" si="1132"/>
        <v>0</v>
      </c>
      <c r="AO928" s="167">
        <f t="shared" si="1132"/>
        <v>0</v>
      </c>
      <c r="AP928" s="167">
        <f t="shared" si="1132"/>
        <v>0</v>
      </c>
      <c r="AQ928" s="167">
        <f t="shared" si="1132"/>
        <v>0</v>
      </c>
      <c r="AR928" s="167">
        <f t="shared" si="1132"/>
        <v>0</v>
      </c>
      <c r="AS928" s="167">
        <f t="shared" si="1132"/>
        <v>0</v>
      </c>
      <c r="AT928" s="167">
        <f t="shared" si="1132"/>
        <v>0</v>
      </c>
      <c r="AU928" s="167">
        <f t="shared" si="1132"/>
        <v>0</v>
      </c>
      <c r="AV928" s="167">
        <f t="shared" si="1132"/>
        <v>0</v>
      </c>
      <c r="AW928" s="167">
        <f t="shared" si="1132"/>
        <v>0</v>
      </c>
      <c r="AX928" s="167">
        <f t="shared" si="1132"/>
        <v>0</v>
      </c>
      <c r="AY928" s="167">
        <f t="shared" si="1132"/>
        <v>0</v>
      </c>
      <c r="AZ928" s="167">
        <f t="shared" si="1132"/>
        <v>0</v>
      </c>
      <c r="BA928" s="167">
        <f t="shared" si="1132"/>
        <v>0</v>
      </c>
      <c r="BB928" s="167">
        <f t="shared" si="1132"/>
        <v>0</v>
      </c>
      <c r="BC928" s="167">
        <f t="shared" si="1132"/>
        <v>0</v>
      </c>
      <c r="BD928" s="167">
        <f t="shared" si="1132"/>
        <v>0</v>
      </c>
      <c r="BE928" s="167">
        <f t="shared" si="1132"/>
        <v>0</v>
      </c>
      <c r="BJ928" s="1">
        <f>+IF(OR(B928="",B928="Lecciones de TIE asignadas -√-"),1,0)</f>
        <v>1</v>
      </c>
    </row>
    <row r="929" spans="1:59" ht="15" customHeight="1" thickBot="1">
      <c r="A929" s="119"/>
      <c r="C929" s="78"/>
      <c r="D929" s="176" t="str">
        <f>IF($C904="n.a.","n.a.",LOOKUP($A897,'Hoja de Cálculo'!$S$20:$S$45,'Hoja de Cálculo'!AB$20:AB$45))</f>
        <v>n.a.</v>
      </c>
      <c r="E929" s="177">
        <f>+IF(R906=12,R925,IF(S906=12,S925,IF(T906=12,T925,IF(U906=12,U925,IF(V906=12,V925,0)))))</f>
        <v>0</v>
      </c>
      <c r="F929" s="186">
        <f>IF($C904="n.a.",0,LOOKUP($A897,'Hoja de Cálculo'!$S$20:$S$45,'Hoja de Cálculo'!$AL$20:$AL$45))</f>
        <v>0</v>
      </c>
      <c r="G929" s="177">
        <f>+IF(R906=9,R925,0)+IF(S906=9,S925,0)+IF(T906=9,T925,0)+IF(U906=9,U925,0)+IF(V906=9,V925,0)</f>
        <v>0</v>
      </c>
      <c r="H929" s="66"/>
      <c r="I929" s="157"/>
      <c r="J929" s="157"/>
      <c r="K929" s="157"/>
      <c r="L929" s="118"/>
      <c r="M929" s="118"/>
      <c r="N929" s="118"/>
      <c r="O929" s="118"/>
      <c r="P929" s="118"/>
      <c r="Q929" s="854" t="str">
        <f>IF(AA928&lt;0,IF(AA929="","Exceso de lecciones en propiedad asignadas en lecciones Co-curriculares","Exceso de lecciones en propiedad sin asignar:"),"")</f>
        <v/>
      </c>
      <c r="R929" s="855"/>
      <c r="S929" s="855"/>
      <c r="T929" s="855"/>
      <c r="U929" s="855"/>
      <c r="V929" s="855"/>
      <c r="W929" s="855"/>
      <c r="X929" s="855"/>
      <c r="Y929" s="855"/>
      <c r="Z929" s="855"/>
      <c r="AA929" s="156" t="str">
        <f>+IF(AA928&lt;0,IF(W925&gt;=Z925,"",W925-Z925),"")</f>
        <v/>
      </c>
      <c r="AE929" s="1" t="str">
        <f t="shared" si="1099"/>
        <v/>
      </c>
      <c r="AF929" s="1">
        <f t="shared" si="1125"/>
        <v>0</v>
      </c>
      <c r="AG929" s="1">
        <f t="shared" ca="1" si="1130"/>
        <v>17</v>
      </c>
      <c r="AH929" s="1" t="str">
        <f t="shared" si="1126"/>
        <v/>
      </c>
      <c r="AI929" s="1" t="str">
        <f t="shared" si="1127"/>
        <v/>
      </c>
      <c r="AJ929" s="1" t="str">
        <f t="shared" si="1128"/>
        <v/>
      </c>
      <c r="AL929" s="167">
        <f t="shared" ref="AL929:BE929" si="1133">+IF($AE929="CC",SUMIF($R929:$V929,AL$9,$R948:$V948),0)</f>
        <v>0</v>
      </c>
      <c r="AM929" s="167">
        <f t="shared" si="1133"/>
        <v>0</v>
      </c>
      <c r="AN929" s="167">
        <f t="shared" si="1133"/>
        <v>0</v>
      </c>
      <c r="AO929" s="167">
        <f t="shared" si="1133"/>
        <v>0</v>
      </c>
      <c r="AP929" s="167">
        <f t="shared" si="1133"/>
        <v>0</v>
      </c>
      <c r="AQ929" s="167">
        <f t="shared" si="1133"/>
        <v>0</v>
      </c>
      <c r="AR929" s="167">
        <f t="shared" si="1133"/>
        <v>0</v>
      </c>
      <c r="AS929" s="167">
        <f t="shared" si="1133"/>
        <v>0</v>
      </c>
      <c r="AT929" s="167">
        <f t="shared" si="1133"/>
        <v>0</v>
      </c>
      <c r="AU929" s="167">
        <f t="shared" si="1133"/>
        <v>0</v>
      </c>
      <c r="AV929" s="167">
        <f t="shared" si="1133"/>
        <v>0</v>
      </c>
      <c r="AW929" s="167">
        <f t="shared" si="1133"/>
        <v>0</v>
      </c>
      <c r="AX929" s="167">
        <f t="shared" si="1133"/>
        <v>0</v>
      </c>
      <c r="AY929" s="167">
        <f t="shared" si="1133"/>
        <v>0</v>
      </c>
      <c r="AZ929" s="167">
        <f t="shared" si="1133"/>
        <v>0</v>
      </c>
      <c r="BA929" s="167">
        <f t="shared" si="1133"/>
        <v>0</v>
      </c>
      <c r="BB929" s="167">
        <f t="shared" si="1133"/>
        <v>0</v>
      </c>
      <c r="BC929" s="167">
        <f t="shared" si="1133"/>
        <v>0</v>
      </c>
      <c r="BD929" s="167">
        <f t="shared" si="1133"/>
        <v>0</v>
      </c>
      <c r="BE929" s="167">
        <f t="shared" si="1133"/>
        <v>0</v>
      </c>
      <c r="BG929" s="167">
        <f>+IF(AA929&lt;0,-AA929,0)</f>
        <v>0</v>
      </c>
    </row>
    <row r="930" spans="1:59" ht="7.5" customHeight="1" thickBot="1">
      <c r="C930" s="78"/>
      <c r="D930" s="78"/>
      <c r="E930" s="78"/>
      <c r="F930" s="78"/>
      <c r="G930" s="78"/>
      <c r="AE930" s="1" t="str">
        <f t="shared" si="1099"/>
        <v/>
      </c>
      <c r="AF930" s="1">
        <f t="shared" si="1125"/>
        <v>0</v>
      </c>
      <c r="AG930" s="1">
        <f t="shared" ca="1" si="1130"/>
        <v>17</v>
      </c>
      <c r="AH930" s="1" t="str">
        <f t="shared" si="1126"/>
        <v/>
      </c>
      <c r="AI930" s="1" t="str">
        <f t="shared" si="1127"/>
        <v/>
      </c>
      <c r="AJ930" s="1" t="str">
        <f t="shared" si="1128"/>
        <v/>
      </c>
      <c r="AL930" s="167">
        <f t="shared" ref="AL930:BE930" si="1134">+IF($AE930="CC",SUMIF($R930:$V930,AL$9,$R949:$V949),0)</f>
        <v>0</v>
      </c>
      <c r="AM930" s="167">
        <f t="shared" si="1134"/>
        <v>0</v>
      </c>
      <c r="AN930" s="167">
        <f t="shared" si="1134"/>
        <v>0</v>
      </c>
      <c r="AO930" s="167">
        <f t="shared" si="1134"/>
        <v>0</v>
      </c>
      <c r="AP930" s="167">
        <f t="shared" si="1134"/>
        <v>0</v>
      </c>
      <c r="AQ930" s="167">
        <f t="shared" si="1134"/>
        <v>0</v>
      </c>
      <c r="AR930" s="167">
        <f t="shared" si="1134"/>
        <v>0</v>
      </c>
      <c r="AS930" s="167">
        <f t="shared" si="1134"/>
        <v>0</v>
      </c>
      <c r="AT930" s="167">
        <f t="shared" si="1134"/>
        <v>0</v>
      </c>
      <c r="AU930" s="167">
        <f t="shared" si="1134"/>
        <v>0</v>
      </c>
      <c r="AV930" s="167">
        <f t="shared" si="1134"/>
        <v>0</v>
      </c>
      <c r="AW930" s="167">
        <f t="shared" si="1134"/>
        <v>0</v>
      </c>
      <c r="AX930" s="167">
        <f t="shared" si="1134"/>
        <v>0</v>
      </c>
      <c r="AY930" s="167">
        <f t="shared" si="1134"/>
        <v>0</v>
      </c>
      <c r="AZ930" s="167">
        <f t="shared" si="1134"/>
        <v>0</v>
      </c>
      <c r="BA930" s="167">
        <f t="shared" si="1134"/>
        <v>0</v>
      </c>
      <c r="BB930" s="167">
        <f t="shared" si="1134"/>
        <v>0</v>
      </c>
      <c r="BC930" s="167">
        <f t="shared" si="1134"/>
        <v>0</v>
      </c>
      <c r="BD930" s="167">
        <f t="shared" si="1134"/>
        <v>0</v>
      </c>
      <c r="BE930" s="167">
        <f t="shared" si="1134"/>
        <v>0</v>
      </c>
      <c r="BG930" s="167"/>
    </row>
    <row r="931" spans="1:59" ht="15.75" customHeight="1">
      <c r="C931" s="856" t="s">
        <v>939</v>
      </c>
      <c r="D931" s="857"/>
      <c r="E931" s="857"/>
      <c r="F931" s="303"/>
      <c r="G931" s="303"/>
      <c r="H931" s="303"/>
      <c r="I931" s="303"/>
      <c r="J931" s="303"/>
      <c r="K931" s="303"/>
      <c r="L931" s="303"/>
      <c r="M931" s="303"/>
      <c r="N931" s="303"/>
      <c r="O931" s="303"/>
      <c r="P931" s="303"/>
      <c r="Q931" s="303"/>
      <c r="R931" s="303"/>
      <c r="S931" s="303"/>
      <c r="T931" s="303"/>
      <c r="U931" s="303"/>
      <c r="V931" s="303"/>
      <c r="W931" s="303"/>
      <c r="X931" s="168"/>
      <c r="Y931" s="303"/>
      <c r="Z931" s="303"/>
      <c r="AA931" s="82"/>
      <c r="AE931" s="1" t="str">
        <f t="shared" si="1099"/>
        <v/>
      </c>
      <c r="AF931" s="1">
        <f t="shared" ca="1" si="1125"/>
        <v>0</v>
      </c>
      <c r="AG931" s="1">
        <f t="shared" ca="1" si="1130"/>
        <v>17</v>
      </c>
      <c r="AH931" s="1" t="str">
        <f t="shared" ca="1" si="1126"/>
        <v/>
      </c>
      <c r="AI931" s="1" t="str">
        <f t="shared" ca="1" si="1127"/>
        <v/>
      </c>
      <c r="AJ931" s="1" t="str">
        <f t="shared" ca="1" si="1128"/>
        <v/>
      </c>
      <c r="AL931" s="167">
        <f t="shared" ref="AL931:BE931" si="1135">+IF($AE931="CC",SUMIF($R931:$V931,AL$9,$R950:$V950),0)</f>
        <v>0</v>
      </c>
      <c r="AM931" s="167">
        <f t="shared" si="1135"/>
        <v>0</v>
      </c>
      <c r="AN931" s="167">
        <f t="shared" si="1135"/>
        <v>0</v>
      </c>
      <c r="AO931" s="167">
        <f t="shared" si="1135"/>
        <v>0</v>
      </c>
      <c r="AP931" s="167">
        <f t="shared" si="1135"/>
        <v>0</v>
      </c>
      <c r="AQ931" s="167">
        <f t="shared" si="1135"/>
        <v>0</v>
      </c>
      <c r="AR931" s="167">
        <f t="shared" si="1135"/>
        <v>0</v>
      </c>
      <c r="AS931" s="167">
        <f t="shared" si="1135"/>
        <v>0</v>
      </c>
      <c r="AT931" s="167">
        <f t="shared" si="1135"/>
        <v>0</v>
      </c>
      <c r="AU931" s="167">
        <f t="shared" si="1135"/>
        <v>0</v>
      </c>
      <c r="AV931" s="167">
        <f t="shared" si="1135"/>
        <v>0</v>
      </c>
      <c r="AW931" s="167">
        <f t="shared" si="1135"/>
        <v>0</v>
      </c>
      <c r="AX931" s="167">
        <f t="shared" si="1135"/>
        <v>0</v>
      </c>
      <c r="AY931" s="167">
        <f t="shared" si="1135"/>
        <v>0</v>
      </c>
      <c r="AZ931" s="167">
        <f t="shared" si="1135"/>
        <v>0</v>
      </c>
      <c r="BA931" s="167">
        <f t="shared" si="1135"/>
        <v>0</v>
      </c>
      <c r="BB931" s="167">
        <f t="shared" si="1135"/>
        <v>0</v>
      </c>
      <c r="BC931" s="167">
        <f t="shared" si="1135"/>
        <v>0</v>
      </c>
      <c r="BD931" s="167">
        <f t="shared" si="1135"/>
        <v>0</v>
      </c>
      <c r="BE931" s="167">
        <f t="shared" si="1135"/>
        <v>0</v>
      </c>
      <c r="BG931" s="167"/>
    </row>
    <row r="932" spans="1:59" ht="15.75" customHeight="1">
      <c r="C932" s="836" t="s">
        <v>940</v>
      </c>
      <c r="D932" s="837"/>
      <c r="E932" s="837"/>
      <c r="F932" s="837"/>
      <c r="G932" s="837"/>
      <c r="H932" s="837"/>
      <c r="I932" s="837"/>
      <c r="J932" s="837"/>
      <c r="K932" s="837"/>
      <c r="L932" s="837"/>
      <c r="M932" s="837"/>
      <c r="N932" s="837"/>
      <c r="O932" s="837"/>
      <c r="P932" s="837"/>
      <c r="Q932" s="837"/>
      <c r="R932" s="837"/>
      <c r="S932" s="837"/>
      <c r="T932" s="837"/>
      <c r="U932" s="837"/>
      <c r="V932" s="837"/>
      <c r="W932" s="837"/>
      <c r="X932" s="837"/>
      <c r="Y932" s="837"/>
      <c r="Z932" s="837"/>
      <c r="AA932" s="838"/>
      <c r="AE932" s="1" t="str">
        <f t="shared" si="1099"/>
        <v/>
      </c>
      <c r="AF932" s="1">
        <f t="shared" si="1125"/>
        <v>0</v>
      </c>
      <c r="AG932" s="1">
        <f t="shared" ca="1" si="1130"/>
        <v>17</v>
      </c>
      <c r="AH932" s="1" t="str">
        <f t="shared" si="1126"/>
        <v/>
      </c>
      <c r="AI932" s="1" t="str">
        <f t="shared" si="1127"/>
        <v/>
      </c>
      <c r="AJ932" s="1" t="str">
        <f t="shared" si="1128"/>
        <v/>
      </c>
      <c r="AL932" s="167">
        <f t="shared" ref="AL932:BE932" si="1136">+IF($AE932="CC",SUMIF($R932:$V932,AL$9,$R951:$V951),0)</f>
        <v>0</v>
      </c>
      <c r="AM932" s="167">
        <f t="shared" si="1136"/>
        <v>0</v>
      </c>
      <c r="AN932" s="167">
        <f t="shared" si="1136"/>
        <v>0</v>
      </c>
      <c r="AO932" s="167">
        <f t="shared" si="1136"/>
        <v>0</v>
      </c>
      <c r="AP932" s="167">
        <f t="shared" si="1136"/>
        <v>0</v>
      </c>
      <c r="AQ932" s="167">
        <f t="shared" si="1136"/>
        <v>0</v>
      </c>
      <c r="AR932" s="167">
        <f t="shared" si="1136"/>
        <v>0</v>
      </c>
      <c r="AS932" s="167">
        <f t="shared" si="1136"/>
        <v>0</v>
      </c>
      <c r="AT932" s="167">
        <f t="shared" si="1136"/>
        <v>0</v>
      </c>
      <c r="AU932" s="167">
        <f t="shared" si="1136"/>
        <v>0</v>
      </c>
      <c r="AV932" s="167">
        <f t="shared" si="1136"/>
        <v>0</v>
      </c>
      <c r="AW932" s="167">
        <f t="shared" si="1136"/>
        <v>0</v>
      </c>
      <c r="AX932" s="167">
        <f t="shared" si="1136"/>
        <v>0</v>
      </c>
      <c r="AY932" s="167">
        <f t="shared" si="1136"/>
        <v>0</v>
      </c>
      <c r="AZ932" s="167">
        <f t="shared" si="1136"/>
        <v>0</v>
      </c>
      <c r="BA932" s="167">
        <f t="shared" si="1136"/>
        <v>0</v>
      </c>
      <c r="BB932" s="167">
        <f t="shared" si="1136"/>
        <v>0</v>
      </c>
      <c r="BC932" s="167">
        <f t="shared" si="1136"/>
        <v>0</v>
      </c>
      <c r="BD932" s="167">
        <f t="shared" si="1136"/>
        <v>0</v>
      </c>
      <c r="BE932" s="167">
        <f t="shared" si="1136"/>
        <v>0</v>
      </c>
      <c r="BG932" s="167"/>
    </row>
    <row r="933" spans="1:59" ht="15.75" customHeight="1">
      <c r="C933" s="836" t="s">
        <v>1025</v>
      </c>
      <c r="D933" s="837"/>
      <c r="E933" s="837"/>
      <c r="F933" s="837"/>
      <c r="G933" s="837"/>
      <c r="H933" s="837"/>
      <c r="I933" s="837"/>
      <c r="J933" s="837"/>
      <c r="K933" s="837"/>
      <c r="L933" s="837"/>
      <c r="M933" s="837"/>
      <c r="N933" s="837"/>
      <c r="O933" s="837"/>
      <c r="P933" s="837"/>
      <c r="Q933" s="837"/>
      <c r="R933" s="837"/>
      <c r="S933" s="837"/>
      <c r="T933" s="837"/>
      <c r="U933" s="837"/>
      <c r="V933" s="837"/>
      <c r="W933" s="837"/>
      <c r="X933" s="837"/>
      <c r="Y933" s="837"/>
      <c r="Z933" s="837"/>
      <c r="AA933" s="838"/>
      <c r="AE933" s="1" t="str">
        <f t="shared" si="1099"/>
        <v/>
      </c>
      <c r="AF933" s="1">
        <f t="shared" si="1125"/>
        <v>0</v>
      </c>
      <c r="AG933" s="1">
        <f t="shared" ca="1" si="1130"/>
        <v>17</v>
      </c>
      <c r="AH933" s="1" t="str">
        <f t="shared" si="1126"/>
        <v/>
      </c>
      <c r="AI933" s="1" t="str">
        <f t="shared" si="1127"/>
        <v/>
      </c>
      <c r="AJ933" s="1" t="str">
        <f t="shared" si="1128"/>
        <v/>
      </c>
      <c r="AL933" s="167">
        <f t="shared" ref="AL933:BE933" si="1137">+IF($AE933="CC",SUMIF($R933:$V933,AL$9,$R952:$V952),0)</f>
        <v>0</v>
      </c>
      <c r="AM933" s="167">
        <f t="shared" si="1137"/>
        <v>0</v>
      </c>
      <c r="AN933" s="167">
        <f t="shared" si="1137"/>
        <v>0</v>
      </c>
      <c r="AO933" s="167">
        <f t="shared" si="1137"/>
        <v>0</v>
      </c>
      <c r="AP933" s="167">
        <f t="shared" si="1137"/>
        <v>0</v>
      </c>
      <c r="AQ933" s="167">
        <f t="shared" si="1137"/>
        <v>0</v>
      </c>
      <c r="AR933" s="167">
        <f t="shared" si="1137"/>
        <v>0</v>
      </c>
      <c r="AS933" s="167">
        <f t="shared" si="1137"/>
        <v>0</v>
      </c>
      <c r="AT933" s="167">
        <f t="shared" si="1137"/>
        <v>0</v>
      </c>
      <c r="AU933" s="167">
        <f t="shared" si="1137"/>
        <v>0</v>
      </c>
      <c r="AV933" s="167">
        <f t="shared" si="1137"/>
        <v>0</v>
      </c>
      <c r="AW933" s="167">
        <f t="shared" si="1137"/>
        <v>0</v>
      </c>
      <c r="AX933" s="167">
        <f t="shared" si="1137"/>
        <v>0</v>
      </c>
      <c r="AY933" s="167">
        <f t="shared" si="1137"/>
        <v>0</v>
      </c>
      <c r="AZ933" s="167">
        <f t="shared" si="1137"/>
        <v>0</v>
      </c>
      <c r="BA933" s="167">
        <f t="shared" si="1137"/>
        <v>0</v>
      </c>
      <c r="BB933" s="167">
        <f t="shared" si="1137"/>
        <v>0</v>
      </c>
      <c r="BC933" s="167">
        <f t="shared" si="1137"/>
        <v>0</v>
      </c>
      <c r="BD933" s="167">
        <f t="shared" si="1137"/>
        <v>0</v>
      </c>
      <c r="BE933" s="167">
        <f t="shared" si="1137"/>
        <v>0</v>
      </c>
      <c r="BG933" s="167"/>
    </row>
    <row r="934" spans="1:59">
      <c r="C934" s="839" t="s">
        <v>1022</v>
      </c>
      <c r="D934" s="837"/>
      <c r="E934" s="837"/>
      <c r="F934" s="837"/>
      <c r="G934" s="837"/>
      <c r="H934" s="837"/>
      <c r="I934" s="837"/>
      <c r="J934" s="837"/>
      <c r="K934" s="837"/>
      <c r="L934" s="837"/>
      <c r="M934" s="837"/>
      <c r="N934" s="837"/>
      <c r="O934" s="837"/>
      <c r="P934" s="837"/>
      <c r="Q934" s="837"/>
      <c r="R934" s="837"/>
      <c r="S934" s="837"/>
      <c r="T934" s="837"/>
      <c r="U934" s="837"/>
      <c r="V934" s="837"/>
      <c r="W934" s="837"/>
      <c r="X934" s="837"/>
      <c r="Y934" s="837"/>
      <c r="Z934" s="837"/>
      <c r="AA934" s="838"/>
      <c r="AE934" s="1" t="str">
        <f t="shared" si="1099"/>
        <v/>
      </c>
      <c r="AF934" s="1">
        <f t="shared" si="1125"/>
        <v>0</v>
      </c>
      <c r="AG934" s="1">
        <f t="shared" ca="1" si="1130"/>
        <v>17</v>
      </c>
      <c r="AH934" s="1" t="str">
        <f t="shared" si="1126"/>
        <v/>
      </c>
      <c r="AI934" s="1" t="str">
        <f t="shared" si="1127"/>
        <v/>
      </c>
      <c r="AJ934" s="1" t="str">
        <f t="shared" si="1128"/>
        <v/>
      </c>
      <c r="AL934" s="167">
        <f t="shared" ref="AL934:BE934" si="1138">+IF($AE934="CC",SUMIF($R934:$V934,AL$9,$R953:$V953),0)</f>
        <v>0</v>
      </c>
      <c r="AM934" s="167">
        <f t="shared" si="1138"/>
        <v>0</v>
      </c>
      <c r="AN934" s="167">
        <f t="shared" si="1138"/>
        <v>0</v>
      </c>
      <c r="AO934" s="167">
        <f t="shared" si="1138"/>
        <v>0</v>
      </c>
      <c r="AP934" s="167">
        <f t="shared" si="1138"/>
        <v>0</v>
      </c>
      <c r="AQ934" s="167">
        <f t="shared" si="1138"/>
        <v>0</v>
      </c>
      <c r="AR934" s="167">
        <f t="shared" si="1138"/>
        <v>0</v>
      </c>
      <c r="AS934" s="167">
        <f t="shared" si="1138"/>
        <v>0</v>
      </c>
      <c r="AT934" s="167">
        <f t="shared" si="1138"/>
        <v>0</v>
      </c>
      <c r="AU934" s="167">
        <f t="shared" si="1138"/>
        <v>0</v>
      </c>
      <c r="AV934" s="167">
        <f t="shared" si="1138"/>
        <v>0</v>
      </c>
      <c r="AW934" s="167">
        <f t="shared" si="1138"/>
        <v>0</v>
      </c>
      <c r="AX934" s="167">
        <f t="shared" si="1138"/>
        <v>0</v>
      </c>
      <c r="AY934" s="167">
        <f t="shared" si="1138"/>
        <v>0</v>
      </c>
      <c r="AZ934" s="167">
        <f t="shared" si="1138"/>
        <v>0</v>
      </c>
      <c r="BA934" s="167">
        <f t="shared" si="1138"/>
        <v>0</v>
      </c>
      <c r="BB934" s="167">
        <f t="shared" si="1138"/>
        <v>0</v>
      </c>
      <c r="BC934" s="167">
        <f t="shared" si="1138"/>
        <v>0</v>
      </c>
      <c r="BD934" s="167">
        <f t="shared" si="1138"/>
        <v>0</v>
      </c>
      <c r="BE934" s="167">
        <f t="shared" si="1138"/>
        <v>0</v>
      </c>
      <c r="BG934" s="167"/>
    </row>
    <row r="935" spans="1:59" ht="15" customHeight="1">
      <c r="C935" s="836" t="s">
        <v>941</v>
      </c>
      <c r="D935" s="837"/>
      <c r="E935" s="837"/>
      <c r="F935" s="837"/>
      <c r="G935" s="837"/>
      <c r="H935" s="837"/>
      <c r="I935" s="837"/>
      <c r="J935" s="837"/>
      <c r="K935" s="837"/>
      <c r="L935" s="837"/>
      <c r="M935" s="837"/>
      <c r="N935" s="837"/>
      <c r="O935" s="837"/>
      <c r="P935" s="837"/>
      <c r="Q935" s="837"/>
      <c r="R935" s="837"/>
      <c r="S935" s="837"/>
      <c r="T935" s="837"/>
      <c r="U935" s="837"/>
      <c r="V935" s="837"/>
      <c r="W935" s="837"/>
      <c r="X935" s="837"/>
      <c r="Y935" s="837"/>
      <c r="Z935" s="837"/>
      <c r="AA935" s="838"/>
      <c r="AE935" s="1" t="str">
        <f t="shared" si="1099"/>
        <v/>
      </c>
      <c r="AF935" s="1">
        <f t="shared" si="1125"/>
        <v>0</v>
      </c>
      <c r="AG935" s="1">
        <f t="shared" ca="1" si="1130"/>
        <v>17</v>
      </c>
      <c r="AH935" s="1" t="str">
        <f t="shared" si="1126"/>
        <v/>
      </c>
      <c r="AI935" s="1" t="str">
        <f t="shared" si="1127"/>
        <v/>
      </c>
      <c r="AJ935" s="1" t="str">
        <f t="shared" si="1128"/>
        <v/>
      </c>
      <c r="AL935" s="167">
        <f t="shared" ref="AL935:BE935" si="1139">+IF($AE935="CC",SUMIF($R935:$V935,AL$9,$R954:$V954),0)</f>
        <v>0</v>
      </c>
      <c r="AM935" s="167">
        <f t="shared" si="1139"/>
        <v>0</v>
      </c>
      <c r="AN935" s="167">
        <f t="shared" si="1139"/>
        <v>0</v>
      </c>
      <c r="AO935" s="167">
        <f t="shared" si="1139"/>
        <v>0</v>
      </c>
      <c r="AP935" s="167">
        <f t="shared" si="1139"/>
        <v>0</v>
      </c>
      <c r="AQ935" s="167">
        <f t="shared" si="1139"/>
        <v>0</v>
      </c>
      <c r="AR935" s="167">
        <f t="shared" si="1139"/>
        <v>0</v>
      </c>
      <c r="AS935" s="167">
        <f t="shared" si="1139"/>
        <v>0</v>
      </c>
      <c r="AT935" s="167">
        <f t="shared" si="1139"/>
        <v>0</v>
      </c>
      <c r="AU935" s="167">
        <f t="shared" si="1139"/>
        <v>0</v>
      </c>
      <c r="AV935" s="167">
        <f t="shared" si="1139"/>
        <v>0</v>
      </c>
      <c r="AW935" s="167">
        <f t="shared" si="1139"/>
        <v>0</v>
      </c>
      <c r="AX935" s="167">
        <f t="shared" si="1139"/>
        <v>0</v>
      </c>
      <c r="AY935" s="167">
        <f t="shared" si="1139"/>
        <v>0</v>
      </c>
      <c r="AZ935" s="167">
        <f t="shared" si="1139"/>
        <v>0</v>
      </c>
      <c r="BA935" s="167">
        <f t="shared" si="1139"/>
        <v>0</v>
      </c>
      <c r="BB935" s="167">
        <f t="shared" si="1139"/>
        <v>0</v>
      </c>
      <c r="BC935" s="167">
        <f t="shared" si="1139"/>
        <v>0</v>
      </c>
      <c r="BD935" s="167">
        <f t="shared" si="1139"/>
        <v>0</v>
      </c>
      <c r="BE935" s="167">
        <f t="shared" si="1139"/>
        <v>0</v>
      </c>
      <c r="BG935" s="167"/>
    </row>
    <row r="936" spans="1:59" ht="15" customHeight="1" thickBot="1">
      <c r="C936" s="840" t="s">
        <v>942</v>
      </c>
      <c r="D936" s="841"/>
      <c r="E936" s="841"/>
      <c r="F936" s="841"/>
      <c r="G936" s="841"/>
      <c r="H936" s="841"/>
      <c r="I936" s="841"/>
      <c r="J936" s="841"/>
      <c r="K936" s="841"/>
      <c r="L936" s="841"/>
      <c r="M936" s="841"/>
      <c r="N936" s="841"/>
      <c r="O936" s="841"/>
      <c r="P936" s="841"/>
      <c r="Q936" s="841"/>
      <c r="R936" s="841"/>
      <c r="S936" s="841"/>
      <c r="T936" s="841"/>
      <c r="U936" s="841"/>
      <c r="V936" s="841"/>
      <c r="W936" s="841"/>
      <c r="X936" s="841"/>
      <c r="Y936" s="841"/>
      <c r="Z936" s="841"/>
      <c r="AA936" s="842"/>
      <c r="AE936" s="1" t="str">
        <f t="shared" si="1099"/>
        <v/>
      </c>
      <c r="AF936" s="1">
        <f t="shared" si="1125"/>
        <v>0</v>
      </c>
      <c r="AG936" s="1">
        <f t="shared" ca="1" si="1130"/>
        <v>17</v>
      </c>
      <c r="AH936" s="1" t="str">
        <f t="shared" si="1126"/>
        <v/>
      </c>
      <c r="AI936" s="1" t="str">
        <f t="shared" si="1127"/>
        <v/>
      </c>
      <c r="AJ936" s="1" t="str">
        <f t="shared" si="1128"/>
        <v/>
      </c>
      <c r="AL936" s="167">
        <f t="shared" ref="AL936:BE936" si="1140">+IF($AE936="CC",SUMIF($R936:$V936,AL$9,$R955:$V955),0)</f>
        <v>0</v>
      </c>
      <c r="AM936" s="167">
        <f t="shared" si="1140"/>
        <v>0</v>
      </c>
      <c r="AN936" s="167">
        <f t="shared" si="1140"/>
        <v>0</v>
      </c>
      <c r="AO936" s="167">
        <f t="shared" si="1140"/>
        <v>0</v>
      </c>
      <c r="AP936" s="167">
        <f t="shared" si="1140"/>
        <v>0</v>
      </c>
      <c r="AQ936" s="167">
        <f t="shared" si="1140"/>
        <v>0</v>
      </c>
      <c r="AR936" s="167">
        <f t="shared" si="1140"/>
        <v>0</v>
      </c>
      <c r="AS936" s="167">
        <f t="shared" si="1140"/>
        <v>0</v>
      </c>
      <c r="AT936" s="167">
        <f t="shared" si="1140"/>
        <v>0</v>
      </c>
      <c r="AU936" s="167">
        <f t="shared" si="1140"/>
        <v>0</v>
      </c>
      <c r="AV936" s="167">
        <f t="shared" si="1140"/>
        <v>0</v>
      </c>
      <c r="AW936" s="167">
        <f t="shared" si="1140"/>
        <v>0</v>
      </c>
      <c r="AX936" s="167">
        <f t="shared" si="1140"/>
        <v>0</v>
      </c>
      <c r="AY936" s="167">
        <f t="shared" si="1140"/>
        <v>0</v>
      </c>
      <c r="AZ936" s="167">
        <f t="shared" si="1140"/>
        <v>0</v>
      </c>
      <c r="BA936" s="167">
        <f t="shared" si="1140"/>
        <v>0</v>
      </c>
      <c r="BB936" s="167">
        <f t="shared" si="1140"/>
        <v>0</v>
      </c>
      <c r="BC936" s="167">
        <f t="shared" si="1140"/>
        <v>0</v>
      </c>
      <c r="BD936" s="167">
        <f t="shared" si="1140"/>
        <v>0</v>
      </c>
      <c r="BE936" s="167">
        <f t="shared" si="1140"/>
        <v>0</v>
      </c>
      <c r="BG936" s="167"/>
    </row>
    <row r="937" spans="1:59" ht="7.5" customHeight="1" thickBot="1">
      <c r="AE937" s="1" t="str">
        <f t="shared" si="1099"/>
        <v/>
      </c>
      <c r="AF937" s="1">
        <f t="shared" si="1125"/>
        <v>0</v>
      </c>
      <c r="AG937" s="1">
        <f t="shared" ca="1" si="1130"/>
        <v>17</v>
      </c>
      <c r="AH937" s="1" t="str">
        <f t="shared" si="1126"/>
        <v/>
      </c>
      <c r="AI937" s="1" t="str">
        <f t="shared" si="1127"/>
        <v/>
      </c>
      <c r="AJ937" s="1" t="str">
        <f t="shared" si="1128"/>
        <v/>
      </c>
      <c r="AL937" s="167">
        <f t="shared" ref="AL937:BE937" si="1141">+IF($AE937="CC",SUMIF($R937:$V937,AL$9,$R956:$V956),0)</f>
        <v>0</v>
      </c>
      <c r="AM937" s="167">
        <f t="shared" si="1141"/>
        <v>0</v>
      </c>
      <c r="AN937" s="167">
        <f t="shared" si="1141"/>
        <v>0</v>
      </c>
      <c r="AO937" s="167">
        <f t="shared" si="1141"/>
        <v>0</v>
      </c>
      <c r="AP937" s="167">
        <f t="shared" si="1141"/>
        <v>0</v>
      </c>
      <c r="AQ937" s="167">
        <f t="shared" si="1141"/>
        <v>0</v>
      </c>
      <c r="AR937" s="167">
        <f t="shared" si="1141"/>
        <v>0</v>
      </c>
      <c r="AS937" s="167">
        <f t="shared" si="1141"/>
        <v>0</v>
      </c>
      <c r="AT937" s="167">
        <f t="shared" si="1141"/>
        <v>0</v>
      </c>
      <c r="AU937" s="167">
        <f t="shared" si="1141"/>
        <v>0</v>
      </c>
      <c r="AV937" s="167">
        <f t="shared" si="1141"/>
        <v>0</v>
      </c>
      <c r="AW937" s="167">
        <f t="shared" si="1141"/>
        <v>0</v>
      </c>
      <c r="AX937" s="167">
        <f t="shared" si="1141"/>
        <v>0</v>
      </c>
      <c r="AY937" s="167">
        <f t="shared" si="1141"/>
        <v>0</v>
      </c>
      <c r="AZ937" s="167">
        <f t="shared" si="1141"/>
        <v>0</v>
      </c>
      <c r="BA937" s="167">
        <f t="shared" si="1141"/>
        <v>0</v>
      </c>
      <c r="BB937" s="167">
        <f t="shared" si="1141"/>
        <v>0</v>
      </c>
      <c r="BC937" s="167">
        <f t="shared" si="1141"/>
        <v>0</v>
      </c>
      <c r="BD937" s="167">
        <f t="shared" si="1141"/>
        <v>0</v>
      </c>
      <c r="BE937" s="167">
        <f t="shared" si="1141"/>
        <v>0</v>
      </c>
      <c r="BG937" s="167"/>
    </row>
    <row r="938" spans="1:59">
      <c r="C938" s="83" t="s">
        <v>943</v>
      </c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169"/>
      <c r="Y938" s="84"/>
      <c r="Z938" s="84"/>
      <c r="AA938" s="85"/>
      <c r="AE938" s="1" t="str">
        <f t="shared" si="1099"/>
        <v/>
      </c>
      <c r="AF938" s="1">
        <f t="shared" si="1125"/>
        <v>0</v>
      </c>
      <c r="AG938" s="1">
        <f t="shared" ca="1" si="1130"/>
        <v>17</v>
      </c>
      <c r="AH938" s="1" t="str">
        <f t="shared" si="1126"/>
        <v/>
      </c>
      <c r="AI938" s="1" t="str">
        <f t="shared" si="1127"/>
        <v/>
      </c>
      <c r="AJ938" s="1" t="str">
        <f t="shared" si="1128"/>
        <v/>
      </c>
      <c r="AL938" s="167">
        <f t="shared" ref="AL938:BE938" si="1142">+IF($AE938="CC",SUMIF($R938:$V938,AL$9,$R957:$V957),0)</f>
        <v>0</v>
      </c>
      <c r="AM938" s="167">
        <f t="shared" si="1142"/>
        <v>0</v>
      </c>
      <c r="AN938" s="167">
        <f t="shared" si="1142"/>
        <v>0</v>
      </c>
      <c r="AO938" s="167">
        <f t="shared" si="1142"/>
        <v>0</v>
      </c>
      <c r="AP938" s="167">
        <f t="shared" si="1142"/>
        <v>0</v>
      </c>
      <c r="AQ938" s="167">
        <f t="shared" si="1142"/>
        <v>0</v>
      </c>
      <c r="AR938" s="167">
        <f t="shared" si="1142"/>
        <v>0</v>
      </c>
      <c r="AS938" s="167">
        <f t="shared" si="1142"/>
        <v>0</v>
      </c>
      <c r="AT938" s="167">
        <f t="shared" si="1142"/>
        <v>0</v>
      </c>
      <c r="AU938" s="167">
        <f t="shared" si="1142"/>
        <v>0</v>
      </c>
      <c r="AV938" s="167">
        <f t="shared" si="1142"/>
        <v>0</v>
      </c>
      <c r="AW938" s="167">
        <f t="shared" si="1142"/>
        <v>0</v>
      </c>
      <c r="AX938" s="167">
        <f t="shared" si="1142"/>
        <v>0</v>
      </c>
      <c r="AY938" s="167">
        <f t="shared" si="1142"/>
        <v>0</v>
      </c>
      <c r="AZ938" s="167">
        <f t="shared" si="1142"/>
        <v>0</v>
      </c>
      <c r="BA938" s="167">
        <f t="shared" si="1142"/>
        <v>0</v>
      </c>
      <c r="BB938" s="167">
        <f t="shared" si="1142"/>
        <v>0</v>
      </c>
      <c r="BC938" s="167">
        <f t="shared" si="1142"/>
        <v>0</v>
      </c>
      <c r="BD938" s="167">
        <f t="shared" si="1142"/>
        <v>0</v>
      </c>
      <c r="BE938" s="167">
        <f t="shared" si="1142"/>
        <v>0</v>
      </c>
      <c r="BG938" s="167"/>
    </row>
    <row r="939" spans="1:59">
      <c r="C939" s="843"/>
      <c r="D939" s="844"/>
      <c r="E939" s="844"/>
      <c r="F939" s="844"/>
      <c r="G939" s="844"/>
      <c r="H939" s="844"/>
      <c r="I939" s="844"/>
      <c r="J939" s="844"/>
      <c r="K939" s="844"/>
      <c r="L939" s="844"/>
      <c r="M939" s="844"/>
      <c r="N939" s="844"/>
      <c r="O939" s="844"/>
      <c r="P939" s="844"/>
      <c r="Q939" s="844"/>
      <c r="R939" s="844"/>
      <c r="S939" s="844"/>
      <c r="T939" s="844"/>
      <c r="U939" s="844"/>
      <c r="V939" s="844"/>
      <c r="W939" s="844"/>
      <c r="X939" s="844"/>
      <c r="Y939" s="844"/>
      <c r="Z939" s="844"/>
      <c r="AA939" s="845"/>
      <c r="AE939" s="1" t="str">
        <f t="shared" si="1099"/>
        <v/>
      </c>
      <c r="AF939" s="1">
        <f t="shared" si="1125"/>
        <v>0</v>
      </c>
      <c r="AG939" s="1">
        <f t="shared" ca="1" si="1130"/>
        <v>17</v>
      </c>
      <c r="AH939" s="1" t="str">
        <f t="shared" si="1126"/>
        <v/>
      </c>
      <c r="AI939" s="1" t="str">
        <f t="shared" si="1127"/>
        <v/>
      </c>
      <c r="AJ939" s="1" t="str">
        <f t="shared" si="1128"/>
        <v/>
      </c>
      <c r="AL939" s="167">
        <f t="shared" ref="AL939:BE939" si="1143">+IF($AE939="CC",SUMIF($R939:$V939,AL$9,$R958:$V958),0)</f>
        <v>0</v>
      </c>
      <c r="AM939" s="167">
        <f t="shared" si="1143"/>
        <v>0</v>
      </c>
      <c r="AN939" s="167">
        <f t="shared" si="1143"/>
        <v>0</v>
      </c>
      <c r="AO939" s="167">
        <f t="shared" si="1143"/>
        <v>0</v>
      </c>
      <c r="AP939" s="167">
        <f t="shared" si="1143"/>
        <v>0</v>
      </c>
      <c r="AQ939" s="167">
        <f t="shared" si="1143"/>
        <v>0</v>
      </c>
      <c r="AR939" s="167">
        <f t="shared" si="1143"/>
        <v>0</v>
      </c>
      <c r="AS939" s="167">
        <f t="shared" si="1143"/>
        <v>0</v>
      </c>
      <c r="AT939" s="167">
        <f t="shared" si="1143"/>
        <v>0</v>
      </c>
      <c r="AU939" s="167">
        <f t="shared" si="1143"/>
        <v>0</v>
      </c>
      <c r="AV939" s="167">
        <f t="shared" si="1143"/>
        <v>0</v>
      </c>
      <c r="AW939" s="167">
        <f t="shared" si="1143"/>
        <v>0</v>
      </c>
      <c r="AX939" s="167">
        <f t="shared" si="1143"/>
        <v>0</v>
      </c>
      <c r="AY939" s="167">
        <f t="shared" si="1143"/>
        <v>0</v>
      </c>
      <c r="AZ939" s="167">
        <f t="shared" si="1143"/>
        <v>0</v>
      </c>
      <c r="BA939" s="167">
        <f t="shared" si="1143"/>
        <v>0</v>
      </c>
      <c r="BB939" s="167">
        <f t="shared" si="1143"/>
        <v>0</v>
      </c>
      <c r="BC939" s="167">
        <f t="shared" si="1143"/>
        <v>0</v>
      </c>
      <c r="BD939" s="167">
        <f t="shared" si="1143"/>
        <v>0</v>
      </c>
      <c r="BE939" s="167">
        <f t="shared" si="1143"/>
        <v>0</v>
      </c>
      <c r="BG939" s="167"/>
    </row>
    <row r="940" spans="1:59" ht="15.75" thickBot="1">
      <c r="C940" s="846"/>
      <c r="D940" s="847"/>
      <c r="E940" s="847"/>
      <c r="F940" s="847"/>
      <c r="G940" s="847"/>
      <c r="H940" s="847"/>
      <c r="I940" s="847"/>
      <c r="J940" s="847"/>
      <c r="K940" s="847"/>
      <c r="L940" s="847"/>
      <c r="M940" s="847"/>
      <c r="N940" s="847"/>
      <c r="O940" s="847"/>
      <c r="P940" s="847"/>
      <c r="Q940" s="847"/>
      <c r="R940" s="847"/>
      <c r="S940" s="847"/>
      <c r="T940" s="847"/>
      <c r="U940" s="847"/>
      <c r="V940" s="847"/>
      <c r="W940" s="847"/>
      <c r="X940" s="847"/>
      <c r="Y940" s="847"/>
      <c r="Z940" s="847"/>
      <c r="AA940" s="848"/>
      <c r="AE940" s="1" t="str">
        <f t="shared" si="1099"/>
        <v/>
      </c>
      <c r="AF940" s="1">
        <f t="shared" si="1125"/>
        <v>0</v>
      </c>
      <c r="AG940" s="1">
        <f t="shared" ca="1" si="1130"/>
        <v>17</v>
      </c>
      <c r="AH940" s="1" t="str">
        <f t="shared" si="1126"/>
        <v/>
      </c>
      <c r="AI940" s="1" t="str">
        <f t="shared" si="1127"/>
        <v/>
      </c>
      <c r="AJ940" s="1" t="str">
        <f t="shared" si="1128"/>
        <v/>
      </c>
      <c r="AL940" s="167">
        <f t="shared" ref="AL940:BE940" si="1144">+IF($AE940="CC",SUMIF($R940:$V940,AL$9,$R959:$V959),0)</f>
        <v>0</v>
      </c>
      <c r="AM940" s="167">
        <f t="shared" si="1144"/>
        <v>0</v>
      </c>
      <c r="AN940" s="167">
        <f t="shared" si="1144"/>
        <v>0</v>
      </c>
      <c r="AO940" s="167">
        <f t="shared" si="1144"/>
        <v>0</v>
      </c>
      <c r="AP940" s="167">
        <f t="shared" si="1144"/>
        <v>0</v>
      </c>
      <c r="AQ940" s="167">
        <f t="shared" si="1144"/>
        <v>0</v>
      </c>
      <c r="AR940" s="167">
        <f t="shared" si="1144"/>
        <v>0</v>
      </c>
      <c r="AS940" s="167">
        <f t="shared" si="1144"/>
        <v>0</v>
      </c>
      <c r="AT940" s="167">
        <f t="shared" si="1144"/>
        <v>0</v>
      </c>
      <c r="AU940" s="167">
        <f t="shared" si="1144"/>
        <v>0</v>
      </c>
      <c r="AV940" s="167">
        <f t="shared" si="1144"/>
        <v>0</v>
      </c>
      <c r="AW940" s="167">
        <f t="shared" si="1144"/>
        <v>0</v>
      </c>
      <c r="AX940" s="167">
        <f t="shared" si="1144"/>
        <v>0</v>
      </c>
      <c r="AY940" s="167">
        <f t="shared" si="1144"/>
        <v>0</v>
      </c>
      <c r="AZ940" s="167">
        <f t="shared" si="1144"/>
        <v>0</v>
      </c>
      <c r="BA940" s="167">
        <f t="shared" si="1144"/>
        <v>0</v>
      </c>
      <c r="BB940" s="167">
        <f t="shared" si="1144"/>
        <v>0</v>
      </c>
      <c r="BC940" s="167">
        <f t="shared" si="1144"/>
        <v>0</v>
      </c>
      <c r="BD940" s="167">
        <f t="shared" si="1144"/>
        <v>0</v>
      </c>
      <c r="BE940" s="167">
        <f t="shared" si="1144"/>
        <v>0</v>
      </c>
      <c r="BG940" s="167"/>
    </row>
    <row r="941" spans="1:59" ht="7.5" customHeight="1" thickBot="1">
      <c r="AE941" s="1" t="str">
        <f t="shared" si="1099"/>
        <v/>
      </c>
      <c r="AF941" s="1">
        <f t="shared" si="1125"/>
        <v>0</v>
      </c>
      <c r="AG941" s="1">
        <f t="shared" ca="1" si="1130"/>
        <v>17</v>
      </c>
      <c r="AH941" s="1" t="str">
        <f t="shared" si="1126"/>
        <v/>
      </c>
      <c r="AI941" s="1" t="str">
        <f t="shared" si="1127"/>
        <v/>
      </c>
      <c r="AJ941" s="1" t="str">
        <f t="shared" si="1128"/>
        <v/>
      </c>
      <c r="AL941" s="167">
        <f t="shared" ref="AL941:BE941" si="1145">+IF($AE941="CC",SUMIF($R941:$V941,AL$9,$R960:$V960),0)</f>
        <v>0</v>
      </c>
      <c r="AM941" s="167">
        <f t="shared" si="1145"/>
        <v>0</v>
      </c>
      <c r="AN941" s="167">
        <f t="shared" si="1145"/>
        <v>0</v>
      </c>
      <c r="AO941" s="167">
        <f t="shared" si="1145"/>
        <v>0</v>
      </c>
      <c r="AP941" s="167">
        <f t="shared" si="1145"/>
        <v>0</v>
      </c>
      <c r="AQ941" s="167">
        <f t="shared" si="1145"/>
        <v>0</v>
      </c>
      <c r="AR941" s="167">
        <f t="shared" si="1145"/>
        <v>0</v>
      </c>
      <c r="AS941" s="167">
        <f t="shared" si="1145"/>
        <v>0</v>
      </c>
      <c r="AT941" s="167">
        <f t="shared" si="1145"/>
        <v>0</v>
      </c>
      <c r="AU941" s="167">
        <f t="shared" si="1145"/>
        <v>0</v>
      </c>
      <c r="AV941" s="167">
        <f t="shared" si="1145"/>
        <v>0</v>
      </c>
      <c r="AW941" s="167">
        <f t="shared" si="1145"/>
        <v>0</v>
      </c>
      <c r="AX941" s="167">
        <f t="shared" si="1145"/>
        <v>0</v>
      </c>
      <c r="AY941" s="167">
        <f t="shared" si="1145"/>
        <v>0</v>
      </c>
      <c r="AZ941" s="167">
        <f t="shared" si="1145"/>
        <v>0</v>
      </c>
      <c r="BA941" s="167">
        <f t="shared" si="1145"/>
        <v>0</v>
      </c>
      <c r="BB941" s="167">
        <f t="shared" si="1145"/>
        <v>0</v>
      </c>
      <c r="BC941" s="167">
        <f t="shared" si="1145"/>
        <v>0</v>
      </c>
      <c r="BD941" s="167">
        <f t="shared" si="1145"/>
        <v>0</v>
      </c>
      <c r="BE941" s="167">
        <f t="shared" si="1145"/>
        <v>0</v>
      </c>
      <c r="BG941" s="167"/>
    </row>
    <row r="942" spans="1:59">
      <c r="C942" s="890" t="s">
        <v>944</v>
      </c>
      <c r="D942" s="891"/>
      <c r="E942" s="891"/>
      <c r="F942" s="891"/>
      <c r="G942" s="891"/>
      <c r="H942" s="891"/>
      <c r="I942" s="891"/>
      <c r="J942" s="891"/>
      <c r="K942" s="891"/>
      <c r="L942" s="891"/>
      <c r="M942" s="891"/>
      <c r="N942" s="891"/>
      <c r="O942" s="891"/>
      <c r="P942" s="891"/>
      <c r="Q942" s="891"/>
      <c r="R942" s="891"/>
      <c r="S942" s="891"/>
      <c r="T942" s="891"/>
      <c r="U942" s="891"/>
      <c r="V942" s="891"/>
      <c r="W942" s="891"/>
      <c r="X942" s="891"/>
      <c r="Y942" s="891"/>
      <c r="Z942" s="891"/>
      <c r="AA942" s="892"/>
      <c r="AE942" s="1" t="str">
        <f t="shared" si="1099"/>
        <v/>
      </c>
      <c r="AF942" s="1">
        <f t="shared" si="1125"/>
        <v>0</v>
      </c>
      <c r="AG942" s="1">
        <f t="shared" ca="1" si="1130"/>
        <v>17</v>
      </c>
      <c r="AH942" s="1" t="str">
        <f t="shared" si="1126"/>
        <v/>
      </c>
      <c r="AI942" s="1" t="str">
        <f t="shared" si="1127"/>
        <v/>
      </c>
      <c r="AJ942" s="1" t="str">
        <f t="shared" si="1128"/>
        <v/>
      </c>
      <c r="AL942" s="167">
        <f t="shared" ref="AL942:BE942" si="1146">+IF($AE942="CC",SUMIF($R942:$V942,AL$9,$R961:$V961),0)</f>
        <v>0</v>
      </c>
      <c r="AM942" s="167">
        <f t="shared" si="1146"/>
        <v>0</v>
      </c>
      <c r="AN942" s="167">
        <f t="shared" si="1146"/>
        <v>0</v>
      </c>
      <c r="AO942" s="167">
        <f t="shared" si="1146"/>
        <v>0</v>
      </c>
      <c r="AP942" s="167">
        <f t="shared" si="1146"/>
        <v>0</v>
      </c>
      <c r="AQ942" s="167">
        <f t="shared" si="1146"/>
        <v>0</v>
      </c>
      <c r="AR942" s="167">
        <f t="shared" si="1146"/>
        <v>0</v>
      </c>
      <c r="AS942" s="167">
        <f t="shared" si="1146"/>
        <v>0</v>
      </c>
      <c r="AT942" s="167">
        <f t="shared" si="1146"/>
        <v>0</v>
      </c>
      <c r="AU942" s="167">
        <f t="shared" si="1146"/>
        <v>0</v>
      </c>
      <c r="AV942" s="167">
        <f t="shared" si="1146"/>
        <v>0</v>
      </c>
      <c r="AW942" s="167">
        <f t="shared" si="1146"/>
        <v>0</v>
      </c>
      <c r="AX942" s="167">
        <f t="shared" si="1146"/>
        <v>0</v>
      </c>
      <c r="AY942" s="167">
        <f t="shared" si="1146"/>
        <v>0</v>
      </c>
      <c r="AZ942" s="167">
        <f t="shared" si="1146"/>
        <v>0</v>
      </c>
      <c r="BA942" s="167">
        <f t="shared" si="1146"/>
        <v>0</v>
      </c>
      <c r="BB942" s="167">
        <f t="shared" si="1146"/>
        <v>0</v>
      </c>
      <c r="BC942" s="167">
        <f t="shared" si="1146"/>
        <v>0</v>
      </c>
      <c r="BD942" s="167">
        <f t="shared" si="1146"/>
        <v>0</v>
      </c>
      <c r="BE942" s="167">
        <f t="shared" si="1146"/>
        <v>0</v>
      </c>
      <c r="BG942" s="167"/>
    </row>
    <row r="943" spans="1:59" ht="15.75" thickBot="1">
      <c r="C943" s="893"/>
      <c r="D943" s="894"/>
      <c r="E943" s="894"/>
      <c r="F943" s="894"/>
      <c r="G943" s="894"/>
      <c r="H943" s="894"/>
      <c r="I943" s="894"/>
      <c r="J943" s="894"/>
      <c r="K943" s="894"/>
      <c r="L943" s="894"/>
      <c r="M943" s="894"/>
      <c r="N943" s="894"/>
      <c r="O943" s="894"/>
      <c r="P943" s="894"/>
      <c r="Q943" s="894"/>
      <c r="R943" s="894"/>
      <c r="S943" s="894"/>
      <c r="T943" s="894"/>
      <c r="U943" s="894"/>
      <c r="V943" s="894"/>
      <c r="W943" s="894"/>
      <c r="X943" s="894"/>
      <c r="Y943" s="894"/>
      <c r="Z943" s="894"/>
      <c r="AA943" s="895"/>
      <c r="AE943" s="1" t="str">
        <f t="shared" si="1099"/>
        <v/>
      </c>
      <c r="AF943" s="1">
        <f t="shared" si="1125"/>
        <v>0</v>
      </c>
      <c r="AG943" s="1">
        <f t="shared" ca="1" si="1130"/>
        <v>17</v>
      </c>
      <c r="AH943" s="1" t="str">
        <f t="shared" si="1126"/>
        <v/>
      </c>
      <c r="AI943" s="1" t="str">
        <f t="shared" si="1127"/>
        <v/>
      </c>
      <c r="AJ943" s="1" t="str">
        <f t="shared" si="1128"/>
        <v/>
      </c>
      <c r="AL943" s="167">
        <f t="shared" ref="AL943:BE943" si="1147">+IF($AE943="CC",SUMIF($R943:$V943,AL$9,$R962:$V962),0)</f>
        <v>0</v>
      </c>
      <c r="AM943" s="167">
        <f t="shared" si="1147"/>
        <v>0</v>
      </c>
      <c r="AN943" s="167">
        <f t="shared" si="1147"/>
        <v>0</v>
      </c>
      <c r="AO943" s="167">
        <f t="shared" si="1147"/>
        <v>0</v>
      </c>
      <c r="AP943" s="167">
        <f t="shared" si="1147"/>
        <v>0</v>
      </c>
      <c r="AQ943" s="167">
        <f t="shared" si="1147"/>
        <v>0</v>
      </c>
      <c r="AR943" s="167">
        <f t="shared" si="1147"/>
        <v>0</v>
      </c>
      <c r="AS943" s="167">
        <f t="shared" si="1147"/>
        <v>0</v>
      </c>
      <c r="AT943" s="167">
        <f t="shared" si="1147"/>
        <v>0</v>
      </c>
      <c r="AU943" s="167">
        <f t="shared" si="1147"/>
        <v>0</v>
      </c>
      <c r="AV943" s="167">
        <f t="shared" si="1147"/>
        <v>0</v>
      </c>
      <c r="AW943" s="167">
        <f t="shared" si="1147"/>
        <v>0</v>
      </c>
      <c r="AX943" s="167">
        <f t="shared" si="1147"/>
        <v>0</v>
      </c>
      <c r="AY943" s="167">
        <f t="shared" si="1147"/>
        <v>0</v>
      </c>
      <c r="AZ943" s="167">
        <f t="shared" si="1147"/>
        <v>0</v>
      </c>
      <c r="BA943" s="167">
        <f t="shared" si="1147"/>
        <v>0</v>
      </c>
      <c r="BB943" s="167">
        <f t="shared" si="1147"/>
        <v>0</v>
      </c>
      <c r="BC943" s="167">
        <f t="shared" si="1147"/>
        <v>0</v>
      </c>
      <c r="BD943" s="167">
        <f t="shared" si="1147"/>
        <v>0</v>
      </c>
      <c r="BE943" s="167">
        <f t="shared" si="1147"/>
        <v>0</v>
      </c>
      <c r="BG943" s="167"/>
    </row>
    <row r="944" spans="1:59" ht="14.25" customHeight="1">
      <c r="AE944" s="1" t="str">
        <f t="shared" si="1099"/>
        <v/>
      </c>
      <c r="AF944" s="1">
        <f t="shared" si="1125"/>
        <v>0</v>
      </c>
      <c r="AG944" s="1">
        <f t="shared" ca="1" si="1130"/>
        <v>17</v>
      </c>
      <c r="AH944" s="1" t="str">
        <f t="shared" si="1126"/>
        <v/>
      </c>
      <c r="AI944" s="1" t="str">
        <f t="shared" si="1127"/>
        <v/>
      </c>
      <c r="AJ944" s="1" t="str">
        <f t="shared" si="1128"/>
        <v/>
      </c>
      <c r="AL944" s="167">
        <f t="shared" ref="AL944:BE944" si="1148">+IF($AE944="CC",SUMIF($R944:$V944,AL$9,$R963:$V963),0)</f>
        <v>0</v>
      </c>
      <c r="AM944" s="167">
        <f t="shared" si="1148"/>
        <v>0</v>
      </c>
      <c r="AN944" s="167">
        <f t="shared" si="1148"/>
        <v>0</v>
      </c>
      <c r="AO944" s="167">
        <f t="shared" si="1148"/>
        <v>0</v>
      </c>
      <c r="AP944" s="167">
        <f t="shared" si="1148"/>
        <v>0</v>
      </c>
      <c r="AQ944" s="167">
        <f t="shared" si="1148"/>
        <v>0</v>
      </c>
      <c r="AR944" s="167">
        <f t="shared" si="1148"/>
        <v>0</v>
      </c>
      <c r="AS944" s="167">
        <f t="shared" si="1148"/>
        <v>0</v>
      </c>
      <c r="AT944" s="167">
        <f t="shared" si="1148"/>
        <v>0</v>
      </c>
      <c r="AU944" s="167">
        <f t="shared" si="1148"/>
        <v>0</v>
      </c>
      <c r="AV944" s="167">
        <f t="shared" si="1148"/>
        <v>0</v>
      </c>
      <c r="AW944" s="167">
        <f t="shared" si="1148"/>
        <v>0</v>
      </c>
      <c r="AX944" s="167">
        <f t="shared" si="1148"/>
        <v>0</v>
      </c>
      <c r="AY944" s="167">
        <f t="shared" si="1148"/>
        <v>0</v>
      </c>
      <c r="AZ944" s="167">
        <f t="shared" si="1148"/>
        <v>0</v>
      </c>
      <c r="BA944" s="167">
        <f t="shared" si="1148"/>
        <v>0</v>
      </c>
      <c r="BB944" s="167">
        <f t="shared" si="1148"/>
        <v>0</v>
      </c>
      <c r="BC944" s="167">
        <f t="shared" si="1148"/>
        <v>0</v>
      </c>
      <c r="BD944" s="167">
        <f t="shared" si="1148"/>
        <v>0</v>
      </c>
      <c r="BE944" s="167">
        <f t="shared" si="1148"/>
        <v>0</v>
      </c>
      <c r="BG944" s="167"/>
    </row>
    <row r="945" spans="1:59" s="44" customFormat="1" ht="14.25" customHeight="1" thickBot="1">
      <c r="X945" s="170"/>
      <c r="AE945" s="1" t="str">
        <f t="shared" si="1099"/>
        <v/>
      </c>
      <c r="AF945" s="1">
        <f t="shared" si="1125"/>
        <v>0</v>
      </c>
      <c r="AG945" s="1">
        <f t="shared" ca="1" si="1130"/>
        <v>17</v>
      </c>
      <c r="AH945" s="1" t="str">
        <f t="shared" si="1126"/>
        <v/>
      </c>
      <c r="AI945" s="1" t="str">
        <f t="shared" si="1127"/>
        <v/>
      </c>
      <c r="AJ945" s="1" t="str">
        <f t="shared" si="1128"/>
        <v/>
      </c>
      <c r="AL945" s="167">
        <f t="shared" ref="AL945:BE945" si="1149">+IF($AE945="CC",SUMIF($R945:$V945,AL$9,$R964:$V964),0)</f>
        <v>0</v>
      </c>
      <c r="AM945" s="167">
        <f t="shared" si="1149"/>
        <v>0</v>
      </c>
      <c r="AN945" s="167">
        <f t="shared" si="1149"/>
        <v>0</v>
      </c>
      <c r="AO945" s="167">
        <f t="shared" si="1149"/>
        <v>0</v>
      </c>
      <c r="AP945" s="167">
        <f t="shared" si="1149"/>
        <v>0</v>
      </c>
      <c r="AQ945" s="167">
        <f t="shared" si="1149"/>
        <v>0</v>
      </c>
      <c r="AR945" s="167">
        <f t="shared" si="1149"/>
        <v>0</v>
      </c>
      <c r="AS945" s="167">
        <f t="shared" si="1149"/>
        <v>0</v>
      </c>
      <c r="AT945" s="167">
        <f t="shared" si="1149"/>
        <v>0</v>
      </c>
      <c r="AU945" s="167">
        <f t="shared" si="1149"/>
        <v>0</v>
      </c>
      <c r="AV945" s="167">
        <f t="shared" si="1149"/>
        <v>0</v>
      </c>
      <c r="AW945" s="167">
        <f t="shared" si="1149"/>
        <v>0</v>
      </c>
      <c r="AX945" s="167">
        <f t="shared" si="1149"/>
        <v>0</v>
      </c>
      <c r="AY945" s="167">
        <f t="shared" si="1149"/>
        <v>0</v>
      </c>
      <c r="AZ945" s="167">
        <f t="shared" si="1149"/>
        <v>0</v>
      </c>
      <c r="BA945" s="167">
        <f t="shared" si="1149"/>
        <v>0</v>
      </c>
      <c r="BB945" s="167">
        <f t="shared" si="1149"/>
        <v>0</v>
      </c>
      <c r="BC945" s="167">
        <f t="shared" si="1149"/>
        <v>0</v>
      </c>
      <c r="BD945" s="167">
        <f t="shared" si="1149"/>
        <v>0</v>
      </c>
      <c r="BE945" s="167">
        <f t="shared" si="1149"/>
        <v>0</v>
      </c>
      <c r="BG945" s="170"/>
    </row>
    <row r="946" spans="1:59" s="44" customFormat="1" ht="14.25" customHeight="1" thickBot="1">
      <c r="D946" s="835">
        <f>+'Formulario 1'!$C$20</f>
        <v>0</v>
      </c>
      <c r="E946" s="835"/>
      <c r="F946" s="835"/>
      <c r="H946" s="896"/>
      <c r="I946" s="896"/>
      <c r="O946" s="897" t="str">
        <f>+'Formulario 1'!$F$14</f>
        <v>Provincia:</v>
      </c>
      <c r="P946" s="898"/>
      <c r="Q946" s="899" t="str">
        <f>+'Formulario 1'!$G$14</f>
        <v>GUANACASTE</v>
      </c>
      <c r="R946" s="900"/>
      <c r="S946" s="900"/>
      <c r="T946" s="900"/>
      <c r="U946" s="901"/>
      <c r="V946" s="902" t="s">
        <v>945</v>
      </c>
      <c r="W946" s="903"/>
      <c r="X946" s="906">
        <f>+'Formulario 1'!$C$16</f>
        <v>26780563</v>
      </c>
      <c r="Y946" s="907"/>
      <c r="Z946" s="908"/>
      <c r="AE946" s="1" t="str">
        <f t="shared" si="1099"/>
        <v/>
      </c>
      <c r="AF946" s="1">
        <f t="shared" si="1125"/>
        <v>0</v>
      </c>
      <c r="AG946" s="1">
        <f t="shared" ca="1" si="1130"/>
        <v>17</v>
      </c>
      <c r="AH946" s="1" t="str">
        <f t="shared" si="1126"/>
        <v/>
      </c>
      <c r="AI946" s="1" t="str">
        <f t="shared" si="1127"/>
        <v/>
      </c>
      <c r="AJ946" s="1" t="str">
        <f t="shared" si="1128"/>
        <v/>
      </c>
      <c r="AL946" s="167">
        <f t="shared" ref="AL946:BE946" si="1150">+IF($AE946="CC",SUMIF($R946:$V946,AL$9,$R965:$V965),0)</f>
        <v>0</v>
      </c>
      <c r="AM946" s="167">
        <f t="shared" si="1150"/>
        <v>0</v>
      </c>
      <c r="AN946" s="167">
        <f t="shared" si="1150"/>
        <v>0</v>
      </c>
      <c r="AO946" s="167">
        <f t="shared" si="1150"/>
        <v>0</v>
      </c>
      <c r="AP946" s="167">
        <f t="shared" si="1150"/>
        <v>0</v>
      </c>
      <c r="AQ946" s="167">
        <f t="shared" si="1150"/>
        <v>0</v>
      </c>
      <c r="AR946" s="167">
        <f t="shared" si="1150"/>
        <v>0</v>
      </c>
      <c r="AS946" s="167">
        <f t="shared" si="1150"/>
        <v>0</v>
      </c>
      <c r="AT946" s="167">
        <f t="shared" si="1150"/>
        <v>0</v>
      </c>
      <c r="AU946" s="167">
        <f t="shared" si="1150"/>
        <v>0</v>
      </c>
      <c r="AV946" s="167">
        <f t="shared" si="1150"/>
        <v>0</v>
      </c>
      <c r="AW946" s="167">
        <f t="shared" si="1150"/>
        <v>0</v>
      </c>
      <c r="AX946" s="167">
        <f t="shared" si="1150"/>
        <v>0</v>
      </c>
      <c r="AY946" s="167">
        <f t="shared" si="1150"/>
        <v>0</v>
      </c>
      <c r="AZ946" s="167">
        <f t="shared" si="1150"/>
        <v>0</v>
      </c>
      <c r="BA946" s="167">
        <f t="shared" si="1150"/>
        <v>0</v>
      </c>
      <c r="BB946" s="167">
        <f t="shared" si="1150"/>
        <v>0</v>
      </c>
      <c r="BC946" s="167">
        <f t="shared" si="1150"/>
        <v>0</v>
      </c>
      <c r="BD946" s="167">
        <f t="shared" si="1150"/>
        <v>0</v>
      </c>
      <c r="BE946" s="167">
        <f t="shared" si="1150"/>
        <v>0</v>
      </c>
      <c r="BG946" s="170"/>
    </row>
    <row r="947" spans="1:59" s="44" customFormat="1" ht="14.25" customHeight="1">
      <c r="D947" s="868" t="s">
        <v>946</v>
      </c>
      <c r="E947" s="868"/>
      <c r="F947" s="868"/>
      <c r="H947" s="868" t="s">
        <v>947</v>
      </c>
      <c r="I947" s="868"/>
      <c r="K947" s="302" t="s">
        <v>948</v>
      </c>
      <c r="O947" s="870" t="str">
        <f>+'Formulario 1'!$F$15</f>
        <v>Cantón:</v>
      </c>
      <c r="P947" s="871"/>
      <c r="Q947" s="872" t="str">
        <f>+'Formulario 1'!$G$15</f>
        <v>ABANGARES</v>
      </c>
      <c r="R947" s="873"/>
      <c r="S947" s="873"/>
      <c r="T947" s="873"/>
      <c r="U947" s="874"/>
      <c r="V947" s="904"/>
      <c r="W947" s="905"/>
      <c r="X947" s="909" t="str">
        <f>IF('Formulario 1'!D925="","",'Formulario 1'!D925)</f>
        <v/>
      </c>
      <c r="Y947" s="910"/>
      <c r="Z947" s="911"/>
      <c r="AE947" s="1" t="str">
        <f t="shared" si="1099"/>
        <v/>
      </c>
      <c r="AF947" s="1">
        <f t="shared" si="1125"/>
        <v>0</v>
      </c>
      <c r="AG947" s="1">
        <f t="shared" ca="1" si="1130"/>
        <v>17</v>
      </c>
      <c r="AH947" s="1" t="str">
        <f t="shared" si="1126"/>
        <v/>
      </c>
      <c r="AI947" s="1" t="str">
        <f t="shared" si="1127"/>
        <v/>
      </c>
      <c r="AJ947" s="1" t="str">
        <f t="shared" si="1128"/>
        <v/>
      </c>
      <c r="AL947" s="167">
        <f t="shared" ref="AL947:BE947" si="1151">+IF($AE947="CC",SUMIF($R947:$V947,AL$9,$R966:$V966),0)</f>
        <v>0</v>
      </c>
      <c r="AM947" s="167">
        <f t="shared" si="1151"/>
        <v>0</v>
      </c>
      <c r="AN947" s="167">
        <f t="shared" si="1151"/>
        <v>0</v>
      </c>
      <c r="AO947" s="167">
        <f t="shared" si="1151"/>
        <v>0</v>
      </c>
      <c r="AP947" s="167">
        <f t="shared" si="1151"/>
        <v>0</v>
      </c>
      <c r="AQ947" s="167">
        <f t="shared" si="1151"/>
        <v>0</v>
      </c>
      <c r="AR947" s="167">
        <f t="shared" si="1151"/>
        <v>0</v>
      </c>
      <c r="AS947" s="167">
        <f t="shared" si="1151"/>
        <v>0</v>
      </c>
      <c r="AT947" s="167">
        <f t="shared" si="1151"/>
        <v>0</v>
      </c>
      <c r="AU947" s="167">
        <f t="shared" si="1151"/>
        <v>0</v>
      </c>
      <c r="AV947" s="167">
        <f t="shared" si="1151"/>
        <v>0</v>
      </c>
      <c r="AW947" s="167">
        <f t="shared" si="1151"/>
        <v>0</v>
      </c>
      <c r="AX947" s="167">
        <f t="shared" si="1151"/>
        <v>0</v>
      </c>
      <c r="AY947" s="167">
        <f t="shared" si="1151"/>
        <v>0</v>
      </c>
      <c r="AZ947" s="167">
        <f t="shared" si="1151"/>
        <v>0</v>
      </c>
      <c r="BA947" s="167">
        <f t="shared" si="1151"/>
        <v>0</v>
      </c>
      <c r="BB947" s="167">
        <f t="shared" si="1151"/>
        <v>0</v>
      </c>
      <c r="BC947" s="167">
        <f t="shared" si="1151"/>
        <v>0</v>
      </c>
      <c r="BD947" s="167">
        <f t="shared" si="1151"/>
        <v>0</v>
      </c>
      <c r="BE947" s="167">
        <f t="shared" si="1151"/>
        <v>0</v>
      </c>
      <c r="BG947" s="170"/>
    </row>
    <row r="948" spans="1:59" s="44" customFormat="1" ht="14.25" customHeight="1">
      <c r="O948" s="870" t="str">
        <f>+'Formulario 1'!$F$16</f>
        <v>Distrito:</v>
      </c>
      <c r="P948" s="871"/>
      <c r="Q948" s="872" t="str">
        <f>+'Formulario 1'!$G$16</f>
        <v>COLORADO</v>
      </c>
      <c r="R948" s="873"/>
      <c r="S948" s="873"/>
      <c r="T948" s="873"/>
      <c r="U948" s="874"/>
      <c r="V948" s="875" t="s">
        <v>949</v>
      </c>
      <c r="W948" s="876"/>
      <c r="X948" s="879">
        <f>+'Formulario 1'!$C$17</f>
        <v>26780376</v>
      </c>
      <c r="Y948" s="880"/>
      <c r="Z948" s="881"/>
      <c r="AE948" s="1" t="str">
        <f t="shared" si="1099"/>
        <v/>
      </c>
      <c r="AF948" s="1">
        <f t="shared" si="1125"/>
        <v>0</v>
      </c>
      <c r="AG948" s="1">
        <f t="shared" ca="1" si="1130"/>
        <v>17</v>
      </c>
      <c r="AH948" s="1" t="str">
        <f t="shared" si="1126"/>
        <v/>
      </c>
      <c r="AI948" s="1" t="str">
        <f t="shared" si="1127"/>
        <v/>
      </c>
      <c r="AJ948" s="1" t="str">
        <f t="shared" si="1128"/>
        <v/>
      </c>
      <c r="AL948" s="167">
        <f t="shared" ref="AL948:BE948" si="1152">+IF($AE948="CC",SUMIF($R948:$V948,AL$9,$R967:$V967),0)</f>
        <v>0</v>
      </c>
      <c r="AM948" s="167">
        <f t="shared" si="1152"/>
        <v>0</v>
      </c>
      <c r="AN948" s="167">
        <f t="shared" si="1152"/>
        <v>0</v>
      </c>
      <c r="AO948" s="167">
        <f t="shared" si="1152"/>
        <v>0</v>
      </c>
      <c r="AP948" s="167">
        <f t="shared" si="1152"/>
        <v>0</v>
      </c>
      <c r="AQ948" s="167">
        <f t="shared" si="1152"/>
        <v>0</v>
      </c>
      <c r="AR948" s="167">
        <f t="shared" si="1152"/>
        <v>0</v>
      </c>
      <c r="AS948" s="167">
        <f t="shared" si="1152"/>
        <v>0</v>
      </c>
      <c r="AT948" s="167">
        <f t="shared" si="1152"/>
        <v>0</v>
      </c>
      <c r="AU948" s="167">
        <f t="shared" si="1152"/>
        <v>0</v>
      </c>
      <c r="AV948" s="167">
        <f t="shared" si="1152"/>
        <v>0</v>
      </c>
      <c r="AW948" s="167">
        <f t="shared" si="1152"/>
        <v>0</v>
      </c>
      <c r="AX948" s="167">
        <f t="shared" si="1152"/>
        <v>0</v>
      </c>
      <c r="AY948" s="167">
        <f t="shared" si="1152"/>
        <v>0</v>
      </c>
      <c r="AZ948" s="167">
        <f t="shared" si="1152"/>
        <v>0</v>
      </c>
      <c r="BA948" s="167">
        <f t="shared" si="1152"/>
        <v>0</v>
      </c>
      <c r="BB948" s="167">
        <f t="shared" si="1152"/>
        <v>0</v>
      </c>
      <c r="BC948" s="167">
        <f t="shared" si="1152"/>
        <v>0</v>
      </c>
      <c r="BD948" s="167">
        <f t="shared" si="1152"/>
        <v>0</v>
      </c>
      <c r="BE948" s="167">
        <f t="shared" si="1152"/>
        <v>0</v>
      </c>
      <c r="BG948" s="170"/>
    </row>
    <row r="949" spans="1:59" ht="14.25" customHeight="1" thickBot="1">
      <c r="O949" s="882" t="str">
        <f>+'Formulario 1'!$F$17</f>
        <v>Poblado:</v>
      </c>
      <c r="P949" s="883"/>
      <c r="Q949" s="884" t="str">
        <f>+'Formulario 1'!$G$17</f>
        <v>COLORADO</v>
      </c>
      <c r="R949" s="885"/>
      <c r="S949" s="885"/>
      <c r="T949" s="885"/>
      <c r="U949" s="886"/>
      <c r="V949" s="877"/>
      <c r="W949" s="878"/>
      <c r="X949" s="887" t="str">
        <f>IF('Formulario 1'!D926="","",'Formulario 1'!D926)</f>
        <v/>
      </c>
      <c r="Y949" s="888"/>
      <c r="Z949" s="889"/>
      <c r="AE949" s="1" t="str">
        <f t="shared" si="1099"/>
        <v/>
      </c>
      <c r="AF949" s="1">
        <f t="shared" si="1125"/>
        <v>0</v>
      </c>
      <c r="AG949" s="1">
        <f t="shared" ca="1" si="1130"/>
        <v>17</v>
      </c>
      <c r="AH949" s="1" t="str">
        <f t="shared" si="1126"/>
        <v/>
      </c>
      <c r="AI949" s="1" t="str">
        <f t="shared" si="1127"/>
        <v/>
      </c>
      <c r="AJ949" s="1" t="str">
        <f t="shared" si="1128"/>
        <v/>
      </c>
      <c r="AL949" s="167">
        <f t="shared" ref="AL949:BE949" si="1153">+IF($AE949="CC",SUMIF($R949:$V949,AL$9,$R968:$V968),0)</f>
        <v>0</v>
      </c>
      <c r="AM949" s="167">
        <f t="shared" si="1153"/>
        <v>0</v>
      </c>
      <c r="AN949" s="167">
        <f t="shared" si="1153"/>
        <v>0</v>
      </c>
      <c r="AO949" s="167">
        <f t="shared" si="1153"/>
        <v>0</v>
      </c>
      <c r="AP949" s="167">
        <f t="shared" si="1153"/>
        <v>0</v>
      </c>
      <c r="AQ949" s="167">
        <f t="shared" si="1153"/>
        <v>0</v>
      </c>
      <c r="AR949" s="167">
        <f t="shared" si="1153"/>
        <v>0</v>
      </c>
      <c r="AS949" s="167">
        <f t="shared" si="1153"/>
        <v>0</v>
      </c>
      <c r="AT949" s="167">
        <f t="shared" si="1153"/>
        <v>0</v>
      </c>
      <c r="AU949" s="167">
        <f t="shared" si="1153"/>
        <v>0</v>
      </c>
      <c r="AV949" s="167">
        <f t="shared" si="1153"/>
        <v>0</v>
      </c>
      <c r="AW949" s="167">
        <f t="shared" si="1153"/>
        <v>0</v>
      </c>
      <c r="AX949" s="167">
        <f t="shared" si="1153"/>
        <v>0</v>
      </c>
      <c r="AY949" s="167">
        <f t="shared" si="1153"/>
        <v>0</v>
      </c>
      <c r="AZ949" s="167">
        <f t="shared" si="1153"/>
        <v>0</v>
      </c>
      <c r="BA949" s="167">
        <f t="shared" si="1153"/>
        <v>0</v>
      </c>
      <c r="BB949" s="167">
        <f t="shared" si="1153"/>
        <v>0</v>
      </c>
      <c r="BC949" s="167">
        <f t="shared" si="1153"/>
        <v>0</v>
      </c>
      <c r="BD949" s="167">
        <f t="shared" si="1153"/>
        <v>0</v>
      </c>
      <c r="BE949" s="167">
        <f t="shared" si="1153"/>
        <v>0</v>
      </c>
      <c r="BG949" s="167"/>
    </row>
    <row r="950" spans="1:59" ht="14.25" customHeight="1">
      <c r="X950" s="171"/>
      <c r="Y950" s="45"/>
      <c r="AE950" s="1" t="str">
        <f t="shared" si="1099"/>
        <v/>
      </c>
      <c r="AF950" s="1">
        <f t="shared" si="1125"/>
        <v>0</v>
      </c>
      <c r="AG950" s="1">
        <f t="shared" ca="1" si="1130"/>
        <v>17</v>
      </c>
      <c r="AH950" s="1" t="str">
        <f t="shared" si="1126"/>
        <v/>
      </c>
      <c r="AI950" s="1" t="str">
        <f t="shared" si="1127"/>
        <v/>
      </c>
      <c r="AJ950" s="1" t="str">
        <f t="shared" si="1128"/>
        <v/>
      </c>
      <c r="AL950" s="167">
        <f t="shared" ref="AL950:BE950" si="1154">+IF($AE950="CC",SUMIF($R950:$V950,AL$9,$R969:$V969),0)</f>
        <v>0</v>
      </c>
      <c r="AM950" s="167">
        <f t="shared" si="1154"/>
        <v>0</v>
      </c>
      <c r="AN950" s="167">
        <f t="shared" si="1154"/>
        <v>0</v>
      </c>
      <c r="AO950" s="167">
        <f t="shared" si="1154"/>
        <v>0</v>
      </c>
      <c r="AP950" s="167">
        <f t="shared" si="1154"/>
        <v>0</v>
      </c>
      <c r="AQ950" s="167">
        <f t="shared" si="1154"/>
        <v>0</v>
      </c>
      <c r="AR950" s="167">
        <f t="shared" si="1154"/>
        <v>0</v>
      </c>
      <c r="AS950" s="167">
        <f t="shared" si="1154"/>
        <v>0</v>
      </c>
      <c r="AT950" s="167">
        <f t="shared" si="1154"/>
        <v>0</v>
      </c>
      <c r="AU950" s="167">
        <f t="shared" si="1154"/>
        <v>0</v>
      </c>
      <c r="AV950" s="167">
        <f t="shared" si="1154"/>
        <v>0</v>
      </c>
      <c r="AW950" s="167">
        <f t="shared" si="1154"/>
        <v>0</v>
      </c>
      <c r="AX950" s="167">
        <f t="shared" si="1154"/>
        <v>0</v>
      </c>
      <c r="AY950" s="167">
        <f t="shared" si="1154"/>
        <v>0</v>
      </c>
      <c r="AZ950" s="167">
        <f t="shared" si="1154"/>
        <v>0</v>
      </c>
      <c r="BA950" s="167">
        <f t="shared" si="1154"/>
        <v>0</v>
      </c>
      <c r="BB950" s="167">
        <f t="shared" si="1154"/>
        <v>0</v>
      </c>
      <c r="BC950" s="167">
        <f t="shared" si="1154"/>
        <v>0</v>
      </c>
      <c r="BD950" s="167">
        <f t="shared" si="1154"/>
        <v>0</v>
      </c>
      <c r="BE950" s="167">
        <f t="shared" si="1154"/>
        <v>0</v>
      </c>
      <c r="BG950" s="167"/>
    </row>
    <row r="951" spans="1:59" ht="14.25" customHeight="1" thickBot="1">
      <c r="D951" s="835"/>
      <c r="E951" s="835"/>
      <c r="F951" s="835"/>
      <c r="G951" s="44"/>
      <c r="H951" s="835"/>
      <c r="I951" s="835"/>
      <c r="J951" s="44"/>
      <c r="K951" s="44"/>
      <c r="AE951" s="1" t="str">
        <f t="shared" si="1099"/>
        <v/>
      </c>
      <c r="AF951" s="1">
        <f t="shared" si="1125"/>
        <v>0</v>
      </c>
      <c r="AG951" s="1">
        <f t="shared" ca="1" si="1130"/>
        <v>17</v>
      </c>
      <c r="AH951" s="1" t="str">
        <f t="shared" si="1126"/>
        <v/>
      </c>
      <c r="AI951" s="1" t="str">
        <f t="shared" si="1127"/>
        <v/>
      </c>
      <c r="AJ951" s="1" t="str">
        <f t="shared" si="1128"/>
        <v/>
      </c>
      <c r="AL951" s="167">
        <f t="shared" ref="AL951:BE951" si="1155">+IF($AE951="CC",SUMIF($R951:$V951,AL$9,$R970:$V970),0)</f>
        <v>0</v>
      </c>
      <c r="AM951" s="167">
        <f t="shared" si="1155"/>
        <v>0</v>
      </c>
      <c r="AN951" s="167">
        <f t="shared" si="1155"/>
        <v>0</v>
      </c>
      <c r="AO951" s="167">
        <f t="shared" si="1155"/>
        <v>0</v>
      </c>
      <c r="AP951" s="167">
        <f t="shared" si="1155"/>
        <v>0</v>
      </c>
      <c r="AQ951" s="167">
        <f t="shared" si="1155"/>
        <v>0</v>
      </c>
      <c r="AR951" s="167">
        <f t="shared" si="1155"/>
        <v>0</v>
      </c>
      <c r="AS951" s="167">
        <f t="shared" si="1155"/>
        <v>0</v>
      </c>
      <c r="AT951" s="167">
        <f t="shared" si="1155"/>
        <v>0</v>
      </c>
      <c r="AU951" s="167">
        <f t="shared" si="1155"/>
        <v>0</v>
      </c>
      <c r="AV951" s="167">
        <f t="shared" si="1155"/>
        <v>0</v>
      </c>
      <c r="AW951" s="167">
        <f t="shared" si="1155"/>
        <v>0</v>
      </c>
      <c r="AX951" s="167">
        <f t="shared" si="1155"/>
        <v>0</v>
      </c>
      <c r="AY951" s="167">
        <f t="shared" si="1155"/>
        <v>0</v>
      </c>
      <c r="AZ951" s="167">
        <f t="shared" si="1155"/>
        <v>0</v>
      </c>
      <c r="BA951" s="167">
        <f t="shared" si="1155"/>
        <v>0</v>
      </c>
      <c r="BB951" s="167">
        <f t="shared" si="1155"/>
        <v>0</v>
      </c>
      <c r="BC951" s="167">
        <f t="shared" si="1155"/>
        <v>0</v>
      </c>
      <c r="BD951" s="167">
        <f t="shared" si="1155"/>
        <v>0</v>
      </c>
      <c r="BE951" s="167">
        <f t="shared" si="1155"/>
        <v>0</v>
      </c>
      <c r="BG951" s="167"/>
    </row>
    <row r="952" spans="1:59" ht="14.25" customHeight="1">
      <c r="D952" s="868" t="s">
        <v>950</v>
      </c>
      <c r="E952" s="868"/>
      <c r="F952" s="868"/>
      <c r="G952" s="44"/>
      <c r="H952" s="868" t="s">
        <v>951</v>
      </c>
      <c r="I952" s="868"/>
      <c r="J952" s="44"/>
      <c r="K952" s="302" t="s">
        <v>948</v>
      </c>
      <c r="Z952" s="800" t="s">
        <v>1165</v>
      </c>
      <c r="AA952" s="800"/>
      <c r="AB952" s="800"/>
      <c r="AE952" s="1" t="str">
        <f t="shared" si="1099"/>
        <v/>
      </c>
      <c r="AF952" s="1">
        <f t="shared" si="1125"/>
        <v>0</v>
      </c>
      <c r="AG952" s="1">
        <f t="shared" ca="1" si="1130"/>
        <v>17</v>
      </c>
      <c r="AH952" s="1" t="str">
        <f t="shared" si="1126"/>
        <v/>
      </c>
      <c r="AI952" s="1" t="str">
        <f t="shared" si="1127"/>
        <v/>
      </c>
      <c r="AJ952" s="1" t="str">
        <f t="shared" si="1128"/>
        <v/>
      </c>
      <c r="AL952" s="167">
        <f t="shared" ref="AL952:BE952" si="1156">+IF($AE952="CC",SUMIF($R952:$V952,AL$9,$R971:$V971),0)</f>
        <v>0</v>
      </c>
      <c r="AM952" s="167">
        <f t="shared" si="1156"/>
        <v>0</v>
      </c>
      <c r="AN952" s="167">
        <f t="shared" si="1156"/>
        <v>0</v>
      </c>
      <c r="AO952" s="167">
        <f t="shared" si="1156"/>
        <v>0</v>
      </c>
      <c r="AP952" s="167">
        <f t="shared" si="1156"/>
        <v>0</v>
      </c>
      <c r="AQ952" s="167">
        <f t="shared" si="1156"/>
        <v>0</v>
      </c>
      <c r="AR952" s="167">
        <f t="shared" si="1156"/>
        <v>0</v>
      </c>
      <c r="AS952" s="167">
        <f t="shared" si="1156"/>
        <v>0</v>
      </c>
      <c r="AT952" s="167">
        <f t="shared" si="1156"/>
        <v>0</v>
      </c>
      <c r="AU952" s="167">
        <f t="shared" si="1156"/>
        <v>0</v>
      </c>
      <c r="AV952" s="167">
        <f t="shared" si="1156"/>
        <v>0</v>
      </c>
      <c r="AW952" s="167">
        <f t="shared" si="1156"/>
        <v>0</v>
      </c>
      <c r="AX952" s="167">
        <f t="shared" si="1156"/>
        <v>0</v>
      </c>
      <c r="AY952" s="167">
        <f t="shared" si="1156"/>
        <v>0</v>
      </c>
      <c r="AZ952" s="167">
        <f t="shared" si="1156"/>
        <v>0</v>
      </c>
      <c r="BA952" s="167">
        <f t="shared" si="1156"/>
        <v>0</v>
      </c>
      <c r="BB952" s="167">
        <f t="shared" si="1156"/>
        <v>0</v>
      </c>
      <c r="BC952" s="167">
        <f t="shared" si="1156"/>
        <v>0</v>
      </c>
      <c r="BD952" s="167">
        <f t="shared" si="1156"/>
        <v>0</v>
      </c>
      <c r="BE952" s="167">
        <f t="shared" si="1156"/>
        <v>0</v>
      </c>
      <c r="BG952" s="167"/>
    </row>
    <row r="953" spans="1:59" ht="18" customHeight="1">
      <c r="A953" s="160">
        <f>+A897+1</f>
        <v>18</v>
      </c>
      <c r="B953" s="159">
        <f>+LOOKUP(A953,'Hoja de Cálculo'!$S$20:$S$45,'Hoja de Cálculo'!$T$20:$T$45)</f>
        <v>14</v>
      </c>
      <c r="C953" s="971" t="s">
        <v>66</v>
      </c>
      <c r="D953" s="971"/>
      <c r="E953" s="971"/>
      <c r="F953" s="971"/>
      <c r="G953" s="971"/>
      <c r="H953" s="971"/>
      <c r="I953" s="971"/>
      <c r="J953" s="971"/>
      <c r="K953" s="971"/>
      <c r="L953" s="971"/>
      <c r="M953" s="971"/>
      <c r="N953" s="971"/>
      <c r="O953" s="971"/>
      <c r="P953" s="971"/>
      <c r="Q953" s="971"/>
      <c r="R953" s="971"/>
      <c r="S953" s="971"/>
      <c r="T953" s="971"/>
      <c r="U953" s="971"/>
      <c r="V953" s="971"/>
      <c r="W953" s="971"/>
      <c r="X953" s="971"/>
      <c r="Y953" s="971"/>
      <c r="Z953" s="971"/>
      <c r="AA953" s="971"/>
      <c r="AE953" s="1" t="str">
        <f t="shared" si="1099"/>
        <v/>
      </c>
      <c r="AF953" s="1">
        <f t="shared" si="1125"/>
        <v>0</v>
      </c>
      <c r="AG953" s="1">
        <f t="shared" ca="1" si="1130"/>
        <v>17</v>
      </c>
      <c r="AH953" s="1" t="str">
        <f t="shared" si="1126"/>
        <v/>
      </c>
      <c r="AI953" s="1" t="str">
        <f t="shared" si="1127"/>
        <v/>
      </c>
      <c r="AJ953" s="1" t="str">
        <f t="shared" si="1128"/>
        <v/>
      </c>
      <c r="AL953" s="167">
        <f t="shared" ref="AL953:BE953" si="1157">+IF($AE953="CC",SUMIF($R953:$V953,AL$9,$R972:$V972),0)</f>
        <v>0</v>
      </c>
      <c r="AM953" s="167">
        <f t="shared" si="1157"/>
        <v>0</v>
      </c>
      <c r="AN953" s="167">
        <f t="shared" si="1157"/>
        <v>0</v>
      </c>
      <c r="AO953" s="167">
        <f t="shared" si="1157"/>
        <v>0</v>
      </c>
      <c r="AP953" s="167">
        <f t="shared" si="1157"/>
        <v>0</v>
      </c>
      <c r="AQ953" s="167">
        <f t="shared" si="1157"/>
        <v>0</v>
      </c>
      <c r="AR953" s="167">
        <f t="shared" si="1157"/>
        <v>0</v>
      </c>
      <c r="AS953" s="167">
        <f t="shared" si="1157"/>
        <v>0</v>
      </c>
      <c r="AT953" s="167">
        <f t="shared" si="1157"/>
        <v>0</v>
      </c>
      <c r="AU953" s="167">
        <f t="shared" si="1157"/>
        <v>0</v>
      </c>
      <c r="AV953" s="167">
        <f t="shared" si="1157"/>
        <v>0</v>
      </c>
      <c r="AW953" s="167">
        <f t="shared" si="1157"/>
        <v>0</v>
      </c>
      <c r="AX953" s="167">
        <f t="shared" si="1157"/>
        <v>0</v>
      </c>
      <c r="AY953" s="167">
        <f t="shared" si="1157"/>
        <v>0</v>
      </c>
      <c r="AZ953" s="167">
        <f t="shared" si="1157"/>
        <v>0</v>
      </c>
      <c r="BA953" s="167">
        <f t="shared" si="1157"/>
        <v>0</v>
      </c>
      <c r="BB953" s="167">
        <f t="shared" si="1157"/>
        <v>0</v>
      </c>
      <c r="BC953" s="167">
        <f t="shared" si="1157"/>
        <v>0</v>
      </c>
      <c r="BD953" s="167">
        <f t="shared" si="1157"/>
        <v>0</v>
      </c>
      <c r="BE953" s="167">
        <f t="shared" si="1157"/>
        <v>0</v>
      </c>
      <c r="BG953" s="167"/>
    </row>
    <row r="954" spans="1:59" ht="16.5" customHeight="1">
      <c r="C954" s="963" t="s">
        <v>921</v>
      </c>
      <c r="D954" s="963"/>
      <c r="E954" s="963"/>
      <c r="F954" s="963"/>
      <c r="G954" s="963"/>
      <c r="H954" s="963"/>
      <c r="I954" s="963"/>
      <c r="J954" s="963"/>
      <c r="K954" s="963"/>
      <c r="L954" s="963"/>
      <c r="M954" s="963"/>
      <c r="N954" s="963"/>
      <c r="O954" s="963"/>
      <c r="P954" s="963"/>
      <c r="Q954" s="963"/>
      <c r="R954" s="963"/>
      <c r="S954" s="963"/>
      <c r="T954" s="963"/>
      <c r="U954" s="963"/>
      <c r="V954" s="963"/>
      <c r="W954" s="963"/>
      <c r="X954" s="963"/>
      <c r="Y954" s="963"/>
      <c r="Z954" s="963"/>
      <c r="AA954" s="963"/>
      <c r="AE954" s="1" t="str">
        <f t="shared" si="1099"/>
        <v/>
      </c>
      <c r="AF954" s="1">
        <f t="shared" si="1125"/>
        <v>0</v>
      </c>
      <c r="AG954" s="1">
        <f t="shared" ca="1" si="1130"/>
        <v>17</v>
      </c>
      <c r="AH954" s="1" t="str">
        <f t="shared" si="1126"/>
        <v/>
      </c>
      <c r="AI954" s="1" t="str">
        <f t="shared" si="1127"/>
        <v/>
      </c>
      <c r="AJ954" s="1" t="str">
        <f t="shared" si="1128"/>
        <v/>
      </c>
      <c r="AL954" s="167">
        <f t="shared" ref="AL954:BE954" si="1158">+IF($AE954="CC",SUMIF($R954:$V954,AL$9,$R973:$V973),0)</f>
        <v>0</v>
      </c>
      <c r="AM954" s="167">
        <f t="shared" si="1158"/>
        <v>0</v>
      </c>
      <c r="AN954" s="167">
        <f t="shared" si="1158"/>
        <v>0</v>
      </c>
      <c r="AO954" s="167">
        <f t="shared" si="1158"/>
        <v>0</v>
      </c>
      <c r="AP954" s="167">
        <f t="shared" si="1158"/>
        <v>0</v>
      </c>
      <c r="AQ954" s="167">
        <f t="shared" si="1158"/>
        <v>0</v>
      </c>
      <c r="AR954" s="167">
        <f t="shared" si="1158"/>
        <v>0</v>
      </c>
      <c r="AS954" s="167">
        <f t="shared" si="1158"/>
        <v>0</v>
      </c>
      <c r="AT954" s="167">
        <f t="shared" si="1158"/>
        <v>0</v>
      </c>
      <c r="AU954" s="167">
        <f t="shared" si="1158"/>
        <v>0</v>
      </c>
      <c r="AV954" s="167">
        <f t="shared" si="1158"/>
        <v>0</v>
      </c>
      <c r="AW954" s="167">
        <f t="shared" si="1158"/>
        <v>0</v>
      </c>
      <c r="AX954" s="167">
        <f t="shared" si="1158"/>
        <v>0</v>
      </c>
      <c r="AY954" s="167">
        <f t="shared" si="1158"/>
        <v>0</v>
      </c>
      <c r="AZ954" s="167">
        <f t="shared" si="1158"/>
        <v>0</v>
      </c>
      <c r="BA954" s="167">
        <f t="shared" si="1158"/>
        <v>0</v>
      </c>
      <c r="BB954" s="167">
        <f t="shared" si="1158"/>
        <v>0</v>
      </c>
      <c r="BC954" s="167">
        <f t="shared" si="1158"/>
        <v>0</v>
      </c>
      <c r="BD954" s="167">
        <f t="shared" si="1158"/>
        <v>0</v>
      </c>
      <c r="BE954" s="167">
        <f t="shared" si="1158"/>
        <v>0</v>
      </c>
      <c r="BG954" s="167"/>
    </row>
    <row r="955" spans="1:59" ht="16.5" customHeight="1">
      <c r="C955" s="963" t="s">
        <v>922</v>
      </c>
      <c r="D955" s="963"/>
      <c r="E955" s="963"/>
      <c r="F955" s="963"/>
      <c r="G955" s="963"/>
      <c r="H955" s="963"/>
      <c r="I955" s="963"/>
      <c r="J955" s="963"/>
      <c r="K955" s="963"/>
      <c r="L955" s="963"/>
      <c r="M955" s="963"/>
      <c r="N955" s="963"/>
      <c r="O955" s="963"/>
      <c r="P955" s="963"/>
      <c r="Q955" s="963"/>
      <c r="R955" s="963"/>
      <c r="S955" s="963"/>
      <c r="T955" s="963"/>
      <c r="U955" s="963"/>
      <c r="V955" s="963"/>
      <c r="W955" s="963"/>
      <c r="X955" s="963"/>
      <c r="Y955" s="963"/>
      <c r="Z955" s="963"/>
      <c r="AA955" s="963"/>
      <c r="AE955" s="1" t="str">
        <f t="shared" si="1099"/>
        <v/>
      </c>
      <c r="AF955" s="1">
        <f t="shared" si="1125"/>
        <v>0</v>
      </c>
      <c r="AG955" s="1">
        <f t="shared" ca="1" si="1130"/>
        <v>17</v>
      </c>
      <c r="AH955" s="1" t="str">
        <f t="shared" si="1126"/>
        <v/>
      </c>
      <c r="AI955" s="1" t="str">
        <f t="shared" si="1127"/>
        <v/>
      </c>
      <c r="AJ955" s="1" t="str">
        <f t="shared" si="1128"/>
        <v/>
      </c>
      <c r="AL955" s="167">
        <f t="shared" ref="AL955:BE955" si="1159">+IF($AE955="CC",SUMIF($R955:$V955,AL$9,$R974:$V974),0)</f>
        <v>0</v>
      </c>
      <c r="AM955" s="167">
        <f t="shared" si="1159"/>
        <v>0</v>
      </c>
      <c r="AN955" s="167">
        <f t="shared" si="1159"/>
        <v>0</v>
      </c>
      <c r="AO955" s="167">
        <f t="shared" si="1159"/>
        <v>0</v>
      </c>
      <c r="AP955" s="167">
        <f t="shared" si="1159"/>
        <v>0</v>
      </c>
      <c r="AQ955" s="167">
        <f t="shared" si="1159"/>
        <v>0</v>
      </c>
      <c r="AR955" s="167">
        <f t="shared" si="1159"/>
        <v>0</v>
      </c>
      <c r="AS955" s="167">
        <f t="shared" si="1159"/>
        <v>0</v>
      </c>
      <c r="AT955" s="167">
        <f t="shared" si="1159"/>
        <v>0</v>
      </c>
      <c r="AU955" s="167">
        <f t="shared" si="1159"/>
        <v>0</v>
      </c>
      <c r="AV955" s="167">
        <f t="shared" si="1159"/>
        <v>0</v>
      </c>
      <c r="AW955" s="167">
        <f t="shared" si="1159"/>
        <v>0</v>
      </c>
      <c r="AX955" s="167">
        <f t="shared" si="1159"/>
        <v>0</v>
      </c>
      <c r="AY955" s="167">
        <f t="shared" si="1159"/>
        <v>0</v>
      </c>
      <c r="AZ955" s="167">
        <f t="shared" si="1159"/>
        <v>0</v>
      </c>
      <c r="BA955" s="167">
        <f t="shared" si="1159"/>
        <v>0</v>
      </c>
      <c r="BB955" s="167">
        <f t="shared" si="1159"/>
        <v>0</v>
      </c>
      <c r="BC955" s="167">
        <f t="shared" si="1159"/>
        <v>0</v>
      </c>
      <c r="BD955" s="167">
        <f t="shared" si="1159"/>
        <v>0</v>
      </c>
      <c r="BE955" s="167">
        <f t="shared" si="1159"/>
        <v>0</v>
      </c>
      <c r="BG955" s="167"/>
    </row>
    <row r="956" spans="1:59" ht="16.5" customHeight="1">
      <c r="C956" s="963" t="s">
        <v>952</v>
      </c>
      <c r="D956" s="963"/>
      <c r="E956" s="963"/>
      <c r="F956" s="963"/>
      <c r="G956" s="963"/>
      <c r="H956" s="963"/>
      <c r="I956" s="963"/>
      <c r="J956" s="963"/>
      <c r="K956" s="963"/>
      <c r="L956" s="963"/>
      <c r="M956" s="963"/>
      <c r="N956" s="963"/>
      <c r="O956" s="963"/>
      <c r="P956" s="963"/>
      <c r="Q956" s="963"/>
      <c r="R956" s="963"/>
      <c r="S956" s="963"/>
      <c r="T956" s="963"/>
      <c r="U956" s="963"/>
      <c r="V956" s="963"/>
      <c r="W956" s="963"/>
      <c r="X956" s="963"/>
      <c r="Y956" s="963"/>
      <c r="Z956" s="963"/>
      <c r="AA956" s="963"/>
      <c r="AE956" s="1" t="str">
        <f t="shared" si="1099"/>
        <v/>
      </c>
      <c r="AF956" s="1">
        <f t="shared" si="1125"/>
        <v>0</v>
      </c>
      <c r="AG956" s="1">
        <f t="shared" ca="1" si="1130"/>
        <v>17</v>
      </c>
      <c r="AH956" s="1" t="str">
        <f t="shared" si="1126"/>
        <v/>
      </c>
      <c r="AI956" s="1" t="str">
        <f t="shared" si="1127"/>
        <v/>
      </c>
      <c r="AJ956" s="1" t="str">
        <f t="shared" si="1128"/>
        <v/>
      </c>
      <c r="AL956" s="167">
        <f t="shared" ref="AL956:BE956" si="1160">+IF($AE956="CC",SUMIF($R956:$V956,AL$9,$R975:$V975),0)</f>
        <v>0</v>
      </c>
      <c r="AM956" s="167">
        <f t="shared" si="1160"/>
        <v>0</v>
      </c>
      <c r="AN956" s="167">
        <f t="shared" si="1160"/>
        <v>0</v>
      </c>
      <c r="AO956" s="167">
        <f t="shared" si="1160"/>
        <v>0</v>
      </c>
      <c r="AP956" s="167">
        <f t="shared" si="1160"/>
        <v>0</v>
      </c>
      <c r="AQ956" s="167">
        <f t="shared" si="1160"/>
        <v>0</v>
      </c>
      <c r="AR956" s="167">
        <f t="shared" si="1160"/>
        <v>0</v>
      </c>
      <c r="AS956" s="167">
        <f t="shared" si="1160"/>
        <v>0</v>
      </c>
      <c r="AT956" s="167">
        <f t="shared" si="1160"/>
        <v>0</v>
      </c>
      <c r="AU956" s="167">
        <f t="shared" si="1160"/>
        <v>0</v>
      </c>
      <c r="AV956" s="167">
        <f t="shared" si="1160"/>
        <v>0</v>
      </c>
      <c r="AW956" s="167">
        <f t="shared" si="1160"/>
        <v>0</v>
      </c>
      <c r="AX956" s="167">
        <f t="shared" si="1160"/>
        <v>0</v>
      </c>
      <c r="AY956" s="167">
        <f t="shared" si="1160"/>
        <v>0</v>
      </c>
      <c r="AZ956" s="167">
        <f t="shared" si="1160"/>
        <v>0</v>
      </c>
      <c r="BA956" s="167">
        <f t="shared" si="1160"/>
        <v>0</v>
      </c>
      <c r="BB956" s="167">
        <f t="shared" si="1160"/>
        <v>0</v>
      </c>
      <c r="BC956" s="167">
        <f t="shared" si="1160"/>
        <v>0</v>
      </c>
      <c r="BD956" s="167">
        <f t="shared" si="1160"/>
        <v>0</v>
      </c>
      <c r="BE956" s="167">
        <f t="shared" si="1160"/>
        <v>0</v>
      </c>
      <c r="BG956" s="167"/>
    </row>
    <row r="957" spans="1:59" ht="15" customHeight="1" thickBot="1">
      <c r="C957" s="86"/>
      <c r="D957" s="86"/>
      <c r="E957" s="86"/>
      <c r="F957" s="86"/>
      <c r="G957" s="87"/>
      <c r="H957" s="87"/>
      <c r="I957" s="86"/>
      <c r="J957" s="86"/>
      <c r="K957" s="86"/>
      <c r="L957" s="86"/>
      <c r="M957" s="86"/>
      <c r="N957" s="88"/>
      <c r="O957" s="86"/>
      <c r="P957" s="86"/>
      <c r="Q957" s="86"/>
      <c r="R957" s="86"/>
      <c r="S957" s="86"/>
      <c r="T957" s="86"/>
      <c r="U957" s="86"/>
      <c r="V957" s="86"/>
      <c r="W957" s="86"/>
      <c r="X957" s="165"/>
      <c r="Y957" s="86"/>
      <c r="Z957" s="86"/>
      <c r="AA957" s="86"/>
      <c r="AE957" s="1" t="str">
        <f t="shared" si="1099"/>
        <v/>
      </c>
      <c r="AF957" s="1">
        <f t="shared" si="1125"/>
        <v>0</v>
      </c>
      <c r="AG957" s="1">
        <f t="shared" ca="1" si="1130"/>
        <v>17</v>
      </c>
      <c r="AH957" s="1" t="str">
        <f t="shared" si="1126"/>
        <v/>
      </c>
      <c r="AI957" s="1" t="str">
        <f t="shared" si="1127"/>
        <v/>
      </c>
      <c r="AJ957" s="1" t="str">
        <f t="shared" si="1128"/>
        <v/>
      </c>
      <c r="AL957" s="167">
        <f t="shared" ref="AL957:BE957" si="1161">+IF($AE957="CC",SUMIF($R957:$V957,AL$9,$R976:$V976),0)</f>
        <v>0</v>
      </c>
      <c r="AM957" s="167">
        <f t="shared" si="1161"/>
        <v>0</v>
      </c>
      <c r="AN957" s="167">
        <f t="shared" si="1161"/>
        <v>0</v>
      </c>
      <c r="AO957" s="167">
        <f t="shared" si="1161"/>
        <v>0</v>
      </c>
      <c r="AP957" s="167">
        <f t="shared" si="1161"/>
        <v>0</v>
      </c>
      <c r="AQ957" s="167">
        <f t="shared" si="1161"/>
        <v>0</v>
      </c>
      <c r="AR957" s="167">
        <f t="shared" si="1161"/>
        <v>0</v>
      </c>
      <c r="AS957" s="167">
        <f t="shared" si="1161"/>
        <v>0</v>
      </c>
      <c r="AT957" s="167">
        <f t="shared" si="1161"/>
        <v>0</v>
      </c>
      <c r="AU957" s="167">
        <f t="shared" si="1161"/>
        <v>0</v>
      </c>
      <c r="AV957" s="167">
        <f t="shared" si="1161"/>
        <v>0</v>
      </c>
      <c r="AW957" s="167">
        <f t="shared" si="1161"/>
        <v>0</v>
      </c>
      <c r="AX957" s="167">
        <f t="shared" si="1161"/>
        <v>0</v>
      </c>
      <c r="AY957" s="167">
        <f t="shared" si="1161"/>
        <v>0</v>
      </c>
      <c r="AZ957" s="167">
        <f t="shared" si="1161"/>
        <v>0</v>
      </c>
      <c r="BA957" s="167">
        <f t="shared" si="1161"/>
        <v>0</v>
      </c>
      <c r="BB957" s="167">
        <f t="shared" si="1161"/>
        <v>0</v>
      </c>
      <c r="BC957" s="167">
        <f t="shared" si="1161"/>
        <v>0</v>
      </c>
      <c r="BD957" s="167">
        <f t="shared" si="1161"/>
        <v>0</v>
      </c>
      <c r="BE957" s="167">
        <f t="shared" si="1161"/>
        <v>0</v>
      </c>
      <c r="BG957" s="167"/>
    </row>
    <row r="958" spans="1:59" ht="15.75" customHeight="1" thickBot="1">
      <c r="C958" s="964" t="s">
        <v>953</v>
      </c>
      <c r="D958" s="965"/>
      <c r="E958" s="966" t="str">
        <f>+'Formulario 1'!$D$9</f>
        <v>LICEO DE COLORADO</v>
      </c>
      <c r="F958" s="966"/>
      <c r="G958" s="966"/>
      <c r="H958" s="966"/>
      <c r="I958" s="964" t="s">
        <v>897</v>
      </c>
      <c r="J958" s="967"/>
      <c r="K958" s="966" t="str">
        <f>+'Formulario 1'!$C$14</f>
        <v>CAÑAS</v>
      </c>
      <c r="L958" s="966"/>
      <c r="M958" s="966"/>
      <c r="N958" s="964" t="s">
        <v>898</v>
      </c>
      <c r="O958" s="965"/>
      <c r="P958" s="89">
        <f>+'Formulario 1'!$C$15</f>
        <v>4</v>
      </c>
      <c r="Q958" s="964" t="s">
        <v>916</v>
      </c>
      <c r="R958" s="965"/>
      <c r="S958" s="965"/>
      <c r="T958" s="965"/>
      <c r="U958" s="965"/>
      <c r="V958" s="965"/>
      <c r="W958" s="966">
        <f>+'Formulario 1'!$E$7</f>
        <v>4113</v>
      </c>
      <c r="X958" s="968"/>
      <c r="Y958" s="304" t="s">
        <v>923</v>
      </c>
      <c r="Z958" s="969">
        <f ca="1">+'Formulario 1'!$H$72</f>
        <v>45513</v>
      </c>
      <c r="AA958" s="970"/>
      <c r="AE958" s="1" t="str">
        <f t="shared" si="1099"/>
        <v/>
      </c>
      <c r="AF958" s="1">
        <f t="shared" si="1125"/>
        <v>0</v>
      </c>
      <c r="AG958" s="1">
        <f t="shared" ca="1" si="1130"/>
        <v>17</v>
      </c>
      <c r="AH958" s="1" t="str">
        <f t="shared" si="1126"/>
        <v/>
      </c>
      <c r="AI958" s="1" t="str">
        <f t="shared" si="1127"/>
        <v/>
      </c>
      <c r="AJ958" s="1" t="str">
        <f t="shared" si="1128"/>
        <v/>
      </c>
      <c r="AL958" s="167">
        <f t="shared" ref="AL958:BE958" si="1162">+IF($AE958="CC",SUMIF($R958:$V958,AL$9,$R977:$V977),0)</f>
        <v>0</v>
      </c>
      <c r="AM958" s="167">
        <f t="shared" si="1162"/>
        <v>0</v>
      </c>
      <c r="AN958" s="167">
        <f t="shared" si="1162"/>
        <v>0</v>
      </c>
      <c r="AO958" s="167">
        <f t="shared" si="1162"/>
        <v>0</v>
      </c>
      <c r="AP958" s="167">
        <f t="shared" si="1162"/>
        <v>0</v>
      </c>
      <c r="AQ958" s="167">
        <f t="shared" si="1162"/>
        <v>0</v>
      </c>
      <c r="AR958" s="167">
        <f t="shared" si="1162"/>
        <v>0</v>
      </c>
      <c r="AS958" s="167">
        <f t="shared" si="1162"/>
        <v>0</v>
      </c>
      <c r="AT958" s="167">
        <f t="shared" si="1162"/>
        <v>0</v>
      </c>
      <c r="AU958" s="167">
        <f t="shared" si="1162"/>
        <v>0</v>
      </c>
      <c r="AV958" s="167">
        <f t="shared" si="1162"/>
        <v>0</v>
      </c>
      <c r="AW958" s="167">
        <f t="shared" si="1162"/>
        <v>0</v>
      </c>
      <c r="AX958" s="167">
        <f t="shared" si="1162"/>
        <v>0</v>
      </c>
      <c r="AY958" s="167">
        <f t="shared" si="1162"/>
        <v>0</v>
      </c>
      <c r="AZ958" s="167">
        <f t="shared" si="1162"/>
        <v>0</v>
      </c>
      <c r="BA958" s="167">
        <f t="shared" si="1162"/>
        <v>0</v>
      </c>
      <c r="BB958" s="167">
        <f t="shared" si="1162"/>
        <v>0</v>
      </c>
      <c r="BC958" s="167">
        <f t="shared" si="1162"/>
        <v>0</v>
      </c>
      <c r="BD958" s="167">
        <f t="shared" si="1162"/>
        <v>0</v>
      </c>
      <c r="BE958" s="167">
        <f t="shared" si="1162"/>
        <v>0</v>
      </c>
      <c r="BG958" s="167"/>
    </row>
    <row r="959" spans="1:59" ht="15.75" thickBot="1">
      <c r="C959" s="66"/>
      <c r="D959" s="66"/>
      <c r="E959" s="66"/>
      <c r="F959" s="66"/>
      <c r="G959" s="66"/>
      <c r="H959" s="66"/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166"/>
      <c r="Y959" s="66"/>
      <c r="Z959" s="66"/>
      <c r="AA959" s="66"/>
      <c r="AE959" s="1" t="str">
        <f t="shared" si="1099"/>
        <v/>
      </c>
      <c r="AF959" s="1">
        <f t="shared" si="1125"/>
        <v>0</v>
      </c>
      <c r="AG959" s="1">
        <f t="shared" ca="1" si="1130"/>
        <v>17</v>
      </c>
      <c r="AH959" s="1" t="str">
        <f t="shared" si="1126"/>
        <v/>
      </c>
      <c r="AI959" s="1" t="str">
        <f t="shared" si="1127"/>
        <v/>
      </c>
      <c r="AJ959" s="1" t="str">
        <f t="shared" si="1128"/>
        <v/>
      </c>
      <c r="AL959" s="167">
        <f t="shared" ref="AL959:BE959" si="1163">+IF($AE959="CC",SUMIF($R959:$V959,AL$9,$R978:$V978),0)</f>
        <v>0</v>
      </c>
      <c r="AM959" s="167">
        <f t="shared" si="1163"/>
        <v>0</v>
      </c>
      <c r="AN959" s="167">
        <f t="shared" si="1163"/>
        <v>0</v>
      </c>
      <c r="AO959" s="167">
        <f t="shared" si="1163"/>
        <v>0</v>
      </c>
      <c r="AP959" s="167">
        <f t="shared" si="1163"/>
        <v>0</v>
      </c>
      <c r="AQ959" s="167">
        <f t="shared" si="1163"/>
        <v>0</v>
      </c>
      <c r="AR959" s="167">
        <f t="shared" si="1163"/>
        <v>0</v>
      </c>
      <c r="AS959" s="167">
        <f t="shared" si="1163"/>
        <v>0</v>
      </c>
      <c r="AT959" s="167">
        <f t="shared" si="1163"/>
        <v>0</v>
      </c>
      <c r="AU959" s="167">
        <f t="shared" si="1163"/>
        <v>0</v>
      </c>
      <c r="AV959" s="167">
        <f t="shared" si="1163"/>
        <v>0</v>
      </c>
      <c r="AW959" s="167">
        <f t="shared" si="1163"/>
        <v>0</v>
      </c>
      <c r="AX959" s="167">
        <f t="shared" si="1163"/>
        <v>0</v>
      </c>
      <c r="AY959" s="167">
        <f t="shared" si="1163"/>
        <v>0</v>
      </c>
      <c r="AZ959" s="167">
        <f t="shared" si="1163"/>
        <v>0</v>
      </c>
      <c r="BA959" s="167">
        <f t="shared" si="1163"/>
        <v>0</v>
      </c>
      <c r="BB959" s="167">
        <f t="shared" si="1163"/>
        <v>0</v>
      </c>
      <c r="BC959" s="167">
        <f t="shared" si="1163"/>
        <v>0</v>
      </c>
      <c r="BD959" s="167">
        <f t="shared" si="1163"/>
        <v>0</v>
      </c>
      <c r="BE959" s="167">
        <f t="shared" si="1163"/>
        <v>0</v>
      </c>
      <c r="BG959" s="167"/>
    </row>
    <row r="960" spans="1:59" ht="23.25" customHeight="1" thickBot="1">
      <c r="A960" s="927" t="s">
        <v>958</v>
      </c>
      <c r="B960" s="930" t="s">
        <v>985</v>
      </c>
      <c r="C960" s="933" t="str">
        <f>IF(LOOKUP(A953,'Hoja de Cálculo'!$S$20:$S$45,'Hoja de Cálculo'!$V$20:$V$45)="","n.a.",LOOKUP(A953,'Hoja de Cálculo'!$S$20:$S$45,'Hoja de Cálculo'!$V$20:$V$45))</f>
        <v>Francés</v>
      </c>
      <c r="D960" s="933"/>
      <c r="E960" s="933"/>
      <c r="F960" s="933"/>
      <c r="G960" s="933"/>
      <c r="H960" s="933"/>
      <c r="I960" s="933"/>
      <c r="J960" s="933"/>
      <c r="K960" s="933"/>
      <c r="L960" s="934"/>
      <c r="M960" s="934"/>
      <c r="N960" s="934"/>
      <c r="O960" s="934"/>
      <c r="P960" s="934"/>
      <c r="Q960" s="934"/>
      <c r="R960" s="934"/>
      <c r="S960" s="934"/>
      <c r="T960" s="934"/>
      <c r="U960" s="934"/>
      <c r="V960" s="934"/>
      <c r="W960" s="934"/>
      <c r="X960" s="934"/>
      <c r="Y960" s="933"/>
      <c r="Z960" s="933"/>
      <c r="AA960" s="935"/>
      <c r="AB960" s="936" t="s">
        <v>924</v>
      </c>
      <c r="AE960" s="1" t="str">
        <f t="shared" si="1099"/>
        <v/>
      </c>
      <c r="AF960" s="1">
        <f t="shared" si="1125"/>
        <v>0</v>
      </c>
      <c r="AG960" s="1">
        <f t="shared" ca="1" si="1130"/>
        <v>17</v>
      </c>
      <c r="AH960" s="1" t="str">
        <f t="shared" si="1126"/>
        <v/>
      </c>
      <c r="AI960" s="1" t="str">
        <f t="shared" si="1127"/>
        <v/>
      </c>
      <c r="AJ960" s="1" t="str">
        <f t="shared" si="1128"/>
        <v/>
      </c>
      <c r="AL960" s="167">
        <f t="shared" ref="AL960:BE960" si="1164">+IF($AE960="CC",SUMIF($R960:$V960,AL$9,$R979:$V979),0)</f>
        <v>0</v>
      </c>
      <c r="AM960" s="167">
        <f t="shared" si="1164"/>
        <v>0</v>
      </c>
      <c r="AN960" s="167">
        <f t="shared" si="1164"/>
        <v>0</v>
      </c>
      <c r="AO960" s="167">
        <f t="shared" si="1164"/>
        <v>0</v>
      </c>
      <c r="AP960" s="167">
        <f t="shared" si="1164"/>
        <v>0</v>
      </c>
      <c r="AQ960" s="167">
        <f t="shared" si="1164"/>
        <v>0</v>
      </c>
      <c r="AR960" s="167">
        <f t="shared" si="1164"/>
        <v>0</v>
      </c>
      <c r="AS960" s="167">
        <f t="shared" si="1164"/>
        <v>0</v>
      </c>
      <c r="AT960" s="167">
        <f t="shared" si="1164"/>
        <v>0</v>
      </c>
      <c r="AU960" s="167">
        <f t="shared" si="1164"/>
        <v>0</v>
      </c>
      <c r="AV960" s="167">
        <f t="shared" si="1164"/>
        <v>0</v>
      </c>
      <c r="AW960" s="167">
        <f t="shared" si="1164"/>
        <v>0</v>
      </c>
      <c r="AX960" s="167">
        <f t="shared" si="1164"/>
        <v>0</v>
      </c>
      <c r="AY960" s="167">
        <f t="shared" si="1164"/>
        <v>0</v>
      </c>
      <c r="AZ960" s="167">
        <f t="shared" si="1164"/>
        <v>0</v>
      </c>
      <c r="BA960" s="167">
        <f t="shared" si="1164"/>
        <v>0</v>
      </c>
      <c r="BB960" s="167">
        <f t="shared" si="1164"/>
        <v>0</v>
      </c>
      <c r="BC960" s="167">
        <f t="shared" si="1164"/>
        <v>0</v>
      </c>
      <c r="BD960" s="167">
        <f t="shared" si="1164"/>
        <v>0</v>
      </c>
      <c r="BE960" s="167">
        <f t="shared" si="1164"/>
        <v>0</v>
      </c>
      <c r="BG960" s="167"/>
    </row>
    <row r="961" spans="1:59" ht="15.75" customHeight="1">
      <c r="A961" s="928"/>
      <c r="B961" s="931"/>
      <c r="C961" s="939" t="s">
        <v>925</v>
      </c>
      <c r="D961" s="941" t="s">
        <v>926</v>
      </c>
      <c r="E961" s="942"/>
      <c r="F961" s="942"/>
      <c r="G961" s="943"/>
      <c r="H961" s="947" t="s">
        <v>927</v>
      </c>
      <c r="I961" s="947" t="s">
        <v>928</v>
      </c>
      <c r="J961" s="941" t="s">
        <v>929</v>
      </c>
      <c r="K961" s="942"/>
      <c r="L961" s="949" t="s">
        <v>49</v>
      </c>
      <c r="M961" s="950"/>
      <c r="N961" s="950"/>
      <c r="O961" s="950"/>
      <c r="P961" s="950"/>
      <c r="Q961" s="951" t="s">
        <v>930</v>
      </c>
      <c r="R961" s="953" t="s">
        <v>931</v>
      </c>
      <c r="S961" s="954"/>
      <c r="T961" s="954"/>
      <c r="U961" s="954"/>
      <c r="V961" s="955"/>
      <c r="W961" s="954" t="s">
        <v>930</v>
      </c>
      <c r="X961" s="957" t="s">
        <v>934</v>
      </c>
      <c r="Y961" s="959" t="s">
        <v>932</v>
      </c>
      <c r="Z961" s="961" t="s">
        <v>933</v>
      </c>
      <c r="AA961" s="962"/>
      <c r="AB961" s="937"/>
      <c r="AE961" s="1" t="str">
        <f t="shared" si="1099"/>
        <v/>
      </c>
      <c r="AF961" s="1">
        <f t="shared" si="1125"/>
        <v>0</v>
      </c>
      <c r="AG961" s="1">
        <f t="shared" ca="1" si="1130"/>
        <v>17</v>
      </c>
      <c r="AH961" s="1" t="str">
        <f t="shared" si="1126"/>
        <v/>
      </c>
      <c r="AI961" s="1" t="str">
        <f t="shared" si="1127"/>
        <v/>
      </c>
      <c r="AJ961" s="1" t="str">
        <f t="shared" si="1128"/>
        <v/>
      </c>
      <c r="AL961" s="167">
        <f t="shared" ref="AL961:BE961" si="1165">+IF($AE961="CC",SUMIF($R961:$V961,AL$9,$R980:$V980),0)</f>
        <v>0</v>
      </c>
      <c r="AM961" s="167">
        <f t="shared" si="1165"/>
        <v>0</v>
      </c>
      <c r="AN961" s="167">
        <f t="shared" si="1165"/>
        <v>0</v>
      </c>
      <c r="AO961" s="167">
        <f t="shared" si="1165"/>
        <v>0</v>
      </c>
      <c r="AP961" s="167">
        <f t="shared" si="1165"/>
        <v>0</v>
      </c>
      <c r="AQ961" s="167">
        <f t="shared" si="1165"/>
        <v>0</v>
      </c>
      <c r="AR961" s="167">
        <f t="shared" si="1165"/>
        <v>0</v>
      </c>
      <c r="AS961" s="167">
        <f t="shared" si="1165"/>
        <v>0</v>
      </c>
      <c r="AT961" s="167">
        <f t="shared" si="1165"/>
        <v>0</v>
      </c>
      <c r="AU961" s="167">
        <f t="shared" si="1165"/>
        <v>0</v>
      </c>
      <c r="AV961" s="167">
        <f t="shared" si="1165"/>
        <v>0</v>
      </c>
      <c r="AW961" s="167">
        <f t="shared" si="1165"/>
        <v>0</v>
      </c>
      <c r="AX961" s="167">
        <f t="shared" si="1165"/>
        <v>0</v>
      </c>
      <c r="AY961" s="167">
        <f t="shared" si="1165"/>
        <v>0</v>
      </c>
      <c r="AZ961" s="167">
        <f t="shared" si="1165"/>
        <v>0</v>
      </c>
      <c r="BA961" s="167">
        <f t="shared" si="1165"/>
        <v>0</v>
      </c>
      <c r="BB961" s="167">
        <f t="shared" si="1165"/>
        <v>0</v>
      </c>
      <c r="BC961" s="167">
        <f t="shared" si="1165"/>
        <v>0</v>
      </c>
      <c r="BD961" s="167">
        <f t="shared" si="1165"/>
        <v>0</v>
      </c>
      <c r="BE961" s="167">
        <f t="shared" si="1165"/>
        <v>0</v>
      </c>
      <c r="BG961" s="167"/>
    </row>
    <row r="962" spans="1:59" ht="15.75" thickBot="1">
      <c r="A962" s="929"/>
      <c r="B962" s="932"/>
      <c r="C962" s="940"/>
      <c r="D962" s="944"/>
      <c r="E962" s="945"/>
      <c r="F962" s="945"/>
      <c r="G962" s="946"/>
      <c r="H962" s="948"/>
      <c r="I962" s="948"/>
      <c r="J962" s="944"/>
      <c r="K962" s="945"/>
      <c r="L962" s="312" t="s">
        <v>1</v>
      </c>
      <c r="M962" s="313" t="s">
        <v>2</v>
      </c>
      <c r="N962" s="313" t="s">
        <v>3</v>
      </c>
      <c r="O962" s="313" t="s">
        <v>4</v>
      </c>
      <c r="P962" s="313" t="s">
        <v>5</v>
      </c>
      <c r="Q962" s="952"/>
      <c r="R962" s="312">
        <v>7</v>
      </c>
      <c r="S962" s="313">
        <v>2</v>
      </c>
      <c r="T962" s="313">
        <v>9</v>
      </c>
      <c r="U962" s="313">
        <v>1</v>
      </c>
      <c r="V962" s="314">
        <v>19</v>
      </c>
      <c r="W962" s="956"/>
      <c r="X962" s="958"/>
      <c r="Y962" s="960"/>
      <c r="Z962" s="315" t="s">
        <v>935</v>
      </c>
      <c r="AA962" s="316" t="s">
        <v>936</v>
      </c>
      <c r="AB962" s="938"/>
      <c r="AE962" s="1" t="str">
        <f t="shared" si="1099"/>
        <v>CC</v>
      </c>
      <c r="AF962" s="1">
        <f t="shared" si="1125"/>
        <v>0</v>
      </c>
      <c r="AG962" s="1">
        <f t="shared" ca="1" si="1130"/>
        <v>17</v>
      </c>
      <c r="AH962" s="1" t="str">
        <f t="shared" si="1126"/>
        <v/>
      </c>
      <c r="AI962" s="1" t="str">
        <f t="shared" si="1127"/>
        <v/>
      </c>
      <c r="AJ962" s="1" t="str">
        <f t="shared" si="1128"/>
        <v/>
      </c>
      <c r="AL962" s="167">
        <f t="shared" ref="AL962:BE962" si="1166">+IF($AE962="CC",SUMIF($R962:$V962,AL$9,$R981:$V981),0)</f>
        <v>0</v>
      </c>
      <c r="AM962" s="167">
        <f t="shared" si="1166"/>
        <v>0</v>
      </c>
      <c r="AN962" s="167">
        <f t="shared" si="1166"/>
        <v>0</v>
      </c>
      <c r="AO962" s="167">
        <f t="shared" si="1166"/>
        <v>0</v>
      </c>
      <c r="AP962" s="167">
        <f t="shared" si="1166"/>
        <v>0</v>
      </c>
      <c r="AQ962" s="167">
        <f t="shared" si="1166"/>
        <v>0</v>
      </c>
      <c r="AR962" s="167">
        <f t="shared" si="1166"/>
        <v>0</v>
      </c>
      <c r="AS962" s="167">
        <f t="shared" si="1166"/>
        <v>0</v>
      </c>
      <c r="AT962" s="167">
        <f t="shared" si="1166"/>
        <v>0</v>
      </c>
      <c r="AU962" s="167">
        <f t="shared" si="1166"/>
        <v>0</v>
      </c>
      <c r="AV962" s="167">
        <f t="shared" si="1166"/>
        <v>0</v>
      </c>
      <c r="AW962" s="167">
        <f t="shared" si="1166"/>
        <v>0</v>
      </c>
      <c r="AX962" s="167">
        <f t="shared" si="1166"/>
        <v>0</v>
      </c>
      <c r="AY962" s="167">
        <f t="shared" si="1166"/>
        <v>0</v>
      </c>
      <c r="AZ962" s="167">
        <f t="shared" si="1166"/>
        <v>0</v>
      </c>
      <c r="BA962" s="167">
        <f t="shared" si="1166"/>
        <v>0</v>
      </c>
      <c r="BB962" s="167">
        <f t="shared" si="1166"/>
        <v>0</v>
      </c>
      <c r="BC962" s="167">
        <f t="shared" si="1166"/>
        <v>0</v>
      </c>
      <c r="BD962" s="167">
        <f t="shared" si="1166"/>
        <v>0</v>
      </c>
      <c r="BE962" s="167">
        <f t="shared" si="1166"/>
        <v>0</v>
      </c>
      <c r="BG962" s="167"/>
    </row>
    <row r="963" spans="1:59">
      <c r="A963" s="97"/>
      <c r="B963" s="98"/>
      <c r="C963" s="317">
        <v>1</v>
      </c>
      <c r="D963" s="924"/>
      <c r="E963" s="925"/>
      <c r="F963" s="925"/>
      <c r="G963" s="926"/>
      <c r="H963" s="46"/>
      <c r="I963" s="46"/>
      <c r="J963" s="924"/>
      <c r="K963" s="925"/>
      <c r="L963" s="47"/>
      <c r="M963" s="48"/>
      <c r="N963" s="48"/>
      <c r="O963" s="48"/>
      <c r="P963" s="48"/>
      <c r="Q963" s="318">
        <f>+SUM(L963:P963)</f>
        <v>0</v>
      </c>
      <c r="R963" s="47"/>
      <c r="S963" s="59"/>
      <c r="T963" s="59"/>
      <c r="U963" s="59"/>
      <c r="V963" s="62"/>
      <c r="W963" s="319">
        <f>+SUM(Q963:V963)</f>
        <v>0</v>
      </c>
      <c r="X963" s="320">
        <f t="shared" ref="X963:X980" si="1167">IF(W963=0,0,IF(W963&gt;48,"E",IF(W963&lt;44,0,IF(A963="A",0,48-W963))))</f>
        <v>0</v>
      </c>
      <c r="Y963" s="321">
        <f>+IF(X963="E","E",(W963+X963))</f>
        <v>0</v>
      </c>
      <c r="Z963" s="57"/>
      <c r="AA963" s="333">
        <f>+IF(Y963="E","E",(Y963-Z963))</f>
        <v>0</v>
      </c>
      <c r="AB963" s="323" t="str">
        <f>IF(A963="A","√",IF('Formulario 1'!$D$11=8,IF('Cuadro de Personal'!Q963&gt;30,"E",IF(Y963&gt;48,"E","√")),IF(Y963&gt;48,"E","√")))</f>
        <v>√</v>
      </c>
      <c r="AC963" s="1">
        <f>+IF(AB963="√",1,0)</f>
        <v>1</v>
      </c>
      <c r="AE963" s="1" t="str">
        <f t="shared" si="1099"/>
        <v/>
      </c>
      <c r="AF963" s="1">
        <f t="shared" si="1125"/>
        <v>0</v>
      </c>
      <c r="AG963" s="1">
        <f t="shared" ca="1" si="1130"/>
        <v>17</v>
      </c>
      <c r="AH963" s="1" t="str">
        <f t="shared" si="1126"/>
        <v/>
      </c>
      <c r="AI963" s="1" t="str">
        <f t="shared" si="1127"/>
        <v/>
      </c>
      <c r="AJ963" s="1" t="str">
        <f t="shared" si="1128"/>
        <v/>
      </c>
      <c r="AL963" s="167">
        <f t="shared" ref="AL963:BE963" si="1168">+IF($AE963="CC",SUMIF($R963:$V963,AL$9,$R982:$V982),0)</f>
        <v>0</v>
      </c>
      <c r="AM963" s="167">
        <f t="shared" si="1168"/>
        <v>0</v>
      </c>
      <c r="AN963" s="167">
        <f t="shared" si="1168"/>
        <v>0</v>
      </c>
      <c r="AO963" s="167">
        <f t="shared" si="1168"/>
        <v>0</v>
      </c>
      <c r="AP963" s="167">
        <f t="shared" si="1168"/>
        <v>0</v>
      </c>
      <c r="AQ963" s="167">
        <f t="shared" si="1168"/>
        <v>0</v>
      </c>
      <c r="AR963" s="167">
        <f t="shared" si="1168"/>
        <v>0</v>
      </c>
      <c r="AS963" s="167">
        <f t="shared" si="1168"/>
        <v>0</v>
      </c>
      <c r="AT963" s="167">
        <f t="shared" si="1168"/>
        <v>0</v>
      </c>
      <c r="AU963" s="167">
        <f t="shared" si="1168"/>
        <v>0</v>
      </c>
      <c r="AV963" s="167">
        <f t="shared" si="1168"/>
        <v>0</v>
      </c>
      <c r="AW963" s="167">
        <f t="shared" si="1168"/>
        <v>0</v>
      </c>
      <c r="AX963" s="167">
        <f t="shared" si="1168"/>
        <v>0</v>
      </c>
      <c r="AY963" s="167">
        <f t="shared" si="1168"/>
        <v>0</v>
      </c>
      <c r="AZ963" s="167">
        <f t="shared" si="1168"/>
        <v>0</v>
      </c>
      <c r="BA963" s="167">
        <f t="shared" si="1168"/>
        <v>0</v>
      </c>
      <c r="BB963" s="167">
        <f t="shared" si="1168"/>
        <v>0</v>
      </c>
      <c r="BC963" s="167">
        <f t="shared" si="1168"/>
        <v>0</v>
      </c>
      <c r="BD963" s="167">
        <f t="shared" si="1168"/>
        <v>0</v>
      </c>
      <c r="BE963" s="167">
        <f t="shared" si="1168"/>
        <v>0</v>
      </c>
      <c r="BG963" s="167"/>
    </row>
    <row r="964" spans="1:59">
      <c r="A964" s="93"/>
      <c r="B964" s="94"/>
      <c r="C964" s="324">
        <v>2</v>
      </c>
      <c r="D964" s="832"/>
      <c r="E964" s="833"/>
      <c r="F964" s="833"/>
      <c r="G964" s="834"/>
      <c r="H964" s="49"/>
      <c r="I964" s="50"/>
      <c r="J964" s="866"/>
      <c r="K964" s="867"/>
      <c r="L964" s="51"/>
      <c r="M964" s="52"/>
      <c r="N964" s="52"/>
      <c r="O964" s="52"/>
      <c r="P964" s="52"/>
      <c r="Q964" s="318">
        <f t="shared" ref="Q964:Q980" si="1169">+SUM(L964:P964)</f>
        <v>0</v>
      </c>
      <c r="R964" s="51"/>
      <c r="S964" s="60"/>
      <c r="T964" s="59"/>
      <c r="U964" s="59"/>
      <c r="V964" s="63"/>
      <c r="W964" s="319">
        <f t="shared" ref="W964:W980" si="1170">+SUM(Q964:V964)</f>
        <v>0</v>
      </c>
      <c r="X964" s="320">
        <f t="shared" si="1167"/>
        <v>0</v>
      </c>
      <c r="Y964" s="325">
        <f>+IF(X964="E","E",(W964+X964))</f>
        <v>0</v>
      </c>
      <c r="Z964" s="51"/>
      <c r="AA964" s="334">
        <f>+IF(Y964="E","E",(Y964-Z964))</f>
        <v>0</v>
      </c>
      <c r="AB964" s="327" t="str">
        <f>IF(A964="A","√",IF('Formulario 1'!$D$11=8,IF('Cuadro de Personal'!Q964&gt;30,"E",IF(Y964&gt;48,"E","√")),IF(Y964&gt;48,"E","√")))</f>
        <v>√</v>
      </c>
      <c r="AC964" s="1">
        <f t="shared" ref="AC964:AC980" si="1171">+IF(AB964="√",1,0)</f>
        <v>1</v>
      </c>
      <c r="AE964" s="1" t="str">
        <f t="shared" si="1099"/>
        <v/>
      </c>
      <c r="AF964" s="1">
        <f t="shared" si="1125"/>
        <v>0</v>
      </c>
      <c r="AG964" s="1">
        <f t="shared" ca="1" si="1130"/>
        <v>17</v>
      </c>
      <c r="AH964" s="1" t="str">
        <f t="shared" si="1126"/>
        <v/>
      </c>
      <c r="AI964" s="1" t="str">
        <f t="shared" si="1127"/>
        <v/>
      </c>
      <c r="AJ964" s="1" t="str">
        <f t="shared" si="1128"/>
        <v/>
      </c>
      <c r="AL964" s="167">
        <f t="shared" ref="AL964:BE964" si="1172">+IF($AE964="CC",SUMIF($R964:$V964,AL$9,$R983:$V983),0)</f>
        <v>0</v>
      </c>
      <c r="AM964" s="167">
        <f t="shared" si="1172"/>
        <v>0</v>
      </c>
      <c r="AN964" s="167">
        <f t="shared" si="1172"/>
        <v>0</v>
      </c>
      <c r="AO964" s="167">
        <f t="shared" si="1172"/>
        <v>0</v>
      </c>
      <c r="AP964" s="167">
        <f t="shared" si="1172"/>
        <v>0</v>
      </c>
      <c r="AQ964" s="167">
        <f t="shared" si="1172"/>
        <v>0</v>
      </c>
      <c r="AR964" s="167">
        <f t="shared" si="1172"/>
        <v>0</v>
      </c>
      <c r="AS964" s="167">
        <f t="shared" si="1172"/>
        <v>0</v>
      </c>
      <c r="AT964" s="167">
        <f t="shared" si="1172"/>
        <v>0</v>
      </c>
      <c r="AU964" s="167">
        <f t="shared" si="1172"/>
        <v>0</v>
      </c>
      <c r="AV964" s="167">
        <f t="shared" si="1172"/>
        <v>0</v>
      </c>
      <c r="AW964" s="167">
        <f t="shared" si="1172"/>
        <v>0</v>
      </c>
      <c r="AX964" s="167">
        <f t="shared" si="1172"/>
        <v>0</v>
      </c>
      <c r="AY964" s="167">
        <f t="shared" si="1172"/>
        <v>0</v>
      </c>
      <c r="AZ964" s="167">
        <f t="shared" si="1172"/>
        <v>0</v>
      </c>
      <c r="BA964" s="167">
        <f t="shared" si="1172"/>
        <v>0</v>
      </c>
      <c r="BB964" s="167">
        <f t="shared" si="1172"/>
        <v>0</v>
      </c>
      <c r="BC964" s="167">
        <f t="shared" si="1172"/>
        <v>0</v>
      </c>
      <c r="BD964" s="167">
        <f t="shared" si="1172"/>
        <v>0</v>
      </c>
      <c r="BE964" s="167">
        <f t="shared" si="1172"/>
        <v>0</v>
      </c>
      <c r="BG964" s="167"/>
    </row>
    <row r="965" spans="1:59">
      <c r="A965" s="93"/>
      <c r="B965" s="94"/>
      <c r="C965" s="324">
        <v>3</v>
      </c>
      <c r="D965" s="832"/>
      <c r="E965" s="833"/>
      <c r="F965" s="833"/>
      <c r="G965" s="834"/>
      <c r="H965" s="49"/>
      <c r="I965" s="50"/>
      <c r="J965" s="866"/>
      <c r="K965" s="867"/>
      <c r="L965" s="51"/>
      <c r="M965" s="52"/>
      <c r="N965" s="52"/>
      <c r="O965" s="52"/>
      <c r="P965" s="52"/>
      <c r="Q965" s="318">
        <f t="shared" si="1169"/>
        <v>0</v>
      </c>
      <c r="R965" s="51"/>
      <c r="S965" s="60"/>
      <c r="T965" s="59"/>
      <c r="U965" s="59"/>
      <c r="V965" s="63"/>
      <c r="W965" s="319">
        <f t="shared" si="1170"/>
        <v>0</v>
      </c>
      <c r="X965" s="320">
        <f t="shared" si="1167"/>
        <v>0</v>
      </c>
      <c r="Y965" s="325">
        <f t="shared" ref="Y965:Y980" si="1173">+IF(X965="E","E",(W965+X965))</f>
        <v>0</v>
      </c>
      <c r="Z965" s="51"/>
      <c r="AA965" s="334">
        <f t="shared" ref="AA965:AA980" si="1174">+IF(Y965="E","E",(Y965-Z965))</f>
        <v>0</v>
      </c>
      <c r="AB965" s="327" t="str">
        <f>IF(A965="A","√",IF('Formulario 1'!$D$11=8,IF('Cuadro de Personal'!Q965&gt;30,"E",IF(Y965&gt;48,"E","√")),IF(Y965&gt;48,"E","√")))</f>
        <v>√</v>
      </c>
      <c r="AC965" s="1">
        <f t="shared" si="1171"/>
        <v>1</v>
      </c>
      <c r="AE965" s="1" t="str">
        <f t="shared" si="1099"/>
        <v/>
      </c>
      <c r="AF965" s="1">
        <f t="shared" si="1125"/>
        <v>0</v>
      </c>
      <c r="AG965" s="1">
        <f t="shared" ca="1" si="1130"/>
        <v>17</v>
      </c>
      <c r="AH965" s="1" t="str">
        <f t="shared" si="1126"/>
        <v/>
      </c>
      <c r="AI965" s="1" t="str">
        <f t="shared" si="1127"/>
        <v/>
      </c>
      <c r="AJ965" s="1" t="str">
        <f t="shared" si="1128"/>
        <v/>
      </c>
      <c r="AL965" s="167">
        <f t="shared" ref="AL965:BE965" si="1175">+IF($AE965="CC",SUMIF($R965:$V965,AL$9,$R984:$V984),0)</f>
        <v>0</v>
      </c>
      <c r="AM965" s="167">
        <f t="shared" si="1175"/>
        <v>0</v>
      </c>
      <c r="AN965" s="167">
        <f t="shared" si="1175"/>
        <v>0</v>
      </c>
      <c r="AO965" s="167">
        <f t="shared" si="1175"/>
        <v>0</v>
      </c>
      <c r="AP965" s="167">
        <f t="shared" si="1175"/>
        <v>0</v>
      </c>
      <c r="AQ965" s="167">
        <f t="shared" si="1175"/>
        <v>0</v>
      </c>
      <c r="AR965" s="167">
        <f t="shared" si="1175"/>
        <v>0</v>
      </c>
      <c r="AS965" s="167">
        <f t="shared" si="1175"/>
        <v>0</v>
      </c>
      <c r="AT965" s="167">
        <f t="shared" si="1175"/>
        <v>0</v>
      </c>
      <c r="AU965" s="167">
        <f t="shared" si="1175"/>
        <v>0</v>
      </c>
      <c r="AV965" s="167">
        <f t="shared" si="1175"/>
        <v>0</v>
      </c>
      <c r="AW965" s="167">
        <f t="shared" si="1175"/>
        <v>0</v>
      </c>
      <c r="AX965" s="167">
        <f t="shared" si="1175"/>
        <v>0</v>
      </c>
      <c r="AY965" s="167">
        <f t="shared" si="1175"/>
        <v>0</v>
      </c>
      <c r="AZ965" s="167">
        <f t="shared" si="1175"/>
        <v>0</v>
      </c>
      <c r="BA965" s="167">
        <f t="shared" si="1175"/>
        <v>0</v>
      </c>
      <c r="BB965" s="167">
        <f t="shared" si="1175"/>
        <v>0</v>
      </c>
      <c r="BC965" s="167">
        <f t="shared" si="1175"/>
        <v>0</v>
      </c>
      <c r="BD965" s="167">
        <f t="shared" si="1175"/>
        <v>0</v>
      </c>
      <c r="BE965" s="167">
        <f t="shared" si="1175"/>
        <v>0</v>
      </c>
      <c r="BG965" s="167"/>
    </row>
    <row r="966" spans="1:59">
      <c r="A966" s="93"/>
      <c r="B966" s="94"/>
      <c r="C966" s="324">
        <v>4</v>
      </c>
      <c r="D966" s="832"/>
      <c r="E966" s="833"/>
      <c r="F966" s="833"/>
      <c r="G966" s="834"/>
      <c r="H966" s="49"/>
      <c r="I966" s="50"/>
      <c r="J966" s="866"/>
      <c r="K966" s="867"/>
      <c r="L966" s="51"/>
      <c r="M966" s="52"/>
      <c r="N966" s="52"/>
      <c r="O966" s="52"/>
      <c r="P966" s="52"/>
      <c r="Q966" s="318">
        <f t="shared" si="1169"/>
        <v>0</v>
      </c>
      <c r="R966" s="51"/>
      <c r="S966" s="60"/>
      <c r="T966" s="59"/>
      <c r="U966" s="59"/>
      <c r="V966" s="63"/>
      <c r="W966" s="319">
        <f t="shared" si="1170"/>
        <v>0</v>
      </c>
      <c r="X966" s="320">
        <f t="shared" si="1167"/>
        <v>0</v>
      </c>
      <c r="Y966" s="325">
        <f t="shared" si="1173"/>
        <v>0</v>
      </c>
      <c r="Z966" s="51"/>
      <c r="AA966" s="334">
        <f t="shared" si="1174"/>
        <v>0</v>
      </c>
      <c r="AB966" s="327" t="str">
        <f>IF(A966="A","√",IF('Formulario 1'!$D$11=8,IF('Cuadro de Personal'!Q966&gt;30,"E",IF(Y966&gt;48,"E","√")),IF(Y966&gt;48,"E","√")))</f>
        <v>√</v>
      </c>
      <c r="AC966" s="1">
        <f t="shared" si="1171"/>
        <v>1</v>
      </c>
      <c r="AE966" s="1" t="str">
        <f t="shared" si="1099"/>
        <v/>
      </c>
      <c r="AF966" s="1">
        <f t="shared" si="1125"/>
        <v>0</v>
      </c>
      <c r="AG966" s="1">
        <f t="shared" ca="1" si="1130"/>
        <v>17</v>
      </c>
      <c r="AH966" s="1" t="str">
        <f t="shared" si="1126"/>
        <v/>
      </c>
      <c r="AI966" s="1" t="str">
        <f t="shared" si="1127"/>
        <v/>
      </c>
      <c r="AJ966" s="1" t="str">
        <f t="shared" si="1128"/>
        <v/>
      </c>
      <c r="AL966" s="167">
        <f t="shared" ref="AL966:BE966" si="1176">+IF($AE966="CC",SUMIF($R966:$V966,AL$9,$R985:$V985),0)</f>
        <v>0</v>
      </c>
      <c r="AM966" s="167">
        <f t="shared" si="1176"/>
        <v>0</v>
      </c>
      <c r="AN966" s="167">
        <f t="shared" si="1176"/>
        <v>0</v>
      </c>
      <c r="AO966" s="167">
        <f t="shared" si="1176"/>
        <v>0</v>
      </c>
      <c r="AP966" s="167">
        <f t="shared" si="1176"/>
        <v>0</v>
      </c>
      <c r="AQ966" s="167">
        <f t="shared" si="1176"/>
        <v>0</v>
      </c>
      <c r="AR966" s="167">
        <f t="shared" si="1176"/>
        <v>0</v>
      </c>
      <c r="AS966" s="167">
        <f t="shared" si="1176"/>
        <v>0</v>
      </c>
      <c r="AT966" s="167">
        <f t="shared" si="1176"/>
        <v>0</v>
      </c>
      <c r="AU966" s="167">
        <f t="shared" si="1176"/>
        <v>0</v>
      </c>
      <c r="AV966" s="167">
        <f t="shared" si="1176"/>
        <v>0</v>
      </c>
      <c r="AW966" s="167">
        <f t="shared" si="1176"/>
        <v>0</v>
      </c>
      <c r="AX966" s="167">
        <f t="shared" si="1176"/>
        <v>0</v>
      </c>
      <c r="AY966" s="167">
        <f t="shared" si="1176"/>
        <v>0</v>
      </c>
      <c r="AZ966" s="167">
        <f t="shared" si="1176"/>
        <v>0</v>
      </c>
      <c r="BA966" s="167">
        <f t="shared" si="1176"/>
        <v>0</v>
      </c>
      <c r="BB966" s="167">
        <f t="shared" si="1176"/>
        <v>0</v>
      </c>
      <c r="BC966" s="167">
        <f t="shared" si="1176"/>
        <v>0</v>
      </c>
      <c r="BD966" s="167">
        <f t="shared" si="1176"/>
        <v>0</v>
      </c>
      <c r="BE966" s="167">
        <f t="shared" si="1176"/>
        <v>0</v>
      </c>
      <c r="BG966" s="167"/>
    </row>
    <row r="967" spans="1:59">
      <c r="A967" s="93"/>
      <c r="B967" s="94"/>
      <c r="C967" s="324">
        <v>5</v>
      </c>
      <c r="D967" s="832"/>
      <c r="E967" s="833"/>
      <c r="F967" s="833"/>
      <c r="G967" s="834"/>
      <c r="H967" s="49"/>
      <c r="I967" s="50"/>
      <c r="J967" s="866"/>
      <c r="K967" s="867"/>
      <c r="L967" s="51"/>
      <c r="M967" s="52"/>
      <c r="N967" s="52"/>
      <c r="O967" s="52"/>
      <c r="P967" s="52"/>
      <c r="Q967" s="318">
        <f t="shared" si="1169"/>
        <v>0</v>
      </c>
      <c r="R967" s="51"/>
      <c r="S967" s="60"/>
      <c r="T967" s="59"/>
      <c r="U967" s="59"/>
      <c r="V967" s="63"/>
      <c r="W967" s="319">
        <f t="shared" si="1170"/>
        <v>0</v>
      </c>
      <c r="X967" s="320">
        <f t="shared" si="1167"/>
        <v>0</v>
      </c>
      <c r="Y967" s="325">
        <f t="shared" si="1173"/>
        <v>0</v>
      </c>
      <c r="Z967" s="51"/>
      <c r="AA967" s="334">
        <f t="shared" si="1174"/>
        <v>0</v>
      </c>
      <c r="AB967" s="327" t="str">
        <f>IF(A967="A","√",IF('Formulario 1'!$D$11=8,IF('Cuadro de Personal'!Q967&gt;30,"E",IF(Y967&gt;48,"E","√")),IF(Y967&gt;48,"E","√")))</f>
        <v>√</v>
      </c>
      <c r="AC967" s="1">
        <f t="shared" si="1171"/>
        <v>1</v>
      </c>
      <c r="AE967" s="1" t="str">
        <f t="shared" si="1099"/>
        <v/>
      </c>
      <c r="AF967" s="1">
        <f t="shared" si="1125"/>
        <v>0</v>
      </c>
      <c r="AG967" s="1">
        <f t="shared" ca="1" si="1130"/>
        <v>17</v>
      </c>
      <c r="AH967" s="1" t="str">
        <f t="shared" si="1126"/>
        <v/>
      </c>
      <c r="AI967" s="1" t="str">
        <f t="shared" si="1127"/>
        <v/>
      </c>
      <c r="AJ967" s="1" t="str">
        <f t="shared" si="1128"/>
        <v/>
      </c>
      <c r="AL967" s="167">
        <f t="shared" ref="AL967:BE967" si="1177">+IF($AE967="CC",SUMIF($R967:$V967,AL$9,$R986:$V986),0)</f>
        <v>0</v>
      </c>
      <c r="AM967" s="167">
        <f t="shared" si="1177"/>
        <v>0</v>
      </c>
      <c r="AN967" s="167">
        <f t="shared" si="1177"/>
        <v>0</v>
      </c>
      <c r="AO967" s="167">
        <f t="shared" si="1177"/>
        <v>0</v>
      </c>
      <c r="AP967" s="167">
        <f t="shared" si="1177"/>
        <v>0</v>
      </c>
      <c r="AQ967" s="167">
        <f t="shared" si="1177"/>
        <v>0</v>
      </c>
      <c r="AR967" s="167">
        <f t="shared" si="1177"/>
        <v>0</v>
      </c>
      <c r="AS967" s="167">
        <f t="shared" si="1177"/>
        <v>0</v>
      </c>
      <c r="AT967" s="167">
        <f t="shared" si="1177"/>
        <v>0</v>
      </c>
      <c r="AU967" s="167">
        <f t="shared" si="1177"/>
        <v>0</v>
      </c>
      <c r="AV967" s="167">
        <f t="shared" si="1177"/>
        <v>0</v>
      </c>
      <c r="AW967" s="167">
        <f t="shared" si="1177"/>
        <v>0</v>
      </c>
      <c r="AX967" s="167">
        <f t="shared" si="1177"/>
        <v>0</v>
      </c>
      <c r="AY967" s="167">
        <f t="shared" si="1177"/>
        <v>0</v>
      </c>
      <c r="AZ967" s="167">
        <f t="shared" si="1177"/>
        <v>0</v>
      </c>
      <c r="BA967" s="167">
        <f t="shared" si="1177"/>
        <v>0</v>
      </c>
      <c r="BB967" s="167">
        <f t="shared" si="1177"/>
        <v>0</v>
      </c>
      <c r="BC967" s="167">
        <f t="shared" si="1177"/>
        <v>0</v>
      </c>
      <c r="BD967" s="167">
        <f t="shared" si="1177"/>
        <v>0</v>
      </c>
      <c r="BE967" s="167">
        <f t="shared" si="1177"/>
        <v>0</v>
      </c>
      <c r="BG967" s="167"/>
    </row>
    <row r="968" spans="1:59">
      <c r="A968" s="93"/>
      <c r="B968" s="94"/>
      <c r="C968" s="324">
        <v>6</v>
      </c>
      <c r="D968" s="832"/>
      <c r="E968" s="833"/>
      <c r="F968" s="833"/>
      <c r="G968" s="834"/>
      <c r="H968" s="49"/>
      <c r="I968" s="50"/>
      <c r="J968" s="866"/>
      <c r="K968" s="867"/>
      <c r="L968" s="51"/>
      <c r="M968" s="52"/>
      <c r="N968" s="52"/>
      <c r="O968" s="52"/>
      <c r="P968" s="52"/>
      <c r="Q968" s="318">
        <f t="shared" si="1169"/>
        <v>0</v>
      </c>
      <c r="R968" s="51"/>
      <c r="S968" s="60"/>
      <c r="T968" s="59"/>
      <c r="U968" s="59"/>
      <c r="V968" s="63"/>
      <c r="W968" s="319">
        <f t="shared" si="1170"/>
        <v>0</v>
      </c>
      <c r="X968" s="320">
        <f t="shared" si="1167"/>
        <v>0</v>
      </c>
      <c r="Y968" s="325">
        <f t="shared" si="1173"/>
        <v>0</v>
      </c>
      <c r="Z968" s="51"/>
      <c r="AA968" s="334">
        <f t="shared" si="1174"/>
        <v>0</v>
      </c>
      <c r="AB968" s="327" t="str">
        <f>IF(A968="A","√",IF('Formulario 1'!$D$11=8,IF('Cuadro de Personal'!Q968&gt;30,"E",IF(Y968&gt;48,"E","√")),IF(Y968&gt;48,"E","√")))</f>
        <v>√</v>
      </c>
      <c r="AC968" s="1">
        <f t="shared" si="1171"/>
        <v>1</v>
      </c>
      <c r="AE968" s="1" t="str">
        <f t="shared" si="1099"/>
        <v/>
      </c>
      <c r="AF968" s="1">
        <f t="shared" si="1125"/>
        <v>0</v>
      </c>
      <c r="AG968" s="1">
        <f t="shared" ca="1" si="1130"/>
        <v>17</v>
      </c>
      <c r="AH968" s="1" t="str">
        <f t="shared" si="1126"/>
        <v/>
      </c>
      <c r="AI968" s="1" t="str">
        <f t="shared" si="1127"/>
        <v/>
      </c>
      <c r="AJ968" s="1" t="str">
        <f t="shared" si="1128"/>
        <v/>
      </c>
      <c r="AL968" s="167">
        <f t="shared" ref="AL968:BE968" si="1178">+IF($AE968="CC",SUMIF($R968:$V968,AL$9,$R987:$V987),0)</f>
        <v>0</v>
      </c>
      <c r="AM968" s="167">
        <f t="shared" si="1178"/>
        <v>0</v>
      </c>
      <c r="AN968" s="167">
        <f t="shared" si="1178"/>
        <v>0</v>
      </c>
      <c r="AO968" s="167">
        <f t="shared" si="1178"/>
        <v>0</v>
      </c>
      <c r="AP968" s="167">
        <f t="shared" si="1178"/>
        <v>0</v>
      </c>
      <c r="AQ968" s="167">
        <f t="shared" si="1178"/>
        <v>0</v>
      </c>
      <c r="AR968" s="167">
        <f t="shared" si="1178"/>
        <v>0</v>
      </c>
      <c r="AS968" s="167">
        <f t="shared" si="1178"/>
        <v>0</v>
      </c>
      <c r="AT968" s="167">
        <f t="shared" si="1178"/>
        <v>0</v>
      </c>
      <c r="AU968" s="167">
        <f t="shared" si="1178"/>
        <v>0</v>
      </c>
      <c r="AV968" s="167">
        <f t="shared" si="1178"/>
        <v>0</v>
      </c>
      <c r="AW968" s="167">
        <f t="shared" si="1178"/>
        <v>0</v>
      </c>
      <c r="AX968" s="167">
        <f t="shared" si="1178"/>
        <v>0</v>
      </c>
      <c r="AY968" s="167">
        <f t="shared" si="1178"/>
        <v>0</v>
      </c>
      <c r="AZ968" s="167">
        <f t="shared" si="1178"/>
        <v>0</v>
      </c>
      <c r="BA968" s="167">
        <f t="shared" si="1178"/>
        <v>0</v>
      </c>
      <c r="BB968" s="167">
        <f t="shared" si="1178"/>
        <v>0</v>
      </c>
      <c r="BC968" s="167">
        <f t="shared" si="1178"/>
        <v>0</v>
      </c>
      <c r="BD968" s="167">
        <f t="shared" si="1178"/>
        <v>0</v>
      </c>
      <c r="BE968" s="167">
        <f t="shared" si="1178"/>
        <v>0</v>
      </c>
      <c r="BG968" s="167"/>
    </row>
    <row r="969" spans="1:59">
      <c r="A969" s="93"/>
      <c r="B969" s="94"/>
      <c r="C969" s="324">
        <v>7</v>
      </c>
      <c r="D969" s="832"/>
      <c r="E969" s="833"/>
      <c r="F969" s="833"/>
      <c r="G969" s="834"/>
      <c r="H969" s="49"/>
      <c r="I969" s="50"/>
      <c r="J969" s="866"/>
      <c r="K969" s="867"/>
      <c r="L969" s="51"/>
      <c r="M969" s="52"/>
      <c r="N969" s="52"/>
      <c r="O969" s="52"/>
      <c r="P969" s="52"/>
      <c r="Q969" s="318">
        <f t="shared" si="1169"/>
        <v>0</v>
      </c>
      <c r="R969" s="51"/>
      <c r="S969" s="60"/>
      <c r="T969" s="59"/>
      <c r="U969" s="59"/>
      <c r="V969" s="63"/>
      <c r="W969" s="319">
        <f t="shared" si="1170"/>
        <v>0</v>
      </c>
      <c r="X969" s="320">
        <f t="shared" si="1167"/>
        <v>0</v>
      </c>
      <c r="Y969" s="325">
        <f t="shared" si="1173"/>
        <v>0</v>
      </c>
      <c r="Z969" s="51"/>
      <c r="AA969" s="334">
        <f t="shared" si="1174"/>
        <v>0</v>
      </c>
      <c r="AB969" s="327" t="str">
        <f>IF(A969="A","√",IF('Formulario 1'!$D$11=8,IF('Cuadro de Personal'!Q969&gt;30,"E",IF(Y969&gt;48,"E","√")),IF(Y969&gt;48,"E","√")))</f>
        <v>√</v>
      </c>
      <c r="AC969" s="1">
        <f t="shared" si="1171"/>
        <v>1</v>
      </c>
      <c r="AE969" s="1" t="str">
        <f t="shared" si="1099"/>
        <v/>
      </c>
      <c r="AF969" s="1">
        <f t="shared" si="1125"/>
        <v>0</v>
      </c>
      <c r="AG969" s="1">
        <f t="shared" ca="1" si="1130"/>
        <v>17</v>
      </c>
      <c r="AH969" s="1" t="str">
        <f t="shared" si="1126"/>
        <v/>
      </c>
      <c r="AI969" s="1" t="str">
        <f t="shared" si="1127"/>
        <v/>
      </c>
      <c r="AJ969" s="1" t="str">
        <f t="shared" si="1128"/>
        <v/>
      </c>
      <c r="AL969" s="167">
        <f t="shared" ref="AL969:BE969" si="1179">+IF($AE969="CC",SUMIF($R969:$V969,AL$9,$R988:$V988),0)</f>
        <v>0</v>
      </c>
      <c r="AM969" s="167">
        <f t="shared" si="1179"/>
        <v>0</v>
      </c>
      <c r="AN969" s="167">
        <f t="shared" si="1179"/>
        <v>0</v>
      </c>
      <c r="AO969" s="167">
        <f t="shared" si="1179"/>
        <v>0</v>
      </c>
      <c r="AP969" s="167">
        <f t="shared" si="1179"/>
        <v>0</v>
      </c>
      <c r="AQ969" s="167">
        <f t="shared" si="1179"/>
        <v>0</v>
      </c>
      <c r="AR969" s="167">
        <f t="shared" si="1179"/>
        <v>0</v>
      </c>
      <c r="AS969" s="167">
        <f t="shared" si="1179"/>
        <v>0</v>
      </c>
      <c r="AT969" s="167">
        <f t="shared" si="1179"/>
        <v>0</v>
      </c>
      <c r="AU969" s="167">
        <f t="shared" si="1179"/>
        <v>0</v>
      </c>
      <c r="AV969" s="167">
        <f t="shared" si="1179"/>
        <v>0</v>
      </c>
      <c r="AW969" s="167">
        <f t="shared" si="1179"/>
        <v>0</v>
      </c>
      <c r="AX969" s="167">
        <f t="shared" si="1179"/>
        <v>0</v>
      </c>
      <c r="AY969" s="167">
        <f t="shared" si="1179"/>
        <v>0</v>
      </c>
      <c r="AZ969" s="167">
        <f t="shared" si="1179"/>
        <v>0</v>
      </c>
      <c r="BA969" s="167">
        <f t="shared" si="1179"/>
        <v>0</v>
      </c>
      <c r="BB969" s="167">
        <f t="shared" si="1179"/>
        <v>0</v>
      </c>
      <c r="BC969" s="167">
        <f t="shared" si="1179"/>
        <v>0</v>
      </c>
      <c r="BD969" s="167">
        <f t="shared" si="1179"/>
        <v>0</v>
      </c>
      <c r="BE969" s="167">
        <f t="shared" si="1179"/>
        <v>0</v>
      </c>
      <c r="BG969" s="167"/>
    </row>
    <row r="970" spans="1:59">
      <c r="A970" s="93"/>
      <c r="B970" s="94"/>
      <c r="C970" s="324">
        <v>8</v>
      </c>
      <c r="D970" s="832"/>
      <c r="E970" s="833"/>
      <c r="F970" s="833"/>
      <c r="G970" s="834"/>
      <c r="H970" s="49"/>
      <c r="I970" s="50"/>
      <c r="J970" s="866"/>
      <c r="K970" s="867"/>
      <c r="L970" s="51"/>
      <c r="M970" s="52"/>
      <c r="N970" s="52"/>
      <c r="O970" s="52"/>
      <c r="P970" s="52"/>
      <c r="Q970" s="318">
        <f t="shared" si="1169"/>
        <v>0</v>
      </c>
      <c r="R970" s="51"/>
      <c r="S970" s="60"/>
      <c r="T970" s="59"/>
      <c r="U970" s="59"/>
      <c r="V970" s="63"/>
      <c r="W970" s="319">
        <f t="shared" si="1170"/>
        <v>0</v>
      </c>
      <c r="X970" s="320">
        <f t="shared" si="1167"/>
        <v>0</v>
      </c>
      <c r="Y970" s="325">
        <f t="shared" si="1173"/>
        <v>0</v>
      </c>
      <c r="Z970" s="51"/>
      <c r="AA970" s="334">
        <f t="shared" si="1174"/>
        <v>0</v>
      </c>
      <c r="AB970" s="327" t="str">
        <f>IF(A970="A","√",IF('Formulario 1'!$D$11=8,IF('Cuadro de Personal'!Q970&gt;30,"E",IF(Y970&gt;48,"E","√")),IF(Y970&gt;48,"E","√")))</f>
        <v>√</v>
      </c>
      <c r="AC970" s="1">
        <f t="shared" si="1171"/>
        <v>1</v>
      </c>
      <c r="AE970" s="1" t="str">
        <f t="shared" si="1099"/>
        <v/>
      </c>
      <c r="AF970" s="1">
        <f t="shared" si="1125"/>
        <v>0</v>
      </c>
      <c r="AG970" s="1">
        <f t="shared" ca="1" si="1130"/>
        <v>17</v>
      </c>
      <c r="AH970" s="1" t="str">
        <f t="shared" si="1126"/>
        <v/>
      </c>
      <c r="AI970" s="1" t="str">
        <f t="shared" si="1127"/>
        <v/>
      </c>
      <c r="AJ970" s="1" t="str">
        <f t="shared" si="1128"/>
        <v/>
      </c>
      <c r="AL970" s="167">
        <f t="shared" ref="AL970:BE970" si="1180">+IF($AE970="CC",SUMIF($R970:$V970,AL$9,$R989:$V989),0)</f>
        <v>0</v>
      </c>
      <c r="AM970" s="167">
        <f t="shared" si="1180"/>
        <v>0</v>
      </c>
      <c r="AN970" s="167">
        <f t="shared" si="1180"/>
        <v>0</v>
      </c>
      <c r="AO970" s="167">
        <f t="shared" si="1180"/>
        <v>0</v>
      </c>
      <c r="AP970" s="167">
        <f t="shared" si="1180"/>
        <v>0</v>
      </c>
      <c r="AQ970" s="167">
        <f t="shared" si="1180"/>
        <v>0</v>
      </c>
      <c r="AR970" s="167">
        <f t="shared" si="1180"/>
        <v>0</v>
      </c>
      <c r="AS970" s="167">
        <f t="shared" si="1180"/>
        <v>0</v>
      </c>
      <c r="AT970" s="167">
        <f t="shared" si="1180"/>
        <v>0</v>
      </c>
      <c r="AU970" s="167">
        <f t="shared" si="1180"/>
        <v>0</v>
      </c>
      <c r="AV970" s="167">
        <f t="shared" si="1180"/>
        <v>0</v>
      </c>
      <c r="AW970" s="167">
        <f t="shared" si="1180"/>
        <v>0</v>
      </c>
      <c r="AX970" s="167">
        <f t="shared" si="1180"/>
        <v>0</v>
      </c>
      <c r="AY970" s="167">
        <f t="shared" si="1180"/>
        <v>0</v>
      </c>
      <c r="AZ970" s="167">
        <f t="shared" si="1180"/>
        <v>0</v>
      </c>
      <c r="BA970" s="167">
        <f t="shared" si="1180"/>
        <v>0</v>
      </c>
      <c r="BB970" s="167">
        <f t="shared" si="1180"/>
        <v>0</v>
      </c>
      <c r="BC970" s="167">
        <f t="shared" si="1180"/>
        <v>0</v>
      </c>
      <c r="BD970" s="167">
        <f t="shared" si="1180"/>
        <v>0</v>
      </c>
      <c r="BE970" s="167">
        <f t="shared" si="1180"/>
        <v>0</v>
      </c>
      <c r="BG970" s="167"/>
    </row>
    <row r="971" spans="1:59">
      <c r="A971" s="93"/>
      <c r="B971" s="94"/>
      <c r="C971" s="324">
        <v>9</v>
      </c>
      <c r="D971" s="832"/>
      <c r="E971" s="833"/>
      <c r="F971" s="833"/>
      <c r="G971" s="834"/>
      <c r="H971" s="49"/>
      <c r="I971" s="50"/>
      <c r="J971" s="866"/>
      <c r="K971" s="867"/>
      <c r="L971" s="51"/>
      <c r="M971" s="52"/>
      <c r="N971" s="52"/>
      <c r="O971" s="52"/>
      <c r="P971" s="52"/>
      <c r="Q971" s="318">
        <f t="shared" si="1169"/>
        <v>0</v>
      </c>
      <c r="R971" s="51"/>
      <c r="S971" s="60"/>
      <c r="T971" s="59"/>
      <c r="U971" s="59"/>
      <c r="V971" s="63"/>
      <c r="W971" s="319">
        <f t="shared" si="1170"/>
        <v>0</v>
      </c>
      <c r="X971" s="320">
        <f t="shared" si="1167"/>
        <v>0</v>
      </c>
      <c r="Y971" s="325">
        <f t="shared" si="1173"/>
        <v>0</v>
      </c>
      <c r="Z971" s="51"/>
      <c r="AA971" s="334">
        <f t="shared" si="1174"/>
        <v>0</v>
      </c>
      <c r="AB971" s="327" t="str">
        <f>IF(A971="A","√",IF('Formulario 1'!$D$11=8,IF('Cuadro de Personal'!Q971&gt;30,"E",IF(Y971&gt;48,"E","√")),IF(Y971&gt;48,"E","√")))</f>
        <v>√</v>
      </c>
      <c r="AC971" s="1">
        <f t="shared" si="1171"/>
        <v>1</v>
      </c>
      <c r="AE971" s="1" t="str">
        <f t="shared" ref="AE971:AE1034" si="1181">+IF(L971="7º","CC","")</f>
        <v/>
      </c>
      <c r="AF971" s="1">
        <f t="shared" si="1125"/>
        <v>0</v>
      </c>
      <c r="AG971" s="1">
        <f t="shared" ca="1" si="1130"/>
        <v>17</v>
      </c>
      <c r="AH971" s="1" t="str">
        <f t="shared" si="1126"/>
        <v/>
      </c>
      <c r="AI971" s="1" t="str">
        <f t="shared" si="1127"/>
        <v/>
      </c>
      <c r="AJ971" s="1" t="str">
        <f t="shared" si="1128"/>
        <v/>
      </c>
      <c r="AL971" s="167">
        <f t="shared" ref="AL971:BE971" si="1182">+IF($AE971="CC",SUMIF($R971:$V971,AL$9,$R990:$V990),0)</f>
        <v>0</v>
      </c>
      <c r="AM971" s="167">
        <f t="shared" si="1182"/>
        <v>0</v>
      </c>
      <c r="AN971" s="167">
        <f t="shared" si="1182"/>
        <v>0</v>
      </c>
      <c r="AO971" s="167">
        <f t="shared" si="1182"/>
        <v>0</v>
      </c>
      <c r="AP971" s="167">
        <f t="shared" si="1182"/>
        <v>0</v>
      </c>
      <c r="AQ971" s="167">
        <f t="shared" si="1182"/>
        <v>0</v>
      </c>
      <c r="AR971" s="167">
        <f t="shared" si="1182"/>
        <v>0</v>
      </c>
      <c r="AS971" s="167">
        <f t="shared" si="1182"/>
        <v>0</v>
      </c>
      <c r="AT971" s="167">
        <f t="shared" si="1182"/>
        <v>0</v>
      </c>
      <c r="AU971" s="167">
        <f t="shared" si="1182"/>
        <v>0</v>
      </c>
      <c r="AV971" s="167">
        <f t="shared" si="1182"/>
        <v>0</v>
      </c>
      <c r="AW971" s="167">
        <f t="shared" si="1182"/>
        <v>0</v>
      </c>
      <c r="AX971" s="167">
        <f t="shared" si="1182"/>
        <v>0</v>
      </c>
      <c r="AY971" s="167">
        <f t="shared" si="1182"/>
        <v>0</v>
      </c>
      <c r="AZ971" s="167">
        <f t="shared" si="1182"/>
        <v>0</v>
      </c>
      <c r="BA971" s="167">
        <f t="shared" si="1182"/>
        <v>0</v>
      </c>
      <c r="BB971" s="167">
        <f t="shared" si="1182"/>
        <v>0</v>
      </c>
      <c r="BC971" s="167">
        <f t="shared" si="1182"/>
        <v>0</v>
      </c>
      <c r="BD971" s="167">
        <f t="shared" si="1182"/>
        <v>0</v>
      </c>
      <c r="BE971" s="167">
        <f t="shared" si="1182"/>
        <v>0</v>
      </c>
      <c r="BG971" s="167"/>
    </row>
    <row r="972" spans="1:59">
      <c r="A972" s="93"/>
      <c r="B972" s="94"/>
      <c r="C972" s="324">
        <v>10</v>
      </c>
      <c r="D972" s="832"/>
      <c r="E972" s="833"/>
      <c r="F972" s="833"/>
      <c r="G972" s="834"/>
      <c r="H972" s="49"/>
      <c r="I972" s="50"/>
      <c r="J972" s="866"/>
      <c r="K972" s="867"/>
      <c r="L972" s="51"/>
      <c r="M972" s="52"/>
      <c r="N972" s="52"/>
      <c r="O972" s="52"/>
      <c r="P972" s="52"/>
      <c r="Q972" s="318">
        <f t="shared" si="1169"/>
        <v>0</v>
      </c>
      <c r="R972" s="51"/>
      <c r="S972" s="60"/>
      <c r="T972" s="59"/>
      <c r="U972" s="59"/>
      <c r="V972" s="63"/>
      <c r="W972" s="319">
        <f t="shared" si="1170"/>
        <v>0</v>
      </c>
      <c r="X972" s="320">
        <f t="shared" si="1167"/>
        <v>0</v>
      </c>
      <c r="Y972" s="325">
        <f t="shared" si="1173"/>
        <v>0</v>
      </c>
      <c r="Z972" s="51"/>
      <c r="AA972" s="334">
        <f t="shared" si="1174"/>
        <v>0</v>
      </c>
      <c r="AB972" s="327" t="str">
        <f>IF(A972="A","√",IF('Formulario 1'!$D$11=8,IF('Cuadro de Personal'!Q972&gt;30,"E",IF(Y972&gt;48,"E","√")),IF(Y972&gt;48,"E","√")))</f>
        <v>√</v>
      </c>
      <c r="AC972" s="1">
        <f t="shared" si="1171"/>
        <v>1</v>
      </c>
      <c r="AE972" s="1" t="str">
        <f t="shared" si="1181"/>
        <v/>
      </c>
      <c r="AF972" s="1">
        <f t="shared" si="1125"/>
        <v>0</v>
      </c>
      <c r="AG972" s="1">
        <f t="shared" ca="1" si="1130"/>
        <v>17</v>
      </c>
      <c r="AH972" s="1" t="str">
        <f t="shared" si="1126"/>
        <v/>
      </c>
      <c r="AI972" s="1" t="str">
        <f t="shared" si="1127"/>
        <v/>
      </c>
      <c r="AJ972" s="1" t="str">
        <f t="shared" si="1128"/>
        <v/>
      </c>
      <c r="AL972" s="167">
        <f t="shared" ref="AL972:BE972" si="1183">+IF($AE972="CC",SUMIF($R972:$V972,AL$9,$R991:$V991),0)</f>
        <v>0</v>
      </c>
      <c r="AM972" s="167">
        <f t="shared" si="1183"/>
        <v>0</v>
      </c>
      <c r="AN972" s="167">
        <f t="shared" si="1183"/>
        <v>0</v>
      </c>
      <c r="AO972" s="167">
        <f t="shared" si="1183"/>
        <v>0</v>
      </c>
      <c r="AP972" s="167">
        <f t="shared" si="1183"/>
        <v>0</v>
      </c>
      <c r="AQ972" s="167">
        <f t="shared" si="1183"/>
        <v>0</v>
      </c>
      <c r="AR972" s="167">
        <f t="shared" si="1183"/>
        <v>0</v>
      </c>
      <c r="AS972" s="167">
        <f t="shared" si="1183"/>
        <v>0</v>
      </c>
      <c r="AT972" s="167">
        <f t="shared" si="1183"/>
        <v>0</v>
      </c>
      <c r="AU972" s="167">
        <f t="shared" si="1183"/>
        <v>0</v>
      </c>
      <c r="AV972" s="167">
        <f t="shared" si="1183"/>
        <v>0</v>
      </c>
      <c r="AW972" s="167">
        <f t="shared" si="1183"/>
        <v>0</v>
      </c>
      <c r="AX972" s="167">
        <f t="shared" si="1183"/>
        <v>0</v>
      </c>
      <c r="AY972" s="167">
        <f t="shared" si="1183"/>
        <v>0</v>
      </c>
      <c r="AZ972" s="167">
        <f t="shared" si="1183"/>
        <v>0</v>
      </c>
      <c r="BA972" s="167">
        <f t="shared" si="1183"/>
        <v>0</v>
      </c>
      <c r="BB972" s="167">
        <f t="shared" si="1183"/>
        <v>0</v>
      </c>
      <c r="BC972" s="167">
        <f t="shared" si="1183"/>
        <v>0</v>
      </c>
      <c r="BD972" s="167">
        <f t="shared" si="1183"/>
        <v>0</v>
      </c>
      <c r="BE972" s="167">
        <f t="shared" si="1183"/>
        <v>0</v>
      </c>
      <c r="BG972" s="167"/>
    </row>
    <row r="973" spans="1:59">
      <c r="A973" s="93"/>
      <c r="B973" s="94"/>
      <c r="C973" s="324">
        <v>11</v>
      </c>
      <c r="D973" s="832"/>
      <c r="E973" s="833"/>
      <c r="F973" s="833"/>
      <c r="G973" s="834"/>
      <c r="H973" s="49"/>
      <c r="I973" s="50"/>
      <c r="J973" s="866"/>
      <c r="K973" s="867"/>
      <c r="L973" s="51"/>
      <c r="M973" s="52"/>
      <c r="N973" s="52"/>
      <c r="O973" s="52"/>
      <c r="P973" s="52"/>
      <c r="Q973" s="318">
        <f t="shared" si="1169"/>
        <v>0</v>
      </c>
      <c r="R973" s="51"/>
      <c r="S973" s="60"/>
      <c r="T973" s="59"/>
      <c r="U973" s="59"/>
      <c r="V973" s="63"/>
      <c r="W973" s="319">
        <f t="shared" si="1170"/>
        <v>0</v>
      </c>
      <c r="X973" s="320">
        <f t="shared" si="1167"/>
        <v>0</v>
      </c>
      <c r="Y973" s="325">
        <f t="shared" si="1173"/>
        <v>0</v>
      </c>
      <c r="Z973" s="51"/>
      <c r="AA973" s="334">
        <f t="shared" si="1174"/>
        <v>0</v>
      </c>
      <c r="AB973" s="327" t="str">
        <f>IF(A973="A","√",IF('Formulario 1'!$D$11=8,IF('Cuadro de Personal'!Q973&gt;30,"E",IF(Y973&gt;48,"E","√")),IF(Y973&gt;48,"E","√")))</f>
        <v>√</v>
      </c>
      <c r="AC973" s="1">
        <f t="shared" si="1171"/>
        <v>1</v>
      </c>
      <c r="AE973" s="1" t="str">
        <f t="shared" si="1181"/>
        <v/>
      </c>
      <c r="AF973" s="1">
        <f t="shared" si="1125"/>
        <v>0</v>
      </c>
      <c r="AG973" s="1">
        <f t="shared" ca="1" si="1130"/>
        <v>17</v>
      </c>
      <c r="AH973" s="1" t="str">
        <f t="shared" si="1126"/>
        <v/>
      </c>
      <c r="AI973" s="1" t="str">
        <f t="shared" si="1127"/>
        <v/>
      </c>
      <c r="AJ973" s="1" t="str">
        <f t="shared" si="1128"/>
        <v/>
      </c>
      <c r="AL973" s="167">
        <f t="shared" ref="AL973:BE973" si="1184">+IF($AE973="CC",SUMIF($R973:$V973,AL$9,$R992:$V992),0)</f>
        <v>0</v>
      </c>
      <c r="AM973" s="167">
        <f t="shared" si="1184"/>
        <v>0</v>
      </c>
      <c r="AN973" s="167">
        <f t="shared" si="1184"/>
        <v>0</v>
      </c>
      <c r="AO973" s="167">
        <f t="shared" si="1184"/>
        <v>0</v>
      </c>
      <c r="AP973" s="167">
        <f t="shared" si="1184"/>
        <v>0</v>
      </c>
      <c r="AQ973" s="167">
        <f t="shared" si="1184"/>
        <v>0</v>
      </c>
      <c r="AR973" s="167">
        <f t="shared" si="1184"/>
        <v>0</v>
      </c>
      <c r="AS973" s="167">
        <f t="shared" si="1184"/>
        <v>0</v>
      </c>
      <c r="AT973" s="167">
        <f t="shared" si="1184"/>
        <v>0</v>
      </c>
      <c r="AU973" s="167">
        <f t="shared" si="1184"/>
        <v>0</v>
      </c>
      <c r="AV973" s="167">
        <f t="shared" si="1184"/>
        <v>0</v>
      </c>
      <c r="AW973" s="167">
        <f t="shared" si="1184"/>
        <v>0</v>
      </c>
      <c r="AX973" s="167">
        <f t="shared" si="1184"/>
        <v>0</v>
      </c>
      <c r="AY973" s="167">
        <f t="shared" si="1184"/>
        <v>0</v>
      </c>
      <c r="AZ973" s="167">
        <f t="shared" si="1184"/>
        <v>0</v>
      </c>
      <c r="BA973" s="167">
        <f t="shared" si="1184"/>
        <v>0</v>
      </c>
      <c r="BB973" s="167">
        <f t="shared" si="1184"/>
        <v>0</v>
      </c>
      <c r="BC973" s="167">
        <f t="shared" si="1184"/>
        <v>0</v>
      </c>
      <c r="BD973" s="167">
        <f t="shared" si="1184"/>
        <v>0</v>
      </c>
      <c r="BE973" s="167">
        <f t="shared" si="1184"/>
        <v>0</v>
      </c>
      <c r="BG973" s="167"/>
    </row>
    <row r="974" spans="1:59">
      <c r="A974" s="93"/>
      <c r="B974" s="94"/>
      <c r="C974" s="324">
        <v>12</v>
      </c>
      <c r="D974" s="832"/>
      <c r="E974" s="833"/>
      <c r="F974" s="833"/>
      <c r="G974" s="834"/>
      <c r="H974" s="49"/>
      <c r="I974" s="50"/>
      <c r="J974" s="866"/>
      <c r="K974" s="867"/>
      <c r="L974" s="51"/>
      <c r="M974" s="52"/>
      <c r="N974" s="52"/>
      <c r="O974" s="52"/>
      <c r="P974" s="52"/>
      <c r="Q974" s="318">
        <f t="shared" si="1169"/>
        <v>0</v>
      </c>
      <c r="R974" s="51"/>
      <c r="S974" s="60"/>
      <c r="T974" s="59"/>
      <c r="U974" s="59"/>
      <c r="V974" s="63"/>
      <c r="W974" s="319">
        <f t="shared" si="1170"/>
        <v>0</v>
      </c>
      <c r="X974" s="320">
        <f t="shared" si="1167"/>
        <v>0</v>
      </c>
      <c r="Y974" s="325">
        <f t="shared" si="1173"/>
        <v>0</v>
      </c>
      <c r="Z974" s="51"/>
      <c r="AA974" s="334">
        <f t="shared" si="1174"/>
        <v>0</v>
      </c>
      <c r="AB974" s="327" t="str">
        <f>IF(A974="A","√",IF('Formulario 1'!$D$11=8,IF('Cuadro de Personal'!Q974&gt;30,"E",IF(Y974&gt;48,"E","√")),IF(Y974&gt;48,"E","√")))</f>
        <v>√</v>
      </c>
      <c r="AC974" s="1">
        <f t="shared" si="1171"/>
        <v>1</v>
      </c>
      <c r="AE974" s="1" t="str">
        <f t="shared" si="1181"/>
        <v/>
      </c>
      <c r="AF974" s="1">
        <f t="shared" si="1125"/>
        <v>0</v>
      </c>
      <c r="AG974" s="1">
        <f t="shared" ca="1" si="1130"/>
        <v>17</v>
      </c>
      <c r="AH974" s="1" t="str">
        <f t="shared" si="1126"/>
        <v/>
      </c>
      <c r="AI974" s="1" t="str">
        <f t="shared" si="1127"/>
        <v/>
      </c>
      <c r="AJ974" s="1" t="str">
        <f t="shared" si="1128"/>
        <v/>
      </c>
      <c r="AL974" s="167">
        <f t="shared" ref="AL974:BE974" si="1185">+IF($AE974="CC",SUMIF($R974:$V974,AL$9,$R993:$V993),0)</f>
        <v>0</v>
      </c>
      <c r="AM974" s="167">
        <f t="shared" si="1185"/>
        <v>0</v>
      </c>
      <c r="AN974" s="167">
        <f t="shared" si="1185"/>
        <v>0</v>
      </c>
      <c r="AO974" s="167">
        <f t="shared" si="1185"/>
        <v>0</v>
      </c>
      <c r="AP974" s="167">
        <f t="shared" si="1185"/>
        <v>0</v>
      </c>
      <c r="AQ974" s="167">
        <f t="shared" si="1185"/>
        <v>0</v>
      </c>
      <c r="AR974" s="167">
        <f t="shared" si="1185"/>
        <v>0</v>
      </c>
      <c r="AS974" s="167">
        <f t="shared" si="1185"/>
        <v>0</v>
      </c>
      <c r="AT974" s="167">
        <f t="shared" si="1185"/>
        <v>0</v>
      </c>
      <c r="AU974" s="167">
        <f t="shared" si="1185"/>
        <v>0</v>
      </c>
      <c r="AV974" s="167">
        <f t="shared" si="1185"/>
        <v>0</v>
      </c>
      <c r="AW974" s="167">
        <f t="shared" si="1185"/>
        <v>0</v>
      </c>
      <c r="AX974" s="167">
        <f t="shared" si="1185"/>
        <v>0</v>
      </c>
      <c r="AY974" s="167">
        <f t="shared" si="1185"/>
        <v>0</v>
      </c>
      <c r="AZ974" s="167">
        <f t="shared" si="1185"/>
        <v>0</v>
      </c>
      <c r="BA974" s="167">
        <f t="shared" si="1185"/>
        <v>0</v>
      </c>
      <c r="BB974" s="167">
        <f t="shared" si="1185"/>
        <v>0</v>
      </c>
      <c r="BC974" s="167">
        <f t="shared" si="1185"/>
        <v>0</v>
      </c>
      <c r="BD974" s="167">
        <f t="shared" si="1185"/>
        <v>0</v>
      </c>
      <c r="BE974" s="167">
        <f t="shared" si="1185"/>
        <v>0</v>
      </c>
      <c r="BG974" s="167"/>
    </row>
    <row r="975" spans="1:59">
      <c r="A975" s="93"/>
      <c r="B975" s="94"/>
      <c r="C975" s="324">
        <v>13</v>
      </c>
      <c r="D975" s="832"/>
      <c r="E975" s="833"/>
      <c r="F975" s="833"/>
      <c r="G975" s="834"/>
      <c r="H975" s="49"/>
      <c r="I975" s="50"/>
      <c r="J975" s="866"/>
      <c r="K975" s="867"/>
      <c r="L975" s="51"/>
      <c r="M975" s="52"/>
      <c r="N975" s="52"/>
      <c r="O975" s="52"/>
      <c r="P975" s="52"/>
      <c r="Q975" s="318">
        <f t="shared" si="1169"/>
        <v>0</v>
      </c>
      <c r="R975" s="51"/>
      <c r="S975" s="60"/>
      <c r="T975" s="59"/>
      <c r="U975" s="59"/>
      <c r="V975" s="63"/>
      <c r="W975" s="319">
        <f t="shared" si="1170"/>
        <v>0</v>
      </c>
      <c r="X975" s="320">
        <f t="shared" si="1167"/>
        <v>0</v>
      </c>
      <c r="Y975" s="325">
        <f t="shared" si="1173"/>
        <v>0</v>
      </c>
      <c r="Z975" s="51"/>
      <c r="AA975" s="334">
        <f t="shared" si="1174"/>
        <v>0</v>
      </c>
      <c r="AB975" s="327" t="str">
        <f>IF(A975="A","√",IF('Formulario 1'!$D$11=8,IF('Cuadro de Personal'!Q975&gt;30,"E",IF(Y975&gt;48,"E","√")),IF(Y975&gt;48,"E","√")))</f>
        <v>√</v>
      </c>
      <c r="AC975" s="1">
        <f t="shared" si="1171"/>
        <v>1</v>
      </c>
      <c r="AE975" s="1" t="str">
        <f t="shared" si="1181"/>
        <v/>
      </c>
      <c r="AF975" s="1">
        <f t="shared" si="1125"/>
        <v>0</v>
      </c>
      <c r="AG975" s="1">
        <f t="shared" ca="1" si="1130"/>
        <v>17</v>
      </c>
      <c r="AH975" s="1" t="str">
        <f t="shared" si="1126"/>
        <v/>
      </c>
      <c r="AI975" s="1" t="str">
        <f t="shared" si="1127"/>
        <v/>
      </c>
      <c r="AJ975" s="1" t="str">
        <f t="shared" si="1128"/>
        <v/>
      </c>
      <c r="AL975" s="167">
        <f t="shared" ref="AL975:BE975" si="1186">+IF($AE975="CC",SUMIF($R975:$V975,AL$9,$R994:$V994),0)</f>
        <v>0</v>
      </c>
      <c r="AM975" s="167">
        <f t="shared" si="1186"/>
        <v>0</v>
      </c>
      <c r="AN975" s="167">
        <f t="shared" si="1186"/>
        <v>0</v>
      </c>
      <c r="AO975" s="167">
        <f t="shared" si="1186"/>
        <v>0</v>
      </c>
      <c r="AP975" s="167">
        <f t="shared" si="1186"/>
        <v>0</v>
      </c>
      <c r="AQ975" s="167">
        <f t="shared" si="1186"/>
        <v>0</v>
      </c>
      <c r="AR975" s="167">
        <f t="shared" si="1186"/>
        <v>0</v>
      </c>
      <c r="AS975" s="167">
        <f t="shared" si="1186"/>
        <v>0</v>
      </c>
      <c r="AT975" s="167">
        <f t="shared" si="1186"/>
        <v>0</v>
      </c>
      <c r="AU975" s="167">
        <f t="shared" si="1186"/>
        <v>0</v>
      </c>
      <c r="AV975" s="167">
        <f t="shared" si="1186"/>
        <v>0</v>
      </c>
      <c r="AW975" s="167">
        <f t="shared" si="1186"/>
        <v>0</v>
      </c>
      <c r="AX975" s="167">
        <f t="shared" si="1186"/>
        <v>0</v>
      </c>
      <c r="AY975" s="167">
        <f t="shared" si="1186"/>
        <v>0</v>
      </c>
      <c r="AZ975" s="167">
        <f t="shared" si="1186"/>
        <v>0</v>
      </c>
      <c r="BA975" s="167">
        <f t="shared" si="1186"/>
        <v>0</v>
      </c>
      <c r="BB975" s="167">
        <f t="shared" si="1186"/>
        <v>0</v>
      </c>
      <c r="BC975" s="167">
        <f t="shared" si="1186"/>
        <v>0</v>
      </c>
      <c r="BD975" s="167">
        <f t="shared" si="1186"/>
        <v>0</v>
      </c>
      <c r="BE975" s="167">
        <f t="shared" si="1186"/>
        <v>0</v>
      </c>
      <c r="BG975" s="167"/>
    </row>
    <row r="976" spans="1:59">
      <c r="A976" s="93"/>
      <c r="B976" s="94"/>
      <c r="C976" s="324">
        <v>14</v>
      </c>
      <c r="D976" s="832"/>
      <c r="E976" s="833"/>
      <c r="F976" s="833"/>
      <c r="G976" s="834"/>
      <c r="H976" s="49"/>
      <c r="I976" s="50"/>
      <c r="J976" s="866"/>
      <c r="K976" s="867"/>
      <c r="L976" s="51"/>
      <c r="M976" s="52"/>
      <c r="N976" s="52"/>
      <c r="O976" s="52"/>
      <c r="P976" s="52"/>
      <c r="Q976" s="318">
        <f t="shared" si="1169"/>
        <v>0</v>
      </c>
      <c r="R976" s="51"/>
      <c r="S976" s="60"/>
      <c r="T976" s="59"/>
      <c r="U976" s="59"/>
      <c r="V976" s="63"/>
      <c r="W976" s="319">
        <f t="shared" si="1170"/>
        <v>0</v>
      </c>
      <c r="X976" s="320">
        <f t="shared" si="1167"/>
        <v>0</v>
      </c>
      <c r="Y976" s="325">
        <f t="shared" si="1173"/>
        <v>0</v>
      </c>
      <c r="Z976" s="51"/>
      <c r="AA976" s="334">
        <f t="shared" si="1174"/>
        <v>0</v>
      </c>
      <c r="AB976" s="327" t="str">
        <f>IF(A976="A","√",IF('Formulario 1'!$D$11=8,IF('Cuadro de Personal'!Q976&gt;30,"E",IF(Y976&gt;48,"E","√")),IF(Y976&gt;48,"E","√")))</f>
        <v>√</v>
      </c>
      <c r="AC976" s="1">
        <f t="shared" si="1171"/>
        <v>1</v>
      </c>
      <c r="AE976" s="1" t="str">
        <f t="shared" si="1181"/>
        <v/>
      </c>
      <c r="AF976" s="1">
        <f t="shared" si="1125"/>
        <v>0</v>
      </c>
      <c r="AG976" s="1">
        <f t="shared" ca="1" si="1130"/>
        <v>17</v>
      </c>
      <c r="AH976" s="1" t="str">
        <f t="shared" si="1126"/>
        <v/>
      </c>
      <c r="AI976" s="1" t="str">
        <f t="shared" si="1127"/>
        <v/>
      </c>
      <c r="AJ976" s="1" t="str">
        <f t="shared" si="1128"/>
        <v/>
      </c>
      <c r="AL976" s="167">
        <f t="shared" ref="AL976:BE976" si="1187">+IF($AE976="CC",SUMIF($R976:$V976,AL$9,$R995:$V995),0)</f>
        <v>0</v>
      </c>
      <c r="AM976" s="167">
        <f t="shared" si="1187"/>
        <v>0</v>
      </c>
      <c r="AN976" s="167">
        <f t="shared" si="1187"/>
        <v>0</v>
      </c>
      <c r="AO976" s="167">
        <f t="shared" si="1187"/>
        <v>0</v>
      </c>
      <c r="AP976" s="167">
        <f t="shared" si="1187"/>
        <v>0</v>
      </c>
      <c r="AQ976" s="167">
        <f t="shared" si="1187"/>
        <v>0</v>
      </c>
      <c r="AR976" s="167">
        <f t="shared" si="1187"/>
        <v>0</v>
      </c>
      <c r="AS976" s="167">
        <f t="shared" si="1187"/>
        <v>0</v>
      </c>
      <c r="AT976" s="167">
        <f t="shared" si="1187"/>
        <v>0</v>
      </c>
      <c r="AU976" s="167">
        <f t="shared" si="1187"/>
        <v>0</v>
      </c>
      <c r="AV976" s="167">
        <f t="shared" si="1187"/>
        <v>0</v>
      </c>
      <c r="AW976" s="167">
        <f t="shared" si="1187"/>
        <v>0</v>
      </c>
      <c r="AX976" s="167">
        <f t="shared" si="1187"/>
        <v>0</v>
      </c>
      <c r="AY976" s="167">
        <f t="shared" si="1187"/>
        <v>0</v>
      </c>
      <c r="AZ976" s="167">
        <f t="shared" si="1187"/>
        <v>0</v>
      </c>
      <c r="BA976" s="167">
        <f t="shared" si="1187"/>
        <v>0</v>
      </c>
      <c r="BB976" s="167">
        <f t="shared" si="1187"/>
        <v>0</v>
      </c>
      <c r="BC976" s="167">
        <f t="shared" si="1187"/>
        <v>0</v>
      </c>
      <c r="BD976" s="167">
        <f t="shared" si="1187"/>
        <v>0</v>
      </c>
      <c r="BE976" s="167">
        <f t="shared" si="1187"/>
        <v>0</v>
      </c>
      <c r="BG976" s="167"/>
    </row>
    <row r="977" spans="1:62">
      <c r="A977" s="93"/>
      <c r="B977" s="94"/>
      <c r="C977" s="324">
        <v>15</v>
      </c>
      <c r="D977" s="832"/>
      <c r="E977" s="833"/>
      <c r="F977" s="833"/>
      <c r="G977" s="834"/>
      <c r="H977" s="49"/>
      <c r="I977" s="50"/>
      <c r="J977" s="866"/>
      <c r="K977" s="867"/>
      <c r="L977" s="51"/>
      <c r="M977" s="52"/>
      <c r="N977" s="52"/>
      <c r="O977" s="52"/>
      <c r="P977" s="52"/>
      <c r="Q977" s="318">
        <f t="shared" si="1169"/>
        <v>0</v>
      </c>
      <c r="R977" s="51"/>
      <c r="S977" s="60"/>
      <c r="T977" s="59"/>
      <c r="U977" s="59"/>
      <c r="V977" s="63"/>
      <c r="W977" s="319">
        <f t="shared" si="1170"/>
        <v>0</v>
      </c>
      <c r="X977" s="320">
        <f t="shared" si="1167"/>
        <v>0</v>
      </c>
      <c r="Y977" s="325">
        <f t="shared" si="1173"/>
        <v>0</v>
      </c>
      <c r="Z977" s="51"/>
      <c r="AA977" s="334">
        <f t="shared" si="1174"/>
        <v>0</v>
      </c>
      <c r="AB977" s="327" t="str">
        <f>IF(A977="A","√",IF('Formulario 1'!$D$11=8,IF('Cuadro de Personal'!Q977&gt;30,"E",IF(Y977&gt;48,"E","√")),IF(Y977&gt;48,"E","√")))</f>
        <v>√</v>
      </c>
      <c r="AC977" s="1">
        <f t="shared" si="1171"/>
        <v>1</v>
      </c>
      <c r="AE977" s="1" t="str">
        <f t="shared" si="1181"/>
        <v/>
      </c>
      <c r="AF977" s="1">
        <f t="shared" si="1125"/>
        <v>0</v>
      </c>
      <c r="AG977" s="1">
        <f t="shared" ca="1" si="1130"/>
        <v>17</v>
      </c>
      <c r="AH977" s="1" t="str">
        <f t="shared" si="1126"/>
        <v/>
      </c>
      <c r="AI977" s="1" t="str">
        <f t="shared" si="1127"/>
        <v/>
      </c>
      <c r="AJ977" s="1" t="str">
        <f t="shared" si="1128"/>
        <v/>
      </c>
      <c r="AL977" s="167">
        <f t="shared" ref="AL977:BE977" si="1188">+IF($AE977="CC",SUMIF($R977:$V977,AL$9,$R996:$V996),0)</f>
        <v>0</v>
      </c>
      <c r="AM977" s="167">
        <f t="shared" si="1188"/>
        <v>0</v>
      </c>
      <c r="AN977" s="167">
        <f t="shared" si="1188"/>
        <v>0</v>
      </c>
      <c r="AO977" s="167">
        <f t="shared" si="1188"/>
        <v>0</v>
      </c>
      <c r="AP977" s="167">
        <f t="shared" si="1188"/>
        <v>0</v>
      </c>
      <c r="AQ977" s="167">
        <f t="shared" si="1188"/>
        <v>0</v>
      </c>
      <c r="AR977" s="167">
        <f t="shared" si="1188"/>
        <v>0</v>
      </c>
      <c r="AS977" s="167">
        <f t="shared" si="1188"/>
        <v>0</v>
      </c>
      <c r="AT977" s="167">
        <f t="shared" si="1188"/>
        <v>0</v>
      </c>
      <c r="AU977" s="167">
        <f t="shared" si="1188"/>
        <v>0</v>
      </c>
      <c r="AV977" s="167">
        <f t="shared" si="1188"/>
        <v>0</v>
      </c>
      <c r="AW977" s="167">
        <f t="shared" si="1188"/>
        <v>0</v>
      </c>
      <c r="AX977" s="167">
        <f t="shared" si="1188"/>
        <v>0</v>
      </c>
      <c r="AY977" s="167">
        <f t="shared" si="1188"/>
        <v>0</v>
      </c>
      <c r="AZ977" s="167">
        <f t="shared" si="1188"/>
        <v>0</v>
      </c>
      <c r="BA977" s="167">
        <f t="shared" si="1188"/>
        <v>0</v>
      </c>
      <c r="BB977" s="167">
        <f t="shared" si="1188"/>
        <v>0</v>
      </c>
      <c r="BC977" s="167">
        <f t="shared" si="1188"/>
        <v>0</v>
      </c>
      <c r="BD977" s="167">
        <f t="shared" si="1188"/>
        <v>0</v>
      </c>
      <c r="BE977" s="167">
        <f t="shared" si="1188"/>
        <v>0</v>
      </c>
      <c r="BG977" s="167"/>
    </row>
    <row r="978" spans="1:62">
      <c r="A978" s="93"/>
      <c r="B978" s="94"/>
      <c r="C978" s="324">
        <v>16</v>
      </c>
      <c r="D978" s="832"/>
      <c r="E978" s="833"/>
      <c r="F978" s="833"/>
      <c r="G978" s="834"/>
      <c r="H978" s="49"/>
      <c r="I978" s="50"/>
      <c r="J978" s="866"/>
      <c r="K978" s="867"/>
      <c r="L978" s="51"/>
      <c r="M978" s="52"/>
      <c r="N978" s="52"/>
      <c r="O978" s="52"/>
      <c r="P978" s="52"/>
      <c r="Q978" s="318">
        <f t="shared" si="1169"/>
        <v>0</v>
      </c>
      <c r="R978" s="51"/>
      <c r="S978" s="60"/>
      <c r="T978" s="59"/>
      <c r="U978" s="59"/>
      <c r="V978" s="63"/>
      <c r="W978" s="319">
        <f t="shared" si="1170"/>
        <v>0</v>
      </c>
      <c r="X978" s="320">
        <f t="shared" si="1167"/>
        <v>0</v>
      </c>
      <c r="Y978" s="325">
        <f t="shared" si="1173"/>
        <v>0</v>
      </c>
      <c r="Z978" s="51"/>
      <c r="AA978" s="334">
        <f t="shared" si="1174"/>
        <v>0</v>
      </c>
      <c r="AB978" s="327" t="str">
        <f>IF(A978="A","√",IF('Formulario 1'!$D$11=8,IF('Cuadro de Personal'!Q978&gt;30,"E",IF(Y978&gt;48,"E","√")),IF(Y978&gt;48,"E","√")))</f>
        <v>√</v>
      </c>
      <c r="AC978" s="1">
        <f t="shared" si="1171"/>
        <v>1</v>
      </c>
      <c r="AE978" s="1" t="str">
        <f t="shared" si="1181"/>
        <v/>
      </c>
      <c r="AF978" s="1">
        <f t="shared" si="1125"/>
        <v>0</v>
      </c>
      <c r="AG978" s="1">
        <f t="shared" ca="1" si="1130"/>
        <v>17</v>
      </c>
      <c r="AH978" s="1" t="str">
        <f t="shared" si="1126"/>
        <v/>
      </c>
      <c r="AI978" s="1" t="str">
        <f t="shared" si="1127"/>
        <v/>
      </c>
      <c r="AJ978" s="1" t="str">
        <f t="shared" si="1128"/>
        <v/>
      </c>
      <c r="AL978" s="167">
        <f t="shared" ref="AL978:BE978" si="1189">+IF($AE978="CC",SUMIF($R978:$V978,AL$9,$R997:$V997),0)</f>
        <v>0</v>
      </c>
      <c r="AM978" s="167">
        <f t="shared" si="1189"/>
        <v>0</v>
      </c>
      <c r="AN978" s="167">
        <f t="shared" si="1189"/>
        <v>0</v>
      </c>
      <c r="AO978" s="167">
        <f t="shared" si="1189"/>
        <v>0</v>
      </c>
      <c r="AP978" s="167">
        <f t="shared" si="1189"/>
        <v>0</v>
      </c>
      <c r="AQ978" s="167">
        <f t="shared" si="1189"/>
        <v>0</v>
      </c>
      <c r="AR978" s="167">
        <f t="shared" si="1189"/>
        <v>0</v>
      </c>
      <c r="AS978" s="167">
        <f t="shared" si="1189"/>
        <v>0</v>
      </c>
      <c r="AT978" s="167">
        <f t="shared" si="1189"/>
        <v>0</v>
      </c>
      <c r="AU978" s="167">
        <f t="shared" si="1189"/>
        <v>0</v>
      </c>
      <c r="AV978" s="167">
        <f t="shared" si="1189"/>
        <v>0</v>
      </c>
      <c r="AW978" s="167">
        <f t="shared" si="1189"/>
        <v>0</v>
      </c>
      <c r="AX978" s="167">
        <f t="shared" si="1189"/>
        <v>0</v>
      </c>
      <c r="AY978" s="167">
        <f t="shared" si="1189"/>
        <v>0</v>
      </c>
      <c r="AZ978" s="167">
        <f t="shared" si="1189"/>
        <v>0</v>
      </c>
      <c r="BA978" s="167">
        <f t="shared" si="1189"/>
        <v>0</v>
      </c>
      <c r="BB978" s="167">
        <f t="shared" si="1189"/>
        <v>0</v>
      </c>
      <c r="BC978" s="167">
        <f t="shared" si="1189"/>
        <v>0</v>
      </c>
      <c r="BD978" s="167">
        <f t="shared" si="1189"/>
        <v>0</v>
      </c>
      <c r="BE978" s="167">
        <f t="shared" si="1189"/>
        <v>0</v>
      </c>
      <c r="BG978" s="167"/>
    </row>
    <row r="979" spans="1:62">
      <c r="A979" s="93"/>
      <c r="B979" s="94"/>
      <c r="C979" s="324">
        <v>17</v>
      </c>
      <c r="D979" s="832"/>
      <c r="E979" s="833"/>
      <c r="F979" s="833"/>
      <c r="G979" s="834"/>
      <c r="H979" s="49"/>
      <c r="I979" s="50"/>
      <c r="J979" s="866"/>
      <c r="K979" s="867"/>
      <c r="L979" s="51"/>
      <c r="M979" s="52"/>
      <c r="N979" s="52"/>
      <c r="O979" s="52"/>
      <c r="P979" s="52"/>
      <c r="Q979" s="318">
        <f t="shared" si="1169"/>
        <v>0</v>
      </c>
      <c r="R979" s="51"/>
      <c r="S979" s="60"/>
      <c r="T979" s="59"/>
      <c r="U979" s="59"/>
      <c r="V979" s="63"/>
      <c r="W979" s="319">
        <f t="shared" si="1170"/>
        <v>0</v>
      </c>
      <c r="X979" s="320">
        <f t="shared" si="1167"/>
        <v>0</v>
      </c>
      <c r="Y979" s="325">
        <f t="shared" si="1173"/>
        <v>0</v>
      </c>
      <c r="Z979" s="51"/>
      <c r="AA979" s="334">
        <f t="shared" si="1174"/>
        <v>0</v>
      </c>
      <c r="AB979" s="327" t="str">
        <f>IF(A979="A","√",IF('Formulario 1'!$D$11=8,IF('Cuadro de Personal'!Q979&gt;30,"E",IF(Y979&gt;48,"E","√")),IF(Y979&gt;48,"E","√")))</f>
        <v>√</v>
      </c>
      <c r="AC979" s="1">
        <f t="shared" si="1171"/>
        <v>1</v>
      </c>
      <c r="AE979" s="1" t="str">
        <f t="shared" si="1181"/>
        <v/>
      </c>
      <c r="AF979" s="1">
        <f t="shared" si="1125"/>
        <v>0</v>
      </c>
      <c r="AG979" s="1">
        <f t="shared" ca="1" si="1130"/>
        <v>17</v>
      </c>
      <c r="AH979" s="1" t="str">
        <f t="shared" si="1126"/>
        <v/>
      </c>
      <c r="AI979" s="1" t="str">
        <f t="shared" si="1127"/>
        <v/>
      </c>
      <c r="AJ979" s="1" t="str">
        <f t="shared" si="1128"/>
        <v/>
      </c>
      <c r="AL979" s="167">
        <f t="shared" ref="AL979:BE979" si="1190">+IF($AE979="CC",SUMIF($R979:$V979,AL$9,$R998:$V998),0)</f>
        <v>0</v>
      </c>
      <c r="AM979" s="167">
        <f t="shared" si="1190"/>
        <v>0</v>
      </c>
      <c r="AN979" s="167">
        <f t="shared" si="1190"/>
        <v>0</v>
      </c>
      <c r="AO979" s="167">
        <f t="shared" si="1190"/>
        <v>0</v>
      </c>
      <c r="AP979" s="167">
        <f t="shared" si="1190"/>
        <v>0</v>
      </c>
      <c r="AQ979" s="167">
        <f t="shared" si="1190"/>
        <v>0</v>
      </c>
      <c r="AR979" s="167">
        <f t="shared" si="1190"/>
        <v>0</v>
      </c>
      <c r="AS979" s="167">
        <f t="shared" si="1190"/>
        <v>0</v>
      </c>
      <c r="AT979" s="167">
        <f t="shared" si="1190"/>
        <v>0</v>
      </c>
      <c r="AU979" s="167">
        <f t="shared" si="1190"/>
        <v>0</v>
      </c>
      <c r="AV979" s="167">
        <f t="shared" si="1190"/>
        <v>0</v>
      </c>
      <c r="AW979" s="167">
        <f t="shared" si="1190"/>
        <v>0</v>
      </c>
      <c r="AX979" s="167">
        <f t="shared" si="1190"/>
        <v>0</v>
      </c>
      <c r="AY979" s="167">
        <f t="shared" si="1190"/>
        <v>0</v>
      </c>
      <c r="AZ979" s="167">
        <f t="shared" si="1190"/>
        <v>0</v>
      </c>
      <c r="BA979" s="167">
        <f t="shared" si="1190"/>
        <v>0</v>
      </c>
      <c r="BB979" s="167">
        <f t="shared" si="1190"/>
        <v>0</v>
      </c>
      <c r="BC979" s="167">
        <f t="shared" si="1190"/>
        <v>0</v>
      </c>
      <c r="BD979" s="167">
        <f t="shared" si="1190"/>
        <v>0</v>
      </c>
      <c r="BE979" s="167">
        <f t="shared" si="1190"/>
        <v>0</v>
      </c>
      <c r="BG979" s="167"/>
    </row>
    <row r="980" spans="1:62" ht="15.75" thickBot="1">
      <c r="A980" s="95"/>
      <c r="B980" s="96"/>
      <c r="C980" s="328">
        <v>18</v>
      </c>
      <c r="D980" s="858"/>
      <c r="E980" s="859"/>
      <c r="F980" s="859"/>
      <c r="G980" s="860"/>
      <c r="H980" s="53"/>
      <c r="I980" s="54"/>
      <c r="J980" s="861"/>
      <c r="K980" s="862"/>
      <c r="L980" s="55"/>
      <c r="M980" s="56"/>
      <c r="N980" s="56"/>
      <c r="O980" s="56"/>
      <c r="P980" s="56"/>
      <c r="Q980" s="329">
        <f t="shared" si="1169"/>
        <v>0</v>
      </c>
      <c r="R980" s="55"/>
      <c r="S980" s="61"/>
      <c r="T980" s="64"/>
      <c r="U980" s="64"/>
      <c r="V980" s="65"/>
      <c r="W980" s="319">
        <f t="shared" si="1170"/>
        <v>0</v>
      </c>
      <c r="X980" s="320">
        <f t="shared" si="1167"/>
        <v>0</v>
      </c>
      <c r="Y980" s="330">
        <f t="shared" si="1173"/>
        <v>0</v>
      </c>
      <c r="Z980" s="58"/>
      <c r="AA980" s="335">
        <f t="shared" si="1174"/>
        <v>0</v>
      </c>
      <c r="AB980" s="332" t="str">
        <f>IF(A980="A","√",IF('Formulario 1'!$D$11=8,IF('Cuadro de Personal'!Q980&gt;30,"E",IF(Y980&gt;48,"E","√")),IF(Y980&gt;48,"E","√")))</f>
        <v>√</v>
      </c>
      <c r="AC980" s="1">
        <f t="shared" si="1171"/>
        <v>1</v>
      </c>
      <c r="AE980" s="1" t="str">
        <f t="shared" si="1181"/>
        <v/>
      </c>
      <c r="AF980" s="1">
        <f t="shared" si="1125"/>
        <v>0</v>
      </c>
      <c r="AG980" s="1">
        <f t="shared" ca="1" si="1130"/>
        <v>17</v>
      </c>
      <c r="AH980" s="1" t="str">
        <f t="shared" si="1126"/>
        <v/>
      </c>
      <c r="AI980" s="1" t="str">
        <f t="shared" si="1127"/>
        <v/>
      </c>
      <c r="AJ980" s="1" t="str">
        <f t="shared" si="1128"/>
        <v/>
      </c>
      <c r="AL980" s="167">
        <f t="shared" ref="AL980:BE980" si="1191">+IF($AE980="CC",SUMIF($R980:$V980,AL$9,$R999:$V999),0)</f>
        <v>0</v>
      </c>
      <c r="AM980" s="167">
        <f t="shared" si="1191"/>
        <v>0</v>
      </c>
      <c r="AN980" s="167">
        <f t="shared" si="1191"/>
        <v>0</v>
      </c>
      <c r="AO980" s="167">
        <f t="shared" si="1191"/>
        <v>0</v>
      </c>
      <c r="AP980" s="167">
        <f t="shared" si="1191"/>
        <v>0</v>
      </c>
      <c r="AQ980" s="167">
        <f t="shared" si="1191"/>
        <v>0</v>
      </c>
      <c r="AR980" s="167">
        <f t="shared" si="1191"/>
        <v>0</v>
      </c>
      <c r="AS980" s="167">
        <f t="shared" si="1191"/>
        <v>0</v>
      </c>
      <c r="AT980" s="167">
        <f t="shared" si="1191"/>
        <v>0</v>
      </c>
      <c r="AU980" s="167">
        <f t="shared" si="1191"/>
        <v>0</v>
      </c>
      <c r="AV980" s="167">
        <f t="shared" si="1191"/>
        <v>0</v>
      </c>
      <c r="AW980" s="167">
        <f t="shared" si="1191"/>
        <v>0</v>
      </c>
      <c r="AX980" s="167">
        <f t="shared" si="1191"/>
        <v>0</v>
      </c>
      <c r="AY980" s="167">
        <f t="shared" si="1191"/>
        <v>0</v>
      </c>
      <c r="AZ980" s="167">
        <f t="shared" si="1191"/>
        <v>0</v>
      </c>
      <c r="BA980" s="167">
        <f t="shared" si="1191"/>
        <v>0</v>
      </c>
      <c r="BB980" s="167">
        <f t="shared" si="1191"/>
        <v>0</v>
      </c>
      <c r="BC980" s="167">
        <f t="shared" si="1191"/>
        <v>0</v>
      </c>
      <c r="BD980" s="167">
        <f t="shared" si="1191"/>
        <v>0</v>
      </c>
      <c r="BE980" s="167">
        <f t="shared" si="1191"/>
        <v>0</v>
      </c>
      <c r="BG980" s="167"/>
    </row>
    <row r="981" spans="1:62" ht="15.75" customHeight="1" thickBot="1">
      <c r="C981" s="66"/>
      <c r="D981" s="66"/>
      <c r="E981" s="66"/>
      <c r="F981" s="66"/>
      <c r="G981" s="66"/>
      <c r="H981" s="117"/>
      <c r="I981" s="863" t="s">
        <v>959</v>
      </c>
      <c r="J981" s="864"/>
      <c r="K981" s="865"/>
      <c r="L981" s="68">
        <f t="shared" ref="L981:S981" si="1192">+SUM(L963:L980)-SUMIF($A963:$A980,"A",L963:L980)</f>
        <v>0</v>
      </c>
      <c r="M981" s="67">
        <f t="shared" si="1192"/>
        <v>0</v>
      </c>
      <c r="N981" s="67">
        <f t="shared" si="1192"/>
        <v>0</v>
      </c>
      <c r="O981" s="67">
        <f t="shared" si="1192"/>
        <v>0</v>
      </c>
      <c r="P981" s="67">
        <f t="shared" si="1192"/>
        <v>0</v>
      </c>
      <c r="Q981" s="69">
        <f t="shared" si="1192"/>
        <v>0</v>
      </c>
      <c r="R981" s="158">
        <f t="shared" si="1192"/>
        <v>0</v>
      </c>
      <c r="S981" s="116">
        <f t="shared" si="1192"/>
        <v>0</v>
      </c>
      <c r="T981" s="116">
        <f>+SUM(T963:T980)-SUMIF($A963:$A980,"A",T963:T980)</f>
        <v>0</v>
      </c>
      <c r="U981" s="116">
        <f>+SUM(U963:U980)-SUMIF($A963:$A980,"A",U963:U980)</f>
        <v>0</v>
      </c>
      <c r="V981" s="73">
        <f>+SUM(V963:V980)-SUMIF($A963:$A980,"A",V963:V980)</f>
        <v>0</v>
      </c>
      <c r="W981" s="70">
        <f>+SUM(Q981:V981)</f>
        <v>0</v>
      </c>
      <c r="X981" s="71">
        <f>+SUM(X963:X980)</f>
        <v>0</v>
      </c>
      <c r="Y981" s="71">
        <f>+SUM(Y963:Y980)-SUMIF($A963:$A980,"A",Y963:Y980)</f>
        <v>0</v>
      </c>
      <c r="Z981" s="72">
        <f>+SUM(Z963:Z980)</f>
        <v>0</v>
      </c>
      <c r="AA981" s="73">
        <f>+SUM(AA963:AA980)-SUMIF($A963:$A980,"A",AA963:AA980)</f>
        <v>0</v>
      </c>
      <c r="AB981" s="301" t="str">
        <f>IF($C960="n.a.","√",IF(AND(Q983="√",D985=E985,F985=G985),IF(B982="Coordinador de Departamento: asignado",IF(AC981=18,"√","Er"),IF(B982="",IF(AC981=18,"√","Er"),"Er")),"Er"))</f>
        <v>√</v>
      </c>
      <c r="AC981" s="1">
        <f>+SUM(AC963:AC980)</f>
        <v>18</v>
      </c>
      <c r="AE981" s="1" t="str">
        <f t="shared" si="1181"/>
        <v/>
      </c>
      <c r="AF981" s="1">
        <f t="shared" si="1125"/>
        <v>1</v>
      </c>
      <c r="AG981" s="1">
        <f t="shared" ca="1" si="1130"/>
        <v>18</v>
      </c>
      <c r="AH981" s="1">
        <f t="shared" ca="1" si="1126"/>
        <v>18</v>
      </c>
      <c r="AI981" s="1" t="str">
        <f t="shared" ca="1" si="1127"/>
        <v>CP18</v>
      </c>
      <c r="AJ981" s="1" t="str">
        <f t="shared" si="1128"/>
        <v>√</v>
      </c>
      <c r="AL981" s="167">
        <f t="shared" ref="AL981:BE981" si="1193">+IF($AE981="CC",SUMIF($R981:$V981,AL$9,$R1000:$V1000),0)</f>
        <v>0</v>
      </c>
      <c r="AM981" s="167">
        <f t="shared" si="1193"/>
        <v>0</v>
      </c>
      <c r="AN981" s="167">
        <f t="shared" si="1193"/>
        <v>0</v>
      </c>
      <c r="AO981" s="167">
        <f t="shared" si="1193"/>
        <v>0</v>
      </c>
      <c r="AP981" s="167">
        <f t="shared" si="1193"/>
        <v>0</v>
      </c>
      <c r="AQ981" s="167">
        <f t="shared" si="1193"/>
        <v>0</v>
      </c>
      <c r="AR981" s="167">
        <f t="shared" si="1193"/>
        <v>0</v>
      </c>
      <c r="AS981" s="167">
        <f t="shared" si="1193"/>
        <v>0</v>
      </c>
      <c r="AT981" s="167">
        <f t="shared" si="1193"/>
        <v>0</v>
      </c>
      <c r="AU981" s="167">
        <f t="shared" si="1193"/>
        <v>0</v>
      </c>
      <c r="AV981" s="167">
        <f t="shared" si="1193"/>
        <v>0</v>
      </c>
      <c r="AW981" s="167">
        <f t="shared" si="1193"/>
        <v>0</v>
      </c>
      <c r="AX981" s="167">
        <f t="shared" si="1193"/>
        <v>0</v>
      </c>
      <c r="AY981" s="167">
        <f t="shared" si="1193"/>
        <v>0</v>
      </c>
      <c r="AZ981" s="167">
        <f t="shared" si="1193"/>
        <v>0</v>
      </c>
      <c r="BA981" s="167">
        <f t="shared" si="1193"/>
        <v>0</v>
      </c>
      <c r="BB981" s="167">
        <f t="shared" si="1193"/>
        <v>0</v>
      </c>
      <c r="BC981" s="167">
        <f t="shared" si="1193"/>
        <v>0</v>
      </c>
      <c r="BD981" s="167">
        <f t="shared" si="1193"/>
        <v>0</v>
      </c>
      <c r="BE981" s="167">
        <f t="shared" si="1193"/>
        <v>0</v>
      </c>
      <c r="BH981" s="308">
        <f>+X981</f>
        <v>0</v>
      </c>
    </row>
    <row r="982" spans="1:62" ht="15.75" customHeight="1">
      <c r="B982" s="912" t="str">
        <f>IF($C960="n.a.","",IF(LOOKUP(A953,'Hoja de Cálculo'!$S$20:$S$45,'Hoja de Cálculo'!$AD$20:$AD$45)=0,"",IF(A983="","Coordinador de Departamento: sin asignar","Coordinador de Departamento: asignado")))</f>
        <v/>
      </c>
      <c r="C982" s="913"/>
      <c r="D982" s="913"/>
      <c r="E982" s="913"/>
      <c r="F982" s="913"/>
      <c r="G982" s="914"/>
      <c r="I982" s="915" t="s">
        <v>954</v>
      </c>
      <c r="J982" s="916"/>
      <c r="K982" s="917"/>
      <c r="L982" s="75">
        <f>IF($C960="n.a.","n.a.",LOOKUP($A953,'Hoja de Cálculo'!$S$20:$S$45,'Hoja de Cálculo'!W$20:W$45))</f>
        <v>0</v>
      </c>
      <c r="M982" s="74">
        <f>IF($C960="n.a.","n.a.",LOOKUP($A953,'Hoja de Cálculo'!$S$20:$S$45,'Hoja de Cálculo'!X$20:X$45))</f>
        <v>0</v>
      </c>
      <c r="N982" s="74">
        <f>IF($C960="n.a.","n.a.",LOOKUP($A953,'Hoja de Cálculo'!$S$20:$S$45,'Hoja de Cálculo'!Y$20:Y$45))</f>
        <v>0</v>
      </c>
      <c r="O982" s="74">
        <f>IF($C960="n.a.","n.a.",LOOKUP($A953,'Hoja de Cálculo'!$S$20:$S$45,'Hoja de Cálculo'!Z$20:Z$45))</f>
        <v>0</v>
      </c>
      <c r="P982" s="74">
        <f>IF($C960="n.a.","n.a.",LOOKUP($A953,'Hoja de Cálculo'!$S$20:$S$45,'Hoja de Cálculo'!AA$20:AA$45))</f>
        <v>0</v>
      </c>
      <c r="Q982" s="76">
        <f>+SUM(L982:P982)</f>
        <v>0</v>
      </c>
      <c r="R982" s="77" t="str">
        <f>+IF(R962=2,LOOKUP($A953,'Hoja de Cálculo'!$S$20:$S$45,'Hoja de Cálculo'!$AD$20:$AD$45),"")</f>
        <v/>
      </c>
      <c r="S982" s="77">
        <f>+IF(S962=2,LOOKUP($A953,'Hoja de Cálculo'!$S$20:$S$45,'Hoja de Cálculo'!$AD$20:$AD$45),"")</f>
        <v>0</v>
      </c>
      <c r="T982" s="77" t="str">
        <f>+IF(T962=2,LOOKUP($A953,'Hoja de Cálculo'!$S$20:$S$45,'Hoja de Cálculo'!$AD$20:$AD$45),"")</f>
        <v/>
      </c>
      <c r="U982" s="77" t="str">
        <f>+IF(U962=2,LOOKUP($A953,'Hoja de Cálculo'!$S$20:$S$45,'Hoja de Cálculo'!$AD$20:$AD$45),"")</f>
        <v/>
      </c>
      <c r="V982" s="77" t="str">
        <f>+IF(V962=2,LOOKUP($A953,'Hoja de Cálculo'!$S$20:$S$45,'Hoja de Cálculo'!$AD$20:$AD$45),"")</f>
        <v/>
      </c>
      <c r="W982" s="70"/>
      <c r="X982" s="77"/>
      <c r="Y982" s="77"/>
      <c r="Z982" s="77"/>
      <c r="AA982" s="77"/>
      <c r="AE982" s="1" t="str">
        <f t="shared" si="1181"/>
        <v/>
      </c>
      <c r="AF982" s="1">
        <f t="shared" si="1125"/>
        <v>0</v>
      </c>
      <c r="AG982" s="1">
        <f t="shared" ca="1" si="1130"/>
        <v>18</v>
      </c>
      <c r="AH982" s="1" t="str">
        <f t="shared" si="1126"/>
        <v/>
      </c>
      <c r="AI982" s="1" t="str">
        <f t="shared" si="1127"/>
        <v/>
      </c>
      <c r="AJ982" s="1" t="str">
        <f t="shared" si="1128"/>
        <v/>
      </c>
      <c r="AL982" s="167">
        <f t="shared" ref="AL982:BE982" si="1194">+IF($AE982="CC",SUMIF($R982:$V982,AL$9,$R1001:$V1001),0)</f>
        <v>0</v>
      </c>
      <c r="AM982" s="167">
        <f t="shared" si="1194"/>
        <v>0</v>
      </c>
      <c r="AN982" s="167">
        <f t="shared" si="1194"/>
        <v>0</v>
      </c>
      <c r="AO982" s="167">
        <f t="shared" si="1194"/>
        <v>0</v>
      </c>
      <c r="AP982" s="167">
        <f t="shared" si="1194"/>
        <v>0</v>
      </c>
      <c r="AQ982" s="167">
        <f t="shared" si="1194"/>
        <v>0</v>
      </c>
      <c r="AR982" s="167">
        <f t="shared" si="1194"/>
        <v>0</v>
      </c>
      <c r="AS982" s="167">
        <f t="shared" si="1194"/>
        <v>0</v>
      </c>
      <c r="AT982" s="167">
        <f t="shared" si="1194"/>
        <v>0</v>
      </c>
      <c r="AU982" s="167">
        <f t="shared" si="1194"/>
        <v>0</v>
      </c>
      <c r="AV982" s="167">
        <f t="shared" si="1194"/>
        <v>0</v>
      </c>
      <c r="AW982" s="167">
        <f t="shared" si="1194"/>
        <v>0</v>
      </c>
      <c r="AX982" s="167">
        <f t="shared" si="1194"/>
        <v>0</v>
      </c>
      <c r="AY982" s="167">
        <f t="shared" si="1194"/>
        <v>0</v>
      </c>
      <c r="AZ982" s="167">
        <f t="shared" si="1194"/>
        <v>0</v>
      </c>
      <c r="BA982" s="167">
        <f t="shared" si="1194"/>
        <v>0</v>
      </c>
      <c r="BB982" s="167">
        <f t="shared" si="1194"/>
        <v>0</v>
      </c>
      <c r="BC982" s="167">
        <f t="shared" si="1194"/>
        <v>0</v>
      </c>
      <c r="BD982" s="167">
        <f t="shared" si="1194"/>
        <v>0</v>
      </c>
      <c r="BE982" s="167">
        <f t="shared" si="1194"/>
        <v>0</v>
      </c>
    </row>
    <row r="983" spans="1:62" ht="15" customHeight="1" thickBot="1">
      <c r="A983" s="119">
        <f>+IF(R983="√",1,IF(S983="√",1,IF(T983="√",1,IF(U983="√",1,IF(V983="√",1,"")))))</f>
        <v>1</v>
      </c>
      <c r="B983" s="918" t="str">
        <f>+IF('Formulario 1'!$E$60=2,"",IF(OR(C960="Educación Física",C960="Educación Musical",C960="Educación Religiosa",C960="Informática Educativa"),IF(D985=E985,"Lecciones de Taller Prevocacional asignadas",IF(D985&gt;E985,"Lecciones de Taller Prevocacional sin asignar","Lecciones de Taller Prevocacional sobreasignadas")),""))</f>
        <v/>
      </c>
      <c r="C983" s="919"/>
      <c r="D983" s="919"/>
      <c r="E983" s="919"/>
      <c r="F983" s="919"/>
      <c r="G983" s="920"/>
      <c r="H983" s="66"/>
      <c r="I983" s="849" t="s">
        <v>937</v>
      </c>
      <c r="J983" s="850"/>
      <c r="K983" s="851" t="s">
        <v>938</v>
      </c>
      <c r="L983" s="80" t="str">
        <f>IF(L982="n.a.","n.a.",IF(L981&gt;L982,"E",IF(L981&lt;L982,"S","√")))</f>
        <v>√</v>
      </c>
      <c r="M983" s="79" t="str">
        <f>IF(M982="n.a.","n.a.",IF(M981&gt;M982,"E",IF(M981&lt;M982,"S","√")))</f>
        <v>√</v>
      </c>
      <c r="N983" s="79" t="str">
        <f>IF(N982="n.a.","n.a.",IF(N981&gt;N982,"E",IF(N981&lt;N982,"S","√")))</f>
        <v>√</v>
      </c>
      <c r="O983" s="79" t="str">
        <f>IF(O982="n.a.","n.a.",IF(O981&gt;O982,"E",IF(O981&lt;O982,"S","√")))</f>
        <v>√</v>
      </c>
      <c r="P983" s="79" t="str">
        <f>IF(P982="n.a.","n.a.",IF(P981&gt;P982,"E",IF(P981&lt;P982,"S","√")))</f>
        <v>√</v>
      </c>
      <c r="Q983" s="81" t="str">
        <f>IF($C960="n.a.","n.a.",IF(L983="√",IF(M983="√",IF(N983="√",IF(O983="√",IF(P983="√","√","Er"),"Er"),"Er"),"Er"),"Er"))</f>
        <v>√</v>
      </c>
      <c r="R983" s="118" t="str">
        <f>IF(R962=2,IF(R981&gt;R982,"E",IF(R981&lt;R982,"S","√")),"")</f>
        <v/>
      </c>
      <c r="S983" s="118" t="str">
        <f>IF(S962=2,IF(S981&gt;S982,"E",IF(S981&lt;S982,"S","√")),"")</f>
        <v>√</v>
      </c>
      <c r="T983" s="118" t="str">
        <f>IF(T962=2,IF(T981&gt;T982,"E",IF(T981&lt;T982,"S","√")),"")</f>
        <v/>
      </c>
      <c r="U983" s="118" t="str">
        <f>IF(U962=2,IF(U981&gt;U982,"E",IF(U981&lt;U982,"S","√")),"")</f>
        <v/>
      </c>
      <c r="V983" s="118" t="str">
        <f>IF(V962=2,IF(V981&gt;V982,"E",IF(V981&lt;V982,"S","√")),"")</f>
        <v/>
      </c>
      <c r="AE983" s="1" t="str">
        <f t="shared" si="1181"/>
        <v/>
      </c>
      <c r="AF983" s="1">
        <f t="shared" si="1125"/>
        <v>0</v>
      </c>
      <c r="AG983" s="1">
        <f t="shared" ca="1" si="1130"/>
        <v>18</v>
      </c>
      <c r="AH983" s="1" t="str">
        <f t="shared" si="1126"/>
        <v/>
      </c>
      <c r="AI983" s="1" t="str">
        <f t="shared" si="1127"/>
        <v/>
      </c>
      <c r="AJ983" s="1" t="str">
        <f t="shared" si="1128"/>
        <v/>
      </c>
      <c r="AL983" s="167">
        <f t="shared" ref="AL983:BE983" si="1195">+IF($AE983="CC",SUMIF($R983:$V983,AL$9,$R1002:$V1002),0)</f>
        <v>0</v>
      </c>
      <c r="AM983" s="167">
        <f t="shared" si="1195"/>
        <v>0</v>
      </c>
      <c r="AN983" s="167">
        <f t="shared" si="1195"/>
        <v>0</v>
      </c>
      <c r="AO983" s="167">
        <f t="shared" si="1195"/>
        <v>0</v>
      </c>
      <c r="AP983" s="167">
        <f t="shared" si="1195"/>
        <v>0</v>
      </c>
      <c r="AQ983" s="167">
        <f t="shared" si="1195"/>
        <v>0</v>
      </c>
      <c r="AR983" s="167">
        <f t="shared" si="1195"/>
        <v>0</v>
      </c>
      <c r="AS983" s="167">
        <f t="shared" si="1195"/>
        <v>0</v>
      </c>
      <c r="AT983" s="167">
        <f t="shared" si="1195"/>
        <v>0</v>
      </c>
      <c r="AU983" s="167">
        <f t="shared" si="1195"/>
        <v>0</v>
      </c>
      <c r="AV983" s="167">
        <f t="shared" si="1195"/>
        <v>0</v>
      </c>
      <c r="AW983" s="167">
        <f t="shared" si="1195"/>
        <v>0</v>
      </c>
      <c r="AX983" s="167">
        <f t="shared" si="1195"/>
        <v>0</v>
      </c>
      <c r="AY983" s="167">
        <f t="shared" si="1195"/>
        <v>0</v>
      </c>
      <c r="AZ983" s="167">
        <f t="shared" si="1195"/>
        <v>0</v>
      </c>
      <c r="BA983" s="167">
        <f t="shared" si="1195"/>
        <v>0</v>
      </c>
      <c r="BB983" s="167">
        <f t="shared" si="1195"/>
        <v>0</v>
      </c>
      <c r="BC983" s="167">
        <f t="shared" si="1195"/>
        <v>0</v>
      </c>
      <c r="BD983" s="167">
        <f t="shared" si="1195"/>
        <v>0</v>
      </c>
      <c r="BE983" s="167">
        <f t="shared" si="1195"/>
        <v>0</v>
      </c>
    </row>
    <row r="984" spans="1:62" ht="15" customHeight="1" thickBot="1">
      <c r="A984" s="119"/>
      <c r="B984" s="921" t="str">
        <f>+IF('Formulario 1'!$E$64=2,"",IF('Cuadro de Personal'!F985=0,"",IF('Cuadro de Personal'!F985&lt;'Cuadro de Personal'!G985,"Lecciones de TIE sobreasignadas",IF('Cuadro de Personal'!F985&gt;'Cuadro de Personal'!G985,"Lecciones de TIE sin asignar","Lecciones de TIE asignadas -√-"))))</f>
        <v/>
      </c>
      <c r="C984" s="922"/>
      <c r="D984" s="922"/>
      <c r="E984" s="922"/>
      <c r="F984" s="922"/>
      <c r="G984" s="923"/>
      <c r="H984" s="66"/>
      <c r="I984" s="157"/>
      <c r="J984" s="157"/>
      <c r="K984" s="157"/>
      <c r="L984" s="118"/>
      <c r="M984" s="118"/>
      <c r="N984" s="118"/>
      <c r="O984" s="118"/>
      <c r="P984" s="118"/>
      <c r="Q984" s="118"/>
      <c r="R984" s="118"/>
      <c r="T984" s="852" t="str">
        <f>+IF((Q982-Z981)&gt;-1,"Lecciones sin asignar en propiedad:","Exceso de lecciones asignadas en propiedad:")</f>
        <v>Lecciones sin asignar en propiedad:</v>
      </c>
      <c r="U984" s="853"/>
      <c r="V984" s="853"/>
      <c r="W984" s="853"/>
      <c r="X984" s="853"/>
      <c r="Y984" s="853"/>
      <c r="Z984" s="853"/>
      <c r="AA984" s="213">
        <f>+Q982-Z981</f>
        <v>0</v>
      </c>
      <c r="AE984" s="1" t="str">
        <f t="shared" si="1181"/>
        <v/>
      </c>
      <c r="AF984" s="1">
        <f t="shared" si="1125"/>
        <v>0</v>
      </c>
      <c r="AG984" s="1">
        <f t="shared" ca="1" si="1130"/>
        <v>18</v>
      </c>
      <c r="AH984" s="1" t="str">
        <f t="shared" si="1126"/>
        <v/>
      </c>
      <c r="AI984" s="1" t="str">
        <f t="shared" si="1127"/>
        <v/>
      </c>
      <c r="AJ984" s="1" t="str">
        <f t="shared" si="1128"/>
        <v/>
      </c>
      <c r="AL984" s="167">
        <f t="shared" ref="AL984:BE984" si="1196">+IF($AE984="CC",SUMIF($R984:$V984,AL$9,$R1003:$V1003),0)</f>
        <v>0</v>
      </c>
      <c r="AM984" s="167">
        <f t="shared" si="1196"/>
        <v>0</v>
      </c>
      <c r="AN984" s="167">
        <f t="shared" si="1196"/>
        <v>0</v>
      </c>
      <c r="AO984" s="167">
        <f t="shared" si="1196"/>
        <v>0</v>
      </c>
      <c r="AP984" s="167">
        <f t="shared" si="1196"/>
        <v>0</v>
      </c>
      <c r="AQ984" s="167">
        <f t="shared" si="1196"/>
        <v>0</v>
      </c>
      <c r="AR984" s="167">
        <f t="shared" si="1196"/>
        <v>0</v>
      </c>
      <c r="AS984" s="167">
        <f t="shared" si="1196"/>
        <v>0</v>
      </c>
      <c r="AT984" s="167">
        <f t="shared" si="1196"/>
        <v>0</v>
      </c>
      <c r="AU984" s="167">
        <f t="shared" si="1196"/>
        <v>0</v>
      </c>
      <c r="AV984" s="167">
        <f t="shared" si="1196"/>
        <v>0</v>
      </c>
      <c r="AW984" s="167">
        <f t="shared" si="1196"/>
        <v>0</v>
      </c>
      <c r="AX984" s="167">
        <f t="shared" si="1196"/>
        <v>0</v>
      </c>
      <c r="AY984" s="167">
        <f t="shared" si="1196"/>
        <v>0</v>
      </c>
      <c r="AZ984" s="167">
        <f t="shared" si="1196"/>
        <v>0</v>
      </c>
      <c r="BA984" s="167">
        <f t="shared" si="1196"/>
        <v>0</v>
      </c>
      <c r="BB984" s="167">
        <f t="shared" si="1196"/>
        <v>0</v>
      </c>
      <c r="BC984" s="167">
        <f t="shared" si="1196"/>
        <v>0</v>
      </c>
      <c r="BD984" s="167">
        <f t="shared" si="1196"/>
        <v>0</v>
      </c>
      <c r="BE984" s="167">
        <f t="shared" si="1196"/>
        <v>0</v>
      </c>
      <c r="BJ984" s="1">
        <f>+IF(OR(B984="",B984="Lecciones de TIE asignadas -√-"),1,0)</f>
        <v>1</v>
      </c>
    </row>
    <row r="985" spans="1:62" ht="15" customHeight="1" thickBot="1">
      <c r="A985" s="119"/>
      <c r="C985" s="78"/>
      <c r="D985" s="176">
        <f>IF($C960="n.a.","n.a.",LOOKUP($A953,'Hoja de Cálculo'!$S$20:$S$45,'Hoja de Cálculo'!AB$20:AB$45))</f>
        <v>0</v>
      </c>
      <c r="E985" s="177">
        <f>+IF(R962=12,R981,IF(S962=12,S981,IF(T962=12,T981,IF(U962=12,U981,IF(V962=12,V981,0)))))</f>
        <v>0</v>
      </c>
      <c r="F985" s="186">
        <f>IF($C960="n.a.",0,LOOKUP($A953,'Hoja de Cálculo'!$S$20:$S$45,'Hoja de Cálculo'!$AL$20:$AL$45))</f>
        <v>0</v>
      </c>
      <c r="G985" s="177">
        <f>+IF(R962=9,R981,0)+IF(S962=9,S981,0)+IF(T962=9,T981,0)+IF(U962=9,U981,0)+IF(V962=9,V981,0)</f>
        <v>0</v>
      </c>
      <c r="H985" s="66"/>
      <c r="I985" s="157"/>
      <c r="J985" s="157"/>
      <c r="K985" s="157"/>
      <c r="L985" s="118"/>
      <c r="M985" s="118"/>
      <c r="N985" s="118"/>
      <c r="O985" s="118"/>
      <c r="P985" s="118"/>
      <c r="Q985" s="854" t="str">
        <f>IF(AA984&lt;0,IF(AA985="","Exceso de lecciones en propiedad asignadas en lecciones Co-curriculares","Exceso de lecciones en propiedad sin asignar:"),"")</f>
        <v/>
      </c>
      <c r="R985" s="855"/>
      <c r="S985" s="855"/>
      <c r="T985" s="855"/>
      <c r="U985" s="855"/>
      <c r="V985" s="855"/>
      <c r="W985" s="855"/>
      <c r="X985" s="855"/>
      <c r="Y985" s="855"/>
      <c r="Z985" s="855"/>
      <c r="AA985" s="156" t="str">
        <f>+IF(AA984&lt;0,IF(W981&gt;=Z981,"",W981-Z981),"")</f>
        <v/>
      </c>
      <c r="AE985" s="1" t="str">
        <f t="shared" si="1181"/>
        <v/>
      </c>
      <c r="AF985" s="1">
        <f t="shared" si="1125"/>
        <v>0</v>
      </c>
      <c r="AG985" s="1">
        <f t="shared" ca="1" si="1130"/>
        <v>18</v>
      </c>
      <c r="AH985" s="1" t="str">
        <f t="shared" si="1126"/>
        <v/>
      </c>
      <c r="AI985" s="1" t="str">
        <f t="shared" si="1127"/>
        <v/>
      </c>
      <c r="AJ985" s="1" t="str">
        <f t="shared" si="1128"/>
        <v/>
      </c>
      <c r="AL985" s="167">
        <f t="shared" ref="AL985:BE985" si="1197">+IF($AE985="CC",SUMIF($R985:$V985,AL$9,$R1004:$V1004),0)</f>
        <v>0</v>
      </c>
      <c r="AM985" s="167">
        <f t="shared" si="1197"/>
        <v>0</v>
      </c>
      <c r="AN985" s="167">
        <f t="shared" si="1197"/>
        <v>0</v>
      </c>
      <c r="AO985" s="167">
        <f t="shared" si="1197"/>
        <v>0</v>
      </c>
      <c r="AP985" s="167">
        <f t="shared" si="1197"/>
        <v>0</v>
      </c>
      <c r="AQ985" s="167">
        <f t="shared" si="1197"/>
        <v>0</v>
      </c>
      <c r="AR985" s="167">
        <f t="shared" si="1197"/>
        <v>0</v>
      </c>
      <c r="AS985" s="167">
        <f t="shared" si="1197"/>
        <v>0</v>
      </c>
      <c r="AT985" s="167">
        <f t="shared" si="1197"/>
        <v>0</v>
      </c>
      <c r="AU985" s="167">
        <f t="shared" si="1197"/>
        <v>0</v>
      </c>
      <c r="AV985" s="167">
        <f t="shared" si="1197"/>
        <v>0</v>
      </c>
      <c r="AW985" s="167">
        <f t="shared" si="1197"/>
        <v>0</v>
      </c>
      <c r="AX985" s="167">
        <f t="shared" si="1197"/>
        <v>0</v>
      </c>
      <c r="AY985" s="167">
        <f t="shared" si="1197"/>
        <v>0</v>
      </c>
      <c r="AZ985" s="167">
        <f t="shared" si="1197"/>
        <v>0</v>
      </c>
      <c r="BA985" s="167">
        <f t="shared" si="1197"/>
        <v>0</v>
      </c>
      <c r="BB985" s="167">
        <f t="shared" si="1197"/>
        <v>0</v>
      </c>
      <c r="BC985" s="167">
        <f t="shared" si="1197"/>
        <v>0</v>
      </c>
      <c r="BD985" s="167">
        <f t="shared" si="1197"/>
        <v>0</v>
      </c>
      <c r="BE985" s="167">
        <f t="shared" si="1197"/>
        <v>0</v>
      </c>
      <c r="BG985" s="167">
        <f>+IF(AA985&lt;0,-AA985,0)</f>
        <v>0</v>
      </c>
    </row>
    <row r="986" spans="1:62" ht="7.5" customHeight="1" thickBot="1">
      <c r="C986" s="78"/>
      <c r="D986" s="78"/>
      <c r="E986" s="78"/>
      <c r="F986" s="78"/>
      <c r="G986" s="78"/>
      <c r="AE986" s="1" t="str">
        <f t="shared" si="1181"/>
        <v/>
      </c>
      <c r="AF986" s="1">
        <f t="shared" si="1125"/>
        <v>0</v>
      </c>
      <c r="AG986" s="1">
        <f t="shared" ca="1" si="1130"/>
        <v>18</v>
      </c>
      <c r="AH986" s="1" t="str">
        <f t="shared" si="1126"/>
        <v/>
      </c>
      <c r="AI986" s="1" t="str">
        <f t="shared" si="1127"/>
        <v/>
      </c>
      <c r="AJ986" s="1" t="str">
        <f t="shared" si="1128"/>
        <v/>
      </c>
      <c r="AL986" s="167">
        <f t="shared" ref="AL986:BE986" si="1198">+IF($AE986="CC",SUMIF($R986:$V986,AL$9,$R1005:$V1005),0)</f>
        <v>0</v>
      </c>
      <c r="AM986" s="167">
        <f t="shared" si="1198"/>
        <v>0</v>
      </c>
      <c r="AN986" s="167">
        <f t="shared" si="1198"/>
        <v>0</v>
      </c>
      <c r="AO986" s="167">
        <f t="shared" si="1198"/>
        <v>0</v>
      </c>
      <c r="AP986" s="167">
        <f t="shared" si="1198"/>
        <v>0</v>
      </c>
      <c r="AQ986" s="167">
        <f t="shared" si="1198"/>
        <v>0</v>
      </c>
      <c r="AR986" s="167">
        <f t="shared" si="1198"/>
        <v>0</v>
      </c>
      <c r="AS986" s="167">
        <f t="shared" si="1198"/>
        <v>0</v>
      </c>
      <c r="AT986" s="167">
        <f t="shared" si="1198"/>
        <v>0</v>
      </c>
      <c r="AU986" s="167">
        <f t="shared" si="1198"/>
        <v>0</v>
      </c>
      <c r="AV986" s="167">
        <f t="shared" si="1198"/>
        <v>0</v>
      </c>
      <c r="AW986" s="167">
        <f t="shared" si="1198"/>
        <v>0</v>
      </c>
      <c r="AX986" s="167">
        <f t="shared" si="1198"/>
        <v>0</v>
      </c>
      <c r="AY986" s="167">
        <f t="shared" si="1198"/>
        <v>0</v>
      </c>
      <c r="AZ986" s="167">
        <f t="shared" si="1198"/>
        <v>0</v>
      </c>
      <c r="BA986" s="167">
        <f t="shared" si="1198"/>
        <v>0</v>
      </c>
      <c r="BB986" s="167">
        <f t="shared" si="1198"/>
        <v>0</v>
      </c>
      <c r="BC986" s="167">
        <f t="shared" si="1198"/>
        <v>0</v>
      </c>
      <c r="BD986" s="167">
        <f t="shared" si="1198"/>
        <v>0</v>
      </c>
      <c r="BE986" s="167">
        <f t="shared" si="1198"/>
        <v>0</v>
      </c>
      <c r="BG986" s="167"/>
    </row>
    <row r="987" spans="1:62" ht="15.75" customHeight="1">
      <c r="C987" s="856" t="s">
        <v>939</v>
      </c>
      <c r="D987" s="857"/>
      <c r="E987" s="857"/>
      <c r="F987" s="303"/>
      <c r="G987" s="303"/>
      <c r="H987" s="303"/>
      <c r="I987" s="303"/>
      <c r="J987" s="303"/>
      <c r="K987" s="303"/>
      <c r="L987" s="303"/>
      <c r="M987" s="303"/>
      <c r="N987" s="303"/>
      <c r="O987" s="303"/>
      <c r="P987" s="303"/>
      <c r="Q987" s="303"/>
      <c r="R987" s="303"/>
      <c r="S987" s="303"/>
      <c r="T987" s="303"/>
      <c r="U987" s="303"/>
      <c r="V987" s="303"/>
      <c r="W987" s="303"/>
      <c r="X987" s="168"/>
      <c r="Y987" s="303"/>
      <c r="Z987" s="303"/>
      <c r="AA987" s="82"/>
      <c r="AE987" s="1" t="str">
        <f t="shared" si="1181"/>
        <v/>
      </c>
      <c r="AF987" s="1">
        <f t="shared" ca="1" si="1125"/>
        <v>0</v>
      </c>
      <c r="AG987" s="1">
        <f t="shared" ca="1" si="1130"/>
        <v>18</v>
      </c>
      <c r="AH987" s="1" t="str">
        <f t="shared" ca="1" si="1126"/>
        <v/>
      </c>
      <c r="AI987" s="1" t="str">
        <f t="shared" ca="1" si="1127"/>
        <v/>
      </c>
      <c r="AJ987" s="1" t="str">
        <f t="shared" ca="1" si="1128"/>
        <v/>
      </c>
      <c r="AL987" s="167">
        <f t="shared" ref="AL987:BE987" si="1199">+IF($AE987="CC",SUMIF($R987:$V987,AL$9,$R1006:$V1006),0)</f>
        <v>0</v>
      </c>
      <c r="AM987" s="167">
        <f t="shared" si="1199"/>
        <v>0</v>
      </c>
      <c r="AN987" s="167">
        <f t="shared" si="1199"/>
        <v>0</v>
      </c>
      <c r="AO987" s="167">
        <f t="shared" si="1199"/>
        <v>0</v>
      </c>
      <c r="AP987" s="167">
        <f t="shared" si="1199"/>
        <v>0</v>
      </c>
      <c r="AQ987" s="167">
        <f t="shared" si="1199"/>
        <v>0</v>
      </c>
      <c r="AR987" s="167">
        <f t="shared" si="1199"/>
        <v>0</v>
      </c>
      <c r="AS987" s="167">
        <f t="shared" si="1199"/>
        <v>0</v>
      </c>
      <c r="AT987" s="167">
        <f t="shared" si="1199"/>
        <v>0</v>
      </c>
      <c r="AU987" s="167">
        <f t="shared" si="1199"/>
        <v>0</v>
      </c>
      <c r="AV987" s="167">
        <f t="shared" si="1199"/>
        <v>0</v>
      </c>
      <c r="AW987" s="167">
        <f t="shared" si="1199"/>
        <v>0</v>
      </c>
      <c r="AX987" s="167">
        <f t="shared" si="1199"/>
        <v>0</v>
      </c>
      <c r="AY987" s="167">
        <f t="shared" si="1199"/>
        <v>0</v>
      </c>
      <c r="AZ987" s="167">
        <f t="shared" si="1199"/>
        <v>0</v>
      </c>
      <c r="BA987" s="167">
        <f t="shared" si="1199"/>
        <v>0</v>
      </c>
      <c r="BB987" s="167">
        <f t="shared" si="1199"/>
        <v>0</v>
      </c>
      <c r="BC987" s="167">
        <f t="shared" si="1199"/>
        <v>0</v>
      </c>
      <c r="BD987" s="167">
        <f t="shared" si="1199"/>
        <v>0</v>
      </c>
      <c r="BE987" s="167">
        <f t="shared" si="1199"/>
        <v>0</v>
      </c>
      <c r="BG987" s="167"/>
    </row>
    <row r="988" spans="1:62" ht="15.75" customHeight="1">
      <c r="C988" s="836" t="s">
        <v>940</v>
      </c>
      <c r="D988" s="837"/>
      <c r="E988" s="837"/>
      <c r="F988" s="837"/>
      <c r="G988" s="837"/>
      <c r="H988" s="837"/>
      <c r="I988" s="837"/>
      <c r="J988" s="837"/>
      <c r="K988" s="837"/>
      <c r="L988" s="837"/>
      <c r="M988" s="837"/>
      <c r="N988" s="837"/>
      <c r="O988" s="837"/>
      <c r="P988" s="837"/>
      <c r="Q988" s="837"/>
      <c r="R988" s="837"/>
      <c r="S988" s="837"/>
      <c r="T988" s="837"/>
      <c r="U988" s="837"/>
      <c r="V988" s="837"/>
      <c r="W988" s="837"/>
      <c r="X988" s="837"/>
      <c r="Y988" s="837"/>
      <c r="Z988" s="837"/>
      <c r="AA988" s="838"/>
      <c r="AE988" s="1" t="str">
        <f t="shared" si="1181"/>
        <v/>
      </c>
      <c r="AF988" s="1">
        <f t="shared" si="1125"/>
        <v>0</v>
      </c>
      <c r="AG988" s="1">
        <f t="shared" ca="1" si="1130"/>
        <v>18</v>
      </c>
      <c r="AH988" s="1" t="str">
        <f t="shared" si="1126"/>
        <v/>
      </c>
      <c r="AI988" s="1" t="str">
        <f t="shared" si="1127"/>
        <v/>
      </c>
      <c r="AJ988" s="1" t="str">
        <f t="shared" si="1128"/>
        <v/>
      </c>
      <c r="AL988" s="167">
        <f t="shared" ref="AL988:BE988" si="1200">+IF($AE988="CC",SUMIF($R988:$V988,AL$9,$R1007:$V1007),0)</f>
        <v>0</v>
      </c>
      <c r="AM988" s="167">
        <f t="shared" si="1200"/>
        <v>0</v>
      </c>
      <c r="AN988" s="167">
        <f t="shared" si="1200"/>
        <v>0</v>
      </c>
      <c r="AO988" s="167">
        <f t="shared" si="1200"/>
        <v>0</v>
      </c>
      <c r="AP988" s="167">
        <f t="shared" si="1200"/>
        <v>0</v>
      </c>
      <c r="AQ988" s="167">
        <f t="shared" si="1200"/>
        <v>0</v>
      </c>
      <c r="AR988" s="167">
        <f t="shared" si="1200"/>
        <v>0</v>
      </c>
      <c r="AS988" s="167">
        <f t="shared" si="1200"/>
        <v>0</v>
      </c>
      <c r="AT988" s="167">
        <f t="shared" si="1200"/>
        <v>0</v>
      </c>
      <c r="AU988" s="167">
        <f t="shared" si="1200"/>
        <v>0</v>
      </c>
      <c r="AV988" s="167">
        <f t="shared" si="1200"/>
        <v>0</v>
      </c>
      <c r="AW988" s="167">
        <f t="shared" si="1200"/>
        <v>0</v>
      </c>
      <c r="AX988" s="167">
        <f t="shared" si="1200"/>
        <v>0</v>
      </c>
      <c r="AY988" s="167">
        <f t="shared" si="1200"/>
        <v>0</v>
      </c>
      <c r="AZ988" s="167">
        <f t="shared" si="1200"/>
        <v>0</v>
      </c>
      <c r="BA988" s="167">
        <f t="shared" si="1200"/>
        <v>0</v>
      </c>
      <c r="BB988" s="167">
        <f t="shared" si="1200"/>
        <v>0</v>
      </c>
      <c r="BC988" s="167">
        <f t="shared" si="1200"/>
        <v>0</v>
      </c>
      <c r="BD988" s="167">
        <f t="shared" si="1200"/>
        <v>0</v>
      </c>
      <c r="BE988" s="167">
        <f t="shared" si="1200"/>
        <v>0</v>
      </c>
      <c r="BG988" s="167"/>
    </row>
    <row r="989" spans="1:62" ht="15.75" customHeight="1">
      <c r="C989" s="836" t="s">
        <v>1025</v>
      </c>
      <c r="D989" s="837"/>
      <c r="E989" s="837"/>
      <c r="F989" s="837"/>
      <c r="G989" s="837"/>
      <c r="H989" s="837"/>
      <c r="I989" s="837"/>
      <c r="J989" s="837"/>
      <c r="K989" s="837"/>
      <c r="L989" s="837"/>
      <c r="M989" s="837"/>
      <c r="N989" s="837"/>
      <c r="O989" s="837"/>
      <c r="P989" s="837"/>
      <c r="Q989" s="837"/>
      <c r="R989" s="837"/>
      <c r="S989" s="837"/>
      <c r="T989" s="837"/>
      <c r="U989" s="837"/>
      <c r="V989" s="837"/>
      <c r="W989" s="837"/>
      <c r="X989" s="837"/>
      <c r="Y989" s="837"/>
      <c r="Z989" s="837"/>
      <c r="AA989" s="838"/>
      <c r="AE989" s="1" t="str">
        <f t="shared" si="1181"/>
        <v/>
      </c>
      <c r="AF989" s="1">
        <f t="shared" si="1125"/>
        <v>0</v>
      </c>
      <c r="AG989" s="1">
        <f t="shared" ca="1" si="1130"/>
        <v>18</v>
      </c>
      <c r="AH989" s="1" t="str">
        <f t="shared" si="1126"/>
        <v/>
      </c>
      <c r="AI989" s="1" t="str">
        <f t="shared" si="1127"/>
        <v/>
      </c>
      <c r="AJ989" s="1" t="str">
        <f t="shared" si="1128"/>
        <v/>
      </c>
      <c r="AL989" s="167">
        <f t="shared" ref="AL989:BE989" si="1201">+IF($AE989="CC",SUMIF($R989:$V989,AL$9,$R1008:$V1008),0)</f>
        <v>0</v>
      </c>
      <c r="AM989" s="167">
        <f t="shared" si="1201"/>
        <v>0</v>
      </c>
      <c r="AN989" s="167">
        <f t="shared" si="1201"/>
        <v>0</v>
      </c>
      <c r="AO989" s="167">
        <f t="shared" si="1201"/>
        <v>0</v>
      </c>
      <c r="AP989" s="167">
        <f t="shared" si="1201"/>
        <v>0</v>
      </c>
      <c r="AQ989" s="167">
        <f t="shared" si="1201"/>
        <v>0</v>
      </c>
      <c r="AR989" s="167">
        <f t="shared" si="1201"/>
        <v>0</v>
      </c>
      <c r="AS989" s="167">
        <f t="shared" si="1201"/>
        <v>0</v>
      </c>
      <c r="AT989" s="167">
        <f t="shared" si="1201"/>
        <v>0</v>
      </c>
      <c r="AU989" s="167">
        <f t="shared" si="1201"/>
        <v>0</v>
      </c>
      <c r="AV989" s="167">
        <f t="shared" si="1201"/>
        <v>0</v>
      </c>
      <c r="AW989" s="167">
        <f t="shared" si="1201"/>
        <v>0</v>
      </c>
      <c r="AX989" s="167">
        <f t="shared" si="1201"/>
        <v>0</v>
      </c>
      <c r="AY989" s="167">
        <f t="shared" si="1201"/>
        <v>0</v>
      </c>
      <c r="AZ989" s="167">
        <f t="shared" si="1201"/>
        <v>0</v>
      </c>
      <c r="BA989" s="167">
        <f t="shared" si="1201"/>
        <v>0</v>
      </c>
      <c r="BB989" s="167">
        <f t="shared" si="1201"/>
        <v>0</v>
      </c>
      <c r="BC989" s="167">
        <f t="shared" si="1201"/>
        <v>0</v>
      </c>
      <c r="BD989" s="167">
        <f t="shared" si="1201"/>
        <v>0</v>
      </c>
      <c r="BE989" s="167">
        <f t="shared" si="1201"/>
        <v>0</v>
      </c>
      <c r="BG989" s="167"/>
    </row>
    <row r="990" spans="1:62">
      <c r="C990" s="839" t="s">
        <v>1022</v>
      </c>
      <c r="D990" s="837"/>
      <c r="E990" s="837"/>
      <c r="F990" s="837"/>
      <c r="G990" s="837"/>
      <c r="H990" s="837"/>
      <c r="I990" s="837"/>
      <c r="J990" s="837"/>
      <c r="K990" s="837"/>
      <c r="L990" s="837"/>
      <c r="M990" s="837"/>
      <c r="N990" s="837"/>
      <c r="O990" s="837"/>
      <c r="P990" s="837"/>
      <c r="Q990" s="837"/>
      <c r="R990" s="837"/>
      <c r="S990" s="837"/>
      <c r="T990" s="837"/>
      <c r="U990" s="837"/>
      <c r="V990" s="837"/>
      <c r="W990" s="837"/>
      <c r="X990" s="837"/>
      <c r="Y990" s="837"/>
      <c r="Z990" s="837"/>
      <c r="AA990" s="838"/>
      <c r="AE990" s="1" t="str">
        <f t="shared" si="1181"/>
        <v/>
      </c>
      <c r="AF990" s="1">
        <f t="shared" ref="AF990:AF1053" si="1202">+IF(Z1017="Hoja de Cálculo",1,0)</f>
        <v>0</v>
      </c>
      <c r="AG990" s="1">
        <f t="shared" ca="1" si="1130"/>
        <v>18</v>
      </c>
      <c r="AH990" s="1" t="str">
        <f t="shared" ref="AH990:AH1053" si="1203">+IF(AF990=1,AG990,"")</f>
        <v/>
      </c>
      <c r="AI990" s="1" t="str">
        <f t="shared" ref="AI990:AI1053" si="1204">+IF(AF990=1,CONCATENATE("CP",AG990),"")</f>
        <v/>
      </c>
      <c r="AJ990" s="1" t="str">
        <f t="shared" ref="AJ990:AJ1053" si="1205">+IF(AF990=1,AB990,"")</f>
        <v/>
      </c>
      <c r="AL990" s="167">
        <f t="shared" ref="AL990:BE990" si="1206">+IF($AE990="CC",SUMIF($R990:$V990,AL$9,$R1009:$V1009),0)</f>
        <v>0</v>
      </c>
      <c r="AM990" s="167">
        <f t="shared" si="1206"/>
        <v>0</v>
      </c>
      <c r="AN990" s="167">
        <f t="shared" si="1206"/>
        <v>0</v>
      </c>
      <c r="AO990" s="167">
        <f t="shared" si="1206"/>
        <v>0</v>
      </c>
      <c r="AP990" s="167">
        <f t="shared" si="1206"/>
        <v>0</v>
      </c>
      <c r="AQ990" s="167">
        <f t="shared" si="1206"/>
        <v>0</v>
      </c>
      <c r="AR990" s="167">
        <f t="shared" si="1206"/>
        <v>0</v>
      </c>
      <c r="AS990" s="167">
        <f t="shared" si="1206"/>
        <v>0</v>
      </c>
      <c r="AT990" s="167">
        <f t="shared" si="1206"/>
        <v>0</v>
      </c>
      <c r="AU990" s="167">
        <f t="shared" si="1206"/>
        <v>0</v>
      </c>
      <c r="AV990" s="167">
        <f t="shared" si="1206"/>
        <v>0</v>
      </c>
      <c r="AW990" s="167">
        <f t="shared" si="1206"/>
        <v>0</v>
      </c>
      <c r="AX990" s="167">
        <f t="shared" si="1206"/>
        <v>0</v>
      </c>
      <c r="AY990" s="167">
        <f t="shared" si="1206"/>
        <v>0</v>
      </c>
      <c r="AZ990" s="167">
        <f t="shared" si="1206"/>
        <v>0</v>
      </c>
      <c r="BA990" s="167">
        <f t="shared" si="1206"/>
        <v>0</v>
      </c>
      <c r="BB990" s="167">
        <f t="shared" si="1206"/>
        <v>0</v>
      </c>
      <c r="BC990" s="167">
        <f t="shared" si="1206"/>
        <v>0</v>
      </c>
      <c r="BD990" s="167">
        <f t="shared" si="1206"/>
        <v>0</v>
      </c>
      <c r="BE990" s="167">
        <f t="shared" si="1206"/>
        <v>0</v>
      </c>
      <c r="BG990" s="167"/>
    </row>
    <row r="991" spans="1:62" ht="15" customHeight="1">
      <c r="C991" s="836" t="s">
        <v>941</v>
      </c>
      <c r="D991" s="837"/>
      <c r="E991" s="837"/>
      <c r="F991" s="837"/>
      <c r="G991" s="837"/>
      <c r="H991" s="837"/>
      <c r="I991" s="837"/>
      <c r="J991" s="837"/>
      <c r="K991" s="837"/>
      <c r="L991" s="837"/>
      <c r="M991" s="837"/>
      <c r="N991" s="837"/>
      <c r="O991" s="837"/>
      <c r="P991" s="837"/>
      <c r="Q991" s="837"/>
      <c r="R991" s="837"/>
      <c r="S991" s="837"/>
      <c r="T991" s="837"/>
      <c r="U991" s="837"/>
      <c r="V991" s="837"/>
      <c r="W991" s="837"/>
      <c r="X991" s="837"/>
      <c r="Y991" s="837"/>
      <c r="Z991" s="837"/>
      <c r="AA991" s="838"/>
      <c r="AE991" s="1" t="str">
        <f t="shared" si="1181"/>
        <v/>
      </c>
      <c r="AF991" s="1">
        <f t="shared" si="1202"/>
        <v>0</v>
      </c>
      <c r="AG991" s="1">
        <f t="shared" ref="AG991:AG1054" ca="1" si="1207">+AG990+AF991</f>
        <v>18</v>
      </c>
      <c r="AH991" s="1" t="str">
        <f t="shared" si="1203"/>
        <v/>
      </c>
      <c r="AI991" s="1" t="str">
        <f t="shared" si="1204"/>
        <v/>
      </c>
      <c r="AJ991" s="1" t="str">
        <f t="shared" si="1205"/>
        <v/>
      </c>
      <c r="AL991" s="167">
        <f t="shared" ref="AL991:BE991" si="1208">+IF($AE991="CC",SUMIF($R991:$V991,AL$9,$R1010:$V1010),0)</f>
        <v>0</v>
      </c>
      <c r="AM991" s="167">
        <f t="shared" si="1208"/>
        <v>0</v>
      </c>
      <c r="AN991" s="167">
        <f t="shared" si="1208"/>
        <v>0</v>
      </c>
      <c r="AO991" s="167">
        <f t="shared" si="1208"/>
        <v>0</v>
      </c>
      <c r="AP991" s="167">
        <f t="shared" si="1208"/>
        <v>0</v>
      </c>
      <c r="AQ991" s="167">
        <f t="shared" si="1208"/>
        <v>0</v>
      </c>
      <c r="AR991" s="167">
        <f t="shared" si="1208"/>
        <v>0</v>
      </c>
      <c r="AS991" s="167">
        <f t="shared" si="1208"/>
        <v>0</v>
      </c>
      <c r="AT991" s="167">
        <f t="shared" si="1208"/>
        <v>0</v>
      </c>
      <c r="AU991" s="167">
        <f t="shared" si="1208"/>
        <v>0</v>
      </c>
      <c r="AV991" s="167">
        <f t="shared" si="1208"/>
        <v>0</v>
      </c>
      <c r="AW991" s="167">
        <f t="shared" si="1208"/>
        <v>0</v>
      </c>
      <c r="AX991" s="167">
        <f t="shared" si="1208"/>
        <v>0</v>
      </c>
      <c r="AY991" s="167">
        <f t="shared" si="1208"/>
        <v>0</v>
      </c>
      <c r="AZ991" s="167">
        <f t="shared" si="1208"/>
        <v>0</v>
      </c>
      <c r="BA991" s="167">
        <f t="shared" si="1208"/>
        <v>0</v>
      </c>
      <c r="BB991" s="167">
        <f t="shared" si="1208"/>
        <v>0</v>
      </c>
      <c r="BC991" s="167">
        <f t="shared" si="1208"/>
        <v>0</v>
      </c>
      <c r="BD991" s="167">
        <f t="shared" si="1208"/>
        <v>0</v>
      </c>
      <c r="BE991" s="167">
        <f t="shared" si="1208"/>
        <v>0</v>
      </c>
      <c r="BG991" s="167"/>
    </row>
    <row r="992" spans="1:62" ht="15" customHeight="1" thickBot="1">
      <c r="C992" s="840" t="s">
        <v>942</v>
      </c>
      <c r="D992" s="841"/>
      <c r="E992" s="841"/>
      <c r="F992" s="841"/>
      <c r="G992" s="841"/>
      <c r="H992" s="841"/>
      <c r="I992" s="841"/>
      <c r="J992" s="841"/>
      <c r="K992" s="841"/>
      <c r="L992" s="841"/>
      <c r="M992" s="841"/>
      <c r="N992" s="841"/>
      <c r="O992" s="841"/>
      <c r="P992" s="841"/>
      <c r="Q992" s="841"/>
      <c r="R992" s="841"/>
      <c r="S992" s="841"/>
      <c r="T992" s="841"/>
      <c r="U992" s="841"/>
      <c r="V992" s="841"/>
      <c r="W992" s="841"/>
      <c r="X992" s="841"/>
      <c r="Y992" s="841"/>
      <c r="Z992" s="841"/>
      <c r="AA992" s="842"/>
      <c r="AE992" s="1" t="str">
        <f t="shared" si="1181"/>
        <v/>
      </c>
      <c r="AF992" s="1">
        <f t="shared" si="1202"/>
        <v>0</v>
      </c>
      <c r="AG992" s="1">
        <f t="shared" ca="1" si="1207"/>
        <v>18</v>
      </c>
      <c r="AH992" s="1" t="str">
        <f t="shared" si="1203"/>
        <v/>
      </c>
      <c r="AI992" s="1" t="str">
        <f t="shared" si="1204"/>
        <v/>
      </c>
      <c r="AJ992" s="1" t="str">
        <f t="shared" si="1205"/>
        <v/>
      </c>
      <c r="AL992" s="167">
        <f t="shared" ref="AL992:BE992" si="1209">+IF($AE992="CC",SUMIF($R992:$V992,AL$9,$R1011:$V1011),0)</f>
        <v>0</v>
      </c>
      <c r="AM992" s="167">
        <f t="shared" si="1209"/>
        <v>0</v>
      </c>
      <c r="AN992" s="167">
        <f t="shared" si="1209"/>
        <v>0</v>
      </c>
      <c r="AO992" s="167">
        <f t="shared" si="1209"/>
        <v>0</v>
      </c>
      <c r="AP992" s="167">
        <f t="shared" si="1209"/>
        <v>0</v>
      </c>
      <c r="AQ992" s="167">
        <f t="shared" si="1209"/>
        <v>0</v>
      </c>
      <c r="AR992" s="167">
        <f t="shared" si="1209"/>
        <v>0</v>
      </c>
      <c r="AS992" s="167">
        <f t="shared" si="1209"/>
        <v>0</v>
      </c>
      <c r="AT992" s="167">
        <f t="shared" si="1209"/>
        <v>0</v>
      </c>
      <c r="AU992" s="167">
        <f t="shared" si="1209"/>
        <v>0</v>
      </c>
      <c r="AV992" s="167">
        <f t="shared" si="1209"/>
        <v>0</v>
      </c>
      <c r="AW992" s="167">
        <f t="shared" si="1209"/>
        <v>0</v>
      </c>
      <c r="AX992" s="167">
        <f t="shared" si="1209"/>
        <v>0</v>
      </c>
      <c r="AY992" s="167">
        <f t="shared" si="1209"/>
        <v>0</v>
      </c>
      <c r="AZ992" s="167">
        <f t="shared" si="1209"/>
        <v>0</v>
      </c>
      <c r="BA992" s="167">
        <f t="shared" si="1209"/>
        <v>0</v>
      </c>
      <c r="BB992" s="167">
        <f t="shared" si="1209"/>
        <v>0</v>
      </c>
      <c r="BC992" s="167">
        <f t="shared" si="1209"/>
        <v>0</v>
      </c>
      <c r="BD992" s="167">
        <f t="shared" si="1209"/>
        <v>0</v>
      </c>
      <c r="BE992" s="167">
        <f t="shared" si="1209"/>
        <v>0</v>
      </c>
      <c r="BG992" s="167"/>
    </row>
    <row r="993" spans="3:59" ht="7.5" customHeight="1" thickBot="1">
      <c r="AE993" s="1" t="str">
        <f t="shared" si="1181"/>
        <v/>
      </c>
      <c r="AF993" s="1">
        <f t="shared" si="1202"/>
        <v>0</v>
      </c>
      <c r="AG993" s="1">
        <f t="shared" ca="1" si="1207"/>
        <v>18</v>
      </c>
      <c r="AH993" s="1" t="str">
        <f t="shared" si="1203"/>
        <v/>
      </c>
      <c r="AI993" s="1" t="str">
        <f t="shared" si="1204"/>
        <v/>
      </c>
      <c r="AJ993" s="1" t="str">
        <f t="shared" si="1205"/>
        <v/>
      </c>
      <c r="AL993" s="167">
        <f t="shared" ref="AL993:BE993" si="1210">+IF($AE993="CC",SUMIF($R993:$V993,AL$9,$R1012:$V1012),0)</f>
        <v>0</v>
      </c>
      <c r="AM993" s="167">
        <f t="shared" si="1210"/>
        <v>0</v>
      </c>
      <c r="AN993" s="167">
        <f t="shared" si="1210"/>
        <v>0</v>
      </c>
      <c r="AO993" s="167">
        <f t="shared" si="1210"/>
        <v>0</v>
      </c>
      <c r="AP993" s="167">
        <f t="shared" si="1210"/>
        <v>0</v>
      </c>
      <c r="AQ993" s="167">
        <f t="shared" si="1210"/>
        <v>0</v>
      </c>
      <c r="AR993" s="167">
        <f t="shared" si="1210"/>
        <v>0</v>
      </c>
      <c r="AS993" s="167">
        <f t="shared" si="1210"/>
        <v>0</v>
      </c>
      <c r="AT993" s="167">
        <f t="shared" si="1210"/>
        <v>0</v>
      </c>
      <c r="AU993" s="167">
        <f t="shared" si="1210"/>
        <v>0</v>
      </c>
      <c r="AV993" s="167">
        <f t="shared" si="1210"/>
        <v>0</v>
      </c>
      <c r="AW993" s="167">
        <f t="shared" si="1210"/>
        <v>0</v>
      </c>
      <c r="AX993" s="167">
        <f t="shared" si="1210"/>
        <v>0</v>
      </c>
      <c r="AY993" s="167">
        <f t="shared" si="1210"/>
        <v>0</v>
      </c>
      <c r="AZ993" s="167">
        <f t="shared" si="1210"/>
        <v>0</v>
      </c>
      <c r="BA993" s="167">
        <f t="shared" si="1210"/>
        <v>0</v>
      </c>
      <c r="BB993" s="167">
        <f t="shared" si="1210"/>
        <v>0</v>
      </c>
      <c r="BC993" s="167">
        <f t="shared" si="1210"/>
        <v>0</v>
      </c>
      <c r="BD993" s="167">
        <f t="shared" si="1210"/>
        <v>0</v>
      </c>
      <c r="BE993" s="167">
        <f t="shared" si="1210"/>
        <v>0</v>
      </c>
      <c r="BG993" s="167"/>
    </row>
    <row r="994" spans="3:59">
      <c r="C994" s="83" t="s">
        <v>943</v>
      </c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169"/>
      <c r="Y994" s="84"/>
      <c r="Z994" s="84"/>
      <c r="AA994" s="85"/>
      <c r="AE994" s="1" t="str">
        <f t="shared" si="1181"/>
        <v/>
      </c>
      <c r="AF994" s="1">
        <f t="shared" si="1202"/>
        <v>0</v>
      </c>
      <c r="AG994" s="1">
        <f t="shared" ca="1" si="1207"/>
        <v>18</v>
      </c>
      <c r="AH994" s="1" t="str">
        <f t="shared" si="1203"/>
        <v/>
      </c>
      <c r="AI994" s="1" t="str">
        <f t="shared" si="1204"/>
        <v/>
      </c>
      <c r="AJ994" s="1" t="str">
        <f t="shared" si="1205"/>
        <v/>
      </c>
      <c r="AL994" s="167">
        <f t="shared" ref="AL994:BE994" si="1211">+IF($AE994="CC",SUMIF($R994:$V994,AL$9,$R1013:$V1013),0)</f>
        <v>0</v>
      </c>
      <c r="AM994" s="167">
        <f t="shared" si="1211"/>
        <v>0</v>
      </c>
      <c r="AN994" s="167">
        <f t="shared" si="1211"/>
        <v>0</v>
      </c>
      <c r="AO994" s="167">
        <f t="shared" si="1211"/>
        <v>0</v>
      </c>
      <c r="AP994" s="167">
        <f t="shared" si="1211"/>
        <v>0</v>
      </c>
      <c r="AQ994" s="167">
        <f t="shared" si="1211"/>
        <v>0</v>
      </c>
      <c r="AR994" s="167">
        <f t="shared" si="1211"/>
        <v>0</v>
      </c>
      <c r="AS994" s="167">
        <f t="shared" si="1211"/>
        <v>0</v>
      </c>
      <c r="AT994" s="167">
        <f t="shared" si="1211"/>
        <v>0</v>
      </c>
      <c r="AU994" s="167">
        <f t="shared" si="1211"/>
        <v>0</v>
      </c>
      <c r="AV994" s="167">
        <f t="shared" si="1211"/>
        <v>0</v>
      </c>
      <c r="AW994" s="167">
        <f t="shared" si="1211"/>
        <v>0</v>
      </c>
      <c r="AX994" s="167">
        <f t="shared" si="1211"/>
        <v>0</v>
      </c>
      <c r="AY994" s="167">
        <f t="shared" si="1211"/>
        <v>0</v>
      </c>
      <c r="AZ994" s="167">
        <f t="shared" si="1211"/>
        <v>0</v>
      </c>
      <c r="BA994" s="167">
        <f t="shared" si="1211"/>
        <v>0</v>
      </c>
      <c r="BB994" s="167">
        <f t="shared" si="1211"/>
        <v>0</v>
      </c>
      <c r="BC994" s="167">
        <f t="shared" si="1211"/>
        <v>0</v>
      </c>
      <c r="BD994" s="167">
        <f t="shared" si="1211"/>
        <v>0</v>
      </c>
      <c r="BE994" s="167">
        <f t="shared" si="1211"/>
        <v>0</v>
      </c>
      <c r="BG994" s="167"/>
    </row>
    <row r="995" spans="3:59">
      <c r="C995" s="843"/>
      <c r="D995" s="844"/>
      <c r="E995" s="844"/>
      <c r="F995" s="844"/>
      <c r="G995" s="844"/>
      <c r="H995" s="844"/>
      <c r="I995" s="844"/>
      <c r="J995" s="844"/>
      <c r="K995" s="844"/>
      <c r="L995" s="844"/>
      <c r="M995" s="844"/>
      <c r="N995" s="844"/>
      <c r="O995" s="844"/>
      <c r="P995" s="844"/>
      <c r="Q995" s="844"/>
      <c r="R995" s="844"/>
      <c r="S995" s="844"/>
      <c r="T995" s="844"/>
      <c r="U995" s="844"/>
      <c r="V995" s="844"/>
      <c r="W995" s="844"/>
      <c r="X995" s="844"/>
      <c r="Y995" s="844"/>
      <c r="Z995" s="844"/>
      <c r="AA995" s="845"/>
      <c r="AE995" s="1" t="str">
        <f t="shared" si="1181"/>
        <v/>
      </c>
      <c r="AF995" s="1">
        <f t="shared" si="1202"/>
        <v>0</v>
      </c>
      <c r="AG995" s="1">
        <f t="shared" ca="1" si="1207"/>
        <v>18</v>
      </c>
      <c r="AH995" s="1" t="str">
        <f t="shared" si="1203"/>
        <v/>
      </c>
      <c r="AI995" s="1" t="str">
        <f t="shared" si="1204"/>
        <v/>
      </c>
      <c r="AJ995" s="1" t="str">
        <f t="shared" si="1205"/>
        <v/>
      </c>
      <c r="AL995" s="167">
        <f t="shared" ref="AL995:BE995" si="1212">+IF($AE995="CC",SUMIF($R995:$V995,AL$9,$R1014:$V1014),0)</f>
        <v>0</v>
      </c>
      <c r="AM995" s="167">
        <f t="shared" si="1212"/>
        <v>0</v>
      </c>
      <c r="AN995" s="167">
        <f t="shared" si="1212"/>
        <v>0</v>
      </c>
      <c r="AO995" s="167">
        <f t="shared" si="1212"/>
        <v>0</v>
      </c>
      <c r="AP995" s="167">
        <f t="shared" si="1212"/>
        <v>0</v>
      </c>
      <c r="AQ995" s="167">
        <f t="shared" si="1212"/>
        <v>0</v>
      </c>
      <c r="AR995" s="167">
        <f t="shared" si="1212"/>
        <v>0</v>
      </c>
      <c r="AS995" s="167">
        <f t="shared" si="1212"/>
        <v>0</v>
      </c>
      <c r="AT995" s="167">
        <f t="shared" si="1212"/>
        <v>0</v>
      </c>
      <c r="AU995" s="167">
        <f t="shared" si="1212"/>
        <v>0</v>
      </c>
      <c r="AV995" s="167">
        <f t="shared" si="1212"/>
        <v>0</v>
      </c>
      <c r="AW995" s="167">
        <f t="shared" si="1212"/>
        <v>0</v>
      </c>
      <c r="AX995" s="167">
        <f t="shared" si="1212"/>
        <v>0</v>
      </c>
      <c r="AY995" s="167">
        <f t="shared" si="1212"/>
        <v>0</v>
      </c>
      <c r="AZ995" s="167">
        <f t="shared" si="1212"/>
        <v>0</v>
      </c>
      <c r="BA995" s="167">
        <f t="shared" si="1212"/>
        <v>0</v>
      </c>
      <c r="BB995" s="167">
        <f t="shared" si="1212"/>
        <v>0</v>
      </c>
      <c r="BC995" s="167">
        <f t="shared" si="1212"/>
        <v>0</v>
      </c>
      <c r="BD995" s="167">
        <f t="shared" si="1212"/>
        <v>0</v>
      </c>
      <c r="BE995" s="167">
        <f t="shared" si="1212"/>
        <v>0</v>
      </c>
      <c r="BG995" s="167"/>
    </row>
    <row r="996" spans="3:59" ht="15.75" thickBot="1">
      <c r="C996" s="846"/>
      <c r="D996" s="847"/>
      <c r="E996" s="847"/>
      <c r="F996" s="847"/>
      <c r="G996" s="847"/>
      <c r="H996" s="847"/>
      <c r="I996" s="847"/>
      <c r="J996" s="847"/>
      <c r="K996" s="847"/>
      <c r="L996" s="847"/>
      <c r="M996" s="847"/>
      <c r="N996" s="847"/>
      <c r="O996" s="847"/>
      <c r="P996" s="847"/>
      <c r="Q996" s="847"/>
      <c r="R996" s="847"/>
      <c r="S996" s="847"/>
      <c r="T996" s="847"/>
      <c r="U996" s="847"/>
      <c r="V996" s="847"/>
      <c r="W996" s="847"/>
      <c r="X996" s="847"/>
      <c r="Y996" s="847"/>
      <c r="Z996" s="847"/>
      <c r="AA996" s="848"/>
      <c r="AE996" s="1" t="str">
        <f t="shared" si="1181"/>
        <v/>
      </c>
      <c r="AF996" s="1">
        <f t="shared" si="1202"/>
        <v>0</v>
      </c>
      <c r="AG996" s="1">
        <f t="shared" ca="1" si="1207"/>
        <v>18</v>
      </c>
      <c r="AH996" s="1" t="str">
        <f t="shared" si="1203"/>
        <v/>
      </c>
      <c r="AI996" s="1" t="str">
        <f t="shared" si="1204"/>
        <v/>
      </c>
      <c r="AJ996" s="1" t="str">
        <f t="shared" si="1205"/>
        <v/>
      </c>
      <c r="AL996" s="167">
        <f t="shared" ref="AL996:BE996" si="1213">+IF($AE996="CC",SUMIF($R996:$V996,AL$9,$R1015:$V1015),0)</f>
        <v>0</v>
      </c>
      <c r="AM996" s="167">
        <f t="shared" si="1213"/>
        <v>0</v>
      </c>
      <c r="AN996" s="167">
        <f t="shared" si="1213"/>
        <v>0</v>
      </c>
      <c r="AO996" s="167">
        <f t="shared" si="1213"/>
        <v>0</v>
      </c>
      <c r="AP996" s="167">
        <f t="shared" si="1213"/>
        <v>0</v>
      </c>
      <c r="AQ996" s="167">
        <f t="shared" si="1213"/>
        <v>0</v>
      </c>
      <c r="AR996" s="167">
        <f t="shared" si="1213"/>
        <v>0</v>
      </c>
      <c r="AS996" s="167">
        <f t="shared" si="1213"/>
        <v>0</v>
      </c>
      <c r="AT996" s="167">
        <f t="shared" si="1213"/>
        <v>0</v>
      </c>
      <c r="AU996" s="167">
        <f t="shared" si="1213"/>
        <v>0</v>
      </c>
      <c r="AV996" s="167">
        <f t="shared" si="1213"/>
        <v>0</v>
      </c>
      <c r="AW996" s="167">
        <f t="shared" si="1213"/>
        <v>0</v>
      </c>
      <c r="AX996" s="167">
        <f t="shared" si="1213"/>
        <v>0</v>
      </c>
      <c r="AY996" s="167">
        <f t="shared" si="1213"/>
        <v>0</v>
      </c>
      <c r="AZ996" s="167">
        <f t="shared" si="1213"/>
        <v>0</v>
      </c>
      <c r="BA996" s="167">
        <f t="shared" si="1213"/>
        <v>0</v>
      </c>
      <c r="BB996" s="167">
        <f t="shared" si="1213"/>
        <v>0</v>
      </c>
      <c r="BC996" s="167">
        <f t="shared" si="1213"/>
        <v>0</v>
      </c>
      <c r="BD996" s="167">
        <f t="shared" si="1213"/>
        <v>0</v>
      </c>
      <c r="BE996" s="167">
        <f t="shared" si="1213"/>
        <v>0</v>
      </c>
      <c r="BG996" s="167"/>
    </row>
    <row r="997" spans="3:59" ht="7.5" customHeight="1" thickBot="1">
      <c r="AE997" s="1" t="str">
        <f t="shared" si="1181"/>
        <v/>
      </c>
      <c r="AF997" s="1">
        <f t="shared" si="1202"/>
        <v>0</v>
      </c>
      <c r="AG997" s="1">
        <f t="shared" ca="1" si="1207"/>
        <v>18</v>
      </c>
      <c r="AH997" s="1" t="str">
        <f t="shared" si="1203"/>
        <v/>
      </c>
      <c r="AI997" s="1" t="str">
        <f t="shared" si="1204"/>
        <v/>
      </c>
      <c r="AJ997" s="1" t="str">
        <f t="shared" si="1205"/>
        <v/>
      </c>
      <c r="AL997" s="167">
        <f t="shared" ref="AL997:BE997" si="1214">+IF($AE997="CC",SUMIF($R997:$V997,AL$9,$R1016:$V1016),0)</f>
        <v>0</v>
      </c>
      <c r="AM997" s="167">
        <f t="shared" si="1214"/>
        <v>0</v>
      </c>
      <c r="AN997" s="167">
        <f t="shared" si="1214"/>
        <v>0</v>
      </c>
      <c r="AO997" s="167">
        <f t="shared" si="1214"/>
        <v>0</v>
      </c>
      <c r="AP997" s="167">
        <f t="shared" si="1214"/>
        <v>0</v>
      </c>
      <c r="AQ997" s="167">
        <f t="shared" si="1214"/>
        <v>0</v>
      </c>
      <c r="AR997" s="167">
        <f t="shared" si="1214"/>
        <v>0</v>
      </c>
      <c r="AS997" s="167">
        <f t="shared" si="1214"/>
        <v>0</v>
      </c>
      <c r="AT997" s="167">
        <f t="shared" si="1214"/>
        <v>0</v>
      </c>
      <c r="AU997" s="167">
        <f t="shared" si="1214"/>
        <v>0</v>
      </c>
      <c r="AV997" s="167">
        <f t="shared" si="1214"/>
        <v>0</v>
      </c>
      <c r="AW997" s="167">
        <f t="shared" si="1214"/>
        <v>0</v>
      </c>
      <c r="AX997" s="167">
        <f t="shared" si="1214"/>
        <v>0</v>
      </c>
      <c r="AY997" s="167">
        <f t="shared" si="1214"/>
        <v>0</v>
      </c>
      <c r="AZ997" s="167">
        <f t="shared" si="1214"/>
        <v>0</v>
      </c>
      <c r="BA997" s="167">
        <f t="shared" si="1214"/>
        <v>0</v>
      </c>
      <c r="BB997" s="167">
        <f t="shared" si="1214"/>
        <v>0</v>
      </c>
      <c r="BC997" s="167">
        <f t="shared" si="1214"/>
        <v>0</v>
      </c>
      <c r="BD997" s="167">
        <f t="shared" si="1214"/>
        <v>0</v>
      </c>
      <c r="BE997" s="167">
        <f t="shared" si="1214"/>
        <v>0</v>
      </c>
      <c r="BG997" s="167"/>
    </row>
    <row r="998" spans="3:59">
      <c r="C998" s="890" t="s">
        <v>944</v>
      </c>
      <c r="D998" s="891"/>
      <c r="E998" s="891"/>
      <c r="F998" s="891"/>
      <c r="G998" s="891"/>
      <c r="H998" s="891"/>
      <c r="I998" s="891"/>
      <c r="J998" s="891"/>
      <c r="K998" s="891"/>
      <c r="L998" s="891"/>
      <c r="M998" s="891"/>
      <c r="N998" s="891"/>
      <c r="O998" s="891"/>
      <c r="P998" s="891"/>
      <c r="Q998" s="891"/>
      <c r="R998" s="891"/>
      <c r="S998" s="891"/>
      <c r="T998" s="891"/>
      <c r="U998" s="891"/>
      <c r="V998" s="891"/>
      <c r="W998" s="891"/>
      <c r="X998" s="891"/>
      <c r="Y998" s="891"/>
      <c r="Z998" s="891"/>
      <c r="AA998" s="892"/>
      <c r="AE998" s="1" t="str">
        <f t="shared" si="1181"/>
        <v/>
      </c>
      <c r="AF998" s="1">
        <f t="shared" si="1202"/>
        <v>0</v>
      </c>
      <c r="AG998" s="1">
        <f t="shared" ca="1" si="1207"/>
        <v>18</v>
      </c>
      <c r="AH998" s="1" t="str">
        <f t="shared" si="1203"/>
        <v/>
      </c>
      <c r="AI998" s="1" t="str">
        <f t="shared" si="1204"/>
        <v/>
      </c>
      <c r="AJ998" s="1" t="str">
        <f t="shared" si="1205"/>
        <v/>
      </c>
      <c r="AL998" s="167">
        <f t="shared" ref="AL998:BE998" si="1215">+IF($AE998="CC",SUMIF($R998:$V998,AL$9,$R1017:$V1017),0)</f>
        <v>0</v>
      </c>
      <c r="AM998" s="167">
        <f t="shared" si="1215"/>
        <v>0</v>
      </c>
      <c r="AN998" s="167">
        <f t="shared" si="1215"/>
        <v>0</v>
      </c>
      <c r="AO998" s="167">
        <f t="shared" si="1215"/>
        <v>0</v>
      </c>
      <c r="AP998" s="167">
        <f t="shared" si="1215"/>
        <v>0</v>
      </c>
      <c r="AQ998" s="167">
        <f t="shared" si="1215"/>
        <v>0</v>
      </c>
      <c r="AR998" s="167">
        <f t="shared" si="1215"/>
        <v>0</v>
      </c>
      <c r="AS998" s="167">
        <f t="shared" si="1215"/>
        <v>0</v>
      </c>
      <c r="AT998" s="167">
        <f t="shared" si="1215"/>
        <v>0</v>
      </c>
      <c r="AU998" s="167">
        <f t="shared" si="1215"/>
        <v>0</v>
      </c>
      <c r="AV998" s="167">
        <f t="shared" si="1215"/>
        <v>0</v>
      </c>
      <c r="AW998" s="167">
        <f t="shared" si="1215"/>
        <v>0</v>
      </c>
      <c r="AX998" s="167">
        <f t="shared" si="1215"/>
        <v>0</v>
      </c>
      <c r="AY998" s="167">
        <f t="shared" si="1215"/>
        <v>0</v>
      </c>
      <c r="AZ998" s="167">
        <f t="shared" si="1215"/>
        <v>0</v>
      </c>
      <c r="BA998" s="167">
        <f t="shared" si="1215"/>
        <v>0</v>
      </c>
      <c r="BB998" s="167">
        <f t="shared" si="1215"/>
        <v>0</v>
      </c>
      <c r="BC998" s="167">
        <f t="shared" si="1215"/>
        <v>0</v>
      </c>
      <c r="BD998" s="167">
        <f t="shared" si="1215"/>
        <v>0</v>
      </c>
      <c r="BE998" s="167">
        <f t="shared" si="1215"/>
        <v>0</v>
      </c>
      <c r="BG998" s="167"/>
    </row>
    <row r="999" spans="3:59" ht="15.75" thickBot="1">
      <c r="C999" s="893"/>
      <c r="D999" s="894"/>
      <c r="E999" s="894"/>
      <c r="F999" s="894"/>
      <c r="G999" s="894"/>
      <c r="H999" s="894"/>
      <c r="I999" s="894"/>
      <c r="J999" s="894"/>
      <c r="K999" s="894"/>
      <c r="L999" s="894"/>
      <c r="M999" s="894"/>
      <c r="N999" s="894"/>
      <c r="O999" s="894"/>
      <c r="P999" s="894"/>
      <c r="Q999" s="894"/>
      <c r="R999" s="894"/>
      <c r="S999" s="894"/>
      <c r="T999" s="894"/>
      <c r="U999" s="894"/>
      <c r="V999" s="894"/>
      <c r="W999" s="894"/>
      <c r="X999" s="894"/>
      <c r="Y999" s="894"/>
      <c r="Z999" s="894"/>
      <c r="AA999" s="895"/>
      <c r="AE999" s="1" t="str">
        <f t="shared" si="1181"/>
        <v/>
      </c>
      <c r="AF999" s="1">
        <f t="shared" si="1202"/>
        <v>0</v>
      </c>
      <c r="AG999" s="1">
        <f t="shared" ca="1" si="1207"/>
        <v>18</v>
      </c>
      <c r="AH999" s="1" t="str">
        <f t="shared" si="1203"/>
        <v/>
      </c>
      <c r="AI999" s="1" t="str">
        <f t="shared" si="1204"/>
        <v/>
      </c>
      <c r="AJ999" s="1" t="str">
        <f t="shared" si="1205"/>
        <v/>
      </c>
      <c r="AL999" s="167">
        <f t="shared" ref="AL999:BE999" si="1216">+IF($AE999="CC",SUMIF($R999:$V999,AL$9,$R1018:$V1018),0)</f>
        <v>0</v>
      </c>
      <c r="AM999" s="167">
        <f t="shared" si="1216"/>
        <v>0</v>
      </c>
      <c r="AN999" s="167">
        <f t="shared" si="1216"/>
        <v>0</v>
      </c>
      <c r="AO999" s="167">
        <f t="shared" si="1216"/>
        <v>0</v>
      </c>
      <c r="AP999" s="167">
        <f t="shared" si="1216"/>
        <v>0</v>
      </c>
      <c r="AQ999" s="167">
        <f t="shared" si="1216"/>
        <v>0</v>
      </c>
      <c r="AR999" s="167">
        <f t="shared" si="1216"/>
        <v>0</v>
      </c>
      <c r="AS999" s="167">
        <f t="shared" si="1216"/>
        <v>0</v>
      </c>
      <c r="AT999" s="167">
        <f t="shared" si="1216"/>
        <v>0</v>
      </c>
      <c r="AU999" s="167">
        <f t="shared" si="1216"/>
        <v>0</v>
      </c>
      <c r="AV999" s="167">
        <f t="shared" si="1216"/>
        <v>0</v>
      </c>
      <c r="AW999" s="167">
        <f t="shared" si="1216"/>
        <v>0</v>
      </c>
      <c r="AX999" s="167">
        <f t="shared" si="1216"/>
        <v>0</v>
      </c>
      <c r="AY999" s="167">
        <f t="shared" si="1216"/>
        <v>0</v>
      </c>
      <c r="AZ999" s="167">
        <f t="shared" si="1216"/>
        <v>0</v>
      </c>
      <c r="BA999" s="167">
        <f t="shared" si="1216"/>
        <v>0</v>
      </c>
      <c r="BB999" s="167">
        <f t="shared" si="1216"/>
        <v>0</v>
      </c>
      <c r="BC999" s="167">
        <f t="shared" si="1216"/>
        <v>0</v>
      </c>
      <c r="BD999" s="167">
        <f t="shared" si="1216"/>
        <v>0</v>
      </c>
      <c r="BE999" s="167">
        <f t="shared" si="1216"/>
        <v>0</v>
      </c>
      <c r="BG999" s="167"/>
    </row>
    <row r="1000" spans="3:59" ht="14.25" customHeight="1">
      <c r="AE1000" s="1" t="str">
        <f t="shared" si="1181"/>
        <v/>
      </c>
      <c r="AF1000" s="1">
        <f t="shared" si="1202"/>
        <v>0</v>
      </c>
      <c r="AG1000" s="1">
        <f t="shared" ca="1" si="1207"/>
        <v>18</v>
      </c>
      <c r="AH1000" s="1" t="str">
        <f t="shared" si="1203"/>
        <v/>
      </c>
      <c r="AI1000" s="1" t="str">
        <f t="shared" si="1204"/>
        <v/>
      </c>
      <c r="AJ1000" s="1" t="str">
        <f t="shared" si="1205"/>
        <v/>
      </c>
      <c r="AL1000" s="167">
        <f t="shared" ref="AL1000:BE1000" si="1217">+IF($AE1000="CC",SUMIF($R1000:$V1000,AL$9,$R1019:$V1019),0)</f>
        <v>0</v>
      </c>
      <c r="AM1000" s="167">
        <f t="shared" si="1217"/>
        <v>0</v>
      </c>
      <c r="AN1000" s="167">
        <f t="shared" si="1217"/>
        <v>0</v>
      </c>
      <c r="AO1000" s="167">
        <f t="shared" si="1217"/>
        <v>0</v>
      </c>
      <c r="AP1000" s="167">
        <f t="shared" si="1217"/>
        <v>0</v>
      </c>
      <c r="AQ1000" s="167">
        <f t="shared" si="1217"/>
        <v>0</v>
      </c>
      <c r="AR1000" s="167">
        <f t="shared" si="1217"/>
        <v>0</v>
      </c>
      <c r="AS1000" s="167">
        <f t="shared" si="1217"/>
        <v>0</v>
      </c>
      <c r="AT1000" s="167">
        <f t="shared" si="1217"/>
        <v>0</v>
      </c>
      <c r="AU1000" s="167">
        <f t="shared" si="1217"/>
        <v>0</v>
      </c>
      <c r="AV1000" s="167">
        <f t="shared" si="1217"/>
        <v>0</v>
      </c>
      <c r="AW1000" s="167">
        <f t="shared" si="1217"/>
        <v>0</v>
      </c>
      <c r="AX1000" s="167">
        <f t="shared" si="1217"/>
        <v>0</v>
      </c>
      <c r="AY1000" s="167">
        <f t="shared" si="1217"/>
        <v>0</v>
      </c>
      <c r="AZ1000" s="167">
        <f t="shared" si="1217"/>
        <v>0</v>
      </c>
      <c r="BA1000" s="167">
        <f t="shared" si="1217"/>
        <v>0</v>
      </c>
      <c r="BB1000" s="167">
        <f t="shared" si="1217"/>
        <v>0</v>
      </c>
      <c r="BC1000" s="167">
        <f t="shared" si="1217"/>
        <v>0</v>
      </c>
      <c r="BD1000" s="167">
        <f t="shared" si="1217"/>
        <v>0</v>
      </c>
      <c r="BE1000" s="167">
        <f t="shared" si="1217"/>
        <v>0</v>
      </c>
      <c r="BG1000" s="167"/>
    </row>
    <row r="1001" spans="3:59" s="44" customFormat="1" ht="14.25" customHeight="1" thickBot="1">
      <c r="X1001" s="170"/>
      <c r="AE1001" s="1" t="str">
        <f t="shared" si="1181"/>
        <v/>
      </c>
      <c r="AF1001" s="1">
        <f t="shared" si="1202"/>
        <v>0</v>
      </c>
      <c r="AG1001" s="1">
        <f t="shared" ca="1" si="1207"/>
        <v>18</v>
      </c>
      <c r="AH1001" s="1" t="str">
        <f t="shared" si="1203"/>
        <v/>
      </c>
      <c r="AI1001" s="1" t="str">
        <f t="shared" si="1204"/>
        <v/>
      </c>
      <c r="AJ1001" s="1" t="str">
        <f t="shared" si="1205"/>
        <v/>
      </c>
      <c r="AL1001" s="167">
        <f t="shared" ref="AL1001:BE1001" si="1218">+IF($AE1001="CC",SUMIF($R1001:$V1001,AL$9,$R1020:$V1020),0)</f>
        <v>0</v>
      </c>
      <c r="AM1001" s="167">
        <f t="shared" si="1218"/>
        <v>0</v>
      </c>
      <c r="AN1001" s="167">
        <f t="shared" si="1218"/>
        <v>0</v>
      </c>
      <c r="AO1001" s="167">
        <f t="shared" si="1218"/>
        <v>0</v>
      </c>
      <c r="AP1001" s="167">
        <f t="shared" si="1218"/>
        <v>0</v>
      </c>
      <c r="AQ1001" s="167">
        <f t="shared" si="1218"/>
        <v>0</v>
      </c>
      <c r="AR1001" s="167">
        <f t="shared" si="1218"/>
        <v>0</v>
      </c>
      <c r="AS1001" s="167">
        <f t="shared" si="1218"/>
        <v>0</v>
      </c>
      <c r="AT1001" s="167">
        <f t="shared" si="1218"/>
        <v>0</v>
      </c>
      <c r="AU1001" s="167">
        <f t="shared" si="1218"/>
        <v>0</v>
      </c>
      <c r="AV1001" s="167">
        <f t="shared" si="1218"/>
        <v>0</v>
      </c>
      <c r="AW1001" s="167">
        <f t="shared" si="1218"/>
        <v>0</v>
      </c>
      <c r="AX1001" s="167">
        <f t="shared" si="1218"/>
        <v>0</v>
      </c>
      <c r="AY1001" s="167">
        <f t="shared" si="1218"/>
        <v>0</v>
      </c>
      <c r="AZ1001" s="167">
        <f t="shared" si="1218"/>
        <v>0</v>
      </c>
      <c r="BA1001" s="167">
        <f t="shared" si="1218"/>
        <v>0</v>
      </c>
      <c r="BB1001" s="167">
        <f t="shared" si="1218"/>
        <v>0</v>
      </c>
      <c r="BC1001" s="167">
        <f t="shared" si="1218"/>
        <v>0</v>
      </c>
      <c r="BD1001" s="167">
        <f t="shared" si="1218"/>
        <v>0</v>
      </c>
      <c r="BE1001" s="167">
        <f t="shared" si="1218"/>
        <v>0</v>
      </c>
      <c r="BG1001" s="170"/>
    </row>
    <row r="1002" spans="3:59" s="44" customFormat="1" ht="14.25" customHeight="1" thickBot="1">
      <c r="D1002" s="835">
        <f>+'Formulario 1'!$C$20</f>
        <v>0</v>
      </c>
      <c r="E1002" s="835"/>
      <c r="F1002" s="835"/>
      <c r="H1002" s="896"/>
      <c r="I1002" s="896"/>
      <c r="O1002" s="897" t="str">
        <f>+'Formulario 1'!$F$14</f>
        <v>Provincia:</v>
      </c>
      <c r="P1002" s="898"/>
      <c r="Q1002" s="899" t="str">
        <f>+'Formulario 1'!$G$14</f>
        <v>GUANACASTE</v>
      </c>
      <c r="R1002" s="900"/>
      <c r="S1002" s="900"/>
      <c r="T1002" s="900"/>
      <c r="U1002" s="901"/>
      <c r="V1002" s="902" t="s">
        <v>945</v>
      </c>
      <c r="W1002" s="903"/>
      <c r="X1002" s="906">
        <f>+'Formulario 1'!$C$16</f>
        <v>26780563</v>
      </c>
      <c r="Y1002" s="907"/>
      <c r="Z1002" s="908"/>
      <c r="AE1002" s="1" t="str">
        <f t="shared" si="1181"/>
        <v/>
      </c>
      <c r="AF1002" s="1">
        <f t="shared" si="1202"/>
        <v>0</v>
      </c>
      <c r="AG1002" s="1">
        <f t="shared" ca="1" si="1207"/>
        <v>18</v>
      </c>
      <c r="AH1002" s="1" t="str">
        <f t="shared" si="1203"/>
        <v/>
      </c>
      <c r="AI1002" s="1" t="str">
        <f t="shared" si="1204"/>
        <v/>
      </c>
      <c r="AJ1002" s="1" t="str">
        <f t="shared" si="1205"/>
        <v/>
      </c>
      <c r="AL1002" s="167">
        <f t="shared" ref="AL1002:BE1002" si="1219">+IF($AE1002="CC",SUMIF($R1002:$V1002,AL$9,$R1021:$V1021),0)</f>
        <v>0</v>
      </c>
      <c r="AM1002" s="167">
        <f t="shared" si="1219"/>
        <v>0</v>
      </c>
      <c r="AN1002" s="167">
        <f t="shared" si="1219"/>
        <v>0</v>
      </c>
      <c r="AO1002" s="167">
        <f t="shared" si="1219"/>
        <v>0</v>
      </c>
      <c r="AP1002" s="167">
        <f t="shared" si="1219"/>
        <v>0</v>
      </c>
      <c r="AQ1002" s="167">
        <f t="shared" si="1219"/>
        <v>0</v>
      </c>
      <c r="AR1002" s="167">
        <f t="shared" si="1219"/>
        <v>0</v>
      </c>
      <c r="AS1002" s="167">
        <f t="shared" si="1219"/>
        <v>0</v>
      </c>
      <c r="AT1002" s="167">
        <f t="shared" si="1219"/>
        <v>0</v>
      </c>
      <c r="AU1002" s="167">
        <f t="shared" si="1219"/>
        <v>0</v>
      </c>
      <c r="AV1002" s="167">
        <f t="shared" si="1219"/>
        <v>0</v>
      </c>
      <c r="AW1002" s="167">
        <f t="shared" si="1219"/>
        <v>0</v>
      </c>
      <c r="AX1002" s="167">
        <f t="shared" si="1219"/>
        <v>0</v>
      </c>
      <c r="AY1002" s="167">
        <f t="shared" si="1219"/>
        <v>0</v>
      </c>
      <c r="AZ1002" s="167">
        <f t="shared" si="1219"/>
        <v>0</v>
      </c>
      <c r="BA1002" s="167">
        <f t="shared" si="1219"/>
        <v>0</v>
      </c>
      <c r="BB1002" s="167">
        <f t="shared" si="1219"/>
        <v>0</v>
      </c>
      <c r="BC1002" s="167">
        <f t="shared" si="1219"/>
        <v>0</v>
      </c>
      <c r="BD1002" s="167">
        <f t="shared" si="1219"/>
        <v>0</v>
      </c>
      <c r="BE1002" s="167">
        <f t="shared" si="1219"/>
        <v>0</v>
      </c>
      <c r="BG1002" s="170"/>
    </row>
    <row r="1003" spans="3:59" s="44" customFormat="1" ht="14.25" customHeight="1">
      <c r="D1003" s="868" t="s">
        <v>946</v>
      </c>
      <c r="E1003" s="868"/>
      <c r="F1003" s="868"/>
      <c r="H1003" s="868" t="s">
        <v>947</v>
      </c>
      <c r="I1003" s="868"/>
      <c r="K1003" s="302" t="s">
        <v>948</v>
      </c>
      <c r="O1003" s="870" t="str">
        <f>+'Formulario 1'!$F$15</f>
        <v>Cantón:</v>
      </c>
      <c r="P1003" s="871"/>
      <c r="Q1003" s="872" t="str">
        <f>+'Formulario 1'!$G$15</f>
        <v>ABANGARES</v>
      </c>
      <c r="R1003" s="873"/>
      <c r="S1003" s="873"/>
      <c r="T1003" s="873"/>
      <c r="U1003" s="874"/>
      <c r="V1003" s="904"/>
      <c r="W1003" s="905"/>
      <c r="X1003" s="909" t="str">
        <f>IF('Formulario 1'!D981="","",'Formulario 1'!D981)</f>
        <v/>
      </c>
      <c r="Y1003" s="910"/>
      <c r="Z1003" s="911"/>
      <c r="AE1003" s="1" t="str">
        <f t="shared" si="1181"/>
        <v/>
      </c>
      <c r="AF1003" s="1">
        <f t="shared" si="1202"/>
        <v>0</v>
      </c>
      <c r="AG1003" s="1">
        <f t="shared" ca="1" si="1207"/>
        <v>18</v>
      </c>
      <c r="AH1003" s="1" t="str">
        <f t="shared" si="1203"/>
        <v/>
      </c>
      <c r="AI1003" s="1" t="str">
        <f t="shared" si="1204"/>
        <v/>
      </c>
      <c r="AJ1003" s="1" t="str">
        <f t="shared" si="1205"/>
        <v/>
      </c>
      <c r="AL1003" s="167">
        <f t="shared" ref="AL1003:BE1003" si="1220">+IF($AE1003="CC",SUMIF($R1003:$V1003,AL$9,$R1022:$V1022),0)</f>
        <v>0</v>
      </c>
      <c r="AM1003" s="167">
        <f t="shared" si="1220"/>
        <v>0</v>
      </c>
      <c r="AN1003" s="167">
        <f t="shared" si="1220"/>
        <v>0</v>
      </c>
      <c r="AO1003" s="167">
        <f t="shared" si="1220"/>
        <v>0</v>
      </c>
      <c r="AP1003" s="167">
        <f t="shared" si="1220"/>
        <v>0</v>
      </c>
      <c r="AQ1003" s="167">
        <f t="shared" si="1220"/>
        <v>0</v>
      </c>
      <c r="AR1003" s="167">
        <f t="shared" si="1220"/>
        <v>0</v>
      </c>
      <c r="AS1003" s="167">
        <f t="shared" si="1220"/>
        <v>0</v>
      </c>
      <c r="AT1003" s="167">
        <f t="shared" si="1220"/>
        <v>0</v>
      </c>
      <c r="AU1003" s="167">
        <f t="shared" si="1220"/>
        <v>0</v>
      </c>
      <c r="AV1003" s="167">
        <f t="shared" si="1220"/>
        <v>0</v>
      </c>
      <c r="AW1003" s="167">
        <f t="shared" si="1220"/>
        <v>0</v>
      </c>
      <c r="AX1003" s="167">
        <f t="shared" si="1220"/>
        <v>0</v>
      </c>
      <c r="AY1003" s="167">
        <f t="shared" si="1220"/>
        <v>0</v>
      </c>
      <c r="AZ1003" s="167">
        <f t="shared" si="1220"/>
        <v>0</v>
      </c>
      <c r="BA1003" s="167">
        <f t="shared" si="1220"/>
        <v>0</v>
      </c>
      <c r="BB1003" s="167">
        <f t="shared" si="1220"/>
        <v>0</v>
      </c>
      <c r="BC1003" s="167">
        <f t="shared" si="1220"/>
        <v>0</v>
      </c>
      <c r="BD1003" s="167">
        <f t="shared" si="1220"/>
        <v>0</v>
      </c>
      <c r="BE1003" s="167">
        <f t="shared" si="1220"/>
        <v>0</v>
      </c>
      <c r="BG1003" s="170"/>
    </row>
    <row r="1004" spans="3:59" s="44" customFormat="1" ht="14.25" customHeight="1">
      <c r="O1004" s="870" t="str">
        <f>+'Formulario 1'!$F$16</f>
        <v>Distrito:</v>
      </c>
      <c r="P1004" s="871"/>
      <c r="Q1004" s="872" t="str">
        <f>+'Formulario 1'!$G$16</f>
        <v>COLORADO</v>
      </c>
      <c r="R1004" s="873"/>
      <c r="S1004" s="873"/>
      <c r="T1004" s="873"/>
      <c r="U1004" s="874"/>
      <c r="V1004" s="875" t="s">
        <v>949</v>
      </c>
      <c r="W1004" s="876"/>
      <c r="X1004" s="879">
        <f>+'Formulario 1'!$C$17</f>
        <v>26780376</v>
      </c>
      <c r="Y1004" s="880"/>
      <c r="Z1004" s="881"/>
      <c r="AE1004" s="1" t="str">
        <f t="shared" si="1181"/>
        <v/>
      </c>
      <c r="AF1004" s="1">
        <f t="shared" si="1202"/>
        <v>0</v>
      </c>
      <c r="AG1004" s="1">
        <f t="shared" ca="1" si="1207"/>
        <v>18</v>
      </c>
      <c r="AH1004" s="1" t="str">
        <f t="shared" si="1203"/>
        <v/>
      </c>
      <c r="AI1004" s="1" t="str">
        <f t="shared" si="1204"/>
        <v/>
      </c>
      <c r="AJ1004" s="1" t="str">
        <f t="shared" si="1205"/>
        <v/>
      </c>
      <c r="AL1004" s="167">
        <f t="shared" ref="AL1004:BE1004" si="1221">+IF($AE1004="CC",SUMIF($R1004:$V1004,AL$9,$R1023:$V1023),0)</f>
        <v>0</v>
      </c>
      <c r="AM1004" s="167">
        <f t="shared" si="1221"/>
        <v>0</v>
      </c>
      <c r="AN1004" s="167">
        <f t="shared" si="1221"/>
        <v>0</v>
      </c>
      <c r="AO1004" s="167">
        <f t="shared" si="1221"/>
        <v>0</v>
      </c>
      <c r="AP1004" s="167">
        <f t="shared" si="1221"/>
        <v>0</v>
      </c>
      <c r="AQ1004" s="167">
        <f t="shared" si="1221"/>
        <v>0</v>
      </c>
      <c r="AR1004" s="167">
        <f t="shared" si="1221"/>
        <v>0</v>
      </c>
      <c r="AS1004" s="167">
        <f t="shared" si="1221"/>
        <v>0</v>
      </c>
      <c r="AT1004" s="167">
        <f t="shared" si="1221"/>
        <v>0</v>
      </c>
      <c r="AU1004" s="167">
        <f t="shared" si="1221"/>
        <v>0</v>
      </c>
      <c r="AV1004" s="167">
        <f t="shared" si="1221"/>
        <v>0</v>
      </c>
      <c r="AW1004" s="167">
        <f t="shared" si="1221"/>
        <v>0</v>
      </c>
      <c r="AX1004" s="167">
        <f t="shared" si="1221"/>
        <v>0</v>
      </c>
      <c r="AY1004" s="167">
        <f t="shared" si="1221"/>
        <v>0</v>
      </c>
      <c r="AZ1004" s="167">
        <f t="shared" si="1221"/>
        <v>0</v>
      </c>
      <c r="BA1004" s="167">
        <f t="shared" si="1221"/>
        <v>0</v>
      </c>
      <c r="BB1004" s="167">
        <f t="shared" si="1221"/>
        <v>0</v>
      </c>
      <c r="BC1004" s="167">
        <f t="shared" si="1221"/>
        <v>0</v>
      </c>
      <c r="BD1004" s="167">
        <f t="shared" si="1221"/>
        <v>0</v>
      </c>
      <c r="BE1004" s="167">
        <f t="shared" si="1221"/>
        <v>0</v>
      </c>
      <c r="BG1004" s="170"/>
    </row>
    <row r="1005" spans="3:59" ht="14.25" customHeight="1" thickBot="1">
      <c r="O1005" s="882" t="str">
        <f>+'Formulario 1'!$F$17</f>
        <v>Poblado:</v>
      </c>
      <c r="P1005" s="883"/>
      <c r="Q1005" s="884" t="str">
        <f>+'Formulario 1'!$G$17</f>
        <v>COLORADO</v>
      </c>
      <c r="R1005" s="885"/>
      <c r="S1005" s="885"/>
      <c r="T1005" s="885"/>
      <c r="U1005" s="886"/>
      <c r="V1005" s="877"/>
      <c r="W1005" s="878"/>
      <c r="X1005" s="887" t="str">
        <f>IF('Formulario 1'!D982="","",'Formulario 1'!D982)</f>
        <v/>
      </c>
      <c r="Y1005" s="888"/>
      <c r="Z1005" s="889"/>
      <c r="AE1005" s="1" t="str">
        <f t="shared" si="1181"/>
        <v/>
      </c>
      <c r="AF1005" s="1">
        <f t="shared" si="1202"/>
        <v>0</v>
      </c>
      <c r="AG1005" s="1">
        <f t="shared" ca="1" si="1207"/>
        <v>18</v>
      </c>
      <c r="AH1005" s="1" t="str">
        <f t="shared" si="1203"/>
        <v/>
      </c>
      <c r="AI1005" s="1" t="str">
        <f t="shared" si="1204"/>
        <v/>
      </c>
      <c r="AJ1005" s="1" t="str">
        <f t="shared" si="1205"/>
        <v/>
      </c>
      <c r="AL1005" s="167">
        <f t="shared" ref="AL1005:BE1005" si="1222">+IF($AE1005="CC",SUMIF($R1005:$V1005,AL$9,$R1024:$V1024),0)</f>
        <v>0</v>
      </c>
      <c r="AM1005" s="167">
        <f t="shared" si="1222"/>
        <v>0</v>
      </c>
      <c r="AN1005" s="167">
        <f t="shared" si="1222"/>
        <v>0</v>
      </c>
      <c r="AO1005" s="167">
        <f t="shared" si="1222"/>
        <v>0</v>
      </c>
      <c r="AP1005" s="167">
        <f t="shared" si="1222"/>
        <v>0</v>
      </c>
      <c r="AQ1005" s="167">
        <f t="shared" si="1222"/>
        <v>0</v>
      </c>
      <c r="AR1005" s="167">
        <f t="shared" si="1222"/>
        <v>0</v>
      </c>
      <c r="AS1005" s="167">
        <f t="shared" si="1222"/>
        <v>0</v>
      </c>
      <c r="AT1005" s="167">
        <f t="shared" si="1222"/>
        <v>0</v>
      </c>
      <c r="AU1005" s="167">
        <f t="shared" si="1222"/>
        <v>0</v>
      </c>
      <c r="AV1005" s="167">
        <f t="shared" si="1222"/>
        <v>0</v>
      </c>
      <c r="AW1005" s="167">
        <f t="shared" si="1222"/>
        <v>0</v>
      </c>
      <c r="AX1005" s="167">
        <f t="shared" si="1222"/>
        <v>0</v>
      </c>
      <c r="AY1005" s="167">
        <f t="shared" si="1222"/>
        <v>0</v>
      </c>
      <c r="AZ1005" s="167">
        <f t="shared" si="1222"/>
        <v>0</v>
      </c>
      <c r="BA1005" s="167">
        <f t="shared" si="1222"/>
        <v>0</v>
      </c>
      <c r="BB1005" s="167">
        <f t="shared" si="1222"/>
        <v>0</v>
      </c>
      <c r="BC1005" s="167">
        <f t="shared" si="1222"/>
        <v>0</v>
      </c>
      <c r="BD1005" s="167">
        <f t="shared" si="1222"/>
        <v>0</v>
      </c>
      <c r="BE1005" s="167">
        <f t="shared" si="1222"/>
        <v>0</v>
      </c>
      <c r="BG1005" s="167"/>
    </row>
    <row r="1006" spans="3:59" ht="14.25" customHeight="1">
      <c r="X1006" s="171"/>
      <c r="Y1006" s="45"/>
      <c r="AE1006" s="1" t="str">
        <f t="shared" si="1181"/>
        <v/>
      </c>
      <c r="AF1006" s="1">
        <f t="shared" si="1202"/>
        <v>0</v>
      </c>
      <c r="AG1006" s="1">
        <f t="shared" ca="1" si="1207"/>
        <v>18</v>
      </c>
      <c r="AH1006" s="1" t="str">
        <f t="shared" si="1203"/>
        <v/>
      </c>
      <c r="AI1006" s="1" t="str">
        <f t="shared" si="1204"/>
        <v/>
      </c>
      <c r="AJ1006" s="1" t="str">
        <f t="shared" si="1205"/>
        <v/>
      </c>
      <c r="AL1006" s="167">
        <f t="shared" ref="AL1006:BE1006" si="1223">+IF($AE1006="CC",SUMIF($R1006:$V1006,AL$9,$R1025:$V1025),0)</f>
        <v>0</v>
      </c>
      <c r="AM1006" s="167">
        <f t="shared" si="1223"/>
        <v>0</v>
      </c>
      <c r="AN1006" s="167">
        <f t="shared" si="1223"/>
        <v>0</v>
      </c>
      <c r="AO1006" s="167">
        <f t="shared" si="1223"/>
        <v>0</v>
      </c>
      <c r="AP1006" s="167">
        <f t="shared" si="1223"/>
        <v>0</v>
      </c>
      <c r="AQ1006" s="167">
        <f t="shared" si="1223"/>
        <v>0</v>
      </c>
      <c r="AR1006" s="167">
        <f t="shared" si="1223"/>
        <v>0</v>
      </c>
      <c r="AS1006" s="167">
        <f t="shared" si="1223"/>
        <v>0</v>
      </c>
      <c r="AT1006" s="167">
        <f t="shared" si="1223"/>
        <v>0</v>
      </c>
      <c r="AU1006" s="167">
        <f t="shared" si="1223"/>
        <v>0</v>
      </c>
      <c r="AV1006" s="167">
        <f t="shared" si="1223"/>
        <v>0</v>
      </c>
      <c r="AW1006" s="167">
        <f t="shared" si="1223"/>
        <v>0</v>
      </c>
      <c r="AX1006" s="167">
        <f t="shared" si="1223"/>
        <v>0</v>
      </c>
      <c r="AY1006" s="167">
        <f t="shared" si="1223"/>
        <v>0</v>
      </c>
      <c r="AZ1006" s="167">
        <f t="shared" si="1223"/>
        <v>0</v>
      </c>
      <c r="BA1006" s="167">
        <f t="shared" si="1223"/>
        <v>0</v>
      </c>
      <c r="BB1006" s="167">
        <f t="shared" si="1223"/>
        <v>0</v>
      </c>
      <c r="BC1006" s="167">
        <f t="shared" si="1223"/>
        <v>0</v>
      </c>
      <c r="BD1006" s="167">
        <f t="shared" si="1223"/>
        <v>0</v>
      </c>
      <c r="BE1006" s="167">
        <f t="shared" si="1223"/>
        <v>0</v>
      </c>
      <c r="BG1006" s="167"/>
    </row>
    <row r="1007" spans="3:59" ht="14.25" customHeight="1" thickBot="1">
      <c r="D1007" s="835"/>
      <c r="E1007" s="835"/>
      <c r="F1007" s="835"/>
      <c r="G1007" s="44"/>
      <c r="H1007" s="835"/>
      <c r="I1007" s="835"/>
      <c r="J1007" s="44"/>
      <c r="K1007" s="44"/>
      <c r="AE1007" s="1" t="str">
        <f t="shared" si="1181"/>
        <v/>
      </c>
      <c r="AF1007" s="1">
        <f t="shared" si="1202"/>
        <v>0</v>
      </c>
      <c r="AG1007" s="1">
        <f t="shared" ca="1" si="1207"/>
        <v>18</v>
      </c>
      <c r="AH1007" s="1" t="str">
        <f t="shared" si="1203"/>
        <v/>
      </c>
      <c r="AI1007" s="1" t="str">
        <f t="shared" si="1204"/>
        <v/>
      </c>
      <c r="AJ1007" s="1" t="str">
        <f t="shared" si="1205"/>
        <v/>
      </c>
      <c r="AL1007" s="167">
        <f t="shared" ref="AL1007:BE1007" si="1224">+IF($AE1007="CC",SUMIF($R1007:$V1007,AL$9,$R1026:$V1026),0)</f>
        <v>0</v>
      </c>
      <c r="AM1007" s="167">
        <f t="shared" si="1224"/>
        <v>0</v>
      </c>
      <c r="AN1007" s="167">
        <f t="shared" si="1224"/>
        <v>0</v>
      </c>
      <c r="AO1007" s="167">
        <f t="shared" si="1224"/>
        <v>0</v>
      </c>
      <c r="AP1007" s="167">
        <f t="shared" si="1224"/>
        <v>0</v>
      </c>
      <c r="AQ1007" s="167">
        <f t="shared" si="1224"/>
        <v>0</v>
      </c>
      <c r="AR1007" s="167">
        <f t="shared" si="1224"/>
        <v>0</v>
      </c>
      <c r="AS1007" s="167">
        <f t="shared" si="1224"/>
        <v>0</v>
      </c>
      <c r="AT1007" s="167">
        <f t="shared" si="1224"/>
        <v>0</v>
      </c>
      <c r="AU1007" s="167">
        <f t="shared" si="1224"/>
        <v>0</v>
      </c>
      <c r="AV1007" s="167">
        <f t="shared" si="1224"/>
        <v>0</v>
      </c>
      <c r="AW1007" s="167">
        <f t="shared" si="1224"/>
        <v>0</v>
      </c>
      <c r="AX1007" s="167">
        <f t="shared" si="1224"/>
        <v>0</v>
      </c>
      <c r="AY1007" s="167">
        <f t="shared" si="1224"/>
        <v>0</v>
      </c>
      <c r="AZ1007" s="167">
        <f t="shared" si="1224"/>
        <v>0</v>
      </c>
      <c r="BA1007" s="167">
        <f t="shared" si="1224"/>
        <v>0</v>
      </c>
      <c r="BB1007" s="167">
        <f t="shared" si="1224"/>
        <v>0</v>
      </c>
      <c r="BC1007" s="167">
        <f t="shared" si="1224"/>
        <v>0</v>
      </c>
      <c r="BD1007" s="167">
        <f t="shared" si="1224"/>
        <v>0</v>
      </c>
      <c r="BE1007" s="167">
        <f t="shared" si="1224"/>
        <v>0</v>
      </c>
      <c r="BG1007" s="167"/>
    </row>
    <row r="1008" spans="3:59" ht="14.25" customHeight="1">
      <c r="D1008" s="868" t="s">
        <v>950</v>
      </c>
      <c r="E1008" s="868"/>
      <c r="F1008" s="868"/>
      <c r="G1008" s="44"/>
      <c r="H1008" s="868" t="s">
        <v>951</v>
      </c>
      <c r="I1008" s="868"/>
      <c r="J1008" s="44"/>
      <c r="K1008" s="302" t="s">
        <v>948</v>
      </c>
      <c r="Z1008" s="800" t="s">
        <v>1165</v>
      </c>
      <c r="AA1008" s="800"/>
      <c r="AB1008" s="800"/>
      <c r="AE1008" s="1" t="str">
        <f t="shared" si="1181"/>
        <v/>
      </c>
      <c r="AF1008" s="1">
        <f t="shared" si="1202"/>
        <v>0</v>
      </c>
      <c r="AG1008" s="1">
        <f t="shared" ca="1" si="1207"/>
        <v>18</v>
      </c>
      <c r="AH1008" s="1" t="str">
        <f t="shared" si="1203"/>
        <v/>
      </c>
      <c r="AI1008" s="1" t="str">
        <f t="shared" si="1204"/>
        <v/>
      </c>
      <c r="AJ1008" s="1" t="str">
        <f t="shared" si="1205"/>
        <v/>
      </c>
      <c r="AL1008" s="167">
        <f t="shared" ref="AL1008:BE1008" si="1225">+IF($AE1008="CC",SUMIF($R1008:$V1008,AL$9,$R1027:$V1027),0)</f>
        <v>0</v>
      </c>
      <c r="AM1008" s="167">
        <f t="shared" si="1225"/>
        <v>0</v>
      </c>
      <c r="AN1008" s="167">
        <f t="shared" si="1225"/>
        <v>0</v>
      </c>
      <c r="AO1008" s="167">
        <f t="shared" si="1225"/>
        <v>0</v>
      </c>
      <c r="AP1008" s="167">
        <f t="shared" si="1225"/>
        <v>0</v>
      </c>
      <c r="AQ1008" s="167">
        <f t="shared" si="1225"/>
        <v>0</v>
      </c>
      <c r="AR1008" s="167">
        <f t="shared" si="1225"/>
        <v>0</v>
      </c>
      <c r="AS1008" s="167">
        <f t="shared" si="1225"/>
        <v>0</v>
      </c>
      <c r="AT1008" s="167">
        <f t="shared" si="1225"/>
        <v>0</v>
      </c>
      <c r="AU1008" s="167">
        <f t="shared" si="1225"/>
        <v>0</v>
      </c>
      <c r="AV1008" s="167">
        <f t="shared" si="1225"/>
        <v>0</v>
      </c>
      <c r="AW1008" s="167">
        <f t="shared" si="1225"/>
        <v>0</v>
      </c>
      <c r="AX1008" s="167">
        <f t="shared" si="1225"/>
        <v>0</v>
      </c>
      <c r="AY1008" s="167">
        <f t="shared" si="1225"/>
        <v>0</v>
      </c>
      <c r="AZ1008" s="167">
        <f t="shared" si="1225"/>
        <v>0</v>
      </c>
      <c r="BA1008" s="167">
        <f t="shared" si="1225"/>
        <v>0</v>
      </c>
      <c r="BB1008" s="167">
        <f t="shared" si="1225"/>
        <v>0</v>
      </c>
      <c r="BC1008" s="167">
        <f t="shared" si="1225"/>
        <v>0</v>
      </c>
      <c r="BD1008" s="167">
        <f t="shared" si="1225"/>
        <v>0</v>
      </c>
      <c r="BE1008" s="167">
        <f t="shared" si="1225"/>
        <v>0</v>
      </c>
      <c r="BG1008" s="167"/>
    </row>
    <row r="1009" spans="1:59" ht="18" customHeight="1">
      <c r="A1009" s="160">
        <f>+A953+1</f>
        <v>19</v>
      </c>
      <c r="B1009" s="159">
        <f>+LOOKUP(A1009,'Hoja de Cálculo'!$S$20:$S$45,'Hoja de Cálculo'!$T$20:$T$45)</f>
        <v>14</v>
      </c>
      <c r="C1009" s="971" t="s">
        <v>66</v>
      </c>
      <c r="D1009" s="971"/>
      <c r="E1009" s="971"/>
      <c r="F1009" s="971"/>
      <c r="G1009" s="971"/>
      <c r="H1009" s="971"/>
      <c r="I1009" s="971"/>
      <c r="J1009" s="971"/>
      <c r="K1009" s="971"/>
      <c r="L1009" s="971"/>
      <c r="M1009" s="971"/>
      <c r="N1009" s="971"/>
      <c r="O1009" s="971"/>
      <c r="P1009" s="971"/>
      <c r="Q1009" s="971"/>
      <c r="R1009" s="971"/>
      <c r="S1009" s="971"/>
      <c r="T1009" s="971"/>
      <c r="U1009" s="971"/>
      <c r="V1009" s="971"/>
      <c r="W1009" s="971"/>
      <c r="X1009" s="971"/>
      <c r="Y1009" s="971"/>
      <c r="Z1009" s="971"/>
      <c r="AA1009" s="971"/>
      <c r="AE1009" s="1" t="str">
        <f t="shared" si="1181"/>
        <v/>
      </c>
      <c r="AF1009" s="1">
        <f t="shared" si="1202"/>
        <v>0</v>
      </c>
      <c r="AG1009" s="1">
        <f t="shared" ca="1" si="1207"/>
        <v>18</v>
      </c>
      <c r="AH1009" s="1" t="str">
        <f t="shared" si="1203"/>
        <v/>
      </c>
      <c r="AI1009" s="1" t="str">
        <f t="shared" si="1204"/>
        <v/>
      </c>
      <c r="AJ1009" s="1" t="str">
        <f t="shared" si="1205"/>
        <v/>
      </c>
      <c r="AL1009" s="167">
        <f t="shared" ref="AL1009:BE1009" si="1226">+IF($AE1009="CC",SUMIF($R1009:$V1009,AL$9,$R1028:$V1028),0)</f>
        <v>0</v>
      </c>
      <c r="AM1009" s="167">
        <f t="shared" si="1226"/>
        <v>0</v>
      </c>
      <c r="AN1009" s="167">
        <f t="shared" si="1226"/>
        <v>0</v>
      </c>
      <c r="AO1009" s="167">
        <f t="shared" si="1226"/>
        <v>0</v>
      </c>
      <c r="AP1009" s="167">
        <f t="shared" si="1226"/>
        <v>0</v>
      </c>
      <c r="AQ1009" s="167">
        <f t="shared" si="1226"/>
        <v>0</v>
      </c>
      <c r="AR1009" s="167">
        <f t="shared" si="1226"/>
        <v>0</v>
      </c>
      <c r="AS1009" s="167">
        <f t="shared" si="1226"/>
        <v>0</v>
      </c>
      <c r="AT1009" s="167">
        <f t="shared" si="1226"/>
        <v>0</v>
      </c>
      <c r="AU1009" s="167">
        <f t="shared" si="1226"/>
        <v>0</v>
      </c>
      <c r="AV1009" s="167">
        <f t="shared" si="1226"/>
        <v>0</v>
      </c>
      <c r="AW1009" s="167">
        <f t="shared" si="1226"/>
        <v>0</v>
      </c>
      <c r="AX1009" s="167">
        <f t="shared" si="1226"/>
        <v>0</v>
      </c>
      <c r="AY1009" s="167">
        <f t="shared" si="1226"/>
        <v>0</v>
      </c>
      <c r="AZ1009" s="167">
        <f t="shared" si="1226"/>
        <v>0</v>
      </c>
      <c r="BA1009" s="167">
        <f t="shared" si="1226"/>
        <v>0</v>
      </c>
      <c r="BB1009" s="167">
        <f t="shared" si="1226"/>
        <v>0</v>
      </c>
      <c r="BC1009" s="167">
        <f t="shared" si="1226"/>
        <v>0</v>
      </c>
      <c r="BD1009" s="167">
        <f t="shared" si="1226"/>
        <v>0</v>
      </c>
      <c r="BE1009" s="167">
        <f t="shared" si="1226"/>
        <v>0</v>
      </c>
      <c r="BG1009" s="167"/>
    </row>
    <row r="1010" spans="1:59" ht="16.5" customHeight="1">
      <c r="C1010" s="963" t="s">
        <v>921</v>
      </c>
      <c r="D1010" s="963"/>
      <c r="E1010" s="963"/>
      <c r="F1010" s="963"/>
      <c r="G1010" s="963"/>
      <c r="H1010" s="963"/>
      <c r="I1010" s="963"/>
      <c r="J1010" s="963"/>
      <c r="K1010" s="963"/>
      <c r="L1010" s="963"/>
      <c r="M1010" s="963"/>
      <c r="N1010" s="963"/>
      <c r="O1010" s="963"/>
      <c r="P1010" s="963"/>
      <c r="Q1010" s="963"/>
      <c r="R1010" s="963"/>
      <c r="S1010" s="963"/>
      <c r="T1010" s="963"/>
      <c r="U1010" s="963"/>
      <c r="V1010" s="963"/>
      <c r="W1010" s="963"/>
      <c r="X1010" s="963"/>
      <c r="Y1010" s="963"/>
      <c r="Z1010" s="963"/>
      <c r="AA1010" s="963"/>
      <c r="AE1010" s="1" t="str">
        <f t="shared" si="1181"/>
        <v/>
      </c>
      <c r="AF1010" s="1">
        <f t="shared" si="1202"/>
        <v>0</v>
      </c>
      <c r="AG1010" s="1">
        <f t="shared" ca="1" si="1207"/>
        <v>18</v>
      </c>
      <c r="AH1010" s="1" t="str">
        <f t="shared" si="1203"/>
        <v/>
      </c>
      <c r="AI1010" s="1" t="str">
        <f t="shared" si="1204"/>
        <v/>
      </c>
      <c r="AJ1010" s="1" t="str">
        <f t="shared" si="1205"/>
        <v/>
      </c>
      <c r="AL1010" s="167">
        <f t="shared" ref="AL1010:BE1010" si="1227">+IF($AE1010="CC",SUMIF($R1010:$V1010,AL$9,$R1029:$V1029),0)</f>
        <v>0</v>
      </c>
      <c r="AM1010" s="167">
        <f t="shared" si="1227"/>
        <v>0</v>
      </c>
      <c r="AN1010" s="167">
        <f t="shared" si="1227"/>
        <v>0</v>
      </c>
      <c r="AO1010" s="167">
        <f t="shared" si="1227"/>
        <v>0</v>
      </c>
      <c r="AP1010" s="167">
        <f t="shared" si="1227"/>
        <v>0</v>
      </c>
      <c r="AQ1010" s="167">
        <f t="shared" si="1227"/>
        <v>0</v>
      </c>
      <c r="AR1010" s="167">
        <f t="shared" si="1227"/>
        <v>0</v>
      </c>
      <c r="AS1010" s="167">
        <f t="shared" si="1227"/>
        <v>0</v>
      </c>
      <c r="AT1010" s="167">
        <f t="shared" si="1227"/>
        <v>0</v>
      </c>
      <c r="AU1010" s="167">
        <f t="shared" si="1227"/>
        <v>0</v>
      </c>
      <c r="AV1010" s="167">
        <f t="shared" si="1227"/>
        <v>0</v>
      </c>
      <c r="AW1010" s="167">
        <f t="shared" si="1227"/>
        <v>0</v>
      </c>
      <c r="AX1010" s="167">
        <f t="shared" si="1227"/>
        <v>0</v>
      </c>
      <c r="AY1010" s="167">
        <f t="shared" si="1227"/>
        <v>0</v>
      </c>
      <c r="AZ1010" s="167">
        <f t="shared" si="1227"/>
        <v>0</v>
      </c>
      <c r="BA1010" s="167">
        <f t="shared" si="1227"/>
        <v>0</v>
      </c>
      <c r="BB1010" s="167">
        <f t="shared" si="1227"/>
        <v>0</v>
      </c>
      <c r="BC1010" s="167">
        <f t="shared" si="1227"/>
        <v>0</v>
      </c>
      <c r="BD1010" s="167">
        <f t="shared" si="1227"/>
        <v>0</v>
      </c>
      <c r="BE1010" s="167">
        <f t="shared" si="1227"/>
        <v>0</v>
      </c>
      <c r="BG1010" s="167"/>
    </row>
    <row r="1011" spans="1:59" ht="16.5" customHeight="1">
      <c r="C1011" s="963" t="s">
        <v>922</v>
      </c>
      <c r="D1011" s="963"/>
      <c r="E1011" s="963"/>
      <c r="F1011" s="963"/>
      <c r="G1011" s="963"/>
      <c r="H1011" s="963"/>
      <c r="I1011" s="963"/>
      <c r="J1011" s="963"/>
      <c r="K1011" s="963"/>
      <c r="L1011" s="963"/>
      <c r="M1011" s="963"/>
      <c r="N1011" s="963"/>
      <c r="O1011" s="963"/>
      <c r="P1011" s="963"/>
      <c r="Q1011" s="963"/>
      <c r="R1011" s="963"/>
      <c r="S1011" s="963"/>
      <c r="T1011" s="963"/>
      <c r="U1011" s="963"/>
      <c r="V1011" s="963"/>
      <c r="W1011" s="963"/>
      <c r="X1011" s="963"/>
      <c r="Y1011" s="963"/>
      <c r="Z1011" s="963"/>
      <c r="AA1011" s="963"/>
      <c r="AE1011" s="1" t="str">
        <f t="shared" si="1181"/>
        <v/>
      </c>
      <c r="AF1011" s="1">
        <f t="shared" si="1202"/>
        <v>0</v>
      </c>
      <c r="AG1011" s="1">
        <f t="shared" ca="1" si="1207"/>
        <v>18</v>
      </c>
      <c r="AH1011" s="1" t="str">
        <f t="shared" si="1203"/>
        <v/>
      </c>
      <c r="AI1011" s="1" t="str">
        <f t="shared" si="1204"/>
        <v/>
      </c>
      <c r="AJ1011" s="1" t="str">
        <f t="shared" si="1205"/>
        <v/>
      </c>
      <c r="AL1011" s="167">
        <f t="shared" ref="AL1011:BE1011" si="1228">+IF($AE1011="CC",SUMIF($R1011:$V1011,AL$9,$R1030:$V1030),0)</f>
        <v>0</v>
      </c>
      <c r="AM1011" s="167">
        <f t="shared" si="1228"/>
        <v>0</v>
      </c>
      <c r="AN1011" s="167">
        <f t="shared" si="1228"/>
        <v>0</v>
      </c>
      <c r="AO1011" s="167">
        <f t="shared" si="1228"/>
        <v>0</v>
      </c>
      <c r="AP1011" s="167">
        <f t="shared" si="1228"/>
        <v>0</v>
      </c>
      <c r="AQ1011" s="167">
        <f t="shared" si="1228"/>
        <v>0</v>
      </c>
      <c r="AR1011" s="167">
        <f t="shared" si="1228"/>
        <v>0</v>
      </c>
      <c r="AS1011" s="167">
        <f t="shared" si="1228"/>
        <v>0</v>
      </c>
      <c r="AT1011" s="167">
        <f t="shared" si="1228"/>
        <v>0</v>
      </c>
      <c r="AU1011" s="167">
        <f t="shared" si="1228"/>
        <v>0</v>
      </c>
      <c r="AV1011" s="167">
        <f t="shared" si="1228"/>
        <v>0</v>
      </c>
      <c r="AW1011" s="167">
        <f t="shared" si="1228"/>
        <v>0</v>
      </c>
      <c r="AX1011" s="167">
        <f t="shared" si="1228"/>
        <v>0</v>
      </c>
      <c r="AY1011" s="167">
        <f t="shared" si="1228"/>
        <v>0</v>
      </c>
      <c r="AZ1011" s="167">
        <f t="shared" si="1228"/>
        <v>0</v>
      </c>
      <c r="BA1011" s="167">
        <f t="shared" si="1228"/>
        <v>0</v>
      </c>
      <c r="BB1011" s="167">
        <f t="shared" si="1228"/>
        <v>0</v>
      </c>
      <c r="BC1011" s="167">
        <f t="shared" si="1228"/>
        <v>0</v>
      </c>
      <c r="BD1011" s="167">
        <f t="shared" si="1228"/>
        <v>0</v>
      </c>
      <c r="BE1011" s="167">
        <f t="shared" si="1228"/>
        <v>0</v>
      </c>
      <c r="BG1011" s="167"/>
    </row>
    <row r="1012" spans="1:59" ht="16.5" customHeight="1">
      <c r="C1012" s="963" t="s">
        <v>952</v>
      </c>
      <c r="D1012" s="963"/>
      <c r="E1012" s="963"/>
      <c r="F1012" s="963"/>
      <c r="G1012" s="963"/>
      <c r="H1012" s="963"/>
      <c r="I1012" s="963"/>
      <c r="J1012" s="963"/>
      <c r="K1012" s="963"/>
      <c r="L1012" s="963"/>
      <c r="M1012" s="963"/>
      <c r="N1012" s="963"/>
      <c r="O1012" s="963"/>
      <c r="P1012" s="963"/>
      <c r="Q1012" s="963"/>
      <c r="R1012" s="963"/>
      <c r="S1012" s="963"/>
      <c r="T1012" s="963"/>
      <c r="U1012" s="963"/>
      <c r="V1012" s="963"/>
      <c r="W1012" s="963"/>
      <c r="X1012" s="963"/>
      <c r="Y1012" s="963"/>
      <c r="Z1012" s="963"/>
      <c r="AA1012" s="963"/>
      <c r="AE1012" s="1" t="str">
        <f t="shared" si="1181"/>
        <v/>
      </c>
      <c r="AF1012" s="1">
        <f t="shared" si="1202"/>
        <v>0</v>
      </c>
      <c r="AG1012" s="1">
        <f t="shared" ca="1" si="1207"/>
        <v>18</v>
      </c>
      <c r="AH1012" s="1" t="str">
        <f t="shared" si="1203"/>
        <v/>
      </c>
      <c r="AI1012" s="1" t="str">
        <f t="shared" si="1204"/>
        <v/>
      </c>
      <c r="AJ1012" s="1" t="str">
        <f t="shared" si="1205"/>
        <v/>
      </c>
      <c r="AL1012" s="167">
        <f t="shared" ref="AL1012:BE1012" si="1229">+IF($AE1012="CC",SUMIF($R1012:$V1012,AL$9,$R1031:$V1031),0)</f>
        <v>0</v>
      </c>
      <c r="AM1012" s="167">
        <f t="shared" si="1229"/>
        <v>0</v>
      </c>
      <c r="AN1012" s="167">
        <f t="shared" si="1229"/>
        <v>0</v>
      </c>
      <c r="AO1012" s="167">
        <f t="shared" si="1229"/>
        <v>0</v>
      </c>
      <c r="AP1012" s="167">
        <f t="shared" si="1229"/>
        <v>0</v>
      </c>
      <c r="AQ1012" s="167">
        <f t="shared" si="1229"/>
        <v>0</v>
      </c>
      <c r="AR1012" s="167">
        <f t="shared" si="1229"/>
        <v>0</v>
      </c>
      <c r="AS1012" s="167">
        <f t="shared" si="1229"/>
        <v>0</v>
      </c>
      <c r="AT1012" s="167">
        <f t="shared" si="1229"/>
        <v>0</v>
      </c>
      <c r="AU1012" s="167">
        <f t="shared" si="1229"/>
        <v>0</v>
      </c>
      <c r="AV1012" s="167">
        <f t="shared" si="1229"/>
        <v>0</v>
      </c>
      <c r="AW1012" s="167">
        <f t="shared" si="1229"/>
        <v>0</v>
      </c>
      <c r="AX1012" s="167">
        <f t="shared" si="1229"/>
        <v>0</v>
      </c>
      <c r="AY1012" s="167">
        <f t="shared" si="1229"/>
        <v>0</v>
      </c>
      <c r="AZ1012" s="167">
        <f t="shared" si="1229"/>
        <v>0</v>
      </c>
      <c r="BA1012" s="167">
        <f t="shared" si="1229"/>
        <v>0</v>
      </c>
      <c r="BB1012" s="167">
        <f t="shared" si="1229"/>
        <v>0</v>
      </c>
      <c r="BC1012" s="167">
        <f t="shared" si="1229"/>
        <v>0</v>
      </c>
      <c r="BD1012" s="167">
        <f t="shared" si="1229"/>
        <v>0</v>
      </c>
      <c r="BE1012" s="167">
        <f t="shared" si="1229"/>
        <v>0</v>
      </c>
      <c r="BG1012" s="167"/>
    </row>
    <row r="1013" spans="1:59" ht="15" customHeight="1" thickBot="1">
      <c r="C1013" s="86"/>
      <c r="D1013" s="86"/>
      <c r="E1013" s="86"/>
      <c r="F1013" s="86"/>
      <c r="G1013" s="87"/>
      <c r="H1013" s="87"/>
      <c r="I1013" s="86"/>
      <c r="J1013" s="86"/>
      <c r="K1013" s="86"/>
      <c r="L1013" s="86"/>
      <c r="M1013" s="86"/>
      <c r="N1013" s="88"/>
      <c r="O1013" s="86"/>
      <c r="P1013" s="86"/>
      <c r="Q1013" s="86"/>
      <c r="R1013" s="86"/>
      <c r="S1013" s="86"/>
      <c r="T1013" s="86"/>
      <c r="U1013" s="86"/>
      <c r="V1013" s="86"/>
      <c r="W1013" s="86"/>
      <c r="X1013" s="165"/>
      <c r="Y1013" s="86"/>
      <c r="Z1013" s="86"/>
      <c r="AA1013" s="86"/>
      <c r="AE1013" s="1" t="str">
        <f t="shared" si="1181"/>
        <v/>
      </c>
      <c r="AF1013" s="1">
        <f t="shared" si="1202"/>
        <v>0</v>
      </c>
      <c r="AG1013" s="1">
        <f t="shared" ca="1" si="1207"/>
        <v>18</v>
      </c>
      <c r="AH1013" s="1" t="str">
        <f t="shared" si="1203"/>
        <v/>
      </c>
      <c r="AI1013" s="1" t="str">
        <f t="shared" si="1204"/>
        <v/>
      </c>
      <c r="AJ1013" s="1" t="str">
        <f t="shared" si="1205"/>
        <v/>
      </c>
      <c r="AL1013" s="167">
        <f t="shared" ref="AL1013:BE1013" si="1230">+IF($AE1013="CC",SUMIF($R1013:$V1013,AL$9,$R1032:$V1032),0)</f>
        <v>0</v>
      </c>
      <c r="AM1013" s="167">
        <f t="shared" si="1230"/>
        <v>0</v>
      </c>
      <c r="AN1013" s="167">
        <f t="shared" si="1230"/>
        <v>0</v>
      </c>
      <c r="AO1013" s="167">
        <f t="shared" si="1230"/>
        <v>0</v>
      </c>
      <c r="AP1013" s="167">
        <f t="shared" si="1230"/>
        <v>0</v>
      </c>
      <c r="AQ1013" s="167">
        <f t="shared" si="1230"/>
        <v>0</v>
      </c>
      <c r="AR1013" s="167">
        <f t="shared" si="1230"/>
        <v>0</v>
      </c>
      <c r="AS1013" s="167">
        <f t="shared" si="1230"/>
        <v>0</v>
      </c>
      <c r="AT1013" s="167">
        <f t="shared" si="1230"/>
        <v>0</v>
      </c>
      <c r="AU1013" s="167">
        <f t="shared" si="1230"/>
        <v>0</v>
      </c>
      <c r="AV1013" s="167">
        <f t="shared" si="1230"/>
        <v>0</v>
      </c>
      <c r="AW1013" s="167">
        <f t="shared" si="1230"/>
        <v>0</v>
      </c>
      <c r="AX1013" s="167">
        <f t="shared" si="1230"/>
        <v>0</v>
      </c>
      <c r="AY1013" s="167">
        <f t="shared" si="1230"/>
        <v>0</v>
      </c>
      <c r="AZ1013" s="167">
        <f t="shared" si="1230"/>
        <v>0</v>
      </c>
      <c r="BA1013" s="167">
        <f t="shared" si="1230"/>
        <v>0</v>
      </c>
      <c r="BB1013" s="167">
        <f t="shared" si="1230"/>
        <v>0</v>
      </c>
      <c r="BC1013" s="167">
        <f t="shared" si="1230"/>
        <v>0</v>
      </c>
      <c r="BD1013" s="167">
        <f t="shared" si="1230"/>
        <v>0</v>
      </c>
      <c r="BE1013" s="167">
        <f t="shared" si="1230"/>
        <v>0</v>
      </c>
      <c r="BG1013" s="167"/>
    </row>
    <row r="1014" spans="1:59" ht="15.75" customHeight="1" thickBot="1">
      <c r="C1014" s="964" t="s">
        <v>953</v>
      </c>
      <c r="D1014" s="965"/>
      <c r="E1014" s="966" t="str">
        <f>+'Formulario 1'!$D$9</f>
        <v>LICEO DE COLORADO</v>
      </c>
      <c r="F1014" s="966"/>
      <c r="G1014" s="966"/>
      <c r="H1014" s="966"/>
      <c r="I1014" s="964" t="s">
        <v>897</v>
      </c>
      <c r="J1014" s="967"/>
      <c r="K1014" s="966" t="str">
        <f>+'Formulario 1'!$C$14</f>
        <v>CAÑAS</v>
      </c>
      <c r="L1014" s="966"/>
      <c r="M1014" s="966"/>
      <c r="N1014" s="964" t="s">
        <v>898</v>
      </c>
      <c r="O1014" s="965"/>
      <c r="P1014" s="89">
        <f>+'Formulario 1'!$C$15</f>
        <v>4</v>
      </c>
      <c r="Q1014" s="964" t="s">
        <v>916</v>
      </c>
      <c r="R1014" s="965"/>
      <c r="S1014" s="965"/>
      <c r="T1014" s="965"/>
      <c r="U1014" s="965"/>
      <c r="V1014" s="965"/>
      <c r="W1014" s="966">
        <f>+'Formulario 1'!$E$7</f>
        <v>4113</v>
      </c>
      <c r="X1014" s="968"/>
      <c r="Y1014" s="304" t="s">
        <v>923</v>
      </c>
      <c r="Z1014" s="969">
        <f ca="1">+'Formulario 1'!$H$72</f>
        <v>45513</v>
      </c>
      <c r="AA1014" s="970"/>
      <c r="AE1014" s="1" t="str">
        <f t="shared" si="1181"/>
        <v/>
      </c>
      <c r="AF1014" s="1">
        <f t="shared" si="1202"/>
        <v>0</v>
      </c>
      <c r="AG1014" s="1">
        <f t="shared" ca="1" si="1207"/>
        <v>18</v>
      </c>
      <c r="AH1014" s="1" t="str">
        <f t="shared" si="1203"/>
        <v/>
      </c>
      <c r="AI1014" s="1" t="str">
        <f t="shared" si="1204"/>
        <v/>
      </c>
      <c r="AJ1014" s="1" t="str">
        <f t="shared" si="1205"/>
        <v/>
      </c>
      <c r="AL1014" s="167">
        <f t="shared" ref="AL1014:BE1014" si="1231">+IF($AE1014="CC",SUMIF($R1014:$V1014,AL$9,$R1033:$V1033),0)</f>
        <v>0</v>
      </c>
      <c r="AM1014" s="167">
        <f t="shared" si="1231"/>
        <v>0</v>
      </c>
      <c r="AN1014" s="167">
        <f t="shared" si="1231"/>
        <v>0</v>
      </c>
      <c r="AO1014" s="167">
        <f t="shared" si="1231"/>
        <v>0</v>
      </c>
      <c r="AP1014" s="167">
        <f t="shared" si="1231"/>
        <v>0</v>
      </c>
      <c r="AQ1014" s="167">
        <f t="shared" si="1231"/>
        <v>0</v>
      </c>
      <c r="AR1014" s="167">
        <f t="shared" si="1231"/>
        <v>0</v>
      </c>
      <c r="AS1014" s="167">
        <f t="shared" si="1231"/>
        <v>0</v>
      </c>
      <c r="AT1014" s="167">
        <f t="shared" si="1231"/>
        <v>0</v>
      </c>
      <c r="AU1014" s="167">
        <f t="shared" si="1231"/>
        <v>0</v>
      </c>
      <c r="AV1014" s="167">
        <f t="shared" si="1231"/>
        <v>0</v>
      </c>
      <c r="AW1014" s="167">
        <f t="shared" si="1231"/>
        <v>0</v>
      </c>
      <c r="AX1014" s="167">
        <f t="shared" si="1231"/>
        <v>0</v>
      </c>
      <c r="AY1014" s="167">
        <f t="shared" si="1231"/>
        <v>0</v>
      </c>
      <c r="AZ1014" s="167">
        <f t="shared" si="1231"/>
        <v>0</v>
      </c>
      <c r="BA1014" s="167">
        <f t="shared" si="1231"/>
        <v>0</v>
      </c>
      <c r="BB1014" s="167">
        <f t="shared" si="1231"/>
        <v>0</v>
      </c>
      <c r="BC1014" s="167">
        <f t="shared" si="1231"/>
        <v>0</v>
      </c>
      <c r="BD1014" s="167">
        <f t="shared" si="1231"/>
        <v>0</v>
      </c>
      <c r="BE1014" s="167">
        <f t="shared" si="1231"/>
        <v>0</v>
      </c>
      <c r="BG1014" s="167"/>
    </row>
    <row r="1015" spans="1:59" ht="15.75" thickBot="1">
      <c r="C1015" s="66"/>
      <c r="D1015" s="66"/>
      <c r="E1015" s="66"/>
      <c r="F1015" s="66"/>
      <c r="G1015" s="66"/>
      <c r="H1015" s="66"/>
      <c r="I1015" s="66"/>
      <c r="J1015" s="66"/>
      <c r="K1015" s="66"/>
      <c r="L1015" s="66"/>
      <c r="M1015" s="66"/>
      <c r="N1015" s="66"/>
      <c r="O1015" s="66"/>
      <c r="P1015" s="66"/>
      <c r="Q1015" s="66"/>
      <c r="R1015" s="66"/>
      <c r="S1015" s="66"/>
      <c r="T1015" s="66"/>
      <c r="U1015" s="66"/>
      <c r="V1015" s="66"/>
      <c r="W1015" s="66"/>
      <c r="X1015" s="166"/>
      <c r="Y1015" s="66"/>
      <c r="Z1015" s="66"/>
      <c r="AA1015" s="66"/>
      <c r="AE1015" s="1" t="str">
        <f t="shared" si="1181"/>
        <v/>
      </c>
      <c r="AF1015" s="1">
        <f t="shared" si="1202"/>
        <v>0</v>
      </c>
      <c r="AG1015" s="1">
        <f t="shared" ca="1" si="1207"/>
        <v>18</v>
      </c>
      <c r="AH1015" s="1" t="str">
        <f t="shared" si="1203"/>
        <v/>
      </c>
      <c r="AI1015" s="1" t="str">
        <f t="shared" si="1204"/>
        <v/>
      </c>
      <c r="AJ1015" s="1" t="str">
        <f t="shared" si="1205"/>
        <v/>
      </c>
      <c r="AL1015" s="167">
        <f t="shared" ref="AL1015:BE1015" si="1232">+IF($AE1015="CC",SUMIF($R1015:$V1015,AL$9,$R1034:$V1034),0)</f>
        <v>0</v>
      </c>
      <c r="AM1015" s="167">
        <f t="shared" si="1232"/>
        <v>0</v>
      </c>
      <c r="AN1015" s="167">
        <f t="shared" si="1232"/>
        <v>0</v>
      </c>
      <c r="AO1015" s="167">
        <f t="shared" si="1232"/>
        <v>0</v>
      </c>
      <c r="AP1015" s="167">
        <f t="shared" si="1232"/>
        <v>0</v>
      </c>
      <c r="AQ1015" s="167">
        <f t="shared" si="1232"/>
        <v>0</v>
      </c>
      <c r="AR1015" s="167">
        <f t="shared" si="1232"/>
        <v>0</v>
      </c>
      <c r="AS1015" s="167">
        <f t="shared" si="1232"/>
        <v>0</v>
      </c>
      <c r="AT1015" s="167">
        <f t="shared" si="1232"/>
        <v>0</v>
      </c>
      <c r="AU1015" s="167">
        <f t="shared" si="1232"/>
        <v>0</v>
      </c>
      <c r="AV1015" s="167">
        <f t="shared" si="1232"/>
        <v>0</v>
      </c>
      <c r="AW1015" s="167">
        <f t="shared" si="1232"/>
        <v>0</v>
      </c>
      <c r="AX1015" s="167">
        <f t="shared" si="1232"/>
        <v>0</v>
      </c>
      <c r="AY1015" s="167">
        <f t="shared" si="1232"/>
        <v>0</v>
      </c>
      <c r="AZ1015" s="167">
        <f t="shared" si="1232"/>
        <v>0</v>
      </c>
      <c r="BA1015" s="167">
        <f t="shared" si="1232"/>
        <v>0</v>
      </c>
      <c r="BB1015" s="167">
        <f t="shared" si="1232"/>
        <v>0</v>
      </c>
      <c r="BC1015" s="167">
        <f t="shared" si="1232"/>
        <v>0</v>
      </c>
      <c r="BD1015" s="167">
        <f t="shared" si="1232"/>
        <v>0</v>
      </c>
      <c r="BE1015" s="167">
        <f t="shared" si="1232"/>
        <v>0</v>
      </c>
      <c r="BG1015" s="167"/>
    </row>
    <row r="1016" spans="1:59" ht="23.25" customHeight="1" thickBot="1">
      <c r="A1016" s="927" t="s">
        <v>958</v>
      </c>
      <c r="B1016" s="930" t="s">
        <v>985</v>
      </c>
      <c r="C1016" s="933" t="str">
        <f>IF(LOOKUP(A1009,'Hoja de Cálculo'!$S$20:$S$45,'Hoja de Cálculo'!$V$20:$V$45)="","n.a.",LOOKUP(A1009,'Hoja de Cálculo'!$S$20:$S$45,'Hoja de Cálculo'!$V$20:$V$45))</f>
        <v>n.a.</v>
      </c>
      <c r="D1016" s="933"/>
      <c r="E1016" s="933"/>
      <c r="F1016" s="933"/>
      <c r="G1016" s="933"/>
      <c r="H1016" s="933"/>
      <c r="I1016" s="933"/>
      <c r="J1016" s="933"/>
      <c r="K1016" s="933"/>
      <c r="L1016" s="934"/>
      <c r="M1016" s="934"/>
      <c r="N1016" s="934"/>
      <c r="O1016" s="934"/>
      <c r="P1016" s="934"/>
      <c r="Q1016" s="934"/>
      <c r="R1016" s="934"/>
      <c r="S1016" s="934"/>
      <c r="T1016" s="934"/>
      <c r="U1016" s="934"/>
      <c r="V1016" s="934"/>
      <c r="W1016" s="934"/>
      <c r="X1016" s="934"/>
      <c r="Y1016" s="933"/>
      <c r="Z1016" s="933"/>
      <c r="AA1016" s="935"/>
      <c r="AB1016" s="936" t="s">
        <v>924</v>
      </c>
      <c r="AE1016" s="1" t="str">
        <f t="shared" si="1181"/>
        <v/>
      </c>
      <c r="AF1016" s="1">
        <f t="shared" si="1202"/>
        <v>0</v>
      </c>
      <c r="AG1016" s="1">
        <f t="shared" ca="1" si="1207"/>
        <v>18</v>
      </c>
      <c r="AH1016" s="1" t="str">
        <f t="shared" si="1203"/>
        <v/>
      </c>
      <c r="AI1016" s="1" t="str">
        <f t="shared" si="1204"/>
        <v/>
      </c>
      <c r="AJ1016" s="1" t="str">
        <f t="shared" si="1205"/>
        <v/>
      </c>
      <c r="AL1016" s="167">
        <f t="shared" ref="AL1016:BE1016" si="1233">+IF($AE1016="CC",SUMIF($R1016:$V1016,AL$9,$R1035:$V1035),0)</f>
        <v>0</v>
      </c>
      <c r="AM1016" s="167">
        <f t="shared" si="1233"/>
        <v>0</v>
      </c>
      <c r="AN1016" s="167">
        <f t="shared" si="1233"/>
        <v>0</v>
      </c>
      <c r="AO1016" s="167">
        <f t="shared" si="1233"/>
        <v>0</v>
      </c>
      <c r="AP1016" s="167">
        <f t="shared" si="1233"/>
        <v>0</v>
      </c>
      <c r="AQ1016" s="167">
        <f t="shared" si="1233"/>
        <v>0</v>
      </c>
      <c r="AR1016" s="167">
        <f t="shared" si="1233"/>
        <v>0</v>
      </c>
      <c r="AS1016" s="167">
        <f t="shared" si="1233"/>
        <v>0</v>
      </c>
      <c r="AT1016" s="167">
        <f t="shared" si="1233"/>
        <v>0</v>
      </c>
      <c r="AU1016" s="167">
        <f t="shared" si="1233"/>
        <v>0</v>
      </c>
      <c r="AV1016" s="167">
        <f t="shared" si="1233"/>
        <v>0</v>
      </c>
      <c r="AW1016" s="167">
        <f t="shared" si="1233"/>
        <v>0</v>
      </c>
      <c r="AX1016" s="167">
        <f t="shared" si="1233"/>
        <v>0</v>
      </c>
      <c r="AY1016" s="167">
        <f t="shared" si="1233"/>
        <v>0</v>
      </c>
      <c r="AZ1016" s="167">
        <f t="shared" si="1233"/>
        <v>0</v>
      </c>
      <c r="BA1016" s="167">
        <f t="shared" si="1233"/>
        <v>0</v>
      </c>
      <c r="BB1016" s="167">
        <f t="shared" si="1233"/>
        <v>0</v>
      </c>
      <c r="BC1016" s="167">
        <f t="shared" si="1233"/>
        <v>0</v>
      </c>
      <c r="BD1016" s="167">
        <f t="shared" si="1233"/>
        <v>0</v>
      </c>
      <c r="BE1016" s="167">
        <f t="shared" si="1233"/>
        <v>0</v>
      </c>
      <c r="BG1016" s="167"/>
    </row>
    <row r="1017" spans="1:59" ht="15.75" customHeight="1">
      <c r="A1017" s="928"/>
      <c r="B1017" s="931"/>
      <c r="C1017" s="939" t="s">
        <v>925</v>
      </c>
      <c r="D1017" s="941" t="s">
        <v>926</v>
      </c>
      <c r="E1017" s="942"/>
      <c r="F1017" s="942"/>
      <c r="G1017" s="943"/>
      <c r="H1017" s="947" t="s">
        <v>927</v>
      </c>
      <c r="I1017" s="947" t="s">
        <v>928</v>
      </c>
      <c r="J1017" s="941" t="s">
        <v>929</v>
      </c>
      <c r="K1017" s="942"/>
      <c r="L1017" s="949" t="s">
        <v>49</v>
      </c>
      <c r="M1017" s="950"/>
      <c r="N1017" s="950"/>
      <c r="O1017" s="950"/>
      <c r="P1017" s="950"/>
      <c r="Q1017" s="951" t="s">
        <v>930</v>
      </c>
      <c r="R1017" s="953" t="s">
        <v>931</v>
      </c>
      <c r="S1017" s="954"/>
      <c r="T1017" s="954"/>
      <c r="U1017" s="954"/>
      <c r="V1017" s="955"/>
      <c r="W1017" s="954" t="s">
        <v>930</v>
      </c>
      <c r="X1017" s="957" t="s">
        <v>934</v>
      </c>
      <c r="Y1017" s="959" t="s">
        <v>932</v>
      </c>
      <c r="Z1017" s="961" t="s">
        <v>933</v>
      </c>
      <c r="AA1017" s="962"/>
      <c r="AB1017" s="937"/>
      <c r="AE1017" s="1" t="str">
        <f t="shared" si="1181"/>
        <v/>
      </c>
      <c r="AF1017" s="1">
        <f t="shared" si="1202"/>
        <v>0</v>
      </c>
      <c r="AG1017" s="1">
        <f t="shared" ca="1" si="1207"/>
        <v>18</v>
      </c>
      <c r="AH1017" s="1" t="str">
        <f t="shared" si="1203"/>
        <v/>
      </c>
      <c r="AI1017" s="1" t="str">
        <f t="shared" si="1204"/>
        <v/>
      </c>
      <c r="AJ1017" s="1" t="str">
        <f t="shared" si="1205"/>
        <v/>
      </c>
      <c r="AL1017" s="167">
        <f t="shared" ref="AL1017:BE1017" si="1234">+IF($AE1017="CC",SUMIF($R1017:$V1017,AL$9,$R1036:$V1036),0)</f>
        <v>0</v>
      </c>
      <c r="AM1017" s="167">
        <f t="shared" si="1234"/>
        <v>0</v>
      </c>
      <c r="AN1017" s="167">
        <f t="shared" si="1234"/>
        <v>0</v>
      </c>
      <c r="AO1017" s="167">
        <f t="shared" si="1234"/>
        <v>0</v>
      </c>
      <c r="AP1017" s="167">
        <f t="shared" si="1234"/>
        <v>0</v>
      </c>
      <c r="AQ1017" s="167">
        <f t="shared" si="1234"/>
        <v>0</v>
      </c>
      <c r="AR1017" s="167">
        <f t="shared" si="1234"/>
        <v>0</v>
      </c>
      <c r="AS1017" s="167">
        <f t="shared" si="1234"/>
        <v>0</v>
      </c>
      <c r="AT1017" s="167">
        <f t="shared" si="1234"/>
        <v>0</v>
      </c>
      <c r="AU1017" s="167">
        <f t="shared" si="1234"/>
        <v>0</v>
      </c>
      <c r="AV1017" s="167">
        <f t="shared" si="1234"/>
        <v>0</v>
      </c>
      <c r="AW1017" s="167">
        <f t="shared" si="1234"/>
        <v>0</v>
      </c>
      <c r="AX1017" s="167">
        <f t="shared" si="1234"/>
        <v>0</v>
      </c>
      <c r="AY1017" s="167">
        <f t="shared" si="1234"/>
        <v>0</v>
      </c>
      <c r="AZ1017" s="167">
        <f t="shared" si="1234"/>
        <v>0</v>
      </c>
      <c r="BA1017" s="167">
        <f t="shared" si="1234"/>
        <v>0</v>
      </c>
      <c r="BB1017" s="167">
        <f t="shared" si="1234"/>
        <v>0</v>
      </c>
      <c r="BC1017" s="167">
        <f t="shared" si="1234"/>
        <v>0</v>
      </c>
      <c r="BD1017" s="167">
        <f t="shared" si="1234"/>
        <v>0</v>
      </c>
      <c r="BE1017" s="167">
        <f t="shared" si="1234"/>
        <v>0</v>
      </c>
      <c r="BG1017" s="167"/>
    </row>
    <row r="1018" spans="1:59" ht="15.75" thickBot="1">
      <c r="A1018" s="929"/>
      <c r="B1018" s="932"/>
      <c r="C1018" s="940"/>
      <c r="D1018" s="944"/>
      <c r="E1018" s="945"/>
      <c r="F1018" s="945"/>
      <c r="G1018" s="946"/>
      <c r="H1018" s="948"/>
      <c r="I1018" s="948"/>
      <c r="J1018" s="944"/>
      <c r="K1018" s="945"/>
      <c r="L1018" s="312" t="s">
        <v>1</v>
      </c>
      <c r="M1018" s="313" t="s">
        <v>2</v>
      </c>
      <c r="N1018" s="313" t="s">
        <v>3</v>
      </c>
      <c r="O1018" s="313" t="s">
        <v>4</v>
      </c>
      <c r="P1018" s="313" t="s">
        <v>5</v>
      </c>
      <c r="Q1018" s="952"/>
      <c r="R1018" s="312">
        <v>7</v>
      </c>
      <c r="S1018" s="313">
        <v>5</v>
      </c>
      <c r="T1018" s="313">
        <v>9</v>
      </c>
      <c r="U1018" s="313">
        <v>1</v>
      </c>
      <c r="V1018" s="314">
        <v>1</v>
      </c>
      <c r="W1018" s="956"/>
      <c r="X1018" s="958"/>
      <c r="Y1018" s="960"/>
      <c r="Z1018" s="315" t="s">
        <v>935</v>
      </c>
      <c r="AA1018" s="316" t="s">
        <v>936</v>
      </c>
      <c r="AB1018" s="938"/>
      <c r="AE1018" s="1" t="str">
        <f t="shared" si="1181"/>
        <v>CC</v>
      </c>
      <c r="AF1018" s="1">
        <f t="shared" si="1202"/>
        <v>0</v>
      </c>
      <c r="AG1018" s="1">
        <f t="shared" ca="1" si="1207"/>
        <v>18</v>
      </c>
      <c r="AH1018" s="1" t="str">
        <f t="shared" si="1203"/>
        <v/>
      </c>
      <c r="AI1018" s="1" t="str">
        <f t="shared" si="1204"/>
        <v/>
      </c>
      <c r="AJ1018" s="1" t="str">
        <f t="shared" si="1205"/>
        <v/>
      </c>
      <c r="AL1018" s="167">
        <f t="shared" ref="AL1018:BE1018" si="1235">+IF($AE1018="CC",SUMIF($R1018:$V1018,AL$9,$R1037:$V1037),0)</f>
        <v>0</v>
      </c>
      <c r="AM1018" s="167">
        <f t="shared" si="1235"/>
        <v>0</v>
      </c>
      <c r="AN1018" s="167">
        <f t="shared" si="1235"/>
        <v>0</v>
      </c>
      <c r="AO1018" s="167">
        <f t="shared" si="1235"/>
        <v>0</v>
      </c>
      <c r="AP1018" s="167">
        <f t="shared" si="1235"/>
        <v>0</v>
      </c>
      <c r="AQ1018" s="167">
        <f t="shared" si="1235"/>
        <v>0</v>
      </c>
      <c r="AR1018" s="167">
        <f t="shared" si="1235"/>
        <v>0</v>
      </c>
      <c r="AS1018" s="167">
        <f t="shared" si="1235"/>
        <v>0</v>
      </c>
      <c r="AT1018" s="167">
        <f t="shared" si="1235"/>
        <v>0</v>
      </c>
      <c r="AU1018" s="167">
        <f t="shared" si="1235"/>
        <v>0</v>
      </c>
      <c r="AV1018" s="167">
        <f t="shared" si="1235"/>
        <v>0</v>
      </c>
      <c r="AW1018" s="167">
        <f t="shared" si="1235"/>
        <v>0</v>
      </c>
      <c r="AX1018" s="167">
        <f t="shared" si="1235"/>
        <v>0</v>
      </c>
      <c r="AY1018" s="167">
        <f t="shared" si="1235"/>
        <v>0</v>
      </c>
      <c r="AZ1018" s="167">
        <f t="shared" si="1235"/>
        <v>0</v>
      </c>
      <c r="BA1018" s="167">
        <f t="shared" si="1235"/>
        <v>0</v>
      </c>
      <c r="BB1018" s="167">
        <f t="shared" si="1235"/>
        <v>0</v>
      </c>
      <c r="BC1018" s="167">
        <f t="shared" si="1235"/>
        <v>0</v>
      </c>
      <c r="BD1018" s="167">
        <f t="shared" si="1235"/>
        <v>0</v>
      </c>
      <c r="BE1018" s="167">
        <f t="shared" si="1235"/>
        <v>0</v>
      </c>
      <c r="BG1018" s="167"/>
    </row>
    <row r="1019" spans="1:59">
      <c r="A1019" s="97"/>
      <c r="B1019" s="98"/>
      <c r="C1019" s="317">
        <v>1</v>
      </c>
      <c r="D1019" s="924"/>
      <c r="E1019" s="925"/>
      <c r="F1019" s="925"/>
      <c r="G1019" s="926"/>
      <c r="H1019" s="46"/>
      <c r="I1019" s="46"/>
      <c r="J1019" s="924"/>
      <c r="K1019" s="925"/>
      <c r="L1019" s="47"/>
      <c r="M1019" s="48"/>
      <c r="N1019" s="48"/>
      <c r="O1019" s="48"/>
      <c r="P1019" s="48"/>
      <c r="Q1019" s="318">
        <f>+SUM(L1019:P1019)</f>
        <v>0</v>
      </c>
      <c r="R1019" s="47"/>
      <c r="S1019" s="59"/>
      <c r="T1019" s="59"/>
      <c r="U1019" s="59"/>
      <c r="V1019" s="62"/>
      <c r="W1019" s="319">
        <f>+SUM(Q1019:V1019)</f>
        <v>0</v>
      </c>
      <c r="X1019" s="320">
        <f t="shared" ref="X1019:X1036" si="1236">IF(W1019=0,0,IF(W1019&gt;48,"E",IF(W1019&lt;44,0,IF(A1019="A",0,48-W1019))))</f>
        <v>0</v>
      </c>
      <c r="Y1019" s="321">
        <f>+IF(X1019="E","E",(W1019+X1019))</f>
        <v>0</v>
      </c>
      <c r="Z1019" s="57"/>
      <c r="AA1019" s="333">
        <f>+IF(Y1019="E","E",(Y1019-Z1019))</f>
        <v>0</v>
      </c>
      <c r="AB1019" s="323" t="str">
        <f>IF(A1019="A","√",IF('Formulario 1'!$D$11=8,IF('Cuadro de Personal'!Q1019&gt;30,"E",IF(Y1019&gt;48,"E","√")),IF(Y1019&gt;48,"E","√")))</f>
        <v>√</v>
      </c>
      <c r="AC1019" s="1">
        <f>+IF(AB1019="√",1,0)</f>
        <v>1</v>
      </c>
      <c r="AE1019" s="1" t="str">
        <f t="shared" si="1181"/>
        <v/>
      </c>
      <c r="AF1019" s="1">
        <f t="shared" si="1202"/>
        <v>0</v>
      </c>
      <c r="AG1019" s="1">
        <f t="shared" ca="1" si="1207"/>
        <v>18</v>
      </c>
      <c r="AH1019" s="1" t="str">
        <f t="shared" si="1203"/>
        <v/>
      </c>
      <c r="AI1019" s="1" t="str">
        <f t="shared" si="1204"/>
        <v/>
      </c>
      <c r="AJ1019" s="1" t="str">
        <f t="shared" si="1205"/>
        <v/>
      </c>
      <c r="AL1019" s="167">
        <f t="shared" ref="AL1019:BE1019" si="1237">+IF($AE1019="CC",SUMIF($R1019:$V1019,AL$9,$R1038:$V1038),0)</f>
        <v>0</v>
      </c>
      <c r="AM1019" s="167">
        <f t="shared" si="1237"/>
        <v>0</v>
      </c>
      <c r="AN1019" s="167">
        <f t="shared" si="1237"/>
        <v>0</v>
      </c>
      <c r="AO1019" s="167">
        <f t="shared" si="1237"/>
        <v>0</v>
      </c>
      <c r="AP1019" s="167">
        <f t="shared" si="1237"/>
        <v>0</v>
      </c>
      <c r="AQ1019" s="167">
        <f t="shared" si="1237"/>
        <v>0</v>
      </c>
      <c r="AR1019" s="167">
        <f t="shared" si="1237"/>
        <v>0</v>
      </c>
      <c r="AS1019" s="167">
        <f t="shared" si="1237"/>
        <v>0</v>
      </c>
      <c r="AT1019" s="167">
        <f t="shared" si="1237"/>
        <v>0</v>
      </c>
      <c r="AU1019" s="167">
        <f t="shared" si="1237"/>
        <v>0</v>
      </c>
      <c r="AV1019" s="167">
        <f t="shared" si="1237"/>
        <v>0</v>
      </c>
      <c r="AW1019" s="167">
        <f t="shared" si="1237"/>
        <v>0</v>
      </c>
      <c r="AX1019" s="167">
        <f t="shared" si="1237"/>
        <v>0</v>
      </c>
      <c r="AY1019" s="167">
        <f t="shared" si="1237"/>
        <v>0</v>
      </c>
      <c r="AZ1019" s="167">
        <f t="shared" si="1237"/>
        <v>0</v>
      </c>
      <c r="BA1019" s="167">
        <f t="shared" si="1237"/>
        <v>0</v>
      </c>
      <c r="BB1019" s="167">
        <f t="shared" si="1237"/>
        <v>0</v>
      </c>
      <c r="BC1019" s="167">
        <f t="shared" si="1237"/>
        <v>0</v>
      </c>
      <c r="BD1019" s="167">
        <f t="shared" si="1237"/>
        <v>0</v>
      </c>
      <c r="BE1019" s="167">
        <f t="shared" si="1237"/>
        <v>0</v>
      </c>
      <c r="BG1019" s="167"/>
    </row>
    <row r="1020" spans="1:59">
      <c r="A1020" s="93"/>
      <c r="B1020" s="94"/>
      <c r="C1020" s="324">
        <v>2</v>
      </c>
      <c r="D1020" s="832"/>
      <c r="E1020" s="833"/>
      <c r="F1020" s="833"/>
      <c r="G1020" s="834"/>
      <c r="H1020" s="49"/>
      <c r="I1020" s="50"/>
      <c r="J1020" s="866"/>
      <c r="K1020" s="867"/>
      <c r="L1020" s="51"/>
      <c r="M1020" s="52"/>
      <c r="N1020" s="52"/>
      <c r="O1020" s="52"/>
      <c r="P1020" s="52"/>
      <c r="Q1020" s="318">
        <f t="shared" ref="Q1020:Q1036" si="1238">+SUM(L1020:P1020)</f>
        <v>0</v>
      </c>
      <c r="R1020" s="51"/>
      <c r="S1020" s="60"/>
      <c r="T1020" s="59"/>
      <c r="U1020" s="59"/>
      <c r="V1020" s="63"/>
      <c r="W1020" s="319">
        <f t="shared" ref="W1020:W1036" si="1239">+SUM(Q1020:V1020)</f>
        <v>0</v>
      </c>
      <c r="X1020" s="320">
        <f t="shared" si="1236"/>
        <v>0</v>
      </c>
      <c r="Y1020" s="325">
        <f>+IF(X1020="E","E",(W1020+X1020))</f>
        <v>0</v>
      </c>
      <c r="Z1020" s="51"/>
      <c r="AA1020" s="334">
        <f>+IF(Y1020="E","E",(Y1020-Z1020))</f>
        <v>0</v>
      </c>
      <c r="AB1020" s="327" t="str">
        <f>IF(A1020="A","√",IF('Formulario 1'!$D$11=8,IF('Cuadro de Personal'!Q1020&gt;30,"E",IF(Y1020&gt;48,"E","√")),IF(Y1020&gt;48,"E","√")))</f>
        <v>√</v>
      </c>
      <c r="AC1020" s="1">
        <f t="shared" ref="AC1020:AC1036" si="1240">+IF(AB1020="√",1,0)</f>
        <v>1</v>
      </c>
      <c r="AE1020" s="1" t="str">
        <f t="shared" si="1181"/>
        <v/>
      </c>
      <c r="AF1020" s="1">
        <f t="shared" si="1202"/>
        <v>0</v>
      </c>
      <c r="AG1020" s="1">
        <f t="shared" ca="1" si="1207"/>
        <v>18</v>
      </c>
      <c r="AH1020" s="1" t="str">
        <f t="shared" si="1203"/>
        <v/>
      </c>
      <c r="AI1020" s="1" t="str">
        <f t="shared" si="1204"/>
        <v/>
      </c>
      <c r="AJ1020" s="1" t="str">
        <f t="shared" si="1205"/>
        <v/>
      </c>
      <c r="AL1020" s="167">
        <f t="shared" ref="AL1020:BE1020" si="1241">+IF($AE1020="CC",SUMIF($R1020:$V1020,AL$9,$R1039:$V1039),0)</f>
        <v>0</v>
      </c>
      <c r="AM1020" s="167">
        <f t="shared" si="1241"/>
        <v>0</v>
      </c>
      <c r="AN1020" s="167">
        <f t="shared" si="1241"/>
        <v>0</v>
      </c>
      <c r="AO1020" s="167">
        <f t="shared" si="1241"/>
        <v>0</v>
      </c>
      <c r="AP1020" s="167">
        <f t="shared" si="1241"/>
        <v>0</v>
      </c>
      <c r="AQ1020" s="167">
        <f t="shared" si="1241"/>
        <v>0</v>
      </c>
      <c r="AR1020" s="167">
        <f t="shared" si="1241"/>
        <v>0</v>
      </c>
      <c r="AS1020" s="167">
        <f t="shared" si="1241"/>
        <v>0</v>
      </c>
      <c r="AT1020" s="167">
        <f t="shared" si="1241"/>
        <v>0</v>
      </c>
      <c r="AU1020" s="167">
        <f t="shared" si="1241"/>
        <v>0</v>
      </c>
      <c r="AV1020" s="167">
        <f t="shared" si="1241"/>
        <v>0</v>
      </c>
      <c r="AW1020" s="167">
        <f t="shared" si="1241"/>
        <v>0</v>
      </c>
      <c r="AX1020" s="167">
        <f t="shared" si="1241"/>
        <v>0</v>
      </c>
      <c r="AY1020" s="167">
        <f t="shared" si="1241"/>
        <v>0</v>
      </c>
      <c r="AZ1020" s="167">
        <f t="shared" si="1241"/>
        <v>0</v>
      </c>
      <c r="BA1020" s="167">
        <f t="shared" si="1241"/>
        <v>0</v>
      </c>
      <c r="BB1020" s="167">
        <f t="shared" si="1241"/>
        <v>0</v>
      </c>
      <c r="BC1020" s="167">
        <f t="shared" si="1241"/>
        <v>0</v>
      </c>
      <c r="BD1020" s="167">
        <f t="shared" si="1241"/>
        <v>0</v>
      </c>
      <c r="BE1020" s="167">
        <f t="shared" si="1241"/>
        <v>0</v>
      </c>
      <c r="BG1020" s="167"/>
    </row>
    <row r="1021" spans="1:59">
      <c r="A1021" s="93"/>
      <c r="B1021" s="94"/>
      <c r="C1021" s="324">
        <v>3</v>
      </c>
      <c r="D1021" s="832"/>
      <c r="E1021" s="833"/>
      <c r="F1021" s="833"/>
      <c r="G1021" s="834"/>
      <c r="H1021" s="49"/>
      <c r="I1021" s="50"/>
      <c r="J1021" s="866"/>
      <c r="K1021" s="867"/>
      <c r="L1021" s="51"/>
      <c r="M1021" s="52"/>
      <c r="N1021" s="52"/>
      <c r="O1021" s="52"/>
      <c r="P1021" s="52"/>
      <c r="Q1021" s="318">
        <f t="shared" si="1238"/>
        <v>0</v>
      </c>
      <c r="R1021" s="51"/>
      <c r="S1021" s="60"/>
      <c r="T1021" s="59"/>
      <c r="U1021" s="59"/>
      <c r="V1021" s="63"/>
      <c r="W1021" s="319">
        <f t="shared" si="1239"/>
        <v>0</v>
      </c>
      <c r="X1021" s="320">
        <f t="shared" si="1236"/>
        <v>0</v>
      </c>
      <c r="Y1021" s="325">
        <f t="shared" ref="Y1021:Y1036" si="1242">+IF(X1021="E","E",(W1021+X1021))</f>
        <v>0</v>
      </c>
      <c r="Z1021" s="51"/>
      <c r="AA1021" s="334">
        <f t="shared" ref="AA1021:AA1036" si="1243">+IF(Y1021="E","E",(Y1021-Z1021))</f>
        <v>0</v>
      </c>
      <c r="AB1021" s="327" t="str">
        <f>IF(A1021="A","√",IF('Formulario 1'!$D$11=8,IF('Cuadro de Personal'!Q1021&gt;30,"E",IF(Y1021&gt;48,"E","√")),IF(Y1021&gt;48,"E","√")))</f>
        <v>√</v>
      </c>
      <c r="AC1021" s="1">
        <f t="shared" si="1240"/>
        <v>1</v>
      </c>
      <c r="AE1021" s="1" t="str">
        <f t="shared" si="1181"/>
        <v/>
      </c>
      <c r="AF1021" s="1">
        <f t="shared" si="1202"/>
        <v>0</v>
      </c>
      <c r="AG1021" s="1">
        <f t="shared" ca="1" si="1207"/>
        <v>18</v>
      </c>
      <c r="AH1021" s="1" t="str">
        <f t="shared" si="1203"/>
        <v/>
      </c>
      <c r="AI1021" s="1" t="str">
        <f t="shared" si="1204"/>
        <v/>
      </c>
      <c r="AJ1021" s="1" t="str">
        <f t="shared" si="1205"/>
        <v/>
      </c>
      <c r="AL1021" s="167">
        <f t="shared" ref="AL1021:BE1021" si="1244">+IF($AE1021="CC",SUMIF($R1021:$V1021,AL$9,$R1040:$V1040),0)</f>
        <v>0</v>
      </c>
      <c r="AM1021" s="167">
        <f t="shared" si="1244"/>
        <v>0</v>
      </c>
      <c r="AN1021" s="167">
        <f t="shared" si="1244"/>
        <v>0</v>
      </c>
      <c r="AO1021" s="167">
        <f t="shared" si="1244"/>
        <v>0</v>
      </c>
      <c r="AP1021" s="167">
        <f t="shared" si="1244"/>
        <v>0</v>
      </c>
      <c r="AQ1021" s="167">
        <f t="shared" si="1244"/>
        <v>0</v>
      </c>
      <c r="AR1021" s="167">
        <f t="shared" si="1244"/>
        <v>0</v>
      </c>
      <c r="AS1021" s="167">
        <f t="shared" si="1244"/>
        <v>0</v>
      </c>
      <c r="AT1021" s="167">
        <f t="shared" si="1244"/>
        <v>0</v>
      </c>
      <c r="AU1021" s="167">
        <f t="shared" si="1244"/>
        <v>0</v>
      </c>
      <c r="AV1021" s="167">
        <f t="shared" si="1244"/>
        <v>0</v>
      </c>
      <c r="AW1021" s="167">
        <f t="shared" si="1244"/>
        <v>0</v>
      </c>
      <c r="AX1021" s="167">
        <f t="shared" si="1244"/>
        <v>0</v>
      </c>
      <c r="AY1021" s="167">
        <f t="shared" si="1244"/>
        <v>0</v>
      </c>
      <c r="AZ1021" s="167">
        <f t="shared" si="1244"/>
        <v>0</v>
      </c>
      <c r="BA1021" s="167">
        <f t="shared" si="1244"/>
        <v>0</v>
      </c>
      <c r="BB1021" s="167">
        <f t="shared" si="1244"/>
        <v>0</v>
      </c>
      <c r="BC1021" s="167">
        <f t="shared" si="1244"/>
        <v>0</v>
      </c>
      <c r="BD1021" s="167">
        <f t="shared" si="1244"/>
        <v>0</v>
      </c>
      <c r="BE1021" s="167">
        <f t="shared" si="1244"/>
        <v>0</v>
      </c>
      <c r="BG1021" s="167"/>
    </row>
    <row r="1022" spans="1:59">
      <c r="A1022" s="93"/>
      <c r="B1022" s="94"/>
      <c r="C1022" s="324">
        <v>4</v>
      </c>
      <c r="D1022" s="832"/>
      <c r="E1022" s="833"/>
      <c r="F1022" s="833"/>
      <c r="G1022" s="834"/>
      <c r="H1022" s="49"/>
      <c r="I1022" s="50"/>
      <c r="J1022" s="866"/>
      <c r="K1022" s="867"/>
      <c r="L1022" s="51"/>
      <c r="M1022" s="52"/>
      <c r="N1022" s="52"/>
      <c r="O1022" s="52"/>
      <c r="P1022" s="52"/>
      <c r="Q1022" s="318">
        <f t="shared" si="1238"/>
        <v>0</v>
      </c>
      <c r="R1022" s="51"/>
      <c r="S1022" s="60"/>
      <c r="T1022" s="59"/>
      <c r="U1022" s="59"/>
      <c r="V1022" s="63"/>
      <c r="W1022" s="319">
        <f t="shared" si="1239"/>
        <v>0</v>
      </c>
      <c r="X1022" s="320">
        <f t="shared" si="1236"/>
        <v>0</v>
      </c>
      <c r="Y1022" s="325">
        <f t="shared" si="1242"/>
        <v>0</v>
      </c>
      <c r="Z1022" s="51"/>
      <c r="AA1022" s="334">
        <f t="shared" si="1243"/>
        <v>0</v>
      </c>
      <c r="AB1022" s="327" t="str">
        <f>IF(A1022="A","√",IF('Formulario 1'!$D$11=8,IF('Cuadro de Personal'!Q1022&gt;30,"E",IF(Y1022&gt;48,"E","√")),IF(Y1022&gt;48,"E","√")))</f>
        <v>√</v>
      </c>
      <c r="AC1022" s="1">
        <f t="shared" si="1240"/>
        <v>1</v>
      </c>
      <c r="AE1022" s="1" t="str">
        <f t="shared" si="1181"/>
        <v/>
      </c>
      <c r="AF1022" s="1">
        <f t="shared" si="1202"/>
        <v>0</v>
      </c>
      <c r="AG1022" s="1">
        <f t="shared" ca="1" si="1207"/>
        <v>18</v>
      </c>
      <c r="AH1022" s="1" t="str">
        <f t="shared" si="1203"/>
        <v/>
      </c>
      <c r="AI1022" s="1" t="str">
        <f t="shared" si="1204"/>
        <v/>
      </c>
      <c r="AJ1022" s="1" t="str">
        <f t="shared" si="1205"/>
        <v/>
      </c>
      <c r="AL1022" s="167">
        <f t="shared" ref="AL1022:BE1022" si="1245">+IF($AE1022="CC",SUMIF($R1022:$V1022,AL$9,$R1041:$V1041),0)</f>
        <v>0</v>
      </c>
      <c r="AM1022" s="167">
        <f t="shared" si="1245"/>
        <v>0</v>
      </c>
      <c r="AN1022" s="167">
        <f t="shared" si="1245"/>
        <v>0</v>
      </c>
      <c r="AO1022" s="167">
        <f t="shared" si="1245"/>
        <v>0</v>
      </c>
      <c r="AP1022" s="167">
        <f t="shared" si="1245"/>
        <v>0</v>
      </c>
      <c r="AQ1022" s="167">
        <f t="shared" si="1245"/>
        <v>0</v>
      </c>
      <c r="AR1022" s="167">
        <f t="shared" si="1245"/>
        <v>0</v>
      </c>
      <c r="AS1022" s="167">
        <f t="shared" si="1245"/>
        <v>0</v>
      </c>
      <c r="AT1022" s="167">
        <f t="shared" si="1245"/>
        <v>0</v>
      </c>
      <c r="AU1022" s="167">
        <f t="shared" si="1245"/>
        <v>0</v>
      </c>
      <c r="AV1022" s="167">
        <f t="shared" si="1245"/>
        <v>0</v>
      </c>
      <c r="AW1022" s="167">
        <f t="shared" si="1245"/>
        <v>0</v>
      </c>
      <c r="AX1022" s="167">
        <f t="shared" si="1245"/>
        <v>0</v>
      </c>
      <c r="AY1022" s="167">
        <f t="shared" si="1245"/>
        <v>0</v>
      </c>
      <c r="AZ1022" s="167">
        <f t="shared" si="1245"/>
        <v>0</v>
      </c>
      <c r="BA1022" s="167">
        <f t="shared" si="1245"/>
        <v>0</v>
      </c>
      <c r="BB1022" s="167">
        <f t="shared" si="1245"/>
        <v>0</v>
      </c>
      <c r="BC1022" s="167">
        <f t="shared" si="1245"/>
        <v>0</v>
      </c>
      <c r="BD1022" s="167">
        <f t="shared" si="1245"/>
        <v>0</v>
      </c>
      <c r="BE1022" s="167">
        <f t="shared" si="1245"/>
        <v>0</v>
      </c>
      <c r="BG1022" s="167"/>
    </row>
    <row r="1023" spans="1:59">
      <c r="A1023" s="93"/>
      <c r="B1023" s="94"/>
      <c r="C1023" s="324">
        <v>5</v>
      </c>
      <c r="D1023" s="832"/>
      <c r="E1023" s="833"/>
      <c r="F1023" s="833"/>
      <c r="G1023" s="834"/>
      <c r="H1023" s="49"/>
      <c r="I1023" s="50"/>
      <c r="J1023" s="866"/>
      <c r="K1023" s="867"/>
      <c r="L1023" s="51"/>
      <c r="M1023" s="52"/>
      <c r="N1023" s="52"/>
      <c r="O1023" s="52"/>
      <c r="P1023" s="52"/>
      <c r="Q1023" s="318">
        <f t="shared" si="1238"/>
        <v>0</v>
      </c>
      <c r="R1023" s="51"/>
      <c r="S1023" s="60"/>
      <c r="T1023" s="59"/>
      <c r="U1023" s="59"/>
      <c r="V1023" s="63"/>
      <c r="W1023" s="319">
        <f t="shared" si="1239"/>
        <v>0</v>
      </c>
      <c r="X1023" s="320">
        <f t="shared" si="1236"/>
        <v>0</v>
      </c>
      <c r="Y1023" s="325">
        <f t="shared" si="1242"/>
        <v>0</v>
      </c>
      <c r="Z1023" s="51"/>
      <c r="AA1023" s="334">
        <f t="shared" si="1243"/>
        <v>0</v>
      </c>
      <c r="AB1023" s="327" t="str">
        <f>IF(A1023="A","√",IF('Formulario 1'!$D$11=8,IF('Cuadro de Personal'!Q1023&gt;30,"E",IF(Y1023&gt;48,"E","√")),IF(Y1023&gt;48,"E","√")))</f>
        <v>√</v>
      </c>
      <c r="AC1023" s="1">
        <f t="shared" si="1240"/>
        <v>1</v>
      </c>
      <c r="AE1023" s="1" t="str">
        <f t="shared" si="1181"/>
        <v/>
      </c>
      <c r="AF1023" s="1">
        <f t="shared" si="1202"/>
        <v>0</v>
      </c>
      <c r="AG1023" s="1">
        <f t="shared" ca="1" si="1207"/>
        <v>18</v>
      </c>
      <c r="AH1023" s="1" t="str">
        <f t="shared" si="1203"/>
        <v/>
      </c>
      <c r="AI1023" s="1" t="str">
        <f t="shared" si="1204"/>
        <v/>
      </c>
      <c r="AJ1023" s="1" t="str">
        <f t="shared" si="1205"/>
        <v/>
      </c>
      <c r="AL1023" s="167">
        <f t="shared" ref="AL1023:BE1023" si="1246">+IF($AE1023="CC",SUMIF($R1023:$V1023,AL$9,$R1042:$V1042),0)</f>
        <v>0</v>
      </c>
      <c r="AM1023" s="167">
        <f t="shared" si="1246"/>
        <v>0</v>
      </c>
      <c r="AN1023" s="167">
        <f t="shared" si="1246"/>
        <v>0</v>
      </c>
      <c r="AO1023" s="167">
        <f t="shared" si="1246"/>
        <v>0</v>
      </c>
      <c r="AP1023" s="167">
        <f t="shared" si="1246"/>
        <v>0</v>
      </c>
      <c r="AQ1023" s="167">
        <f t="shared" si="1246"/>
        <v>0</v>
      </c>
      <c r="AR1023" s="167">
        <f t="shared" si="1246"/>
        <v>0</v>
      </c>
      <c r="AS1023" s="167">
        <f t="shared" si="1246"/>
        <v>0</v>
      </c>
      <c r="AT1023" s="167">
        <f t="shared" si="1246"/>
        <v>0</v>
      </c>
      <c r="AU1023" s="167">
        <f t="shared" si="1246"/>
        <v>0</v>
      </c>
      <c r="AV1023" s="167">
        <f t="shared" si="1246"/>
        <v>0</v>
      </c>
      <c r="AW1023" s="167">
        <f t="shared" si="1246"/>
        <v>0</v>
      </c>
      <c r="AX1023" s="167">
        <f t="shared" si="1246"/>
        <v>0</v>
      </c>
      <c r="AY1023" s="167">
        <f t="shared" si="1246"/>
        <v>0</v>
      </c>
      <c r="AZ1023" s="167">
        <f t="shared" si="1246"/>
        <v>0</v>
      </c>
      <c r="BA1023" s="167">
        <f t="shared" si="1246"/>
        <v>0</v>
      </c>
      <c r="BB1023" s="167">
        <f t="shared" si="1246"/>
        <v>0</v>
      </c>
      <c r="BC1023" s="167">
        <f t="shared" si="1246"/>
        <v>0</v>
      </c>
      <c r="BD1023" s="167">
        <f t="shared" si="1246"/>
        <v>0</v>
      </c>
      <c r="BE1023" s="167">
        <f t="shared" si="1246"/>
        <v>0</v>
      </c>
      <c r="BG1023" s="167"/>
    </row>
    <row r="1024" spans="1:59">
      <c r="A1024" s="93"/>
      <c r="B1024" s="94"/>
      <c r="C1024" s="324">
        <v>6</v>
      </c>
      <c r="D1024" s="832"/>
      <c r="E1024" s="833"/>
      <c r="F1024" s="833"/>
      <c r="G1024" s="834"/>
      <c r="H1024" s="49"/>
      <c r="I1024" s="50"/>
      <c r="J1024" s="866"/>
      <c r="K1024" s="867"/>
      <c r="L1024" s="51"/>
      <c r="M1024" s="52"/>
      <c r="N1024" s="52"/>
      <c r="O1024" s="52"/>
      <c r="P1024" s="52"/>
      <c r="Q1024" s="318">
        <f t="shared" si="1238"/>
        <v>0</v>
      </c>
      <c r="R1024" s="51"/>
      <c r="S1024" s="60"/>
      <c r="T1024" s="59"/>
      <c r="U1024" s="59"/>
      <c r="V1024" s="63"/>
      <c r="W1024" s="319">
        <f t="shared" si="1239"/>
        <v>0</v>
      </c>
      <c r="X1024" s="320">
        <f t="shared" si="1236"/>
        <v>0</v>
      </c>
      <c r="Y1024" s="325">
        <f t="shared" si="1242"/>
        <v>0</v>
      </c>
      <c r="Z1024" s="51"/>
      <c r="AA1024" s="334">
        <f t="shared" si="1243"/>
        <v>0</v>
      </c>
      <c r="AB1024" s="327" t="str">
        <f>IF(A1024="A","√",IF('Formulario 1'!$D$11=8,IF('Cuadro de Personal'!Q1024&gt;30,"E",IF(Y1024&gt;48,"E","√")),IF(Y1024&gt;48,"E","√")))</f>
        <v>√</v>
      </c>
      <c r="AC1024" s="1">
        <f t="shared" si="1240"/>
        <v>1</v>
      </c>
      <c r="AE1024" s="1" t="str">
        <f t="shared" si="1181"/>
        <v/>
      </c>
      <c r="AF1024" s="1">
        <f t="shared" si="1202"/>
        <v>0</v>
      </c>
      <c r="AG1024" s="1">
        <f t="shared" ca="1" si="1207"/>
        <v>18</v>
      </c>
      <c r="AH1024" s="1" t="str">
        <f t="shared" si="1203"/>
        <v/>
      </c>
      <c r="AI1024" s="1" t="str">
        <f t="shared" si="1204"/>
        <v/>
      </c>
      <c r="AJ1024" s="1" t="str">
        <f t="shared" si="1205"/>
        <v/>
      </c>
      <c r="AL1024" s="167">
        <f t="shared" ref="AL1024:BE1024" si="1247">+IF($AE1024="CC",SUMIF($R1024:$V1024,AL$9,$R1043:$V1043),0)</f>
        <v>0</v>
      </c>
      <c r="AM1024" s="167">
        <f t="shared" si="1247"/>
        <v>0</v>
      </c>
      <c r="AN1024" s="167">
        <f t="shared" si="1247"/>
        <v>0</v>
      </c>
      <c r="AO1024" s="167">
        <f t="shared" si="1247"/>
        <v>0</v>
      </c>
      <c r="AP1024" s="167">
        <f t="shared" si="1247"/>
        <v>0</v>
      </c>
      <c r="AQ1024" s="167">
        <f t="shared" si="1247"/>
        <v>0</v>
      </c>
      <c r="AR1024" s="167">
        <f t="shared" si="1247"/>
        <v>0</v>
      </c>
      <c r="AS1024" s="167">
        <f t="shared" si="1247"/>
        <v>0</v>
      </c>
      <c r="AT1024" s="167">
        <f t="shared" si="1247"/>
        <v>0</v>
      </c>
      <c r="AU1024" s="167">
        <f t="shared" si="1247"/>
        <v>0</v>
      </c>
      <c r="AV1024" s="167">
        <f t="shared" si="1247"/>
        <v>0</v>
      </c>
      <c r="AW1024" s="167">
        <f t="shared" si="1247"/>
        <v>0</v>
      </c>
      <c r="AX1024" s="167">
        <f t="shared" si="1247"/>
        <v>0</v>
      </c>
      <c r="AY1024" s="167">
        <f t="shared" si="1247"/>
        <v>0</v>
      </c>
      <c r="AZ1024" s="167">
        <f t="shared" si="1247"/>
        <v>0</v>
      </c>
      <c r="BA1024" s="167">
        <f t="shared" si="1247"/>
        <v>0</v>
      </c>
      <c r="BB1024" s="167">
        <f t="shared" si="1247"/>
        <v>0</v>
      </c>
      <c r="BC1024" s="167">
        <f t="shared" si="1247"/>
        <v>0</v>
      </c>
      <c r="BD1024" s="167">
        <f t="shared" si="1247"/>
        <v>0</v>
      </c>
      <c r="BE1024" s="167">
        <f t="shared" si="1247"/>
        <v>0</v>
      </c>
      <c r="BG1024" s="167"/>
    </row>
    <row r="1025" spans="1:62">
      <c r="A1025" s="93"/>
      <c r="B1025" s="94"/>
      <c r="C1025" s="324">
        <v>7</v>
      </c>
      <c r="D1025" s="832"/>
      <c r="E1025" s="833"/>
      <c r="F1025" s="833"/>
      <c r="G1025" s="834"/>
      <c r="H1025" s="49"/>
      <c r="I1025" s="50"/>
      <c r="J1025" s="866"/>
      <c r="K1025" s="867"/>
      <c r="L1025" s="51"/>
      <c r="M1025" s="52"/>
      <c r="N1025" s="52"/>
      <c r="O1025" s="52"/>
      <c r="P1025" s="52"/>
      <c r="Q1025" s="318">
        <f t="shared" si="1238"/>
        <v>0</v>
      </c>
      <c r="R1025" s="51"/>
      <c r="S1025" s="60"/>
      <c r="T1025" s="59"/>
      <c r="U1025" s="59"/>
      <c r="V1025" s="63"/>
      <c r="W1025" s="319">
        <f t="shared" si="1239"/>
        <v>0</v>
      </c>
      <c r="X1025" s="320">
        <f t="shared" si="1236"/>
        <v>0</v>
      </c>
      <c r="Y1025" s="325">
        <f t="shared" si="1242"/>
        <v>0</v>
      </c>
      <c r="Z1025" s="51"/>
      <c r="AA1025" s="334">
        <f t="shared" si="1243"/>
        <v>0</v>
      </c>
      <c r="AB1025" s="327" t="str">
        <f>IF(A1025="A","√",IF('Formulario 1'!$D$11=8,IF('Cuadro de Personal'!Q1025&gt;30,"E",IF(Y1025&gt;48,"E","√")),IF(Y1025&gt;48,"E","√")))</f>
        <v>√</v>
      </c>
      <c r="AC1025" s="1">
        <f t="shared" si="1240"/>
        <v>1</v>
      </c>
      <c r="AE1025" s="1" t="str">
        <f t="shared" si="1181"/>
        <v/>
      </c>
      <c r="AF1025" s="1">
        <f t="shared" si="1202"/>
        <v>0</v>
      </c>
      <c r="AG1025" s="1">
        <f t="shared" ca="1" si="1207"/>
        <v>18</v>
      </c>
      <c r="AH1025" s="1" t="str">
        <f t="shared" si="1203"/>
        <v/>
      </c>
      <c r="AI1025" s="1" t="str">
        <f t="shared" si="1204"/>
        <v/>
      </c>
      <c r="AJ1025" s="1" t="str">
        <f t="shared" si="1205"/>
        <v/>
      </c>
      <c r="AL1025" s="167">
        <f t="shared" ref="AL1025:BE1025" si="1248">+IF($AE1025="CC",SUMIF($R1025:$V1025,AL$9,$R1044:$V1044),0)</f>
        <v>0</v>
      </c>
      <c r="AM1025" s="167">
        <f t="shared" si="1248"/>
        <v>0</v>
      </c>
      <c r="AN1025" s="167">
        <f t="shared" si="1248"/>
        <v>0</v>
      </c>
      <c r="AO1025" s="167">
        <f t="shared" si="1248"/>
        <v>0</v>
      </c>
      <c r="AP1025" s="167">
        <f t="shared" si="1248"/>
        <v>0</v>
      </c>
      <c r="AQ1025" s="167">
        <f t="shared" si="1248"/>
        <v>0</v>
      </c>
      <c r="AR1025" s="167">
        <f t="shared" si="1248"/>
        <v>0</v>
      </c>
      <c r="AS1025" s="167">
        <f t="shared" si="1248"/>
        <v>0</v>
      </c>
      <c r="AT1025" s="167">
        <f t="shared" si="1248"/>
        <v>0</v>
      </c>
      <c r="AU1025" s="167">
        <f t="shared" si="1248"/>
        <v>0</v>
      </c>
      <c r="AV1025" s="167">
        <f t="shared" si="1248"/>
        <v>0</v>
      </c>
      <c r="AW1025" s="167">
        <f t="shared" si="1248"/>
        <v>0</v>
      </c>
      <c r="AX1025" s="167">
        <f t="shared" si="1248"/>
        <v>0</v>
      </c>
      <c r="AY1025" s="167">
        <f t="shared" si="1248"/>
        <v>0</v>
      </c>
      <c r="AZ1025" s="167">
        <f t="shared" si="1248"/>
        <v>0</v>
      </c>
      <c r="BA1025" s="167">
        <f t="shared" si="1248"/>
        <v>0</v>
      </c>
      <c r="BB1025" s="167">
        <f t="shared" si="1248"/>
        <v>0</v>
      </c>
      <c r="BC1025" s="167">
        <f t="shared" si="1248"/>
        <v>0</v>
      </c>
      <c r="BD1025" s="167">
        <f t="shared" si="1248"/>
        <v>0</v>
      </c>
      <c r="BE1025" s="167">
        <f t="shared" si="1248"/>
        <v>0</v>
      </c>
      <c r="BG1025" s="167"/>
    </row>
    <row r="1026" spans="1:62">
      <c r="A1026" s="93"/>
      <c r="B1026" s="94"/>
      <c r="C1026" s="324">
        <v>8</v>
      </c>
      <c r="D1026" s="832"/>
      <c r="E1026" s="833"/>
      <c r="F1026" s="833"/>
      <c r="G1026" s="834"/>
      <c r="H1026" s="49"/>
      <c r="I1026" s="50"/>
      <c r="J1026" s="866"/>
      <c r="K1026" s="867"/>
      <c r="L1026" s="51"/>
      <c r="M1026" s="52"/>
      <c r="N1026" s="52"/>
      <c r="O1026" s="52"/>
      <c r="P1026" s="52"/>
      <c r="Q1026" s="318">
        <f t="shared" si="1238"/>
        <v>0</v>
      </c>
      <c r="R1026" s="51"/>
      <c r="S1026" s="60"/>
      <c r="T1026" s="59"/>
      <c r="U1026" s="59"/>
      <c r="V1026" s="63"/>
      <c r="W1026" s="319">
        <f t="shared" si="1239"/>
        <v>0</v>
      </c>
      <c r="X1026" s="320">
        <f t="shared" si="1236"/>
        <v>0</v>
      </c>
      <c r="Y1026" s="325">
        <f t="shared" si="1242"/>
        <v>0</v>
      </c>
      <c r="Z1026" s="51"/>
      <c r="AA1026" s="334">
        <f t="shared" si="1243"/>
        <v>0</v>
      </c>
      <c r="AB1026" s="327" t="str">
        <f>IF(A1026="A","√",IF('Formulario 1'!$D$11=8,IF('Cuadro de Personal'!Q1026&gt;30,"E",IF(Y1026&gt;48,"E","√")),IF(Y1026&gt;48,"E","√")))</f>
        <v>√</v>
      </c>
      <c r="AC1026" s="1">
        <f t="shared" si="1240"/>
        <v>1</v>
      </c>
      <c r="AE1026" s="1" t="str">
        <f t="shared" si="1181"/>
        <v/>
      </c>
      <c r="AF1026" s="1">
        <f t="shared" si="1202"/>
        <v>0</v>
      </c>
      <c r="AG1026" s="1">
        <f t="shared" ca="1" si="1207"/>
        <v>18</v>
      </c>
      <c r="AH1026" s="1" t="str">
        <f t="shared" si="1203"/>
        <v/>
      </c>
      <c r="AI1026" s="1" t="str">
        <f t="shared" si="1204"/>
        <v/>
      </c>
      <c r="AJ1026" s="1" t="str">
        <f t="shared" si="1205"/>
        <v/>
      </c>
      <c r="AL1026" s="167">
        <f t="shared" ref="AL1026:BE1026" si="1249">+IF($AE1026="CC",SUMIF($R1026:$V1026,AL$9,$R1045:$V1045),0)</f>
        <v>0</v>
      </c>
      <c r="AM1026" s="167">
        <f t="shared" si="1249"/>
        <v>0</v>
      </c>
      <c r="AN1026" s="167">
        <f t="shared" si="1249"/>
        <v>0</v>
      </c>
      <c r="AO1026" s="167">
        <f t="shared" si="1249"/>
        <v>0</v>
      </c>
      <c r="AP1026" s="167">
        <f t="shared" si="1249"/>
        <v>0</v>
      </c>
      <c r="AQ1026" s="167">
        <f t="shared" si="1249"/>
        <v>0</v>
      </c>
      <c r="AR1026" s="167">
        <f t="shared" si="1249"/>
        <v>0</v>
      </c>
      <c r="AS1026" s="167">
        <f t="shared" si="1249"/>
        <v>0</v>
      </c>
      <c r="AT1026" s="167">
        <f t="shared" si="1249"/>
        <v>0</v>
      </c>
      <c r="AU1026" s="167">
        <f t="shared" si="1249"/>
        <v>0</v>
      </c>
      <c r="AV1026" s="167">
        <f t="shared" si="1249"/>
        <v>0</v>
      </c>
      <c r="AW1026" s="167">
        <f t="shared" si="1249"/>
        <v>0</v>
      </c>
      <c r="AX1026" s="167">
        <f t="shared" si="1249"/>
        <v>0</v>
      </c>
      <c r="AY1026" s="167">
        <f t="shared" si="1249"/>
        <v>0</v>
      </c>
      <c r="AZ1026" s="167">
        <f t="shared" si="1249"/>
        <v>0</v>
      </c>
      <c r="BA1026" s="167">
        <f t="shared" si="1249"/>
        <v>0</v>
      </c>
      <c r="BB1026" s="167">
        <f t="shared" si="1249"/>
        <v>0</v>
      </c>
      <c r="BC1026" s="167">
        <f t="shared" si="1249"/>
        <v>0</v>
      </c>
      <c r="BD1026" s="167">
        <f t="shared" si="1249"/>
        <v>0</v>
      </c>
      <c r="BE1026" s="167">
        <f t="shared" si="1249"/>
        <v>0</v>
      </c>
      <c r="BG1026" s="167"/>
    </row>
    <row r="1027" spans="1:62">
      <c r="A1027" s="93"/>
      <c r="B1027" s="94"/>
      <c r="C1027" s="324">
        <v>9</v>
      </c>
      <c r="D1027" s="832"/>
      <c r="E1027" s="833"/>
      <c r="F1027" s="833"/>
      <c r="G1027" s="834"/>
      <c r="H1027" s="49"/>
      <c r="I1027" s="50"/>
      <c r="J1027" s="866"/>
      <c r="K1027" s="867"/>
      <c r="L1027" s="51"/>
      <c r="M1027" s="52"/>
      <c r="N1027" s="52"/>
      <c r="O1027" s="52"/>
      <c r="P1027" s="52"/>
      <c r="Q1027" s="318">
        <f t="shared" si="1238"/>
        <v>0</v>
      </c>
      <c r="R1027" s="51"/>
      <c r="S1027" s="60"/>
      <c r="T1027" s="59"/>
      <c r="U1027" s="59"/>
      <c r="V1027" s="63"/>
      <c r="W1027" s="319">
        <f t="shared" si="1239"/>
        <v>0</v>
      </c>
      <c r="X1027" s="320">
        <f t="shared" si="1236"/>
        <v>0</v>
      </c>
      <c r="Y1027" s="325">
        <f t="shared" si="1242"/>
        <v>0</v>
      </c>
      <c r="Z1027" s="51"/>
      <c r="AA1027" s="334">
        <f t="shared" si="1243"/>
        <v>0</v>
      </c>
      <c r="AB1027" s="327" t="str">
        <f>IF(A1027="A","√",IF('Formulario 1'!$D$11=8,IF('Cuadro de Personal'!Q1027&gt;30,"E",IF(Y1027&gt;48,"E","√")),IF(Y1027&gt;48,"E","√")))</f>
        <v>√</v>
      </c>
      <c r="AC1027" s="1">
        <f t="shared" si="1240"/>
        <v>1</v>
      </c>
      <c r="AE1027" s="1" t="str">
        <f t="shared" si="1181"/>
        <v/>
      </c>
      <c r="AF1027" s="1">
        <f t="shared" si="1202"/>
        <v>0</v>
      </c>
      <c r="AG1027" s="1">
        <f t="shared" ca="1" si="1207"/>
        <v>18</v>
      </c>
      <c r="AH1027" s="1" t="str">
        <f t="shared" si="1203"/>
        <v/>
      </c>
      <c r="AI1027" s="1" t="str">
        <f t="shared" si="1204"/>
        <v/>
      </c>
      <c r="AJ1027" s="1" t="str">
        <f t="shared" si="1205"/>
        <v/>
      </c>
      <c r="AL1027" s="167">
        <f t="shared" ref="AL1027:BE1027" si="1250">+IF($AE1027="CC",SUMIF($R1027:$V1027,AL$9,$R1046:$V1046),0)</f>
        <v>0</v>
      </c>
      <c r="AM1027" s="167">
        <f t="shared" si="1250"/>
        <v>0</v>
      </c>
      <c r="AN1027" s="167">
        <f t="shared" si="1250"/>
        <v>0</v>
      </c>
      <c r="AO1027" s="167">
        <f t="shared" si="1250"/>
        <v>0</v>
      </c>
      <c r="AP1027" s="167">
        <f t="shared" si="1250"/>
        <v>0</v>
      </c>
      <c r="AQ1027" s="167">
        <f t="shared" si="1250"/>
        <v>0</v>
      </c>
      <c r="AR1027" s="167">
        <f t="shared" si="1250"/>
        <v>0</v>
      </c>
      <c r="AS1027" s="167">
        <f t="shared" si="1250"/>
        <v>0</v>
      </c>
      <c r="AT1027" s="167">
        <f t="shared" si="1250"/>
        <v>0</v>
      </c>
      <c r="AU1027" s="167">
        <f t="shared" si="1250"/>
        <v>0</v>
      </c>
      <c r="AV1027" s="167">
        <f t="shared" si="1250"/>
        <v>0</v>
      </c>
      <c r="AW1027" s="167">
        <f t="shared" si="1250"/>
        <v>0</v>
      </c>
      <c r="AX1027" s="167">
        <f t="shared" si="1250"/>
        <v>0</v>
      </c>
      <c r="AY1027" s="167">
        <f t="shared" si="1250"/>
        <v>0</v>
      </c>
      <c r="AZ1027" s="167">
        <f t="shared" si="1250"/>
        <v>0</v>
      </c>
      <c r="BA1027" s="167">
        <f t="shared" si="1250"/>
        <v>0</v>
      </c>
      <c r="BB1027" s="167">
        <f t="shared" si="1250"/>
        <v>0</v>
      </c>
      <c r="BC1027" s="167">
        <f t="shared" si="1250"/>
        <v>0</v>
      </c>
      <c r="BD1027" s="167">
        <f t="shared" si="1250"/>
        <v>0</v>
      </c>
      <c r="BE1027" s="167">
        <f t="shared" si="1250"/>
        <v>0</v>
      </c>
      <c r="BG1027" s="167"/>
    </row>
    <row r="1028" spans="1:62">
      <c r="A1028" s="93"/>
      <c r="B1028" s="94"/>
      <c r="C1028" s="324">
        <v>10</v>
      </c>
      <c r="D1028" s="832"/>
      <c r="E1028" s="833"/>
      <c r="F1028" s="833"/>
      <c r="G1028" s="834"/>
      <c r="H1028" s="49"/>
      <c r="I1028" s="50"/>
      <c r="J1028" s="866"/>
      <c r="K1028" s="867"/>
      <c r="L1028" s="51"/>
      <c r="M1028" s="52"/>
      <c r="N1028" s="52"/>
      <c r="O1028" s="52"/>
      <c r="P1028" s="52"/>
      <c r="Q1028" s="318">
        <f t="shared" si="1238"/>
        <v>0</v>
      </c>
      <c r="R1028" s="51"/>
      <c r="S1028" s="60"/>
      <c r="T1028" s="59"/>
      <c r="U1028" s="59"/>
      <c r="V1028" s="63"/>
      <c r="W1028" s="319">
        <f t="shared" si="1239"/>
        <v>0</v>
      </c>
      <c r="X1028" s="320">
        <f t="shared" si="1236"/>
        <v>0</v>
      </c>
      <c r="Y1028" s="325">
        <f t="shared" si="1242"/>
        <v>0</v>
      </c>
      <c r="Z1028" s="51"/>
      <c r="AA1028" s="334">
        <f t="shared" si="1243"/>
        <v>0</v>
      </c>
      <c r="AB1028" s="327" t="str">
        <f>IF(A1028="A","√",IF('Formulario 1'!$D$11=8,IF('Cuadro de Personal'!Q1028&gt;30,"E",IF(Y1028&gt;48,"E","√")),IF(Y1028&gt;48,"E","√")))</f>
        <v>√</v>
      </c>
      <c r="AC1028" s="1">
        <f t="shared" si="1240"/>
        <v>1</v>
      </c>
      <c r="AE1028" s="1" t="str">
        <f t="shared" si="1181"/>
        <v/>
      </c>
      <c r="AF1028" s="1">
        <f t="shared" si="1202"/>
        <v>0</v>
      </c>
      <c r="AG1028" s="1">
        <f t="shared" ca="1" si="1207"/>
        <v>18</v>
      </c>
      <c r="AH1028" s="1" t="str">
        <f t="shared" si="1203"/>
        <v/>
      </c>
      <c r="AI1028" s="1" t="str">
        <f t="shared" si="1204"/>
        <v/>
      </c>
      <c r="AJ1028" s="1" t="str">
        <f t="shared" si="1205"/>
        <v/>
      </c>
      <c r="AL1028" s="167">
        <f t="shared" ref="AL1028:BE1028" si="1251">+IF($AE1028="CC",SUMIF($R1028:$V1028,AL$9,$R1047:$V1047),0)</f>
        <v>0</v>
      </c>
      <c r="AM1028" s="167">
        <f t="shared" si="1251"/>
        <v>0</v>
      </c>
      <c r="AN1028" s="167">
        <f t="shared" si="1251"/>
        <v>0</v>
      </c>
      <c r="AO1028" s="167">
        <f t="shared" si="1251"/>
        <v>0</v>
      </c>
      <c r="AP1028" s="167">
        <f t="shared" si="1251"/>
        <v>0</v>
      </c>
      <c r="AQ1028" s="167">
        <f t="shared" si="1251"/>
        <v>0</v>
      </c>
      <c r="AR1028" s="167">
        <f t="shared" si="1251"/>
        <v>0</v>
      </c>
      <c r="AS1028" s="167">
        <f t="shared" si="1251"/>
        <v>0</v>
      </c>
      <c r="AT1028" s="167">
        <f t="shared" si="1251"/>
        <v>0</v>
      </c>
      <c r="AU1028" s="167">
        <f t="shared" si="1251"/>
        <v>0</v>
      </c>
      <c r="AV1028" s="167">
        <f t="shared" si="1251"/>
        <v>0</v>
      </c>
      <c r="AW1028" s="167">
        <f t="shared" si="1251"/>
        <v>0</v>
      </c>
      <c r="AX1028" s="167">
        <f t="shared" si="1251"/>
        <v>0</v>
      </c>
      <c r="AY1028" s="167">
        <f t="shared" si="1251"/>
        <v>0</v>
      </c>
      <c r="AZ1028" s="167">
        <f t="shared" si="1251"/>
        <v>0</v>
      </c>
      <c r="BA1028" s="167">
        <f t="shared" si="1251"/>
        <v>0</v>
      </c>
      <c r="BB1028" s="167">
        <f t="shared" si="1251"/>
        <v>0</v>
      </c>
      <c r="BC1028" s="167">
        <f t="shared" si="1251"/>
        <v>0</v>
      </c>
      <c r="BD1028" s="167">
        <f t="shared" si="1251"/>
        <v>0</v>
      </c>
      <c r="BE1028" s="167">
        <f t="shared" si="1251"/>
        <v>0</v>
      </c>
      <c r="BG1028" s="167"/>
    </row>
    <row r="1029" spans="1:62">
      <c r="A1029" s="93"/>
      <c r="B1029" s="94"/>
      <c r="C1029" s="324">
        <v>11</v>
      </c>
      <c r="D1029" s="832"/>
      <c r="E1029" s="833"/>
      <c r="F1029" s="833"/>
      <c r="G1029" s="834"/>
      <c r="H1029" s="49"/>
      <c r="I1029" s="50"/>
      <c r="J1029" s="866"/>
      <c r="K1029" s="867"/>
      <c r="L1029" s="51"/>
      <c r="M1029" s="52"/>
      <c r="N1029" s="52"/>
      <c r="O1029" s="52"/>
      <c r="P1029" s="52"/>
      <c r="Q1029" s="318">
        <f t="shared" si="1238"/>
        <v>0</v>
      </c>
      <c r="R1029" s="51"/>
      <c r="S1029" s="60"/>
      <c r="T1029" s="59"/>
      <c r="U1029" s="59"/>
      <c r="V1029" s="63"/>
      <c r="W1029" s="319">
        <f t="shared" si="1239"/>
        <v>0</v>
      </c>
      <c r="X1029" s="320">
        <f t="shared" si="1236"/>
        <v>0</v>
      </c>
      <c r="Y1029" s="325">
        <f t="shared" si="1242"/>
        <v>0</v>
      </c>
      <c r="Z1029" s="51"/>
      <c r="AA1029" s="334">
        <f t="shared" si="1243"/>
        <v>0</v>
      </c>
      <c r="AB1029" s="327" t="str">
        <f>IF(A1029="A","√",IF('Formulario 1'!$D$11=8,IF('Cuadro de Personal'!Q1029&gt;30,"E",IF(Y1029&gt;48,"E","√")),IF(Y1029&gt;48,"E","√")))</f>
        <v>√</v>
      </c>
      <c r="AC1029" s="1">
        <f t="shared" si="1240"/>
        <v>1</v>
      </c>
      <c r="AE1029" s="1" t="str">
        <f t="shared" si="1181"/>
        <v/>
      </c>
      <c r="AF1029" s="1">
        <f t="shared" si="1202"/>
        <v>0</v>
      </c>
      <c r="AG1029" s="1">
        <f t="shared" ca="1" si="1207"/>
        <v>18</v>
      </c>
      <c r="AH1029" s="1" t="str">
        <f t="shared" si="1203"/>
        <v/>
      </c>
      <c r="AI1029" s="1" t="str">
        <f t="shared" si="1204"/>
        <v/>
      </c>
      <c r="AJ1029" s="1" t="str">
        <f t="shared" si="1205"/>
        <v/>
      </c>
      <c r="AL1029" s="167">
        <f t="shared" ref="AL1029:BE1029" si="1252">+IF($AE1029="CC",SUMIF($R1029:$V1029,AL$9,$R1048:$V1048),0)</f>
        <v>0</v>
      </c>
      <c r="AM1029" s="167">
        <f t="shared" si="1252"/>
        <v>0</v>
      </c>
      <c r="AN1029" s="167">
        <f t="shared" si="1252"/>
        <v>0</v>
      </c>
      <c r="AO1029" s="167">
        <f t="shared" si="1252"/>
        <v>0</v>
      </c>
      <c r="AP1029" s="167">
        <f t="shared" si="1252"/>
        <v>0</v>
      </c>
      <c r="AQ1029" s="167">
        <f t="shared" si="1252"/>
        <v>0</v>
      </c>
      <c r="AR1029" s="167">
        <f t="shared" si="1252"/>
        <v>0</v>
      </c>
      <c r="AS1029" s="167">
        <f t="shared" si="1252"/>
        <v>0</v>
      </c>
      <c r="AT1029" s="167">
        <f t="shared" si="1252"/>
        <v>0</v>
      </c>
      <c r="AU1029" s="167">
        <f t="shared" si="1252"/>
        <v>0</v>
      </c>
      <c r="AV1029" s="167">
        <f t="shared" si="1252"/>
        <v>0</v>
      </c>
      <c r="AW1029" s="167">
        <f t="shared" si="1252"/>
        <v>0</v>
      </c>
      <c r="AX1029" s="167">
        <f t="shared" si="1252"/>
        <v>0</v>
      </c>
      <c r="AY1029" s="167">
        <f t="shared" si="1252"/>
        <v>0</v>
      </c>
      <c r="AZ1029" s="167">
        <f t="shared" si="1252"/>
        <v>0</v>
      </c>
      <c r="BA1029" s="167">
        <f t="shared" si="1252"/>
        <v>0</v>
      </c>
      <c r="BB1029" s="167">
        <f t="shared" si="1252"/>
        <v>0</v>
      </c>
      <c r="BC1029" s="167">
        <f t="shared" si="1252"/>
        <v>0</v>
      </c>
      <c r="BD1029" s="167">
        <f t="shared" si="1252"/>
        <v>0</v>
      </c>
      <c r="BE1029" s="167">
        <f t="shared" si="1252"/>
        <v>0</v>
      </c>
      <c r="BG1029" s="167"/>
    </row>
    <row r="1030" spans="1:62">
      <c r="A1030" s="93"/>
      <c r="B1030" s="94"/>
      <c r="C1030" s="324">
        <v>12</v>
      </c>
      <c r="D1030" s="832"/>
      <c r="E1030" s="833"/>
      <c r="F1030" s="833"/>
      <c r="G1030" s="834"/>
      <c r="H1030" s="49"/>
      <c r="I1030" s="50"/>
      <c r="J1030" s="866"/>
      <c r="K1030" s="867"/>
      <c r="L1030" s="51"/>
      <c r="M1030" s="52"/>
      <c r="N1030" s="52"/>
      <c r="O1030" s="52"/>
      <c r="P1030" s="52"/>
      <c r="Q1030" s="318">
        <f t="shared" si="1238"/>
        <v>0</v>
      </c>
      <c r="R1030" s="51"/>
      <c r="S1030" s="60"/>
      <c r="T1030" s="59"/>
      <c r="U1030" s="59"/>
      <c r="V1030" s="63"/>
      <c r="W1030" s="319">
        <f t="shared" si="1239"/>
        <v>0</v>
      </c>
      <c r="X1030" s="320">
        <f t="shared" si="1236"/>
        <v>0</v>
      </c>
      <c r="Y1030" s="325">
        <f t="shared" si="1242"/>
        <v>0</v>
      </c>
      <c r="Z1030" s="51"/>
      <c r="AA1030" s="334">
        <f t="shared" si="1243"/>
        <v>0</v>
      </c>
      <c r="AB1030" s="327" t="str">
        <f>IF(A1030="A","√",IF('Formulario 1'!$D$11=8,IF('Cuadro de Personal'!Q1030&gt;30,"E",IF(Y1030&gt;48,"E","√")),IF(Y1030&gt;48,"E","√")))</f>
        <v>√</v>
      </c>
      <c r="AC1030" s="1">
        <f t="shared" si="1240"/>
        <v>1</v>
      </c>
      <c r="AE1030" s="1" t="str">
        <f t="shared" si="1181"/>
        <v/>
      </c>
      <c r="AF1030" s="1">
        <f t="shared" si="1202"/>
        <v>0</v>
      </c>
      <c r="AG1030" s="1">
        <f t="shared" ca="1" si="1207"/>
        <v>18</v>
      </c>
      <c r="AH1030" s="1" t="str">
        <f t="shared" si="1203"/>
        <v/>
      </c>
      <c r="AI1030" s="1" t="str">
        <f t="shared" si="1204"/>
        <v/>
      </c>
      <c r="AJ1030" s="1" t="str">
        <f t="shared" si="1205"/>
        <v/>
      </c>
      <c r="AL1030" s="167">
        <f t="shared" ref="AL1030:BE1030" si="1253">+IF($AE1030="CC",SUMIF($R1030:$V1030,AL$9,$R1049:$V1049),0)</f>
        <v>0</v>
      </c>
      <c r="AM1030" s="167">
        <f t="shared" si="1253"/>
        <v>0</v>
      </c>
      <c r="AN1030" s="167">
        <f t="shared" si="1253"/>
        <v>0</v>
      </c>
      <c r="AO1030" s="167">
        <f t="shared" si="1253"/>
        <v>0</v>
      </c>
      <c r="AP1030" s="167">
        <f t="shared" si="1253"/>
        <v>0</v>
      </c>
      <c r="AQ1030" s="167">
        <f t="shared" si="1253"/>
        <v>0</v>
      </c>
      <c r="AR1030" s="167">
        <f t="shared" si="1253"/>
        <v>0</v>
      </c>
      <c r="AS1030" s="167">
        <f t="shared" si="1253"/>
        <v>0</v>
      </c>
      <c r="AT1030" s="167">
        <f t="shared" si="1253"/>
        <v>0</v>
      </c>
      <c r="AU1030" s="167">
        <f t="shared" si="1253"/>
        <v>0</v>
      </c>
      <c r="AV1030" s="167">
        <f t="shared" si="1253"/>
        <v>0</v>
      </c>
      <c r="AW1030" s="167">
        <f t="shared" si="1253"/>
        <v>0</v>
      </c>
      <c r="AX1030" s="167">
        <f t="shared" si="1253"/>
        <v>0</v>
      </c>
      <c r="AY1030" s="167">
        <f t="shared" si="1253"/>
        <v>0</v>
      </c>
      <c r="AZ1030" s="167">
        <f t="shared" si="1253"/>
        <v>0</v>
      </c>
      <c r="BA1030" s="167">
        <f t="shared" si="1253"/>
        <v>0</v>
      </c>
      <c r="BB1030" s="167">
        <f t="shared" si="1253"/>
        <v>0</v>
      </c>
      <c r="BC1030" s="167">
        <f t="shared" si="1253"/>
        <v>0</v>
      </c>
      <c r="BD1030" s="167">
        <f t="shared" si="1253"/>
        <v>0</v>
      </c>
      <c r="BE1030" s="167">
        <f t="shared" si="1253"/>
        <v>0</v>
      </c>
      <c r="BG1030" s="167"/>
    </row>
    <row r="1031" spans="1:62">
      <c r="A1031" s="93"/>
      <c r="B1031" s="94"/>
      <c r="C1031" s="324">
        <v>13</v>
      </c>
      <c r="D1031" s="832"/>
      <c r="E1031" s="833"/>
      <c r="F1031" s="833"/>
      <c r="G1031" s="834"/>
      <c r="H1031" s="49"/>
      <c r="I1031" s="50"/>
      <c r="J1031" s="866"/>
      <c r="K1031" s="867"/>
      <c r="L1031" s="51"/>
      <c r="M1031" s="52"/>
      <c r="N1031" s="52"/>
      <c r="O1031" s="52"/>
      <c r="P1031" s="52"/>
      <c r="Q1031" s="318">
        <f t="shared" si="1238"/>
        <v>0</v>
      </c>
      <c r="R1031" s="51"/>
      <c r="S1031" s="60"/>
      <c r="T1031" s="59"/>
      <c r="U1031" s="59"/>
      <c r="V1031" s="63"/>
      <c r="W1031" s="319">
        <f t="shared" si="1239"/>
        <v>0</v>
      </c>
      <c r="X1031" s="320">
        <f t="shared" si="1236"/>
        <v>0</v>
      </c>
      <c r="Y1031" s="325">
        <f t="shared" si="1242"/>
        <v>0</v>
      </c>
      <c r="Z1031" s="51"/>
      <c r="AA1031" s="334">
        <f t="shared" si="1243"/>
        <v>0</v>
      </c>
      <c r="AB1031" s="327" t="str">
        <f>IF(A1031="A","√",IF('Formulario 1'!$D$11=8,IF('Cuadro de Personal'!Q1031&gt;30,"E",IF(Y1031&gt;48,"E","√")),IF(Y1031&gt;48,"E","√")))</f>
        <v>√</v>
      </c>
      <c r="AC1031" s="1">
        <f t="shared" si="1240"/>
        <v>1</v>
      </c>
      <c r="AE1031" s="1" t="str">
        <f t="shared" si="1181"/>
        <v/>
      </c>
      <c r="AF1031" s="1">
        <f t="shared" si="1202"/>
        <v>0</v>
      </c>
      <c r="AG1031" s="1">
        <f t="shared" ca="1" si="1207"/>
        <v>18</v>
      </c>
      <c r="AH1031" s="1" t="str">
        <f t="shared" si="1203"/>
        <v/>
      </c>
      <c r="AI1031" s="1" t="str">
        <f t="shared" si="1204"/>
        <v/>
      </c>
      <c r="AJ1031" s="1" t="str">
        <f t="shared" si="1205"/>
        <v/>
      </c>
      <c r="AL1031" s="167">
        <f t="shared" ref="AL1031:BE1031" si="1254">+IF($AE1031="CC",SUMIF($R1031:$V1031,AL$9,$R1050:$V1050),0)</f>
        <v>0</v>
      </c>
      <c r="AM1031" s="167">
        <f t="shared" si="1254"/>
        <v>0</v>
      </c>
      <c r="AN1031" s="167">
        <f t="shared" si="1254"/>
        <v>0</v>
      </c>
      <c r="AO1031" s="167">
        <f t="shared" si="1254"/>
        <v>0</v>
      </c>
      <c r="AP1031" s="167">
        <f t="shared" si="1254"/>
        <v>0</v>
      </c>
      <c r="AQ1031" s="167">
        <f t="shared" si="1254"/>
        <v>0</v>
      </c>
      <c r="AR1031" s="167">
        <f t="shared" si="1254"/>
        <v>0</v>
      </c>
      <c r="AS1031" s="167">
        <f t="shared" si="1254"/>
        <v>0</v>
      </c>
      <c r="AT1031" s="167">
        <f t="shared" si="1254"/>
        <v>0</v>
      </c>
      <c r="AU1031" s="167">
        <f t="shared" si="1254"/>
        <v>0</v>
      </c>
      <c r="AV1031" s="167">
        <f t="shared" si="1254"/>
        <v>0</v>
      </c>
      <c r="AW1031" s="167">
        <f t="shared" si="1254"/>
        <v>0</v>
      </c>
      <c r="AX1031" s="167">
        <f t="shared" si="1254"/>
        <v>0</v>
      </c>
      <c r="AY1031" s="167">
        <f t="shared" si="1254"/>
        <v>0</v>
      </c>
      <c r="AZ1031" s="167">
        <f t="shared" si="1254"/>
        <v>0</v>
      </c>
      <c r="BA1031" s="167">
        <f t="shared" si="1254"/>
        <v>0</v>
      </c>
      <c r="BB1031" s="167">
        <f t="shared" si="1254"/>
        <v>0</v>
      </c>
      <c r="BC1031" s="167">
        <f t="shared" si="1254"/>
        <v>0</v>
      </c>
      <c r="BD1031" s="167">
        <f t="shared" si="1254"/>
        <v>0</v>
      </c>
      <c r="BE1031" s="167">
        <f t="shared" si="1254"/>
        <v>0</v>
      </c>
      <c r="BG1031" s="167"/>
    </row>
    <row r="1032" spans="1:62">
      <c r="A1032" s="93"/>
      <c r="B1032" s="94"/>
      <c r="C1032" s="324">
        <v>14</v>
      </c>
      <c r="D1032" s="832"/>
      <c r="E1032" s="833"/>
      <c r="F1032" s="833"/>
      <c r="G1032" s="834"/>
      <c r="H1032" s="49"/>
      <c r="I1032" s="50"/>
      <c r="J1032" s="866"/>
      <c r="K1032" s="867"/>
      <c r="L1032" s="51"/>
      <c r="M1032" s="52"/>
      <c r="N1032" s="52"/>
      <c r="O1032" s="52"/>
      <c r="P1032" s="52"/>
      <c r="Q1032" s="318">
        <f t="shared" si="1238"/>
        <v>0</v>
      </c>
      <c r="R1032" s="51"/>
      <c r="S1032" s="60"/>
      <c r="T1032" s="59"/>
      <c r="U1032" s="59"/>
      <c r="V1032" s="63"/>
      <c r="W1032" s="319">
        <f t="shared" si="1239"/>
        <v>0</v>
      </c>
      <c r="X1032" s="320">
        <f t="shared" si="1236"/>
        <v>0</v>
      </c>
      <c r="Y1032" s="325">
        <f t="shared" si="1242"/>
        <v>0</v>
      </c>
      <c r="Z1032" s="51"/>
      <c r="AA1032" s="334">
        <f t="shared" si="1243"/>
        <v>0</v>
      </c>
      <c r="AB1032" s="327" t="str">
        <f>IF(A1032="A","√",IF('Formulario 1'!$D$11=8,IF('Cuadro de Personal'!Q1032&gt;30,"E",IF(Y1032&gt;48,"E","√")),IF(Y1032&gt;48,"E","√")))</f>
        <v>√</v>
      </c>
      <c r="AC1032" s="1">
        <f t="shared" si="1240"/>
        <v>1</v>
      </c>
      <c r="AE1032" s="1" t="str">
        <f t="shared" si="1181"/>
        <v/>
      </c>
      <c r="AF1032" s="1">
        <f t="shared" si="1202"/>
        <v>0</v>
      </c>
      <c r="AG1032" s="1">
        <f t="shared" ca="1" si="1207"/>
        <v>18</v>
      </c>
      <c r="AH1032" s="1" t="str">
        <f t="shared" si="1203"/>
        <v/>
      </c>
      <c r="AI1032" s="1" t="str">
        <f t="shared" si="1204"/>
        <v/>
      </c>
      <c r="AJ1032" s="1" t="str">
        <f t="shared" si="1205"/>
        <v/>
      </c>
      <c r="AL1032" s="167">
        <f t="shared" ref="AL1032:BE1032" si="1255">+IF($AE1032="CC",SUMIF($R1032:$V1032,AL$9,$R1051:$V1051),0)</f>
        <v>0</v>
      </c>
      <c r="AM1032" s="167">
        <f t="shared" si="1255"/>
        <v>0</v>
      </c>
      <c r="AN1032" s="167">
        <f t="shared" si="1255"/>
        <v>0</v>
      </c>
      <c r="AO1032" s="167">
        <f t="shared" si="1255"/>
        <v>0</v>
      </c>
      <c r="AP1032" s="167">
        <f t="shared" si="1255"/>
        <v>0</v>
      </c>
      <c r="AQ1032" s="167">
        <f t="shared" si="1255"/>
        <v>0</v>
      </c>
      <c r="AR1032" s="167">
        <f t="shared" si="1255"/>
        <v>0</v>
      </c>
      <c r="AS1032" s="167">
        <f t="shared" si="1255"/>
        <v>0</v>
      </c>
      <c r="AT1032" s="167">
        <f t="shared" si="1255"/>
        <v>0</v>
      </c>
      <c r="AU1032" s="167">
        <f t="shared" si="1255"/>
        <v>0</v>
      </c>
      <c r="AV1032" s="167">
        <f t="shared" si="1255"/>
        <v>0</v>
      </c>
      <c r="AW1032" s="167">
        <f t="shared" si="1255"/>
        <v>0</v>
      </c>
      <c r="AX1032" s="167">
        <f t="shared" si="1255"/>
        <v>0</v>
      </c>
      <c r="AY1032" s="167">
        <f t="shared" si="1255"/>
        <v>0</v>
      </c>
      <c r="AZ1032" s="167">
        <f t="shared" si="1255"/>
        <v>0</v>
      </c>
      <c r="BA1032" s="167">
        <f t="shared" si="1255"/>
        <v>0</v>
      </c>
      <c r="BB1032" s="167">
        <f t="shared" si="1255"/>
        <v>0</v>
      </c>
      <c r="BC1032" s="167">
        <f t="shared" si="1255"/>
        <v>0</v>
      </c>
      <c r="BD1032" s="167">
        <f t="shared" si="1255"/>
        <v>0</v>
      </c>
      <c r="BE1032" s="167">
        <f t="shared" si="1255"/>
        <v>0</v>
      </c>
      <c r="BG1032" s="167"/>
    </row>
    <row r="1033" spans="1:62">
      <c r="A1033" s="93"/>
      <c r="B1033" s="94"/>
      <c r="C1033" s="324">
        <v>15</v>
      </c>
      <c r="D1033" s="832"/>
      <c r="E1033" s="833"/>
      <c r="F1033" s="833"/>
      <c r="G1033" s="834"/>
      <c r="H1033" s="49"/>
      <c r="I1033" s="50"/>
      <c r="J1033" s="866"/>
      <c r="K1033" s="867"/>
      <c r="L1033" s="51"/>
      <c r="M1033" s="52"/>
      <c r="N1033" s="52"/>
      <c r="O1033" s="52"/>
      <c r="P1033" s="52"/>
      <c r="Q1033" s="318">
        <f t="shared" si="1238"/>
        <v>0</v>
      </c>
      <c r="R1033" s="51"/>
      <c r="S1033" s="60"/>
      <c r="T1033" s="59"/>
      <c r="U1033" s="59"/>
      <c r="V1033" s="63"/>
      <c r="W1033" s="319">
        <f t="shared" si="1239"/>
        <v>0</v>
      </c>
      <c r="X1033" s="320">
        <f t="shared" si="1236"/>
        <v>0</v>
      </c>
      <c r="Y1033" s="325">
        <f t="shared" si="1242"/>
        <v>0</v>
      </c>
      <c r="Z1033" s="51"/>
      <c r="AA1033" s="334">
        <f t="shared" si="1243"/>
        <v>0</v>
      </c>
      <c r="AB1033" s="327" t="str">
        <f>IF(A1033="A","√",IF('Formulario 1'!$D$11=8,IF('Cuadro de Personal'!Q1033&gt;30,"E",IF(Y1033&gt;48,"E","√")),IF(Y1033&gt;48,"E","√")))</f>
        <v>√</v>
      </c>
      <c r="AC1033" s="1">
        <f t="shared" si="1240"/>
        <v>1</v>
      </c>
      <c r="AE1033" s="1" t="str">
        <f t="shared" si="1181"/>
        <v/>
      </c>
      <c r="AF1033" s="1">
        <f t="shared" si="1202"/>
        <v>0</v>
      </c>
      <c r="AG1033" s="1">
        <f t="shared" ca="1" si="1207"/>
        <v>18</v>
      </c>
      <c r="AH1033" s="1" t="str">
        <f t="shared" si="1203"/>
        <v/>
      </c>
      <c r="AI1033" s="1" t="str">
        <f t="shared" si="1204"/>
        <v/>
      </c>
      <c r="AJ1033" s="1" t="str">
        <f t="shared" si="1205"/>
        <v/>
      </c>
      <c r="AL1033" s="167">
        <f t="shared" ref="AL1033:BE1033" si="1256">+IF($AE1033="CC",SUMIF($R1033:$V1033,AL$9,$R1052:$V1052),0)</f>
        <v>0</v>
      </c>
      <c r="AM1033" s="167">
        <f t="shared" si="1256"/>
        <v>0</v>
      </c>
      <c r="AN1033" s="167">
        <f t="shared" si="1256"/>
        <v>0</v>
      </c>
      <c r="AO1033" s="167">
        <f t="shared" si="1256"/>
        <v>0</v>
      </c>
      <c r="AP1033" s="167">
        <f t="shared" si="1256"/>
        <v>0</v>
      </c>
      <c r="AQ1033" s="167">
        <f t="shared" si="1256"/>
        <v>0</v>
      </c>
      <c r="AR1033" s="167">
        <f t="shared" si="1256"/>
        <v>0</v>
      </c>
      <c r="AS1033" s="167">
        <f t="shared" si="1256"/>
        <v>0</v>
      </c>
      <c r="AT1033" s="167">
        <f t="shared" si="1256"/>
        <v>0</v>
      </c>
      <c r="AU1033" s="167">
        <f t="shared" si="1256"/>
        <v>0</v>
      </c>
      <c r="AV1033" s="167">
        <f t="shared" si="1256"/>
        <v>0</v>
      </c>
      <c r="AW1033" s="167">
        <f t="shared" si="1256"/>
        <v>0</v>
      </c>
      <c r="AX1033" s="167">
        <f t="shared" si="1256"/>
        <v>0</v>
      </c>
      <c r="AY1033" s="167">
        <f t="shared" si="1256"/>
        <v>0</v>
      </c>
      <c r="AZ1033" s="167">
        <f t="shared" si="1256"/>
        <v>0</v>
      </c>
      <c r="BA1033" s="167">
        <f t="shared" si="1256"/>
        <v>0</v>
      </c>
      <c r="BB1033" s="167">
        <f t="shared" si="1256"/>
        <v>0</v>
      </c>
      <c r="BC1033" s="167">
        <f t="shared" si="1256"/>
        <v>0</v>
      </c>
      <c r="BD1033" s="167">
        <f t="shared" si="1256"/>
        <v>0</v>
      </c>
      <c r="BE1033" s="167">
        <f t="shared" si="1256"/>
        <v>0</v>
      </c>
      <c r="BG1033" s="167"/>
    </row>
    <row r="1034" spans="1:62">
      <c r="A1034" s="93"/>
      <c r="B1034" s="94"/>
      <c r="C1034" s="324">
        <v>16</v>
      </c>
      <c r="D1034" s="832"/>
      <c r="E1034" s="833"/>
      <c r="F1034" s="833"/>
      <c r="G1034" s="834"/>
      <c r="H1034" s="49"/>
      <c r="I1034" s="50"/>
      <c r="J1034" s="866"/>
      <c r="K1034" s="867"/>
      <c r="L1034" s="51"/>
      <c r="M1034" s="52"/>
      <c r="N1034" s="52"/>
      <c r="O1034" s="52"/>
      <c r="P1034" s="52"/>
      <c r="Q1034" s="318">
        <f t="shared" si="1238"/>
        <v>0</v>
      </c>
      <c r="R1034" s="51"/>
      <c r="S1034" s="60"/>
      <c r="T1034" s="59"/>
      <c r="U1034" s="59"/>
      <c r="V1034" s="63"/>
      <c r="W1034" s="319">
        <f t="shared" si="1239"/>
        <v>0</v>
      </c>
      <c r="X1034" s="320">
        <f t="shared" si="1236"/>
        <v>0</v>
      </c>
      <c r="Y1034" s="325">
        <f t="shared" si="1242"/>
        <v>0</v>
      </c>
      <c r="Z1034" s="51"/>
      <c r="AA1034" s="334">
        <f t="shared" si="1243"/>
        <v>0</v>
      </c>
      <c r="AB1034" s="327" t="str">
        <f>IF(A1034="A","√",IF('Formulario 1'!$D$11=8,IF('Cuadro de Personal'!Q1034&gt;30,"E",IF(Y1034&gt;48,"E","√")),IF(Y1034&gt;48,"E","√")))</f>
        <v>√</v>
      </c>
      <c r="AC1034" s="1">
        <f t="shared" si="1240"/>
        <v>1</v>
      </c>
      <c r="AE1034" s="1" t="str">
        <f t="shared" si="1181"/>
        <v/>
      </c>
      <c r="AF1034" s="1">
        <f t="shared" si="1202"/>
        <v>0</v>
      </c>
      <c r="AG1034" s="1">
        <f t="shared" ca="1" si="1207"/>
        <v>18</v>
      </c>
      <c r="AH1034" s="1" t="str">
        <f t="shared" si="1203"/>
        <v/>
      </c>
      <c r="AI1034" s="1" t="str">
        <f t="shared" si="1204"/>
        <v/>
      </c>
      <c r="AJ1034" s="1" t="str">
        <f t="shared" si="1205"/>
        <v/>
      </c>
      <c r="AL1034" s="167">
        <f t="shared" ref="AL1034:BE1034" si="1257">+IF($AE1034="CC",SUMIF($R1034:$V1034,AL$9,$R1053:$V1053),0)</f>
        <v>0</v>
      </c>
      <c r="AM1034" s="167">
        <f t="shared" si="1257"/>
        <v>0</v>
      </c>
      <c r="AN1034" s="167">
        <f t="shared" si="1257"/>
        <v>0</v>
      </c>
      <c r="AO1034" s="167">
        <f t="shared" si="1257"/>
        <v>0</v>
      </c>
      <c r="AP1034" s="167">
        <f t="shared" si="1257"/>
        <v>0</v>
      </c>
      <c r="AQ1034" s="167">
        <f t="shared" si="1257"/>
        <v>0</v>
      </c>
      <c r="AR1034" s="167">
        <f t="shared" si="1257"/>
        <v>0</v>
      </c>
      <c r="AS1034" s="167">
        <f t="shared" si="1257"/>
        <v>0</v>
      </c>
      <c r="AT1034" s="167">
        <f t="shared" si="1257"/>
        <v>0</v>
      </c>
      <c r="AU1034" s="167">
        <f t="shared" si="1257"/>
        <v>0</v>
      </c>
      <c r="AV1034" s="167">
        <f t="shared" si="1257"/>
        <v>0</v>
      </c>
      <c r="AW1034" s="167">
        <f t="shared" si="1257"/>
        <v>0</v>
      </c>
      <c r="AX1034" s="167">
        <f t="shared" si="1257"/>
        <v>0</v>
      </c>
      <c r="AY1034" s="167">
        <f t="shared" si="1257"/>
        <v>0</v>
      </c>
      <c r="AZ1034" s="167">
        <f t="shared" si="1257"/>
        <v>0</v>
      </c>
      <c r="BA1034" s="167">
        <f t="shared" si="1257"/>
        <v>0</v>
      </c>
      <c r="BB1034" s="167">
        <f t="shared" si="1257"/>
        <v>0</v>
      </c>
      <c r="BC1034" s="167">
        <f t="shared" si="1257"/>
        <v>0</v>
      </c>
      <c r="BD1034" s="167">
        <f t="shared" si="1257"/>
        <v>0</v>
      </c>
      <c r="BE1034" s="167">
        <f t="shared" si="1257"/>
        <v>0</v>
      </c>
      <c r="BG1034" s="167"/>
    </row>
    <row r="1035" spans="1:62">
      <c r="A1035" s="93"/>
      <c r="B1035" s="94"/>
      <c r="C1035" s="324">
        <v>17</v>
      </c>
      <c r="D1035" s="832"/>
      <c r="E1035" s="833"/>
      <c r="F1035" s="833"/>
      <c r="G1035" s="834"/>
      <c r="H1035" s="49"/>
      <c r="I1035" s="50"/>
      <c r="J1035" s="866"/>
      <c r="K1035" s="867"/>
      <c r="L1035" s="51"/>
      <c r="M1035" s="52"/>
      <c r="N1035" s="52"/>
      <c r="O1035" s="52"/>
      <c r="P1035" s="52"/>
      <c r="Q1035" s="318">
        <f t="shared" si="1238"/>
        <v>0</v>
      </c>
      <c r="R1035" s="51"/>
      <c r="S1035" s="60"/>
      <c r="T1035" s="59"/>
      <c r="U1035" s="59"/>
      <c r="V1035" s="63"/>
      <c r="W1035" s="319">
        <f t="shared" si="1239"/>
        <v>0</v>
      </c>
      <c r="X1035" s="320">
        <f t="shared" si="1236"/>
        <v>0</v>
      </c>
      <c r="Y1035" s="325">
        <f t="shared" si="1242"/>
        <v>0</v>
      </c>
      <c r="Z1035" s="51"/>
      <c r="AA1035" s="334">
        <f t="shared" si="1243"/>
        <v>0</v>
      </c>
      <c r="AB1035" s="327" t="str">
        <f>IF(A1035="A","√",IF('Formulario 1'!$D$11=8,IF('Cuadro de Personal'!Q1035&gt;30,"E",IF(Y1035&gt;48,"E","√")),IF(Y1035&gt;48,"E","√")))</f>
        <v>√</v>
      </c>
      <c r="AC1035" s="1">
        <f t="shared" si="1240"/>
        <v>1</v>
      </c>
      <c r="AE1035" s="1" t="str">
        <f t="shared" ref="AE1035:AE1098" si="1258">+IF(L1035="7º","CC","")</f>
        <v/>
      </c>
      <c r="AF1035" s="1">
        <f t="shared" si="1202"/>
        <v>0</v>
      </c>
      <c r="AG1035" s="1">
        <f t="shared" ca="1" si="1207"/>
        <v>18</v>
      </c>
      <c r="AH1035" s="1" t="str">
        <f t="shared" si="1203"/>
        <v/>
      </c>
      <c r="AI1035" s="1" t="str">
        <f t="shared" si="1204"/>
        <v/>
      </c>
      <c r="AJ1035" s="1" t="str">
        <f t="shared" si="1205"/>
        <v/>
      </c>
      <c r="AL1035" s="167">
        <f t="shared" ref="AL1035:BE1035" si="1259">+IF($AE1035="CC",SUMIF($R1035:$V1035,AL$9,$R1054:$V1054),0)</f>
        <v>0</v>
      </c>
      <c r="AM1035" s="167">
        <f t="shared" si="1259"/>
        <v>0</v>
      </c>
      <c r="AN1035" s="167">
        <f t="shared" si="1259"/>
        <v>0</v>
      </c>
      <c r="AO1035" s="167">
        <f t="shared" si="1259"/>
        <v>0</v>
      </c>
      <c r="AP1035" s="167">
        <f t="shared" si="1259"/>
        <v>0</v>
      </c>
      <c r="AQ1035" s="167">
        <f t="shared" si="1259"/>
        <v>0</v>
      </c>
      <c r="AR1035" s="167">
        <f t="shared" si="1259"/>
        <v>0</v>
      </c>
      <c r="AS1035" s="167">
        <f t="shared" si="1259"/>
        <v>0</v>
      </c>
      <c r="AT1035" s="167">
        <f t="shared" si="1259"/>
        <v>0</v>
      </c>
      <c r="AU1035" s="167">
        <f t="shared" si="1259"/>
        <v>0</v>
      </c>
      <c r="AV1035" s="167">
        <f t="shared" si="1259"/>
        <v>0</v>
      </c>
      <c r="AW1035" s="167">
        <f t="shared" si="1259"/>
        <v>0</v>
      </c>
      <c r="AX1035" s="167">
        <f t="shared" si="1259"/>
        <v>0</v>
      </c>
      <c r="AY1035" s="167">
        <f t="shared" si="1259"/>
        <v>0</v>
      </c>
      <c r="AZ1035" s="167">
        <f t="shared" si="1259"/>
        <v>0</v>
      </c>
      <c r="BA1035" s="167">
        <f t="shared" si="1259"/>
        <v>0</v>
      </c>
      <c r="BB1035" s="167">
        <f t="shared" si="1259"/>
        <v>0</v>
      </c>
      <c r="BC1035" s="167">
        <f t="shared" si="1259"/>
        <v>0</v>
      </c>
      <c r="BD1035" s="167">
        <f t="shared" si="1259"/>
        <v>0</v>
      </c>
      <c r="BE1035" s="167">
        <f t="shared" si="1259"/>
        <v>0</v>
      </c>
      <c r="BG1035" s="167"/>
    </row>
    <row r="1036" spans="1:62" ht="15.75" thickBot="1">
      <c r="A1036" s="95"/>
      <c r="B1036" s="96"/>
      <c r="C1036" s="328">
        <v>18</v>
      </c>
      <c r="D1036" s="858"/>
      <c r="E1036" s="859"/>
      <c r="F1036" s="859"/>
      <c r="G1036" s="860"/>
      <c r="H1036" s="53"/>
      <c r="I1036" s="54"/>
      <c r="J1036" s="861"/>
      <c r="K1036" s="862"/>
      <c r="L1036" s="55"/>
      <c r="M1036" s="56"/>
      <c r="N1036" s="56"/>
      <c r="O1036" s="56"/>
      <c r="P1036" s="56"/>
      <c r="Q1036" s="329">
        <f t="shared" si="1238"/>
        <v>0</v>
      </c>
      <c r="R1036" s="55"/>
      <c r="S1036" s="61"/>
      <c r="T1036" s="64"/>
      <c r="U1036" s="64"/>
      <c r="V1036" s="65"/>
      <c r="W1036" s="319">
        <f t="shared" si="1239"/>
        <v>0</v>
      </c>
      <c r="X1036" s="320">
        <f t="shared" si="1236"/>
        <v>0</v>
      </c>
      <c r="Y1036" s="330">
        <f t="shared" si="1242"/>
        <v>0</v>
      </c>
      <c r="Z1036" s="58"/>
      <c r="AA1036" s="335">
        <f t="shared" si="1243"/>
        <v>0</v>
      </c>
      <c r="AB1036" s="332" t="str">
        <f>IF(A1036="A","√",IF('Formulario 1'!$D$11=8,IF('Cuadro de Personal'!Q1036&gt;30,"E",IF(Y1036&gt;48,"E","√")),IF(Y1036&gt;48,"E","√")))</f>
        <v>√</v>
      </c>
      <c r="AC1036" s="1">
        <f t="shared" si="1240"/>
        <v>1</v>
      </c>
      <c r="AE1036" s="1" t="str">
        <f t="shared" si="1258"/>
        <v/>
      </c>
      <c r="AF1036" s="1">
        <f t="shared" si="1202"/>
        <v>0</v>
      </c>
      <c r="AG1036" s="1">
        <f t="shared" ca="1" si="1207"/>
        <v>18</v>
      </c>
      <c r="AH1036" s="1" t="str">
        <f t="shared" si="1203"/>
        <v/>
      </c>
      <c r="AI1036" s="1" t="str">
        <f t="shared" si="1204"/>
        <v/>
      </c>
      <c r="AJ1036" s="1" t="str">
        <f t="shared" si="1205"/>
        <v/>
      </c>
      <c r="AL1036" s="167">
        <f t="shared" ref="AL1036:BE1036" si="1260">+IF($AE1036="CC",SUMIF($R1036:$V1036,AL$9,$R1055:$V1055),0)</f>
        <v>0</v>
      </c>
      <c r="AM1036" s="167">
        <f t="shared" si="1260"/>
        <v>0</v>
      </c>
      <c r="AN1036" s="167">
        <f t="shared" si="1260"/>
        <v>0</v>
      </c>
      <c r="AO1036" s="167">
        <f t="shared" si="1260"/>
        <v>0</v>
      </c>
      <c r="AP1036" s="167">
        <f t="shared" si="1260"/>
        <v>0</v>
      </c>
      <c r="AQ1036" s="167">
        <f t="shared" si="1260"/>
        <v>0</v>
      </c>
      <c r="AR1036" s="167">
        <f t="shared" si="1260"/>
        <v>0</v>
      </c>
      <c r="AS1036" s="167">
        <f t="shared" si="1260"/>
        <v>0</v>
      </c>
      <c r="AT1036" s="167">
        <f t="shared" si="1260"/>
        <v>0</v>
      </c>
      <c r="AU1036" s="167">
        <f t="shared" si="1260"/>
        <v>0</v>
      </c>
      <c r="AV1036" s="167">
        <f t="shared" si="1260"/>
        <v>0</v>
      </c>
      <c r="AW1036" s="167">
        <f t="shared" si="1260"/>
        <v>0</v>
      </c>
      <c r="AX1036" s="167">
        <f t="shared" si="1260"/>
        <v>0</v>
      </c>
      <c r="AY1036" s="167">
        <f t="shared" si="1260"/>
        <v>0</v>
      </c>
      <c r="AZ1036" s="167">
        <f t="shared" si="1260"/>
        <v>0</v>
      </c>
      <c r="BA1036" s="167">
        <f t="shared" si="1260"/>
        <v>0</v>
      </c>
      <c r="BB1036" s="167">
        <f t="shared" si="1260"/>
        <v>0</v>
      </c>
      <c r="BC1036" s="167">
        <f t="shared" si="1260"/>
        <v>0</v>
      </c>
      <c r="BD1036" s="167">
        <f t="shared" si="1260"/>
        <v>0</v>
      </c>
      <c r="BE1036" s="167">
        <f t="shared" si="1260"/>
        <v>0</v>
      </c>
      <c r="BG1036" s="167"/>
    </row>
    <row r="1037" spans="1:62" ht="15.75" customHeight="1" thickBot="1">
      <c r="C1037" s="66"/>
      <c r="D1037" s="66"/>
      <c r="E1037" s="66"/>
      <c r="F1037" s="66"/>
      <c r="G1037" s="66"/>
      <c r="H1037" s="117"/>
      <c r="I1037" s="863" t="s">
        <v>959</v>
      </c>
      <c r="J1037" s="864"/>
      <c r="K1037" s="865"/>
      <c r="L1037" s="68">
        <f t="shared" ref="L1037:S1037" si="1261">+SUM(L1019:L1036)-SUMIF($A1019:$A1036,"A",L1019:L1036)</f>
        <v>0</v>
      </c>
      <c r="M1037" s="67">
        <f t="shared" si="1261"/>
        <v>0</v>
      </c>
      <c r="N1037" s="67">
        <f t="shared" si="1261"/>
        <v>0</v>
      </c>
      <c r="O1037" s="67">
        <f t="shared" si="1261"/>
        <v>0</v>
      </c>
      <c r="P1037" s="67">
        <f t="shared" si="1261"/>
        <v>0</v>
      </c>
      <c r="Q1037" s="69">
        <f t="shared" si="1261"/>
        <v>0</v>
      </c>
      <c r="R1037" s="158">
        <f t="shared" si="1261"/>
        <v>0</v>
      </c>
      <c r="S1037" s="116">
        <f t="shared" si="1261"/>
        <v>0</v>
      </c>
      <c r="T1037" s="116">
        <f>+SUM(T1019:T1036)-SUMIF($A1019:$A1036,"A",T1019:T1036)</f>
        <v>0</v>
      </c>
      <c r="U1037" s="116">
        <f>+SUM(U1019:U1036)-SUMIF($A1019:$A1036,"A",U1019:U1036)</f>
        <v>0</v>
      </c>
      <c r="V1037" s="73">
        <f>+SUM(V1019:V1036)-SUMIF($A1019:$A1036,"A",V1019:V1036)</f>
        <v>0</v>
      </c>
      <c r="W1037" s="70">
        <f>+SUM(Q1037:V1037)</f>
        <v>0</v>
      </c>
      <c r="X1037" s="71">
        <f>+SUM(X1019:X1036)</f>
        <v>0</v>
      </c>
      <c r="Y1037" s="71">
        <f>+SUM(Y1019:Y1036)-SUMIF($A1019:$A1036,"A",Y1019:Y1036)</f>
        <v>0</v>
      </c>
      <c r="Z1037" s="72">
        <f>+SUM(Z1019:Z1036)</f>
        <v>0</v>
      </c>
      <c r="AA1037" s="73">
        <f>+SUM(AA1019:AA1036)-SUMIF($A1019:$A1036,"A",AA1019:AA1036)</f>
        <v>0</v>
      </c>
      <c r="AB1037" s="301" t="str">
        <f>IF($C1016="n.a.","√",IF(AND(Q1039="√",D1041=E1041,F1041=G1041),IF(B1038="Coordinador de Departamento: asignado",IF(AC1037=18,"√","Er"),IF(B1038="",IF(AC1037=18,"√","Er"),"Er")),"Er"))</f>
        <v>√</v>
      </c>
      <c r="AC1037" s="1">
        <f>+SUM(AC1019:AC1036)</f>
        <v>18</v>
      </c>
      <c r="AE1037" s="1" t="str">
        <f t="shared" si="1258"/>
        <v/>
      </c>
      <c r="AF1037" s="1">
        <f t="shared" si="1202"/>
        <v>1</v>
      </c>
      <c r="AG1037" s="1">
        <f t="shared" ca="1" si="1207"/>
        <v>19</v>
      </c>
      <c r="AH1037" s="1">
        <f t="shared" ca="1" si="1203"/>
        <v>19</v>
      </c>
      <c r="AI1037" s="1" t="str">
        <f t="shared" ca="1" si="1204"/>
        <v>CP19</v>
      </c>
      <c r="AJ1037" s="1" t="str">
        <f t="shared" si="1205"/>
        <v>√</v>
      </c>
      <c r="AL1037" s="167">
        <f t="shared" ref="AL1037:BE1037" si="1262">+IF($AE1037="CC",SUMIF($R1037:$V1037,AL$9,$R1056:$V1056),0)</f>
        <v>0</v>
      </c>
      <c r="AM1037" s="167">
        <f t="shared" si="1262"/>
        <v>0</v>
      </c>
      <c r="AN1037" s="167">
        <f t="shared" si="1262"/>
        <v>0</v>
      </c>
      <c r="AO1037" s="167">
        <f t="shared" si="1262"/>
        <v>0</v>
      </c>
      <c r="AP1037" s="167">
        <f t="shared" si="1262"/>
        <v>0</v>
      </c>
      <c r="AQ1037" s="167">
        <f t="shared" si="1262"/>
        <v>0</v>
      </c>
      <c r="AR1037" s="167">
        <f t="shared" si="1262"/>
        <v>0</v>
      </c>
      <c r="AS1037" s="167">
        <f t="shared" si="1262"/>
        <v>0</v>
      </c>
      <c r="AT1037" s="167">
        <f t="shared" si="1262"/>
        <v>0</v>
      </c>
      <c r="AU1037" s="167">
        <f t="shared" si="1262"/>
        <v>0</v>
      </c>
      <c r="AV1037" s="167">
        <f t="shared" si="1262"/>
        <v>0</v>
      </c>
      <c r="AW1037" s="167">
        <f t="shared" si="1262"/>
        <v>0</v>
      </c>
      <c r="AX1037" s="167">
        <f t="shared" si="1262"/>
        <v>0</v>
      </c>
      <c r="AY1037" s="167">
        <f t="shared" si="1262"/>
        <v>0</v>
      </c>
      <c r="AZ1037" s="167">
        <f t="shared" si="1262"/>
        <v>0</v>
      </c>
      <c r="BA1037" s="167">
        <f t="shared" si="1262"/>
        <v>0</v>
      </c>
      <c r="BB1037" s="167">
        <f t="shared" si="1262"/>
        <v>0</v>
      </c>
      <c r="BC1037" s="167">
        <f t="shared" si="1262"/>
        <v>0</v>
      </c>
      <c r="BD1037" s="167">
        <f t="shared" si="1262"/>
        <v>0</v>
      </c>
      <c r="BE1037" s="167">
        <f t="shared" si="1262"/>
        <v>0</v>
      </c>
      <c r="BH1037" s="308">
        <f>+X1037</f>
        <v>0</v>
      </c>
    </row>
    <row r="1038" spans="1:62" ht="15.75" customHeight="1">
      <c r="B1038" s="912" t="str">
        <f>IF($C1016="n.a.","",IF(LOOKUP(A1009,'Hoja de Cálculo'!$S$20:$S$45,'Hoja de Cálculo'!$AD$20:$AD$45)=0,"",IF(A1039="","Coordinador de Departamento: sin asignar","Coordinador de Departamento: asignado")))</f>
        <v/>
      </c>
      <c r="C1038" s="913"/>
      <c r="D1038" s="913"/>
      <c r="E1038" s="913"/>
      <c r="F1038" s="913"/>
      <c r="G1038" s="914"/>
      <c r="I1038" s="915" t="s">
        <v>954</v>
      </c>
      <c r="J1038" s="916"/>
      <c r="K1038" s="917"/>
      <c r="L1038" s="75" t="str">
        <f>IF($C1016="n.a.","n.a.",LOOKUP($A1009,'Hoja de Cálculo'!$S$20:$S$45,'Hoja de Cálculo'!W$20:W$45))</f>
        <v>n.a.</v>
      </c>
      <c r="M1038" s="74" t="str">
        <f>IF($C1016="n.a.","n.a.",LOOKUP($A1009,'Hoja de Cálculo'!$S$20:$S$45,'Hoja de Cálculo'!X$20:X$45))</f>
        <v>n.a.</v>
      </c>
      <c r="N1038" s="74" t="str">
        <f>IF($C1016="n.a.","n.a.",LOOKUP($A1009,'Hoja de Cálculo'!$S$20:$S$45,'Hoja de Cálculo'!Y$20:Y$45))</f>
        <v>n.a.</v>
      </c>
      <c r="O1038" s="74" t="str">
        <f>IF($C1016="n.a.","n.a.",LOOKUP($A1009,'Hoja de Cálculo'!$S$20:$S$45,'Hoja de Cálculo'!Z$20:Z$45))</f>
        <v>n.a.</v>
      </c>
      <c r="P1038" s="74" t="str">
        <f>IF($C1016="n.a.","n.a.",LOOKUP($A1009,'Hoja de Cálculo'!$S$20:$S$45,'Hoja de Cálculo'!AA$20:AA$45))</f>
        <v>n.a.</v>
      </c>
      <c r="Q1038" s="76">
        <f>+SUM(L1038:P1038)</f>
        <v>0</v>
      </c>
      <c r="R1038" s="77" t="str">
        <f>+IF(R1018=2,LOOKUP($A1009,'Hoja de Cálculo'!$S$20:$S$45,'Hoja de Cálculo'!$AD$20:$AD$45),"")</f>
        <v/>
      </c>
      <c r="S1038" s="77" t="str">
        <f>+IF(S1018=2,LOOKUP($A1009,'Hoja de Cálculo'!$S$20:$S$45,'Hoja de Cálculo'!$AD$20:$AD$45),"")</f>
        <v/>
      </c>
      <c r="T1038" s="77" t="str">
        <f>+IF(T1018=2,LOOKUP($A1009,'Hoja de Cálculo'!$S$20:$S$45,'Hoja de Cálculo'!$AD$20:$AD$45),"")</f>
        <v/>
      </c>
      <c r="U1038" s="77" t="str">
        <f>+IF(U1018=2,LOOKUP($A1009,'Hoja de Cálculo'!$S$20:$S$45,'Hoja de Cálculo'!$AD$20:$AD$45),"")</f>
        <v/>
      </c>
      <c r="V1038" s="77" t="str">
        <f>+IF(V1018=2,LOOKUP($A1009,'Hoja de Cálculo'!$S$20:$S$45,'Hoja de Cálculo'!$AD$20:$AD$45),"")</f>
        <v/>
      </c>
      <c r="W1038" s="70"/>
      <c r="X1038" s="77"/>
      <c r="Y1038" s="77"/>
      <c r="Z1038" s="77"/>
      <c r="AA1038" s="77"/>
      <c r="AE1038" s="1" t="str">
        <f t="shared" si="1258"/>
        <v/>
      </c>
      <c r="AF1038" s="1">
        <f t="shared" si="1202"/>
        <v>0</v>
      </c>
      <c r="AG1038" s="1">
        <f t="shared" ca="1" si="1207"/>
        <v>19</v>
      </c>
      <c r="AH1038" s="1" t="str">
        <f t="shared" si="1203"/>
        <v/>
      </c>
      <c r="AI1038" s="1" t="str">
        <f t="shared" si="1204"/>
        <v/>
      </c>
      <c r="AJ1038" s="1" t="str">
        <f t="shared" si="1205"/>
        <v/>
      </c>
      <c r="AL1038" s="167">
        <f t="shared" ref="AL1038:BE1038" si="1263">+IF($AE1038="CC",SUMIF($R1038:$V1038,AL$9,$R1057:$V1057),0)</f>
        <v>0</v>
      </c>
      <c r="AM1038" s="167">
        <f t="shared" si="1263"/>
        <v>0</v>
      </c>
      <c r="AN1038" s="167">
        <f t="shared" si="1263"/>
        <v>0</v>
      </c>
      <c r="AO1038" s="167">
        <f t="shared" si="1263"/>
        <v>0</v>
      </c>
      <c r="AP1038" s="167">
        <f t="shared" si="1263"/>
        <v>0</v>
      </c>
      <c r="AQ1038" s="167">
        <f t="shared" si="1263"/>
        <v>0</v>
      </c>
      <c r="AR1038" s="167">
        <f t="shared" si="1263"/>
        <v>0</v>
      </c>
      <c r="AS1038" s="167">
        <f t="shared" si="1263"/>
        <v>0</v>
      </c>
      <c r="AT1038" s="167">
        <f t="shared" si="1263"/>
        <v>0</v>
      </c>
      <c r="AU1038" s="167">
        <f t="shared" si="1263"/>
        <v>0</v>
      </c>
      <c r="AV1038" s="167">
        <f t="shared" si="1263"/>
        <v>0</v>
      </c>
      <c r="AW1038" s="167">
        <f t="shared" si="1263"/>
        <v>0</v>
      </c>
      <c r="AX1038" s="167">
        <f t="shared" si="1263"/>
        <v>0</v>
      </c>
      <c r="AY1038" s="167">
        <f t="shared" si="1263"/>
        <v>0</v>
      </c>
      <c r="AZ1038" s="167">
        <f t="shared" si="1263"/>
        <v>0</v>
      </c>
      <c r="BA1038" s="167">
        <f t="shared" si="1263"/>
        <v>0</v>
      </c>
      <c r="BB1038" s="167">
        <f t="shared" si="1263"/>
        <v>0</v>
      </c>
      <c r="BC1038" s="167">
        <f t="shared" si="1263"/>
        <v>0</v>
      </c>
      <c r="BD1038" s="167">
        <f t="shared" si="1263"/>
        <v>0</v>
      </c>
      <c r="BE1038" s="167">
        <f t="shared" si="1263"/>
        <v>0</v>
      </c>
    </row>
    <row r="1039" spans="1:62" ht="15" customHeight="1" thickBot="1">
      <c r="A1039" s="119" t="str">
        <f>+IF(R1039="√",1,IF(S1039="√",1,IF(T1039="√",1,IF(U1039="√",1,IF(V1039="√",1,"")))))</f>
        <v/>
      </c>
      <c r="B1039" s="918" t="str">
        <f>+IF('Formulario 1'!$E$60=2,"",IF(OR(C1016="Educación Física",C1016="Educación Musical",C1016="Educación Religiosa",C1016="Informática Educativa"),IF(D1041=E1041,"Lecciones de Taller Prevocacional asignadas",IF(D1041&gt;E1041,"Lecciones de Taller Prevocacional sin asignar","Lecciones de Taller Prevocacional sobreasignadas")),""))</f>
        <v/>
      </c>
      <c r="C1039" s="919"/>
      <c r="D1039" s="919"/>
      <c r="E1039" s="919"/>
      <c r="F1039" s="919"/>
      <c r="G1039" s="920"/>
      <c r="H1039" s="66"/>
      <c r="I1039" s="849" t="s">
        <v>937</v>
      </c>
      <c r="J1039" s="850"/>
      <c r="K1039" s="851" t="s">
        <v>938</v>
      </c>
      <c r="L1039" s="80" t="str">
        <f>IF(L1038="n.a.","n.a.",IF(L1037&gt;L1038,"E",IF(L1037&lt;L1038,"S","√")))</f>
        <v>n.a.</v>
      </c>
      <c r="M1039" s="79" t="str">
        <f>IF(M1038="n.a.","n.a.",IF(M1037&gt;M1038,"E",IF(M1037&lt;M1038,"S","√")))</f>
        <v>n.a.</v>
      </c>
      <c r="N1039" s="79" t="str">
        <f>IF(N1038="n.a.","n.a.",IF(N1037&gt;N1038,"E",IF(N1037&lt;N1038,"S","√")))</f>
        <v>n.a.</v>
      </c>
      <c r="O1039" s="79" t="str">
        <f>IF(O1038="n.a.","n.a.",IF(O1037&gt;O1038,"E",IF(O1037&lt;O1038,"S","√")))</f>
        <v>n.a.</v>
      </c>
      <c r="P1039" s="79" t="str">
        <f>IF(P1038="n.a.","n.a.",IF(P1037&gt;P1038,"E",IF(P1037&lt;P1038,"S","√")))</f>
        <v>n.a.</v>
      </c>
      <c r="Q1039" s="81" t="str">
        <f>IF($C1016="n.a.","n.a.",IF(L1039="√",IF(M1039="√",IF(N1039="√",IF(O1039="√",IF(P1039="√","√","Er"),"Er"),"Er"),"Er"),"Er"))</f>
        <v>n.a.</v>
      </c>
      <c r="R1039" s="118" t="str">
        <f>IF(R1018=2,IF(R1037&gt;R1038,"E",IF(R1037&lt;R1038,"S","√")),"")</f>
        <v/>
      </c>
      <c r="S1039" s="118" t="str">
        <f>IF(S1018=2,IF(S1037&gt;S1038,"E",IF(S1037&lt;S1038,"S","√")),"")</f>
        <v/>
      </c>
      <c r="T1039" s="118" t="str">
        <f>IF(T1018=2,IF(T1037&gt;T1038,"E",IF(T1037&lt;T1038,"S","√")),"")</f>
        <v/>
      </c>
      <c r="U1039" s="118" t="str">
        <f>IF(U1018=2,IF(U1037&gt;U1038,"E",IF(U1037&lt;U1038,"S","√")),"")</f>
        <v/>
      </c>
      <c r="V1039" s="118" t="str">
        <f>IF(V1018=2,IF(V1037&gt;V1038,"E",IF(V1037&lt;V1038,"S","√")),"")</f>
        <v/>
      </c>
      <c r="AE1039" s="1" t="str">
        <f t="shared" si="1258"/>
        <v/>
      </c>
      <c r="AF1039" s="1">
        <f t="shared" si="1202"/>
        <v>0</v>
      </c>
      <c r="AG1039" s="1">
        <f t="shared" ca="1" si="1207"/>
        <v>19</v>
      </c>
      <c r="AH1039" s="1" t="str">
        <f t="shared" si="1203"/>
        <v/>
      </c>
      <c r="AI1039" s="1" t="str">
        <f t="shared" si="1204"/>
        <v/>
      </c>
      <c r="AJ1039" s="1" t="str">
        <f t="shared" si="1205"/>
        <v/>
      </c>
      <c r="AL1039" s="167">
        <f t="shared" ref="AL1039:BE1039" si="1264">+IF($AE1039="CC",SUMIF($R1039:$V1039,AL$9,$R1058:$V1058),0)</f>
        <v>0</v>
      </c>
      <c r="AM1039" s="167">
        <f t="shared" si="1264"/>
        <v>0</v>
      </c>
      <c r="AN1039" s="167">
        <f t="shared" si="1264"/>
        <v>0</v>
      </c>
      <c r="AO1039" s="167">
        <f t="shared" si="1264"/>
        <v>0</v>
      </c>
      <c r="AP1039" s="167">
        <f t="shared" si="1264"/>
        <v>0</v>
      </c>
      <c r="AQ1039" s="167">
        <f t="shared" si="1264"/>
        <v>0</v>
      </c>
      <c r="AR1039" s="167">
        <f t="shared" si="1264"/>
        <v>0</v>
      </c>
      <c r="AS1039" s="167">
        <f t="shared" si="1264"/>
        <v>0</v>
      </c>
      <c r="AT1039" s="167">
        <f t="shared" si="1264"/>
        <v>0</v>
      </c>
      <c r="AU1039" s="167">
        <f t="shared" si="1264"/>
        <v>0</v>
      </c>
      <c r="AV1039" s="167">
        <f t="shared" si="1264"/>
        <v>0</v>
      </c>
      <c r="AW1039" s="167">
        <f t="shared" si="1264"/>
        <v>0</v>
      </c>
      <c r="AX1039" s="167">
        <f t="shared" si="1264"/>
        <v>0</v>
      </c>
      <c r="AY1039" s="167">
        <f t="shared" si="1264"/>
        <v>0</v>
      </c>
      <c r="AZ1039" s="167">
        <f t="shared" si="1264"/>
        <v>0</v>
      </c>
      <c r="BA1039" s="167">
        <f t="shared" si="1264"/>
        <v>0</v>
      </c>
      <c r="BB1039" s="167">
        <f t="shared" si="1264"/>
        <v>0</v>
      </c>
      <c r="BC1039" s="167">
        <f t="shared" si="1264"/>
        <v>0</v>
      </c>
      <c r="BD1039" s="167">
        <f t="shared" si="1264"/>
        <v>0</v>
      </c>
      <c r="BE1039" s="167">
        <f t="shared" si="1264"/>
        <v>0</v>
      </c>
    </row>
    <row r="1040" spans="1:62" ht="15" customHeight="1" thickBot="1">
      <c r="A1040" s="119"/>
      <c r="B1040" s="921" t="str">
        <f>+IF('Formulario 1'!$E$64=2,"",IF('Cuadro de Personal'!F1041=0,"",IF('Cuadro de Personal'!F1041&lt;'Cuadro de Personal'!G1041,"Lecciones de TIE sobreasignadas",IF('Cuadro de Personal'!F1041&gt;'Cuadro de Personal'!G1041,"Lecciones de TIE sin asignar","Lecciones de TIE asignadas -√-"))))</f>
        <v/>
      </c>
      <c r="C1040" s="922"/>
      <c r="D1040" s="922"/>
      <c r="E1040" s="922"/>
      <c r="F1040" s="922"/>
      <c r="G1040" s="923"/>
      <c r="H1040" s="66"/>
      <c r="I1040" s="157"/>
      <c r="J1040" s="157"/>
      <c r="K1040" s="157"/>
      <c r="L1040" s="118"/>
      <c r="M1040" s="118"/>
      <c r="N1040" s="118"/>
      <c r="O1040" s="118"/>
      <c r="P1040" s="118"/>
      <c r="Q1040" s="118"/>
      <c r="R1040" s="118"/>
      <c r="T1040" s="852" t="str">
        <f>+IF((Q1038-Z1037)&gt;-1,"Lecciones sin asignar en propiedad:","Exceso de lecciones asignadas en propiedad:")</f>
        <v>Lecciones sin asignar en propiedad:</v>
      </c>
      <c r="U1040" s="853"/>
      <c r="V1040" s="853"/>
      <c r="W1040" s="853"/>
      <c r="X1040" s="853"/>
      <c r="Y1040" s="853"/>
      <c r="Z1040" s="853"/>
      <c r="AA1040" s="213">
        <f>+Q1038-Z1037</f>
        <v>0</v>
      </c>
      <c r="AE1040" s="1" t="str">
        <f t="shared" si="1258"/>
        <v/>
      </c>
      <c r="AF1040" s="1">
        <f t="shared" si="1202"/>
        <v>0</v>
      </c>
      <c r="AG1040" s="1">
        <f t="shared" ca="1" si="1207"/>
        <v>19</v>
      </c>
      <c r="AH1040" s="1" t="str">
        <f t="shared" si="1203"/>
        <v/>
      </c>
      <c r="AI1040" s="1" t="str">
        <f t="shared" si="1204"/>
        <v/>
      </c>
      <c r="AJ1040" s="1" t="str">
        <f t="shared" si="1205"/>
        <v/>
      </c>
      <c r="AL1040" s="167">
        <f t="shared" ref="AL1040:BE1040" si="1265">+IF($AE1040="CC",SUMIF($R1040:$V1040,AL$9,$R1059:$V1059),0)</f>
        <v>0</v>
      </c>
      <c r="AM1040" s="167">
        <f t="shared" si="1265"/>
        <v>0</v>
      </c>
      <c r="AN1040" s="167">
        <f t="shared" si="1265"/>
        <v>0</v>
      </c>
      <c r="AO1040" s="167">
        <f t="shared" si="1265"/>
        <v>0</v>
      </c>
      <c r="AP1040" s="167">
        <f t="shared" si="1265"/>
        <v>0</v>
      </c>
      <c r="AQ1040" s="167">
        <f t="shared" si="1265"/>
        <v>0</v>
      </c>
      <c r="AR1040" s="167">
        <f t="shared" si="1265"/>
        <v>0</v>
      </c>
      <c r="AS1040" s="167">
        <f t="shared" si="1265"/>
        <v>0</v>
      </c>
      <c r="AT1040" s="167">
        <f t="shared" si="1265"/>
        <v>0</v>
      </c>
      <c r="AU1040" s="167">
        <f t="shared" si="1265"/>
        <v>0</v>
      </c>
      <c r="AV1040" s="167">
        <f t="shared" si="1265"/>
        <v>0</v>
      </c>
      <c r="AW1040" s="167">
        <f t="shared" si="1265"/>
        <v>0</v>
      </c>
      <c r="AX1040" s="167">
        <f t="shared" si="1265"/>
        <v>0</v>
      </c>
      <c r="AY1040" s="167">
        <f t="shared" si="1265"/>
        <v>0</v>
      </c>
      <c r="AZ1040" s="167">
        <f t="shared" si="1265"/>
        <v>0</v>
      </c>
      <c r="BA1040" s="167">
        <f t="shared" si="1265"/>
        <v>0</v>
      </c>
      <c r="BB1040" s="167">
        <f t="shared" si="1265"/>
        <v>0</v>
      </c>
      <c r="BC1040" s="167">
        <f t="shared" si="1265"/>
        <v>0</v>
      </c>
      <c r="BD1040" s="167">
        <f t="shared" si="1265"/>
        <v>0</v>
      </c>
      <c r="BE1040" s="167">
        <f t="shared" si="1265"/>
        <v>0</v>
      </c>
      <c r="BJ1040" s="1">
        <f>+IF(OR(B1040="",B1040="Lecciones de TIE asignadas -√-"),1,0)</f>
        <v>1</v>
      </c>
    </row>
    <row r="1041" spans="1:59" ht="15" customHeight="1" thickBot="1">
      <c r="A1041" s="119"/>
      <c r="C1041" s="78"/>
      <c r="D1041" s="176" t="str">
        <f>IF($C1016="n.a.","n.a.",LOOKUP($A1009,'Hoja de Cálculo'!$S$20:$S$45,'Hoja de Cálculo'!AB$20:AB$45))</f>
        <v>n.a.</v>
      </c>
      <c r="E1041" s="177">
        <f>+IF(R1018=12,R1037,IF(S1018=12,S1037,IF(T1018=12,T1037,IF(U1018=12,U1037,IF(V1018=12,V1037,0)))))</f>
        <v>0</v>
      </c>
      <c r="F1041" s="186">
        <f>IF($C1016="n.a.",0,LOOKUP($A1009,'Hoja de Cálculo'!$S$20:$S$45,'Hoja de Cálculo'!$AL$20:$AL$45))</f>
        <v>0</v>
      </c>
      <c r="G1041" s="177">
        <f>+IF(R1018=9,R1037,0)+IF(S1018=9,S1037,0)+IF(T1018=9,T1037,0)+IF(U1018=9,U1037,0)+IF(V1018=9,V1037,0)</f>
        <v>0</v>
      </c>
      <c r="H1041" s="66"/>
      <c r="I1041" s="157"/>
      <c r="J1041" s="157"/>
      <c r="K1041" s="157"/>
      <c r="L1041" s="118"/>
      <c r="M1041" s="118"/>
      <c r="N1041" s="118"/>
      <c r="O1041" s="118"/>
      <c r="P1041" s="118"/>
      <c r="Q1041" s="854" t="str">
        <f>IF(AA1040&lt;0,IF(AA1041="","Exceso de lecciones en propiedad asignadas en lecciones Co-curriculares","Exceso de lecciones en propiedad sin asignar:"),"")</f>
        <v/>
      </c>
      <c r="R1041" s="855"/>
      <c r="S1041" s="855"/>
      <c r="T1041" s="855"/>
      <c r="U1041" s="855"/>
      <c r="V1041" s="855"/>
      <c r="W1041" s="855"/>
      <c r="X1041" s="855"/>
      <c r="Y1041" s="855"/>
      <c r="Z1041" s="855"/>
      <c r="AA1041" s="156" t="str">
        <f>+IF(AA1040&lt;0,IF(W1037&gt;=Z1037,"",W1037-Z1037),"")</f>
        <v/>
      </c>
      <c r="AE1041" s="1" t="str">
        <f t="shared" si="1258"/>
        <v/>
      </c>
      <c r="AF1041" s="1">
        <f t="shared" si="1202"/>
        <v>0</v>
      </c>
      <c r="AG1041" s="1">
        <f t="shared" ca="1" si="1207"/>
        <v>19</v>
      </c>
      <c r="AH1041" s="1" t="str">
        <f t="shared" si="1203"/>
        <v/>
      </c>
      <c r="AI1041" s="1" t="str">
        <f t="shared" si="1204"/>
        <v/>
      </c>
      <c r="AJ1041" s="1" t="str">
        <f t="shared" si="1205"/>
        <v/>
      </c>
      <c r="AL1041" s="167">
        <f t="shared" ref="AL1041:BE1041" si="1266">+IF($AE1041="CC",SUMIF($R1041:$V1041,AL$9,$R1060:$V1060),0)</f>
        <v>0</v>
      </c>
      <c r="AM1041" s="167">
        <f t="shared" si="1266"/>
        <v>0</v>
      </c>
      <c r="AN1041" s="167">
        <f t="shared" si="1266"/>
        <v>0</v>
      </c>
      <c r="AO1041" s="167">
        <f t="shared" si="1266"/>
        <v>0</v>
      </c>
      <c r="AP1041" s="167">
        <f t="shared" si="1266"/>
        <v>0</v>
      </c>
      <c r="AQ1041" s="167">
        <f t="shared" si="1266"/>
        <v>0</v>
      </c>
      <c r="AR1041" s="167">
        <f t="shared" si="1266"/>
        <v>0</v>
      </c>
      <c r="AS1041" s="167">
        <f t="shared" si="1266"/>
        <v>0</v>
      </c>
      <c r="AT1041" s="167">
        <f t="shared" si="1266"/>
        <v>0</v>
      </c>
      <c r="AU1041" s="167">
        <f t="shared" si="1266"/>
        <v>0</v>
      </c>
      <c r="AV1041" s="167">
        <f t="shared" si="1266"/>
        <v>0</v>
      </c>
      <c r="AW1041" s="167">
        <f t="shared" si="1266"/>
        <v>0</v>
      </c>
      <c r="AX1041" s="167">
        <f t="shared" si="1266"/>
        <v>0</v>
      </c>
      <c r="AY1041" s="167">
        <f t="shared" si="1266"/>
        <v>0</v>
      </c>
      <c r="AZ1041" s="167">
        <f t="shared" si="1266"/>
        <v>0</v>
      </c>
      <c r="BA1041" s="167">
        <f t="shared" si="1266"/>
        <v>0</v>
      </c>
      <c r="BB1041" s="167">
        <f t="shared" si="1266"/>
        <v>0</v>
      </c>
      <c r="BC1041" s="167">
        <f t="shared" si="1266"/>
        <v>0</v>
      </c>
      <c r="BD1041" s="167">
        <f t="shared" si="1266"/>
        <v>0</v>
      </c>
      <c r="BE1041" s="167">
        <f t="shared" si="1266"/>
        <v>0</v>
      </c>
      <c r="BG1041" s="167">
        <f>+IF(AA1041&lt;0,-AA1041,0)</f>
        <v>0</v>
      </c>
    </row>
    <row r="1042" spans="1:59" ht="7.5" customHeight="1" thickBot="1">
      <c r="C1042" s="78"/>
      <c r="D1042" s="78"/>
      <c r="E1042" s="78"/>
      <c r="F1042" s="78"/>
      <c r="G1042" s="78"/>
      <c r="AE1042" s="1" t="str">
        <f t="shared" si="1258"/>
        <v/>
      </c>
      <c r="AF1042" s="1">
        <f t="shared" si="1202"/>
        <v>0</v>
      </c>
      <c r="AG1042" s="1">
        <f t="shared" ca="1" si="1207"/>
        <v>19</v>
      </c>
      <c r="AH1042" s="1" t="str">
        <f t="shared" si="1203"/>
        <v/>
      </c>
      <c r="AI1042" s="1" t="str">
        <f t="shared" si="1204"/>
        <v/>
      </c>
      <c r="AJ1042" s="1" t="str">
        <f t="shared" si="1205"/>
        <v/>
      </c>
      <c r="AL1042" s="167">
        <f t="shared" ref="AL1042:BE1042" si="1267">+IF($AE1042="CC",SUMIF($R1042:$V1042,AL$9,$R1061:$V1061),0)</f>
        <v>0</v>
      </c>
      <c r="AM1042" s="167">
        <f t="shared" si="1267"/>
        <v>0</v>
      </c>
      <c r="AN1042" s="167">
        <f t="shared" si="1267"/>
        <v>0</v>
      </c>
      <c r="AO1042" s="167">
        <f t="shared" si="1267"/>
        <v>0</v>
      </c>
      <c r="AP1042" s="167">
        <f t="shared" si="1267"/>
        <v>0</v>
      </c>
      <c r="AQ1042" s="167">
        <f t="shared" si="1267"/>
        <v>0</v>
      </c>
      <c r="AR1042" s="167">
        <f t="shared" si="1267"/>
        <v>0</v>
      </c>
      <c r="AS1042" s="167">
        <f t="shared" si="1267"/>
        <v>0</v>
      </c>
      <c r="AT1042" s="167">
        <f t="shared" si="1267"/>
        <v>0</v>
      </c>
      <c r="AU1042" s="167">
        <f t="shared" si="1267"/>
        <v>0</v>
      </c>
      <c r="AV1042" s="167">
        <f t="shared" si="1267"/>
        <v>0</v>
      </c>
      <c r="AW1042" s="167">
        <f t="shared" si="1267"/>
        <v>0</v>
      </c>
      <c r="AX1042" s="167">
        <f t="shared" si="1267"/>
        <v>0</v>
      </c>
      <c r="AY1042" s="167">
        <f t="shared" si="1267"/>
        <v>0</v>
      </c>
      <c r="AZ1042" s="167">
        <f t="shared" si="1267"/>
        <v>0</v>
      </c>
      <c r="BA1042" s="167">
        <f t="shared" si="1267"/>
        <v>0</v>
      </c>
      <c r="BB1042" s="167">
        <f t="shared" si="1267"/>
        <v>0</v>
      </c>
      <c r="BC1042" s="167">
        <f t="shared" si="1267"/>
        <v>0</v>
      </c>
      <c r="BD1042" s="167">
        <f t="shared" si="1267"/>
        <v>0</v>
      </c>
      <c r="BE1042" s="167">
        <f t="shared" si="1267"/>
        <v>0</v>
      </c>
      <c r="BG1042" s="167"/>
    </row>
    <row r="1043" spans="1:59" ht="15.75" customHeight="1">
      <c r="C1043" s="856" t="s">
        <v>939</v>
      </c>
      <c r="D1043" s="857"/>
      <c r="E1043" s="857"/>
      <c r="F1043" s="303"/>
      <c r="G1043" s="303"/>
      <c r="H1043" s="303"/>
      <c r="I1043" s="303"/>
      <c r="J1043" s="303"/>
      <c r="K1043" s="303"/>
      <c r="L1043" s="303"/>
      <c r="M1043" s="303"/>
      <c r="N1043" s="303"/>
      <c r="O1043" s="303"/>
      <c r="P1043" s="303"/>
      <c r="Q1043" s="303"/>
      <c r="R1043" s="303"/>
      <c r="S1043" s="303"/>
      <c r="T1043" s="303"/>
      <c r="U1043" s="303"/>
      <c r="V1043" s="303"/>
      <c r="W1043" s="303"/>
      <c r="X1043" s="168"/>
      <c r="Y1043" s="303"/>
      <c r="Z1043" s="303"/>
      <c r="AA1043" s="82"/>
      <c r="AE1043" s="1" t="str">
        <f t="shared" si="1258"/>
        <v/>
      </c>
      <c r="AF1043" s="1">
        <f t="shared" ca="1" si="1202"/>
        <v>0</v>
      </c>
      <c r="AG1043" s="1">
        <f t="shared" ca="1" si="1207"/>
        <v>19</v>
      </c>
      <c r="AH1043" s="1" t="str">
        <f t="shared" ca="1" si="1203"/>
        <v/>
      </c>
      <c r="AI1043" s="1" t="str">
        <f t="shared" ca="1" si="1204"/>
        <v/>
      </c>
      <c r="AJ1043" s="1" t="str">
        <f t="shared" ca="1" si="1205"/>
        <v/>
      </c>
      <c r="AL1043" s="167">
        <f t="shared" ref="AL1043:BE1043" si="1268">+IF($AE1043="CC",SUMIF($R1043:$V1043,AL$9,$R1062:$V1062),0)</f>
        <v>0</v>
      </c>
      <c r="AM1043" s="167">
        <f t="shared" si="1268"/>
        <v>0</v>
      </c>
      <c r="AN1043" s="167">
        <f t="shared" si="1268"/>
        <v>0</v>
      </c>
      <c r="AO1043" s="167">
        <f t="shared" si="1268"/>
        <v>0</v>
      </c>
      <c r="AP1043" s="167">
        <f t="shared" si="1268"/>
        <v>0</v>
      </c>
      <c r="AQ1043" s="167">
        <f t="shared" si="1268"/>
        <v>0</v>
      </c>
      <c r="AR1043" s="167">
        <f t="shared" si="1268"/>
        <v>0</v>
      </c>
      <c r="AS1043" s="167">
        <f t="shared" si="1268"/>
        <v>0</v>
      </c>
      <c r="AT1043" s="167">
        <f t="shared" si="1268"/>
        <v>0</v>
      </c>
      <c r="AU1043" s="167">
        <f t="shared" si="1268"/>
        <v>0</v>
      </c>
      <c r="AV1043" s="167">
        <f t="shared" si="1268"/>
        <v>0</v>
      </c>
      <c r="AW1043" s="167">
        <f t="shared" si="1268"/>
        <v>0</v>
      </c>
      <c r="AX1043" s="167">
        <f t="shared" si="1268"/>
        <v>0</v>
      </c>
      <c r="AY1043" s="167">
        <f t="shared" si="1268"/>
        <v>0</v>
      </c>
      <c r="AZ1043" s="167">
        <f t="shared" si="1268"/>
        <v>0</v>
      </c>
      <c r="BA1043" s="167">
        <f t="shared" si="1268"/>
        <v>0</v>
      </c>
      <c r="BB1043" s="167">
        <f t="shared" si="1268"/>
        <v>0</v>
      </c>
      <c r="BC1043" s="167">
        <f t="shared" si="1268"/>
        <v>0</v>
      </c>
      <c r="BD1043" s="167">
        <f t="shared" si="1268"/>
        <v>0</v>
      </c>
      <c r="BE1043" s="167">
        <f t="shared" si="1268"/>
        <v>0</v>
      </c>
      <c r="BG1043" s="167"/>
    </row>
    <row r="1044" spans="1:59" ht="15.75" customHeight="1">
      <c r="C1044" s="836" t="s">
        <v>940</v>
      </c>
      <c r="D1044" s="837"/>
      <c r="E1044" s="837"/>
      <c r="F1044" s="837"/>
      <c r="G1044" s="837"/>
      <c r="H1044" s="837"/>
      <c r="I1044" s="837"/>
      <c r="J1044" s="837"/>
      <c r="K1044" s="837"/>
      <c r="L1044" s="837"/>
      <c r="M1044" s="837"/>
      <c r="N1044" s="837"/>
      <c r="O1044" s="837"/>
      <c r="P1044" s="837"/>
      <c r="Q1044" s="837"/>
      <c r="R1044" s="837"/>
      <c r="S1044" s="837"/>
      <c r="T1044" s="837"/>
      <c r="U1044" s="837"/>
      <c r="V1044" s="837"/>
      <c r="W1044" s="837"/>
      <c r="X1044" s="837"/>
      <c r="Y1044" s="837"/>
      <c r="Z1044" s="837"/>
      <c r="AA1044" s="838"/>
      <c r="AE1044" s="1" t="str">
        <f t="shared" si="1258"/>
        <v/>
      </c>
      <c r="AF1044" s="1">
        <f t="shared" si="1202"/>
        <v>0</v>
      </c>
      <c r="AG1044" s="1">
        <f t="shared" ca="1" si="1207"/>
        <v>19</v>
      </c>
      <c r="AH1044" s="1" t="str">
        <f t="shared" si="1203"/>
        <v/>
      </c>
      <c r="AI1044" s="1" t="str">
        <f t="shared" si="1204"/>
        <v/>
      </c>
      <c r="AJ1044" s="1" t="str">
        <f t="shared" si="1205"/>
        <v/>
      </c>
      <c r="AL1044" s="167">
        <f t="shared" ref="AL1044:BE1044" si="1269">+IF($AE1044="CC",SUMIF($R1044:$V1044,AL$9,$R1063:$V1063),0)</f>
        <v>0</v>
      </c>
      <c r="AM1044" s="167">
        <f t="shared" si="1269"/>
        <v>0</v>
      </c>
      <c r="AN1044" s="167">
        <f t="shared" si="1269"/>
        <v>0</v>
      </c>
      <c r="AO1044" s="167">
        <f t="shared" si="1269"/>
        <v>0</v>
      </c>
      <c r="AP1044" s="167">
        <f t="shared" si="1269"/>
        <v>0</v>
      </c>
      <c r="AQ1044" s="167">
        <f t="shared" si="1269"/>
        <v>0</v>
      </c>
      <c r="AR1044" s="167">
        <f t="shared" si="1269"/>
        <v>0</v>
      </c>
      <c r="AS1044" s="167">
        <f t="shared" si="1269"/>
        <v>0</v>
      </c>
      <c r="AT1044" s="167">
        <f t="shared" si="1269"/>
        <v>0</v>
      </c>
      <c r="AU1044" s="167">
        <f t="shared" si="1269"/>
        <v>0</v>
      </c>
      <c r="AV1044" s="167">
        <f t="shared" si="1269"/>
        <v>0</v>
      </c>
      <c r="AW1044" s="167">
        <f t="shared" si="1269"/>
        <v>0</v>
      </c>
      <c r="AX1044" s="167">
        <f t="shared" si="1269"/>
        <v>0</v>
      </c>
      <c r="AY1044" s="167">
        <f t="shared" si="1269"/>
        <v>0</v>
      </c>
      <c r="AZ1044" s="167">
        <f t="shared" si="1269"/>
        <v>0</v>
      </c>
      <c r="BA1044" s="167">
        <f t="shared" si="1269"/>
        <v>0</v>
      </c>
      <c r="BB1044" s="167">
        <f t="shared" si="1269"/>
        <v>0</v>
      </c>
      <c r="BC1044" s="167">
        <f t="shared" si="1269"/>
        <v>0</v>
      </c>
      <c r="BD1044" s="167">
        <f t="shared" si="1269"/>
        <v>0</v>
      </c>
      <c r="BE1044" s="167">
        <f t="shared" si="1269"/>
        <v>0</v>
      </c>
      <c r="BG1044" s="167"/>
    </row>
    <row r="1045" spans="1:59" ht="15.75" customHeight="1">
      <c r="C1045" s="836" t="s">
        <v>1025</v>
      </c>
      <c r="D1045" s="837"/>
      <c r="E1045" s="837"/>
      <c r="F1045" s="837"/>
      <c r="G1045" s="837"/>
      <c r="H1045" s="837"/>
      <c r="I1045" s="837"/>
      <c r="J1045" s="837"/>
      <c r="K1045" s="837"/>
      <c r="L1045" s="837"/>
      <c r="M1045" s="837"/>
      <c r="N1045" s="837"/>
      <c r="O1045" s="837"/>
      <c r="P1045" s="837"/>
      <c r="Q1045" s="837"/>
      <c r="R1045" s="837"/>
      <c r="S1045" s="837"/>
      <c r="T1045" s="837"/>
      <c r="U1045" s="837"/>
      <c r="V1045" s="837"/>
      <c r="W1045" s="837"/>
      <c r="X1045" s="837"/>
      <c r="Y1045" s="837"/>
      <c r="Z1045" s="837"/>
      <c r="AA1045" s="838"/>
      <c r="AE1045" s="1" t="str">
        <f t="shared" si="1258"/>
        <v/>
      </c>
      <c r="AF1045" s="1">
        <f t="shared" si="1202"/>
        <v>0</v>
      </c>
      <c r="AG1045" s="1">
        <f t="shared" ca="1" si="1207"/>
        <v>19</v>
      </c>
      <c r="AH1045" s="1" t="str">
        <f t="shared" si="1203"/>
        <v/>
      </c>
      <c r="AI1045" s="1" t="str">
        <f t="shared" si="1204"/>
        <v/>
      </c>
      <c r="AJ1045" s="1" t="str">
        <f t="shared" si="1205"/>
        <v/>
      </c>
      <c r="AL1045" s="167">
        <f t="shared" ref="AL1045:BE1045" si="1270">+IF($AE1045="CC",SUMIF($R1045:$V1045,AL$9,$R1064:$V1064),0)</f>
        <v>0</v>
      </c>
      <c r="AM1045" s="167">
        <f t="shared" si="1270"/>
        <v>0</v>
      </c>
      <c r="AN1045" s="167">
        <f t="shared" si="1270"/>
        <v>0</v>
      </c>
      <c r="AO1045" s="167">
        <f t="shared" si="1270"/>
        <v>0</v>
      </c>
      <c r="AP1045" s="167">
        <f t="shared" si="1270"/>
        <v>0</v>
      </c>
      <c r="AQ1045" s="167">
        <f t="shared" si="1270"/>
        <v>0</v>
      </c>
      <c r="AR1045" s="167">
        <f t="shared" si="1270"/>
        <v>0</v>
      </c>
      <c r="AS1045" s="167">
        <f t="shared" si="1270"/>
        <v>0</v>
      </c>
      <c r="AT1045" s="167">
        <f t="shared" si="1270"/>
        <v>0</v>
      </c>
      <c r="AU1045" s="167">
        <f t="shared" si="1270"/>
        <v>0</v>
      </c>
      <c r="AV1045" s="167">
        <f t="shared" si="1270"/>
        <v>0</v>
      </c>
      <c r="AW1045" s="167">
        <f t="shared" si="1270"/>
        <v>0</v>
      </c>
      <c r="AX1045" s="167">
        <f t="shared" si="1270"/>
        <v>0</v>
      </c>
      <c r="AY1045" s="167">
        <f t="shared" si="1270"/>
        <v>0</v>
      </c>
      <c r="AZ1045" s="167">
        <f t="shared" si="1270"/>
        <v>0</v>
      </c>
      <c r="BA1045" s="167">
        <f t="shared" si="1270"/>
        <v>0</v>
      </c>
      <c r="BB1045" s="167">
        <f t="shared" si="1270"/>
        <v>0</v>
      </c>
      <c r="BC1045" s="167">
        <f t="shared" si="1270"/>
        <v>0</v>
      </c>
      <c r="BD1045" s="167">
        <f t="shared" si="1270"/>
        <v>0</v>
      </c>
      <c r="BE1045" s="167">
        <f t="shared" si="1270"/>
        <v>0</v>
      </c>
      <c r="BG1045" s="167"/>
    </row>
    <row r="1046" spans="1:59">
      <c r="C1046" s="839" t="s">
        <v>1022</v>
      </c>
      <c r="D1046" s="837"/>
      <c r="E1046" s="837"/>
      <c r="F1046" s="837"/>
      <c r="G1046" s="837"/>
      <c r="H1046" s="837"/>
      <c r="I1046" s="837"/>
      <c r="J1046" s="837"/>
      <c r="K1046" s="837"/>
      <c r="L1046" s="837"/>
      <c r="M1046" s="837"/>
      <c r="N1046" s="837"/>
      <c r="O1046" s="837"/>
      <c r="P1046" s="837"/>
      <c r="Q1046" s="837"/>
      <c r="R1046" s="837"/>
      <c r="S1046" s="837"/>
      <c r="T1046" s="837"/>
      <c r="U1046" s="837"/>
      <c r="V1046" s="837"/>
      <c r="W1046" s="837"/>
      <c r="X1046" s="837"/>
      <c r="Y1046" s="837"/>
      <c r="Z1046" s="837"/>
      <c r="AA1046" s="838"/>
      <c r="AE1046" s="1" t="str">
        <f t="shared" si="1258"/>
        <v/>
      </c>
      <c r="AF1046" s="1">
        <f t="shared" si="1202"/>
        <v>0</v>
      </c>
      <c r="AG1046" s="1">
        <f t="shared" ca="1" si="1207"/>
        <v>19</v>
      </c>
      <c r="AH1046" s="1" t="str">
        <f t="shared" si="1203"/>
        <v/>
      </c>
      <c r="AI1046" s="1" t="str">
        <f t="shared" si="1204"/>
        <v/>
      </c>
      <c r="AJ1046" s="1" t="str">
        <f t="shared" si="1205"/>
        <v/>
      </c>
      <c r="AL1046" s="167">
        <f t="shared" ref="AL1046:BE1046" si="1271">+IF($AE1046="CC",SUMIF($R1046:$V1046,AL$9,$R1065:$V1065),0)</f>
        <v>0</v>
      </c>
      <c r="AM1046" s="167">
        <f t="shared" si="1271"/>
        <v>0</v>
      </c>
      <c r="AN1046" s="167">
        <f t="shared" si="1271"/>
        <v>0</v>
      </c>
      <c r="AO1046" s="167">
        <f t="shared" si="1271"/>
        <v>0</v>
      </c>
      <c r="AP1046" s="167">
        <f t="shared" si="1271"/>
        <v>0</v>
      </c>
      <c r="AQ1046" s="167">
        <f t="shared" si="1271"/>
        <v>0</v>
      </c>
      <c r="AR1046" s="167">
        <f t="shared" si="1271"/>
        <v>0</v>
      </c>
      <c r="AS1046" s="167">
        <f t="shared" si="1271"/>
        <v>0</v>
      </c>
      <c r="AT1046" s="167">
        <f t="shared" si="1271"/>
        <v>0</v>
      </c>
      <c r="AU1046" s="167">
        <f t="shared" si="1271"/>
        <v>0</v>
      </c>
      <c r="AV1046" s="167">
        <f t="shared" si="1271"/>
        <v>0</v>
      </c>
      <c r="AW1046" s="167">
        <f t="shared" si="1271"/>
        <v>0</v>
      </c>
      <c r="AX1046" s="167">
        <f t="shared" si="1271"/>
        <v>0</v>
      </c>
      <c r="AY1046" s="167">
        <f t="shared" si="1271"/>
        <v>0</v>
      </c>
      <c r="AZ1046" s="167">
        <f t="shared" si="1271"/>
        <v>0</v>
      </c>
      <c r="BA1046" s="167">
        <f t="shared" si="1271"/>
        <v>0</v>
      </c>
      <c r="BB1046" s="167">
        <f t="shared" si="1271"/>
        <v>0</v>
      </c>
      <c r="BC1046" s="167">
        <f t="shared" si="1271"/>
        <v>0</v>
      </c>
      <c r="BD1046" s="167">
        <f t="shared" si="1271"/>
        <v>0</v>
      </c>
      <c r="BE1046" s="167">
        <f t="shared" si="1271"/>
        <v>0</v>
      </c>
      <c r="BG1046" s="167"/>
    </row>
    <row r="1047" spans="1:59" ht="15" customHeight="1">
      <c r="C1047" s="836" t="s">
        <v>941</v>
      </c>
      <c r="D1047" s="837"/>
      <c r="E1047" s="837"/>
      <c r="F1047" s="837"/>
      <c r="G1047" s="837"/>
      <c r="H1047" s="837"/>
      <c r="I1047" s="837"/>
      <c r="J1047" s="837"/>
      <c r="K1047" s="837"/>
      <c r="L1047" s="837"/>
      <c r="M1047" s="837"/>
      <c r="N1047" s="837"/>
      <c r="O1047" s="837"/>
      <c r="P1047" s="837"/>
      <c r="Q1047" s="837"/>
      <c r="R1047" s="837"/>
      <c r="S1047" s="837"/>
      <c r="T1047" s="837"/>
      <c r="U1047" s="837"/>
      <c r="V1047" s="837"/>
      <c r="W1047" s="837"/>
      <c r="X1047" s="837"/>
      <c r="Y1047" s="837"/>
      <c r="Z1047" s="837"/>
      <c r="AA1047" s="838"/>
      <c r="AE1047" s="1" t="str">
        <f t="shared" si="1258"/>
        <v/>
      </c>
      <c r="AF1047" s="1">
        <f t="shared" si="1202"/>
        <v>0</v>
      </c>
      <c r="AG1047" s="1">
        <f t="shared" ca="1" si="1207"/>
        <v>19</v>
      </c>
      <c r="AH1047" s="1" t="str">
        <f t="shared" si="1203"/>
        <v/>
      </c>
      <c r="AI1047" s="1" t="str">
        <f t="shared" si="1204"/>
        <v/>
      </c>
      <c r="AJ1047" s="1" t="str">
        <f t="shared" si="1205"/>
        <v/>
      </c>
      <c r="AL1047" s="167">
        <f t="shared" ref="AL1047:BE1047" si="1272">+IF($AE1047="CC",SUMIF($R1047:$V1047,AL$9,$R1066:$V1066),0)</f>
        <v>0</v>
      </c>
      <c r="AM1047" s="167">
        <f t="shared" si="1272"/>
        <v>0</v>
      </c>
      <c r="AN1047" s="167">
        <f t="shared" si="1272"/>
        <v>0</v>
      </c>
      <c r="AO1047" s="167">
        <f t="shared" si="1272"/>
        <v>0</v>
      </c>
      <c r="AP1047" s="167">
        <f t="shared" si="1272"/>
        <v>0</v>
      </c>
      <c r="AQ1047" s="167">
        <f t="shared" si="1272"/>
        <v>0</v>
      </c>
      <c r="AR1047" s="167">
        <f t="shared" si="1272"/>
        <v>0</v>
      </c>
      <c r="AS1047" s="167">
        <f t="shared" si="1272"/>
        <v>0</v>
      </c>
      <c r="AT1047" s="167">
        <f t="shared" si="1272"/>
        <v>0</v>
      </c>
      <c r="AU1047" s="167">
        <f t="shared" si="1272"/>
        <v>0</v>
      </c>
      <c r="AV1047" s="167">
        <f t="shared" si="1272"/>
        <v>0</v>
      </c>
      <c r="AW1047" s="167">
        <f t="shared" si="1272"/>
        <v>0</v>
      </c>
      <c r="AX1047" s="167">
        <f t="shared" si="1272"/>
        <v>0</v>
      </c>
      <c r="AY1047" s="167">
        <f t="shared" si="1272"/>
        <v>0</v>
      </c>
      <c r="AZ1047" s="167">
        <f t="shared" si="1272"/>
        <v>0</v>
      </c>
      <c r="BA1047" s="167">
        <f t="shared" si="1272"/>
        <v>0</v>
      </c>
      <c r="BB1047" s="167">
        <f t="shared" si="1272"/>
        <v>0</v>
      </c>
      <c r="BC1047" s="167">
        <f t="shared" si="1272"/>
        <v>0</v>
      </c>
      <c r="BD1047" s="167">
        <f t="shared" si="1272"/>
        <v>0</v>
      </c>
      <c r="BE1047" s="167">
        <f t="shared" si="1272"/>
        <v>0</v>
      </c>
      <c r="BG1047" s="167"/>
    </row>
    <row r="1048" spans="1:59" ht="15" customHeight="1" thickBot="1">
      <c r="C1048" s="840" t="s">
        <v>942</v>
      </c>
      <c r="D1048" s="841"/>
      <c r="E1048" s="841"/>
      <c r="F1048" s="841"/>
      <c r="G1048" s="841"/>
      <c r="H1048" s="841"/>
      <c r="I1048" s="841"/>
      <c r="J1048" s="841"/>
      <c r="K1048" s="841"/>
      <c r="L1048" s="841"/>
      <c r="M1048" s="841"/>
      <c r="N1048" s="841"/>
      <c r="O1048" s="841"/>
      <c r="P1048" s="841"/>
      <c r="Q1048" s="841"/>
      <c r="R1048" s="841"/>
      <c r="S1048" s="841"/>
      <c r="T1048" s="841"/>
      <c r="U1048" s="841"/>
      <c r="V1048" s="841"/>
      <c r="W1048" s="841"/>
      <c r="X1048" s="841"/>
      <c r="Y1048" s="841"/>
      <c r="Z1048" s="841"/>
      <c r="AA1048" s="842"/>
      <c r="AE1048" s="1" t="str">
        <f t="shared" si="1258"/>
        <v/>
      </c>
      <c r="AF1048" s="1">
        <f t="shared" si="1202"/>
        <v>0</v>
      </c>
      <c r="AG1048" s="1">
        <f t="shared" ca="1" si="1207"/>
        <v>19</v>
      </c>
      <c r="AH1048" s="1" t="str">
        <f t="shared" si="1203"/>
        <v/>
      </c>
      <c r="AI1048" s="1" t="str">
        <f t="shared" si="1204"/>
        <v/>
      </c>
      <c r="AJ1048" s="1" t="str">
        <f t="shared" si="1205"/>
        <v/>
      </c>
      <c r="AL1048" s="167">
        <f t="shared" ref="AL1048:BE1048" si="1273">+IF($AE1048="CC",SUMIF($R1048:$V1048,AL$9,$R1067:$V1067),0)</f>
        <v>0</v>
      </c>
      <c r="AM1048" s="167">
        <f t="shared" si="1273"/>
        <v>0</v>
      </c>
      <c r="AN1048" s="167">
        <f t="shared" si="1273"/>
        <v>0</v>
      </c>
      <c r="AO1048" s="167">
        <f t="shared" si="1273"/>
        <v>0</v>
      </c>
      <c r="AP1048" s="167">
        <f t="shared" si="1273"/>
        <v>0</v>
      </c>
      <c r="AQ1048" s="167">
        <f t="shared" si="1273"/>
        <v>0</v>
      </c>
      <c r="AR1048" s="167">
        <f t="shared" si="1273"/>
        <v>0</v>
      </c>
      <c r="AS1048" s="167">
        <f t="shared" si="1273"/>
        <v>0</v>
      </c>
      <c r="AT1048" s="167">
        <f t="shared" si="1273"/>
        <v>0</v>
      </c>
      <c r="AU1048" s="167">
        <f t="shared" si="1273"/>
        <v>0</v>
      </c>
      <c r="AV1048" s="167">
        <f t="shared" si="1273"/>
        <v>0</v>
      </c>
      <c r="AW1048" s="167">
        <f t="shared" si="1273"/>
        <v>0</v>
      </c>
      <c r="AX1048" s="167">
        <f t="shared" si="1273"/>
        <v>0</v>
      </c>
      <c r="AY1048" s="167">
        <f t="shared" si="1273"/>
        <v>0</v>
      </c>
      <c r="AZ1048" s="167">
        <f t="shared" si="1273"/>
        <v>0</v>
      </c>
      <c r="BA1048" s="167">
        <f t="shared" si="1273"/>
        <v>0</v>
      </c>
      <c r="BB1048" s="167">
        <f t="shared" si="1273"/>
        <v>0</v>
      </c>
      <c r="BC1048" s="167">
        <f t="shared" si="1273"/>
        <v>0</v>
      </c>
      <c r="BD1048" s="167">
        <f t="shared" si="1273"/>
        <v>0</v>
      </c>
      <c r="BE1048" s="167">
        <f t="shared" si="1273"/>
        <v>0</v>
      </c>
      <c r="BG1048" s="167"/>
    </row>
    <row r="1049" spans="1:59" ht="7.5" customHeight="1" thickBot="1">
      <c r="AE1049" s="1" t="str">
        <f t="shared" si="1258"/>
        <v/>
      </c>
      <c r="AF1049" s="1">
        <f t="shared" si="1202"/>
        <v>0</v>
      </c>
      <c r="AG1049" s="1">
        <f t="shared" ca="1" si="1207"/>
        <v>19</v>
      </c>
      <c r="AH1049" s="1" t="str">
        <f t="shared" si="1203"/>
        <v/>
      </c>
      <c r="AI1049" s="1" t="str">
        <f t="shared" si="1204"/>
        <v/>
      </c>
      <c r="AJ1049" s="1" t="str">
        <f t="shared" si="1205"/>
        <v/>
      </c>
      <c r="AL1049" s="167">
        <f t="shared" ref="AL1049:BE1049" si="1274">+IF($AE1049="CC",SUMIF($R1049:$V1049,AL$9,$R1068:$V1068),0)</f>
        <v>0</v>
      </c>
      <c r="AM1049" s="167">
        <f t="shared" si="1274"/>
        <v>0</v>
      </c>
      <c r="AN1049" s="167">
        <f t="shared" si="1274"/>
        <v>0</v>
      </c>
      <c r="AO1049" s="167">
        <f t="shared" si="1274"/>
        <v>0</v>
      </c>
      <c r="AP1049" s="167">
        <f t="shared" si="1274"/>
        <v>0</v>
      </c>
      <c r="AQ1049" s="167">
        <f t="shared" si="1274"/>
        <v>0</v>
      </c>
      <c r="AR1049" s="167">
        <f t="shared" si="1274"/>
        <v>0</v>
      </c>
      <c r="AS1049" s="167">
        <f t="shared" si="1274"/>
        <v>0</v>
      </c>
      <c r="AT1049" s="167">
        <f t="shared" si="1274"/>
        <v>0</v>
      </c>
      <c r="AU1049" s="167">
        <f t="shared" si="1274"/>
        <v>0</v>
      </c>
      <c r="AV1049" s="167">
        <f t="shared" si="1274"/>
        <v>0</v>
      </c>
      <c r="AW1049" s="167">
        <f t="shared" si="1274"/>
        <v>0</v>
      </c>
      <c r="AX1049" s="167">
        <f t="shared" si="1274"/>
        <v>0</v>
      </c>
      <c r="AY1049" s="167">
        <f t="shared" si="1274"/>
        <v>0</v>
      </c>
      <c r="AZ1049" s="167">
        <f t="shared" si="1274"/>
        <v>0</v>
      </c>
      <c r="BA1049" s="167">
        <f t="shared" si="1274"/>
        <v>0</v>
      </c>
      <c r="BB1049" s="167">
        <f t="shared" si="1274"/>
        <v>0</v>
      </c>
      <c r="BC1049" s="167">
        <f t="shared" si="1274"/>
        <v>0</v>
      </c>
      <c r="BD1049" s="167">
        <f t="shared" si="1274"/>
        <v>0</v>
      </c>
      <c r="BE1049" s="167">
        <f t="shared" si="1274"/>
        <v>0</v>
      </c>
      <c r="BG1049" s="167"/>
    </row>
    <row r="1050" spans="1:59">
      <c r="C1050" s="83" t="s">
        <v>943</v>
      </c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  <c r="W1050" s="84"/>
      <c r="X1050" s="169"/>
      <c r="Y1050" s="84"/>
      <c r="Z1050" s="84"/>
      <c r="AA1050" s="85"/>
      <c r="AE1050" s="1" t="str">
        <f t="shared" si="1258"/>
        <v/>
      </c>
      <c r="AF1050" s="1">
        <f t="shared" si="1202"/>
        <v>0</v>
      </c>
      <c r="AG1050" s="1">
        <f t="shared" ca="1" si="1207"/>
        <v>19</v>
      </c>
      <c r="AH1050" s="1" t="str">
        <f t="shared" si="1203"/>
        <v/>
      </c>
      <c r="AI1050" s="1" t="str">
        <f t="shared" si="1204"/>
        <v/>
      </c>
      <c r="AJ1050" s="1" t="str">
        <f t="shared" si="1205"/>
        <v/>
      </c>
      <c r="AL1050" s="167">
        <f t="shared" ref="AL1050:BE1050" si="1275">+IF($AE1050="CC",SUMIF($R1050:$V1050,AL$9,$R1069:$V1069),0)</f>
        <v>0</v>
      </c>
      <c r="AM1050" s="167">
        <f t="shared" si="1275"/>
        <v>0</v>
      </c>
      <c r="AN1050" s="167">
        <f t="shared" si="1275"/>
        <v>0</v>
      </c>
      <c r="AO1050" s="167">
        <f t="shared" si="1275"/>
        <v>0</v>
      </c>
      <c r="AP1050" s="167">
        <f t="shared" si="1275"/>
        <v>0</v>
      </c>
      <c r="AQ1050" s="167">
        <f t="shared" si="1275"/>
        <v>0</v>
      </c>
      <c r="AR1050" s="167">
        <f t="shared" si="1275"/>
        <v>0</v>
      </c>
      <c r="AS1050" s="167">
        <f t="shared" si="1275"/>
        <v>0</v>
      </c>
      <c r="AT1050" s="167">
        <f t="shared" si="1275"/>
        <v>0</v>
      </c>
      <c r="AU1050" s="167">
        <f t="shared" si="1275"/>
        <v>0</v>
      </c>
      <c r="AV1050" s="167">
        <f t="shared" si="1275"/>
        <v>0</v>
      </c>
      <c r="AW1050" s="167">
        <f t="shared" si="1275"/>
        <v>0</v>
      </c>
      <c r="AX1050" s="167">
        <f t="shared" si="1275"/>
        <v>0</v>
      </c>
      <c r="AY1050" s="167">
        <f t="shared" si="1275"/>
        <v>0</v>
      </c>
      <c r="AZ1050" s="167">
        <f t="shared" si="1275"/>
        <v>0</v>
      </c>
      <c r="BA1050" s="167">
        <f t="shared" si="1275"/>
        <v>0</v>
      </c>
      <c r="BB1050" s="167">
        <f t="shared" si="1275"/>
        <v>0</v>
      </c>
      <c r="BC1050" s="167">
        <f t="shared" si="1275"/>
        <v>0</v>
      </c>
      <c r="BD1050" s="167">
        <f t="shared" si="1275"/>
        <v>0</v>
      </c>
      <c r="BE1050" s="167">
        <f t="shared" si="1275"/>
        <v>0</v>
      </c>
      <c r="BG1050" s="167"/>
    </row>
    <row r="1051" spans="1:59">
      <c r="C1051" s="843"/>
      <c r="D1051" s="844"/>
      <c r="E1051" s="844"/>
      <c r="F1051" s="844"/>
      <c r="G1051" s="844"/>
      <c r="H1051" s="844"/>
      <c r="I1051" s="844"/>
      <c r="J1051" s="844"/>
      <c r="K1051" s="844"/>
      <c r="L1051" s="844"/>
      <c r="M1051" s="844"/>
      <c r="N1051" s="844"/>
      <c r="O1051" s="844"/>
      <c r="P1051" s="844"/>
      <c r="Q1051" s="844"/>
      <c r="R1051" s="844"/>
      <c r="S1051" s="844"/>
      <c r="T1051" s="844"/>
      <c r="U1051" s="844"/>
      <c r="V1051" s="844"/>
      <c r="W1051" s="844"/>
      <c r="X1051" s="844"/>
      <c r="Y1051" s="844"/>
      <c r="Z1051" s="844"/>
      <c r="AA1051" s="845"/>
      <c r="AE1051" s="1" t="str">
        <f t="shared" si="1258"/>
        <v/>
      </c>
      <c r="AF1051" s="1">
        <f t="shared" si="1202"/>
        <v>0</v>
      </c>
      <c r="AG1051" s="1">
        <f t="shared" ca="1" si="1207"/>
        <v>19</v>
      </c>
      <c r="AH1051" s="1" t="str">
        <f t="shared" si="1203"/>
        <v/>
      </c>
      <c r="AI1051" s="1" t="str">
        <f t="shared" si="1204"/>
        <v/>
      </c>
      <c r="AJ1051" s="1" t="str">
        <f t="shared" si="1205"/>
        <v/>
      </c>
      <c r="AL1051" s="167">
        <f t="shared" ref="AL1051:BE1051" si="1276">+IF($AE1051="CC",SUMIF($R1051:$V1051,AL$9,$R1070:$V1070),0)</f>
        <v>0</v>
      </c>
      <c r="AM1051" s="167">
        <f t="shared" si="1276"/>
        <v>0</v>
      </c>
      <c r="AN1051" s="167">
        <f t="shared" si="1276"/>
        <v>0</v>
      </c>
      <c r="AO1051" s="167">
        <f t="shared" si="1276"/>
        <v>0</v>
      </c>
      <c r="AP1051" s="167">
        <f t="shared" si="1276"/>
        <v>0</v>
      </c>
      <c r="AQ1051" s="167">
        <f t="shared" si="1276"/>
        <v>0</v>
      </c>
      <c r="AR1051" s="167">
        <f t="shared" si="1276"/>
        <v>0</v>
      </c>
      <c r="AS1051" s="167">
        <f t="shared" si="1276"/>
        <v>0</v>
      </c>
      <c r="AT1051" s="167">
        <f t="shared" si="1276"/>
        <v>0</v>
      </c>
      <c r="AU1051" s="167">
        <f t="shared" si="1276"/>
        <v>0</v>
      </c>
      <c r="AV1051" s="167">
        <f t="shared" si="1276"/>
        <v>0</v>
      </c>
      <c r="AW1051" s="167">
        <f t="shared" si="1276"/>
        <v>0</v>
      </c>
      <c r="AX1051" s="167">
        <f t="shared" si="1276"/>
        <v>0</v>
      </c>
      <c r="AY1051" s="167">
        <f t="shared" si="1276"/>
        <v>0</v>
      </c>
      <c r="AZ1051" s="167">
        <f t="shared" si="1276"/>
        <v>0</v>
      </c>
      <c r="BA1051" s="167">
        <f t="shared" si="1276"/>
        <v>0</v>
      </c>
      <c r="BB1051" s="167">
        <f t="shared" si="1276"/>
        <v>0</v>
      </c>
      <c r="BC1051" s="167">
        <f t="shared" si="1276"/>
        <v>0</v>
      </c>
      <c r="BD1051" s="167">
        <f t="shared" si="1276"/>
        <v>0</v>
      </c>
      <c r="BE1051" s="167">
        <f t="shared" si="1276"/>
        <v>0</v>
      </c>
      <c r="BG1051" s="167"/>
    </row>
    <row r="1052" spans="1:59" ht="15.75" thickBot="1">
      <c r="C1052" s="846"/>
      <c r="D1052" s="847"/>
      <c r="E1052" s="847"/>
      <c r="F1052" s="847"/>
      <c r="G1052" s="847"/>
      <c r="H1052" s="847"/>
      <c r="I1052" s="847"/>
      <c r="J1052" s="847"/>
      <c r="K1052" s="847"/>
      <c r="L1052" s="847"/>
      <c r="M1052" s="847"/>
      <c r="N1052" s="847"/>
      <c r="O1052" s="847"/>
      <c r="P1052" s="847"/>
      <c r="Q1052" s="847"/>
      <c r="R1052" s="847"/>
      <c r="S1052" s="847"/>
      <c r="T1052" s="847"/>
      <c r="U1052" s="847"/>
      <c r="V1052" s="847"/>
      <c r="W1052" s="847"/>
      <c r="X1052" s="847"/>
      <c r="Y1052" s="847"/>
      <c r="Z1052" s="847"/>
      <c r="AA1052" s="848"/>
      <c r="AE1052" s="1" t="str">
        <f t="shared" si="1258"/>
        <v/>
      </c>
      <c r="AF1052" s="1">
        <f t="shared" si="1202"/>
        <v>0</v>
      </c>
      <c r="AG1052" s="1">
        <f t="shared" ca="1" si="1207"/>
        <v>19</v>
      </c>
      <c r="AH1052" s="1" t="str">
        <f t="shared" si="1203"/>
        <v/>
      </c>
      <c r="AI1052" s="1" t="str">
        <f t="shared" si="1204"/>
        <v/>
      </c>
      <c r="AJ1052" s="1" t="str">
        <f t="shared" si="1205"/>
        <v/>
      </c>
      <c r="AL1052" s="167">
        <f t="shared" ref="AL1052:BE1052" si="1277">+IF($AE1052="CC",SUMIF($R1052:$V1052,AL$9,$R1071:$V1071),0)</f>
        <v>0</v>
      </c>
      <c r="AM1052" s="167">
        <f t="shared" si="1277"/>
        <v>0</v>
      </c>
      <c r="AN1052" s="167">
        <f t="shared" si="1277"/>
        <v>0</v>
      </c>
      <c r="AO1052" s="167">
        <f t="shared" si="1277"/>
        <v>0</v>
      </c>
      <c r="AP1052" s="167">
        <f t="shared" si="1277"/>
        <v>0</v>
      </c>
      <c r="AQ1052" s="167">
        <f t="shared" si="1277"/>
        <v>0</v>
      </c>
      <c r="AR1052" s="167">
        <f t="shared" si="1277"/>
        <v>0</v>
      </c>
      <c r="AS1052" s="167">
        <f t="shared" si="1277"/>
        <v>0</v>
      </c>
      <c r="AT1052" s="167">
        <f t="shared" si="1277"/>
        <v>0</v>
      </c>
      <c r="AU1052" s="167">
        <f t="shared" si="1277"/>
        <v>0</v>
      </c>
      <c r="AV1052" s="167">
        <f t="shared" si="1277"/>
        <v>0</v>
      </c>
      <c r="AW1052" s="167">
        <f t="shared" si="1277"/>
        <v>0</v>
      </c>
      <c r="AX1052" s="167">
        <f t="shared" si="1277"/>
        <v>0</v>
      </c>
      <c r="AY1052" s="167">
        <f t="shared" si="1277"/>
        <v>0</v>
      </c>
      <c r="AZ1052" s="167">
        <f t="shared" si="1277"/>
        <v>0</v>
      </c>
      <c r="BA1052" s="167">
        <f t="shared" si="1277"/>
        <v>0</v>
      </c>
      <c r="BB1052" s="167">
        <f t="shared" si="1277"/>
        <v>0</v>
      </c>
      <c r="BC1052" s="167">
        <f t="shared" si="1277"/>
        <v>0</v>
      </c>
      <c r="BD1052" s="167">
        <f t="shared" si="1277"/>
        <v>0</v>
      </c>
      <c r="BE1052" s="167">
        <f t="shared" si="1277"/>
        <v>0</v>
      </c>
      <c r="BG1052" s="167"/>
    </row>
    <row r="1053" spans="1:59" ht="7.5" customHeight="1" thickBot="1">
      <c r="AE1053" s="1" t="str">
        <f t="shared" si="1258"/>
        <v/>
      </c>
      <c r="AF1053" s="1">
        <f t="shared" si="1202"/>
        <v>0</v>
      </c>
      <c r="AG1053" s="1">
        <f t="shared" ca="1" si="1207"/>
        <v>19</v>
      </c>
      <c r="AH1053" s="1" t="str">
        <f t="shared" si="1203"/>
        <v/>
      </c>
      <c r="AI1053" s="1" t="str">
        <f t="shared" si="1204"/>
        <v/>
      </c>
      <c r="AJ1053" s="1" t="str">
        <f t="shared" si="1205"/>
        <v/>
      </c>
      <c r="AL1053" s="167">
        <f t="shared" ref="AL1053:BE1053" si="1278">+IF($AE1053="CC",SUMIF($R1053:$V1053,AL$9,$R1072:$V1072),0)</f>
        <v>0</v>
      </c>
      <c r="AM1053" s="167">
        <f t="shared" si="1278"/>
        <v>0</v>
      </c>
      <c r="AN1053" s="167">
        <f t="shared" si="1278"/>
        <v>0</v>
      </c>
      <c r="AO1053" s="167">
        <f t="shared" si="1278"/>
        <v>0</v>
      </c>
      <c r="AP1053" s="167">
        <f t="shared" si="1278"/>
        <v>0</v>
      </c>
      <c r="AQ1053" s="167">
        <f t="shared" si="1278"/>
        <v>0</v>
      </c>
      <c r="AR1053" s="167">
        <f t="shared" si="1278"/>
        <v>0</v>
      </c>
      <c r="AS1053" s="167">
        <f t="shared" si="1278"/>
        <v>0</v>
      </c>
      <c r="AT1053" s="167">
        <f t="shared" si="1278"/>
        <v>0</v>
      </c>
      <c r="AU1053" s="167">
        <f t="shared" si="1278"/>
        <v>0</v>
      </c>
      <c r="AV1053" s="167">
        <f t="shared" si="1278"/>
        <v>0</v>
      </c>
      <c r="AW1053" s="167">
        <f t="shared" si="1278"/>
        <v>0</v>
      </c>
      <c r="AX1053" s="167">
        <f t="shared" si="1278"/>
        <v>0</v>
      </c>
      <c r="AY1053" s="167">
        <f t="shared" si="1278"/>
        <v>0</v>
      </c>
      <c r="AZ1053" s="167">
        <f t="shared" si="1278"/>
        <v>0</v>
      </c>
      <c r="BA1053" s="167">
        <f t="shared" si="1278"/>
        <v>0</v>
      </c>
      <c r="BB1053" s="167">
        <f t="shared" si="1278"/>
        <v>0</v>
      </c>
      <c r="BC1053" s="167">
        <f t="shared" si="1278"/>
        <v>0</v>
      </c>
      <c r="BD1053" s="167">
        <f t="shared" si="1278"/>
        <v>0</v>
      </c>
      <c r="BE1053" s="167">
        <f t="shared" si="1278"/>
        <v>0</v>
      </c>
      <c r="BG1053" s="167"/>
    </row>
    <row r="1054" spans="1:59">
      <c r="C1054" s="890" t="s">
        <v>944</v>
      </c>
      <c r="D1054" s="891"/>
      <c r="E1054" s="891"/>
      <c r="F1054" s="891"/>
      <c r="G1054" s="891"/>
      <c r="H1054" s="891"/>
      <c r="I1054" s="891"/>
      <c r="J1054" s="891"/>
      <c r="K1054" s="891"/>
      <c r="L1054" s="891"/>
      <c r="M1054" s="891"/>
      <c r="N1054" s="891"/>
      <c r="O1054" s="891"/>
      <c r="P1054" s="891"/>
      <c r="Q1054" s="891"/>
      <c r="R1054" s="891"/>
      <c r="S1054" s="891"/>
      <c r="T1054" s="891"/>
      <c r="U1054" s="891"/>
      <c r="V1054" s="891"/>
      <c r="W1054" s="891"/>
      <c r="X1054" s="891"/>
      <c r="Y1054" s="891"/>
      <c r="Z1054" s="891"/>
      <c r="AA1054" s="892"/>
      <c r="AE1054" s="1" t="str">
        <f t="shared" si="1258"/>
        <v/>
      </c>
      <c r="AF1054" s="1">
        <f t="shared" ref="AF1054:AF1117" si="1279">+IF(Z1081="Hoja de Cálculo",1,0)</f>
        <v>0</v>
      </c>
      <c r="AG1054" s="1">
        <f t="shared" ca="1" si="1207"/>
        <v>19</v>
      </c>
      <c r="AH1054" s="1" t="str">
        <f t="shared" ref="AH1054:AH1117" si="1280">+IF(AF1054=1,AG1054,"")</f>
        <v/>
      </c>
      <c r="AI1054" s="1" t="str">
        <f t="shared" ref="AI1054:AI1117" si="1281">+IF(AF1054=1,CONCATENATE("CP",AG1054),"")</f>
        <v/>
      </c>
      <c r="AJ1054" s="1" t="str">
        <f t="shared" ref="AJ1054:AJ1117" si="1282">+IF(AF1054=1,AB1054,"")</f>
        <v/>
      </c>
      <c r="AL1054" s="167">
        <f t="shared" ref="AL1054:BE1054" si="1283">+IF($AE1054="CC",SUMIF($R1054:$V1054,AL$9,$R1073:$V1073),0)</f>
        <v>0</v>
      </c>
      <c r="AM1054" s="167">
        <f t="shared" si="1283"/>
        <v>0</v>
      </c>
      <c r="AN1054" s="167">
        <f t="shared" si="1283"/>
        <v>0</v>
      </c>
      <c r="AO1054" s="167">
        <f t="shared" si="1283"/>
        <v>0</v>
      </c>
      <c r="AP1054" s="167">
        <f t="shared" si="1283"/>
        <v>0</v>
      </c>
      <c r="AQ1054" s="167">
        <f t="shared" si="1283"/>
        <v>0</v>
      </c>
      <c r="AR1054" s="167">
        <f t="shared" si="1283"/>
        <v>0</v>
      </c>
      <c r="AS1054" s="167">
        <f t="shared" si="1283"/>
        <v>0</v>
      </c>
      <c r="AT1054" s="167">
        <f t="shared" si="1283"/>
        <v>0</v>
      </c>
      <c r="AU1054" s="167">
        <f t="shared" si="1283"/>
        <v>0</v>
      </c>
      <c r="AV1054" s="167">
        <f t="shared" si="1283"/>
        <v>0</v>
      </c>
      <c r="AW1054" s="167">
        <f t="shared" si="1283"/>
        <v>0</v>
      </c>
      <c r="AX1054" s="167">
        <f t="shared" si="1283"/>
        <v>0</v>
      </c>
      <c r="AY1054" s="167">
        <f t="shared" si="1283"/>
        <v>0</v>
      </c>
      <c r="AZ1054" s="167">
        <f t="shared" si="1283"/>
        <v>0</v>
      </c>
      <c r="BA1054" s="167">
        <f t="shared" si="1283"/>
        <v>0</v>
      </c>
      <c r="BB1054" s="167">
        <f t="shared" si="1283"/>
        <v>0</v>
      </c>
      <c r="BC1054" s="167">
        <f t="shared" si="1283"/>
        <v>0</v>
      </c>
      <c r="BD1054" s="167">
        <f t="shared" si="1283"/>
        <v>0</v>
      </c>
      <c r="BE1054" s="167">
        <f t="shared" si="1283"/>
        <v>0</v>
      </c>
      <c r="BG1054" s="167"/>
    </row>
    <row r="1055" spans="1:59" ht="15.75" thickBot="1">
      <c r="C1055" s="893"/>
      <c r="D1055" s="894"/>
      <c r="E1055" s="894"/>
      <c r="F1055" s="894"/>
      <c r="G1055" s="894"/>
      <c r="H1055" s="894"/>
      <c r="I1055" s="894"/>
      <c r="J1055" s="894"/>
      <c r="K1055" s="894"/>
      <c r="L1055" s="894"/>
      <c r="M1055" s="894"/>
      <c r="N1055" s="894"/>
      <c r="O1055" s="894"/>
      <c r="P1055" s="894"/>
      <c r="Q1055" s="894"/>
      <c r="R1055" s="894"/>
      <c r="S1055" s="894"/>
      <c r="T1055" s="894"/>
      <c r="U1055" s="894"/>
      <c r="V1055" s="894"/>
      <c r="W1055" s="894"/>
      <c r="X1055" s="894"/>
      <c r="Y1055" s="894"/>
      <c r="Z1055" s="894"/>
      <c r="AA1055" s="895"/>
      <c r="AE1055" s="1" t="str">
        <f t="shared" si="1258"/>
        <v/>
      </c>
      <c r="AF1055" s="1">
        <f t="shared" si="1279"/>
        <v>0</v>
      </c>
      <c r="AG1055" s="1">
        <f t="shared" ref="AG1055:AG1118" ca="1" si="1284">+AG1054+AF1055</f>
        <v>19</v>
      </c>
      <c r="AH1055" s="1" t="str">
        <f t="shared" si="1280"/>
        <v/>
      </c>
      <c r="AI1055" s="1" t="str">
        <f t="shared" si="1281"/>
        <v/>
      </c>
      <c r="AJ1055" s="1" t="str">
        <f t="shared" si="1282"/>
        <v/>
      </c>
      <c r="AL1055" s="167">
        <f t="shared" ref="AL1055:BE1055" si="1285">+IF($AE1055="CC",SUMIF($R1055:$V1055,AL$9,$R1074:$V1074),0)</f>
        <v>0</v>
      </c>
      <c r="AM1055" s="167">
        <f t="shared" si="1285"/>
        <v>0</v>
      </c>
      <c r="AN1055" s="167">
        <f t="shared" si="1285"/>
        <v>0</v>
      </c>
      <c r="AO1055" s="167">
        <f t="shared" si="1285"/>
        <v>0</v>
      </c>
      <c r="AP1055" s="167">
        <f t="shared" si="1285"/>
        <v>0</v>
      </c>
      <c r="AQ1055" s="167">
        <f t="shared" si="1285"/>
        <v>0</v>
      </c>
      <c r="AR1055" s="167">
        <f t="shared" si="1285"/>
        <v>0</v>
      </c>
      <c r="AS1055" s="167">
        <f t="shared" si="1285"/>
        <v>0</v>
      </c>
      <c r="AT1055" s="167">
        <f t="shared" si="1285"/>
        <v>0</v>
      </c>
      <c r="AU1055" s="167">
        <f t="shared" si="1285"/>
        <v>0</v>
      </c>
      <c r="AV1055" s="167">
        <f t="shared" si="1285"/>
        <v>0</v>
      </c>
      <c r="AW1055" s="167">
        <f t="shared" si="1285"/>
        <v>0</v>
      </c>
      <c r="AX1055" s="167">
        <f t="shared" si="1285"/>
        <v>0</v>
      </c>
      <c r="AY1055" s="167">
        <f t="shared" si="1285"/>
        <v>0</v>
      </c>
      <c r="AZ1055" s="167">
        <f t="shared" si="1285"/>
        <v>0</v>
      </c>
      <c r="BA1055" s="167">
        <f t="shared" si="1285"/>
        <v>0</v>
      </c>
      <c r="BB1055" s="167">
        <f t="shared" si="1285"/>
        <v>0</v>
      </c>
      <c r="BC1055" s="167">
        <f t="shared" si="1285"/>
        <v>0</v>
      </c>
      <c r="BD1055" s="167">
        <f t="shared" si="1285"/>
        <v>0</v>
      </c>
      <c r="BE1055" s="167">
        <f t="shared" si="1285"/>
        <v>0</v>
      </c>
      <c r="BG1055" s="167"/>
    </row>
    <row r="1056" spans="1:59" ht="14.25" customHeight="1">
      <c r="AE1056" s="1" t="str">
        <f t="shared" si="1258"/>
        <v/>
      </c>
      <c r="AF1056" s="1">
        <f t="shared" si="1279"/>
        <v>0</v>
      </c>
      <c r="AG1056" s="1">
        <f t="shared" ca="1" si="1284"/>
        <v>19</v>
      </c>
      <c r="AH1056" s="1" t="str">
        <f t="shared" si="1280"/>
        <v/>
      </c>
      <c r="AI1056" s="1" t="str">
        <f t="shared" si="1281"/>
        <v/>
      </c>
      <c r="AJ1056" s="1" t="str">
        <f t="shared" si="1282"/>
        <v/>
      </c>
      <c r="AL1056" s="167">
        <f t="shared" ref="AL1056:BE1056" si="1286">+IF($AE1056="CC",SUMIF($R1056:$V1056,AL$9,$R1075:$V1075),0)</f>
        <v>0</v>
      </c>
      <c r="AM1056" s="167">
        <f t="shared" si="1286"/>
        <v>0</v>
      </c>
      <c r="AN1056" s="167">
        <f t="shared" si="1286"/>
        <v>0</v>
      </c>
      <c r="AO1056" s="167">
        <f t="shared" si="1286"/>
        <v>0</v>
      </c>
      <c r="AP1056" s="167">
        <f t="shared" si="1286"/>
        <v>0</v>
      </c>
      <c r="AQ1056" s="167">
        <f t="shared" si="1286"/>
        <v>0</v>
      </c>
      <c r="AR1056" s="167">
        <f t="shared" si="1286"/>
        <v>0</v>
      </c>
      <c r="AS1056" s="167">
        <f t="shared" si="1286"/>
        <v>0</v>
      </c>
      <c r="AT1056" s="167">
        <f t="shared" si="1286"/>
        <v>0</v>
      </c>
      <c r="AU1056" s="167">
        <f t="shared" si="1286"/>
        <v>0</v>
      </c>
      <c r="AV1056" s="167">
        <f t="shared" si="1286"/>
        <v>0</v>
      </c>
      <c r="AW1056" s="167">
        <f t="shared" si="1286"/>
        <v>0</v>
      </c>
      <c r="AX1056" s="167">
        <f t="shared" si="1286"/>
        <v>0</v>
      </c>
      <c r="AY1056" s="167">
        <f t="shared" si="1286"/>
        <v>0</v>
      </c>
      <c r="AZ1056" s="167">
        <f t="shared" si="1286"/>
        <v>0</v>
      </c>
      <c r="BA1056" s="167">
        <f t="shared" si="1286"/>
        <v>0</v>
      </c>
      <c r="BB1056" s="167">
        <f t="shared" si="1286"/>
        <v>0</v>
      </c>
      <c r="BC1056" s="167">
        <f t="shared" si="1286"/>
        <v>0</v>
      </c>
      <c r="BD1056" s="167">
        <f t="shared" si="1286"/>
        <v>0</v>
      </c>
      <c r="BE1056" s="167">
        <f t="shared" si="1286"/>
        <v>0</v>
      </c>
      <c r="BG1056" s="167"/>
    </row>
    <row r="1057" spans="1:59" s="44" customFormat="1" ht="14.25" customHeight="1" thickBot="1">
      <c r="X1057" s="170"/>
      <c r="AE1057" s="1" t="str">
        <f t="shared" si="1258"/>
        <v/>
      </c>
      <c r="AF1057" s="1">
        <f t="shared" si="1279"/>
        <v>0</v>
      </c>
      <c r="AG1057" s="1">
        <f t="shared" ca="1" si="1284"/>
        <v>19</v>
      </c>
      <c r="AH1057" s="1" t="str">
        <f t="shared" si="1280"/>
        <v/>
      </c>
      <c r="AI1057" s="1" t="str">
        <f t="shared" si="1281"/>
        <v/>
      </c>
      <c r="AJ1057" s="1" t="str">
        <f t="shared" si="1282"/>
        <v/>
      </c>
      <c r="AL1057" s="167">
        <f t="shared" ref="AL1057:BE1057" si="1287">+IF($AE1057="CC",SUMIF($R1057:$V1057,AL$9,$R1076:$V1076),0)</f>
        <v>0</v>
      </c>
      <c r="AM1057" s="167">
        <f t="shared" si="1287"/>
        <v>0</v>
      </c>
      <c r="AN1057" s="167">
        <f t="shared" si="1287"/>
        <v>0</v>
      </c>
      <c r="AO1057" s="167">
        <f t="shared" si="1287"/>
        <v>0</v>
      </c>
      <c r="AP1057" s="167">
        <f t="shared" si="1287"/>
        <v>0</v>
      </c>
      <c r="AQ1057" s="167">
        <f t="shared" si="1287"/>
        <v>0</v>
      </c>
      <c r="AR1057" s="167">
        <f t="shared" si="1287"/>
        <v>0</v>
      </c>
      <c r="AS1057" s="167">
        <f t="shared" si="1287"/>
        <v>0</v>
      </c>
      <c r="AT1057" s="167">
        <f t="shared" si="1287"/>
        <v>0</v>
      </c>
      <c r="AU1057" s="167">
        <f t="shared" si="1287"/>
        <v>0</v>
      </c>
      <c r="AV1057" s="167">
        <f t="shared" si="1287"/>
        <v>0</v>
      </c>
      <c r="AW1057" s="167">
        <f t="shared" si="1287"/>
        <v>0</v>
      </c>
      <c r="AX1057" s="167">
        <f t="shared" si="1287"/>
        <v>0</v>
      </c>
      <c r="AY1057" s="167">
        <f t="shared" si="1287"/>
        <v>0</v>
      </c>
      <c r="AZ1057" s="167">
        <f t="shared" si="1287"/>
        <v>0</v>
      </c>
      <c r="BA1057" s="167">
        <f t="shared" si="1287"/>
        <v>0</v>
      </c>
      <c r="BB1057" s="167">
        <f t="shared" si="1287"/>
        <v>0</v>
      </c>
      <c r="BC1057" s="167">
        <f t="shared" si="1287"/>
        <v>0</v>
      </c>
      <c r="BD1057" s="167">
        <f t="shared" si="1287"/>
        <v>0</v>
      </c>
      <c r="BE1057" s="167">
        <f t="shared" si="1287"/>
        <v>0</v>
      </c>
      <c r="BG1057" s="170"/>
    </row>
    <row r="1058" spans="1:59" s="44" customFormat="1" ht="14.25" customHeight="1" thickBot="1">
      <c r="D1058" s="835">
        <f>+'Formulario 1'!$C$20</f>
        <v>0</v>
      </c>
      <c r="E1058" s="835"/>
      <c r="F1058" s="835"/>
      <c r="H1058" s="896"/>
      <c r="I1058" s="896"/>
      <c r="O1058" s="897" t="str">
        <f>+'Formulario 1'!$F$14</f>
        <v>Provincia:</v>
      </c>
      <c r="P1058" s="898"/>
      <c r="Q1058" s="899" t="str">
        <f>+'Formulario 1'!$G$14</f>
        <v>GUANACASTE</v>
      </c>
      <c r="R1058" s="900"/>
      <c r="S1058" s="900"/>
      <c r="T1058" s="900"/>
      <c r="U1058" s="901"/>
      <c r="V1058" s="902" t="s">
        <v>945</v>
      </c>
      <c r="W1058" s="903"/>
      <c r="X1058" s="906">
        <f>+'Formulario 1'!$C$16</f>
        <v>26780563</v>
      </c>
      <c r="Y1058" s="907"/>
      <c r="Z1058" s="908"/>
      <c r="AE1058" s="1" t="str">
        <f t="shared" si="1258"/>
        <v/>
      </c>
      <c r="AF1058" s="1">
        <f t="shared" si="1279"/>
        <v>0</v>
      </c>
      <c r="AG1058" s="1">
        <f t="shared" ca="1" si="1284"/>
        <v>19</v>
      </c>
      <c r="AH1058" s="1" t="str">
        <f t="shared" si="1280"/>
        <v/>
      </c>
      <c r="AI1058" s="1" t="str">
        <f t="shared" si="1281"/>
        <v/>
      </c>
      <c r="AJ1058" s="1" t="str">
        <f t="shared" si="1282"/>
        <v/>
      </c>
      <c r="AL1058" s="167">
        <f t="shared" ref="AL1058:BE1058" si="1288">+IF($AE1058="CC",SUMIF($R1058:$V1058,AL$9,$R1077:$V1077),0)</f>
        <v>0</v>
      </c>
      <c r="AM1058" s="167">
        <f t="shared" si="1288"/>
        <v>0</v>
      </c>
      <c r="AN1058" s="167">
        <f t="shared" si="1288"/>
        <v>0</v>
      </c>
      <c r="AO1058" s="167">
        <f t="shared" si="1288"/>
        <v>0</v>
      </c>
      <c r="AP1058" s="167">
        <f t="shared" si="1288"/>
        <v>0</v>
      </c>
      <c r="AQ1058" s="167">
        <f t="shared" si="1288"/>
        <v>0</v>
      </c>
      <c r="AR1058" s="167">
        <f t="shared" si="1288"/>
        <v>0</v>
      </c>
      <c r="AS1058" s="167">
        <f t="shared" si="1288"/>
        <v>0</v>
      </c>
      <c r="AT1058" s="167">
        <f t="shared" si="1288"/>
        <v>0</v>
      </c>
      <c r="AU1058" s="167">
        <f t="shared" si="1288"/>
        <v>0</v>
      </c>
      <c r="AV1058" s="167">
        <f t="shared" si="1288"/>
        <v>0</v>
      </c>
      <c r="AW1058" s="167">
        <f t="shared" si="1288"/>
        <v>0</v>
      </c>
      <c r="AX1058" s="167">
        <f t="shared" si="1288"/>
        <v>0</v>
      </c>
      <c r="AY1058" s="167">
        <f t="shared" si="1288"/>
        <v>0</v>
      </c>
      <c r="AZ1058" s="167">
        <f t="shared" si="1288"/>
        <v>0</v>
      </c>
      <c r="BA1058" s="167">
        <f t="shared" si="1288"/>
        <v>0</v>
      </c>
      <c r="BB1058" s="167">
        <f t="shared" si="1288"/>
        <v>0</v>
      </c>
      <c r="BC1058" s="167">
        <f t="shared" si="1288"/>
        <v>0</v>
      </c>
      <c r="BD1058" s="167">
        <f t="shared" si="1288"/>
        <v>0</v>
      </c>
      <c r="BE1058" s="167">
        <f t="shared" si="1288"/>
        <v>0</v>
      </c>
      <c r="BG1058" s="170"/>
    </row>
    <row r="1059" spans="1:59" s="44" customFormat="1" ht="14.25" customHeight="1">
      <c r="D1059" s="868" t="s">
        <v>946</v>
      </c>
      <c r="E1059" s="868"/>
      <c r="F1059" s="868"/>
      <c r="H1059" s="868" t="s">
        <v>947</v>
      </c>
      <c r="I1059" s="868"/>
      <c r="K1059" s="302" t="s">
        <v>948</v>
      </c>
      <c r="O1059" s="870" t="str">
        <f>+'Formulario 1'!$F$15</f>
        <v>Cantón:</v>
      </c>
      <c r="P1059" s="871"/>
      <c r="Q1059" s="872" t="str">
        <f>+'Formulario 1'!$G$15</f>
        <v>ABANGARES</v>
      </c>
      <c r="R1059" s="873"/>
      <c r="S1059" s="873"/>
      <c r="T1059" s="873"/>
      <c r="U1059" s="874"/>
      <c r="V1059" s="904"/>
      <c r="W1059" s="905"/>
      <c r="X1059" s="909" t="str">
        <f>IF('Formulario 1'!D1037="","",'Formulario 1'!D1037)</f>
        <v/>
      </c>
      <c r="Y1059" s="910"/>
      <c r="Z1059" s="911"/>
      <c r="AE1059" s="1" t="str">
        <f t="shared" si="1258"/>
        <v/>
      </c>
      <c r="AF1059" s="1">
        <f t="shared" si="1279"/>
        <v>0</v>
      </c>
      <c r="AG1059" s="1">
        <f t="shared" ca="1" si="1284"/>
        <v>19</v>
      </c>
      <c r="AH1059" s="1" t="str">
        <f t="shared" si="1280"/>
        <v/>
      </c>
      <c r="AI1059" s="1" t="str">
        <f t="shared" si="1281"/>
        <v/>
      </c>
      <c r="AJ1059" s="1" t="str">
        <f t="shared" si="1282"/>
        <v/>
      </c>
      <c r="AL1059" s="167">
        <f t="shared" ref="AL1059:BE1059" si="1289">+IF($AE1059="CC",SUMIF($R1059:$V1059,AL$9,$R1078:$V1078),0)</f>
        <v>0</v>
      </c>
      <c r="AM1059" s="167">
        <f t="shared" si="1289"/>
        <v>0</v>
      </c>
      <c r="AN1059" s="167">
        <f t="shared" si="1289"/>
        <v>0</v>
      </c>
      <c r="AO1059" s="167">
        <f t="shared" si="1289"/>
        <v>0</v>
      </c>
      <c r="AP1059" s="167">
        <f t="shared" si="1289"/>
        <v>0</v>
      </c>
      <c r="AQ1059" s="167">
        <f t="shared" si="1289"/>
        <v>0</v>
      </c>
      <c r="AR1059" s="167">
        <f t="shared" si="1289"/>
        <v>0</v>
      </c>
      <c r="AS1059" s="167">
        <f t="shared" si="1289"/>
        <v>0</v>
      </c>
      <c r="AT1059" s="167">
        <f t="shared" si="1289"/>
        <v>0</v>
      </c>
      <c r="AU1059" s="167">
        <f t="shared" si="1289"/>
        <v>0</v>
      </c>
      <c r="AV1059" s="167">
        <f t="shared" si="1289"/>
        <v>0</v>
      </c>
      <c r="AW1059" s="167">
        <f t="shared" si="1289"/>
        <v>0</v>
      </c>
      <c r="AX1059" s="167">
        <f t="shared" si="1289"/>
        <v>0</v>
      </c>
      <c r="AY1059" s="167">
        <f t="shared" si="1289"/>
        <v>0</v>
      </c>
      <c r="AZ1059" s="167">
        <f t="shared" si="1289"/>
        <v>0</v>
      </c>
      <c r="BA1059" s="167">
        <f t="shared" si="1289"/>
        <v>0</v>
      </c>
      <c r="BB1059" s="167">
        <f t="shared" si="1289"/>
        <v>0</v>
      </c>
      <c r="BC1059" s="167">
        <f t="shared" si="1289"/>
        <v>0</v>
      </c>
      <c r="BD1059" s="167">
        <f t="shared" si="1289"/>
        <v>0</v>
      </c>
      <c r="BE1059" s="167">
        <f t="shared" si="1289"/>
        <v>0</v>
      </c>
      <c r="BG1059" s="170"/>
    </row>
    <row r="1060" spans="1:59" s="44" customFormat="1" ht="14.25" customHeight="1">
      <c r="O1060" s="870" t="str">
        <f>+'Formulario 1'!$F$16</f>
        <v>Distrito:</v>
      </c>
      <c r="P1060" s="871"/>
      <c r="Q1060" s="872" t="str">
        <f>+'Formulario 1'!$G$16</f>
        <v>COLORADO</v>
      </c>
      <c r="R1060" s="873"/>
      <c r="S1060" s="873"/>
      <c r="T1060" s="873"/>
      <c r="U1060" s="874"/>
      <c r="V1060" s="875" t="s">
        <v>949</v>
      </c>
      <c r="W1060" s="876"/>
      <c r="X1060" s="879">
        <f>+'Formulario 1'!$C$17</f>
        <v>26780376</v>
      </c>
      <c r="Y1060" s="880"/>
      <c r="Z1060" s="881"/>
      <c r="AE1060" s="1" t="str">
        <f t="shared" si="1258"/>
        <v/>
      </c>
      <c r="AF1060" s="1">
        <f t="shared" si="1279"/>
        <v>0</v>
      </c>
      <c r="AG1060" s="1">
        <f t="shared" ca="1" si="1284"/>
        <v>19</v>
      </c>
      <c r="AH1060" s="1" t="str">
        <f t="shared" si="1280"/>
        <v/>
      </c>
      <c r="AI1060" s="1" t="str">
        <f t="shared" si="1281"/>
        <v/>
      </c>
      <c r="AJ1060" s="1" t="str">
        <f t="shared" si="1282"/>
        <v/>
      </c>
      <c r="AL1060" s="167">
        <f t="shared" ref="AL1060:BE1060" si="1290">+IF($AE1060="CC",SUMIF($R1060:$V1060,AL$9,$R1079:$V1079),0)</f>
        <v>0</v>
      </c>
      <c r="AM1060" s="167">
        <f t="shared" si="1290"/>
        <v>0</v>
      </c>
      <c r="AN1060" s="167">
        <f t="shared" si="1290"/>
        <v>0</v>
      </c>
      <c r="AO1060" s="167">
        <f t="shared" si="1290"/>
        <v>0</v>
      </c>
      <c r="AP1060" s="167">
        <f t="shared" si="1290"/>
        <v>0</v>
      </c>
      <c r="AQ1060" s="167">
        <f t="shared" si="1290"/>
        <v>0</v>
      </c>
      <c r="AR1060" s="167">
        <f t="shared" si="1290"/>
        <v>0</v>
      </c>
      <c r="AS1060" s="167">
        <f t="shared" si="1290"/>
        <v>0</v>
      </c>
      <c r="AT1060" s="167">
        <f t="shared" si="1290"/>
        <v>0</v>
      </c>
      <c r="AU1060" s="167">
        <f t="shared" si="1290"/>
        <v>0</v>
      </c>
      <c r="AV1060" s="167">
        <f t="shared" si="1290"/>
        <v>0</v>
      </c>
      <c r="AW1060" s="167">
        <f t="shared" si="1290"/>
        <v>0</v>
      </c>
      <c r="AX1060" s="167">
        <f t="shared" si="1290"/>
        <v>0</v>
      </c>
      <c r="AY1060" s="167">
        <f t="shared" si="1290"/>
        <v>0</v>
      </c>
      <c r="AZ1060" s="167">
        <f t="shared" si="1290"/>
        <v>0</v>
      </c>
      <c r="BA1060" s="167">
        <f t="shared" si="1290"/>
        <v>0</v>
      </c>
      <c r="BB1060" s="167">
        <f t="shared" si="1290"/>
        <v>0</v>
      </c>
      <c r="BC1060" s="167">
        <f t="shared" si="1290"/>
        <v>0</v>
      </c>
      <c r="BD1060" s="167">
        <f t="shared" si="1290"/>
        <v>0</v>
      </c>
      <c r="BE1060" s="167">
        <f t="shared" si="1290"/>
        <v>0</v>
      </c>
      <c r="BG1060" s="170"/>
    </row>
    <row r="1061" spans="1:59" ht="14.25" customHeight="1" thickBot="1">
      <c r="O1061" s="882" t="str">
        <f>+'Formulario 1'!$F$17</f>
        <v>Poblado:</v>
      </c>
      <c r="P1061" s="883"/>
      <c r="Q1061" s="884" t="str">
        <f>+'Formulario 1'!$G$17</f>
        <v>COLORADO</v>
      </c>
      <c r="R1061" s="885"/>
      <c r="S1061" s="885"/>
      <c r="T1061" s="885"/>
      <c r="U1061" s="886"/>
      <c r="V1061" s="877"/>
      <c r="W1061" s="878"/>
      <c r="X1061" s="887" t="str">
        <f>IF('Formulario 1'!D1038="","",'Formulario 1'!D1038)</f>
        <v/>
      </c>
      <c r="Y1061" s="888"/>
      <c r="Z1061" s="889"/>
      <c r="AE1061" s="1" t="str">
        <f t="shared" si="1258"/>
        <v/>
      </c>
      <c r="AF1061" s="1">
        <f t="shared" si="1279"/>
        <v>0</v>
      </c>
      <c r="AG1061" s="1">
        <f t="shared" ca="1" si="1284"/>
        <v>19</v>
      </c>
      <c r="AH1061" s="1" t="str">
        <f t="shared" si="1280"/>
        <v/>
      </c>
      <c r="AI1061" s="1" t="str">
        <f t="shared" si="1281"/>
        <v/>
      </c>
      <c r="AJ1061" s="1" t="str">
        <f t="shared" si="1282"/>
        <v/>
      </c>
      <c r="AL1061" s="167">
        <f t="shared" ref="AL1061:BE1061" si="1291">+IF($AE1061="CC",SUMIF($R1061:$V1061,AL$9,$R1080:$V1080),0)</f>
        <v>0</v>
      </c>
      <c r="AM1061" s="167">
        <f t="shared" si="1291"/>
        <v>0</v>
      </c>
      <c r="AN1061" s="167">
        <f t="shared" si="1291"/>
        <v>0</v>
      </c>
      <c r="AO1061" s="167">
        <f t="shared" si="1291"/>
        <v>0</v>
      </c>
      <c r="AP1061" s="167">
        <f t="shared" si="1291"/>
        <v>0</v>
      </c>
      <c r="AQ1061" s="167">
        <f t="shared" si="1291"/>
        <v>0</v>
      </c>
      <c r="AR1061" s="167">
        <f t="shared" si="1291"/>
        <v>0</v>
      </c>
      <c r="AS1061" s="167">
        <f t="shared" si="1291"/>
        <v>0</v>
      </c>
      <c r="AT1061" s="167">
        <f t="shared" si="1291"/>
        <v>0</v>
      </c>
      <c r="AU1061" s="167">
        <f t="shared" si="1291"/>
        <v>0</v>
      </c>
      <c r="AV1061" s="167">
        <f t="shared" si="1291"/>
        <v>0</v>
      </c>
      <c r="AW1061" s="167">
        <f t="shared" si="1291"/>
        <v>0</v>
      </c>
      <c r="AX1061" s="167">
        <f t="shared" si="1291"/>
        <v>0</v>
      </c>
      <c r="AY1061" s="167">
        <f t="shared" si="1291"/>
        <v>0</v>
      </c>
      <c r="AZ1061" s="167">
        <f t="shared" si="1291"/>
        <v>0</v>
      </c>
      <c r="BA1061" s="167">
        <f t="shared" si="1291"/>
        <v>0</v>
      </c>
      <c r="BB1061" s="167">
        <f t="shared" si="1291"/>
        <v>0</v>
      </c>
      <c r="BC1061" s="167">
        <f t="shared" si="1291"/>
        <v>0</v>
      </c>
      <c r="BD1061" s="167">
        <f t="shared" si="1291"/>
        <v>0</v>
      </c>
      <c r="BE1061" s="167">
        <f t="shared" si="1291"/>
        <v>0</v>
      </c>
      <c r="BG1061" s="167"/>
    </row>
    <row r="1062" spans="1:59" ht="14.25" customHeight="1">
      <c r="X1062" s="171"/>
      <c r="Y1062" s="45"/>
      <c r="AE1062" s="1" t="str">
        <f t="shared" si="1258"/>
        <v/>
      </c>
      <c r="AF1062" s="1">
        <f t="shared" si="1279"/>
        <v>0</v>
      </c>
      <c r="AG1062" s="1">
        <f t="shared" ca="1" si="1284"/>
        <v>19</v>
      </c>
      <c r="AH1062" s="1" t="str">
        <f t="shared" si="1280"/>
        <v/>
      </c>
      <c r="AI1062" s="1" t="str">
        <f t="shared" si="1281"/>
        <v/>
      </c>
      <c r="AJ1062" s="1" t="str">
        <f t="shared" si="1282"/>
        <v/>
      </c>
      <c r="AL1062" s="167">
        <f t="shared" ref="AL1062:BE1062" si="1292">+IF($AE1062="CC",SUMIF($R1062:$V1062,AL$9,$R1081:$V1081),0)</f>
        <v>0</v>
      </c>
      <c r="AM1062" s="167">
        <f t="shared" si="1292"/>
        <v>0</v>
      </c>
      <c r="AN1062" s="167">
        <f t="shared" si="1292"/>
        <v>0</v>
      </c>
      <c r="AO1062" s="167">
        <f t="shared" si="1292"/>
        <v>0</v>
      </c>
      <c r="AP1062" s="167">
        <f t="shared" si="1292"/>
        <v>0</v>
      </c>
      <c r="AQ1062" s="167">
        <f t="shared" si="1292"/>
        <v>0</v>
      </c>
      <c r="AR1062" s="167">
        <f t="shared" si="1292"/>
        <v>0</v>
      </c>
      <c r="AS1062" s="167">
        <f t="shared" si="1292"/>
        <v>0</v>
      </c>
      <c r="AT1062" s="167">
        <f t="shared" si="1292"/>
        <v>0</v>
      </c>
      <c r="AU1062" s="167">
        <f t="shared" si="1292"/>
        <v>0</v>
      </c>
      <c r="AV1062" s="167">
        <f t="shared" si="1292"/>
        <v>0</v>
      </c>
      <c r="AW1062" s="167">
        <f t="shared" si="1292"/>
        <v>0</v>
      </c>
      <c r="AX1062" s="167">
        <f t="shared" si="1292"/>
        <v>0</v>
      </c>
      <c r="AY1062" s="167">
        <f t="shared" si="1292"/>
        <v>0</v>
      </c>
      <c r="AZ1062" s="167">
        <f t="shared" si="1292"/>
        <v>0</v>
      </c>
      <c r="BA1062" s="167">
        <f t="shared" si="1292"/>
        <v>0</v>
      </c>
      <c r="BB1062" s="167">
        <f t="shared" si="1292"/>
        <v>0</v>
      </c>
      <c r="BC1062" s="167">
        <f t="shared" si="1292"/>
        <v>0</v>
      </c>
      <c r="BD1062" s="167">
        <f t="shared" si="1292"/>
        <v>0</v>
      </c>
      <c r="BE1062" s="167">
        <f t="shared" si="1292"/>
        <v>0</v>
      </c>
      <c r="BG1062" s="167"/>
    </row>
    <row r="1063" spans="1:59" ht="14.25" customHeight="1" thickBot="1">
      <c r="D1063" s="835"/>
      <c r="E1063" s="835"/>
      <c r="F1063" s="835"/>
      <c r="G1063" s="44"/>
      <c r="H1063" s="835"/>
      <c r="I1063" s="835"/>
      <c r="J1063" s="44"/>
      <c r="K1063" s="44"/>
      <c r="AE1063" s="1" t="str">
        <f t="shared" si="1258"/>
        <v/>
      </c>
      <c r="AF1063" s="1">
        <f t="shared" si="1279"/>
        <v>0</v>
      </c>
      <c r="AG1063" s="1">
        <f t="shared" ca="1" si="1284"/>
        <v>19</v>
      </c>
      <c r="AH1063" s="1" t="str">
        <f t="shared" si="1280"/>
        <v/>
      </c>
      <c r="AI1063" s="1" t="str">
        <f t="shared" si="1281"/>
        <v/>
      </c>
      <c r="AJ1063" s="1" t="str">
        <f t="shared" si="1282"/>
        <v/>
      </c>
      <c r="AL1063" s="167">
        <f t="shared" ref="AL1063:BE1063" si="1293">+IF($AE1063="CC",SUMIF($R1063:$V1063,AL$9,$R1082:$V1082),0)</f>
        <v>0</v>
      </c>
      <c r="AM1063" s="167">
        <f t="shared" si="1293"/>
        <v>0</v>
      </c>
      <c r="AN1063" s="167">
        <f t="shared" si="1293"/>
        <v>0</v>
      </c>
      <c r="AO1063" s="167">
        <f t="shared" si="1293"/>
        <v>0</v>
      </c>
      <c r="AP1063" s="167">
        <f t="shared" si="1293"/>
        <v>0</v>
      </c>
      <c r="AQ1063" s="167">
        <f t="shared" si="1293"/>
        <v>0</v>
      </c>
      <c r="AR1063" s="167">
        <f t="shared" si="1293"/>
        <v>0</v>
      </c>
      <c r="AS1063" s="167">
        <f t="shared" si="1293"/>
        <v>0</v>
      </c>
      <c r="AT1063" s="167">
        <f t="shared" si="1293"/>
        <v>0</v>
      </c>
      <c r="AU1063" s="167">
        <f t="shared" si="1293"/>
        <v>0</v>
      </c>
      <c r="AV1063" s="167">
        <f t="shared" si="1293"/>
        <v>0</v>
      </c>
      <c r="AW1063" s="167">
        <f t="shared" si="1293"/>
        <v>0</v>
      </c>
      <c r="AX1063" s="167">
        <f t="shared" si="1293"/>
        <v>0</v>
      </c>
      <c r="AY1063" s="167">
        <f t="shared" si="1293"/>
        <v>0</v>
      </c>
      <c r="AZ1063" s="167">
        <f t="shared" si="1293"/>
        <v>0</v>
      </c>
      <c r="BA1063" s="167">
        <f t="shared" si="1293"/>
        <v>0</v>
      </c>
      <c r="BB1063" s="167">
        <f t="shared" si="1293"/>
        <v>0</v>
      </c>
      <c r="BC1063" s="167">
        <f t="shared" si="1293"/>
        <v>0</v>
      </c>
      <c r="BD1063" s="167">
        <f t="shared" si="1293"/>
        <v>0</v>
      </c>
      <c r="BE1063" s="167">
        <f t="shared" si="1293"/>
        <v>0</v>
      </c>
      <c r="BG1063" s="167"/>
    </row>
    <row r="1064" spans="1:59" ht="14.25" customHeight="1">
      <c r="D1064" s="868" t="s">
        <v>950</v>
      </c>
      <c r="E1064" s="868"/>
      <c r="F1064" s="868"/>
      <c r="G1064" s="44"/>
      <c r="H1064" s="868" t="s">
        <v>951</v>
      </c>
      <c r="I1064" s="868"/>
      <c r="J1064" s="44"/>
      <c r="K1064" s="302" t="s">
        <v>948</v>
      </c>
      <c r="Z1064" s="800" t="s">
        <v>1165</v>
      </c>
      <c r="AA1064" s="800"/>
      <c r="AB1064" s="800"/>
      <c r="AE1064" s="1" t="str">
        <f t="shared" si="1258"/>
        <v/>
      </c>
      <c r="AF1064" s="1">
        <f t="shared" si="1279"/>
        <v>0</v>
      </c>
      <c r="AG1064" s="1">
        <f t="shared" ca="1" si="1284"/>
        <v>19</v>
      </c>
      <c r="AH1064" s="1" t="str">
        <f t="shared" si="1280"/>
        <v/>
      </c>
      <c r="AI1064" s="1" t="str">
        <f t="shared" si="1281"/>
        <v/>
      </c>
      <c r="AJ1064" s="1" t="str">
        <f t="shared" si="1282"/>
        <v/>
      </c>
      <c r="AL1064" s="167">
        <f t="shared" ref="AL1064:BE1064" si="1294">+IF($AE1064="CC",SUMIF($R1064:$V1064,AL$9,$R1083:$V1083),0)</f>
        <v>0</v>
      </c>
      <c r="AM1064" s="167">
        <f t="shared" si="1294"/>
        <v>0</v>
      </c>
      <c r="AN1064" s="167">
        <f t="shared" si="1294"/>
        <v>0</v>
      </c>
      <c r="AO1064" s="167">
        <f t="shared" si="1294"/>
        <v>0</v>
      </c>
      <c r="AP1064" s="167">
        <f t="shared" si="1294"/>
        <v>0</v>
      </c>
      <c r="AQ1064" s="167">
        <f t="shared" si="1294"/>
        <v>0</v>
      </c>
      <c r="AR1064" s="167">
        <f t="shared" si="1294"/>
        <v>0</v>
      </c>
      <c r="AS1064" s="167">
        <f t="shared" si="1294"/>
        <v>0</v>
      </c>
      <c r="AT1064" s="167">
        <f t="shared" si="1294"/>
        <v>0</v>
      </c>
      <c r="AU1064" s="167">
        <f t="shared" si="1294"/>
        <v>0</v>
      </c>
      <c r="AV1064" s="167">
        <f t="shared" si="1294"/>
        <v>0</v>
      </c>
      <c r="AW1064" s="167">
        <f t="shared" si="1294"/>
        <v>0</v>
      </c>
      <c r="AX1064" s="167">
        <f t="shared" si="1294"/>
        <v>0</v>
      </c>
      <c r="AY1064" s="167">
        <f t="shared" si="1294"/>
        <v>0</v>
      </c>
      <c r="AZ1064" s="167">
        <f t="shared" si="1294"/>
        <v>0</v>
      </c>
      <c r="BA1064" s="167">
        <f t="shared" si="1294"/>
        <v>0</v>
      </c>
      <c r="BB1064" s="167">
        <f t="shared" si="1294"/>
        <v>0</v>
      </c>
      <c r="BC1064" s="167">
        <f t="shared" si="1294"/>
        <v>0</v>
      </c>
      <c r="BD1064" s="167">
        <f t="shared" si="1294"/>
        <v>0</v>
      </c>
      <c r="BE1064" s="167">
        <f t="shared" si="1294"/>
        <v>0</v>
      </c>
      <c r="BG1064" s="167"/>
    </row>
    <row r="1065" spans="1:59" ht="18" customHeight="1">
      <c r="A1065" s="160">
        <f>+A1009+1</f>
        <v>20</v>
      </c>
      <c r="B1065" s="159">
        <f>+LOOKUP(A1065,'Hoja de Cálculo'!$S$20:$S$45,'Hoja de Cálculo'!$T$20:$T$45)</f>
        <v>14</v>
      </c>
      <c r="C1065" s="971" t="s">
        <v>66</v>
      </c>
      <c r="D1065" s="971"/>
      <c r="E1065" s="971"/>
      <c r="F1065" s="971"/>
      <c r="G1065" s="971"/>
      <c r="H1065" s="971"/>
      <c r="I1065" s="971"/>
      <c r="J1065" s="971"/>
      <c r="K1065" s="971"/>
      <c r="L1065" s="971"/>
      <c r="M1065" s="971"/>
      <c r="N1065" s="971"/>
      <c r="O1065" s="971"/>
      <c r="P1065" s="971"/>
      <c r="Q1065" s="971"/>
      <c r="R1065" s="971"/>
      <c r="S1065" s="971"/>
      <c r="T1065" s="971"/>
      <c r="U1065" s="971"/>
      <c r="V1065" s="971"/>
      <c r="W1065" s="971"/>
      <c r="X1065" s="971"/>
      <c r="Y1065" s="971"/>
      <c r="Z1065" s="971"/>
      <c r="AA1065" s="971"/>
      <c r="AE1065" s="1" t="str">
        <f t="shared" si="1258"/>
        <v/>
      </c>
      <c r="AF1065" s="1">
        <f t="shared" si="1279"/>
        <v>0</v>
      </c>
      <c r="AG1065" s="1">
        <f t="shared" ca="1" si="1284"/>
        <v>19</v>
      </c>
      <c r="AH1065" s="1" t="str">
        <f t="shared" si="1280"/>
        <v/>
      </c>
      <c r="AI1065" s="1" t="str">
        <f t="shared" si="1281"/>
        <v/>
      </c>
      <c r="AJ1065" s="1" t="str">
        <f t="shared" si="1282"/>
        <v/>
      </c>
      <c r="AL1065" s="167">
        <f t="shared" ref="AL1065:BE1065" si="1295">+IF($AE1065="CC",SUMIF($R1065:$V1065,AL$9,$R1084:$V1084),0)</f>
        <v>0</v>
      </c>
      <c r="AM1065" s="167">
        <f t="shared" si="1295"/>
        <v>0</v>
      </c>
      <c r="AN1065" s="167">
        <f t="shared" si="1295"/>
        <v>0</v>
      </c>
      <c r="AO1065" s="167">
        <f t="shared" si="1295"/>
        <v>0</v>
      </c>
      <c r="AP1065" s="167">
        <f t="shared" si="1295"/>
        <v>0</v>
      </c>
      <c r="AQ1065" s="167">
        <f t="shared" si="1295"/>
        <v>0</v>
      </c>
      <c r="AR1065" s="167">
        <f t="shared" si="1295"/>
        <v>0</v>
      </c>
      <c r="AS1065" s="167">
        <f t="shared" si="1295"/>
        <v>0</v>
      </c>
      <c r="AT1065" s="167">
        <f t="shared" si="1295"/>
        <v>0</v>
      </c>
      <c r="AU1065" s="167">
        <f t="shared" si="1295"/>
        <v>0</v>
      </c>
      <c r="AV1065" s="167">
        <f t="shared" si="1295"/>
        <v>0</v>
      </c>
      <c r="AW1065" s="167">
        <f t="shared" si="1295"/>
        <v>0</v>
      </c>
      <c r="AX1065" s="167">
        <f t="shared" si="1295"/>
        <v>0</v>
      </c>
      <c r="AY1065" s="167">
        <f t="shared" si="1295"/>
        <v>0</v>
      </c>
      <c r="AZ1065" s="167">
        <f t="shared" si="1295"/>
        <v>0</v>
      </c>
      <c r="BA1065" s="167">
        <f t="shared" si="1295"/>
        <v>0</v>
      </c>
      <c r="BB1065" s="167">
        <f t="shared" si="1295"/>
        <v>0</v>
      </c>
      <c r="BC1065" s="167">
        <f t="shared" si="1295"/>
        <v>0</v>
      </c>
      <c r="BD1065" s="167">
        <f t="shared" si="1295"/>
        <v>0</v>
      </c>
      <c r="BE1065" s="167">
        <f t="shared" si="1295"/>
        <v>0</v>
      </c>
      <c r="BG1065" s="167"/>
    </row>
    <row r="1066" spans="1:59" ht="16.5" customHeight="1">
      <c r="C1066" s="963" t="s">
        <v>921</v>
      </c>
      <c r="D1066" s="963"/>
      <c r="E1066" s="963"/>
      <c r="F1066" s="963"/>
      <c r="G1066" s="963"/>
      <c r="H1066" s="963"/>
      <c r="I1066" s="963"/>
      <c r="J1066" s="963"/>
      <c r="K1066" s="963"/>
      <c r="L1066" s="963"/>
      <c r="M1066" s="963"/>
      <c r="N1066" s="963"/>
      <c r="O1066" s="963"/>
      <c r="P1066" s="963"/>
      <c r="Q1066" s="963"/>
      <c r="R1066" s="963"/>
      <c r="S1066" s="963"/>
      <c r="T1066" s="963"/>
      <c r="U1066" s="963"/>
      <c r="V1066" s="963"/>
      <c r="W1066" s="963"/>
      <c r="X1066" s="963"/>
      <c r="Y1066" s="963"/>
      <c r="Z1066" s="963"/>
      <c r="AA1066" s="963"/>
      <c r="AE1066" s="1" t="str">
        <f t="shared" si="1258"/>
        <v/>
      </c>
      <c r="AF1066" s="1">
        <f t="shared" si="1279"/>
        <v>0</v>
      </c>
      <c r="AG1066" s="1">
        <f t="shared" ca="1" si="1284"/>
        <v>19</v>
      </c>
      <c r="AH1066" s="1" t="str">
        <f t="shared" si="1280"/>
        <v/>
      </c>
      <c r="AI1066" s="1" t="str">
        <f t="shared" si="1281"/>
        <v/>
      </c>
      <c r="AJ1066" s="1" t="str">
        <f t="shared" si="1282"/>
        <v/>
      </c>
      <c r="AL1066" s="167">
        <f t="shared" ref="AL1066:BE1066" si="1296">+IF($AE1066="CC",SUMIF($R1066:$V1066,AL$9,$R1085:$V1085),0)</f>
        <v>0</v>
      </c>
      <c r="AM1066" s="167">
        <f t="shared" si="1296"/>
        <v>0</v>
      </c>
      <c r="AN1066" s="167">
        <f t="shared" si="1296"/>
        <v>0</v>
      </c>
      <c r="AO1066" s="167">
        <f t="shared" si="1296"/>
        <v>0</v>
      </c>
      <c r="AP1066" s="167">
        <f t="shared" si="1296"/>
        <v>0</v>
      </c>
      <c r="AQ1066" s="167">
        <f t="shared" si="1296"/>
        <v>0</v>
      </c>
      <c r="AR1066" s="167">
        <f t="shared" si="1296"/>
        <v>0</v>
      </c>
      <c r="AS1066" s="167">
        <f t="shared" si="1296"/>
        <v>0</v>
      </c>
      <c r="AT1066" s="167">
        <f t="shared" si="1296"/>
        <v>0</v>
      </c>
      <c r="AU1066" s="167">
        <f t="shared" si="1296"/>
        <v>0</v>
      </c>
      <c r="AV1066" s="167">
        <f t="shared" si="1296"/>
        <v>0</v>
      </c>
      <c r="AW1066" s="167">
        <f t="shared" si="1296"/>
        <v>0</v>
      </c>
      <c r="AX1066" s="167">
        <f t="shared" si="1296"/>
        <v>0</v>
      </c>
      <c r="AY1066" s="167">
        <f t="shared" si="1296"/>
        <v>0</v>
      </c>
      <c r="AZ1066" s="167">
        <f t="shared" si="1296"/>
        <v>0</v>
      </c>
      <c r="BA1066" s="167">
        <f t="shared" si="1296"/>
        <v>0</v>
      </c>
      <c r="BB1066" s="167">
        <f t="shared" si="1296"/>
        <v>0</v>
      </c>
      <c r="BC1066" s="167">
        <f t="shared" si="1296"/>
        <v>0</v>
      </c>
      <c r="BD1066" s="167">
        <f t="shared" si="1296"/>
        <v>0</v>
      </c>
      <c r="BE1066" s="167">
        <f t="shared" si="1296"/>
        <v>0</v>
      </c>
      <c r="BG1066" s="167"/>
    </row>
    <row r="1067" spans="1:59" ht="16.5" customHeight="1">
      <c r="C1067" s="963" t="s">
        <v>922</v>
      </c>
      <c r="D1067" s="963"/>
      <c r="E1067" s="963"/>
      <c r="F1067" s="963"/>
      <c r="G1067" s="963"/>
      <c r="H1067" s="963"/>
      <c r="I1067" s="963"/>
      <c r="J1067" s="963"/>
      <c r="K1067" s="963"/>
      <c r="L1067" s="963"/>
      <c r="M1067" s="963"/>
      <c r="N1067" s="963"/>
      <c r="O1067" s="963"/>
      <c r="P1067" s="963"/>
      <c r="Q1067" s="963"/>
      <c r="R1067" s="963"/>
      <c r="S1067" s="963"/>
      <c r="T1067" s="963"/>
      <c r="U1067" s="963"/>
      <c r="V1067" s="963"/>
      <c r="W1067" s="963"/>
      <c r="X1067" s="963"/>
      <c r="Y1067" s="963"/>
      <c r="Z1067" s="963"/>
      <c r="AA1067" s="963"/>
      <c r="AE1067" s="1" t="str">
        <f t="shared" si="1258"/>
        <v/>
      </c>
      <c r="AF1067" s="1">
        <f t="shared" si="1279"/>
        <v>0</v>
      </c>
      <c r="AG1067" s="1">
        <f t="shared" ca="1" si="1284"/>
        <v>19</v>
      </c>
      <c r="AH1067" s="1" t="str">
        <f t="shared" si="1280"/>
        <v/>
      </c>
      <c r="AI1067" s="1" t="str">
        <f t="shared" si="1281"/>
        <v/>
      </c>
      <c r="AJ1067" s="1" t="str">
        <f t="shared" si="1282"/>
        <v/>
      </c>
      <c r="AL1067" s="167">
        <f t="shared" ref="AL1067:BE1067" si="1297">+IF($AE1067="CC",SUMIF($R1067:$V1067,AL$9,$R1086:$V1086),0)</f>
        <v>0</v>
      </c>
      <c r="AM1067" s="167">
        <f t="shared" si="1297"/>
        <v>0</v>
      </c>
      <c r="AN1067" s="167">
        <f t="shared" si="1297"/>
        <v>0</v>
      </c>
      <c r="AO1067" s="167">
        <f t="shared" si="1297"/>
        <v>0</v>
      </c>
      <c r="AP1067" s="167">
        <f t="shared" si="1297"/>
        <v>0</v>
      </c>
      <c r="AQ1067" s="167">
        <f t="shared" si="1297"/>
        <v>0</v>
      </c>
      <c r="AR1067" s="167">
        <f t="shared" si="1297"/>
        <v>0</v>
      </c>
      <c r="AS1067" s="167">
        <f t="shared" si="1297"/>
        <v>0</v>
      </c>
      <c r="AT1067" s="167">
        <f t="shared" si="1297"/>
        <v>0</v>
      </c>
      <c r="AU1067" s="167">
        <f t="shared" si="1297"/>
        <v>0</v>
      </c>
      <c r="AV1067" s="167">
        <f t="shared" si="1297"/>
        <v>0</v>
      </c>
      <c r="AW1067" s="167">
        <f t="shared" si="1297"/>
        <v>0</v>
      </c>
      <c r="AX1067" s="167">
        <f t="shared" si="1297"/>
        <v>0</v>
      </c>
      <c r="AY1067" s="167">
        <f t="shared" si="1297"/>
        <v>0</v>
      </c>
      <c r="AZ1067" s="167">
        <f t="shared" si="1297"/>
        <v>0</v>
      </c>
      <c r="BA1067" s="167">
        <f t="shared" si="1297"/>
        <v>0</v>
      </c>
      <c r="BB1067" s="167">
        <f t="shared" si="1297"/>
        <v>0</v>
      </c>
      <c r="BC1067" s="167">
        <f t="shared" si="1297"/>
        <v>0</v>
      </c>
      <c r="BD1067" s="167">
        <f t="shared" si="1297"/>
        <v>0</v>
      </c>
      <c r="BE1067" s="167">
        <f t="shared" si="1297"/>
        <v>0</v>
      </c>
      <c r="BG1067" s="167"/>
    </row>
    <row r="1068" spans="1:59" ht="16.5" customHeight="1">
      <c r="C1068" s="963" t="s">
        <v>952</v>
      </c>
      <c r="D1068" s="963"/>
      <c r="E1068" s="963"/>
      <c r="F1068" s="963"/>
      <c r="G1068" s="963"/>
      <c r="H1068" s="963"/>
      <c r="I1068" s="963"/>
      <c r="J1068" s="963"/>
      <c r="K1068" s="963"/>
      <c r="L1068" s="963"/>
      <c r="M1068" s="963"/>
      <c r="N1068" s="963"/>
      <c r="O1068" s="963"/>
      <c r="P1068" s="963"/>
      <c r="Q1068" s="963"/>
      <c r="R1068" s="963"/>
      <c r="S1068" s="963"/>
      <c r="T1068" s="963"/>
      <c r="U1068" s="963"/>
      <c r="V1068" s="963"/>
      <c r="W1068" s="963"/>
      <c r="X1068" s="963"/>
      <c r="Y1068" s="963"/>
      <c r="Z1068" s="963"/>
      <c r="AA1068" s="963"/>
      <c r="AE1068" s="1" t="str">
        <f t="shared" si="1258"/>
        <v/>
      </c>
      <c r="AF1068" s="1">
        <f t="shared" si="1279"/>
        <v>0</v>
      </c>
      <c r="AG1068" s="1">
        <f t="shared" ca="1" si="1284"/>
        <v>19</v>
      </c>
      <c r="AH1068" s="1" t="str">
        <f t="shared" si="1280"/>
        <v/>
      </c>
      <c r="AI1068" s="1" t="str">
        <f t="shared" si="1281"/>
        <v/>
      </c>
      <c r="AJ1068" s="1" t="str">
        <f t="shared" si="1282"/>
        <v/>
      </c>
      <c r="AL1068" s="167">
        <f t="shared" ref="AL1068:BE1068" si="1298">+IF($AE1068="CC",SUMIF($R1068:$V1068,AL$9,$R1087:$V1087),0)</f>
        <v>0</v>
      </c>
      <c r="AM1068" s="167">
        <f t="shared" si="1298"/>
        <v>0</v>
      </c>
      <c r="AN1068" s="167">
        <f t="shared" si="1298"/>
        <v>0</v>
      </c>
      <c r="AO1068" s="167">
        <f t="shared" si="1298"/>
        <v>0</v>
      </c>
      <c r="AP1068" s="167">
        <f t="shared" si="1298"/>
        <v>0</v>
      </c>
      <c r="AQ1068" s="167">
        <f t="shared" si="1298"/>
        <v>0</v>
      </c>
      <c r="AR1068" s="167">
        <f t="shared" si="1298"/>
        <v>0</v>
      </c>
      <c r="AS1068" s="167">
        <f t="shared" si="1298"/>
        <v>0</v>
      </c>
      <c r="AT1068" s="167">
        <f t="shared" si="1298"/>
        <v>0</v>
      </c>
      <c r="AU1068" s="167">
        <f t="shared" si="1298"/>
        <v>0</v>
      </c>
      <c r="AV1068" s="167">
        <f t="shared" si="1298"/>
        <v>0</v>
      </c>
      <c r="AW1068" s="167">
        <f t="shared" si="1298"/>
        <v>0</v>
      </c>
      <c r="AX1068" s="167">
        <f t="shared" si="1298"/>
        <v>0</v>
      </c>
      <c r="AY1068" s="167">
        <f t="shared" si="1298"/>
        <v>0</v>
      </c>
      <c r="AZ1068" s="167">
        <f t="shared" si="1298"/>
        <v>0</v>
      </c>
      <c r="BA1068" s="167">
        <f t="shared" si="1298"/>
        <v>0</v>
      </c>
      <c r="BB1068" s="167">
        <f t="shared" si="1298"/>
        <v>0</v>
      </c>
      <c r="BC1068" s="167">
        <f t="shared" si="1298"/>
        <v>0</v>
      </c>
      <c r="BD1068" s="167">
        <f t="shared" si="1298"/>
        <v>0</v>
      </c>
      <c r="BE1068" s="167">
        <f t="shared" si="1298"/>
        <v>0</v>
      </c>
      <c r="BG1068" s="167"/>
    </row>
    <row r="1069" spans="1:59" ht="15" customHeight="1" thickBot="1">
      <c r="C1069" s="86"/>
      <c r="D1069" s="86"/>
      <c r="E1069" s="86"/>
      <c r="F1069" s="86"/>
      <c r="G1069" s="87"/>
      <c r="H1069" s="87"/>
      <c r="I1069" s="86"/>
      <c r="J1069" s="86"/>
      <c r="K1069" s="86"/>
      <c r="L1069" s="86"/>
      <c r="M1069" s="86"/>
      <c r="N1069" s="88"/>
      <c r="O1069" s="86"/>
      <c r="P1069" s="86"/>
      <c r="Q1069" s="86"/>
      <c r="R1069" s="86"/>
      <c r="S1069" s="86"/>
      <c r="T1069" s="86"/>
      <c r="U1069" s="86"/>
      <c r="V1069" s="86"/>
      <c r="W1069" s="86"/>
      <c r="X1069" s="165"/>
      <c r="Y1069" s="86"/>
      <c r="Z1069" s="86"/>
      <c r="AA1069" s="86"/>
      <c r="AE1069" s="1" t="str">
        <f t="shared" si="1258"/>
        <v/>
      </c>
      <c r="AF1069" s="1">
        <f t="shared" si="1279"/>
        <v>0</v>
      </c>
      <c r="AG1069" s="1">
        <f t="shared" ca="1" si="1284"/>
        <v>19</v>
      </c>
      <c r="AH1069" s="1" t="str">
        <f t="shared" si="1280"/>
        <v/>
      </c>
      <c r="AI1069" s="1" t="str">
        <f t="shared" si="1281"/>
        <v/>
      </c>
      <c r="AJ1069" s="1" t="str">
        <f t="shared" si="1282"/>
        <v/>
      </c>
      <c r="AL1069" s="167">
        <f t="shared" ref="AL1069:BE1069" si="1299">+IF($AE1069="CC",SUMIF($R1069:$V1069,AL$9,$R1088:$V1088),0)</f>
        <v>0</v>
      </c>
      <c r="AM1069" s="167">
        <f t="shared" si="1299"/>
        <v>0</v>
      </c>
      <c r="AN1069" s="167">
        <f t="shared" si="1299"/>
        <v>0</v>
      </c>
      <c r="AO1069" s="167">
        <f t="shared" si="1299"/>
        <v>0</v>
      </c>
      <c r="AP1069" s="167">
        <f t="shared" si="1299"/>
        <v>0</v>
      </c>
      <c r="AQ1069" s="167">
        <f t="shared" si="1299"/>
        <v>0</v>
      </c>
      <c r="AR1069" s="167">
        <f t="shared" si="1299"/>
        <v>0</v>
      </c>
      <c r="AS1069" s="167">
        <f t="shared" si="1299"/>
        <v>0</v>
      </c>
      <c r="AT1069" s="167">
        <f t="shared" si="1299"/>
        <v>0</v>
      </c>
      <c r="AU1069" s="167">
        <f t="shared" si="1299"/>
        <v>0</v>
      </c>
      <c r="AV1069" s="167">
        <f t="shared" si="1299"/>
        <v>0</v>
      </c>
      <c r="AW1069" s="167">
        <f t="shared" si="1299"/>
        <v>0</v>
      </c>
      <c r="AX1069" s="167">
        <f t="shared" si="1299"/>
        <v>0</v>
      </c>
      <c r="AY1069" s="167">
        <f t="shared" si="1299"/>
        <v>0</v>
      </c>
      <c r="AZ1069" s="167">
        <f t="shared" si="1299"/>
        <v>0</v>
      </c>
      <c r="BA1069" s="167">
        <f t="shared" si="1299"/>
        <v>0</v>
      </c>
      <c r="BB1069" s="167">
        <f t="shared" si="1299"/>
        <v>0</v>
      </c>
      <c r="BC1069" s="167">
        <f t="shared" si="1299"/>
        <v>0</v>
      </c>
      <c r="BD1069" s="167">
        <f t="shared" si="1299"/>
        <v>0</v>
      </c>
      <c r="BE1069" s="167">
        <f t="shared" si="1299"/>
        <v>0</v>
      </c>
      <c r="BG1069" s="167"/>
    </row>
    <row r="1070" spans="1:59" ht="15.75" customHeight="1" thickBot="1">
      <c r="C1070" s="964" t="s">
        <v>953</v>
      </c>
      <c r="D1070" s="965"/>
      <c r="E1070" s="966" t="str">
        <f>+'Formulario 1'!$D$9</f>
        <v>LICEO DE COLORADO</v>
      </c>
      <c r="F1070" s="966"/>
      <c r="G1070" s="966"/>
      <c r="H1070" s="966"/>
      <c r="I1070" s="964" t="s">
        <v>897</v>
      </c>
      <c r="J1070" s="967"/>
      <c r="K1070" s="966" t="str">
        <f>+'Formulario 1'!$C$14</f>
        <v>CAÑAS</v>
      </c>
      <c r="L1070" s="966"/>
      <c r="M1070" s="966"/>
      <c r="N1070" s="964" t="s">
        <v>898</v>
      </c>
      <c r="O1070" s="965"/>
      <c r="P1070" s="89">
        <f>+'Formulario 1'!$C$15</f>
        <v>4</v>
      </c>
      <c r="Q1070" s="964" t="s">
        <v>916</v>
      </c>
      <c r="R1070" s="965"/>
      <c r="S1070" s="965"/>
      <c r="T1070" s="965"/>
      <c r="U1070" s="965"/>
      <c r="V1070" s="965"/>
      <c r="W1070" s="966">
        <f>+'Formulario 1'!$E$7</f>
        <v>4113</v>
      </c>
      <c r="X1070" s="968"/>
      <c r="Y1070" s="304" t="s">
        <v>923</v>
      </c>
      <c r="Z1070" s="969">
        <f ca="1">+'Formulario 1'!$H$72</f>
        <v>45513</v>
      </c>
      <c r="AA1070" s="970"/>
      <c r="AE1070" s="1" t="str">
        <f t="shared" si="1258"/>
        <v/>
      </c>
      <c r="AF1070" s="1">
        <f t="shared" si="1279"/>
        <v>0</v>
      </c>
      <c r="AG1070" s="1">
        <f t="shared" ca="1" si="1284"/>
        <v>19</v>
      </c>
      <c r="AH1070" s="1" t="str">
        <f t="shared" si="1280"/>
        <v/>
      </c>
      <c r="AI1070" s="1" t="str">
        <f t="shared" si="1281"/>
        <v/>
      </c>
      <c r="AJ1070" s="1" t="str">
        <f t="shared" si="1282"/>
        <v/>
      </c>
      <c r="AL1070" s="167">
        <f t="shared" ref="AL1070:BE1070" si="1300">+IF($AE1070="CC",SUMIF($R1070:$V1070,AL$9,$R1089:$V1089),0)</f>
        <v>0</v>
      </c>
      <c r="AM1070" s="167">
        <f t="shared" si="1300"/>
        <v>0</v>
      </c>
      <c r="AN1070" s="167">
        <f t="shared" si="1300"/>
        <v>0</v>
      </c>
      <c r="AO1070" s="167">
        <f t="shared" si="1300"/>
        <v>0</v>
      </c>
      <c r="AP1070" s="167">
        <f t="shared" si="1300"/>
        <v>0</v>
      </c>
      <c r="AQ1070" s="167">
        <f t="shared" si="1300"/>
        <v>0</v>
      </c>
      <c r="AR1070" s="167">
        <f t="shared" si="1300"/>
        <v>0</v>
      </c>
      <c r="AS1070" s="167">
        <f t="shared" si="1300"/>
        <v>0</v>
      </c>
      <c r="AT1070" s="167">
        <f t="shared" si="1300"/>
        <v>0</v>
      </c>
      <c r="AU1070" s="167">
        <f t="shared" si="1300"/>
        <v>0</v>
      </c>
      <c r="AV1070" s="167">
        <f t="shared" si="1300"/>
        <v>0</v>
      </c>
      <c r="AW1070" s="167">
        <f t="shared" si="1300"/>
        <v>0</v>
      </c>
      <c r="AX1070" s="167">
        <f t="shared" si="1300"/>
        <v>0</v>
      </c>
      <c r="AY1070" s="167">
        <f t="shared" si="1300"/>
        <v>0</v>
      </c>
      <c r="AZ1070" s="167">
        <f t="shared" si="1300"/>
        <v>0</v>
      </c>
      <c r="BA1070" s="167">
        <f t="shared" si="1300"/>
        <v>0</v>
      </c>
      <c r="BB1070" s="167">
        <f t="shared" si="1300"/>
        <v>0</v>
      </c>
      <c r="BC1070" s="167">
        <f t="shared" si="1300"/>
        <v>0</v>
      </c>
      <c r="BD1070" s="167">
        <f t="shared" si="1300"/>
        <v>0</v>
      </c>
      <c r="BE1070" s="167">
        <f t="shared" si="1300"/>
        <v>0</v>
      </c>
      <c r="BG1070" s="167"/>
    </row>
    <row r="1071" spans="1:59" ht="15.75" thickBot="1">
      <c r="C1071" s="66"/>
      <c r="D1071" s="66"/>
      <c r="E1071" s="66"/>
      <c r="F1071" s="66"/>
      <c r="G1071" s="66"/>
      <c r="H1071" s="66"/>
      <c r="I1071" s="66"/>
      <c r="J1071" s="66"/>
      <c r="K1071" s="66"/>
      <c r="L1071" s="66"/>
      <c r="M1071" s="66"/>
      <c r="N1071" s="66"/>
      <c r="O1071" s="66"/>
      <c r="P1071" s="66"/>
      <c r="Q1071" s="66"/>
      <c r="R1071" s="66"/>
      <c r="S1071" s="66"/>
      <c r="T1071" s="66"/>
      <c r="U1071" s="66"/>
      <c r="V1071" s="66"/>
      <c r="W1071" s="66"/>
      <c r="X1071" s="166"/>
      <c r="Y1071" s="66"/>
      <c r="Z1071" s="66"/>
      <c r="AA1071" s="66"/>
      <c r="AE1071" s="1" t="str">
        <f t="shared" si="1258"/>
        <v/>
      </c>
      <c r="AF1071" s="1">
        <f t="shared" si="1279"/>
        <v>0</v>
      </c>
      <c r="AG1071" s="1">
        <f t="shared" ca="1" si="1284"/>
        <v>19</v>
      </c>
      <c r="AH1071" s="1" t="str">
        <f t="shared" si="1280"/>
        <v/>
      </c>
      <c r="AI1071" s="1" t="str">
        <f t="shared" si="1281"/>
        <v/>
      </c>
      <c r="AJ1071" s="1" t="str">
        <f t="shared" si="1282"/>
        <v/>
      </c>
      <c r="AL1071" s="167">
        <f t="shared" ref="AL1071:BE1071" si="1301">+IF($AE1071="CC",SUMIF($R1071:$V1071,AL$9,$R1090:$V1090),0)</f>
        <v>0</v>
      </c>
      <c r="AM1071" s="167">
        <f t="shared" si="1301"/>
        <v>0</v>
      </c>
      <c r="AN1071" s="167">
        <f t="shared" si="1301"/>
        <v>0</v>
      </c>
      <c r="AO1071" s="167">
        <f t="shared" si="1301"/>
        <v>0</v>
      </c>
      <c r="AP1071" s="167">
        <f t="shared" si="1301"/>
        <v>0</v>
      </c>
      <c r="AQ1071" s="167">
        <f t="shared" si="1301"/>
        <v>0</v>
      </c>
      <c r="AR1071" s="167">
        <f t="shared" si="1301"/>
        <v>0</v>
      </c>
      <c r="AS1071" s="167">
        <f t="shared" si="1301"/>
        <v>0</v>
      </c>
      <c r="AT1071" s="167">
        <f t="shared" si="1301"/>
        <v>0</v>
      </c>
      <c r="AU1071" s="167">
        <f t="shared" si="1301"/>
        <v>0</v>
      </c>
      <c r="AV1071" s="167">
        <f t="shared" si="1301"/>
        <v>0</v>
      </c>
      <c r="AW1071" s="167">
        <f t="shared" si="1301"/>
        <v>0</v>
      </c>
      <c r="AX1071" s="167">
        <f t="shared" si="1301"/>
        <v>0</v>
      </c>
      <c r="AY1071" s="167">
        <f t="shared" si="1301"/>
        <v>0</v>
      </c>
      <c r="AZ1071" s="167">
        <f t="shared" si="1301"/>
        <v>0</v>
      </c>
      <c r="BA1071" s="167">
        <f t="shared" si="1301"/>
        <v>0</v>
      </c>
      <c r="BB1071" s="167">
        <f t="shared" si="1301"/>
        <v>0</v>
      </c>
      <c r="BC1071" s="167">
        <f t="shared" si="1301"/>
        <v>0</v>
      </c>
      <c r="BD1071" s="167">
        <f t="shared" si="1301"/>
        <v>0</v>
      </c>
      <c r="BE1071" s="167">
        <f t="shared" si="1301"/>
        <v>0</v>
      </c>
      <c r="BG1071" s="167"/>
    </row>
    <row r="1072" spans="1:59" ht="23.25" customHeight="1" thickBot="1">
      <c r="A1072" s="927" t="s">
        <v>958</v>
      </c>
      <c r="B1072" s="930" t="s">
        <v>985</v>
      </c>
      <c r="C1072" s="933" t="str">
        <f>IF(LOOKUP(A1065,'Hoja de Cálculo'!$S$20:$S$45,'Hoja de Cálculo'!$V$20:$V$45)="","n.a.",LOOKUP(A1065,'Hoja de Cálculo'!$S$20:$S$45,'Hoja de Cálculo'!$V$20:$V$45))</f>
        <v>n.a.</v>
      </c>
      <c r="D1072" s="933"/>
      <c r="E1072" s="933"/>
      <c r="F1072" s="933"/>
      <c r="G1072" s="933"/>
      <c r="H1072" s="933"/>
      <c r="I1072" s="933"/>
      <c r="J1072" s="933"/>
      <c r="K1072" s="933"/>
      <c r="L1072" s="934"/>
      <c r="M1072" s="934"/>
      <c r="N1072" s="934"/>
      <c r="O1072" s="934"/>
      <c r="P1072" s="934"/>
      <c r="Q1072" s="934"/>
      <c r="R1072" s="934"/>
      <c r="S1072" s="934"/>
      <c r="T1072" s="934"/>
      <c r="U1072" s="934"/>
      <c r="V1072" s="934"/>
      <c r="W1072" s="934"/>
      <c r="X1072" s="934"/>
      <c r="Y1072" s="933"/>
      <c r="Z1072" s="933"/>
      <c r="AA1072" s="935"/>
      <c r="AB1072" s="936" t="s">
        <v>924</v>
      </c>
      <c r="AE1072" s="1" t="str">
        <f t="shared" si="1258"/>
        <v/>
      </c>
      <c r="AF1072" s="1">
        <f t="shared" si="1279"/>
        <v>0</v>
      </c>
      <c r="AG1072" s="1">
        <f t="shared" ca="1" si="1284"/>
        <v>19</v>
      </c>
      <c r="AH1072" s="1" t="str">
        <f t="shared" si="1280"/>
        <v/>
      </c>
      <c r="AI1072" s="1" t="str">
        <f t="shared" si="1281"/>
        <v/>
      </c>
      <c r="AJ1072" s="1" t="str">
        <f t="shared" si="1282"/>
        <v/>
      </c>
      <c r="AL1072" s="167">
        <f t="shared" ref="AL1072:BE1072" si="1302">+IF($AE1072="CC",SUMIF($R1072:$V1072,AL$9,$R1091:$V1091),0)</f>
        <v>0</v>
      </c>
      <c r="AM1072" s="167">
        <f t="shared" si="1302"/>
        <v>0</v>
      </c>
      <c r="AN1072" s="167">
        <f t="shared" si="1302"/>
        <v>0</v>
      </c>
      <c r="AO1072" s="167">
        <f t="shared" si="1302"/>
        <v>0</v>
      </c>
      <c r="AP1072" s="167">
        <f t="shared" si="1302"/>
        <v>0</v>
      </c>
      <c r="AQ1072" s="167">
        <f t="shared" si="1302"/>
        <v>0</v>
      </c>
      <c r="AR1072" s="167">
        <f t="shared" si="1302"/>
        <v>0</v>
      </c>
      <c r="AS1072" s="167">
        <f t="shared" si="1302"/>
        <v>0</v>
      </c>
      <c r="AT1072" s="167">
        <f t="shared" si="1302"/>
        <v>0</v>
      </c>
      <c r="AU1072" s="167">
        <f t="shared" si="1302"/>
        <v>0</v>
      </c>
      <c r="AV1072" s="167">
        <f t="shared" si="1302"/>
        <v>0</v>
      </c>
      <c r="AW1072" s="167">
        <f t="shared" si="1302"/>
        <v>0</v>
      </c>
      <c r="AX1072" s="167">
        <f t="shared" si="1302"/>
        <v>0</v>
      </c>
      <c r="AY1072" s="167">
        <f t="shared" si="1302"/>
        <v>0</v>
      </c>
      <c r="AZ1072" s="167">
        <f t="shared" si="1302"/>
        <v>0</v>
      </c>
      <c r="BA1072" s="167">
        <f t="shared" si="1302"/>
        <v>0</v>
      </c>
      <c r="BB1072" s="167">
        <f t="shared" si="1302"/>
        <v>0</v>
      </c>
      <c r="BC1072" s="167">
        <f t="shared" si="1302"/>
        <v>0</v>
      </c>
      <c r="BD1072" s="167">
        <f t="shared" si="1302"/>
        <v>0</v>
      </c>
      <c r="BE1072" s="167">
        <f t="shared" si="1302"/>
        <v>0</v>
      </c>
      <c r="BG1072" s="167"/>
    </row>
    <row r="1073" spans="1:59" ht="15.75" customHeight="1">
      <c r="A1073" s="928"/>
      <c r="B1073" s="931"/>
      <c r="C1073" s="939" t="s">
        <v>925</v>
      </c>
      <c r="D1073" s="941" t="s">
        <v>926</v>
      </c>
      <c r="E1073" s="942"/>
      <c r="F1073" s="942"/>
      <c r="G1073" s="943"/>
      <c r="H1073" s="947" t="s">
        <v>927</v>
      </c>
      <c r="I1073" s="947" t="s">
        <v>928</v>
      </c>
      <c r="J1073" s="941" t="s">
        <v>929</v>
      </c>
      <c r="K1073" s="942"/>
      <c r="L1073" s="949" t="s">
        <v>49</v>
      </c>
      <c r="M1073" s="950"/>
      <c r="N1073" s="950"/>
      <c r="O1073" s="950"/>
      <c r="P1073" s="950"/>
      <c r="Q1073" s="951" t="s">
        <v>930</v>
      </c>
      <c r="R1073" s="953" t="s">
        <v>931</v>
      </c>
      <c r="S1073" s="954"/>
      <c r="T1073" s="954"/>
      <c r="U1073" s="954"/>
      <c r="V1073" s="955"/>
      <c r="W1073" s="954" t="s">
        <v>930</v>
      </c>
      <c r="X1073" s="957" t="s">
        <v>934</v>
      </c>
      <c r="Y1073" s="959" t="s">
        <v>932</v>
      </c>
      <c r="Z1073" s="961" t="s">
        <v>933</v>
      </c>
      <c r="AA1073" s="962"/>
      <c r="AB1073" s="937"/>
      <c r="AE1073" s="1" t="str">
        <f t="shared" si="1258"/>
        <v/>
      </c>
      <c r="AF1073" s="1">
        <f t="shared" si="1279"/>
        <v>0</v>
      </c>
      <c r="AG1073" s="1">
        <f t="shared" ca="1" si="1284"/>
        <v>19</v>
      </c>
      <c r="AH1073" s="1" t="str">
        <f t="shared" si="1280"/>
        <v/>
      </c>
      <c r="AI1073" s="1" t="str">
        <f t="shared" si="1281"/>
        <v/>
      </c>
      <c r="AJ1073" s="1" t="str">
        <f t="shared" si="1282"/>
        <v/>
      </c>
      <c r="AL1073" s="167">
        <f t="shared" ref="AL1073:BE1073" si="1303">+IF($AE1073="CC",SUMIF($R1073:$V1073,AL$9,$R1092:$V1092),0)</f>
        <v>0</v>
      </c>
      <c r="AM1073" s="167">
        <f t="shared" si="1303"/>
        <v>0</v>
      </c>
      <c r="AN1073" s="167">
        <f t="shared" si="1303"/>
        <v>0</v>
      </c>
      <c r="AO1073" s="167">
        <f t="shared" si="1303"/>
        <v>0</v>
      </c>
      <c r="AP1073" s="167">
        <f t="shared" si="1303"/>
        <v>0</v>
      </c>
      <c r="AQ1073" s="167">
        <f t="shared" si="1303"/>
        <v>0</v>
      </c>
      <c r="AR1073" s="167">
        <f t="shared" si="1303"/>
        <v>0</v>
      </c>
      <c r="AS1073" s="167">
        <f t="shared" si="1303"/>
        <v>0</v>
      </c>
      <c r="AT1073" s="167">
        <f t="shared" si="1303"/>
        <v>0</v>
      </c>
      <c r="AU1073" s="167">
        <f t="shared" si="1303"/>
        <v>0</v>
      </c>
      <c r="AV1073" s="167">
        <f t="shared" si="1303"/>
        <v>0</v>
      </c>
      <c r="AW1073" s="167">
        <f t="shared" si="1303"/>
        <v>0</v>
      </c>
      <c r="AX1073" s="167">
        <f t="shared" si="1303"/>
        <v>0</v>
      </c>
      <c r="AY1073" s="167">
        <f t="shared" si="1303"/>
        <v>0</v>
      </c>
      <c r="AZ1073" s="167">
        <f t="shared" si="1303"/>
        <v>0</v>
      </c>
      <c r="BA1073" s="167">
        <f t="shared" si="1303"/>
        <v>0</v>
      </c>
      <c r="BB1073" s="167">
        <f t="shared" si="1303"/>
        <v>0</v>
      </c>
      <c r="BC1073" s="167">
        <f t="shared" si="1303"/>
        <v>0</v>
      </c>
      <c r="BD1073" s="167">
        <f t="shared" si="1303"/>
        <v>0</v>
      </c>
      <c r="BE1073" s="167">
        <f t="shared" si="1303"/>
        <v>0</v>
      </c>
      <c r="BG1073" s="167"/>
    </row>
    <row r="1074" spans="1:59" ht="15.75" thickBot="1">
      <c r="A1074" s="929"/>
      <c r="B1074" s="932"/>
      <c r="C1074" s="940"/>
      <c r="D1074" s="944"/>
      <c r="E1074" s="945"/>
      <c r="F1074" s="945"/>
      <c r="G1074" s="946"/>
      <c r="H1074" s="948"/>
      <c r="I1074" s="948"/>
      <c r="J1074" s="944"/>
      <c r="K1074" s="945"/>
      <c r="L1074" s="312" t="s">
        <v>1</v>
      </c>
      <c r="M1074" s="313" t="s">
        <v>2</v>
      </c>
      <c r="N1074" s="313" t="s">
        <v>3</v>
      </c>
      <c r="O1074" s="313" t="s">
        <v>4</v>
      </c>
      <c r="P1074" s="313" t="s">
        <v>5</v>
      </c>
      <c r="Q1074" s="952"/>
      <c r="R1074" s="312">
        <v>7</v>
      </c>
      <c r="S1074" s="313">
        <v>5</v>
      </c>
      <c r="T1074" s="313">
        <v>9</v>
      </c>
      <c r="U1074" s="313">
        <v>1</v>
      </c>
      <c r="V1074" s="314">
        <v>1</v>
      </c>
      <c r="W1074" s="956"/>
      <c r="X1074" s="958"/>
      <c r="Y1074" s="960"/>
      <c r="Z1074" s="315" t="s">
        <v>935</v>
      </c>
      <c r="AA1074" s="316" t="s">
        <v>936</v>
      </c>
      <c r="AB1074" s="938"/>
      <c r="AE1074" s="1" t="str">
        <f t="shared" si="1258"/>
        <v>CC</v>
      </c>
      <c r="AF1074" s="1">
        <f t="shared" si="1279"/>
        <v>0</v>
      </c>
      <c r="AG1074" s="1">
        <f t="shared" ca="1" si="1284"/>
        <v>19</v>
      </c>
      <c r="AH1074" s="1" t="str">
        <f t="shared" si="1280"/>
        <v/>
      </c>
      <c r="AI1074" s="1" t="str">
        <f t="shared" si="1281"/>
        <v/>
      </c>
      <c r="AJ1074" s="1" t="str">
        <f t="shared" si="1282"/>
        <v/>
      </c>
      <c r="AL1074" s="167">
        <f t="shared" ref="AL1074:BE1074" si="1304">+IF($AE1074="CC",SUMIF($R1074:$V1074,AL$9,$R1093:$V1093),0)</f>
        <v>0</v>
      </c>
      <c r="AM1074" s="167">
        <f t="shared" si="1304"/>
        <v>0</v>
      </c>
      <c r="AN1074" s="167">
        <f t="shared" si="1304"/>
        <v>0</v>
      </c>
      <c r="AO1074" s="167">
        <f t="shared" si="1304"/>
        <v>0</v>
      </c>
      <c r="AP1074" s="167">
        <f t="shared" si="1304"/>
        <v>0</v>
      </c>
      <c r="AQ1074" s="167">
        <f t="shared" si="1304"/>
        <v>0</v>
      </c>
      <c r="AR1074" s="167">
        <f t="shared" si="1304"/>
        <v>0</v>
      </c>
      <c r="AS1074" s="167">
        <f t="shared" si="1304"/>
        <v>0</v>
      </c>
      <c r="AT1074" s="167">
        <f t="shared" si="1304"/>
        <v>0</v>
      </c>
      <c r="AU1074" s="167">
        <f t="shared" si="1304"/>
        <v>0</v>
      </c>
      <c r="AV1074" s="167">
        <f t="shared" si="1304"/>
        <v>0</v>
      </c>
      <c r="AW1074" s="167">
        <f t="shared" si="1304"/>
        <v>0</v>
      </c>
      <c r="AX1074" s="167">
        <f t="shared" si="1304"/>
        <v>0</v>
      </c>
      <c r="AY1074" s="167">
        <f t="shared" si="1304"/>
        <v>0</v>
      </c>
      <c r="AZ1074" s="167">
        <f t="shared" si="1304"/>
        <v>0</v>
      </c>
      <c r="BA1074" s="167">
        <f t="shared" si="1304"/>
        <v>0</v>
      </c>
      <c r="BB1074" s="167">
        <f t="shared" si="1304"/>
        <v>0</v>
      </c>
      <c r="BC1074" s="167">
        <f t="shared" si="1304"/>
        <v>0</v>
      </c>
      <c r="BD1074" s="167">
        <f t="shared" si="1304"/>
        <v>0</v>
      </c>
      <c r="BE1074" s="167">
        <f t="shared" si="1304"/>
        <v>0</v>
      </c>
      <c r="BG1074" s="167"/>
    </row>
    <row r="1075" spans="1:59">
      <c r="A1075" s="97"/>
      <c r="B1075" s="98"/>
      <c r="C1075" s="317">
        <v>1</v>
      </c>
      <c r="D1075" s="924"/>
      <c r="E1075" s="925"/>
      <c r="F1075" s="925"/>
      <c r="G1075" s="926"/>
      <c r="H1075" s="46"/>
      <c r="I1075" s="46"/>
      <c r="J1075" s="924"/>
      <c r="K1075" s="925"/>
      <c r="L1075" s="47"/>
      <c r="M1075" s="48"/>
      <c r="N1075" s="48"/>
      <c r="O1075" s="48"/>
      <c r="P1075" s="48"/>
      <c r="Q1075" s="318">
        <f>+SUM(L1075:P1075)</f>
        <v>0</v>
      </c>
      <c r="R1075" s="47"/>
      <c r="S1075" s="59"/>
      <c r="T1075" s="59"/>
      <c r="U1075" s="59"/>
      <c r="V1075" s="62"/>
      <c r="W1075" s="319">
        <f>+SUM(Q1075:V1075)</f>
        <v>0</v>
      </c>
      <c r="X1075" s="320">
        <f t="shared" ref="X1075:X1092" si="1305">IF(W1075=0,0,IF(W1075&gt;48,"E",IF(W1075&lt;44,0,IF(A1075="A",0,48-W1075))))</f>
        <v>0</v>
      </c>
      <c r="Y1075" s="321">
        <f>+IF(X1075="E","E",(W1075+X1075))</f>
        <v>0</v>
      </c>
      <c r="Z1075" s="57"/>
      <c r="AA1075" s="333">
        <f>+IF(Y1075="E","E",(Y1075-Z1075))</f>
        <v>0</v>
      </c>
      <c r="AB1075" s="323" t="str">
        <f>IF(A1075="A","√",IF('Formulario 1'!$D$11=8,IF('Cuadro de Personal'!Q1075&gt;30,"E",IF(Y1075&gt;48,"E","√")),IF(Y1075&gt;48,"E","√")))</f>
        <v>√</v>
      </c>
      <c r="AC1075" s="1">
        <f>+IF(AB1075="√",1,0)</f>
        <v>1</v>
      </c>
      <c r="AE1075" s="1" t="str">
        <f t="shared" si="1258"/>
        <v/>
      </c>
      <c r="AF1075" s="1">
        <f t="shared" si="1279"/>
        <v>0</v>
      </c>
      <c r="AG1075" s="1">
        <f t="shared" ca="1" si="1284"/>
        <v>19</v>
      </c>
      <c r="AH1075" s="1" t="str">
        <f t="shared" si="1280"/>
        <v/>
      </c>
      <c r="AI1075" s="1" t="str">
        <f t="shared" si="1281"/>
        <v/>
      </c>
      <c r="AJ1075" s="1" t="str">
        <f t="shared" si="1282"/>
        <v/>
      </c>
      <c r="AL1075" s="167">
        <f t="shared" ref="AL1075:BE1075" si="1306">+IF($AE1075="CC",SUMIF($R1075:$V1075,AL$9,$R1094:$V1094),0)</f>
        <v>0</v>
      </c>
      <c r="AM1075" s="167">
        <f t="shared" si="1306"/>
        <v>0</v>
      </c>
      <c r="AN1075" s="167">
        <f t="shared" si="1306"/>
        <v>0</v>
      </c>
      <c r="AO1075" s="167">
        <f t="shared" si="1306"/>
        <v>0</v>
      </c>
      <c r="AP1075" s="167">
        <f t="shared" si="1306"/>
        <v>0</v>
      </c>
      <c r="AQ1075" s="167">
        <f t="shared" si="1306"/>
        <v>0</v>
      </c>
      <c r="AR1075" s="167">
        <f t="shared" si="1306"/>
        <v>0</v>
      </c>
      <c r="AS1075" s="167">
        <f t="shared" si="1306"/>
        <v>0</v>
      </c>
      <c r="AT1075" s="167">
        <f t="shared" si="1306"/>
        <v>0</v>
      </c>
      <c r="AU1075" s="167">
        <f t="shared" si="1306"/>
        <v>0</v>
      </c>
      <c r="AV1075" s="167">
        <f t="shared" si="1306"/>
        <v>0</v>
      </c>
      <c r="AW1075" s="167">
        <f t="shared" si="1306"/>
        <v>0</v>
      </c>
      <c r="AX1075" s="167">
        <f t="shared" si="1306"/>
        <v>0</v>
      </c>
      <c r="AY1075" s="167">
        <f t="shared" si="1306"/>
        <v>0</v>
      </c>
      <c r="AZ1075" s="167">
        <f t="shared" si="1306"/>
        <v>0</v>
      </c>
      <c r="BA1075" s="167">
        <f t="shared" si="1306"/>
        <v>0</v>
      </c>
      <c r="BB1075" s="167">
        <f t="shared" si="1306"/>
        <v>0</v>
      </c>
      <c r="BC1075" s="167">
        <f t="shared" si="1306"/>
        <v>0</v>
      </c>
      <c r="BD1075" s="167">
        <f t="shared" si="1306"/>
        <v>0</v>
      </c>
      <c r="BE1075" s="167">
        <f t="shared" si="1306"/>
        <v>0</v>
      </c>
      <c r="BG1075" s="167"/>
    </row>
    <row r="1076" spans="1:59">
      <c r="A1076" s="93"/>
      <c r="B1076" s="94"/>
      <c r="C1076" s="324">
        <v>2</v>
      </c>
      <c r="D1076" s="832"/>
      <c r="E1076" s="833"/>
      <c r="F1076" s="833"/>
      <c r="G1076" s="834"/>
      <c r="H1076" s="49"/>
      <c r="I1076" s="50"/>
      <c r="J1076" s="866"/>
      <c r="K1076" s="867"/>
      <c r="L1076" s="51"/>
      <c r="M1076" s="52"/>
      <c r="N1076" s="52"/>
      <c r="O1076" s="52"/>
      <c r="P1076" s="52"/>
      <c r="Q1076" s="318">
        <f t="shared" ref="Q1076:Q1092" si="1307">+SUM(L1076:P1076)</f>
        <v>0</v>
      </c>
      <c r="R1076" s="51"/>
      <c r="S1076" s="60"/>
      <c r="T1076" s="59"/>
      <c r="U1076" s="59"/>
      <c r="V1076" s="63"/>
      <c r="W1076" s="319">
        <f t="shared" ref="W1076:W1092" si="1308">+SUM(Q1076:V1076)</f>
        <v>0</v>
      </c>
      <c r="X1076" s="320">
        <f t="shared" si="1305"/>
        <v>0</v>
      </c>
      <c r="Y1076" s="325">
        <f>+IF(X1076="E","E",(W1076+X1076))</f>
        <v>0</v>
      </c>
      <c r="Z1076" s="51"/>
      <c r="AA1076" s="334">
        <f>+IF(Y1076="E","E",(Y1076-Z1076))</f>
        <v>0</v>
      </c>
      <c r="AB1076" s="327" t="str">
        <f>IF(A1076="A","√",IF('Formulario 1'!$D$11=8,IF('Cuadro de Personal'!Q1076&gt;30,"E",IF(Y1076&gt;48,"E","√")),IF(Y1076&gt;48,"E","√")))</f>
        <v>√</v>
      </c>
      <c r="AC1076" s="1">
        <f t="shared" ref="AC1076:AC1092" si="1309">+IF(AB1076="√",1,0)</f>
        <v>1</v>
      </c>
      <c r="AE1076" s="1" t="str">
        <f t="shared" si="1258"/>
        <v/>
      </c>
      <c r="AF1076" s="1">
        <f t="shared" si="1279"/>
        <v>0</v>
      </c>
      <c r="AG1076" s="1">
        <f t="shared" ca="1" si="1284"/>
        <v>19</v>
      </c>
      <c r="AH1076" s="1" t="str">
        <f t="shared" si="1280"/>
        <v/>
      </c>
      <c r="AI1076" s="1" t="str">
        <f t="shared" si="1281"/>
        <v/>
      </c>
      <c r="AJ1076" s="1" t="str">
        <f t="shared" si="1282"/>
        <v/>
      </c>
      <c r="AL1076" s="167">
        <f t="shared" ref="AL1076:BE1076" si="1310">+IF($AE1076="CC",SUMIF($R1076:$V1076,AL$9,$R1095:$V1095),0)</f>
        <v>0</v>
      </c>
      <c r="AM1076" s="167">
        <f t="shared" si="1310"/>
        <v>0</v>
      </c>
      <c r="AN1076" s="167">
        <f t="shared" si="1310"/>
        <v>0</v>
      </c>
      <c r="AO1076" s="167">
        <f t="shared" si="1310"/>
        <v>0</v>
      </c>
      <c r="AP1076" s="167">
        <f t="shared" si="1310"/>
        <v>0</v>
      </c>
      <c r="AQ1076" s="167">
        <f t="shared" si="1310"/>
        <v>0</v>
      </c>
      <c r="AR1076" s="167">
        <f t="shared" si="1310"/>
        <v>0</v>
      </c>
      <c r="AS1076" s="167">
        <f t="shared" si="1310"/>
        <v>0</v>
      </c>
      <c r="AT1076" s="167">
        <f t="shared" si="1310"/>
        <v>0</v>
      </c>
      <c r="AU1076" s="167">
        <f t="shared" si="1310"/>
        <v>0</v>
      </c>
      <c r="AV1076" s="167">
        <f t="shared" si="1310"/>
        <v>0</v>
      </c>
      <c r="AW1076" s="167">
        <f t="shared" si="1310"/>
        <v>0</v>
      </c>
      <c r="AX1076" s="167">
        <f t="shared" si="1310"/>
        <v>0</v>
      </c>
      <c r="AY1076" s="167">
        <f t="shared" si="1310"/>
        <v>0</v>
      </c>
      <c r="AZ1076" s="167">
        <f t="shared" si="1310"/>
        <v>0</v>
      </c>
      <c r="BA1076" s="167">
        <f t="shared" si="1310"/>
        <v>0</v>
      </c>
      <c r="BB1076" s="167">
        <f t="shared" si="1310"/>
        <v>0</v>
      </c>
      <c r="BC1076" s="167">
        <f t="shared" si="1310"/>
        <v>0</v>
      </c>
      <c r="BD1076" s="167">
        <f t="shared" si="1310"/>
        <v>0</v>
      </c>
      <c r="BE1076" s="167">
        <f t="shared" si="1310"/>
        <v>0</v>
      </c>
      <c r="BG1076" s="167"/>
    </row>
    <row r="1077" spans="1:59">
      <c r="A1077" s="93"/>
      <c r="B1077" s="94"/>
      <c r="C1077" s="324">
        <v>3</v>
      </c>
      <c r="D1077" s="832"/>
      <c r="E1077" s="833"/>
      <c r="F1077" s="833"/>
      <c r="G1077" s="834"/>
      <c r="H1077" s="49"/>
      <c r="I1077" s="50"/>
      <c r="J1077" s="866"/>
      <c r="K1077" s="867"/>
      <c r="L1077" s="51"/>
      <c r="M1077" s="52"/>
      <c r="N1077" s="52"/>
      <c r="O1077" s="52"/>
      <c r="P1077" s="52"/>
      <c r="Q1077" s="318">
        <f t="shared" si="1307"/>
        <v>0</v>
      </c>
      <c r="R1077" s="51"/>
      <c r="S1077" s="60"/>
      <c r="T1077" s="59"/>
      <c r="U1077" s="59"/>
      <c r="V1077" s="63"/>
      <c r="W1077" s="319">
        <f t="shared" si="1308"/>
        <v>0</v>
      </c>
      <c r="X1077" s="320">
        <f t="shared" si="1305"/>
        <v>0</v>
      </c>
      <c r="Y1077" s="325">
        <f t="shared" ref="Y1077:Y1092" si="1311">+IF(X1077="E","E",(W1077+X1077))</f>
        <v>0</v>
      </c>
      <c r="Z1077" s="51"/>
      <c r="AA1077" s="334">
        <f t="shared" ref="AA1077:AA1092" si="1312">+IF(Y1077="E","E",(Y1077-Z1077))</f>
        <v>0</v>
      </c>
      <c r="AB1077" s="327" t="str">
        <f>IF(A1077="A","√",IF('Formulario 1'!$D$11=8,IF('Cuadro de Personal'!Q1077&gt;30,"E",IF(Y1077&gt;48,"E","√")),IF(Y1077&gt;48,"E","√")))</f>
        <v>√</v>
      </c>
      <c r="AC1077" s="1">
        <f t="shared" si="1309"/>
        <v>1</v>
      </c>
      <c r="AE1077" s="1" t="str">
        <f t="shared" si="1258"/>
        <v/>
      </c>
      <c r="AF1077" s="1">
        <f t="shared" si="1279"/>
        <v>0</v>
      </c>
      <c r="AG1077" s="1">
        <f t="shared" ca="1" si="1284"/>
        <v>19</v>
      </c>
      <c r="AH1077" s="1" t="str">
        <f t="shared" si="1280"/>
        <v/>
      </c>
      <c r="AI1077" s="1" t="str">
        <f t="shared" si="1281"/>
        <v/>
      </c>
      <c r="AJ1077" s="1" t="str">
        <f t="shared" si="1282"/>
        <v/>
      </c>
      <c r="AL1077" s="167">
        <f t="shared" ref="AL1077:BE1077" si="1313">+IF($AE1077="CC",SUMIF($R1077:$V1077,AL$9,$R1096:$V1096),0)</f>
        <v>0</v>
      </c>
      <c r="AM1077" s="167">
        <f t="shared" si="1313"/>
        <v>0</v>
      </c>
      <c r="AN1077" s="167">
        <f t="shared" si="1313"/>
        <v>0</v>
      </c>
      <c r="AO1077" s="167">
        <f t="shared" si="1313"/>
        <v>0</v>
      </c>
      <c r="AP1077" s="167">
        <f t="shared" si="1313"/>
        <v>0</v>
      </c>
      <c r="AQ1077" s="167">
        <f t="shared" si="1313"/>
        <v>0</v>
      </c>
      <c r="AR1077" s="167">
        <f t="shared" si="1313"/>
        <v>0</v>
      </c>
      <c r="AS1077" s="167">
        <f t="shared" si="1313"/>
        <v>0</v>
      </c>
      <c r="AT1077" s="167">
        <f t="shared" si="1313"/>
        <v>0</v>
      </c>
      <c r="AU1077" s="167">
        <f t="shared" si="1313"/>
        <v>0</v>
      </c>
      <c r="AV1077" s="167">
        <f t="shared" si="1313"/>
        <v>0</v>
      </c>
      <c r="AW1077" s="167">
        <f t="shared" si="1313"/>
        <v>0</v>
      </c>
      <c r="AX1077" s="167">
        <f t="shared" si="1313"/>
        <v>0</v>
      </c>
      <c r="AY1077" s="167">
        <f t="shared" si="1313"/>
        <v>0</v>
      </c>
      <c r="AZ1077" s="167">
        <f t="shared" si="1313"/>
        <v>0</v>
      </c>
      <c r="BA1077" s="167">
        <f t="shared" si="1313"/>
        <v>0</v>
      </c>
      <c r="BB1077" s="167">
        <f t="shared" si="1313"/>
        <v>0</v>
      </c>
      <c r="BC1077" s="167">
        <f t="shared" si="1313"/>
        <v>0</v>
      </c>
      <c r="BD1077" s="167">
        <f t="shared" si="1313"/>
        <v>0</v>
      </c>
      <c r="BE1077" s="167">
        <f t="shared" si="1313"/>
        <v>0</v>
      </c>
      <c r="BG1077" s="167"/>
    </row>
    <row r="1078" spans="1:59">
      <c r="A1078" s="93"/>
      <c r="B1078" s="94"/>
      <c r="C1078" s="324">
        <v>4</v>
      </c>
      <c r="D1078" s="832"/>
      <c r="E1078" s="833"/>
      <c r="F1078" s="833"/>
      <c r="G1078" s="834"/>
      <c r="H1078" s="49"/>
      <c r="I1078" s="50"/>
      <c r="J1078" s="866"/>
      <c r="K1078" s="867"/>
      <c r="L1078" s="51"/>
      <c r="M1078" s="52"/>
      <c r="N1078" s="52"/>
      <c r="O1078" s="52"/>
      <c r="P1078" s="52"/>
      <c r="Q1078" s="318">
        <f t="shared" si="1307"/>
        <v>0</v>
      </c>
      <c r="R1078" s="51"/>
      <c r="S1078" s="60"/>
      <c r="T1078" s="59"/>
      <c r="U1078" s="59"/>
      <c r="V1078" s="63"/>
      <c r="W1078" s="319">
        <f t="shared" si="1308"/>
        <v>0</v>
      </c>
      <c r="X1078" s="320">
        <f t="shared" si="1305"/>
        <v>0</v>
      </c>
      <c r="Y1078" s="325">
        <f t="shared" si="1311"/>
        <v>0</v>
      </c>
      <c r="Z1078" s="51"/>
      <c r="AA1078" s="334">
        <f t="shared" si="1312"/>
        <v>0</v>
      </c>
      <c r="AB1078" s="327" t="str">
        <f>IF(A1078="A","√",IF('Formulario 1'!$D$11=8,IF('Cuadro de Personal'!Q1078&gt;30,"E",IF(Y1078&gt;48,"E","√")),IF(Y1078&gt;48,"E","√")))</f>
        <v>√</v>
      </c>
      <c r="AC1078" s="1">
        <f t="shared" si="1309"/>
        <v>1</v>
      </c>
      <c r="AE1078" s="1" t="str">
        <f t="shared" si="1258"/>
        <v/>
      </c>
      <c r="AF1078" s="1">
        <f t="shared" si="1279"/>
        <v>0</v>
      </c>
      <c r="AG1078" s="1">
        <f t="shared" ca="1" si="1284"/>
        <v>19</v>
      </c>
      <c r="AH1078" s="1" t="str">
        <f t="shared" si="1280"/>
        <v/>
      </c>
      <c r="AI1078" s="1" t="str">
        <f t="shared" si="1281"/>
        <v/>
      </c>
      <c r="AJ1078" s="1" t="str">
        <f t="shared" si="1282"/>
        <v/>
      </c>
      <c r="AL1078" s="167">
        <f t="shared" ref="AL1078:BE1078" si="1314">+IF($AE1078="CC",SUMIF($R1078:$V1078,AL$9,$R1097:$V1097),0)</f>
        <v>0</v>
      </c>
      <c r="AM1078" s="167">
        <f t="shared" si="1314"/>
        <v>0</v>
      </c>
      <c r="AN1078" s="167">
        <f t="shared" si="1314"/>
        <v>0</v>
      </c>
      <c r="AO1078" s="167">
        <f t="shared" si="1314"/>
        <v>0</v>
      </c>
      <c r="AP1078" s="167">
        <f t="shared" si="1314"/>
        <v>0</v>
      </c>
      <c r="AQ1078" s="167">
        <f t="shared" si="1314"/>
        <v>0</v>
      </c>
      <c r="AR1078" s="167">
        <f t="shared" si="1314"/>
        <v>0</v>
      </c>
      <c r="AS1078" s="167">
        <f t="shared" si="1314"/>
        <v>0</v>
      </c>
      <c r="AT1078" s="167">
        <f t="shared" si="1314"/>
        <v>0</v>
      </c>
      <c r="AU1078" s="167">
        <f t="shared" si="1314"/>
        <v>0</v>
      </c>
      <c r="AV1078" s="167">
        <f t="shared" si="1314"/>
        <v>0</v>
      </c>
      <c r="AW1078" s="167">
        <f t="shared" si="1314"/>
        <v>0</v>
      </c>
      <c r="AX1078" s="167">
        <f t="shared" si="1314"/>
        <v>0</v>
      </c>
      <c r="AY1078" s="167">
        <f t="shared" si="1314"/>
        <v>0</v>
      </c>
      <c r="AZ1078" s="167">
        <f t="shared" si="1314"/>
        <v>0</v>
      </c>
      <c r="BA1078" s="167">
        <f t="shared" si="1314"/>
        <v>0</v>
      </c>
      <c r="BB1078" s="167">
        <f t="shared" si="1314"/>
        <v>0</v>
      </c>
      <c r="BC1078" s="167">
        <f t="shared" si="1314"/>
        <v>0</v>
      </c>
      <c r="BD1078" s="167">
        <f t="shared" si="1314"/>
        <v>0</v>
      </c>
      <c r="BE1078" s="167">
        <f t="shared" si="1314"/>
        <v>0</v>
      </c>
      <c r="BG1078" s="167"/>
    </row>
    <row r="1079" spans="1:59">
      <c r="A1079" s="93"/>
      <c r="B1079" s="94"/>
      <c r="C1079" s="324">
        <v>5</v>
      </c>
      <c r="D1079" s="832"/>
      <c r="E1079" s="833"/>
      <c r="F1079" s="833"/>
      <c r="G1079" s="834"/>
      <c r="H1079" s="49"/>
      <c r="I1079" s="50"/>
      <c r="J1079" s="866"/>
      <c r="K1079" s="867"/>
      <c r="L1079" s="51"/>
      <c r="M1079" s="52"/>
      <c r="N1079" s="52"/>
      <c r="O1079" s="52"/>
      <c r="P1079" s="52"/>
      <c r="Q1079" s="318">
        <f t="shared" si="1307"/>
        <v>0</v>
      </c>
      <c r="R1079" s="51"/>
      <c r="S1079" s="60"/>
      <c r="T1079" s="59"/>
      <c r="U1079" s="59"/>
      <c r="V1079" s="63"/>
      <c r="W1079" s="319">
        <f t="shared" si="1308"/>
        <v>0</v>
      </c>
      <c r="X1079" s="320">
        <f t="shared" si="1305"/>
        <v>0</v>
      </c>
      <c r="Y1079" s="325">
        <f t="shared" si="1311"/>
        <v>0</v>
      </c>
      <c r="Z1079" s="51"/>
      <c r="AA1079" s="334">
        <f t="shared" si="1312"/>
        <v>0</v>
      </c>
      <c r="AB1079" s="327" t="str">
        <f>IF(A1079="A","√",IF('Formulario 1'!$D$11=8,IF('Cuadro de Personal'!Q1079&gt;30,"E",IF(Y1079&gt;48,"E","√")),IF(Y1079&gt;48,"E","√")))</f>
        <v>√</v>
      </c>
      <c r="AC1079" s="1">
        <f t="shared" si="1309"/>
        <v>1</v>
      </c>
      <c r="AE1079" s="1" t="str">
        <f t="shared" si="1258"/>
        <v/>
      </c>
      <c r="AF1079" s="1">
        <f t="shared" si="1279"/>
        <v>0</v>
      </c>
      <c r="AG1079" s="1">
        <f t="shared" ca="1" si="1284"/>
        <v>19</v>
      </c>
      <c r="AH1079" s="1" t="str">
        <f t="shared" si="1280"/>
        <v/>
      </c>
      <c r="AI1079" s="1" t="str">
        <f t="shared" si="1281"/>
        <v/>
      </c>
      <c r="AJ1079" s="1" t="str">
        <f t="shared" si="1282"/>
        <v/>
      </c>
      <c r="AL1079" s="167">
        <f t="shared" ref="AL1079:BE1079" si="1315">+IF($AE1079="CC",SUMIF($R1079:$V1079,AL$9,$R1098:$V1098),0)</f>
        <v>0</v>
      </c>
      <c r="AM1079" s="167">
        <f t="shared" si="1315"/>
        <v>0</v>
      </c>
      <c r="AN1079" s="167">
        <f t="shared" si="1315"/>
        <v>0</v>
      </c>
      <c r="AO1079" s="167">
        <f t="shared" si="1315"/>
        <v>0</v>
      </c>
      <c r="AP1079" s="167">
        <f t="shared" si="1315"/>
        <v>0</v>
      </c>
      <c r="AQ1079" s="167">
        <f t="shared" si="1315"/>
        <v>0</v>
      </c>
      <c r="AR1079" s="167">
        <f t="shared" si="1315"/>
        <v>0</v>
      </c>
      <c r="AS1079" s="167">
        <f t="shared" si="1315"/>
        <v>0</v>
      </c>
      <c r="AT1079" s="167">
        <f t="shared" si="1315"/>
        <v>0</v>
      </c>
      <c r="AU1079" s="167">
        <f t="shared" si="1315"/>
        <v>0</v>
      </c>
      <c r="AV1079" s="167">
        <f t="shared" si="1315"/>
        <v>0</v>
      </c>
      <c r="AW1079" s="167">
        <f t="shared" si="1315"/>
        <v>0</v>
      </c>
      <c r="AX1079" s="167">
        <f t="shared" si="1315"/>
        <v>0</v>
      </c>
      <c r="AY1079" s="167">
        <f t="shared" si="1315"/>
        <v>0</v>
      </c>
      <c r="AZ1079" s="167">
        <f t="shared" si="1315"/>
        <v>0</v>
      </c>
      <c r="BA1079" s="167">
        <f t="shared" si="1315"/>
        <v>0</v>
      </c>
      <c r="BB1079" s="167">
        <f t="shared" si="1315"/>
        <v>0</v>
      </c>
      <c r="BC1079" s="167">
        <f t="shared" si="1315"/>
        <v>0</v>
      </c>
      <c r="BD1079" s="167">
        <f t="shared" si="1315"/>
        <v>0</v>
      </c>
      <c r="BE1079" s="167">
        <f t="shared" si="1315"/>
        <v>0</v>
      </c>
      <c r="BG1079" s="167"/>
    </row>
    <row r="1080" spans="1:59">
      <c r="A1080" s="93"/>
      <c r="B1080" s="94"/>
      <c r="C1080" s="324">
        <v>6</v>
      </c>
      <c r="D1080" s="832"/>
      <c r="E1080" s="833"/>
      <c r="F1080" s="833"/>
      <c r="G1080" s="834"/>
      <c r="H1080" s="49"/>
      <c r="I1080" s="50"/>
      <c r="J1080" s="866"/>
      <c r="K1080" s="867"/>
      <c r="L1080" s="51"/>
      <c r="M1080" s="52"/>
      <c r="N1080" s="52"/>
      <c r="O1080" s="52"/>
      <c r="P1080" s="52"/>
      <c r="Q1080" s="318">
        <f t="shared" si="1307"/>
        <v>0</v>
      </c>
      <c r="R1080" s="51"/>
      <c r="S1080" s="60"/>
      <c r="T1080" s="59"/>
      <c r="U1080" s="59"/>
      <c r="V1080" s="63"/>
      <c r="W1080" s="319">
        <f t="shared" si="1308"/>
        <v>0</v>
      </c>
      <c r="X1080" s="320">
        <f t="shared" si="1305"/>
        <v>0</v>
      </c>
      <c r="Y1080" s="325">
        <f t="shared" si="1311"/>
        <v>0</v>
      </c>
      <c r="Z1080" s="51"/>
      <c r="AA1080" s="334">
        <f t="shared" si="1312"/>
        <v>0</v>
      </c>
      <c r="AB1080" s="327" t="str">
        <f>IF(A1080="A","√",IF('Formulario 1'!$D$11=8,IF('Cuadro de Personal'!Q1080&gt;30,"E",IF(Y1080&gt;48,"E","√")),IF(Y1080&gt;48,"E","√")))</f>
        <v>√</v>
      </c>
      <c r="AC1080" s="1">
        <f t="shared" si="1309"/>
        <v>1</v>
      </c>
      <c r="AE1080" s="1" t="str">
        <f t="shared" si="1258"/>
        <v/>
      </c>
      <c r="AF1080" s="1">
        <f t="shared" si="1279"/>
        <v>0</v>
      </c>
      <c r="AG1080" s="1">
        <f t="shared" ca="1" si="1284"/>
        <v>19</v>
      </c>
      <c r="AH1080" s="1" t="str">
        <f t="shared" si="1280"/>
        <v/>
      </c>
      <c r="AI1080" s="1" t="str">
        <f t="shared" si="1281"/>
        <v/>
      </c>
      <c r="AJ1080" s="1" t="str">
        <f t="shared" si="1282"/>
        <v/>
      </c>
      <c r="AL1080" s="167">
        <f t="shared" ref="AL1080:BE1080" si="1316">+IF($AE1080="CC",SUMIF($R1080:$V1080,AL$9,$R1099:$V1099),0)</f>
        <v>0</v>
      </c>
      <c r="AM1080" s="167">
        <f t="shared" si="1316"/>
        <v>0</v>
      </c>
      <c r="AN1080" s="167">
        <f t="shared" si="1316"/>
        <v>0</v>
      </c>
      <c r="AO1080" s="167">
        <f t="shared" si="1316"/>
        <v>0</v>
      </c>
      <c r="AP1080" s="167">
        <f t="shared" si="1316"/>
        <v>0</v>
      </c>
      <c r="AQ1080" s="167">
        <f t="shared" si="1316"/>
        <v>0</v>
      </c>
      <c r="AR1080" s="167">
        <f t="shared" si="1316"/>
        <v>0</v>
      </c>
      <c r="AS1080" s="167">
        <f t="shared" si="1316"/>
        <v>0</v>
      </c>
      <c r="AT1080" s="167">
        <f t="shared" si="1316"/>
        <v>0</v>
      </c>
      <c r="AU1080" s="167">
        <f t="shared" si="1316"/>
        <v>0</v>
      </c>
      <c r="AV1080" s="167">
        <f t="shared" si="1316"/>
        <v>0</v>
      </c>
      <c r="AW1080" s="167">
        <f t="shared" si="1316"/>
        <v>0</v>
      </c>
      <c r="AX1080" s="167">
        <f t="shared" si="1316"/>
        <v>0</v>
      </c>
      <c r="AY1080" s="167">
        <f t="shared" si="1316"/>
        <v>0</v>
      </c>
      <c r="AZ1080" s="167">
        <f t="shared" si="1316"/>
        <v>0</v>
      </c>
      <c r="BA1080" s="167">
        <f t="shared" si="1316"/>
        <v>0</v>
      </c>
      <c r="BB1080" s="167">
        <f t="shared" si="1316"/>
        <v>0</v>
      </c>
      <c r="BC1080" s="167">
        <f t="shared" si="1316"/>
        <v>0</v>
      </c>
      <c r="BD1080" s="167">
        <f t="shared" si="1316"/>
        <v>0</v>
      </c>
      <c r="BE1080" s="167">
        <f t="shared" si="1316"/>
        <v>0</v>
      </c>
      <c r="BG1080" s="167"/>
    </row>
    <row r="1081" spans="1:59">
      <c r="A1081" s="93"/>
      <c r="B1081" s="94"/>
      <c r="C1081" s="324">
        <v>7</v>
      </c>
      <c r="D1081" s="832"/>
      <c r="E1081" s="833"/>
      <c r="F1081" s="833"/>
      <c r="G1081" s="834"/>
      <c r="H1081" s="49"/>
      <c r="I1081" s="50"/>
      <c r="J1081" s="866"/>
      <c r="K1081" s="867"/>
      <c r="L1081" s="51"/>
      <c r="M1081" s="52"/>
      <c r="N1081" s="52"/>
      <c r="O1081" s="52"/>
      <c r="P1081" s="52"/>
      <c r="Q1081" s="318">
        <f t="shared" si="1307"/>
        <v>0</v>
      </c>
      <c r="R1081" s="51"/>
      <c r="S1081" s="60"/>
      <c r="T1081" s="59"/>
      <c r="U1081" s="59"/>
      <c r="V1081" s="63"/>
      <c r="W1081" s="319">
        <f t="shared" si="1308"/>
        <v>0</v>
      </c>
      <c r="X1081" s="320">
        <f t="shared" si="1305"/>
        <v>0</v>
      </c>
      <c r="Y1081" s="325">
        <f t="shared" si="1311"/>
        <v>0</v>
      </c>
      <c r="Z1081" s="51"/>
      <c r="AA1081" s="334">
        <f t="shared" si="1312"/>
        <v>0</v>
      </c>
      <c r="AB1081" s="327" t="str">
        <f>IF(A1081="A","√",IF('Formulario 1'!$D$11=8,IF('Cuadro de Personal'!Q1081&gt;30,"E",IF(Y1081&gt;48,"E","√")),IF(Y1081&gt;48,"E","√")))</f>
        <v>√</v>
      </c>
      <c r="AC1081" s="1">
        <f t="shared" si="1309"/>
        <v>1</v>
      </c>
      <c r="AE1081" s="1" t="str">
        <f t="shared" si="1258"/>
        <v/>
      </c>
      <c r="AF1081" s="1">
        <f t="shared" si="1279"/>
        <v>0</v>
      </c>
      <c r="AG1081" s="1">
        <f t="shared" ca="1" si="1284"/>
        <v>19</v>
      </c>
      <c r="AH1081" s="1" t="str">
        <f t="shared" si="1280"/>
        <v/>
      </c>
      <c r="AI1081" s="1" t="str">
        <f t="shared" si="1281"/>
        <v/>
      </c>
      <c r="AJ1081" s="1" t="str">
        <f t="shared" si="1282"/>
        <v/>
      </c>
      <c r="AL1081" s="167">
        <f t="shared" ref="AL1081:BE1081" si="1317">+IF($AE1081="CC",SUMIF($R1081:$V1081,AL$9,$R1100:$V1100),0)</f>
        <v>0</v>
      </c>
      <c r="AM1081" s="167">
        <f t="shared" si="1317"/>
        <v>0</v>
      </c>
      <c r="AN1081" s="167">
        <f t="shared" si="1317"/>
        <v>0</v>
      </c>
      <c r="AO1081" s="167">
        <f t="shared" si="1317"/>
        <v>0</v>
      </c>
      <c r="AP1081" s="167">
        <f t="shared" si="1317"/>
        <v>0</v>
      </c>
      <c r="AQ1081" s="167">
        <f t="shared" si="1317"/>
        <v>0</v>
      </c>
      <c r="AR1081" s="167">
        <f t="shared" si="1317"/>
        <v>0</v>
      </c>
      <c r="AS1081" s="167">
        <f t="shared" si="1317"/>
        <v>0</v>
      </c>
      <c r="AT1081" s="167">
        <f t="shared" si="1317"/>
        <v>0</v>
      </c>
      <c r="AU1081" s="167">
        <f t="shared" si="1317"/>
        <v>0</v>
      </c>
      <c r="AV1081" s="167">
        <f t="shared" si="1317"/>
        <v>0</v>
      </c>
      <c r="AW1081" s="167">
        <f t="shared" si="1317"/>
        <v>0</v>
      </c>
      <c r="AX1081" s="167">
        <f t="shared" si="1317"/>
        <v>0</v>
      </c>
      <c r="AY1081" s="167">
        <f t="shared" si="1317"/>
        <v>0</v>
      </c>
      <c r="AZ1081" s="167">
        <f t="shared" si="1317"/>
        <v>0</v>
      </c>
      <c r="BA1081" s="167">
        <f t="shared" si="1317"/>
        <v>0</v>
      </c>
      <c r="BB1081" s="167">
        <f t="shared" si="1317"/>
        <v>0</v>
      </c>
      <c r="BC1081" s="167">
        <f t="shared" si="1317"/>
        <v>0</v>
      </c>
      <c r="BD1081" s="167">
        <f t="shared" si="1317"/>
        <v>0</v>
      </c>
      <c r="BE1081" s="167">
        <f t="shared" si="1317"/>
        <v>0</v>
      </c>
      <c r="BG1081" s="167"/>
    </row>
    <row r="1082" spans="1:59">
      <c r="A1082" s="93"/>
      <c r="B1082" s="94"/>
      <c r="C1082" s="324">
        <v>8</v>
      </c>
      <c r="D1082" s="832"/>
      <c r="E1082" s="833"/>
      <c r="F1082" s="833"/>
      <c r="G1082" s="834"/>
      <c r="H1082" s="49"/>
      <c r="I1082" s="50"/>
      <c r="J1082" s="866"/>
      <c r="K1082" s="867"/>
      <c r="L1082" s="51"/>
      <c r="M1082" s="52"/>
      <c r="N1082" s="52"/>
      <c r="O1082" s="52"/>
      <c r="P1082" s="52"/>
      <c r="Q1082" s="318">
        <f t="shared" si="1307"/>
        <v>0</v>
      </c>
      <c r="R1082" s="51"/>
      <c r="S1082" s="60"/>
      <c r="T1082" s="59"/>
      <c r="U1082" s="59"/>
      <c r="V1082" s="63"/>
      <c r="W1082" s="319">
        <f t="shared" si="1308"/>
        <v>0</v>
      </c>
      <c r="X1082" s="320">
        <f t="shared" si="1305"/>
        <v>0</v>
      </c>
      <c r="Y1082" s="325">
        <f t="shared" si="1311"/>
        <v>0</v>
      </c>
      <c r="Z1082" s="51"/>
      <c r="AA1082" s="334">
        <f t="shared" si="1312"/>
        <v>0</v>
      </c>
      <c r="AB1082" s="327" t="str">
        <f>IF(A1082="A","√",IF('Formulario 1'!$D$11=8,IF('Cuadro de Personal'!Q1082&gt;30,"E",IF(Y1082&gt;48,"E","√")),IF(Y1082&gt;48,"E","√")))</f>
        <v>√</v>
      </c>
      <c r="AC1082" s="1">
        <f t="shared" si="1309"/>
        <v>1</v>
      </c>
      <c r="AE1082" s="1" t="str">
        <f t="shared" si="1258"/>
        <v/>
      </c>
      <c r="AF1082" s="1">
        <f t="shared" si="1279"/>
        <v>0</v>
      </c>
      <c r="AG1082" s="1">
        <f t="shared" ca="1" si="1284"/>
        <v>19</v>
      </c>
      <c r="AH1082" s="1" t="str">
        <f t="shared" si="1280"/>
        <v/>
      </c>
      <c r="AI1082" s="1" t="str">
        <f t="shared" si="1281"/>
        <v/>
      </c>
      <c r="AJ1082" s="1" t="str">
        <f t="shared" si="1282"/>
        <v/>
      </c>
      <c r="AL1082" s="167">
        <f t="shared" ref="AL1082:BE1082" si="1318">+IF($AE1082="CC",SUMIF($R1082:$V1082,AL$9,$R1101:$V1101),0)</f>
        <v>0</v>
      </c>
      <c r="AM1082" s="167">
        <f t="shared" si="1318"/>
        <v>0</v>
      </c>
      <c r="AN1082" s="167">
        <f t="shared" si="1318"/>
        <v>0</v>
      </c>
      <c r="AO1082" s="167">
        <f t="shared" si="1318"/>
        <v>0</v>
      </c>
      <c r="AP1082" s="167">
        <f t="shared" si="1318"/>
        <v>0</v>
      </c>
      <c r="AQ1082" s="167">
        <f t="shared" si="1318"/>
        <v>0</v>
      </c>
      <c r="AR1082" s="167">
        <f t="shared" si="1318"/>
        <v>0</v>
      </c>
      <c r="AS1082" s="167">
        <f t="shared" si="1318"/>
        <v>0</v>
      </c>
      <c r="AT1082" s="167">
        <f t="shared" si="1318"/>
        <v>0</v>
      </c>
      <c r="AU1082" s="167">
        <f t="shared" si="1318"/>
        <v>0</v>
      </c>
      <c r="AV1082" s="167">
        <f t="shared" si="1318"/>
        <v>0</v>
      </c>
      <c r="AW1082" s="167">
        <f t="shared" si="1318"/>
        <v>0</v>
      </c>
      <c r="AX1082" s="167">
        <f t="shared" si="1318"/>
        <v>0</v>
      </c>
      <c r="AY1082" s="167">
        <f t="shared" si="1318"/>
        <v>0</v>
      </c>
      <c r="AZ1082" s="167">
        <f t="shared" si="1318"/>
        <v>0</v>
      </c>
      <c r="BA1082" s="167">
        <f t="shared" si="1318"/>
        <v>0</v>
      </c>
      <c r="BB1082" s="167">
        <f t="shared" si="1318"/>
        <v>0</v>
      </c>
      <c r="BC1082" s="167">
        <f t="shared" si="1318"/>
        <v>0</v>
      </c>
      <c r="BD1082" s="167">
        <f t="shared" si="1318"/>
        <v>0</v>
      </c>
      <c r="BE1082" s="167">
        <f t="shared" si="1318"/>
        <v>0</v>
      </c>
      <c r="BG1082" s="167"/>
    </row>
    <row r="1083" spans="1:59">
      <c r="A1083" s="93"/>
      <c r="B1083" s="94"/>
      <c r="C1083" s="324">
        <v>9</v>
      </c>
      <c r="D1083" s="832"/>
      <c r="E1083" s="833"/>
      <c r="F1083" s="833"/>
      <c r="G1083" s="834"/>
      <c r="H1083" s="49"/>
      <c r="I1083" s="50"/>
      <c r="J1083" s="866"/>
      <c r="K1083" s="867"/>
      <c r="L1083" s="51"/>
      <c r="M1083" s="52"/>
      <c r="N1083" s="52"/>
      <c r="O1083" s="52"/>
      <c r="P1083" s="52"/>
      <c r="Q1083" s="318">
        <f t="shared" si="1307"/>
        <v>0</v>
      </c>
      <c r="R1083" s="51"/>
      <c r="S1083" s="60"/>
      <c r="T1083" s="59"/>
      <c r="U1083" s="59"/>
      <c r="V1083" s="63"/>
      <c r="W1083" s="319">
        <f t="shared" si="1308"/>
        <v>0</v>
      </c>
      <c r="X1083" s="320">
        <f t="shared" si="1305"/>
        <v>0</v>
      </c>
      <c r="Y1083" s="325">
        <f t="shared" si="1311"/>
        <v>0</v>
      </c>
      <c r="Z1083" s="51"/>
      <c r="AA1083" s="334">
        <f t="shared" si="1312"/>
        <v>0</v>
      </c>
      <c r="AB1083" s="327" t="str">
        <f>IF(A1083="A","√",IF('Formulario 1'!$D$11=8,IF('Cuadro de Personal'!Q1083&gt;30,"E",IF(Y1083&gt;48,"E","√")),IF(Y1083&gt;48,"E","√")))</f>
        <v>√</v>
      </c>
      <c r="AC1083" s="1">
        <f t="shared" si="1309"/>
        <v>1</v>
      </c>
      <c r="AE1083" s="1" t="str">
        <f t="shared" si="1258"/>
        <v/>
      </c>
      <c r="AF1083" s="1">
        <f t="shared" si="1279"/>
        <v>0</v>
      </c>
      <c r="AG1083" s="1">
        <f t="shared" ca="1" si="1284"/>
        <v>19</v>
      </c>
      <c r="AH1083" s="1" t="str">
        <f t="shared" si="1280"/>
        <v/>
      </c>
      <c r="AI1083" s="1" t="str">
        <f t="shared" si="1281"/>
        <v/>
      </c>
      <c r="AJ1083" s="1" t="str">
        <f t="shared" si="1282"/>
        <v/>
      </c>
      <c r="AL1083" s="167">
        <f t="shared" ref="AL1083:BE1083" si="1319">+IF($AE1083="CC",SUMIF($R1083:$V1083,AL$9,$R1102:$V1102),0)</f>
        <v>0</v>
      </c>
      <c r="AM1083" s="167">
        <f t="shared" si="1319"/>
        <v>0</v>
      </c>
      <c r="AN1083" s="167">
        <f t="shared" si="1319"/>
        <v>0</v>
      </c>
      <c r="AO1083" s="167">
        <f t="shared" si="1319"/>
        <v>0</v>
      </c>
      <c r="AP1083" s="167">
        <f t="shared" si="1319"/>
        <v>0</v>
      </c>
      <c r="AQ1083" s="167">
        <f t="shared" si="1319"/>
        <v>0</v>
      </c>
      <c r="AR1083" s="167">
        <f t="shared" si="1319"/>
        <v>0</v>
      </c>
      <c r="AS1083" s="167">
        <f t="shared" si="1319"/>
        <v>0</v>
      </c>
      <c r="AT1083" s="167">
        <f t="shared" si="1319"/>
        <v>0</v>
      </c>
      <c r="AU1083" s="167">
        <f t="shared" si="1319"/>
        <v>0</v>
      </c>
      <c r="AV1083" s="167">
        <f t="shared" si="1319"/>
        <v>0</v>
      </c>
      <c r="AW1083" s="167">
        <f t="shared" si="1319"/>
        <v>0</v>
      </c>
      <c r="AX1083" s="167">
        <f t="shared" si="1319"/>
        <v>0</v>
      </c>
      <c r="AY1083" s="167">
        <f t="shared" si="1319"/>
        <v>0</v>
      </c>
      <c r="AZ1083" s="167">
        <f t="shared" si="1319"/>
        <v>0</v>
      </c>
      <c r="BA1083" s="167">
        <f t="shared" si="1319"/>
        <v>0</v>
      </c>
      <c r="BB1083" s="167">
        <f t="shared" si="1319"/>
        <v>0</v>
      </c>
      <c r="BC1083" s="167">
        <f t="shared" si="1319"/>
        <v>0</v>
      </c>
      <c r="BD1083" s="167">
        <f t="shared" si="1319"/>
        <v>0</v>
      </c>
      <c r="BE1083" s="167">
        <f t="shared" si="1319"/>
        <v>0</v>
      </c>
      <c r="BG1083" s="167"/>
    </row>
    <row r="1084" spans="1:59">
      <c r="A1084" s="93"/>
      <c r="B1084" s="94"/>
      <c r="C1084" s="324">
        <v>10</v>
      </c>
      <c r="D1084" s="832"/>
      <c r="E1084" s="833"/>
      <c r="F1084" s="833"/>
      <c r="G1084" s="834"/>
      <c r="H1084" s="49"/>
      <c r="I1084" s="50"/>
      <c r="J1084" s="866"/>
      <c r="K1084" s="867"/>
      <c r="L1084" s="51"/>
      <c r="M1084" s="52"/>
      <c r="N1084" s="52"/>
      <c r="O1084" s="52"/>
      <c r="P1084" s="52"/>
      <c r="Q1084" s="318">
        <f t="shared" si="1307"/>
        <v>0</v>
      </c>
      <c r="R1084" s="51"/>
      <c r="S1084" s="60"/>
      <c r="T1084" s="59"/>
      <c r="U1084" s="59"/>
      <c r="V1084" s="63"/>
      <c r="W1084" s="319">
        <f t="shared" si="1308"/>
        <v>0</v>
      </c>
      <c r="X1084" s="320">
        <f t="shared" si="1305"/>
        <v>0</v>
      </c>
      <c r="Y1084" s="325">
        <f t="shared" si="1311"/>
        <v>0</v>
      </c>
      <c r="Z1084" s="51"/>
      <c r="AA1084" s="334">
        <f t="shared" si="1312"/>
        <v>0</v>
      </c>
      <c r="AB1084" s="327" t="str">
        <f>IF(A1084="A","√",IF('Formulario 1'!$D$11=8,IF('Cuadro de Personal'!Q1084&gt;30,"E",IF(Y1084&gt;48,"E","√")),IF(Y1084&gt;48,"E","√")))</f>
        <v>√</v>
      </c>
      <c r="AC1084" s="1">
        <f t="shared" si="1309"/>
        <v>1</v>
      </c>
      <c r="AE1084" s="1" t="str">
        <f t="shared" si="1258"/>
        <v/>
      </c>
      <c r="AF1084" s="1">
        <f t="shared" si="1279"/>
        <v>0</v>
      </c>
      <c r="AG1084" s="1">
        <f t="shared" ca="1" si="1284"/>
        <v>19</v>
      </c>
      <c r="AH1084" s="1" t="str">
        <f t="shared" si="1280"/>
        <v/>
      </c>
      <c r="AI1084" s="1" t="str">
        <f t="shared" si="1281"/>
        <v/>
      </c>
      <c r="AJ1084" s="1" t="str">
        <f t="shared" si="1282"/>
        <v/>
      </c>
      <c r="AL1084" s="167">
        <f t="shared" ref="AL1084:BE1084" si="1320">+IF($AE1084="CC",SUMIF($R1084:$V1084,AL$9,$R1103:$V1103),0)</f>
        <v>0</v>
      </c>
      <c r="AM1084" s="167">
        <f t="shared" si="1320"/>
        <v>0</v>
      </c>
      <c r="AN1084" s="167">
        <f t="shared" si="1320"/>
        <v>0</v>
      </c>
      <c r="AO1084" s="167">
        <f t="shared" si="1320"/>
        <v>0</v>
      </c>
      <c r="AP1084" s="167">
        <f t="shared" si="1320"/>
        <v>0</v>
      </c>
      <c r="AQ1084" s="167">
        <f t="shared" si="1320"/>
        <v>0</v>
      </c>
      <c r="AR1084" s="167">
        <f t="shared" si="1320"/>
        <v>0</v>
      </c>
      <c r="AS1084" s="167">
        <f t="shared" si="1320"/>
        <v>0</v>
      </c>
      <c r="AT1084" s="167">
        <f t="shared" si="1320"/>
        <v>0</v>
      </c>
      <c r="AU1084" s="167">
        <f t="shared" si="1320"/>
        <v>0</v>
      </c>
      <c r="AV1084" s="167">
        <f t="shared" si="1320"/>
        <v>0</v>
      </c>
      <c r="AW1084" s="167">
        <f t="shared" si="1320"/>
        <v>0</v>
      </c>
      <c r="AX1084" s="167">
        <f t="shared" si="1320"/>
        <v>0</v>
      </c>
      <c r="AY1084" s="167">
        <f t="shared" si="1320"/>
        <v>0</v>
      </c>
      <c r="AZ1084" s="167">
        <f t="shared" si="1320"/>
        <v>0</v>
      </c>
      <c r="BA1084" s="167">
        <f t="shared" si="1320"/>
        <v>0</v>
      </c>
      <c r="BB1084" s="167">
        <f t="shared" si="1320"/>
        <v>0</v>
      </c>
      <c r="BC1084" s="167">
        <f t="shared" si="1320"/>
        <v>0</v>
      </c>
      <c r="BD1084" s="167">
        <f t="shared" si="1320"/>
        <v>0</v>
      </c>
      <c r="BE1084" s="167">
        <f t="shared" si="1320"/>
        <v>0</v>
      </c>
      <c r="BG1084" s="167"/>
    </row>
    <row r="1085" spans="1:59">
      <c r="A1085" s="93"/>
      <c r="B1085" s="94"/>
      <c r="C1085" s="324">
        <v>11</v>
      </c>
      <c r="D1085" s="832"/>
      <c r="E1085" s="833"/>
      <c r="F1085" s="833"/>
      <c r="G1085" s="834"/>
      <c r="H1085" s="49"/>
      <c r="I1085" s="50"/>
      <c r="J1085" s="866"/>
      <c r="K1085" s="867"/>
      <c r="L1085" s="51"/>
      <c r="M1085" s="52"/>
      <c r="N1085" s="52"/>
      <c r="O1085" s="52"/>
      <c r="P1085" s="52"/>
      <c r="Q1085" s="318">
        <f t="shared" si="1307"/>
        <v>0</v>
      </c>
      <c r="R1085" s="51"/>
      <c r="S1085" s="60"/>
      <c r="T1085" s="59"/>
      <c r="U1085" s="59"/>
      <c r="V1085" s="63"/>
      <c r="W1085" s="319">
        <f t="shared" si="1308"/>
        <v>0</v>
      </c>
      <c r="X1085" s="320">
        <f t="shared" si="1305"/>
        <v>0</v>
      </c>
      <c r="Y1085" s="325">
        <f t="shared" si="1311"/>
        <v>0</v>
      </c>
      <c r="Z1085" s="51"/>
      <c r="AA1085" s="334">
        <f t="shared" si="1312"/>
        <v>0</v>
      </c>
      <c r="AB1085" s="327" t="str">
        <f>IF(A1085="A","√",IF('Formulario 1'!$D$11=8,IF('Cuadro de Personal'!Q1085&gt;30,"E",IF(Y1085&gt;48,"E","√")),IF(Y1085&gt;48,"E","√")))</f>
        <v>√</v>
      </c>
      <c r="AC1085" s="1">
        <f t="shared" si="1309"/>
        <v>1</v>
      </c>
      <c r="AE1085" s="1" t="str">
        <f t="shared" si="1258"/>
        <v/>
      </c>
      <c r="AF1085" s="1">
        <f t="shared" si="1279"/>
        <v>0</v>
      </c>
      <c r="AG1085" s="1">
        <f t="shared" ca="1" si="1284"/>
        <v>19</v>
      </c>
      <c r="AH1085" s="1" t="str">
        <f t="shared" si="1280"/>
        <v/>
      </c>
      <c r="AI1085" s="1" t="str">
        <f t="shared" si="1281"/>
        <v/>
      </c>
      <c r="AJ1085" s="1" t="str">
        <f t="shared" si="1282"/>
        <v/>
      </c>
      <c r="AL1085" s="167">
        <f t="shared" ref="AL1085:BE1085" si="1321">+IF($AE1085="CC",SUMIF($R1085:$V1085,AL$9,$R1104:$V1104),0)</f>
        <v>0</v>
      </c>
      <c r="AM1085" s="167">
        <f t="shared" si="1321"/>
        <v>0</v>
      </c>
      <c r="AN1085" s="167">
        <f t="shared" si="1321"/>
        <v>0</v>
      </c>
      <c r="AO1085" s="167">
        <f t="shared" si="1321"/>
        <v>0</v>
      </c>
      <c r="AP1085" s="167">
        <f t="shared" si="1321"/>
        <v>0</v>
      </c>
      <c r="AQ1085" s="167">
        <f t="shared" si="1321"/>
        <v>0</v>
      </c>
      <c r="AR1085" s="167">
        <f t="shared" si="1321"/>
        <v>0</v>
      </c>
      <c r="AS1085" s="167">
        <f t="shared" si="1321"/>
        <v>0</v>
      </c>
      <c r="AT1085" s="167">
        <f t="shared" si="1321"/>
        <v>0</v>
      </c>
      <c r="AU1085" s="167">
        <f t="shared" si="1321"/>
        <v>0</v>
      </c>
      <c r="AV1085" s="167">
        <f t="shared" si="1321"/>
        <v>0</v>
      </c>
      <c r="AW1085" s="167">
        <f t="shared" si="1321"/>
        <v>0</v>
      </c>
      <c r="AX1085" s="167">
        <f t="shared" si="1321"/>
        <v>0</v>
      </c>
      <c r="AY1085" s="167">
        <f t="shared" si="1321"/>
        <v>0</v>
      </c>
      <c r="AZ1085" s="167">
        <f t="shared" si="1321"/>
        <v>0</v>
      </c>
      <c r="BA1085" s="167">
        <f t="shared" si="1321"/>
        <v>0</v>
      </c>
      <c r="BB1085" s="167">
        <f t="shared" si="1321"/>
        <v>0</v>
      </c>
      <c r="BC1085" s="167">
        <f t="shared" si="1321"/>
        <v>0</v>
      </c>
      <c r="BD1085" s="167">
        <f t="shared" si="1321"/>
        <v>0</v>
      </c>
      <c r="BE1085" s="167">
        <f t="shared" si="1321"/>
        <v>0</v>
      </c>
      <c r="BG1085" s="167"/>
    </row>
    <row r="1086" spans="1:59">
      <c r="A1086" s="93"/>
      <c r="B1086" s="94"/>
      <c r="C1086" s="324">
        <v>12</v>
      </c>
      <c r="D1086" s="832"/>
      <c r="E1086" s="833"/>
      <c r="F1086" s="833"/>
      <c r="G1086" s="834"/>
      <c r="H1086" s="49"/>
      <c r="I1086" s="50"/>
      <c r="J1086" s="866"/>
      <c r="K1086" s="867"/>
      <c r="L1086" s="51"/>
      <c r="M1086" s="52"/>
      <c r="N1086" s="52"/>
      <c r="O1086" s="52"/>
      <c r="P1086" s="52"/>
      <c r="Q1086" s="318">
        <f t="shared" si="1307"/>
        <v>0</v>
      </c>
      <c r="R1086" s="51"/>
      <c r="S1086" s="60"/>
      <c r="T1086" s="59"/>
      <c r="U1086" s="59"/>
      <c r="V1086" s="63"/>
      <c r="W1086" s="319">
        <f t="shared" si="1308"/>
        <v>0</v>
      </c>
      <c r="X1086" s="320">
        <f t="shared" si="1305"/>
        <v>0</v>
      </c>
      <c r="Y1086" s="325">
        <f t="shared" si="1311"/>
        <v>0</v>
      </c>
      <c r="Z1086" s="51"/>
      <c r="AA1086" s="334">
        <f t="shared" si="1312"/>
        <v>0</v>
      </c>
      <c r="AB1086" s="327" t="str">
        <f>IF(A1086="A","√",IF('Formulario 1'!$D$11=8,IF('Cuadro de Personal'!Q1086&gt;30,"E",IF(Y1086&gt;48,"E","√")),IF(Y1086&gt;48,"E","√")))</f>
        <v>√</v>
      </c>
      <c r="AC1086" s="1">
        <f t="shared" si="1309"/>
        <v>1</v>
      </c>
      <c r="AE1086" s="1" t="str">
        <f t="shared" si="1258"/>
        <v/>
      </c>
      <c r="AF1086" s="1">
        <f t="shared" si="1279"/>
        <v>0</v>
      </c>
      <c r="AG1086" s="1">
        <f t="shared" ca="1" si="1284"/>
        <v>19</v>
      </c>
      <c r="AH1086" s="1" t="str">
        <f t="shared" si="1280"/>
        <v/>
      </c>
      <c r="AI1086" s="1" t="str">
        <f t="shared" si="1281"/>
        <v/>
      </c>
      <c r="AJ1086" s="1" t="str">
        <f t="shared" si="1282"/>
        <v/>
      </c>
      <c r="AL1086" s="167">
        <f t="shared" ref="AL1086:BE1086" si="1322">+IF($AE1086="CC",SUMIF($R1086:$V1086,AL$9,$R1105:$V1105),0)</f>
        <v>0</v>
      </c>
      <c r="AM1086" s="167">
        <f t="shared" si="1322"/>
        <v>0</v>
      </c>
      <c r="AN1086" s="167">
        <f t="shared" si="1322"/>
        <v>0</v>
      </c>
      <c r="AO1086" s="167">
        <f t="shared" si="1322"/>
        <v>0</v>
      </c>
      <c r="AP1086" s="167">
        <f t="shared" si="1322"/>
        <v>0</v>
      </c>
      <c r="AQ1086" s="167">
        <f t="shared" si="1322"/>
        <v>0</v>
      </c>
      <c r="AR1086" s="167">
        <f t="shared" si="1322"/>
        <v>0</v>
      </c>
      <c r="AS1086" s="167">
        <f t="shared" si="1322"/>
        <v>0</v>
      </c>
      <c r="AT1086" s="167">
        <f t="shared" si="1322"/>
        <v>0</v>
      </c>
      <c r="AU1086" s="167">
        <f t="shared" si="1322"/>
        <v>0</v>
      </c>
      <c r="AV1086" s="167">
        <f t="shared" si="1322"/>
        <v>0</v>
      </c>
      <c r="AW1086" s="167">
        <f t="shared" si="1322"/>
        <v>0</v>
      </c>
      <c r="AX1086" s="167">
        <f t="shared" si="1322"/>
        <v>0</v>
      </c>
      <c r="AY1086" s="167">
        <f t="shared" si="1322"/>
        <v>0</v>
      </c>
      <c r="AZ1086" s="167">
        <f t="shared" si="1322"/>
        <v>0</v>
      </c>
      <c r="BA1086" s="167">
        <f t="shared" si="1322"/>
        <v>0</v>
      </c>
      <c r="BB1086" s="167">
        <f t="shared" si="1322"/>
        <v>0</v>
      </c>
      <c r="BC1086" s="167">
        <f t="shared" si="1322"/>
        <v>0</v>
      </c>
      <c r="BD1086" s="167">
        <f t="shared" si="1322"/>
        <v>0</v>
      </c>
      <c r="BE1086" s="167">
        <f t="shared" si="1322"/>
        <v>0</v>
      </c>
      <c r="BG1086" s="167"/>
    </row>
    <row r="1087" spans="1:59">
      <c r="A1087" s="93"/>
      <c r="B1087" s="94"/>
      <c r="C1087" s="324">
        <v>13</v>
      </c>
      <c r="D1087" s="832"/>
      <c r="E1087" s="833"/>
      <c r="F1087" s="833"/>
      <c r="G1087" s="834"/>
      <c r="H1087" s="49"/>
      <c r="I1087" s="50"/>
      <c r="J1087" s="866"/>
      <c r="K1087" s="867"/>
      <c r="L1087" s="51"/>
      <c r="M1087" s="52"/>
      <c r="N1087" s="52"/>
      <c r="O1087" s="52"/>
      <c r="P1087" s="52"/>
      <c r="Q1087" s="318">
        <f t="shared" si="1307"/>
        <v>0</v>
      </c>
      <c r="R1087" s="51"/>
      <c r="S1087" s="60"/>
      <c r="T1087" s="59"/>
      <c r="U1087" s="59"/>
      <c r="V1087" s="63"/>
      <c r="W1087" s="319">
        <f t="shared" si="1308"/>
        <v>0</v>
      </c>
      <c r="X1087" s="320">
        <f t="shared" si="1305"/>
        <v>0</v>
      </c>
      <c r="Y1087" s="325">
        <f t="shared" si="1311"/>
        <v>0</v>
      </c>
      <c r="Z1087" s="51"/>
      <c r="AA1087" s="334">
        <f t="shared" si="1312"/>
        <v>0</v>
      </c>
      <c r="AB1087" s="327" t="str">
        <f>IF(A1087="A","√",IF('Formulario 1'!$D$11=8,IF('Cuadro de Personal'!Q1087&gt;30,"E",IF(Y1087&gt;48,"E","√")),IF(Y1087&gt;48,"E","√")))</f>
        <v>√</v>
      </c>
      <c r="AC1087" s="1">
        <f t="shared" si="1309"/>
        <v>1</v>
      </c>
      <c r="AE1087" s="1" t="str">
        <f t="shared" si="1258"/>
        <v/>
      </c>
      <c r="AF1087" s="1">
        <f t="shared" si="1279"/>
        <v>0</v>
      </c>
      <c r="AG1087" s="1">
        <f t="shared" ca="1" si="1284"/>
        <v>19</v>
      </c>
      <c r="AH1087" s="1" t="str">
        <f t="shared" si="1280"/>
        <v/>
      </c>
      <c r="AI1087" s="1" t="str">
        <f t="shared" si="1281"/>
        <v/>
      </c>
      <c r="AJ1087" s="1" t="str">
        <f t="shared" si="1282"/>
        <v/>
      </c>
      <c r="AL1087" s="167">
        <f t="shared" ref="AL1087:BE1087" si="1323">+IF($AE1087="CC",SUMIF($R1087:$V1087,AL$9,$R1106:$V1106),0)</f>
        <v>0</v>
      </c>
      <c r="AM1087" s="167">
        <f t="shared" si="1323"/>
        <v>0</v>
      </c>
      <c r="AN1087" s="167">
        <f t="shared" si="1323"/>
        <v>0</v>
      </c>
      <c r="AO1087" s="167">
        <f t="shared" si="1323"/>
        <v>0</v>
      </c>
      <c r="AP1087" s="167">
        <f t="shared" si="1323"/>
        <v>0</v>
      </c>
      <c r="AQ1087" s="167">
        <f t="shared" si="1323"/>
        <v>0</v>
      </c>
      <c r="AR1087" s="167">
        <f t="shared" si="1323"/>
        <v>0</v>
      </c>
      <c r="AS1087" s="167">
        <f t="shared" si="1323"/>
        <v>0</v>
      </c>
      <c r="AT1087" s="167">
        <f t="shared" si="1323"/>
        <v>0</v>
      </c>
      <c r="AU1087" s="167">
        <f t="shared" si="1323"/>
        <v>0</v>
      </c>
      <c r="AV1087" s="167">
        <f t="shared" si="1323"/>
        <v>0</v>
      </c>
      <c r="AW1087" s="167">
        <f t="shared" si="1323"/>
        <v>0</v>
      </c>
      <c r="AX1087" s="167">
        <f t="shared" si="1323"/>
        <v>0</v>
      </c>
      <c r="AY1087" s="167">
        <f t="shared" si="1323"/>
        <v>0</v>
      </c>
      <c r="AZ1087" s="167">
        <f t="shared" si="1323"/>
        <v>0</v>
      </c>
      <c r="BA1087" s="167">
        <f t="shared" si="1323"/>
        <v>0</v>
      </c>
      <c r="BB1087" s="167">
        <f t="shared" si="1323"/>
        <v>0</v>
      </c>
      <c r="BC1087" s="167">
        <f t="shared" si="1323"/>
        <v>0</v>
      </c>
      <c r="BD1087" s="167">
        <f t="shared" si="1323"/>
        <v>0</v>
      </c>
      <c r="BE1087" s="167">
        <f t="shared" si="1323"/>
        <v>0</v>
      </c>
      <c r="BG1087" s="167"/>
    </row>
    <row r="1088" spans="1:59">
      <c r="A1088" s="93"/>
      <c r="B1088" s="94"/>
      <c r="C1088" s="324">
        <v>14</v>
      </c>
      <c r="D1088" s="832"/>
      <c r="E1088" s="833"/>
      <c r="F1088" s="833"/>
      <c r="G1088" s="834"/>
      <c r="H1088" s="49"/>
      <c r="I1088" s="50"/>
      <c r="J1088" s="866"/>
      <c r="K1088" s="867"/>
      <c r="L1088" s="51"/>
      <c r="M1088" s="52"/>
      <c r="N1088" s="52"/>
      <c r="O1088" s="52"/>
      <c r="P1088" s="52"/>
      <c r="Q1088" s="318">
        <f t="shared" si="1307"/>
        <v>0</v>
      </c>
      <c r="R1088" s="51"/>
      <c r="S1088" s="60"/>
      <c r="T1088" s="59"/>
      <c r="U1088" s="59"/>
      <c r="V1088" s="63"/>
      <c r="W1088" s="319">
        <f t="shared" si="1308"/>
        <v>0</v>
      </c>
      <c r="X1088" s="320">
        <f t="shared" si="1305"/>
        <v>0</v>
      </c>
      <c r="Y1088" s="325">
        <f t="shared" si="1311"/>
        <v>0</v>
      </c>
      <c r="Z1088" s="51"/>
      <c r="AA1088" s="334">
        <f t="shared" si="1312"/>
        <v>0</v>
      </c>
      <c r="AB1088" s="327" t="str">
        <f>IF(A1088="A","√",IF('Formulario 1'!$D$11=8,IF('Cuadro de Personal'!Q1088&gt;30,"E",IF(Y1088&gt;48,"E","√")),IF(Y1088&gt;48,"E","√")))</f>
        <v>√</v>
      </c>
      <c r="AC1088" s="1">
        <f t="shared" si="1309"/>
        <v>1</v>
      </c>
      <c r="AE1088" s="1" t="str">
        <f t="shared" si="1258"/>
        <v/>
      </c>
      <c r="AF1088" s="1">
        <f t="shared" si="1279"/>
        <v>0</v>
      </c>
      <c r="AG1088" s="1">
        <f t="shared" ca="1" si="1284"/>
        <v>19</v>
      </c>
      <c r="AH1088" s="1" t="str">
        <f t="shared" si="1280"/>
        <v/>
      </c>
      <c r="AI1088" s="1" t="str">
        <f t="shared" si="1281"/>
        <v/>
      </c>
      <c r="AJ1088" s="1" t="str">
        <f t="shared" si="1282"/>
        <v/>
      </c>
      <c r="AL1088" s="167">
        <f t="shared" ref="AL1088:BE1088" si="1324">+IF($AE1088="CC",SUMIF($R1088:$V1088,AL$9,$R1107:$V1107),0)</f>
        <v>0</v>
      </c>
      <c r="AM1088" s="167">
        <f t="shared" si="1324"/>
        <v>0</v>
      </c>
      <c r="AN1088" s="167">
        <f t="shared" si="1324"/>
        <v>0</v>
      </c>
      <c r="AO1088" s="167">
        <f t="shared" si="1324"/>
        <v>0</v>
      </c>
      <c r="AP1088" s="167">
        <f t="shared" si="1324"/>
        <v>0</v>
      </c>
      <c r="AQ1088" s="167">
        <f t="shared" si="1324"/>
        <v>0</v>
      </c>
      <c r="AR1088" s="167">
        <f t="shared" si="1324"/>
        <v>0</v>
      </c>
      <c r="AS1088" s="167">
        <f t="shared" si="1324"/>
        <v>0</v>
      </c>
      <c r="AT1088" s="167">
        <f t="shared" si="1324"/>
        <v>0</v>
      </c>
      <c r="AU1088" s="167">
        <f t="shared" si="1324"/>
        <v>0</v>
      </c>
      <c r="AV1088" s="167">
        <f t="shared" si="1324"/>
        <v>0</v>
      </c>
      <c r="AW1088" s="167">
        <f t="shared" si="1324"/>
        <v>0</v>
      </c>
      <c r="AX1088" s="167">
        <f t="shared" si="1324"/>
        <v>0</v>
      </c>
      <c r="AY1088" s="167">
        <f t="shared" si="1324"/>
        <v>0</v>
      </c>
      <c r="AZ1088" s="167">
        <f t="shared" si="1324"/>
        <v>0</v>
      </c>
      <c r="BA1088" s="167">
        <f t="shared" si="1324"/>
        <v>0</v>
      </c>
      <c r="BB1088" s="167">
        <f t="shared" si="1324"/>
        <v>0</v>
      </c>
      <c r="BC1088" s="167">
        <f t="shared" si="1324"/>
        <v>0</v>
      </c>
      <c r="BD1088" s="167">
        <f t="shared" si="1324"/>
        <v>0</v>
      </c>
      <c r="BE1088" s="167">
        <f t="shared" si="1324"/>
        <v>0</v>
      </c>
      <c r="BG1088" s="167"/>
    </row>
    <row r="1089" spans="1:62">
      <c r="A1089" s="93"/>
      <c r="B1089" s="94"/>
      <c r="C1089" s="324">
        <v>15</v>
      </c>
      <c r="D1089" s="832"/>
      <c r="E1089" s="833"/>
      <c r="F1089" s="833"/>
      <c r="G1089" s="834"/>
      <c r="H1089" s="49"/>
      <c r="I1089" s="50"/>
      <c r="J1089" s="866"/>
      <c r="K1089" s="867"/>
      <c r="L1089" s="51"/>
      <c r="M1089" s="52"/>
      <c r="N1089" s="52"/>
      <c r="O1089" s="52"/>
      <c r="P1089" s="52"/>
      <c r="Q1089" s="318">
        <f t="shared" si="1307"/>
        <v>0</v>
      </c>
      <c r="R1089" s="51"/>
      <c r="S1089" s="60"/>
      <c r="T1089" s="59"/>
      <c r="U1089" s="59"/>
      <c r="V1089" s="63"/>
      <c r="W1089" s="319">
        <f t="shared" si="1308"/>
        <v>0</v>
      </c>
      <c r="X1089" s="320">
        <f t="shared" si="1305"/>
        <v>0</v>
      </c>
      <c r="Y1089" s="325">
        <f t="shared" si="1311"/>
        <v>0</v>
      </c>
      <c r="Z1089" s="51"/>
      <c r="AA1089" s="334">
        <f t="shared" si="1312"/>
        <v>0</v>
      </c>
      <c r="AB1089" s="327" t="str">
        <f>IF(A1089="A","√",IF('Formulario 1'!$D$11=8,IF('Cuadro de Personal'!Q1089&gt;30,"E",IF(Y1089&gt;48,"E","√")),IF(Y1089&gt;48,"E","√")))</f>
        <v>√</v>
      </c>
      <c r="AC1089" s="1">
        <f t="shared" si="1309"/>
        <v>1</v>
      </c>
      <c r="AE1089" s="1" t="str">
        <f t="shared" si="1258"/>
        <v/>
      </c>
      <c r="AF1089" s="1">
        <f t="shared" si="1279"/>
        <v>0</v>
      </c>
      <c r="AG1089" s="1">
        <f t="shared" ca="1" si="1284"/>
        <v>19</v>
      </c>
      <c r="AH1089" s="1" t="str">
        <f t="shared" si="1280"/>
        <v/>
      </c>
      <c r="AI1089" s="1" t="str">
        <f t="shared" si="1281"/>
        <v/>
      </c>
      <c r="AJ1089" s="1" t="str">
        <f t="shared" si="1282"/>
        <v/>
      </c>
      <c r="AL1089" s="167">
        <f t="shared" ref="AL1089:BE1089" si="1325">+IF($AE1089="CC",SUMIF($R1089:$V1089,AL$9,$R1108:$V1108),0)</f>
        <v>0</v>
      </c>
      <c r="AM1089" s="167">
        <f t="shared" si="1325"/>
        <v>0</v>
      </c>
      <c r="AN1089" s="167">
        <f t="shared" si="1325"/>
        <v>0</v>
      </c>
      <c r="AO1089" s="167">
        <f t="shared" si="1325"/>
        <v>0</v>
      </c>
      <c r="AP1089" s="167">
        <f t="shared" si="1325"/>
        <v>0</v>
      </c>
      <c r="AQ1089" s="167">
        <f t="shared" si="1325"/>
        <v>0</v>
      </c>
      <c r="AR1089" s="167">
        <f t="shared" si="1325"/>
        <v>0</v>
      </c>
      <c r="AS1089" s="167">
        <f t="shared" si="1325"/>
        <v>0</v>
      </c>
      <c r="AT1089" s="167">
        <f t="shared" si="1325"/>
        <v>0</v>
      </c>
      <c r="AU1089" s="167">
        <f t="shared" si="1325"/>
        <v>0</v>
      </c>
      <c r="AV1089" s="167">
        <f t="shared" si="1325"/>
        <v>0</v>
      </c>
      <c r="AW1089" s="167">
        <f t="shared" si="1325"/>
        <v>0</v>
      </c>
      <c r="AX1089" s="167">
        <f t="shared" si="1325"/>
        <v>0</v>
      </c>
      <c r="AY1089" s="167">
        <f t="shared" si="1325"/>
        <v>0</v>
      </c>
      <c r="AZ1089" s="167">
        <f t="shared" si="1325"/>
        <v>0</v>
      </c>
      <c r="BA1089" s="167">
        <f t="shared" si="1325"/>
        <v>0</v>
      </c>
      <c r="BB1089" s="167">
        <f t="shared" si="1325"/>
        <v>0</v>
      </c>
      <c r="BC1089" s="167">
        <f t="shared" si="1325"/>
        <v>0</v>
      </c>
      <c r="BD1089" s="167">
        <f t="shared" si="1325"/>
        <v>0</v>
      </c>
      <c r="BE1089" s="167">
        <f t="shared" si="1325"/>
        <v>0</v>
      </c>
      <c r="BG1089" s="167"/>
    </row>
    <row r="1090" spans="1:62">
      <c r="A1090" s="93"/>
      <c r="B1090" s="94"/>
      <c r="C1090" s="324">
        <v>16</v>
      </c>
      <c r="D1090" s="832"/>
      <c r="E1090" s="833"/>
      <c r="F1090" s="833"/>
      <c r="G1090" s="834"/>
      <c r="H1090" s="49"/>
      <c r="I1090" s="50"/>
      <c r="J1090" s="866"/>
      <c r="K1090" s="867"/>
      <c r="L1090" s="51"/>
      <c r="M1090" s="52"/>
      <c r="N1090" s="52"/>
      <c r="O1090" s="52"/>
      <c r="P1090" s="52"/>
      <c r="Q1090" s="318">
        <f t="shared" si="1307"/>
        <v>0</v>
      </c>
      <c r="R1090" s="51"/>
      <c r="S1090" s="60"/>
      <c r="T1090" s="59"/>
      <c r="U1090" s="59"/>
      <c r="V1090" s="63"/>
      <c r="W1090" s="319">
        <f t="shared" si="1308"/>
        <v>0</v>
      </c>
      <c r="X1090" s="320">
        <f t="shared" si="1305"/>
        <v>0</v>
      </c>
      <c r="Y1090" s="325">
        <f t="shared" si="1311"/>
        <v>0</v>
      </c>
      <c r="Z1090" s="51"/>
      <c r="AA1090" s="334">
        <f t="shared" si="1312"/>
        <v>0</v>
      </c>
      <c r="AB1090" s="327" t="str">
        <f>IF(A1090="A","√",IF('Formulario 1'!$D$11=8,IF('Cuadro de Personal'!Q1090&gt;30,"E",IF(Y1090&gt;48,"E","√")),IF(Y1090&gt;48,"E","√")))</f>
        <v>√</v>
      </c>
      <c r="AC1090" s="1">
        <f t="shared" si="1309"/>
        <v>1</v>
      </c>
      <c r="AE1090" s="1" t="str">
        <f t="shared" si="1258"/>
        <v/>
      </c>
      <c r="AF1090" s="1">
        <f t="shared" si="1279"/>
        <v>0</v>
      </c>
      <c r="AG1090" s="1">
        <f t="shared" ca="1" si="1284"/>
        <v>19</v>
      </c>
      <c r="AH1090" s="1" t="str">
        <f t="shared" si="1280"/>
        <v/>
      </c>
      <c r="AI1090" s="1" t="str">
        <f t="shared" si="1281"/>
        <v/>
      </c>
      <c r="AJ1090" s="1" t="str">
        <f t="shared" si="1282"/>
        <v/>
      </c>
      <c r="AL1090" s="167">
        <f t="shared" ref="AL1090:BE1090" si="1326">+IF($AE1090="CC",SUMIF($R1090:$V1090,AL$9,$R1109:$V1109),0)</f>
        <v>0</v>
      </c>
      <c r="AM1090" s="167">
        <f t="shared" si="1326"/>
        <v>0</v>
      </c>
      <c r="AN1090" s="167">
        <f t="shared" si="1326"/>
        <v>0</v>
      </c>
      <c r="AO1090" s="167">
        <f t="shared" si="1326"/>
        <v>0</v>
      </c>
      <c r="AP1090" s="167">
        <f t="shared" si="1326"/>
        <v>0</v>
      </c>
      <c r="AQ1090" s="167">
        <f t="shared" si="1326"/>
        <v>0</v>
      </c>
      <c r="AR1090" s="167">
        <f t="shared" si="1326"/>
        <v>0</v>
      </c>
      <c r="AS1090" s="167">
        <f t="shared" si="1326"/>
        <v>0</v>
      </c>
      <c r="AT1090" s="167">
        <f t="shared" si="1326"/>
        <v>0</v>
      </c>
      <c r="AU1090" s="167">
        <f t="shared" si="1326"/>
        <v>0</v>
      </c>
      <c r="AV1090" s="167">
        <f t="shared" si="1326"/>
        <v>0</v>
      </c>
      <c r="AW1090" s="167">
        <f t="shared" si="1326"/>
        <v>0</v>
      </c>
      <c r="AX1090" s="167">
        <f t="shared" si="1326"/>
        <v>0</v>
      </c>
      <c r="AY1090" s="167">
        <f t="shared" si="1326"/>
        <v>0</v>
      </c>
      <c r="AZ1090" s="167">
        <f t="shared" si="1326"/>
        <v>0</v>
      </c>
      <c r="BA1090" s="167">
        <f t="shared" si="1326"/>
        <v>0</v>
      </c>
      <c r="BB1090" s="167">
        <f t="shared" si="1326"/>
        <v>0</v>
      </c>
      <c r="BC1090" s="167">
        <f t="shared" si="1326"/>
        <v>0</v>
      </c>
      <c r="BD1090" s="167">
        <f t="shared" si="1326"/>
        <v>0</v>
      </c>
      <c r="BE1090" s="167">
        <f t="shared" si="1326"/>
        <v>0</v>
      </c>
      <c r="BG1090" s="167"/>
    </row>
    <row r="1091" spans="1:62">
      <c r="A1091" s="93"/>
      <c r="B1091" s="94"/>
      <c r="C1091" s="324">
        <v>17</v>
      </c>
      <c r="D1091" s="832"/>
      <c r="E1091" s="833"/>
      <c r="F1091" s="833"/>
      <c r="G1091" s="834"/>
      <c r="H1091" s="49"/>
      <c r="I1091" s="50"/>
      <c r="J1091" s="866"/>
      <c r="K1091" s="867"/>
      <c r="L1091" s="51"/>
      <c r="M1091" s="52"/>
      <c r="N1091" s="52"/>
      <c r="O1091" s="52"/>
      <c r="P1091" s="52"/>
      <c r="Q1091" s="318">
        <f t="shared" si="1307"/>
        <v>0</v>
      </c>
      <c r="R1091" s="51"/>
      <c r="S1091" s="60"/>
      <c r="T1091" s="59"/>
      <c r="U1091" s="59"/>
      <c r="V1091" s="63"/>
      <c r="W1091" s="319">
        <f t="shared" si="1308"/>
        <v>0</v>
      </c>
      <c r="X1091" s="320">
        <f t="shared" si="1305"/>
        <v>0</v>
      </c>
      <c r="Y1091" s="325">
        <f t="shared" si="1311"/>
        <v>0</v>
      </c>
      <c r="Z1091" s="51"/>
      <c r="AA1091" s="334">
        <f t="shared" si="1312"/>
        <v>0</v>
      </c>
      <c r="AB1091" s="327" t="str">
        <f>IF(A1091="A","√",IF('Formulario 1'!$D$11=8,IF('Cuadro de Personal'!Q1091&gt;30,"E",IF(Y1091&gt;48,"E","√")),IF(Y1091&gt;48,"E","√")))</f>
        <v>√</v>
      </c>
      <c r="AC1091" s="1">
        <f t="shared" si="1309"/>
        <v>1</v>
      </c>
      <c r="AE1091" s="1" t="str">
        <f t="shared" si="1258"/>
        <v/>
      </c>
      <c r="AF1091" s="1">
        <f t="shared" si="1279"/>
        <v>0</v>
      </c>
      <c r="AG1091" s="1">
        <f t="shared" ca="1" si="1284"/>
        <v>19</v>
      </c>
      <c r="AH1091" s="1" t="str">
        <f t="shared" si="1280"/>
        <v/>
      </c>
      <c r="AI1091" s="1" t="str">
        <f t="shared" si="1281"/>
        <v/>
      </c>
      <c r="AJ1091" s="1" t="str">
        <f t="shared" si="1282"/>
        <v/>
      </c>
      <c r="AL1091" s="167">
        <f t="shared" ref="AL1091:BE1091" si="1327">+IF($AE1091="CC",SUMIF($R1091:$V1091,AL$9,$R1110:$V1110),0)</f>
        <v>0</v>
      </c>
      <c r="AM1091" s="167">
        <f t="shared" si="1327"/>
        <v>0</v>
      </c>
      <c r="AN1091" s="167">
        <f t="shared" si="1327"/>
        <v>0</v>
      </c>
      <c r="AO1091" s="167">
        <f t="shared" si="1327"/>
        <v>0</v>
      </c>
      <c r="AP1091" s="167">
        <f t="shared" si="1327"/>
        <v>0</v>
      </c>
      <c r="AQ1091" s="167">
        <f t="shared" si="1327"/>
        <v>0</v>
      </c>
      <c r="AR1091" s="167">
        <f t="shared" si="1327"/>
        <v>0</v>
      </c>
      <c r="AS1091" s="167">
        <f t="shared" si="1327"/>
        <v>0</v>
      </c>
      <c r="AT1091" s="167">
        <f t="shared" si="1327"/>
        <v>0</v>
      </c>
      <c r="AU1091" s="167">
        <f t="shared" si="1327"/>
        <v>0</v>
      </c>
      <c r="AV1091" s="167">
        <f t="shared" si="1327"/>
        <v>0</v>
      </c>
      <c r="AW1091" s="167">
        <f t="shared" si="1327"/>
        <v>0</v>
      </c>
      <c r="AX1091" s="167">
        <f t="shared" si="1327"/>
        <v>0</v>
      </c>
      <c r="AY1091" s="167">
        <f t="shared" si="1327"/>
        <v>0</v>
      </c>
      <c r="AZ1091" s="167">
        <f t="shared" si="1327"/>
        <v>0</v>
      </c>
      <c r="BA1091" s="167">
        <f t="shared" si="1327"/>
        <v>0</v>
      </c>
      <c r="BB1091" s="167">
        <f t="shared" si="1327"/>
        <v>0</v>
      </c>
      <c r="BC1091" s="167">
        <f t="shared" si="1327"/>
        <v>0</v>
      </c>
      <c r="BD1091" s="167">
        <f t="shared" si="1327"/>
        <v>0</v>
      </c>
      <c r="BE1091" s="167">
        <f t="shared" si="1327"/>
        <v>0</v>
      </c>
      <c r="BG1091" s="167"/>
    </row>
    <row r="1092" spans="1:62" ht="15.75" thickBot="1">
      <c r="A1092" s="95"/>
      <c r="B1092" s="96"/>
      <c r="C1092" s="328">
        <v>18</v>
      </c>
      <c r="D1092" s="858"/>
      <c r="E1092" s="859"/>
      <c r="F1092" s="859"/>
      <c r="G1092" s="860"/>
      <c r="H1092" s="53"/>
      <c r="I1092" s="54"/>
      <c r="J1092" s="861"/>
      <c r="K1092" s="862"/>
      <c r="L1092" s="55"/>
      <c r="M1092" s="56"/>
      <c r="N1092" s="56"/>
      <c r="O1092" s="56"/>
      <c r="P1092" s="56"/>
      <c r="Q1092" s="329">
        <f t="shared" si="1307"/>
        <v>0</v>
      </c>
      <c r="R1092" s="55"/>
      <c r="S1092" s="61"/>
      <c r="T1092" s="64"/>
      <c r="U1092" s="64"/>
      <c r="V1092" s="65"/>
      <c r="W1092" s="319">
        <f t="shared" si="1308"/>
        <v>0</v>
      </c>
      <c r="X1092" s="320">
        <f t="shared" si="1305"/>
        <v>0</v>
      </c>
      <c r="Y1092" s="330">
        <f t="shared" si="1311"/>
        <v>0</v>
      </c>
      <c r="Z1092" s="58"/>
      <c r="AA1092" s="335">
        <f t="shared" si="1312"/>
        <v>0</v>
      </c>
      <c r="AB1092" s="332" t="str">
        <f>IF(A1092="A","√",IF('Formulario 1'!$D$11=8,IF('Cuadro de Personal'!Q1092&gt;30,"E",IF(Y1092&gt;48,"E","√")),IF(Y1092&gt;48,"E","√")))</f>
        <v>√</v>
      </c>
      <c r="AC1092" s="1">
        <f t="shared" si="1309"/>
        <v>1</v>
      </c>
      <c r="AE1092" s="1" t="str">
        <f t="shared" si="1258"/>
        <v/>
      </c>
      <c r="AF1092" s="1">
        <f t="shared" si="1279"/>
        <v>0</v>
      </c>
      <c r="AG1092" s="1">
        <f t="shared" ca="1" si="1284"/>
        <v>19</v>
      </c>
      <c r="AH1092" s="1" t="str">
        <f t="shared" si="1280"/>
        <v/>
      </c>
      <c r="AI1092" s="1" t="str">
        <f t="shared" si="1281"/>
        <v/>
      </c>
      <c r="AJ1092" s="1" t="str">
        <f t="shared" si="1282"/>
        <v/>
      </c>
      <c r="AL1092" s="167">
        <f t="shared" ref="AL1092:BE1092" si="1328">+IF($AE1092="CC",SUMIF($R1092:$V1092,AL$9,$R1111:$V1111),0)</f>
        <v>0</v>
      </c>
      <c r="AM1092" s="167">
        <f t="shared" si="1328"/>
        <v>0</v>
      </c>
      <c r="AN1092" s="167">
        <f t="shared" si="1328"/>
        <v>0</v>
      </c>
      <c r="AO1092" s="167">
        <f t="shared" si="1328"/>
        <v>0</v>
      </c>
      <c r="AP1092" s="167">
        <f t="shared" si="1328"/>
        <v>0</v>
      </c>
      <c r="AQ1092" s="167">
        <f t="shared" si="1328"/>
        <v>0</v>
      </c>
      <c r="AR1092" s="167">
        <f t="shared" si="1328"/>
        <v>0</v>
      </c>
      <c r="AS1092" s="167">
        <f t="shared" si="1328"/>
        <v>0</v>
      </c>
      <c r="AT1092" s="167">
        <f t="shared" si="1328"/>
        <v>0</v>
      </c>
      <c r="AU1092" s="167">
        <f t="shared" si="1328"/>
        <v>0</v>
      </c>
      <c r="AV1092" s="167">
        <f t="shared" si="1328"/>
        <v>0</v>
      </c>
      <c r="AW1092" s="167">
        <f t="shared" si="1328"/>
        <v>0</v>
      </c>
      <c r="AX1092" s="167">
        <f t="shared" si="1328"/>
        <v>0</v>
      </c>
      <c r="AY1092" s="167">
        <f t="shared" si="1328"/>
        <v>0</v>
      </c>
      <c r="AZ1092" s="167">
        <f t="shared" si="1328"/>
        <v>0</v>
      </c>
      <c r="BA1092" s="167">
        <f t="shared" si="1328"/>
        <v>0</v>
      </c>
      <c r="BB1092" s="167">
        <f t="shared" si="1328"/>
        <v>0</v>
      </c>
      <c r="BC1092" s="167">
        <f t="shared" si="1328"/>
        <v>0</v>
      </c>
      <c r="BD1092" s="167">
        <f t="shared" si="1328"/>
        <v>0</v>
      </c>
      <c r="BE1092" s="167">
        <f t="shared" si="1328"/>
        <v>0</v>
      </c>
      <c r="BG1092" s="167"/>
    </row>
    <row r="1093" spans="1:62" ht="15.75" customHeight="1" thickBot="1">
      <c r="C1093" s="66"/>
      <c r="D1093" s="66"/>
      <c r="E1093" s="66"/>
      <c r="F1093" s="66"/>
      <c r="G1093" s="66"/>
      <c r="H1093" s="117"/>
      <c r="I1093" s="863" t="s">
        <v>959</v>
      </c>
      <c r="J1093" s="864"/>
      <c r="K1093" s="865"/>
      <c r="L1093" s="68">
        <f t="shared" ref="L1093:S1093" si="1329">+SUM(L1075:L1092)-SUMIF($A1075:$A1092,"A",L1075:L1092)</f>
        <v>0</v>
      </c>
      <c r="M1093" s="67">
        <f t="shared" si="1329"/>
        <v>0</v>
      </c>
      <c r="N1093" s="67">
        <f t="shared" si="1329"/>
        <v>0</v>
      </c>
      <c r="O1093" s="67">
        <f t="shared" si="1329"/>
        <v>0</v>
      </c>
      <c r="P1093" s="67">
        <f t="shared" si="1329"/>
        <v>0</v>
      </c>
      <c r="Q1093" s="69">
        <f t="shared" si="1329"/>
        <v>0</v>
      </c>
      <c r="R1093" s="158">
        <f t="shared" si="1329"/>
        <v>0</v>
      </c>
      <c r="S1093" s="116">
        <f t="shared" si="1329"/>
        <v>0</v>
      </c>
      <c r="T1093" s="116">
        <f>+SUM(T1075:T1092)-SUMIF($A1075:$A1092,"A",T1075:T1092)</f>
        <v>0</v>
      </c>
      <c r="U1093" s="116">
        <f>+SUM(U1075:U1092)-SUMIF($A1075:$A1092,"A",U1075:U1092)</f>
        <v>0</v>
      </c>
      <c r="V1093" s="73">
        <f>+SUM(V1075:V1092)-SUMIF($A1075:$A1092,"A",V1075:V1092)</f>
        <v>0</v>
      </c>
      <c r="W1093" s="70">
        <f>+SUM(Q1093:V1093)</f>
        <v>0</v>
      </c>
      <c r="X1093" s="71">
        <f>+SUM(X1075:X1092)</f>
        <v>0</v>
      </c>
      <c r="Y1093" s="71">
        <f>+SUM(Y1075:Y1092)-SUMIF($A1075:$A1092,"A",Y1075:Y1092)</f>
        <v>0</v>
      </c>
      <c r="Z1093" s="72">
        <f>+SUM(Z1075:Z1092)</f>
        <v>0</v>
      </c>
      <c r="AA1093" s="73">
        <f>+SUM(AA1075:AA1092)-SUMIF($A1075:$A1092,"A",AA1075:AA1092)</f>
        <v>0</v>
      </c>
      <c r="AB1093" s="301" t="str">
        <f>IF($C1072="n.a.","√",IF(AND(Q1095="√",D1097=E1097,F1097=G1097),IF(B1094="Coordinador de Departamento: asignado",IF(AC1093=18,"√","Er"),IF(B1094="",IF(AC1093=18,"√","Er"),"Er")),"Er"))</f>
        <v>√</v>
      </c>
      <c r="AC1093" s="1">
        <f>+SUM(AC1075:AC1092)</f>
        <v>18</v>
      </c>
      <c r="AE1093" s="1" t="str">
        <f t="shared" si="1258"/>
        <v/>
      </c>
      <c r="AF1093" s="1">
        <f t="shared" si="1279"/>
        <v>1</v>
      </c>
      <c r="AG1093" s="1">
        <f t="shared" ca="1" si="1284"/>
        <v>20</v>
      </c>
      <c r="AH1093" s="1">
        <f t="shared" ca="1" si="1280"/>
        <v>20</v>
      </c>
      <c r="AI1093" s="1" t="str">
        <f t="shared" ca="1" si="1281"/>
        <v>CP20</v>
      </c>
      <c r="AJ1093" s="1" t="str">
        <f t="shared" si="1282"/>
        <v>√</v>
      </c>
      <c r="AL1093" s="167">
        <f t="shared" ref="AL1093:BE1093" si="1330">+IF($AE1093="CC",SUMIF($R1093:$V1093,AL$9,$R1112:$V1112),0)</f>
        <v>0</v>
      </c>
      <c r="AM1093" s="167">
        <f t="shared" si="1330"/>
        <v>0</v>
      </c>
      <c r="AN1093" s="167">
        <f t="shared" si="1330"/>
        <v>0</v>
      </c>
      <c r="AO1093" s="167">
        <f t="shared" si="1330"/>
        <v>0</v>
      </c>
      <c r="AP1093" s="167">
        <f t="shared" si="1330"/>
        <v>0</v>
      </c>
      <c r="AQ1093" s="167">
        <f t="shared" si="1330"/>
        <v>0</v>
      </c>
      <c r="AR1093" s="167">
        <f t="shared" si="1330"/>
        <v>0</v>
      </c>
      <c r="AS1093" s="167">
        <f t="shared" si="1330"/>
        <v>0</v>
      </c>
      <c r="AT1093" s="167">
        <f t="shared" si="1330"/>
        <v>0</v>
      </c>
      <c r="AU1093" s="167">
        <f t="shared" si="1330"/>
        <v>0</v>
      </c>
      <c r="AV1093" s="167">
        <f t="shared" si="1330"/>
        <v>0</v>
      </c>
      <c r="AW1093" s="167">
        <f t="shared" si="1330"/>
        <v>0</v>
      </c>
      <c r="AX1093" s="167">
        <f t="shared" si="1330"/>
        <v>0</v>
      </c>
      <c r="AY1093" s="167">
        <f t="shared" si="1330"/>
        <v>0</v>
      </c>
      <c r="AZ1093" s="167">
        <f t="shared" si="1330"/>
        <v>0</v>
      </c>
      <c r="BA1093" s="167">
        <f t="shared" si="1330"/>
        <v>0</v>
      </c>
      <c r="BB1093" s="167">
        <f t="shared" si="1330"/>
        <v>0</v>
      </c>
      <c r="BC1093" s="167">
        <f t="shared" si="1330"/>
        <v>0</v>
      </c>
      <c r="BD1093" s="167">
        <f t="shared" si="1330"/>
        <v>0</v>
      </c>
      <c r="BE1093" s="167">
        <f t="shared" si="1330"/>
        <v>0</v>
      </c>
      <c r="BH1093" s="308">
        <f>+X1093</f>
        <v>0</v>
      </c>
    </row>
    <row r="1094" spans="1:62" ht="15.75" customHeight="1">
      <c r="B1094" s="912" t="str">
        <f>IF($C1072="n.a.","",IF(LOOKUP(A1065,'Hoja de Cálculo'!$S$20:$S$45,'Hoja de Cálculo'!$AD$20:$AD$45)=0,"",IF(A1095="","Coordinador de Departamento: sin asignar","Coordinador de Departamento: asignado")))</f>
        <v/>
      </c>
      <c r="C1094" s="913"/>
      <c r="D1094" s="913"/>
      <c r="E1094" s="913"/>
      <c r="F1094" s="913"/>
      <c r="G1094" s="914"/>
      <c r="I1094" s="915" t="s">
        <v>954</v>
      </c>
      <c r="J1094" s="916"/>
      <c r="K1094" s="917"/>
      <c r="L1094" s="75" t="str">
        <f>IF($C1072="n.a.","n.a.",LOOKUP($A1065,'Hoja de Cálculo'!$S$20:$S$45,'Hoja de Cálculo'!W$20:W$45))</f>
        <v>n.a.</v>
      </c>
      <c r="M1094" s="74" t="str">
        <f>IF($C1072="n.a.","n.a.",LOOKUP($A1065,'Hoja de Cálculo'!$S$20:$S$45,'Hoja de Cálculo'!X$20:X$45))</f>
        <v>n.a.</v>
      </c>
      <c r="N1094" s="74" t="str">
        <f>IF($C1072="n.a.","n.a.",LOOKUP($A1065,'Hoja de Cálculo'!$S$20:$S$45,'Hoja de Cálculo'!Y$20:Y$45))</f>
        <v>n.a.</v>
      </c>
      <c r="O1094" s="74" t="str">
        <f>IF($C1072="n.a.","n.a.",LOOKUP($A1065,'Hoja de Cálculo'!$S$20:$S$45,'Hoja de Cálculo'!Z$20:Z$45))</f>
        <v>n.a.</v>
      </c>
      <c r="P1094" s="74" t="str">
        <f>IF($C1072="n.a.","n.a.",LOOKUP($A1065,'Hoja de Cálculo'!$S$20:$S$45,'Hoja de Cálculo'!AA$20:AA$45))</f>
        <v>n.a.</v>
      </c>
      <c r="Q1094" s="76">
        <f>+SUM(L1094:P1094)</f>
        <v>0</v>
      </c>
      <c r="R1094" s="77" t="str">
        <f>+IF(R1074=2,LOOKUP($A1065,'Hoja de Cálculo'!$S$20:$S$45,'Hoja de Cálculo'!$AD$20:$AD$45),"")</f>
        <v/>
      </c>
      <c r="S1094" s="77" t="str">
        <f>+IF(S1074=2,LOOKUP($A1065,'Hoja de Cálculo'!$S$20:$S$45,'Hoja de Cálculo'!$AD$20:$AD$45),"")</f>
        <v/>
      </c>
      <c r="T1094" s="77" t="str">
        <f>+IF(T1074=2,LOOKUP($A1065,'Hoja de Cálculo'!$S$20:$S$45,'Hoja de Cálculo'!$AD$20:$AD$45),"")</f>
        <v/>
      </c>
      <c r="U1094" s="77" t="str">
        <f>+IF(U1074=2,LOOKUP($A1065,'Hoja de Cálculo'!$S$20:$S$45,'Hoja de Cálculo'!$AD$20:$AD$45),"")</f>
        <v/>
      </c>
      <c r="V1094" s="77" t="str">
        <f>+IF(V1074=2,LOOKUP($A1065,'Hoja de Cálculo'!$S$20:$S$45,'Hoja de Cálculo'!$AD$20:$AD$45),"")</f>
        <v/>
      </c>
      <c r="W1094" s="70"/>
      <c r="X1094" s="77"/>
      <c r="Y1094" s="77"/>
      <c r="Z1094" s="77"/>
      <c r="AA1094" s="77"/>
      <c r="AE1094" s="1" t="str">
        <f t="shared" si="1258"/>
        <v/>
      </c>
      <c r="AF1094" s="1">
        <f t="shared" si="1279"/>
        <v>0</v>
      </c>
      <c r="AG1094" s="1">
        <f t="shared" ca="1" si="1284"/>
        <v>20</v>
      </c>
      <c r="AH1094" s="1" t="str">
        <f t="shared" si="1280"/>
        <v/>
      </c>
      <c r="AI1094" s="1" t="str">
        <f t="shared" si="1281"/>
        <v/>
      </c>
      <c r="AJ1094" s="1" t="str">
        <f t="shared" si="1282"/>
        <v/>
      </c>
      <c r="AL1094" s="167">
        <f t="shared" ref="AL1094:BE1094" si="1331">+IF($AE1094="CC",SUMIF($R1094:$V1094,AL$9,$R1113:$V1113),0)</f>
        <v>0</v>
      </c>
      <c r="AM1094" s="167">
        <f t="shared" si="1331"/>
        <v>0</v>
      </c>
      <c r="AN1094" s="167">
        <f t="shared" si="1331"/>
        <v>0</v>
      </c>
      <c r="AO1094" s="167">
        <f t="shared" si="1331"/>
        <v>0</v>
      </c>
      <c r="AP1094" s="167">
        <f t="shared" si="1331"/>
        <v>0</v>
      </c>
      <c r="AQ1094" s="167">
        <f t="shared" si="1331"/>
        <v>0</v>
      </c>
      <c r="AR1094" s="167">
        <f t="shared" si="1331"/>
        <v>0</v>
      </c>
      <c r="AS1094" s="167">
        <f t="shared" si="1331"/>
        <v>0</v>
      </c>
      <c r="AT1094" s="167">
        <f t="shared" si="1331"/>
        <v>0</v>
      </c>
      <c r="AU1094" s="167">
        <f t="shared" si="1331"/>
        <v>0</v>
      </c>
      <c r="AV1094" s="167">
        <f t="shared" si="1331"/>
        <v>0</v>
      </c>
      <c r="AW1094" s="167">
        <f t="shared" si="1331"/>
        <v>0</v>
      </c>
      <c r="AX1094" s="167">
        <f t="shared" si="1331"/>
        <v>0</v>
      </c>
      <c r="AY1094" s="167">
        <f t="shared" si="1331"/>
        <v>0</v>
      </c>
      <c r="AZ1094" s="167">
        <f t="shared" si="1331"/>
        <v>0</v>
      </c>
      <c r="BA1094" s="167">
        <f t="shared" si="1331"/>
        <v>0</v>
      </c>
      <c r="BB1094" s="167">
        <f t="shared" si="1331"/>
        <v>0</v>
      </c>
      <c r="BC1094" s="167">
        <f t="shared" si="1331"/>
        <v>0</v>
      </c>
      <c r="BD1094" s="167">
        <f t="shared" si="1331"/>
        <v>0</v>
      </c>
      <c r="BE1094" s="167">
        <f t="shared" si="1331"/>
        <v>0</v>
      </c>
    </row>
    <row r="1095" spans="1:62" ht="15" customHeight="1" thickBot="1">
      <c r="A1095" s="119" t="str">
        <f>+IF(R1095="√",1,IF(S1095="√",1,IF(T1095="√",1,IF(U1095="√",1,IF(V1095="√",1,"")))))</f>
        <v/>
      </c>
      <c r="B1095" s="918" t="str">
        <f>+IF('Formulario 1'!$E$60=2,"",IF(OR(C1072="Educación Física",C1072="Educación Musical",C1072="Educación Religiosa",C1072="Informática Educativa"),IF(D1097=E1097,"Lecciones de Taller Prevocacional asignadas",IF(D1097&gt;E1097,"Lecciones de Taller Prevocacional sin asignar","Lecciones de Taller Prevocacional sobreasignadas")),""))</f>
        <v/>
      </c>
      <c r="C1095" s="919"/>
      <c r="D1095" s="919"/>
      <c r="E1095" s="919"/>
      <c r="F1095" s="919"/>
      <c r="G1095" s="920"/>
      <c r="H1095" s="66"/>
      <c r="I1095" s="849" t="s">
        <v>937</v>
      </c>
      <c r="J1095" s="850"/>
      <c r="K1095" s="851" t="s">
        <v>938</v>
      </c>
      <c r="L1095" s="80" t="str">
        <f>IF(L1094="n.a.","n.a.",IF(L1093&gt;L1094,"E",IF(L1093&lt;L1094,"S","√")))</f>
        <v>n.a.</v>
      </c>
      <c r="M1095" s="79" t="str">
        <f>IF(M1094="n.a.","n.a.",IF(M1093&gt;M1094,"E",IF(M1093&lt;M1094,"S","√")))</f>
        <v>n.a.</v>
      </c>
      <c r="N1095" s="79" t="str">
        <f>IF(N1094="n.a.","n.a.",IF(N1093&gt;N1094,"E",IF(N1093&lt;N1094,"S","√")))</f>
        <v>n.a.</v>
      </c>
      <c r="O1095" s="79" t="str">
        <f>IF(O1094="n.a.","n.a.",IF(O1093&gt;O1094,"E",IF(O1093&lt;O1094,"S","√")))</f>
        <v>n.a.</v>
      </c>
      <c r="P1095" s="79" t="str">
        <f>IF(P1094="n.a.","n.a.",IF(P1093&gt;P1094,"E",IF(P1093&lt;P1094,"S","√")))</f>
        <v>n.a.</v>
      </c>
      <c r="Q1095" s="81" t="str">
        <f>IF($C1072="n.a.","n.a.",IF(L1095="√",IF(M1095="√",IF(N1095="√",IF(O1095="√",IF(P1095="√","√","Er"),"Er"),"Er"),"Er"),"Er"))</f>
        <v>n.a.</v>
      </c>
      <c r="R1095" s="118" t="str">
        <f>IF(R1074=2,IF(R1093&gt;R1094,"E",IF(R1093&lt;R1094,"S","√")),"")</f>
        <v/>
      </c>
      <c r="S1095" s="118" t="str">
        <f>IF(S1074=2,IF(S1093&gt;S1094,"E",IF(S1093&lt;S1094,"S","√")),"")</f>
        <v/>
      </c>
      <c r="T1095" s="118" t="str">
        <f>IF(T1074=2,IF(T1093&gt;T1094,"E",IF(T1093&lt;T1094,"S","√")),"")</f>
        <v/>
      </c>
      <c r="U1095" s="118" t="str">
        <f>IF(U1074=2,IF(U1093&gt;U1094,"E",IF(U1093&lt;U1094,"S","√")),"")</f>
        <v/>
      </c>
      <c r="V1095" s="118" t="str">
        <f>IF(V1074=2,IF(V1093&gt;V1094,"E",IF(V1093&lt;V1094,"S","√")),"")</f>
        <v/>
      </c>
      <c r="AE1095" s="1" t="str">
        <f t="shared" si="1258"/>
        <v/>
      </c>
      <c r="AF1095" s="1">
        <f t="shared" si="1279"/>
        <v>0</v>
      </c>
      <c r="AG1095" s="1">
        <f t="shared" ca="1" si="1284"/>
        <v>20</v>
      </c>
      <c r="AH1095" s="1" t="str">
        <f t="shared" si="1280"/>
        <v/>
      </c>
      <c r="AI1095" s="1" t="str">
        <f t="shared" si="1281"/>
        <v/>
      </c>
      <c r="AJ1095" s="1" t="str">
        <f t="shared" si="1282"/>
        <v/>
      </c>
      <c r="AL1095" s="167">
        <f t="shared" ref="AL1095:BE1095" si="1332">+IF($AE1095="CC",SUMIF($R1095:$V1095,AL$9,$R1114:$V1114),0)</f>
        <v>0</v>
      </c>
      <c r="AM1095" s="167">
        <f t="shared" si="1332"/>
        <v>0</v>
      </c>
      <c r="AN1095" s="167">
        <f t="shared" si="1332"/>
        <v>0</v>
      </c>
      <c r="AO1095" s="167">
        <f t="shared" si="1332"/>
        <v>0</v>
      </c>
      <c r="AP1095" s="167">
        <f t="shared" si="1332"/>
        <v>0</v>
      </c>
      <c r="AQ1095" s="167">
        <f t="shared" si="1332"/>
        <v>0</v>
      </c>
      <c r="AR1095" s="167">
        <f t="shared" si="1332"/>
        <v>0</v>
      </c>
      <c r="AS1095" s="167">
        <f t="shared" si="1332"/>
        <v>0</v>
      </c>
      <c r="AT1095" s="167">
        <f t="shared" si="1332"/>
        <v>0</v>
      </c>
      <c r="AU1095" s="167">
        <f t="shared" si="1332"/>
        <v>0</v>
      </c>
      <c r="AV1095" s="167">
        <f t="shared" si="1332"/>
        <v>0</v>
      </c>
      <c r="AW1095" s="167">
        <f t="shared" si="1332"/>
        <v>0</v>
      </c>
      <c r="AX1095" s="167">
        <f t="shared" si="1332"/>
        <v>0</v>
      </c>
      <c r="AY1095" s="167">
        <f t="shared" si="1332"/>
        <v>0</v>
      </c>
      <c r="AZ1095" s="167">
        <f t="shared" si="1332"/>
        <v>0</v>
      </c>
      <c r="BA1095" s="167">
        <f t="shared" si="1332"/>
        <v>0</v>
      </c>
      <c r="BB1095" s="167">
        <f t="shared" si="1332"/>
        <v>0</v>
      </c>
      <c r="BC1095" s="167">
        <f t="shared" si="1332"/>
        <v>0</v>
      </c>
      <c r="BD1095" s="167">
        <f t="shared" si="1332"/>
        <v>0</v>
      </c>
      <c r="BE1095" s="167">
        <f t="shared" si="1332"/>
        <v>0</v>
      </c>
    </row>
    <row r="1096" spans="1:62" ht="15" customHeight="1" thickBot="1">
      <c r="A1096" s="119"/>
      <c r="B1096" s="921" t="str">
        <f>+IF('Formulario 1'!$E$64=2,"",IF('Cuadro de Personal'!F1097=0,"",IF('Cuadro de Personal'!F1097&lt;'Cuadro de Personal'!G1097,"Lecciones de TIE sobreasignadas",IF('Cuadro de Personal'!F1097&gt;'Cuadro de Personal'!G1097,"Lecciones de TIE sin asignar","Lecciones de TIE asignadas -√-"))))</f>
        <v/>
      </c>
      <c r="C1096" s="922"/>
      <c r="D1096" s="922"/>
      <c r="E1096" s="922"/>
      <c r="F1096" s="922"/>
      <c r="G1096" s="923"/>
      <c r="H1096" s="66"/>
      <c r="I1096" s="157"/>
      <c r="J1096" s="157"/>
      <c r="K1096" s="157"/>
      <c r="L1096" s="118"/>
      <c r="M1096" s="118"/>
      <c r="N1096" s="118"/>
      <c r="O1096" s="118"/>
      <c r="P1096" s="118"/>
      <c r="Q1096" s="118"/>
      <c r="R1096" s="118"/>
      <c r="T1096" s="852" t="str">
        <f>+IF((Q1094-Z1093)&gt;-1,"Lecciones sin asignar en propiedad:","Exceso de lecciones asignadas en propiedad:")</f>
        <v>Lecciones sin asignar en propiedad:</v>
      </c>
      <c r="U1096" s="853"/>
      <c r="V1096" s="853"/>
      <c r="W1096" s="853"/>
      <c r="X1096" s="853"/>
      <c r="Y1096" s="853"/>
      <c r="Z1096" s="853"/>
      <c r="AA1096" s="213">
        <f>+Q1094-Z1093</f>
        <v>0</v>
      </c>
      <c r="AE1096" s="1" t="str">
        <f t="shared" si="1258"/>
        <v/>
      </c>
      <c r="AF1096" s="1">
        <f t="shared" si="1279"/>
        <v>0</v>
      </c>
      <c r="AG1096" s="1">
        <f t="shared" ca="1" si="1284"/>
        <v>20</v>
      </c>
      <c r="AH1096" s="1" t="str">
        <f t="shared" si="1280"/>
        <v/>
      </c>
      <c r="AI1096" s="1" t="str">
        <f t="shared" si="1281"/>
        <v/>
      </c>
      <c r="AJ1096" s="1" t="str">
        <f t="shared" si="1282"/>
        <v/>
      </c>
      <c r="AL1096" s="167">
        <f t="shared" ref="AL1096:BE1096" si="1333">+IF($AE1096="CC",SUMIF($R1096:$V1096,AL$9,$R1115:$V1115),0)</f>
        <v>0</v>
      </c>
      <c r="AM1096" s="167">
        <f t="shared" si="1333"/>
        <v>0</v>
      </c>
      <c r="AN1096" s="167">
        <f t="shared" si="1333"/>
        <v>0</v>
      </c>
      <c r="AO1096" s="167">
        <f t="shared" si="1333"/>
        <v>0</v>
      </c>
      <c r="AP1096" s="167">
        <f t="shared" si="1333"/>
        <v>0</v>
      </c>
      <c r="AQ1096" s="167">
        <f t="shared" si="1333"/>
        <v>0</v>
      </c>
      <c r="AR1096" s="167">
        <f t="shared" si="1333"/>
        <v>0</v>
      </c>
      <c r="AS1096" s="167">
        <f t="shared" si="1333"/>
        <v>0</v>
      </c>
      <c r="AT1096" s="167">
        <f t="shared" si="1333"/>
        <v>0</v>
      </c>
      <c r="AU1096" s="167">
        <f t="shared" si="1333"/>
        <v>0</v>
      </c>
      <c r="AV1096" s="167">
        <f t="shared" si="1333"/>
        <v>0</v>
      </c>
      <c r="AW1096" s="167">
        <f t="shared" si="1333"/>
        <v>0</v>
      </c>
      <c r="AX1096" s="167">
        <f t="shared" si="1333"/>
        <v>0</v>
      </c>
      <c r="AY1096" s="167">
        <f t="shared" si="1333"/>
        <v>0</v>
      </c>
      <c r="AZ1096" s="167">
        <f t="shared" si="1333"/>
        <v>0</v>
      </c>
      <c r="BA1096" s="167">
        <f t="shared" si="1333"/>
        <v>0</v>
      </c>
      <c r="BB1096" s="167">
        <f t="shared" si="1333"/>
        <v>0</v>
      </c>
      <c r="BC1096" s="167">
        <f t="shared" si="1333"/>
        <v>0</v>
      </c>
      <c r="BD1096" s="167">
        <f t="shared" si="1333"/>
        <v>0</v>
      </c>
      <c r="BE1096" s="167">
        <f t="shared" si="1333"/>
        <v>0</v>
      </c>
      <c r="BJ1096" s="1">
        <f>+IF(OR(B1096="",B1096="Lecciones de TIE asignadas -√-"),1,0)</f>
        <v>1</v>
      </c>
    </row>
    <row r="1097" spans="1:62" ht="15" customHeight="1" thickBot="1">
      <c r="A1097" s="119"/>
      <c r="C1097" s="78"/>
      <c r="D1097" s="176" t="str">
        <f>IF($C1072="n.a.","n.a.",LOOKUP($A1065,'Hoja de Cálculo'!$S$20:$S$45,'Hoja de Cálculo'!AB$20:AB$45))</f>
        <v>n.a.</v>
      </c>
      <c r="E1097" s="177">
        <f>+IF(R1074=12,R1093,IF(S1074=12,S1093,IF(T1074=12,T1093,IF(U1074=12,U1093,IF(V1074=12,V1093,0)))))</f>
        <v>0</v>
      </c>
      <c r="F1097" s="186">
        <f>IF($C1072="n.a.",0,LOOKUP($A1065,'Hoja de Cálculo'!$S$20:$S$45,'Hoja de Cálculo'!$AL$20:$AL$45))</f>
        <v>0</v>
      </c>
      <c r="G1097" s="177">
        <f>+IF(R1074=9,R1093,0)+IF(S1074=9,S1093,0)+IF(T1074=9,T1093,0)+IF(U1074=9,U1093,0)+IF(V1074=9,V1093,0)</f>
        <v>0</v>
      </c>
      <c r="H1097" s="66"/>
      <c r="I1097" s="157"/>
      <c r="J1097" s="157"/>
      <c r="K1097" s="157"/>
      <c r="L1097" s="118"/>
      <c r="M1097" s="118"/>
      <c r="N1097" s="118"/>
      <c r="O1097" s="118"/>
      <c r="P1097" s="118"/>
      <c r="Q1097" s="854" t="str">
        <f>IF(AA1096&lt;0,IF(AA1097="","Exceso de lecciones en propiedad asignadas en lecciones Co-curriculares","Exceso de lecciones en propiedad sin asignar:"),"")</f>
        <v/>
      </c>
      <c r="R1097" s="855"/>
      <c r="S1097" s="855"/>
      <c r="T1097" s="855"/>
      <c r="U1097" s="855"/>
      <c r="V1097" s="855"/>
      <c r="W1097" s="855"/>
      <c r="X1097" s="855"/>
      <c r="Y1097" s="855"/>
      <c r="Z1097" s="855"/>
      <c r="AA1097" s="156" t="str">
        <f>+IF(AA1096&lt;0,IF(W1093&gt;=Z1093,"",W1093-Z1093),"")</f>
        <v/>
      </c>
      <c r="AE1097" s="1" t="str">
        <f t="shared" si="1258"/>
        <v/>
      </c>
      <c r="AF1097" s="1">
        <f t="shared" si="1279"/>
        <v>0</v>
      </c>
      <c r="AG1097" s="1">
        <f t="shared" ca="1" si="1284"/>
        <v>20</v>
      </c>
      <c r="AH1097" s="1" t="str">
        <f t="shared" si="1280"/>
        <v/>
      </c>
      <c r="AI1097" s="1" t="str">
        <f t="shared" si="1281"/>
        <v/>
      </c>
      <c r="AJ1097" s="1" t="str">
        <f t="shared" si="1282"/>
        <v/>
      </c>
      <c r="AL1097" s="167">
        <f t="shared" ref="AL1097:BE1097" si="1334">+IF($AE1097="CC",SUMIF($R1097:$V1097,AL$9,$R1116:$V1116),0)</f>
        <v>0</v>
      </c>
      <c r="AM1097" s="167">
        <f t="shared" si="1334"/>
        <v>0</v>
      </c>
      <c r="AN1097" s="167">
        <f t="shared" si="1334"/>
        <v>0</v>
      </c>
      <c r="AO1097" s="167">
        <f t="shared" si="1334"/>
        <v>0</v>
      </c>
      <c r="AP1097" s="167">
        <f t="shared" si="1334"/>
        <v>0</v>
      </c>
      <c r="AQ1097" s="167">
        <f t="shared" si="1334"/>
        <v>0</v>
      </c>
      <c r="AR1097" s="167">
        <f t="shared" si="1334"/>
        <v>0</v>
      </c>
      <c r="AS1097" s="167">
        <f t="shared" si="1334"/>
        <v>0</v>
      </c>
      <c r="AT1097" s="167">
        <f t="shared" si="1334"/>
        <v>0</v>
      </c>
      <c r="AU1097" s="167">
        <f t="shared" si="1334"/>
        <v>0</v>
      </c>
      <c r="AV1097" s="167">
        <f t="shared" si="1334"/>
        <v>0</v>
      </c>
      <c r="AW1097" s="167">
        <f t="shared" si="1334"/>
        <v>0</v>
      </c>
      <c r="AX1097" s="167">
        <f t="shared" si="1334"/>
        <v>0</v>
      </c>
      <c r="AY1097" s="167">
        <f t="shared" si="1334"/>
        <v>0</v>
      </c>
      <c r="AZ1097" s="167">
        <f t="shared" si="1334"/>
        <v>0</v>
      </c>
      <c r="BA1097" s="167">
        <f t="shared" si="1334"/>
        <v>0</v>
      </c>
      <c r="BB1097" s="167">
        <f t="shared" si="1334"/>
        <v>0</v>
      </c>
      <c r="BC1097" s="167">
        <f t="shared" si="1334"/>
        <v>0</v>
      </c>
      <c r="BD1097" s="167">
        <f t="shared" si="1334"/>
        <v>0</v>
      </c>
      <c r="BE1097" s="167">
        <f t="shared" si="1334"/>
        <v>0</v>
      </c>
      <c r="BG1097" s="167">
        <f>+IF(AA1097&lt;0,-AA1097,0)</f>
        <v>0</v>
      </c>
    </row>
    <row r="1098" spans="1:62" ht="7.5" customHeight="1" thickBot="1">
      <c r="C1098" s="78"/>
      <c r="D1098" s="78"/>
      <c r="E1098" s="78"/>
      <c r="F1098" s="78"/>
      <c r="G1098" s="78"/>
      <c r="AE1098" s="1" t="str">
        <f t="shared" si="1258"/>
        <v/>
      </c>
      <c r="AF1098" s="1">
        <f t="shared" si="1279"/>
        <v>0</v>
      </c>
      <c r="AG1098" s="1">
        <f t="shared" ca="1" si="1284"/>
        <v>20</v>
      </c>
      <c r="AH1098" s="1" t="str">
        <f t="shared" si="1280"/>
        <v/>
      </c>
      <c r="AI1098" s="1" t="str">
        <f t="shared" si="1281"/>
        <v/>
      </c>
      <c r="AJ1098" s="1" t="str">
        <f t="shared" si="1282"/>
        <v/>
      </c>
      <c r="AL1098" s="167">
        <f t="shared" ref="AL1098:BE1098" si="1335">+IF($AE1098="CC",SUMIF($R1098:$V1098,AL$9,$R1117:$V1117),0)</f>
        <v>0</v>
      </c>
      <c r="AM1098" s="167">
        <f t="shared" si="1335"/>
        <v>0</v>
      </c>
      <c r="AN1098" s="167">
        <f t="shared" si="1335"/>
        <v>0</v>
      </c>
      <c r="AO1098" s="167">
        <f t="shared" si="1335"/>
        <v>0</v>
      </c>
      <c r="AP1098" s="167">
        <f t="shared" si="1335"/>
        <v>0</v>
      </c>
      <c r="AQ1098" s="167">
        <f t="shared" si="1335"/>
        <v>0</v>
      </c>
      <c r="AR1098" s="167">
        <f t="shared" si="1335"/>
        <v>0</v>
      </c>
      <c r="AS1098" s="167">
        <f t="shared" si="1335"/>
        <v>0</v>
      </c>
      <c r="AT1098" s="167">
        <f t="shared" si="1335"/>
        <v>0</v>
      </c>
      <c r="AU1098" s="167">
        <f t="shared" si="1335"/>
        <v>0</v>
      </c>
      <c r="AV1098" s="167">
        <f t="shared" si="1335"/>
        <v>0</v>
      </c>
      <c r="AW1098" s="167">
        <f t="shared" si="1335"/>
        <v>0</v>
      </c>
      <c r="AX1098" s="167">
        <f t="shared" si="1335"/>
        <v>0</v>
      </c>
      <c r="AY1098" s="167">
        <f t="shared" si="1335"/>
        <v>0</v>
      </c>
      <c r="AZ1098" s="167">
        <f t="shared" si="1335"/>
        <v>0</v>
      </c>
      <c r="BA1098" s="167">
        <f t="shared" si="1335"/>
        <v>0</v>
      </c>
      <c r="BB1098" s="167">
        <f t="shared" si="1335"/>
        <v>0</v>
      </c>
      <c r="BC1098" s="167">
        <f t="shared" si="1335"/>
        <v>0</v>
      </c>
      <c r="BD1098" s="167">
        <f t="shared" si="1335"/>
        <v>0</v>
      </c>
      <c r="BE1098" s="167">
        <f t="shared" si="1335"/>
        <v>0</v>
      </c>
      <c r="BG1098" s="167"/>
    </row>
    <row r="1099" spans="1:62" ht="15.75" customHeight="1">
      <c r="C1099" s="856" t="s">
        <v>939</v>
      </c>
      <c r="D1099" s="857"/>
      <c r="E1099" s="857"/>
      <c r="F1099" s="303"/>
      <c r="G1099" s="303"/>
      <c r="H1099" s="303"/>
      <c r="I1099" s="303"/>
      <c r="J1099" s="303"/>
      <c r="K1099" s="303"/>
      <c r="L1099" s="303"/>
      <c r="M1099" s="303"/>
      <c r="N1099" s="303"/>
      <c r="O1099" s="303"/>
      <c r="P1099" s="303"/>
      <c r="Q1099" s="303"/>
      <c r="R1099" s="303"/>
      <c r="S1099" s="303"/>
      <c r="T1099" s="303"/>
      <c r="U1099" s="303"/>
      <c r="V1099" s="303"/>
      <c r="W1099" s="303"/>
      <c r="X1099" s="168"/>
      <c r="Y1099" s="303"/>
      <c r="Z1099" s="303"/>
      <c r="AA1099" s="82"/>
      <c r="AE1099" s="1" t="str">
        <f t="shared" ref="AE1099:AE1162" si="1336">+IF(L1099="7º","CC","")</f>
        <v/>
      </c>
      <c r="AF1099" s="1">
        <f t="shared" ca="1" si="1279"/>
        <v>0</v>
      </c>
      <c r="AG1099" s="1">
        <f t="shared" ca="1" si="1284"/>
        <v>20</v>
      </c>
      <c r="AH1099" s="1" t="str">
        <f t="shared" ca="1" si="1280"/>
        <v/>
      </c>
      <c r="AI1099" s="1" t="str">
        <f t="shared" ca="1" si="1281"/>
        <v/>
      </c>
      <c r="AJ1099" s="1" t="str">
        <f t="shared" ca="1" si="1282"/>
        <v/>
      </c>
      <c r="AL1099" s="167">
        <f t="shared" ref="AL1099:BE1099" si="1337">+IF($AE1099="CC",SUMIF($R1099:$V1099,AL$9,$R1118:$V1118),0)</f>
        <v>0</v>
      </c>
      <c r="AM1099" s="167">
        <f t="shared" si="1337"/>
        <v>0</v>
      </c>
      <c r="AN1099" s="167">
        <f t="shared" si="1337"/>
        <v>0</v>
      </c>
      <c r="AO1099" s="167">
        <f t="shared" si="1337"/>
        <v>0</v>
      </c>
      <c r="AP1099" s="167">
        <f t="shared" si="1337"/>
        <v>0</v>
      </c>
      <c r="AQ1099" s="167">
        <f t="shared" si="1337"/>
        <v>0</v>
      </c>
      <c r="AR1099" s="167">
        <f t="shared" si="1337"/>
        <v>0</v>
      </c>
      <c r="AS1099" s="167">
        <f t="shared" si="1337"/>
        <v>0</v>
      </c>
      <c r="AT1099" s="167">
        <f t="shared" si="1337"/>
        <v>0</v>
      </c>
      <c r="AU1099" s="167">
        <f t="shared" si="1337"/>
        <v>0</v>
      </c>
      <c r="AV1099" s="167">
        <f t="shared" si="1337"/>
        <v>0</v>
      </c>
      <c r="AW1099" s="167">
        <f t="shared" si="1337"/>
        <v>0</v>
      </c>
      <c r="AX1099" s="167">
        <f t="shared" si="1337"/>
        <v>0</v>
      </c>
      <c r="AY1099" s="167">
        <f t="shared" si="1337"/>
        <v>0</v>
      </c>
      <c r="AZ1099" s="167">
        <f t="shared" si="1337"/>
        <v>0</v>
      </c>
      <c r="BA1099" s="167">
        <f t="shared" si="1337"/>
        <v>0</v>
      </c>
      <c r="BB1099" s="167">
        <f t="shared" si="1337"/>
        <v>0</v>
      </c>
      <c r="BC1099" s="167">
        <f t="shared" si="1337"/>
        <v>0</v>
      </c>
      <c r="BD1099" s="167">
        <f t="shared" si="1337"/>
        <v>0</v>
      </c>
      <c r="BE1099" s="167">
        <f t="shared" si="1337"/>
        <v>0</v>
      </c>
      <c r="BG1099" s="167"/>
    </row>
    <row r="1100" spans="1:62" ht="15.75" customHeight="1">
      <c r="C1100" s="836" t="s">
        <v>940</v>
      </c>
      <c r="D1100" s="837"/>
      <c r="E1100" s="837"/>
      <c r="F1100" s="837"/>
      <c r="G1100" s="837"/>
      <c r="H1100" s="837"/>
      <c r="I1100" s="837"/>
      <c r="J1100" s="837"/>
      <c r="K1100" s="837"/>
      <c r="L1100" s="837"/>
      <c r="M1100" s="837"/>
      <c r="N1100" s="837"/>
      <c r="O1100" s="837"/>
      <c r="P1100" s="837"/>
      <c r="Q1100" s="837"/>
      <c r="R1100" s="837"/>
      <c r="S1100" s="837"/>
      <c r="T1100" s="837"/>
      <c r="U1100" s="837"/>
      <c r="V1100" s="837"/>
      <c r="W1100" s="837"/>
      <c r="X1100" s="837"/>
      <c r="Y1100" s="837"/>
      <c r="Z1100" s="837"/>
      <c r="AA1100" s="838"/>
      <c r="AE1100" s="1" t="str">
        <f t="shared" si="1336"/>
        <v/>
      </c>
      <c r="AF1100" s="1">
        <f t="shared" si="1279"/>
        <v>0</v>
      </c>
      <c r="AG1100" s="1">
        <f t="shared" ca="1" si="1284"/>
        <v>20</v>
      </c>
      <c r="AH1100" s="1" t="str">
        <f t="shared" si="1280"/>
        <v/>
      </c>
      <c r="AI1100" s="1" t="str">
        <f t="shared" si="1281"/>
        <v/>
      </c>
      <c r="AJ1100" s="1" t="str">
        <f t="shared" si="1282"/>
        <v/>
      </c>
      <c r="AL1100" s="167">
        <f t="shared" ref="AL1100:BE1100" si="1338">+IF($AE1100="CC",SUMIF($R1100:$V1100,AL$9,$R1119:$V1119),0)</f>
        <v>0</v>
      </c>
      <c r="AM1100" s="167">
        <f t="shared" si="1338"/>
        <v>0</v>
      </c>
      <c r="AN1100" s="167">
        <f t="shared" si="1338"/>
        <v>0</v>
      </c>
      <c r="AO1100" s="167">
        <f t="shared" si="1338"/>
        <v>0</v>
      </c>
      <c r="AP1100" s="167">
        <f t="shared" si="1338"/>
        <v>0</v>
      </c>
      <c r="AQ1100" s="167">
        <f t="shared" si="1338"/>
        <v>0</v>
      </c>
      <c r="AR1100" s="167">
        <f t="shared" si="1338"/>
        <v>0</v>
      </c>
      <c r="AS1100" s="167">
        <f t="shared" si="1338"/>
        <v>0</v>
      </c>
      <c r="AT1100" s="167">
        <f t="shared" si="1338"/>
        <v>0</v>
      </c>
      <c r="AU1100" s="167">
        <f t="shared" si="1338"/>
        <v>0</v>
      </c>
      <c r="AV1100" s="167">
        <f t="shared" si="1338"/>
        <v>0</v>
      </c>
      <c r="AW1100" s="167">
        <f t="shared" si="1338"/>
        <v>0</v>
      </c>
      <c r="AX1100" s="167">
        <f t="shared" si="1338"/>
        <v>0</v>
      </c>
      <c r="AY1100" s="167">
        <f t="shared" si="1338"/>
        <v>0</v>
      </c>
      <c r="AZ1100" s="167">
        <f t="shared" si="1338"/>
        <v>0</v>
      </c>
      <c r="BA1100" s="167">
        <f t="shared" si="1338"/>
        <v>0</v>
      </c>
      <c r="BB1100" s="167">
        <f t="shared" si="1338"/>
        <v>0</v>
      </c>
      <c r="BC1100" s="167">
        <f t="shared" si="1338"/>
        <v>0</v>
      </c>
      <c r="BD1100" s="167">
        <f t="shared" si="1338"/>
        <v>0</v>
      </c>
      <c r="BE1100" s="167">
        <f t="shared" si="1338"/>
        <v>0</v>
      </c>
      <c r="BG1100" s="167"/>
    </row>
    <row r="1101" spans="1:62" ht="15.75" customHeight="1">
      <c r="C1101" s="836" t="s">
        <v>1025</v>
      </c>
      <c r="D1101" s="837"/>
      <c r="E1101" s="837"/>
      <c r="F1101" s="837"/>
      <c r="G1101" s="837"/>
      <c r="H1101" s="837"/>
      <c r="I1101" s="837"/>
      <c r="J1101" s="837"/>
      <c r="K1101" s="837"/>
      <c r="L1101" s="837"/>
      <c r="M1101" s="837"/>
      <c r="N1101" s="837"/>
      <c r="O1101" s="837"/>
      <c r="P1101" s="837"/>
      <c r="Q1101" s="837"/>
      <c r="R1101" s="837"/>
      <c r="S1101" s="837"/>
      <c r="T1101" s="837"/>
      <c r="U1101" s="837"/>
      <c r="V1101" s="837"/>
      <c r="W1101" s="837"/>
      <c r="X1101" s="837"/>
      <c r="Y1101" s="837"/>
      <c r="Z1101" s="837"/>
      <c r="AA1101" s="838"/>
      <c r="AE1101" s="1" t="str">
        <f t="shared" si="1336"/>
        <v/>
      </c>
      <c r="AF1101" s="1">
        <f t="shared" si="1279"/>
        <v>0</v>
      </c>
      <c r="AG1101" s="1">
        <f t="shared" ca="1" si="1284"/>
        <v>20</v>
      </c>
      <c r="AH1101" s="1" t="str">
        <f t="shared" si="1280"/>
        <v/>
      </c>
      <c r="AI1101" s="1" t="str">
        <f t="shared" si="1281"/>
        <v/>
      </c>
      <c r="AJ1101" s="1" t="str">
        <f t="shared" si="1282"/>
        <v/>
      </c>
      <c r="AL1101" s="167">
        <f t="shared" ref="AL1101:BE1101" si="1339">+IF($AE1101="CC",SUMIF($R1101:$V1101,AL$9,$R1120:$V1120),0)</f>
        <v>0</v>
      </c>
      <c r="AM1101" s="167">
        <f t="shared" si="1339"/>
        <v>0</v>
      </c>
      <c r="AN1101" s="167">
        <f t="shared" si="1339"/>
        <v>0</v>
      </c>
      <c r="AO1101" s="167">
        <f t="shared" si="1339"/>
        <v>0</v>
      </c>
      <c r="AP1101" s="167">
        <f t="shared" si="1339"/>
        <v>0</v>
      </c>
      <c r="AQ1101" s="167">
        <f t="shared" si="1339"/>
        <v>0</v>
      </c>
      <c r="AR1101" s="167">
        <f t="shared" si="1339"/>
        <v>0</v>
      </c>
      <c r="AS1101" s="167">
        <f t="shared" si="1339"/>
        <v>0</v>
      </c>
      <c r="AT1101" s="167">
        <f t="shared" si="1339"/>
        <v>0</v>
      </c>
      <c r="AU1101" s="167">
        <f t="shared" si="1339"/>
        <v>0</v>
      </c>
      <c r="AV1101" s="167">
        <f t="shared" si="1339"/>
        <v>0</v>
      </c>
      <c r="AW1101" s="167">
        <f t="shared" si="1339"/>
        <v>0</v>
      </c>
      <c r="AX1101" s="167">
        <f t="shared" si="1339"/>
        <v>0</v>
      </c>
      <c r="AY1101" s="167">
        <f t="shared" si="1339"/>
        <v>0</v>
      </c>
      <c r="AZ1101" s="167">
        <f t="shared" si="1339"/>
        <v>0</v>
      </c>
      <c r="BA1101" s="167">
        <f t="shared" si="1339"/>
        <v>0</v>
      </c>
      <c r="BB1101" s="167">
        <f t="shared" si="1339"/>
        <v>0</v>
      </c>
      <c r="BC1101" s="167">
        <f t="shared" si="1339"/>
        <v>0</v>
      </c>
      <c r="BD1101" s="167">
        <f t="shared" si="1339"/>
        <v>0</v>
      </c>
      <c r="BE1101" s="167">
        <f t="shared" si="1339"/>
        <v>0</v>
      </c>
      <c r="BG1101" s="167"/>
    </row>
    <row r="1102" spans="1:62">
      <c r="C1102" s="839" t="s">
        <v>1022</v>
      </c>
      <c r="D1102" s="837"/>
      <c r="E1102" s="837"/>
      <c r="F1102" s="837"/>
      <c r="G1102" s="837"/>
      <c r="H1102" s="837"/>
      <c r="I1102" s="837"/>
      <c r="J1102" s="837"/>
      <c r="K1102" s="837"/>
      <c r="L1102" s="837"/>
      <c r="M1102" s="837"/>
      <c r="N1102" s="837"/>
      <c r="O1102" s="837"/>
      <c r="P1102" s="837"/>
      <c r="Q1102" s="837"/>
      <c r="R1102" s="837"/>
      <c r="S1102" s="837"/>
      <c r="T1102" s="837"/>
      <c r="U1102" s="837"/>
      <c r="V1102" s="837"/>
      <c r="W1102" s="837"/>
      <c r="X1102" s="837"/>
      <c r="Y1102" s="837"/>
      <c r="Z1102" s="837"/>
      <c r="AA1102" s="838"/>
      <c r="AE1102" s="1" t="str">
        <f t="shared" si="1336"/>
        <v/>
      </c>
      <c r="AF1102" s="1">
        <f t="shared" si="1279"/>
        <v>0</v>
      </c>
      <c r="AG1102" s="1">
        <f t="shared" ca="1" si="1284"/>
        <v>20</v>
      </c>
      <c r="AH1102" s="1" t="str">
        <f t="shared" si="1280"/>
        <v/>
      </c>
      <c r="AI1102" s="1" t="str">
        <f t="shared" si="1281"/>
        <v/>
      </c>
      <c r="AJ1102" s="1" t="str">
        <f t="shared" si="1282"/>
        <v/>
      </c>
      <c r="AL1102" s="167">
        <f t="shared" ref="AL1102:BE1102" si="1340">+IF($AE1102="CC",SUMIF($R1102:$V1102,AL$9,$R1121:$V1121),0)</f>
        <v>0</v>
      </c>
      <c r="AM1102" s="167">
        <f t="shared" si="1340"/>
        <v>0</v>
      </c>
      <c r="AN1102" s="167">
        <f t="shared" si="1340"/>
        <v>0</v>
      </c>
      <c r="AO1102" s="167">
        <f t="shared" si="1340"/>
        <v>0</v>
      </c>
      <c r="AP1102" s="167">
        <f t="shared" si="1340"/>
        <v>0</v>
      </c>
      <c r="AQ1102" s="167">
        <f t="shared" si="1340"/>
        <v>0</v>
      </c>
      <c r="AR1102" s="167">
        <f t="shared" si="1340"/>
        <v>0</v>
      </c>
      <c r="AS1102" s="167">
        <f t="shared" si="1340"/>
        <v>0</v>
      </c>
      <c r="AT1102" s="167">
        <f t="shared" si="1340"/>
        <v>0</v>
      </c>
      <c r="AU1102" s="167">
        <f t="shared" si="1340"/>
        <v>0</v>
      </c>
      <c r="AV1102" s="167">
        <f t="shared" si="1340"/>
        <v>0</v>
      </c>
      <c r="AW1102" s="167">
        <f t="shared" si="1340"/>
        <v>0</v>
      </c>
      <c r="AX1102" s="167">
        <f t="shared" si="1340"/>
        <v>0</v>
      </c>
      <c r="AY1102" s="167">
        <f t="shared" si="1340"/>
        <v>0</v>
      </c>
      <c r="AZ1102" s="167">
        <f t="shared" si="1340"/>
        <v>0</v>
      </c>
      <c r="BA1102" s="167">
        <f t="shared" si="1340"/>
        <v>0</v>
      </c>
      <c r="BB1102" s="167">
        <f t="shared" si="1340"/>
        <v>0</v>
      </c>
      <c r="BC1102" s="167">
        <f t="shared" si="1340"/>
        <v>0</v>
      </c>
      <c r="BD1102" s="167">
        <f t="shared" si="1340"/>
        <v>0</v>
      </c>
      <c r="BE1102" s="167">
        <f t="shared" si="1340"/>
        <v>0</v>
      </c>
      <c r="BG1102" s="167"/>
    </row>
    <row r="1103" spans="1:62" ht="15" customHeight="1">
      <c r="C1103" s="836" t="s">
        <v>941</v>
      </c>
      <c r="D1103" s="837"/>
      <c r="E1103" s="837"/>
      <c r="F1103" s="837"/>
      <c r="G1103" s="837"/>
      <c r="H1103" s="837"/>
      <c r="I1103" s="837"/>
      <c r="J1103" s="837"/>
      <c r="K1103" s="837"/>
      <c r="L1103" s="837"/>
      <c r="M1103" s="837"/>
      <c r="N1103" s="837"/>
      <c r="O1103" s="837"/>
      <c r="P1103" s="837"/>
      <c r="Q1103" s="837"/>
      <c r="R1103" s="837"/>
      <c r="S1103" s="837"/>
      <c r="T1103" s="837"/>
      <c r="U1103" s="837"/>
      <c r="V1103" s="837"/>
      <c r="W1103" s="837"/>
      <c r="X1103" s="837"/>
      <c r="Y1103" s="837"/>
      <c r="Z1103" s="837"/>
      <c r="AA1103" s="838"/>
      <c r="AE1103" s="1" t="str">
        <f t="shared" si="1336"/>
        <v/>
      </c>
      <c r="AF1103" s="1">
        <f t="shared" si="1279"/>
        <v>0</v>
      </c>
      <c r="AG1103" s="1">
        <f t="shared" ca="1" si="1284"/>
        <v>20</v>
      </c>
      <c r="AH1103" s="1" t="str">
        <f t="shared" si="1280"/>
        <v/>
      </c>
      <c r="AI1103" s="1" t="str">
        <f t="shared" si="1281"/>
        <v/>
      </c>
      <c r="AJ1103" s="1" t="str">
        <f t="shared" si="1282"/>
        <v/>
      </c>
      <c r="AL1103" s="167">
        <f t="shared" ref="AL1103:BE1103" si="1341">+IF($AE1103="CC",SUMIF($R1103:$V1103,AL$9,$R1122:$V1122),0)</f>
        <v>0</v>
      </c>
      <c r="AM1103" s="167">
        <f t="shared" si="1341"/>
        <v>0</v>
      </c>
      <c r="AN1103" s="167">
        <f t="shared" si="1341"/>
        <v>0</v>
      </c>
      <c r="AO1103" s="167">
        <f t="shared" si="1341"/>
        <v>0</v>
      </c>
      <c r="AP1103" s="167">
        <f t="shared" si="1341"/>
        <v>0</v>
      </c>
      <c r="AQ1103" s="167">
        <f t="shared" si="1341"/>
        <v>0</v>
      </c>
      <c r="AR1103" s="167">
        <f t="shared" si="1341"/>
        <v>0</v>
      </c>
      <c r="AS1103" s="167">
        <f t="shared" si="1341"/>
        <v>0</v>
      </c>
      <c r="AT1103" s="167">
        <f t="shared" si="1341"/>
        <v>0</v>
      </c>
      <c r="AU1103" s="167">
        <f t="shared" si="1341"/>
        <v>0</v>
      </c>
      <c r="AV1103" s="167">
        <f t="shared" si="1341"/>
        <v>0</v>
      </c>
      <c r="AW1103" s="167">
        <f t="shared" si="1341"/>
        <v>0</v>
      </c>
      <c r="AX1103" s="167">
        <f t="shared" si="1341"/>
        <v>0</v>
      </c>
      <c r="AY1103" s="167">
        <f t="shared" si="1341"/>
        <v>0</v>
      </c>
      <c r="AZ1103" s="167">
        <f t="shared" si="1341"/>
        <v>0</v>
      </c>
      <c r="BA1103" s="167">
        <f t="shared" si="1341"/>
        <v>0</v>
      </c>
      <c r="BB1103" s="167">
        <f t="shared" si="1341"/>
        <v>0</v>
      </c>
      <c r="BC1103" s="167">
        <f t="shared" si="1341"/>
        <v>0</v>
      </c>
      <c r="BD1103" s="167">
        <f t="shared" si="1341"/>
        <v>0</v>
      </c>
      <c r="BE1103" s="167">
        <f t="shared" si="1341"/>
        <v>0</v>
      </c>
      <c r="BG1103" s="167"/>
    </row>
    <row r="1104" spans="1:62" ht="15" customHeight="1" thickBot="1">
      <c r="C1104" s="840" t="s">
        <v>942</v>
      </c>
      <c r="D1104" s="841"/>
      <c r="E1104" s="841"/>
      <c r="F1104" s="841"/>
      <c r="G1104" s="841"/>
      <c r="H1104" s="841"/>
      <c r="I1104" s="841"/>
      <c r="J1104" s="841"/>
      <c r="K1104" s="841"/>
      <c r="L1104" s="841"/>
      <c r="M1104" s="841"/>
      <c r="N1104" s="841"/>
      <c r="O1104" s="841"/>
      <c r="P1104" s="841"/>
      <c r="Q1104" s="841"/>
      <c r="R1104" s="841"/>
      <c r="S1104" s="841"/>
      <c r="T1104" s="841"/>
      <c r="U1104" s="841"/>
      <c r="V1104" s="841"/>
      <c r="W1104" s="841"/>
      <c r="X1104" s="841"/>
      <c r="Y1104" s="841"/>
      <c r="Z1104" s="841"/>
      <c r="AA1104" s="842"/>
      <c r="AE1104" s="1" t="str">
        <f t="shared" si="1336"/>
        <v/>
      </c>
      <c r="AF1104" s="1">
        <f t="shared" si="1279"/>
        <v>0</v>
      </c>
      <c r="AG1104" s="1">
        <f t="shared" ca="1" si="1284"/>
        <v>20</v>
      </c>
      <c r="AH1104" s="1" t="str">
        <f t="shared" si="1280"/>
        <v/>
      </c>
      <c r="AI1104" s="1" t="str">
        <f t="shared" si="1281"/>
        <v/>
      </c>
      <c r="AJ1104" s="1" t="str">
        <f t="shared" si="1282"/>
        <v/>
      </c>
      <c r="AL1104" s="167">
        <f t="shared" ref="AL1104:BE1104" si="1342">+IF($AE1104="CC",SUMIF($R1104:$V1104,AL$9,$R1123:$V1123),0)</f>
        <v>0</v>
      </c>
      <c r="AM1104" s="167">
        <f t="shared" si="1342"/>
        <v>0</v>
      </c>
      <c r="AN1104" s="167">
        <f t="shared" si="1342"/>
        <v>0</v>
      </c>
      <c r="AO1104" s="167">
        <f t="shared" si="1342"/>
        <v>0</v>
      </c>
      <c r="AP1104" s="167">
        <f t="shared" si="1342"/>
        <v>0</v>
      </c>
      <c r="AQ1104" s="167">
        <f t="shared" si="1342"/>
        <v>0</v>
      </c>
      <c r="AR1104" s="167">
        <f t="shared" si="1342"/>
        <v>0</v>
      </c>
      <c r="AS1104" s="167">
        <f t="shared" si="1342"/>
        <v>0</v>
      </c>
      <c r="AT1104" s="167">
        <f t="shared" si="1342"/>
        <v>0</v>
      </c>
      <c r="AU1104" s="167">
        <f t="shared" si="1342"/>
        <v>0</v>
      </c>
      <c r="AV1104" s="167">
        <f t="shared" si="1342"/>
        <v>0</v>
      </c>
      <c r="AW1104" s="167">
        <f t="shared" si="1342"/>
        <v>0</v>
      </c>
      <c r="AX1104" s="167">
        <f t="shared" si="1342"/>
        <v>0</v>
      </c>
      <c r="AY1104" s="167">
        <f t="shared" si="1342"/>
        <v>0</v>
      </c>
      <c r="AZ1104" s="167">
        <f t="shared" si="1342"/>
        <v>0</v>
      </c>
      <c r="BA1104" s="167">
        <f t="shared" si="1342"/>
        <v>0</v>
      </c>
      <c r="BB1104" s="167">
        <f t="shared" si="1342"/>
        <v>0</v>
      </c>
      <c r="BC1104" s="167">
        <f t="shared" si="1342"/>
        <v>0</v>
      </c>
      <c r="BD1104" s="167">
        <f t="shared" si="1342"/>
        <v>0</v>
      </c>
      <c r="BE1104" s="167">
        <f t="shared" si="1342"/>
        <v>0</v>
      </c>
      <c r="BG1104" s="167"/>
    </row>
    <row r="1105" spans="3:59" ht="7.5" customHeight="1" thickBot="1">
      <c r="AE1105" s="1" t="str">
        <f t="shared" si="1336"/>
        <v/>
      </c>
      <c r="AF1105" s="1">
        <f t="shared" si="1279"/>
        <v>0</v>
      </c>
      <c r="AG1105" s="1">
        <f t="shared" ca="1" si="1284"/>
        <v>20</v>
      </c>
      <c r="AH1105" s="1" t="str">
        <f t="shared" si="1280"/>
        <v/>
      </c>
      <c r="AI1105" s="1" t="str">
        <f t="shared" si="1281"/>
        <v/>
      </c>
      <c r="AJ1105" s="1" t="str">
        <f t="shared" si="1282"/>
        <v/>
      </c>
      <c r="AL1105" s="167">
        <f t="shared" ref="AL1105:BE1105" si="1343">+IF($AE1105="CC",SUMIF($R1105:$V1105,AL$9,$R1124:$V1124),0)</f>
        <v>0</v>
      </c>
      <c r="AM1105" s="167">
        <f t="shared" si="1343"/>
        <v>0</v>
      </c>
      <c r="AN1105" s="167">
        <f t="shared" si="1343"/>
        <v>0</v>
      </c>
      <c r="AO1105" s="167">
        <f t="shared" si="1343"/>
        <v>0</v>
      </c>
      <c r="AP1105" s="167">
        <f t="shared" si="1343"/>
        <v>0</v>
      </c>
      <c r="AQ1105" s="167">
        <f t="shared" si="1343"/>
        <v>0</v>
      </c>
      <c r="AR1105" s="167">
        <f t="shared" si="1343"/>
        <v>0</v>
      </c>
      <c r="AS1105" s="167">
        <f t="shared" si="1343"/>
        <v>0</v>
      </c>
      <c r="AT1105" s="167">
        <f t="shared" si="1343"/>
        <v>0</v>
      </c>
      <c r="AU1105" s="167">
        <f t="shared" si="1343"/>
        <v>0</v>
      </c>
      <c r="AV1105" s="167">
        <f t="shared" si="1343"/>
        <v>0</v>
      </c>
      <c r="AW1105" s="167">
        <f t="shared" si="1343"/>
        <v>0</v>
      </c>
      <c r="AX1105" s="167">
        <f t="shared" si="1343"/>
        <v>0</v>
      </c>
      <c r="AY1105" s="167">
        <f t="shared" si="1343"/>
        <v>0</v>
      </c>
      <c r="AZ1105" s="167">
        <f t="shared" si="1343"/>
        <v>0</v>
      </c>
      <c r="BA1105" s="167">
        <f t="shared" si="1343"/>
        <v>0</v>
      </c>
      <c r="BB1105" s="167">
        <f t="shared" si="1343"/>
        <v>0</v>
      </c>
      <c r="BC1105" s="167">
        <f t="shared" si="1343"/>
        <v>0</v>
      </c>
      <c r="BD1105" s="167">
        <f t="shared" si="1343"/>
        <v>0</v>
      </c>
      <c r="BE1105" s="167">
        <f t="shared" si="1343"/>
        <v>0</v>
      </c>
      <c r="BG1105" s="167"/>
    </row>
    <row r="1106" spans="3:59">
      <c r="C1106" s="83" t="s">
        <v>943</v>
      </c>
      <c r="D1106" s="84"/>
      <c r="E1106" s="84"/>
      <c r="F1106" s="84"/>
      <c r="G1106" s="84"/>
      <c r="H1106" s="84"/>
      <c r="I1106" s="84"/>
      <c r="J1106" s="84"/>
      <c r="K1106" s="84"/>
      <c r="L1106" s="84"/>
      <c r="M1106" s="84"/>
      <c r="N1106" s="84"/>
      <c r="O1106" s="84"/>
      <c r="P1106" s="84"/>
      <c r="Q1106" s="84"/>
      <c r="R1106" s="84"/>
      <c r="S1106" s="84"/>
      <c r="T1106" s="84"/>
      <c r="U1106" s="84"/>
      <c r="V1106" s="84"/>
      <c r="W1106" s="84"/>
      <c r="X1106" s="169"/>
      <c r="Y1106" s="84"/>
      <c r="Z1106" s="84"/>
      <c r="AA1106" s="85"/>
      <c r="AE1106" s="1" t="str">
        <f t="shared" si="1336"/>
        <v/>
      </c>
      <c r="AF1106" s="1">
        <f t="shared" si="1279"/>
        <v>0</v>
      </c>
      <c r="AG1106" s="1">
        <f t="shared" ca="1" si="1284"/>
        <v>20</v>
      </c>
      <c r="AH1106" s="1" t="str">
        <f t="shared" si="1280"/>
        <v/>
      </c>
      <c r="AI1106" s="1" t="str">
        <f t="shared" si="1281"/>
        <v/>
      </c>
      <c r="AJ1106" s="1" t="str">
        <f t="shared" si="1282"/>
        <v/>
      </c>
      <c r="AL1106" s="167">
        <f t="shared" ref="AL1106:BE1106" si="1344">+IF($AE1106="CC",SUMIF($R1106:$V1106,AL$9,$R1125:$V1125),0)</f>
        <v>0</v>
      </c>
      <c r="AM1106" s="167">
        <f t="shared" si="1344"/>
        <v>0</v>
      </c>
      <c r="AN1106" s="167">
        <f t="shared" si="1344"/>
        <v>0</v>
      </c>
      <c r="AO1106" s="167">
        <f t="shared" si="1344"/>
        <v>0</v>
      </c>
      <c r="AP1106" s="167">
        <f t="shared" si="1344"/>
        <v>0</v>
      </c>
      <c r="AQ1106" s="167">
        <f t="shared" si="1344"/>
        <v>0</v>
      </c>
      <c r="AR1106" s="167">
        <f t="shared" si="1344"/>
        <v>0</v>
      </c>
      <c r="AS1106" s="167">
        <f t="shared" si="1344"/>
        <v>0</v>
      </c>
      <c r="AT1106" s="167">
        <f t="shared" si="1344"/>
        <v>0</v>
      </c>
      <c r="AU1106" s="167">
        <f t="shared" si="1344"/>
        <v>0</v>
      </c>
      <c r="AV1106" s="167">
        <f t="shared" si="1344"/>
        <v>0</v>
      </c>
      <c r="AW1106" s="167">
        <f t="shared" si="1344"/>
        <v>0</v>
      </c>
      <c r="AX1106" s="167">
        <f t="shared" si="1344"/>
        <v>0</v>
      </c>
      <c r="AY1106" s="167">
        <f t="shared" si="1344"/>
        <v>0</v>
      </c>
      <c r="AZ1106" s="167">
        <f t="shared" si="1344"/>
        <v>0</v>
      </c>
      <c r="BA1106" s="167">
        <f t="shared" si="1344"/>
        <v>0</v>
      </c>
      <c r="BB1106" s="167">
        <f t="shared" si="1344"/>
        <v>0</v>
      </c>
      <c r="BC1106" s="167">
        <f t="shared" si="1344"/>
        <v>0</v>
      </c>
      <c r="BD1106" s="167">
        <f t="shared" si="1344"/>
        <v>0</v>
      </c>
      <c r="BE1106" s="167">
        <f t="shared" si="1344"/>
        <v>0</v>
      </c>
      <c r="BG1106" s="167"/>
    </row>
    <row r="1107" spans="3:59">
      <c r="C1107" s="843"/>
      <c r="D1107" s="844"/>
      <c r="E1107" s="844"/>
      <c r="F1107" s="844"/>
      <c r="G1107" s="844"/>
      <c r="H1107" s="844"/>
      <c r="I1107" s="844"/>
      <c r="J1107" s="844"/>
      <c r="K1107" s="844"/>
      <c r="L1107" s="844"/>
      <c r="M1107" s="844"/>
      <c r="N1107" s="844"/>
      <c r="O1107" s="844"/>
      <c r="P1107" s="844"/>
      <c r="Q1107" s="844"/>
      <c r="R1107" s="844"/>
      <c r="S1107" s="844"/>
      <c r="T1107" s="844"/>
      <c r="U1107" s="844"/>
      <c r="V1107" s="844"/>
      <c r="W1107" s="844"/>
      <c r="X1107" s="844"/>
      <c r="Y1107" s="844"/>
      <c r="Z1107" s="844"/>
      <c r="AA1107" s="845"/>
      <c r="AE1107" s="1" t="str">
        <f t="shared" si="1336"/>
        <v/>
      </c>
      <c r="AF1107" s="1">
        <f t="shared" si="1279"/>
        <v>0</v>
      </c>
      <c r="AG1107" s="1">
        <f t="shared" ca="1" si="1284"/>
        <v>20</v>
      </c>
      <c r="AH1107" s="1" t="str">
        <f t="shared" si="1280"/>
        <v/>
      </c>
      <c r="AI1107" s="1" t="str">
        <f t="shared" si="1281"/>
        <v/>
      </c>
      <c r="AJ1107" s="1" t="str">
        <f t="shared" si="1282"/>
        <v/>
      </c>
      <c r="AL1107" s="167">
        <f t="shared" ref="AL1107:BE1107" si="1345">+IF($AE1107="CC",SUMIF($R1107:$V1107,AL$9,$R1126:$V1126),0)</f>
        <v>0</v>
      </c>
      <c r="AM1107" s="167">
        <f t="shared" si="1345"/>
        <v>0</v>
      </c>
      <c r="AN1107" s="167">
        <f t="shared" si="1345"/>
        <v>0</v>
      </c>
      <c r="AO1107" s="167">
        <f t="shared" si="1345"/>
        <v>0</v>
      </c>
      <c r="AP1107" s="167">
        <f t="shared" si="1345"/>
        <v>0</v>
      </c>
      <c r="AQ1107" s="167">
        <f t="shared" si="1345"/>
        <v>0</v>
      </c>
      <c r="AR1107" s="167">
        <f t="shared" si="1345"/>
        <v>0</v>
      </c>
      <c r="AS1107" s="167">
        <f t="shared" si="1345"/>
        <v>0</v>
      </c>
      <c r="AT1107" s="167">
        <f t="shared" si="1345"/>
        <v>0</v>
      </c>
      <c r="AU1107" s="167">
        <f t="shared" si="1345"/>
        <v>0</v>
      </c>
      <c r="AV1107" s="167">
        <f t="shared" si="1345"/>
        <v>0</v>
      </c>
      <c r="AW1107" s="167">
        <f t="shared" si="1345"/>
        <v>0</v>
      </c>
      <c r="AX1107" s="167">
        <f t="shared" si="1345"/>
        <v>0</v>
      </c>
      <c r="AY1107" s="167">
        <f t="shared" si="1345"/>
        <v>0</v>
      </c>
      <c r="AZ1107" s="167">
        <f t="shared" si="1345"/>
        <v>0</v>
      </c>
      <c r="BA1107" s="167">
        <f t="shared" si="1345"/>
        <v>0</v>
      </c>
      <c r="BB1107" s="167">
        <f t="shared" si="1345"/>
        <v>0</v>
      </c>
      <c r="BC1107" s="167">
        <f t="shared" si="1345"/>
        <v>0</v>
      </c>
      <c r="BD1107" s="167">
        <f t="shared" si="1345"/>
        <v>0</v>
      </c>
      <c r="BE1107" s="167">
        <f t="shared" si="1345"/>
        <v>0</v>
      </c>
      <c r="BG1107" s="167"/>
    </row>
    <row r="1108" spans="3:59" ht="15.75" thickBot="1">
      <c r="C1108" s="846"/>
      <c r="D1108" s="847"/>
      <c r="E1108" s="847"/>
      <c r="F1108" s="847"/>
      <c r="G1108" s="847"/>
      <c r="H1108" s="847"/>
      <c r="I1108" s="847"/>
      <c r="J1108" s="847"/>
      <c r="K1108" s="847"/>
      <c r="L1108" s="847"/>
      <c r="M1108" s="847"/>
      <c r="N1108" s="847"/>
      <c r="O1108" s="847"/>
      <c r="P1108" s="847"/>
      <c r="Q1108" s="847"/>
      <c r="R1108" s="847"/>
      <c r="S1108" s="847"/>
      <c r="T1108" s="847"/>
      <c r="U1108" s="847"/>
      <c r="V1108" s="847"/>
      <c r="W1108" s="847"/>
      <c r="X1108" s="847"/>
      <c r="Y1108" s="847"/>
      <c r="Z1108" s="847"/>
      <c r="AA1108" s="848"/>
      <c r="AE1108" s="1" t="str">
        <f t="shared" si="1336"/>
        <v/>
      </c>
      <c r="AF1108" s="1">
        <f t="shared" si="1279"/>
        <v>0</v>
      </c>
      <c r="AG1108" s="1">
        <f t="shared" ca="1" si="1284"/>
        <v>20</v>
      </c>
      <c r="AH1108" s="1" t="str">
        <f t="shared" si="1280"/>
        <v/>
      </c>
      <c r="AI1108" s="1" t="str">
        <f t="shared" si="1281"/>
        <v/>
      </c>
      <c r="AJ1108" s="1" t="str">
        <f t="shared" si="1282"/>
        <v/>
      </c>
      <c r="AL1108" s="167">
        <f t="shared" ref="AL1108:BE1108" si="1346">+IF($AE1108="CC",SUMIF($R1108:$V1108,AL$9,$R1127:$V1127),0)</f>
        <v>0</v>
      </c>
      <c r="AM1108" s="167">
        <f t="shared" si="1346"/>
        <v>0</v>
      </c>
      <c r="AN1108" s="167">
        <f t="shared" si="1346"/>
        <v>0</v>
      </c>
      <c r="AO1108" s="167">
        <f t="shared" si="1346"/>
        <v>0</v>
      </c>
      <c r="AP1108" s="167">
        <f t="shared" si="1346"/>
        <v>0</v>
      </c>
      <c r="AQ1108" s="167">
        <f t="shared" si="1346"/>
        <v>0</v>
      </c>
      <c r="AR1108" s="167">
        <f t="shared" si="1346"/>
        <v>0</v>
      </c>
      <c r="AS1108" s="167">
        <f t="shared" si="1346"/>
        <v>0</v>
      </c>
      <c r="AT1108" s="167">
        <f t="shared" si="1346"/>
        <v>0</v>
      </c>
      <c r="AU1108" s="167">
        <f t="shared" si="1346"/>
        <v>0</v>
      </c>
      <c r="AV1108" s="167">
        <f t="shared" si="1346"/>
        <v>0</v>
      </c>
      <c r="AW1108" s="167">
        <f t="shared" si="1346"/>
        <v>0</v>
      </c>
      <c r="AX1108" s="167">
        <f t="shared" si="1346"/>
        <v>0</v>
      </c>
      <c r="AY1108" s="167">
        <f t="shared" si="1346"/>
        <v>0</v>
      </c>
      <c r="AZ1108" s="167">
        <f t="shared" si="1346"/>
        <v>0</v>
      </c>
      <c r="BA1108" s="167">
        <f t="shared" si="1346"/>
        <v>0</v>
      </c>
      <c r="BB1108" s="167">
        <f t="shared" si="1346"/>
        <v>0</v>
      </c>
      <c r="BC1108" s="167">
        <f t="shared" si="1346"/>
        <v>0</v>
      </c>
      <c r="BD1108" s="167">
        <f t="shared" si="1346"/>
        <v>0</v>
      </c>
      <c r="BE1108" s="167">
        <f t="shared" si="1346"/>
        <v>0</v>
      </c>
      <c r="BG1108" s="167"/>
    </row>
    <row r="1109" spans="3:59" ht="7.5" customHeight="1" thickBot="1">
      <c r="AE1109" s="1" t="str">
        <f t="shared" si="1336"/>
        <v/>
      </c>
      <c r="AF1109" s="1">
        <f t="shared" si="1279"/>
        <v>0</v>
      </c>
      <c r="AG1109" s="1">
        <f t="shared" ca="1" si="1284"/>
        <v>20</v>
      </c>
      <c r="AH1109" s="1" t="str">
        <f t="shared" si="1280"/>
        <v/>
      </c>
      <c r="AI1109" s="1" t="str">
        <f t="shared" si="1281"/>
        <v/>
      </c>
      <c r="AJ1109" s="1" t="str">
        <f t="shared" si="1282"/>
        <v/>
      </c>
      <c r="AL1109" s="167">
        <f t="shared" ref="AL1109:BE1109" si="1347">+IF($AE1109="CC",SUMIF($R1109:$V1109,AL$9,$R1128:$V1128),0)</f>
        <v>0</v>
      </c>
      <c r="AM1109" s="167">
        <f t="shared" si="1347"/>
        <v>0</v>
      </c>
      <c r="AN1109" s="167">
        <f t="shared" si="1347"/>
        <v>0</v>
      </c>
      <c r="AO1109" s="167">
        <f t="shared" si="1347"/>
        <v>0</v>
      </c>
      <c r="AP1109" s="167">
        <f t="shared" si="1347"/>
        <v>0</v>
      </c>
      <c r="AQ1109" s="167">
        <f t="shared" si="1347"/>
        <v>0</v>
      </c>
      <c r="AR1109" s="167">
        <f t="shared" si="1347"/>
        <v>0</v>
      </c>
      <c r="AS1109" s="167">
        <f t="shared" si="1347"/>
        <v>0</v>
      </c>
      <c r="AT1109" s="167">
        <f t="shared" si="1347"/>
        <v>0</v>
      </c>
      <c r="AU1109" s="167">
        <f t="shared" si="1347"/>
        <v>0</v>
      </c>
      <c r="AV1109" s="167">
        <f t="shared" si="1347"/>
        <v>0</v>
      </c>
      <c r="AW1109" s="167">
        <f t="shared" si="1347"/>
        <v>0</v>
      </c>
      <c r="AX1109" s="167">
        <f t="shared" si="1347"/>
        <v>0</v>
      </c>
      <c r="AY1109" s="167">
        <f t="shared" si="1347"/>
        <v>0</v>
      </c>
      <c r="AZ1109" s="167">
        <f t="shared" si="1347"/>
        <v>0</v>
      </c>
      <c r="BA1109" s="167">
        <f t="shared" si="1347"/>
        <v>0</v>
      </c>
      <c r="BB1109" s="167">
        <f t="shared" si="1347"/>
        <v>0</v>
      </c>
      <c r="BC1109" s="167">
        <f t="shared" si="1347"/>
        <v>0</v>
      </c>
      <c r="BD1109" s="167">
        <f t="shared" si="1347"/>
        <v>0</v>
      </c>
      <c r="BE1109" s="167">
        <f t="shared" si="1347"/>
        <v>0</v>
      </c>
      <c r="BG1109" s="167"/>
    </row>
    <row r="1110" spans="3:59">
      <c r="C1110" s="890" t="s">
        <v>944</v>
      </c>
      <c r="D1110" s="891"/>
      <c r="E1110" s="891"/>
      <c r="F1110" s="891"/>
      <c r="G1110" s="891"/>
      <c r="H1110" s="891"/>
      <c r="I1110" s="891"/>
      <c r="J1110" s="891"/>
      <c r="K1110" s="891"/>
      <c r="L1110" s="891"/>
      <c r="M1110" s="891"/>
      <c r="N1110" s="891"/>
      <c r="O1110" s="891"/>
      <c r="P1110" s="891"/>
      <c r="Q1110" s="891"/>
      <c r="R1110" s="891"/>
      <c r="S1110" s="891"/>
      <c r="T1110" s="891"/>
      <c r="U1110" s="891"/>
      <c r="V1110" s="891"/>
      <c r="W1110" s="891"/>
      <c r="X1110" s="891"/>
      <c r="Y1110" s="891"/>
      <c r="Z1110" s="891"/>
      <c r="AA1110" s="892"/>
      <c r="AE1110" s="1" t="str">
        <f t="shared" si="1336"/>
        <v/>
      </c>
      <c r="AF1110" s="1">
        <f t="shared" si="1279"/>
        <v>0</v>
      </c>
      <c r="AG1110" s="1">
        <f t="shared" ca="1" si="1284"/>
        <v>20</v>
      </c>
      <c r="AH1110" s="1" t="str">
        <f t="shared" si="1280"/>
        <v/>
      </c>
      <c r="AI1110" s="1" t="str">
        <f t="shared" si="1281"/>
        <v/>
      </c>
      <c r="AJ1110" s="1" t="str">
        <f t="shared" si="1282"/>
        <v/>
      </c>
      <c r="AL1110" s="167">
        <f t="shared" ref="AL1110:BE1110" si="1348">+IF($AE1110="CC",SUMIF($R1110:$V1110,AL$9,$R1129:$V1129),0)</f>
        <v>0</v>
      </c>
      <c r="AM1110" s="167">
        <f t="shared" si="1348"/>
        <v>0</v>
      </c>
      <c r="AN1110" s="167">
        <f t="shared" si="1348"/>
        <v>0</v>
      </c>
      <c r="AO1110" s="167">
        <f t="shared" si="1348"/>
        <v>0</v>
      </c>
      <c r="AP1110" s="167">
        <f t="shared" si="1348"/>
        <v>0</v>
      </c>
      <c r="AQ1110" s="167">
        <f t="shared" si="1348"/>
        <v>0</v>
      </c>
      <c r="AR1110" s="167">
        <f t="shared" si="1348"/>
        <v>0</v>
      </c>
      <c r="AS1110" s="167">
        <f t="shared" si="1348"/>
        <v>0</v>
      </c>
      <c r="AT1110" s="167">
        <f t="shared" si="1348"/>
        <v>0</v>
      </c>
      <c r="AU1110" s="167">
        <f t="shared" si="1348"/>
        <v>0</v>
      </c>
      <c r="AV1110" s="167">
        <f t="shared" si="1348"/>
        <v>0</v>
      </c>
      <c r="AW1110" s="167">
        <f t="shared" si="1348"/>
        <v>0</v>
      </c>
      <c r="AX1110" s="167">
        <f t="shared" si="1348"/>
        <v>0</v>
      </c>
      <c r="AY1110" s="167">
        <f t="shared" si="1348"/>
        <v>0</v>
      </c>
      <c r="AZ1110" s="167">
        <f t="shared" si="1348"/>
        <v>0</v>
      </c>
      <c r="BA1110" s="167">
        <f t="shared" si="1348"/>
        <v>0</v>
      </c>
      <c r="BB1110" s="167">
        <f t="shared" si="1348"/>
        <v>0</v>
      </c>
      <c r="BC1110" s="167">
        <f t="shared" si="1348"/>
        <v>0</v>
      </c>
      <c r="BD1110" s="167">
        <f t="shared" si="1348"/>
        <v>0</v>
      </c>
      <c r="BE1110" s="167">
        <f t="shared" si="1348"/>
        <v>0</v>
      </c>
      <c r="BG1110" s="167"/>
    </row>
    <row r="1111" spans="3:59" ht="15.75" thickBot="1">
      <c r="C1111" s="893"/>
      <c r="D1111" s="894"/>
      <c r="E1111" s="894"/>
      <c r="F1111" s="894"/>
      <c r="G1111" s="894"/>
      <c r="H1111" s="894"/>
      <c r="I1111" s="894"/>
      <c r="J1111" s="894"/>
      <c r="K1111" s="894"/>
      <c r="L1111" s="894"/>
      <c r="M1111" s="894"/>
      <c r="N1111" s="894"/>
      <c r="O1111" s="894"/>
      <c r="P1111" s="894"/>
      <c r="Q1111" s="894"/>
      <c r="R1111" s="894"/>
      <c r="S1111" s="894"/>
      <c r="T1111" s="894"/>
      <c r="U1111" s="894"/>
      <c r="V1111" s="894"/>
      <c r="W1111" s="894"/>
      <c r="X1111" s="894"/>
      <c r="Y1111" s="894"/>
      <c r="Z1111" s="894"/>
      <c r="AA1111" s="895"/>
      <c r="AE1111" s="1" t="str">
        <f t="shared" si="1336"/>
        <v/>
      </c>
      <c r="AF1111" s="1">
        <f t="shared" si="1279"/>
        <v>0</v>
      </c>
      <c r="AG1111" s="1">
        <f t="shared" ca="1" si="1284"/>
        <v>20</v>
      </c>
      <c r="AH1111" s="1" t="str">
        <f t="shared" si="1280"/>
        <v/>
      </c>
      <c r="AI1111" s="1" t="str">
        <f t="shared" si="1281"/>
        <v/>
      </c>
      <c r="AJ1111" s="1" t="str">
        <f t="shared" si="1282"/>
        <v/>
      </c>
      <c r="AL1111" s="167">
        <f t="shared" ref="AL1111:BE1111" si="1349">+IF($AE1111="CC",SUMIF($R1111:$V1111,AL$9,$R1130:$V1130),0)</f>
        <v>0</v>
      </c>
      <c r="AM1111" s="167">
        <f t="shared" si="1349"/>
        <v>0</v>
      </c>
      <c r="AN1111" s="167">
        <f t="shared" si="1349"/>
        <v>0</v>
      </c>
      <c r="AO1111" s="167">
        <f t="shared" si="1349"/>
        <v>0</v>
      </c>
      <c r="AP1111" s="167">
        <f t="shared" si="1349"/>
        <v>0</v>
      </c>
      <c r="AQ1111" s="167">
        <f t="shared" si="1349"/>
        <v>0</v>
      </c>
      <c r="AR1111" s="167">
        <f t="shared" si="1349"/>
        <v>0</v>
      </c>
      <c r="AS1111" s="167">
        <f t="shared" si="1349"/>
        <v>0</v>
      </c>
      <c r="AT1111" s="167">
        <f t="shared" si="1349"/>
        <v>0</v>
      </c>
      <c r="AU1111" s="167">
        <f t="shared" si="1349"/>
        <v>0</v>
      </c>
      <c r="AV1111" s="167">
        <f t="shared" si="1349"/>
        <v>0</v>
      </c>
      <c r="AW1111" s="167">
        <f t="shared" si="1349"/>
        <v>0</v>
      </c>
      <c r="AX1111" s="167">
        <f t="shared" si="1349"/>
        <v>0</v>
      </c>
      <c r="AY1111" s="167">
        <f t="shared" si="1349"/>
        <v>0</v>
      </c>
      <c r="AZ1111" s="167">
        <f t="shared" si="1349"/>
        <v>0</v>
      </c>
      <c r="BA1111" s="167">
        <f t="shared" si="1349"/>
        <v>0</v>
      </c>
      <c r="BB1111" s="167">
        <f t="shared" si="1349"/>
        <v>0</v>
      </c>
      <c r="BC1111" s="167">
        <f t="shared" si="1349"/>
        <v>0</v>
      </c>
      <c r="BD1111" s="167">
        <f t="shared" si="1349"/>
        <v>0</v>
      </c>
      <c r="BE1111" s="167">
        <f t="shared" si="1349"/>
        <v>0</v>
      </c>
      <c r="BG1111" s="167"/>
    </row>
    <row r="1112" spans="3:59" ht="14.25" customHeight="1">
      <c r="AE1112" s="1" t="str">
        <f t="shared" si="1336"/>
        <v/>
      </c>
      <c r="AF1112" s="1">
        <f t="shared" si="1279"/>
        <v>0</v>
      </c>
      <c r="AG1112" s="1">
        <f t="shared" ca="1" si="1284"/>
        <v>20</v>
      </c>
      <c r="AH1112" s="1" t="str">
        <f t="shared" si="1280"/>
        <v/>
      </c>
      <c r="AI1112" s="1" t="str">
        <f t="shared" si="1281"/>
        <v/>
      </c>
      <c r="AJ1112" s="1" t="str">
        <f t="shared" si="1282"/>
        <v/>
      </c>
      <c r="AL1112" s="167">
        <f t="shared" ref="AL1112:BE1112" si="1350">+IF($AE1112="CC",SUMIF($R1112:$V1112,AL$9,$R1131:$V1131),0)</f>
        <v>0</v>
      </c>
      <c r="AM1112" s="167">
        <f t="shared" si="1350"/>
        <v>0</v>
      </c>
      <c r="AN1112" s="167">
        <f t="shared" si="1350"/>
        <v>0</v>
      </c>
      <c r="AO1112" s="167">
        <f t="shared" si="1350"/>
        <v>0</v>
      </c>
      <c r="AP1112" s="167">
        <f t="shared" si="1350"/>
        <v>0</v>
      </c>
      <c r="AQ1112" s="167">
        <f t="shared" si="1350"/>
        <v>0</v>
      </c>
      <c r="AR1112" s="167">
        <f t="shared" si="1350"/>
        <v>0</v>
      </c>
      <c r="AS1112" s="167">
        <f t="shared" si="1350"/>
        <v>0</v>
      </c>
      <c r="AT1112" s="167">
        <f t="shared" si="1350"/>
        <v>0</v>
      </c>
      <c r="AU1112" s="167">
        <f t="shared" si="1350"/>
        <v>0</v>
      </c>
      <c r="AV1112" s="167">
        <f t="shared" si="1350"/>
        <v>0</v>
      </c>
      <c r="AW1112" s="167">
        <f t="shared" si="1350"/>
        <v>0</v>
      </c>
      <c r="AX1112" s="167">
        <f t="shared" si="1350"/>
        <v>0</v>
      </c>
      <c r="AY1112" s="167">
        <f t="shared" si="1350"/>
        <v>0</v>
      </c>
      <c r="AZ1112" s="167">
        <f t="shared" si="1350"/>
        <v>0</v>
      </c>
      <c r="BA1112" s="167">
        <f t="shared" si="1350"/>
        <v>0</v>
      </c>
      <c r="BB1112" s="167">
        <f t="shared" si="1350"/>
        <v>0</v>
      </c>
      <c r="BC1112" s="167">
        <f t="shared" si="1350"/>
        <v>0</v>
      </c>
      <c r="BD1112" s="167">
        <f t="shared" si="1350"/>
        <v>0</v>
      </c>
      <c r="BE1112" s="167">
        <f t="shared" si="1350"/>
        <v>0</v>
      </c>
      <c r="BG1112" s="167"/>
    </row>
    <row r="1113" spans="3:59" s="44" customFormat="1" ht="14.25" customHeight="1" thickBot="1">
      <c r="X1113" s="170"/>
      <c r="AE1113" s="1" t="str">
        <f t="shared" si="1336"/>
        <v/>
      </c>
      <c r="AF1113" s="1">
        <f t="shared" si="1279"/>
        <v>0</v>
      </c>
      <c r="AG1113" s="1">
        <f t="shared" ca="1" si="1284"/>
        <v>20</v>
      </c>
      <c r="AH1113" s="1" t="str">
        <f t="shared" si="1280"/>
        <v/>
      </c>
      <c r="AI1113" s="1" t="str">
        <f t="shared" si="1281"/>
        <v/>
      </c>
      <c r="AJ1113" s="1" t="str">
        <f t="shared" si="1282"/>
        <v/>
      </c>
      <c r="AL1113" s="167">
        <f t="shared" ref="AL1113:BE1113" si="1351">+IF($AE1113="CC",SUMIF($R1113:$V1113,AL$9,$R1132:$V1132),0)</f>
        <v>0</v>
      </c>
      <c r="AM1113" s="167">
        <f t="shared" si="1351"/>
        <v>0</v>
      </c>
      <c r="AN1113" s="167">
        <f t="shared" si="1351"/>
        <v>0</v>
      </c>
      <c r="AO1113" s="167">
        <f t="shared" si="1351"/>
        <v>0</v>
      </c>
      <c r="AP1113" s="167">
        <f t="shared" si="1351"/>
        <v>0</v>
      </c>
      <c r="AQ1113" s="167">
        <f t="shared" si="1351"/>
        <v>0</v>
      </c>
      <c r="AR1113" s="167">
        <f t="shared" si="1351"/>
        <v>0</v>
      </c>
      <c r="AS1113" s="167">
        <f t="shared" si="1351"/>
        <v>0</v>
      </c>
      <c r="AT1113" s="167">
        <f t="shared" si="1351"/>
        <v>0</v>
      </c>
      <c r="AU1113" s="167">
        <f t="shared" si="1351"/>
        <v>0</v>
      </c>
      <c r="AV1113" s="167">
        <f t="shared" si="1351"/>
        <v>0</v>
      </c>
      <c r="AW1113" s="167">
        <f t="shared" si="1351"/>
        <v>0</v>
      </c>
      <c r="AX1113" s="167">
        <f t="shared" si="1351"/>
        <v>0</v>
      </c>
      <c r="AY1113" s="167">
        <f t="shared" si="1351"/>
        <v>0</v>
      </c>
      <c r="AZ1113" s="167">
        <f t="shared" si="1351"/>
        <v>0</v>
      </c>
      <c r="BA1113" s="167">
        <f t="shared" si="1351"/>
        <v>0</v>
      </c>
      <c r="BB1113" s="167">
        <f t="shared" si="1351"/>
        <v>0</v>
      </c>
      <c r="BC1113" s="167">
        <f t="shared" si="1351"/>
        <v>0</v>
      </c>
      <c r="BD1113" s="167">
        <f t="shared" si="1351"/>
        <v>0</v>
      </c>
      <c r="BE1113" s="167">
        <f t="shared" si="1351"/>
        <v>0</v>
      </c>
      <c r="BG1113" s="170"/>
    </row>
    <row r="1114" spans="3:59" s="44" customFormat="1" ht="14.25" customHeight="1" thickBot="1">
      <c r="D1114" s="835">
        <f>+'Formulario 1'!$C$20</f>
        <v>0</v>
      </c>
      <c r="E1114" s="835"/>
      <c r="F1114" s="835"/>
      <c r="H1114" s="896"/>
      <c r="I1114" s="896"/>
      <c r="O1114" s="897" t="str">
        <f>+'Formulario 1'!$F$14</f>
        <v>Provincia:</v>
      </c>
      <c r="P1114" s="898"/>
      <c r="Q1114" s="899" t="str">
        <f>+'Formulario 1'!$G$14</f>
        <v>GUANACASTE</v>
      </c>
      <c r="R1114" s="900"/>
      <c r="S1114" s="900"/>
      <c r="T1114" s="900"/>
      <c r="U1114" s="901"/>
      <c r="V1114" s="902" t="s">
        <v>945</v>
      </c>
      <c r="W1114" s="903"/>
      <c r="X1114" s="906">
        <f>+'Formulario 1'!$C$16</f>
        <v>26780563</v>
      </c>
      <c r="Y1114" s="907"/>
      <c r="Z1114" s="908"/>
      <c r="AE1114" s="1" t="str">
        <f t="shared" si="1336"/>
        <v/>
      </c>
      <c r="AF1114" s="1">
        <f t="shared" si="1279"/>
        <v>0</v>
      </c>
      <c r="AG1114" s="1">
        <f t="shared" ca="1" si="1284"/>
        <v>20</v>
      </c>
      <c r="AH1114" s="1" t="str">
        <f t="shared" si="1280"/>
        <v/>
      </c>
      <c r="AI1114" s="1" t="str">
        <f t="shared" si="1281"/>
        <v/>
      </c>
      <c r="AJ1114" s="1" t="str">
        <f t="shared" si="1282"/>
        <v/>
      </c>
      <c r="AL1114" s="167">
        <f t="shared" ref="AL1114:BE1114" si="1352">+IF($AE1114="CC",SUMIF($R1114:$V1114,AL$9,$R1133:$V1133),0)</f>
        <v>0</v>
      </c>
      <c r="AM1114" s="167">
        <f t="shared" si="1352"/>
        <v>0</v>
      </c>
      <c r="AN1114" s="167">
        <f t="shared" si="1352"/>
        <v>0</v>
      </c>
      <c r="AO1114" s="167">
        <f t="shared" si="1352"/>
        <v>0</v>
      </c>
      <c r="AP1114" s="167">
        <f t="shared" si="1352"/>
        <v>0</v>
      </c>
      <c r="AQ1114" s="167">
        <f t="shared" si="1352"/>
        <v>0</v>
      </c>
      <c r="AR1114" s="167">
        <f t="shared" si="1352"/>
        <v>0</v>
      </c>
      <c r="AS1114" s="167">
        <f t="shared" si="1352"/>
        <v>0</v>
      </c>
      <c r="AT1114" s="167">
        <f t="shared" si="1352"/>
        <v>0</v>
      </c>
      <c r="AU1114" s="167">
        <f t="shared" si="1352"/>
        <v>0</v>
      </c>
      <c r="AV1114" s="167">
        <f t="shared" si="1352"/>
        <v>0</v>
      </c>
      <c r="AW1114" s="167">
        <f t="shared" si="1352"/>
        <v>0</v>
      </c>
      <c r="AX1114" s="167">
        <f t="shared" si="1352"/>
        <v>0</v>
      </c>
      <c r="AY1114" s="167">
        <f t="shared" si="1352"/>
        <v>0</v>
      </c>
      <c r="AZ1114" s="167">
        <f t="shared" si="1352"/>
        <v>0</v>
      </c>
      <c r="BA1114" s="167">
        <f t="shared" si="1352"/>
        <v>0</v>
      </c>
      <c r="BB1114" s="167">
        <f t="shared" si="1352"/>
        <v>0</v>
      </c>
      <c r="BC1114" s="167">
        <f t="shared" si="1352"/>
        <v>0</v>
      </c>
      <c r="BD1114" s="167">
        <f t="shared" si="1352"/>
        <v>0</v>
      </c>
      <c r="BE1114" s="167">
        <f t="shared" si="1352"/>
        <v>0</v>
      </c>
      <c r="BG1114" s="170"/>
    </row>
    <row r="1115" spans="3:59" s="44" customFormat="1" ht="14.25" customHeight="1">
      <c r="D1115" s="868" t="s">
        <v>946</v>
      </c>
      <c r="E1115" s="868"/>
      <c r="F1115" s="868"/>
      <c r="H1115" s="868" t="s">
        <v>947</v>
      </c>
      <c r="I1115" s="868"/>
      <c r="K1115" s="302" t="s">
        <v>948</v>
      </c>
      <c r="O1115" s="870" t="str">
        <f>+'Formulario 1'!$F$15</f>
        <v>Cantón:</v>
      </c>
      <c r="P1115" s="871"/>
      <c r="Q1115" s="872" t="str">
        <f>+'Formulario 1'!$G$15</f>
        <v>ABANGARES</v>
      </c>
      <c r="R1115" s="873"/>
      <c r="S1115" s="873"/>
      <c r="T1115" s="873"/>
      <c r="U1115" s="874"/>
      <c r="V1115" s="904"/>
      <c r="W1115" s="905"/>
      <c r="X1115" s="909" t="str">
        <f>IF('Formulario 1'!D1093="","",'Formulario 1'!D1093)</f>
        <v/>
      </c>
      <c r="Y1115" s="910"/>
      <c r="Z1115" s="911"/>
      <c r="AE1115" s="1" t="str">
        <f t="shared" si="1336"/>
        <v/>
      </c>
      <c r="AF1115" s="1">
        <f t="shared" si="1279"/>
        <v>0</v>
      </c>
      <c r="AG1115" s="1">
        <f t="shared" ca="1" si="1284"/>
        <v>20</v>
      </c>
      <c r="AH1115" s="1" t="str">
        <f t="shared" si="1280"/>
        <v/>
      </c>
      <c r="AI1115" s="1" t="str">
        <f t="shared" si="1281"/>
        <v/>
      </c>
      <c r="AJ1115" s="1" t="str">
        <f t="shared" si="1282"/>
        <v/>
      </c>
      <c r="AL1115" s="167">
        <f t="shared" ref="AL1115:BE1115" si="1353">+IF($AE1115="CC",SUMIF($R1115:$V1115,AL$9,$R1134:$V1134),0)</f>
        <v>0</v>
      </c>
      <c r="AM1115" s="167">
        <f t="shared" si="1353"/>
        <v>0</v>
      </c>
      <c r="AN1115" s="167">
        <f t="shared" si="1353"/>
        <v>0</v>
      </c>
      <c r="AO1115" s="167">
        <f t="shared" si="1353"/>
        <v>0</v>
      </c>
      <c r="AP1115" s="167">
        <f t="shared" si="1353"/>
        <v>0</v>
      </c>
      <c r="AQ1115" s="167">
        <f t="shared" si="1353"/>
        <v>0</v>
      </c>
      <c r="AR1115" s="167">
        <f t="shared" si="1353"/>
        <v>0</v>
      </c>
      <c r="AS1115" s="167">
        <f t="shared" si="1353"/>
        <v>0</v>
      </c>
      <c r="AT1115" s="167">
        <f t="shared" si="1353"/>
        <v>0</v>
      </c>
      <c r="AU1115" s="167">
        <f t="shared" si="1353"/>
        <v>0</v>
      </c>
      <c r="AV1115" s="167">
        <f t="shared" si="1353"/>
        <v>0</v>
      </c>
      <c r="AW1115" s="167">
        <f t="shared" si="1353"/>
        <v>0</v>
      </c>
      <c r="AX1115" s="167">
        <f t="shared" si="1353"/>
        <v>0</v>
      </c>
      <c r="AY1115" s="167">
        <f t="shared" si="1353"/>
        <v>0</v>
      </c>
      <c r="AZ1115" s="167">
        <f t="shared" si="1353"/>
        <v>0</v>
      </c>
      <c r="BA1115" s="167">
        <f t="shared" si="1353"/>
        <v>0</v>
      </c>
      <c r="BB1115" s="167">
        <f t="shared" si="1353"/>
        <v>0</v>
      </c>
      <c r="BC1115" s="167">
        <f t="shared" si="1353"/>
        <v>0</v>
      </c>
      <c r="BD1115" s="167">
        <f t="shared" si="1353"/>
        <v>0</v>
      </c>
      <c r="BE1115" s="167">
        <f t="shared" si="1353"/>
        <v>0</v>
      </c>
      <c r="BG1115" s="170"/>
    </row>
    <row r="1116" spans="3:59" s="44" customFormat="1" ht="14.25" customHeight="1">
      <c r="O1116" s="870" t="str">
        <f>+'Formulario 1'!$F$16</f>
        <v>Distrito:</v>
      </c>
      <c r="P1116" s="871"/>
      <c r="Q1116" s="872" t="str">
        <f>+'Formulario 1'!$G$16</f>
        <v>COLORADO</v>
      </c>
      <c r="R1116" s="873"/>
      <c r="S1116" s="873"/>
      <c r="T1116" s="873"/>
      <c r="U1116" s="874"/>
      <c r="V1116" s="875" t="s">
        <v>949</v>
      </c>
      <c r="W1116" s="876"/>
      <c r="X1116" s="879">
        <f>+'Formulario 1'!$C$17</f>
        <v>26780376</v>
      </c>
      <c r="Y1116" s="880"/>
      <c r="Z1116" s="881"/>
      <c r="AE1116" s="1" t="str">
        <f t="shared" si="1336"/>
        <v/>
      </c>
      <c r="AF1116" s="1">
        <f t="shared" si="1279"/>
        <v>0</v>
      </c>
      <c r="AG1116" s="1">
        <f t="shared" ca="1" si="1284"/>
        <v>20</v>
      </c>
      <c r="AH1116" s="1" t="str">
        <f t="shared" si="1280"/>
        <v/>
      </c>
      <c r="AI1116" s="1" t="str">
        <f t="shared" si="1281"/>
        <v/>
      </c>
      <c r="AJ1116" s="1" t="str">
        <f t="shared" si="1282"/>
        <v/>
      </c>
      <c r="AL1116" s="167">
        <f t="shared" ref="AL1116:BE1116" si="1354">+IF($AE1116="CC",SUMIF($R1116:$V1116,AL$9,$R1135:$V1135),0)</f>
        <v>0</v>
      </c>
      <c r="AM1116" s="167">
        <f t="shared" si="1354"/>
        <v>0</v>
      </c>
      <c r="AN1116" s="167">
        <f t="shared" si="1354"/>
        <v>0</v>
      </c>
      <c r="AO1116" s="167">
        <f t="shared" si="1354"/>
        <v>0</v>
      </c>
      <c r="AP1116" s="167">
        <f t="shared" si="1354"/>
        <v>0</v>
      </c>
      <c r="AQ1116" s="167">
        <f t="shared" si="1354"/>
        <v>0</v>
      </c>
      <c r="AR1116" s="167">
        <f t="shared" si="1354"/>
        <v>0</v>
      </c>
      <c r="AS1116" s="167">
        <f t="shared" si="1354"/>
        <v>0</v>
      </c>
      <c r="AT1116" s="167">
        <f t="shared" si="1354"/>
        <v>0</v>
      </c>
      <c r="AU1116" s="167">
        <f t="shared" si="1354"/>
        <v>0</v>
      </c>
      <c r="AV1116" s="167">
        <f t="shared" si="1354"/>
        <v>0</v>
      </c>
      <c r="AW1116" s="167">
        <f t="shared" si="1354"/>
        <v>0</v>
      </c>
      <c r="AX1116" s="167">
        <f t="shared" si="1354"/>
        <v>0</v>
      </c>
      <c r="AY1116" s="167">
        <f t="shared" si="1354"/>
        <v>0</v>
      </c>
      <c r="AZ1116" s="167">
        <f t="shared" si="1354"/>
        <v>0</v>
      </c>
      <c r="BA1116" s="167">
        <f t="shared" si="1354"/>
        <v>0</v>
      </c>
      <c r="BB1116" s="167">
        <f t="shared" si="1354"/>
        <v>0</v>
      </c>
      <c r="BC1116" s="167">
        <f t="shared" si="1354"/>
        <v>0</v>
      </c>
      <c r="BD1116" s="167">
        <f t="shared" si="1354"/>
        <v>0</v>
      </c>
      <c r="BE1116" s="167">
        <f t="shared" si="1354"/>
        <v>0</v>
      </c>
      <c r="BG1116" s="170"/>
    </row>
    <row r="1117" spans="3:59" ht="14.25" customHeight="1" thickBot="1">
      <c r="O1117" s="882" t="str">
        <f>+'Formulario 1'!$F$17</f>
        <v>Poblado:</v>
      </c>
      <c r="P1117" s="883"/>
      <c r="Q1117" s="884" t="str">
        <f>+'Formulario 1'!$G$17</f>
        <v>COLORADO</v>
      </c>
      <c r="R1117" s="885"/>
      <c r="S1117" s="885"/>
      <c r="T1117" s="885"/>
      <c r="U1117" s="886"/>
      <c r="V1117" s="877"/>
      <c r="W1117" s="878"/>
      <c r="X1117" s="887" t="str">
        <f>IF('Formulario 1'!D1094="","",'Formulario 1'!D1094)</f>
        <v/>
      </c>
      <c r="Y1117" s="888"/>
      <c r="Z1117" s="889"/>
      <c r="AE1117" s="1" t="str">
        <f t="shared" si="1336"/>
        <v/>
      </c>
      <c r="AF1117" s="1">
        <f t="shared" si="1279"/>
        <v>0</v>
      </c>
      <c r="AG1117" s="1">
        <f t="shared" ca="1" si="1284"/>
        <v>20</v>
      </c>
      <c r="AH1117" s="1" t="str">
        <f t="shared" si="1280"/>
        <v/>
      </c>
      <c r="AI1117" s="1" t="str">
        <f t="shared" si="1281"/>
        <v/>
      </c>
      <c r="AJ1117" s="1" t="str">
        <f t="shared" si="1282"/>
        <v/>
      </c>
      <c r="AL1117" s="167">
        <f t="shared" ref="AL1117:BE1117" si="1355">+IF($AE1117="CC",SUMIF($R1117:$V1117,AL$9,$R1136:$V1136),0)</f>
        <v>0</v>
      </c>
      <c r="AM1117" s="167">
        <f t="shared" si="1355"/>
        <v>0</v>
      </c>
      <c r="AN1117" s="167">
        <f t="shared" si="1355"/>
        <v>0</v>
      </c>
      <c r="AO1117" s="167">
        <f t="shared" si="1355"/>
        <v>0</v>
      </c>
      <c r="AP1117" s="167">
        <f t="shared" si="1355"/>
        <v>0</v>
      </c>
      <c r="AQ1117" s="167">
        <f t="shared" si="1355"/>
        <v>0</v>
      </c>
      <c r="AR1117" s="167">
        <f t="shared" si="1355"/>
        <v>0</v>
      </c>
      <c r="AS1117" s="167">
        <f t="shared" si="1355"/>
        <v>0</v>
      </c>
      <c r="AT1117" s="167">
        <f t="shared" si="1355"/>
        <v>0</v>
      </c>
      <c r="AU1117" s="167">
        <f t="shared" si="1355"/>
        <v>0</v>
      </c>
      <c r="AV1117" s="167">
        <f t="shared" si="1355"/>
        <v>0</v>
      </c>
      <c r="AW1117" s="167">
        <f t="shared" si="1355"/>
        <v>0</v>
      </c>
      <c r="AX1117" s="167">
        <f t="shared" si="1355"/>
        <v>0</v>
      </c>
      <c r="AY1117" s="167">
        <f t="shared" si="1355"/>
        <v>0</v>
      </c>
      <c r="AZ1117" s="167">
        <f t="shared" si="1355"/>
        <v>0</v>
      </c>
      <c r="BA1117" s="167">
        <f t="shared" si="1355"/>
        <v>0</v>
      </c>
      <c r="BB1117" s="167">
        <f t="shared" si="1355"/>
        <v>0</v>
      </c>
      <c r="BC1117" s="167">
        <f t="shared" si="1355"/>
        <v>0</v>
      </c>
      <c r="BD1117" s="167">
        <f t="shared" si="1355"/>
        <v>0</v>
      </c>
      <c r="BE1117" s="167">
        <f t="shared" si="1355"/>
        <v>0</v>
      </c>
      <c r="BG1117" s="167"/>
    </row>
    <row r="1118" spans="3:59" ht="14.25" customHeight="1">
      <c r="X1118" s="171"/>
      <c r="Y1118" s="45"/>
      <c r="AE1118" s="1" t="str">
        <f t="shared" si="1336"/>
        <v/>
      </c>
      <c r="AF1118" s="1">
        <f t="shared" ref="AF1118:AF1181" si="1356">+IF(Z1145="Hoja de Cálculo",1,0)</f>
        <v>0</v>
      </c>
      <c r="AG1118" s="1">
        <f t="shared" ca="1" si="1284"/>
        <v>20</v>
      </c>
      <c r="AH1118" s="1" t="str">
        <f t="shared" ref="AH1118:AH1181" si="1357">+IF(AF1118=1,AG1118,"")</f>
        <v/>
      </c>
      <c r="AI1118" s="1" t="str">
        <f t="shared" ref="AI1118:AI1181" si="1358">+IF(AF1118=1,CONCATENATE("CP",AG1118),"")</f>
        <v/>
      </c>
      <c r="AJ1118" s="1" t="str">
        <f t="shared" ref="AJ1118:AJ1181" si="1359">+IF(AF1118=1,AB1118,"")</f>
        <v/>
      </c>
      <c r="AL1118" s="167">
        <f t="shared" ref="AL1118:BE1118" si="1360">+IF($AE1118="CC",SUMIF($R1118:$V1118,AL$9,$R1137:$V1137),0)</f>
        <v>0</v>
      </c>
      <c r="AM1118" s="167">
        <f t="shared" si="1360"/>
        <v>0</v>
      </c>
      <c r="AN1118" s="167">
        <f t="shared" si="1360"/>
        <v>0</v>
      </c>
      <c r="AO1118" s="167">
        <f t="shared" si="1360"/>
        <v>0</v>
      </c>
      <c r="AP1118" s="167">
        <f t="shared" si="1360"/>
        <v>0</v>
      </c>
      <c r="AQ1118" s="167">
        <f t="shared" si="1360"/>
        <v>0</v>
      </c>
      <c r="AR1118" s="167">
        <f t="shared" si="1360"/>
        <v>0</v>
      </c>
      <c r="AS1118" s="167">
        <f t="shared" si="1360"/>
        <v>0</v>
      </c>
      <c r="AT1118" s="167">
        <f t="shared" si="1360"/>
        <v>0</v>
      </c>
      <c r="AU1118" s="167">
        <f t="shared" si="1360"/>
        <v>0</v>
      </c>
      <c r="AV1118" s="167">
        <f t="shared" si="1360"/>
        <v>0</v>
      </c>
      <c r="AW1118" s="167">
        <f t="shared" si="1360"/>
        <v>0</v>
      </c>
      <c r="AX1118" s="167">
        <f t="shared" si="1360"/>
        <v>0</v>
      </c>
      <c r="AY1118" s="167">
        <f t="shared" si="1360"/>
        <v>0</v>
      </c>
      <c r="AZ1118" s="167">
        <f t="shared" si="1360"/>
        <v>0</v>
      </c>
      <c r="BA1118" s="167">
        <f t="shared" si="1360"/>
        <v>0</v>
      </c>
      <c r="BB1118" s="167">
        <f t="shared" si="1360"/>
        <v>0</v>
      </c>
      <c r="BC1118" s="167">
        <f t="shared" si="1360"/>
        <v>0</v>
      </c>
      <c r="BD1118" s="167">
        <f t="shared" si="1360"/>
        <v>0</v>
      </c>
      <c r="BE1118" s="167">
        <f t="shared" si="1360"/>
        <v>0</v>
      </c>
      <c r="BG1118" s="167"/>
    </row>
    <row r="1119" spans="3:59" ht="14.25" customHeight="1" thickBot="1">
      <c r="D1119" s="835"/>
      <c r="E1119" s="835"/>
      <c r="F1119" s="835"/>
      <c r="G1119" s="44"/>
      <c r="H1119" s="835"/>
      <c r="I1119" s="835"/>
      <c r="J1119" s="44"/>
      <c r="K1119" s="44"/>
      <c r="AE1119" s="1" t="str">
        <f t="shared" si="1336"/>
        <v/>
      </c>
      <c r="AF1119" s="1">
        <f t="shared" si="1356"/>
        <v>0</v>
      </c>
      <c r="AG1119" s="1">
        <f t="shared" ref="AG1119:AG1182" ca="1" si="1361">+AG1118+AF1119</f>
        <v>20</v>
      </c>
      <c r="AH1119" s="1" t="str">
        <f t="shared" si="1357"/>
        <v/>
      </c>
      <c r="AI1119" s="1" t="str">
        <f t="shared" si="1358"/>
        <v/>
      </c>
      <c r="AJ1119" s="1" t="str">
        <f t="shared" si="1359"/>
        <v/>
      </c>
      <c r="AL1119" s="167">
        <f t="shared" ref="AL1119:BE1119" si="1362">+IF($AE1119="CC",SUMIF($R1119:$V1119,AL$9,$R1138:$V1138),0)</f>
        <v>0</v>
      </c>
      <c r="AM1119" s="167">
        <f t="shared" si="1362"/>
        <v>0</v>
      </c>
      <c r="AN1119" s="167">
        <f t="shared" si="1362"/>
        <v>0</v>
      </c>
      <c r="AO1119" s="167">
        <f t="shared" si="1362"/>
        <v>0</v>
      </c>
      <c r="AP1119" s="167">
        <f t="shared" si="1362"/>
        <v>0</v>
      </c>
      <c r="AQ1119" s="167">
        <f t="shared" si="1362"/>
        <v>0</v>
      </c>
      <c r="AR1119" s="167">
        <f t="shared" si="1362"/>
        <v>0</v>
      </c>
      <c r="AS1119" s="167">
        <f t="shared" si="1362"/>
        <v>0</v>
      </c>
      <c r="AT1119" s="167">
        <f t="shared" si="1362"/>
        <v>0</v>
      </c>
      <c r="AU1119" s="167">
        <f t="shared" si="1362"/>
        <v>0</v>
      </c>
      <c r="AV1119" s="167">
        <f t="shared" si="1362"/>
        <v>0</v>
      </c>
      <c r="AW1119" s="167">
        <f t="shared" si="1362"/>
        <v>0</v>
      </c>
      <c r="AX1119" s="167">
        <f t="shared" si="1362"/>
        <v>0</v>
      </c>
      <c r="AY1119" s="167">
        <f t="shared" si="1362"/>
        <v>0</v>
      </c>
      <c r="AZ1119" s="167">
        <f t="shared" si="1362"/>
        <v>0</v>
      </c>
      <c r="BA1119" s="167">
        <f t="shared" si="1362"/>
        <v>0</v>
      </c>
      <c r="BB1119" s="167">
        <f t="shared" si="1362"/>
        <v>0</v>
      </c>
      <c r="BC1119" s="167">
        <f t="shared" si="1362"/>
        <v>0</v>
      </c>
      <c r="BD1119" s="167">
        <f t="shared" si="1362"/>
        <v>0</v>
      </c>
      <c r="BE1119" s="167">
        <f t="shared" si="1362"/>
        <v>0</v>
      </c>
      <c r="BG1119" s="167"/>
    </row>
    <row r="1120" spans="3:59" ht="14.25" customHeight="1">
      <c r="D1120" s="868" t="s">
        <v>950</v>
      </c>
      <c r="E1120" s="868"/>
      <c r="F1120" s="868"/>
      <c r="G1120" s="44"/>
      <c r="H1120" s="868" t="s">
        <v>951</v>
      </c>
      <c r="I1120" s="868"/>
      <c r="J1120" s="44"/>
      <c r="K1120" s="302" t="s">
        <v>948</v>
      </c>
      <c r="Z1120" s="800" t="s">
        <v>1165</v>
      </c>
      <c r="AA1120" s="800"/>
      <c r="AB1120" s="800"/>
      <c r="AE1120" s="1" t="str">
        <f t="shared" si="1336"/>
        <v/>
      </c>
      <c r="AF1120" s="1">
        <f t="shared" si="1356"/>
        <v>0</v>
      </c>
      <c r="AG1120" s="1">
        <f t="shared" ca="1" si="1361"/>
        <v>20</v>
      </c>
      <c r="AH1120" s="1" t="str">
        <f t="shared" si="1357"/>
        <v/>
      </c>
      <c r="AI1120" s="1" t="str">
        <f t="shared" si="1358"/>
        <v/>
      </c>
      <c r="AJ1120" s="1" t="str">
        <f t="shared" si="1359"/>
        <v/>
      </c>
      <c r="AL1120" s="167">
        <f t="shared" ref="AL1120:BE1120" si="1363">+IF($AE1120="CC",SUMIF($R1120:$V1120,AL$9,$R1139:$V1139),0)</f>
        <v>0</v>
      </c>
      <c r="AM1120" s="167">
        <f t="shared" si="1363"/>
        <v>0</v>
      </c>
      <c r="AN1120" s="167">
        <f t="shared" si="1363"/>
        <v>0</v>
      </c>
      <c r="AO1120" s="167">
        <f t="shared" si="1363"/>
        <v>0</v>
      </c>
      <c r="AP1120" s="167">
        <f t="shared" si="1363"/>
        <v>0</v>
      </c>
      <c r="AQ1120" s="167">
        <f t="shared" si="1363"/>
        <v>0</v>
      </c>
      <c r="AR1120" s="167">
        <f t="shared" si="1363"/>
        <v>0</v>
      </c>
      <c r="AS1120" s="167">
        <f t="shared" si="1363"/>
        <v>0</v>
      </c>
      <c r="AT1120" s="167">
        <f t="shared" si="1363"/>
        <v>0</v>
      </c>
      <c r="AU1120" s="167">
        <f t="shared" si="1363"/>
        <v>0</v>
      </c>
      <c r="AV1120" s="167">
        <f t="shared" si="1363"/>
        <v>0</v>
      </c>
      <c r="AW1120" s="167">
        <f t="shared" si="1363"/>
        <v>0</v>
      </c>
      <c r="AX1120" s="167">
        <f t="shared" si="1363"/>
        <v>0</v>
      </c>
      <c r="AY1120" s="167">
        <f t="shared" si="1363"/>
        <v>0</v>
      </c>
      <c r="AZ1120" s="167">
        <f t="shared" si="1363"/>
        <v>0</v>
      </c>
      <c r="BA1120" s="167">
        <f t="shared" si="1363"/>
        <v>0</v>
      </c>
      <c r="BB1120" s="167">
        <f t="shared" si="1363"/>
        <v>0</v>
      </c>
      <c r="BC1120" s="167">
        <f t="shared" si="1363"/>
        <v>0</v>
      </c>
      <c r="BD1120" s="167">
        <f t="shared" si="1363"/>
        <v>0</v>
      </c>
      <c r="BE1120" s="167">
        <f t="shared" si="1363"/>
        <v>0</v>
      </c>
      <c r="BG1120" s="167"/>
    </row>
    <row r="1121" spans="1:59" ht="18" customHeight="1">
      <c r="A1121" s="160">
        <f>+A1065+1</f>
        <v>21</v>
      </c>
      <c r="B1121" s="159">
        <f>+LOOKUP(A1121,'Hoja de Cálculo'!$S$20:$S$45,'Hoja de Cálculo'!$T$20:$T$45)</f>
        <v>15</v>
      </c>
      <c r="C1121" s="971" t="s">
        <v>66</v>
      </c>
      <c r="D1121" s="971"/>
      <c r="E1121" s="971"/>
      <c r="F1121" s="971"/>
      <c r="G1121" s="971"/>
      <c r="H1121" s="971"/>
      <c r="I1121" s="971"/>
      <c r="J1121" s="971"/>
      <c r="K1121" s="971"/>
      <c r="L1121" s="971"/>
      <c r="M1121" s="971"/>
      <c r="N1121" s="971"/>
      <c r="O1121" s="971"/>
      <c r="P1121" s="971"/>
      <c r="Q1121" s="971"/>
      <c r="R1121" s="971"/>
      <c r="S1121" s="971"/>
      <c r="T1121" s="971"/>
      <c r="U1121" s="971"/>
      <c r="V1121" s="971"/>
      <c r="W1121" s="971"/>
      <c r="X1121" s="971"/>
      <c r="Y1121" s="971"/>
      <c r="Z1121" s="971"/>
      <c r="AA1121" s="971"/>
      <c r="AE1121" s="1" t="str">
        <f t="shared" si="1336"/>
        <v/>
      </c>
      <c r="AF1121" s="1">
        <f t="shared" si="1356"/>
        <v>0</v>
      </c>
      <c r="AG1121" s="1">
        <f t="shared" ca="1" si="1361"/>
        <v>20</v>
      </c>
      <c r="AH1121" s="1" t="str">
        <f t="shared" si="1357"/>
        <v/>
      </c>
      <c r="AI1121" s="1" t="str">
        <f t="shared" si="1358"/>
        <v/>
      </c>
      <c r="AJ1121" s="1" t="str">
        <f t="shared" si="1359"/>
        <v/>
      </c>
      <c r="AL1121" s="167">
        <f t="shared" ref="AL1121:BE1121" si="1364">+IF($AE1121="CC",SUMIF($R1121:$V1121,AL$9,$R1140:$V1140),0)</f>
        <v>0</v>
      </c>
      <c r="AM1121" s="167">
        <f t="shared" si="1364"/>
        <v>0</v>
      </c>
      <c r="AN1121" s="167">
        <f t="shared" si="1364"/>
        <v>0</v>
      </c>
      <c r="AO1121" s="167">
        <f t="shared" si="1364"/>
        <v>0</v>
      </c>
      <c r="AP1121" s="167">
        <f t="shared" si="1364"/>
        <v>0</v>
      </c>
      <c r="AQ1121" s="167">
        <f t="shared" si="1364"/>
        <v>0</v>
      </c>
      <c r="AR1121" s="167">
        <f t="shared" si="1364"/>
        <v>0</v>
      </c>
      <c r="AS1121" s="167">
        <f t="shared" si="1364"/>
        <v>0</v>
      </c>
      <c r="AT1121" s="167">
        <f t="shared" si="1364"/>
        <v>0</v>
      </c>
      <c r="AU1121" s="167">
        <f t="shared" si="1364"/>
        <v>0</v>
      </c>
      <c r="AV1121" s="167">
        <f t="shared" si="1364"/>
        <v>0</v>
      </c>
      <c r="AW1121" s="167">
        <f t="shared" si="1364"/>
        <v>0</v>
      </c>
      <c r="AX1121" s="167">
        <f t="shared" si="1364"/>
        <v>0</v>
      </c>
      <c r="AY1121" s="167">
        <f t="shared" si="1364"/>
        <v>0</v>
      </c>
      <c r="AZ1121" s="167">
        <f t="shared" si="1364"/>
        <v>0</v>
      </c>
      <c r="BA1121" s="167">
        <f t="shared" si="1364"/>
        <v>0</v>
      </c>
      <c r="BB1121" s="167">
        <f t="shared" si="1364"/>
        <v>0</v>
      </c>
      <c r="BC1121" s="167">
        <f t="shared" si="1364"/>
        <v>0</v>
      </c>
      <c r="BD1121" s="167">
        <f t="shared" si="1364"/>
        <v>0</v>
      </c>
      <c r="BE1121" s="167">
        <f t="shared" si="1364"/>
        <v>0</v>
      </c>
      <c r="BG1121" s="167"/>
    </row>
    <row r="1122" spans="1:59" ht="16.5" customHeight="1">
      <c r="C1122" s="963" t="s">
        <v>921</v>
      </c>
      <c r="D1122" s="963"/>
      <c r="E1122" s="963"/>
      <c r="F1122" s="963"/>
      <c r="G1122" s="963"/>
      <c r="H1122" s="963"/>
      <c r="I1122" s="963"/>
      <c r="J1122" s="963"/>
      <c r="K1122" s="963"/>
      <c r="L1122" s="963"/>
      <c r="M1122" s="963"/>
      <c r="N1122" s="963"/>
      <c r="O1122" s="963"/>
      <c r="P1122" s="963"/>
      <c r="Q1122" s="963"/>
      <c r="R1122" s="963"/>
      <c r="S1122" s="963"/>
      <c r="T1122" s="963"/>
      <c r="U1122" s="963"/>
      <c r="V1122" s="963"/>
      <c r="W1122" s="963"/>
      <c r="X1122" s="963"/>
      <c r="Y1122" s="963"/>
      <c r="Z1122" s="963"/>
      <c r="AA1122" s="963"/>
      <c r="AE1122" s="1" t="str">
        <f t="shared" si="1336"/>
        <v/>
      </c>
      <c r="AF1122" s="1">
        <f t="shared" si="1356"/>
        <v>0</v>
      </c>
      <c r="AG1122" s="1">
        <f t="shared" ca="1" si="1361"/>
        <v>20</v>
      </c>
      <c r="AH1122" s="1" t="str">
        <f t="shared" si="1357"/>
        <v/>
      </c>
      <c r="AI1122" s="1" t="str">
        <f t="shared" si="1358"/>
        <v/>
      </c>
      <c r="AJ1122" s="1" t="str">
        <f t="shared" si="1359"/>
        <v/>
      </c>
      <c r="AL1122" s="167">
        <f t="shared" ref="AL1122:BE1122" si="1365">+IF($AE1122="CC",SUMIF($R1122:$V1122,AL$9,$R1141:$V1141),0)</f>
        <v>0</v>
      </c>
      <c r="AM1122" s="167">
        <f t="shared" si="1365"/>
        <v>0</v>
      </c>
      <c r="AN1122" s="167">
        <f t="shared" si="1365"/>
        <v>0</v>
      </c>
      <c r="AO1122" s="167">
        <f t="shared" si="1365"/>
        <v>0</v>
      </c>
      <c r="AP1122" s="167">
        <f t="shared" si="1365"/>
        <v>0</v>
      </c>
      <c r="AQ1122" s="167">
        <f t="shared" si="1365"/>
        <v>0</v>
      </c>
      <c r="AR1122" s="167">
        <f t="shared" si="1365"/>
        <v>0</v>
      </c>
      <c r="AS1122" s="167">
        <f t="shared" si="1365"/>
        <v>0</v>
      </c>
      <c r="AT1122" s="167">
        <f t="shared" si="1365"/>
        <v>0</v>
      </c>
      <c r="AU1122" s="167">
        <f t="shared" si="1365"/>
        <v>0</v>
      </c>
      <c r="AV1122" s="167">
        <f t="shared" si="1365"/>
        <v>0</v>
      </c>
      <c r="AW1122" s="167">
        <f t="shared" si="1365"/>
        <v>0</v>
      </c>
      <c r="AX1122" s="167">
        <f t="shared" si="1365"/>
        <v>0</v>
      </c>
      <c r="AY1122" s="167">
        <f t="shared" si="1365"/>
        <v>0</v>
      </c>
      <c r="AZ1122" s="167">
        <f t="shared" si="1365"/>
        <v>0</v>
      </c>
      <c r="BA1122" s="167">
        <f t="shared" si="1365"/>
        <v>0</v>
      </c>
      <c r="BB1122" s="167">
        <f t="shared" si="1365"/>
        <v>0</v>
      </c>
      <c r="BC1122" s="167">
        <f t="shared" si="1365"/>
        <v>0</v>
      </c>
      <c r="BD1122" s="167">
        <f t="shared" si="1365"/>
        <v>0</v>
      </c>
      <c r="BE1122" s="167">
        <f t="shared" si="1365"/>
        <v>0</v>
      </c>
      <c r="BG1122" s="167"/>
    </row>
    <row r="1123" spans="1:59" ht="16.5" customHeight="1">
      <c r="C1123" s="963" t="s">
        <v>922</v>
      </c>
      <c r="D1123" s="963"/>
      <c r="E1123" s="963"/>
      <c r="F1123" s="963"/>
      <c r="G1123" s="963"/>
      <c r="H1123" s="963"/>
      <c r="I1123" s="963"/>
      <c r="J1123" s="963"/>
      <c r="K1123" s="963"/>
      <c r="L1123" s="963"/>
      <c r="M1123" s="963"/>
      <c r="N1123" s="963"/>
      <c r="O1123" s="963"/>
      <c r="P1123" s="963"/>
      <c r="Q1123" s="963"/>
      <c r="R1123" s="963"/>
      <c r="S1123" s="963"/>
      <c r="T1123" s="963"/>
      <c r="U1123" s="963"/>
      <c r="V1123" s="963"/>
      <c r="W1123" s="963"/>
      <c r="X1123" s="963"/>
      <c r="Y1123" s="963"/>
      <c r="Z1123" s="963"/>
      <c r="AA1123" s="963"/>
      <c r="AE1123" s="1" t="str">
        <f t="shared" si="1336"/>
        <v/>
      </c>
      <c r="AF1123" s="1">
        <f t="shared" si="1356"/>
        <v>0</v>
      </c>
      <c r="AG1123" s="1">
        <f t="shared" ca="1" si="1361"/>
        <v>20</v>
      </c>
      <c r="AH1123" s="1" t="str">
        <f t="shared" si="1357"/>
        <v/>
      </c>
      <c r="AI1123" s="1" t="str">
        <f t="shared" si="1358"/>
        <v/>
      </c>
      <c r="AJ1123" s="1" t="str">
        <f t="shared" si="1359"/>
        <v/>
      </c>
      <c r="AL1123" s="167">
        <f t="shared" ref="AL1123:BE1123" si="1366">+IF($AE1123="CC",SUMIF($R1123:$V1123,AL$9,$R1142:$V1142),0)</f>
        <v>0</v>
      </c>
      <c r="AM1123" s="167">
        <f t="shared" si="1366"/>
        <v>0</v>
      </c>
      <c r="AN1123" s="167">
        <f t="shared" si="1366"/>
        <v>0</v>
      </c>
      <c r="AO1123" s="167">
        <f t="shared" si="1366"/>
        <v>0</v>
      </c>
      <c r="AP1123" s="167">
        <f t="shared" si="1366"/>
        <v>0</v>
      </c>
      <c r="AQ1123" s="167">
        <f t="shared" si="1366"/>
        <v>0</v>
      </c>
      <c r="AR1123" s="167">
        <f t="shared" si="1366"/>
        <v>0</v>
      </c>
      <c r="AS1123" s="167">
        <f t="shared" si="1366"/>
        <v>0</v>
      </c>
      <c r="AT1123" s="167">
        <f t="shared" si="1366"/>
        <v>0</v>
      </c>
      <c r="AU1123" s="167">
        <f t="shared" si="1366"/>
        <v>0</v>
      </c>
      <c r="AV1123" s="167">
        <f t="shared" si="1366"/>
        <v>0</v>
      </c>
      <c r="AW1123" s="167">
        <f t="shared" si="1366"/>
        <v>0</v>
      </c>
      <c r="AX1123" s="167">
        <f t="shared" si="1366"/>
        <v>0</v>
      </c>
      <c r="AY1123" s="167">
        <f t="shared" si="1366"/>
        <v>0</v>
      </c>
      <c r="AZ1123" s="167">
        <f t="shared" si="1366"/>
        <v>0</v>
      </c>
      <c r="BA1123" s="167">
        <f t="shared" si="1366"/>
        <v>0</v>
      </c>
      <c r="BB1123" s="167">
        <f t="shared" si="1366"/>
        <v>0</v>
      </c>
      <c r="BC1123" s="167">
        <f t="shared" si="1366"/>
        <v>0</v>
      </c>
      <c r="BD1123" s="167">
        <f t="shared" si="1366"/>
        <v>0</v>
      </c>
      <c r="BE1123" s="167">
        <f t="shared" si="1366"/>
        <v>0</v>
      </c>
      <c r="BG1123" s="167"/>
    </row>
    <row r="1124" spans="1:59" ht="16.5" customHeight="1">
      <c r="C1124" s="963" t="s">
        <v>952</v>
      </c>
      <c r="D1124" s="963"/>
      <c r="E1124" s="963"/>
      <c r="F1124" s="963"/>
      <c r="G1124" s="963"/>
      <c r="H1124" s="963"/>
      <c r="I1124" s="963"/>
      <c r="J1124" s="963"/>
      <c r="K1124" s="963"/>
      <c r="L1124" s="963"/>
      <c r="M1124" s="963"/>
      <c r="N1124" s="963"/>
      <c r="O1124" s="963"/>
      <c r="P1124" s="963"/>
      <c r="Q1124" s="963"/>
      <c r="R1124" s="963"/>
      <c r="S1124" s="963"/>
      <c r="T1124" s="963"/>
      <c r="U1124" s="963"/>
      <c r="V1124" s="963"/>
      <c r="W1124" s="963"/>
      <c r="X1124" s="963"/>
      <c r="Y1124" s="963"/>
      <c r="Z1124" s="963"/>
      <c r="AA1124" s="963"/>
      <c r="AE1124" s="1" t="str">
        <f t="shared" si="1336"/>
        <v/>
      </c>
      <c r="AF1124" s="1">
        <f t="shared" si="1356"/>
        <v>0</v>
      </c>
      <c r="AG1124" s="1">
        <f t="shared" ca="1" si="1361"/>
        <v>20</v>
      </c>
      <c r="AH1124" s="1" t="str">
        <f t="shared" si="1357"/>
        <v/>
      </c>
      <c r="AI1124" s="1" t="str">
        <f t="shared" si="1358"/>
        <v/>
      </c>
      <c r="AJ1124" s="1" t="str">
        <f t="shared" si="1359"/>
        <v/>
      </c>
      <c r="AL1124" s="167">
        <f t="shared" ref="AL1124:BE1124" si="1367">+IF($AE1124="CC",SUMIF($R1124:$V1124,AL$9,$R1143:$V1143),0)</f>
        <v>0</v>
      </c>
      <c r="AM1124" s="167">
        <f t="shared" si="1367"/>
        <v>0</v>
      </c>
      <c r="AN1124" s="167">
        <f t="shared" si="1367"/>
        <v>0</v>
      </c>
      <c r="AO1124" s="167">
        <f t="shared" si="1367"/>
        <v>0</v>
      </c>
      <c r="AP1124" s="167">
        <f t="shared" si="1367"/>
        <v>0</v>
      </c>
      <c r="AQ1124" s="167">
        <f t="shared" si="1367"/>
        <v>0</v>
      </c>
      <c r="AR1124" s="167">
        <f t="shared" si="1367"/>
        <v>0</v>
      </c>
      <c r="AS1124" s="167">
        <f t="shared" si="1367"/>
        <v>0</v>
      </c>
      <c r="AT1124" s="167">
        <f t="shared" si="1367"/>
        <v>0</v>
      </c>
      <c r="AU1124" s="167">
        <f t="shared" si="1367"/>
        <v>0</v>
      </c>
      <c r="AV1124" s="167">
        <f t="shared" si="1367"/>
        <v>0</v>
      </c>
      <c r="AW1124" s="167">
        <f t="shared" si="1367"/>
        <v>0</v>
      </c>
      <c r="AX1124" s="167">
        <f t="shared" si="1367"/>
        <v>0</v>
      </c>
      <c r="AY1124" s="167">
        <f t="shared" si="1367"/>
        <v>0</v>
      </c>
      <c r="AZ1124" s="167">
        <f t="shared" si="1367"/>
        <v>0</v>
      </c>
      <c r="BA1124" s="167">
        <f t="shared" si="1367"/>
        <v>0</v>
      </c>
      <c r="BB1124" s="167">
        <f t="shared" si="1367"/>
        <v>0</v>
      </c>
      <c r="BC1124" s="167">
        <f t="shared" si="1367"/>
        <v>0</v>
      </c>
      <c r="BD1124" s="167">
        <f t="shared" si="1367"/>
        <v>0</v>
      </c>
      <c r="BE1124" s="167">
        <f t="shared" si="1367"/>
        <v>0</v>
      </c>
      <c r="BG1124" s="167"/>
    </row>
    <row r="1125" spans="1:59" ht="15" customHeight="1" thickBot="1">
      <c r="C1125" s="86"/>
      <c r="D1125" s="86"/>
      <c r="E1125" s="86"/>
      <c r="F1125" s="86"/>
      <c r="G1125" s="87"/>
      <c r="H1125" s="87"/>
      <c r="I1125" s="86"/>
      <c r="J1125" s="86"/>
      <c r="K1125" s="86"/>
      <c r="L1125" s="86"/>
      <c r="M1125" s="86"/>
      <c r="N1125" s="88"/>
      <c r="O1125" s="86"/>
      <c r="P1125" s="86"/>
      <c r="Q1125" s="86"/>
      <c r="R1125" s="86"/>
      <c r="S1125" s="86"/>
      <c r="T1125" s="86"/>
      <c r="U1125" s="86"/>
      <c r="V1125" s="86"/>
      <c r="W1125" s="86"/>
      <c r="X1125" s="165"/>
      <c r="Y1125" s="86"/>
      <c r="Z1125" s="86"/>
      <c r="AA1125" s="86"/>
      <c r="AE1125" s="1" t="str">
        <f t="shared" si="1336"/>
        <v/>
      </c>
      <c r="AF1125" s="1">
        <f t="shared" si="1356"/>
        <v>0</v>
      </c>
      <c r="AG1125" s="1">
        <f t="shared" ca="1" si="1361"/>
        <v>20</v>
      </c>
      <c r="AH1125" s="1" t="str">
        <f t="shared" si="1357"/>
        <v/>
      </c>
      <c r="AI1125" s="1" t="str">
        <f t="shared" si="1358"/>
        <v/>
      </c>
      <c r="AJ1125" s="1" t="str">
        <f t="shared" si="1359"/>
        <v/>
      </c>
      <c r="AL1125" s="167">
        <f t="shared" ref="AL1125:BE1125" si="1368">+IF($AE1125="CC",SUMIF($R1125:$V1125,AL$9,$R1144:$V1144),0)</f>
        <v>0</v>
      </c>
      <c r="AM1125" s="167">
        <f t="shared" si="1368"/>
        <v>0</v>
      </c>
      <c r="AN1125" s="167">
        <f t="shared" si="1368"/>
        <v>0</v>
      </c>
      <c r="AO1125" s="167">
        <f t="shared" si="1368"/>
        <v>0</v>
      </c>
      <c r="AP1125" s="167">
        <f t="shared" si="1368"/>
        <v>0</v>
      </c>
      <c r="AQ1125" s="167">
        <f t="shared" si="1368"/>
        <v>0</v>
      </c>
      <c r="AR1125" s="167">
        <f t="shared" si="1368"/>
        <v>0</v>
      </c>
      <c r="AS1125" s="167">
        <f t="shared" si="1368"/>
        <v>0</v>
      </c>
      <c r="AT1125" s="167">
        <f t="shared" si="1368"/>
        <v>0</v>
      </c>
      <c r="AU1125" s="167">
        <f t="shared" si="1368"/>
        <v>0</v>
      </c>
      <c r="AV1125" s="167">
        <f t="shared" si="1368"/>
        <v>0</v>
      </c>
      <c r="AW1125" s="167">
        <f t="shared" si="1368"/>
        <v>0</v>
      </c>
      <c r="AX1125" s="167">
        <f t="shared" si="1368"/>
        <v>0</v>
      </c>
      <c r="AY1125" s="167">
        <f t="shared" si="1368"/>
        <v>0</v>
      </c>
      <c r="AZ1125" s="167">
        <f t="shared" si="1368"/>
        <v>0</v>
      </c>
      <c r="BA1125" s="167">
        <f t="shared" si="1368"/>
        <v>0</v>
      </c>
      <c r="BB1125" s="167">
        <f t="shared" si="1368"/>
        <v>0</v>
      </c>
      <c r="BC1125" s="167">
        <f t="shared" si="1368"/>
        <v>0</v>
      </c>
      <c r="BD1125" s="167">
        <f t="shared" si="1368"/>
        <v>0</v>
      </c>
      <c r="BE1125" s="167">
        <f t="shared" si="1368"/>
        <v>0</v>
      </c>
      <c r="BG1125" s="167"/>
    </row>
    <row r="1126" spans="1:59" ht="15.75" customHeight="1" thickBot="1">
      <c r="C1126" s="964" t="s">
        <v>953</v>
      </c>
      <c r="D1126" s="965"/>
      <c r="E1126" s="966" t="str">
        <f>+'Formulario 1'!$D$9</f>
        <v>LICEO DE COLORADO</v>
      </c>
      <c r="F1126" s="966"/>
      <c r="G1126" s="966"/>
      <c r="H1126" s="966"/>
      <c r="I1126" s="964" t="s">
        <v>897</v>
      </c>
      <c r="J1126" s="967"/>
      <c r="K1126" s="966" t="str">
        <f>+'Formulario 1'!$C$14</f>
        <v>CAÑAS</v>
      </c>
      <c r="L1126" s="966"/>
      <c r="M1126" s="966"/>
      <c r="N1126" s="964" t="s">
        <v>898</v>
      </c>
      <c r="O1126" s="965"/>
      <c r="P1126" s="89">
        <f>+'Formulario 1'!$C$15</f>
        <v>4</v>
      </c>
      <c r="Q1126" s="964" t="s">
        <v>916</v>
      </c>
      <c r="R1126" s="965"/>
      <c r="S1126" s="965"/>
      <c r="T1126" s="965"/>
      <c r="U1126" s="965"/>
      <c r="V1126" s="965"/>
      <c r="W1126" s="966">
        <f>+'Formulario 1'!$E$7</f>
        <v>4113</v>
      </c>
      <c r="X1126" s="968"/>
      <c r="Y1126" s="304" t="s">
        <v>923</v>
      </c>
      <c r="Z1126" s="969">
        <f ca="1">+'Formulario 1'!$H$72</f>
        <v>45513</v>
      </c>
      <c r="AA1126" s="970"/>
      <c r="AE1126" s="1" t="str">
        <f t="shared" si="1336"/>
        <v/>
      </c>
      <c r="AF1126" s="1">
        <f t="shared" si="1356"/>
        <v>0</v>
      </c>
      <c r="AG1126" s="1">
        <f t="shared" ca="1" si="1361"/>
        <v>20</v>
      </c>
      <c r="AH1126" s="1" t="str">
        <f t="shared" si="1357"/>
        <v/>
      </c>
      <c r="AI1126" s="1" t="str">
        <f t="shared" si="1358"/>
        <v/>
      </c>
      <c r="AJ1126" s="1" t="str">
        <f t="shared" si="1359"/>
        <v/>
      </c>
      <c r="AL1126" s="167">
        <f t="shared" ref="AL1126:BE1126" si="1369">+IF($AE1126="CC",SUMIF($R1126:$V1126,AL$9,$R1145:$V1145),0)</f>
        <v>0</v>
      </c>
      <c r="AM1126" s="167">
        <f t="shared" si="1369"/>
        <v>0</v>
      </c>
      <c r="AN1126" s="167">
        <f t="shared" si="1369"/>
        <v>0</v>
      </c>
      <c r="AO1126" s="167">
        <f t="shared" si="1369"/>
        <v>0</v>
      </c>
      <c r="AP1126" s="167">
        <f t="shared" si="1369"/>
        <v>0</v>
      </c>
      <c r="AQ1126" s="167">
        <f t="shared" si="1369"/>
        <v>0</v>
      </c>
      <c r="AR1126" s="167">
        <f t="shared" si="1369"/>
        <v>0</v>
      </c>
      <c r="AS1126" s="167">
        <f t="shared" si="1369"/>
        <v>0</v>
      </c>
      <c r="AT1126" s="167">
        <f t="shared" si="1369"/>
        <v>0</v>
      </c>
      <c r="AU1126" s="167">
        <f t="shared" si="1369"/>
        <v>0</v>
      </c>
      <c r="AV1126" s="167">
        <f t="shared" si="1369"/>
        <v>0</v>
      </c>
      <c r="AW1126" s="167">
        <f t="shared" si="1369"/>
        <v>0</v>
      </c>
      <c r="AX1126" s="167">
        <f t="shared" si="1369"/>
        <v>0</v>
      </c>
      <c r="AY1126" s="167">
        <f t="shared" si="1369"/>
        <v>0</v>
      </c>
      <c r="AZ1126" s="167">
        <f t="shared" si="1369"/>
        <v>0</v>
      </c>
      <c r="BA1126" s="167">
        <f t="shared" si="1369"/>
        <v>0</v>
      </c>
      <c r="BB1126" s="167">
        <f t="shared" si="1369"/>
        <v>0</v>
      </c>
      <c r="BC1126" s="167">
        <f t="shared" si="1369"/>
        <v>0</v>
      </c>
      <c r="BD1126" s="167">
        <f t="shared" si="1369"/>
        <v>0</v>
      </c>
      <c r="BE1126" s="167">
        <f t="shared" si="1369"/>
        <v>0</v>
      </c>
      <c r="BG1126" s="167"/>
    </row>
    <row r="1127" spans="1:59" ht="15.75" thickBot="1">
      <c r="C1127" s="66"/>
      <c r="D1127" s="66"/>
      <c r="E1127" s="66"/>
      <c r="F1127" s="66"/>
      <c r="G1127" s="66"/>
      <c r="H1127" s="66"/>
      <c r="I1127" s="66"/>
      <c r="J1127" s="66"/>
      <c r="K1127" s="66"/>
      <c r="L1127" s="66"/>
      <c r="M1127" s="66"/>
      <c r="N1127" s="66"/>
      <c r="O1127" s="66"/>
      <c r="P1127" s="66"/>
      <c r="Q1127" s="66"/>
      <c r="R1127" s="66"/>
      <c r="S1127" s="66"/>
      <c r="T1127" s="66"/>
      <c r="U1127" s="66"/>
      <c r="V1127" s="66"/>
      <c r="W1127" s="66"/>
      <c r="X1127" s="166"/>
      <c r="Y1127" s="66"/>
      <c r="Z1127" s="66"/>
      <c r="AA1127" s="66"/>
      <c r="AE1127" s="1" t="str">
        <f t="shared" si="1336"/>
        <v/>
      </c>
      <c r="AF1127" s="1">
        <f t="shared" si="1356"/>
        <v>0</v>
      </c>
      <c r="AG1127" s="1">
        <f t="shared" ca="1" si="1361"/>
        <v>20</v>
      </c>
      <c r="AH1127" s="1" t="str">
        <f t="shared" si="1357"/>
        <v/>
      </c>
      <c r="AI1127" s="1" t="str">
        <f t="shared" si="1358"/>
        <v/>
      </c>
      <c r="AJ1127" s="1" t="str">
        <f t="shared" si="1359"/>
        <v/>
      </c>
      <c r="AL1127" s="167">
        <f t="shared" ref="AL1127:BE1127" si="1370">+IF($AE1127="CC",SUMIF($R1127:$V1127,AL$9,$R1146:$V1146),0)</f>
        <v>0</v>
      </c>
      <c r="AM1127" s="167">
        <f t="shared" si="1370"/>
        <v>0</v>
      </c>
      <c r="AN1127" s="167">
        <f t="shared" si="1370"/>
        <v>0</v>
      </c>
      <c r="AO1127" s="167">
        <f t="shared" si="1370"/>
        <v>0</v>
      </c>
      <c r="AP1127" s="167">
        <f t="shared" si="1370"/>
        <v>0</v>
      </c>
      <c r="AQ1127" s="167">
        <f t="shared" si="1370"/>
        <v>0</v>
      </c>
      <c r="AR1127" s="167">
        <f t="shared" si="1370"/>
        <v>0</v>
      </c>
      <c r="AS1127" s="167">
        <f t="shared" si="1370"/>
        <v>0</v>
      </c>
      <c r="AT1127" s="167">
        <f t="shared" si="1370"/>
        <v>0</v>
      </c>
      <c r="AU1127" s="167">
        <f t="shared" si="1370"/>
        <v>0</v>
      </c>
      <c r="AV1127" s="167">
        <f t="shared" si="1370"/>
        <v>0</v>
      </c>
      <c r="AW1127" s="167">
        <f t="shared" si="1370"/>
        <v>0</v>
      </c>
      <c r="AX1127" s="167">
        <f t="shared" si="1370"/>
        <v>0</v>
      </c>
      <c r="AY1127" s="167">
        <f t="shared" si="1370"/>
        <v>0</v>
      </c>
      <c r="AZ1127" s="167">
        <f t="shared" si="1370"/>
        <v>0</v>
      </c>
      <c r="BA1127" s="167">
        <f t="shared" si="1370"/>
        <v>0</v>
      </c>
      <c r="BB1127" s="167">
        <f t="shared" si="1370"/>
        <v>0</v>
      </c>
      <c r="BC1127" s="167">
        <f t="shared" si="1370"/>
        <v>0</v>
      </c>
      <c r="BD1127" s="167">
        <f t="shared" si="1370"/>
        <v>0</v>
      </c>
      <c r="BE1127" s="167">
        <f t="shared" si="1370"/>
        <v>0</v>
      </c>
      <c r="BG1127" s="167"/>
    </row>
    <row r="1128" spans="1:59" ht="23.25" customHeight="1" thickBot="1">
      <c r="A1128" s="927" t="s">
        <v>958</v>
      </c>
      <c r="B1128" s="930" t="s">
        <v>985</v>
      </c>
      <c r="C1128" s="933" t="str">
        <f>IF(LOOKUP(A1121,'Hoja de Cálculo'!$S$20:$S$45,'Hoja de Cálculo'!$V$20:$V$45)="","n.a.",LOOKUP(A1121,'Hoja de Cálculo'!$S$20:$S$45,'Hoja de Cálculo'!$V$20:$V$45))</f>
        <v>Informática Educativa</v>
      </c>
      <c r="D1128" s="933"/>
      <c r="E1128" s="933"/>
      <c r="F1128" s="933"/>
      <c r="G1128" s="933"/>
      <c r="H1128" s="933"/>
      <c r="I1128" s="933"/>
      <c r="J1128" s="933"/>
      <c r="K1128" s="933"/>
      <c r="L1128" s="934"/>
      <c r="M1128" s="934"/>
      <c r="N1128" s="934"/>
      <c r="O1128" s="934"/>
      <c r="P1128" s="934"/>
      <c r="Q1128" s="934"/>
      <c r="R1128" s="934"/>
      <c r="S1128" s="934"/>
      <c r="T1128" s="934"/>
      <c r="U1128" s="934"/>
      <c r="V1128" s="934"/>
      <c r="W1128" s="934"/>
      <c r="X1128" s="934"/>
      <c r="Y1128" s="933"/>
      <c r="Z1128" s="933"/>
      <c r="AA1128" s="935"/>
      <c r="AB1128" s="936" t="s">
        <v>924</v>
      </c>
      <c r="AE1128" s="1" t="str">
        <f t="shared" si="1336"/>
        <v/>
      </c>
      <c r="AF1128" s="1">
        <f t="shared" si="1356"/>
        <v>0</v>
      </c>
      <c r="AG1128" s="1">
        <f t="shared" ca="1" si="1361"/>
        <v>20</v>
      </c>
      <c r="AH1128" s="1" t="str">
        <f t="shared" si="1357"/>
        <v/>
      </c>
      <c r="AI1128" s="1" t="str">
        <f t="shared" si="1358"/>
        <v/>
      </c>
      <c r="AJ1128" s="1" t="str">
        <f t="shared" si="1359"/>
        <v/>
      </c>
      <c r="AL1128" s="167">
        <f t="shared" ref="AL1128:BE1128" si="1371">+IF($AE1128="CC",SUMIF($R1128:$V1128,AL$9,$R1147:$V1147),0)</f>
        <v>0</v>
      </c>
      <c r="AM1128" s="167">
        <f t="shared" si="1371"/>
        <v>0</v>
      </c>
      <c r="AN1128" s="167">
        <f t="shared" si="1371"/>
        <v>0</v>
      </c>
      <c r="AO1128" s="167">
        <f t="shared" si="1371"/>
        <v>0</v>
      </c>
      <c r="AP1128" s="167">
        <f t="shared" si="1371"/>
        <v>0</v>
      </c>
      <c r="AQ1128" s="167">
        <f t="shared" si="1371"/>
        <v>0</v>
      </c>
      <c r="AR1128" s="167">
        <f t="shared" si="1371"/>
        <v>0</v>
      </c>
      <c r="AS1128" s="167">
        <f t="shared" si="1371"/>
        <v>0</v>
      </c>
      <c r="AT1128" s="167">
        <f t="shared" si="1371"/>
        <v>0</v>
      </c>
      <c r="AU1128" s="167">
        <f t="shared" si="1371"/>
        <v>0</v>
      </c>
      <c r="AV1128" s="167">
        <f t="shared" si="1371"/>
        <v>0</v>
      </c>
      <c r="AW1128" s="167">
        <f t="shared" si="1371"/>
        <v>0</v>
      </c>
      <c r="AX1128" s="167">
        <f t="shared" si="1371"/>
        <v>0</v>
      </c>
      <c r="AY1128" s="167">
        <f t="shared" si="1371"/>
        <v>0</v>
      </c>
      <c r="AZ1128" s="167">
        <f t="shared" si="1371"/>
        <v>0</v>
      </c>
      <c r="BA1128" s="167">
        <f t="shared" si="1371"/>
        <v>0</v>
      </c>
      <c r="BB1128" s="167">
        <f t="shared" si="1371"/>
        <v>0</v>
      </c>
      <c r="BC1128" s="167">
        <f t="shared" si="1371"/>
        <v>0</v>
      </c>
      <c r="BD1128" s="167">
        <f t="shared" si="1371"/>
        <v>0</v>
      </c>
      <c r="BE1128" s="167">
        <f t="shared" si="1371"/>
        <v>0</v>
      </c>
      <c r="BG1128" s="167"/>
    </row>
    <row r="1129" spans="1:59" ht="15.75" customHeight="1">
      <c r="A1129" s="928"/>
      <c r="B1129" s="931"/>
      <c r="C1129" s="939" t="s">
        <v>925</v>
      </c>
      <c r="D1129" s="941" t="s">
        <v>926</v>
      </c>
      <c r="E1129" s="942"/>
      <c r="F1129" s="942"/>
      <c r="G1129" s="943"/>
      <c r="H1129" s="947" t="s">
        <v>927</v>
      </c>
      <c r="I1129" s="947" t="s">
        <v>928</v>
      </c>
      <c r="J1129" s="941" t="s">
        <v>929</v>
      </c>
      <c r="K1129" s="942"/>
      <c r="L1129" s="949" t="s">
        <v>49</v>
      </c>
      <c r="M1129" s="950"/>
      <c r="N1129" s="950"/>
      <c r="O1129" s="950"/>
      <c r="P1129" s="950"/>
      <c r="Q1129" s="951" t="s">
        <v>930</v>
      </c>
      <c r="R1129" s="953" t="s">
        <v>931</v>
      </c>
      <c r="S1129" s="954"/>
      <c r="T1129" s="954"/>
      <c r="U1129" s="954"/>
      <c r="V1129" s="955"/>
      <c r="W1129" s="954" t="s">
        <v>930</v>
      </c>
      <c r="X1129" s="957" t="s">
        <v>934</v>
      </c>
      <c r="Y1129" s="959" t="s">
        <v>932</v>
      </c>
      <c r="Z1129" s="961" t="s">
        <v>933</v>
      </c>
      <c r="AA1129" s="962"/>
      <c r="AB1129" s="937"/>
      <c r="AE1129" s="1" t="str">
        <f t="shared" si="1336"/>
        <v/>
      </c>
      <c r="AF1129" s="1">
        <f t="shared" si="1356"/>
        <v>0</v>
      </c>
      <c r="AG1129" s="1">
        <f t="shared" ca="1" si="1361"/>
        <v>20</v>
      </c>
      <c r="AH1129" s="1" t="str">
        <f t="shared" si="1357"/>
        <v/>
      </c>
      <c r="AI1129" s="1" t="str">
        <f t="shared" si="1358"/>
        <v/>
      </c>
      <c r="AJ1129" s="1" t="str">
        <f t="shared" si="1359"/>
        <v/>
      </c>
      <c r="AL1129" s="167">
        <f t="shared" ref="AL1129:BE1129" si="1372">+IF($AE1129="CC",SUMIF($R1129:$V1129,AL$9,$R1148:$V1148),0)</f>
        <v>0</v>
      </c>
      <c r="AM1129" s="167">
        <f t="shared" si="1372"/>
        <v>0</v>
      </c>
      <c r="AN1129" s="167">
        <f t="shared" si="1372"/>
        <v>0</v>
      </c>
      <c r="AO1129" s="167">
        <f t="shared" si="1372"/>
        <v>0</v>
      </c>
      <c r="AP1129" s="167">
        <f t="shared" si="1372"/>
        <v>0</v>
      </c>
      <c r="AQ1129" s="167">
        <f t="shared" si="1372"/>
        <v>0</v>
      </c>
      <c r="AR1129" s="167">
        <f t="shared" si="1372"/>
        <v>0</v>
      </c>
      <c r="AS1129" s="167">
        <f t="shared" si="1372"/>
        <v>0</v>
      </c>
      <c r="AT1129" s="167">
        <f t="shared" si="1372"/>
        <v>0</v>
      </c>
      <c r="AU1129" s="167">
        <f t="shared" si="1372"/>
        <v>0</v>
      </c>
      <c r="AV1129" s="167">
        <f t="shared" si="1372"/>
        <v>0</v>
      </c>
      <c r="AW1129" s="167">
        <f t="shared" si="1372"/>
        <v>0</v>
      </c>
      <c r="AX1129" s="167">
        <f t="shared" si="1372"/>
        <v>0</v>
      </c>
      <c r="AY1129" s="167">
        <f t="shared" si="1372"/>
        <v>0</v>
      </c>
      <c r="AZ1129" s="167">
        <f t="shared" si="1372"/>
        <v>0</v>
      </c>
      <c r="BA1129" s="167">
        <f t="shared" si="1372"/>
        <v>0</v>
      </c>
      <c r="BB1129" s="167">
        <f t="shared" si="1372"/>
        <v>0</v>
      </c>
      <c r="BC1129" s="167">
        <f t="shared" si="1372"/>
        <v>0</v>
      </c>
      <c r="BD1129" s="167">
        <f t="shared" si="1372"/>
        <v>0</v>
      </c>
      <c r="BE1129" s="167">
        <f t="shared" si="1372"/>
        <v>0</v>
      </c>
      <c r="BG1129" s="167"/>
    </row>
    <row r="1130" spans="1:59" ht="15.75" thickBot="1">
      <c r="A1130" s="929"/>
      <c r="B1130" s="932"/>
      <c r="C1130" s="940"/>
      <c r="D1130" s="944"/>
      <c r="E1130" s="945"/>
      <c r="F1130" s="945"/>
      <c r="G1130" s="946"/>
      <c r="H1130" s="948"/>
      <c r="I1130" s="948"/>
      <c r="J1130" s="944"/>
      <c r="K1130" s="945"/>
      <c r="L1130" s="312" t="s">
        <v>1</v>
      </c>
      <c r="M1130" s="313" t="s">
        <v>2</v>
      </c>
      <c r="N1130" s="313" t="s">
        <v>3</v>
      </c>
      <c r="O1130" s="313" t="s">
        <v>4</v>
      </c>
      <c r="P1130" s="313" t="s">
        <v>5</v>
      </c>
      <c r="Q1130" s="952"/>
      <c r="R1130" s="312">
        <v>7</v>
      </c>
      <c r="S1130" s="313">
        <v>5</v>
      </c>
      <c r="T1130" s="313">
        <v>9</v>
      </c>
      <c r="U1130" s="313">
        <v>1</v>
      </c>
      <c r="V1130" s="314">
        <v>1</v>
      </c>
      <c r="W1130" s="956"/>
      <c r="X1130" s="958"/>
      <c r="Y1130" s="960"/>
      <c r="Z1130" s="315" t="s">
        <v>935</v>
      </c>
      <c r="AA1130" s="316" t="s">
        <v>936</v>
      </c>
      <c r="AB1130" s="938"/>
      <c r="AE1130" s="1" t="str">
        <f t="shared" si="1336"/>
        <v>CC</v>
      </c>
      <c r="AF1130" s="1">
        <f t="shared" si="1356"/>
        <v>0</v>
      </c>
      <c r="AG1130" s="1">
        <f t="shared" ca="1" si="1361"/>
        <v>20</v>
      </c>
      <c r="AH1130" s="1" t="str">
        <f t="shared" si="1357"/>
        <v/>
      </c>
      <c r="AI1130" s="1" t="str">
        <f t="shared" si="1358"/>
        <v/>
      </c>
      <c r="AJ1130" s="1" t="str">
        <f t="shared" si="1359"/>
        <v/>
      </c>
      <c r="AL1130" s="167">
        <f t="shared" ref="AL1130:BE1130" si="1373">+IF($AE1130="CC",SUMIF($R1130:$V1130,AL$9,$R1149:$V1149),0)</f>
        <v>0</v>
      </c>
      <c r="AM1130" s="167">
        <f t="shared" si="1373"/>
        <v>0</v>
      </c>
      <c r="AN1130" s="167">
        <f t="shared" si="1373"/>
        <v>0</v>
      </c>
      <c r="AO1130" s="167">
        <f t="shared" si="1373"/>
        <v>0</v>
      </c>
      <c r="AP1130" s="167">
        <f t="shared" si="1373"/>
        <v>0</v>
      </c>
      <c r="AQ1130" s="167">
        <f t="shared" si="1373"/>
        <v>0</v>
      </c>
      <c r="AR1130" s="167">
        <f t="shared" si="1373"/>
        <v>0</v>
      </c>
      <c r="AS1130" s="167">
        <f t="shared" si="1373"/>
        <v>0</v>
      </c>
      <c r="AT1130" s="167">
        <f t="shared" si="1373"/>
        <v>0</v>
      </c>
      <c r="AU1130" s="167">
        <f t="shared" si="1373"/>
        <v>0</v>
      </c>
      <c r="AV1130" s="167">
        <f t="shared" si="1373"/>
        <v>0</v>
      </c>
      <c r="AW1130" s="167">
        <f t="shared" si="1373"/>
        <v>0</v>
      </c>
      <c r="AX1130" s="167">
        <f t="shared" si="1373"/>
        <v>0</v>
      </c>
      <c r="AY1130" s="167">
        <f t="shared" si="1373"/>
        <v>0</v>
      </c>
      <c r="AZ1130" s="167">
        <f t="shared" si="1373"/>
        <v>0</v>
      </c>
      <c r="BA1130" s="167">
        <f t="shared" si="1373"/>
        <v>0</v>
      </c>
      <c r="BB1130" s="167">
        <f t="shared" si="1373"/>
        <v>0</v>
      </c>
      <c r="BC1130" s="167">
        <f t="shared" si="1373"/>
        <v>0</v>
      </c>
      <c r="BD1130" s="167">
        <f t="shared" si="1373"/>
        <v>0</v>
      </c>
      <c r="BE1130" s="167">
        <f t="shared" si="1373"/>
        <v>0</v>
      </c>
      <c r="BG1130" s="167"/>
    </row>
    <row r="1131" spans="1:59">
      <c r="A1131" s="97"/>
      <c r="B1131" s="98"/>
      <c r="C1131" s="317">
        <v>1</v>
      </c>
      <c r="D1131" s="924"/>
      <c r="E1131" s="925"/>
      <c r="F1131" s="925"/>
      <c r="G1131" s="926"/>
      <c r="H1131" s="46"/>
      <c r="I1131" s="46"/>
      <c r="J1131" s="924"/>
      <c r="K1131" s="925"/>
      <c r="L1131" s="47"/>
      <c r="M1131" s="48"/>
      <c r="N1131" s="48"/>
      <c r="O1131" s="48"/>
      <c r="P1131" s="48"/>
      <c r="Q1131" s="318">
        <f>+SUM(L1131:P1131)</f>
        <v>0</v>
      </c>
      <c r="R1131" s="47"/>
      <c r="S1131" s="59"/>
      <c r="T1131" s="59"/>
      <c r="U1131" s="59"/>
      <c r="V1131" s="62"/>
      <c r="W1131" s="319">
        <f>+SUM(Q1131:V1131)</f>
        <v>0</v>
      </c>
      <c r="X1131" s="320">
        <f t="shared" ref="X1131:X1148" si="1374">IF(W1131=0,0,IF(W1131&gt;48,"E",IF(W1131&lt;44,0,IF(A1131="A",0,48-W1131))))</f>
        <v>0</v>
      </c>
      <c r="Y1131" s="321">
        <f>+IF(X1131="E","E",(W1131+X1131))</f>
        <v>0</v>
      </c>
      <c r="Z1131" s="57"/>
      <c r="AA1131" s="333">
        <f>+IF(Y1131="E","E",(Y1131-Z1131))</f>
        <v>0</v>
      </c>
      <c r="AB1131" s="323" t="str">
        <f>IF(A1131="A","√",IF('Formulario 1'!$D$11=8,IF('Cuadro de Personal'!Q1131&gt;30,"E",IF(Y1131&gt;48,"E","√")),IF(Y1131&gt;48,"E","√")))</f>
        <v>√</v>
      </c>
      <c r="AC1131" s="1">
        <f>+IF(AB1131="√",1,0)</f>
        <v>1</v>
      </c>
      <c r="AE1131" s="1" t="str">
        <f t="shared" si="1336"/>
        <v/>
      </c>
      <c r="AF1131" s="1">
        <f t="shared" si="1356"/>
        <v>0</v>
      </c>
      <c r="AG1131" s="1">
        <f t="shared" ca="1" si="1361"/>
        <v>20</v>
      </c>
      <c r="AH1131" s="1" t="str">
        <f t="shared" si="1357"/>
        <v/>
      </c>
      <c r="AI1131" s="1" t="str">
        <f t="shared" si="1358"/>
        <v/>
      </c>
      <c r="AJ1131" s="1" t="str">
        <f t="shared" si="1359"/>
        <v/>
      </c>
      <c r="AL1131" s="167">
        <f t="shared" ref="AL1131:BE1131" si="1375">+IF($AE1131="CC",SUMIF($R1131:$V1131,AL$9,$R1150:$V1150),0)</f>
        <v>0</v>
      </c>
      <c r="AM1131" s="167">
        <f t="shared" si="1375"/>
        <v>0</v>
      </c>
      <c r="AN1131" s="167">
        <f t="shared" si="1375"/>
        <v>0</v>
      </c>
      <c r="AO1131" s="167">
        <f t="shared" si="1375"/>
        <v>0</v>
      </c>
      <c r="AP1131" s="167">
        <f t="shared" si="1375"/>
        <v>0</v>
      </c>
      <c r="AQ1131" s="167">
        <f t="shared" si="1375"/>
        <v>0</v>
      </c>
      <c r="AR1131" s="167">
        <f t="shared" si="1375"/>
        <v>0</v>
      </c>
      <c r="AS1131" s="167">
        <f t="shared" si="1375"/>
        <v>0</v>
      </c>
      <c r="AT1131" s="167">
        <f t="shared" si="1375"/>
        <v>0</v>
      </c>
      <c r="AU1131" s="167">
        <f t="shared" si="1375"/>
        <v>0</v>
      </c>
      <c r="AV1131" s="167">
        <f t="shared" si="1375"/>
        <v>0</v>
      </c>
      <c r="AW1131" s="167">
        <f t="shared" si="1375"/>
        <v>0</v>
      </c>
      <c r="AX1131" s="167">
        <f t="shared" si="1375"/>
        <v>0</v>
      </c>
      <c r="AY1131" s="167">
        <f t="shared" si="1375"/>
        <v>0</v>
      </c>
      <c r="AZ1131" s="167">
        <f t="shared" si="1375"/>
        <v>0</v>
      </c>
      <c r="BA1131" s="167">
        <f t="shared" si="1375"/>
        <v>0</v>
      </c>
      <c r="BB1131" s="167">
        <f t="shared" si="1375"/>
        <v>0</v>
      </c>
      <c r="BC1131" s="167">
        <f t="shared" si="1375"/>
        <v>0</v>
      </c>
      <c r="BD1131" s="167">
        <f t="shared" si="1375"/>
        <v>0</v>
      </c>
      <c r="BE1131" s="167">
        <f t="shared" si="1375"/>
        <v>0</v>
      </c>
      <c r="BG1131" s="167"/>
    </row>
    <row r="1132" spans="1:59">
      <c r="A1132" s="93"/>
      <c r="B1132" s="94"/>
      <c r="C1132" s="324">
        <v>2</v>
      </c>
      <c r="D1132" s="832"/>
      <c r="E1132" s="833"/>
      <c r="F1132" s="833"/>
      <c r="G1132" s="834"/>
      <c r="H1132" s="49"/>
      <c r="I1132" s="50"/>
      <c r="J1132" s="866"/>
      <c r="K1132" s="867"/>
      <c r="L1132" s="51"/>
      <c r="M1132" s="52"/>
      <c r="N1132" s="52"/>
      <c r="O1132" s="52"/>
      <c r="P1132" s="52"/>
      <c r="Q1132" s="318">
        <f t="shared" ref="Q1132:Q1148" si="1376">+SUM(L1132:P1132)</f>
        <v>0</v>
      </c>
      <c r="R1132" s="51"/>
      <c r="S1132" s="60"/>
      <c r="T1132" s="59"/>
      <c r="U1132" s="59"/>
      <c r="V1132" s="63"/>
      <c r="W1132" s="319">
        <f t="shared" ref="W1132:W1148" si="1377">+SUM(Q1132:V1132)</f>
        <v>0</v>
      </c>
      <c r="X1132" s="320">
        <f t="shared" si="1374"/>
        <v>0</v>
      </c>
      <c r="Y1132" s="325">
        <f>+IF(X1132="E","E",(W1132+X1132))</f>
        <v>0</v>
      </c>
      <c r="Z1132" s="51"/>
      <c r="AA1132" s="334">
        <f>+IF(Y1132="E","E",(Y1132-Z1132))</f>
        <v>0</v>
      </c>
      <c r="AB1132" s="327" t="str">
        <f>IF(A1132="A","√",IF('Formulario 1'!$D$11=8,IF('Cuadro de Personal'!Q1132&gt;30,"E",IF(Y1132&gt;48,"E","√")),IF(Y1132&gt;48,"E","√")))</f>
        <v>√</v>
      </c>
      <c r="AC1132" s="1">
        <f t="shared" ref="AC1132:AC1148" si="1378">+IF(AB1132="√",1,0)</f>
        <v>1</v>
      </c>
      <c r="AE1132" s="1" t="str">
        <f t="shared" si="1336"/>
        <v/>
      </c>
      <c r="AF1132" s="1">
        <f t="shared" si="1356"/>
        <v>0</v>
      </c>
      <c r="AG1132" s="1">
        <f t="shared" ca="1" si="1361"/>
        <v>20</v>
      </c>
      <c r="AH1132" s="1" t="str">
        <f t="shared" si="1357"/>
        <v/>
      </c>
      <c r="AI1132" s="1" t="str">
        <f t="shared" si="1358"/>
        <v/>
      </c>
      <c r="AJ1132" s="1" t="str">
        <f t="shared" si="1359"/>
        <v/>
      </c>
      <c r="AL1132" s="167">
        <f t="shared" ref="AL1132:BE1132" si="1379">+IF($AE1132="CC",SUMIF($R1132:$V1132,AL$9,$R1151:$V1151),0)</f>
        <v>0</v>
      </c>
      <c r="AM1132" s="167">
        <f t="shared" si="1379"/>
        <v>0</v>
      </c>
      <c r="AN1132" s="167">
        <f t="shared" si="1379"/>
        <v>0</v>
      </c>
      <c r="AO1132" s="167">
        <f t="shared" si="1379"/>
        <v>0</v>
      </c>
      <c r="AP1132" s="167">
        <f t="shared" si="1379"/>
        <v>0</v>
      </c>
      <c r="AQ1132" s="167">
        <f t="shared" si="1379"/>
        <v>0</v>
      </c>
      <c r="AR1132" s="167">
        <f t="shared" si="1379"/>
        <v>0</v>
      </c>
      <c r="AS1132" s="167">
        <f t="shared" si="1379"/>
        <v>0</v>
      </c>
      <c r="AT1132" s="167">
        <f t="shared" si="1379"/>
        <v>0</v>
      </c>
      <c r="AU1132" s="167">
        <f t="shared" si="1379"/>
        <v>0</v>
      </c>
      <c r="AV1132" s="167">
        <f t="shared" si="1379"/>
        <v>0</v>
      </c>
      <c r="AW1132" s="167">
        <f t="shared" si="1379"/>
        <v>0</v>
      </c>
      <c r="AX1132" s="167">
        <f t="shared" si="1379"/>
        <v>0</v>
      </c>
      <c r="AY1132" s="167">
        <f t="shared" si="1379"/>
        <v>0</v>
      </c>
      <c r="AZ1132" s="167">
        <f t="shared" si="1379"/>
        <v>0</v>
      </c>
      <c r="BA1132" s="167">
        <f t="shared" si="1379"/>
        <v>0</v>
      </c>
      <c r="BB1132" s="167">
        <f t="shared" si="1379"/>
        <v>0</v>
      </c>
      <c r="BC1132" s="167">
        <f t="shared" si="1379"/>
        <v>0</v>
      </c>
      <c r="BD1132" s="167">
        <f t="shared" si="1379"/>
        <v>0</v>
      </c>
      <c r="BE1132" s="167">
        <f t="shared" si="1379"/>
        <v>0</v>
      </c>
      <c r="BG1132" s="167"/>
    </row>
    <row r="1133" spans="1:59">
      <c r="A1133" s="93"/>
      <c r="B1133" s="94"/>
      <c r="C1133" s="324">
        <v>3</v>
      </c>
      <c r="D1133" s="832"/>
      <c r="E1133" s="833"/>
      <c r="F1133" s="833"/>
      <c r="G1133" s="834"/>
      <c r="H1133" s="49"/>
      <c r="I1133" s="50"/>
      <c r="J1133" s="866"/>
      <c r="K1133" s="867"/>
      <c r="L1133" s="51"/>
      <c r="M1133" s="52"/>
      <c r="N1133" s="52"/>
      <c r="O1133" s="52"/>
      <c r="P1133" s="52"/>
      <c r="Q1133" s="318">
        <f t="shared" si="1376"/>
        <v>0</v>
      </c>
      <c r="R1133" s="51"/>
      <c r="S1133" s="60"/>
      <c r="T1133" s="59"/>
      <c r="U1133" s="59"/>
      <c r="V1133" s="63"/>
      <c r="W1133" s="319">
        <f t="shared" si="1377"/>
        <v>0</v>
      </c>
      <c r="X1133" s="320">
        <f t="shared" si="1374"/>
        <v>0</v>
      </c>
      <c r="Y1133" s="325">
        <f t="shared" ref="Y1133:Y1148" si="1380">+IF(X1133="E","E",(W1133+X1133))</f>
        <v>0</v>
      </c>
      <c r="Z1133" s="51"/>
      <c r="AA1133" s="334">
        <f t="shared" ref="AA1133:AA1148" si="1381">+IF(Y1133="E","E",(Y1133-Z1133))</f>
        <v>0</v>
      </c>
      <c r="AB1133" s="327" t="str">
        <f>IF(A1133="A","√",IF('Formulario 1'!$D$11=8,IF('Cuadro de Personal'!Q1133&gt;30,"E",IF(Y1133&gt;48,"E","√")),IF(Y1133&gt;48,"E","√")))</f>
        <v>√</v>
      </c>
      <c r="AC1133" s="1">
        <f t="shared" si="1378"/>
        <v>1</v>
      </c>
      <c r="AE1133" s="1" t="str">
        <f t="shared" si="1336"/>
        <v/>
      </c>
      <c r="AF1133" s="1">
        <f t="shared" si="1356"/>
        <v>0</v>
      </c>
      <c r="AG1133" s="1">
        <f t="shared" ca="1" si="1361"/>
        <v>20</v>
      </c>
      <c r="AH1133" s="1" t="str">
        <f t="shared" si="1357"/>
        <v/>
      </c>
      <c r="AI1133" s="1" t="str">
        <f t="shared" si="1358"/>
        <v/>
      </c>
      <c r="AJ1133" s="1" t="str">
        <f t="shared" si="1359"/>
        <v/>
      </c>
      <c r="AL1133" s="167">
        <f t="shared" ref="AL1133:BE1133" si="1382">+IF($AE1133="CC",SUMIF($R1133:$V1133,AL$9,$R1152:$V1152),0)</f>
        <v>0</v>
      </c>
      <c r="AM1133" s="167">
        <f t="shared" si="1382"/>
        <v>0</v>
      </c>
      <c r="AN1133" s="167">
        <f t="shared" si="1382"/>
        <v>0</v>
      </c>
      <c r="AO1133" s="167">
        <f t="shared" si="1382"/>
        <v>0</v>
      </c>
      <c r="AP1133" s="167">
        <f t="shared" si="1382"/>
        <v>0</v>
      </c>
      <c r="AQ1133" s="167">
        <f t="shared" si="1382"/>
        <v>0</v>
      </c>
      <c r="AR1133" s="167">
        <f t="shared" si="1382"/>
        <v>0</v>
      </c>
      <c r="AS1133" s="167">
        <f t="shared" si="1382"/>
        <v>0</v>
      </c>
      <c r="AT1133" s="167">
        <f t="shared" si="1382"/>
        <v>0</v>
      </c>
      <c r="AU1133" s="167">
        <f t="shared" si="1382"/>
        <v>0</v>
      </c>
      <c r="AV1133" s="167">
        <f t="shared" si="1382"/>
        <v>0</v>
      </c>
      <c r="AW1133" s="167">
        <f t="shared" si="1382"/>
        <v>0</v>
      </c>
      <c r="AX1133" s="167">
        <f t="shared" si="1382"/>
        <v>0</v>
      </c>
      <c r="AY1133" s="167">
        <f t="shared" si="1382"/>
        <v>0</v>
      </c>
      <c r="AZ1133" s="167">
        <f t="shared" si="1382"/>
        <v>0</v>
      </c>
      <c r="BA1133" s="167">
        <f t="shared" si="1382"/>
        <v>0</v>
      </c>
      <c r="BB1133" s="167">
        <f t="shared" si="1382"/>
        <v>0</v>
      </c>
      <c r="BC1133" s="167">
        <f t="shared" si="1382"/>
        <v>0</v>
      </c>
      <c r="BD1133" s="167">
        <f t="shared" si="1382"/>
        <v>0</v>
      </c>
      <c r="BE1133" s="167">
        <f t="shared" si="1382"/>
        <v>0</v>
      </c>
      <c r="BG1133" s="167"/>
    </row>
    <row r="1134" spans="1:59">
      <c r="A1134" s="93"/>
      <c r="B1134" s="94"/>
      <c r="C1134" s="324">
        <v>4</v>
      </c>
      <c r="D1134" s="832"/>
      <c r="E1134" s="833"/>
      <c r="F1134" s="833"/>
      <c r="G1134" s="834"/>
      <c r="H1134" s="49"/>
      <c r="I1134" s="50"/>
      <c r="J1134" s="866"/>
      <c r="K1134" s="867"/>
      <c r="L1134" s="51"/>
      <c r="M1134" s="52"/>
      <c r="N1134" s="52"/>
      <c r="O1134" s="52"/>
      <c r="P1134" s="52"/>
      <c r="Q1134" s="318">
        <f t="shared" si="1376"/>
        <v>0</v>
      </c>
      <c r="R1134" s="51"/>
      <c r="S1134" s="60"/>
      <c r="T1134" s="59"/>
      <c r="U1134" s="59"/>
      <c r="V1134" s="63"/>
      <c r="W1134" s="319">
        <f t="shared" si="1377"/>
        <v>0</v>
      </c>
      <c r="X1134" s="320">
        <f t="shared" si="1374"/>
        <v>0</v>
      </c>
      <c r="Y1134" s="325">
        <f t="shared" si="1380"/>
        <v>0</v>
      </c>
      <c r="Z1134" s="51"/>
      <c r="AA1134" s="334">
        <f t="shared" si="1381"/>
        <v>0</v>
      </c>
      <c r="AB1134" s="327" t="str">
        <f>IF(A1134="A","√",IF('Formulario 1'!$D$11=8,IF('Cuadro de Personal'!Q1134&gt;30,"E",IF(Y1134&gt;48,"E","√")),IF(Y1134&gt;48,"E","√")))</f>
        <v>√</v>
      </c>
      <c r="AC1134" s="1">
        <f t="shared" si="1378"/>
        <v>1</v>
      </c>
      <c r="AE1134" s="1" t="str">
        <f t="shared" si="1336"/>
        <v/>
      </c>
      <c r="AF1134" s="1">
        <f t="shared" si="1356"/>
        <v>0</v>
      </c>
      <c r="AG1134" s="1">
        <f t="shared" ca="1" si="1361"/>
        <v>20</v>
      </c>
      <c r="AH1134" s="1" t="str">
        <f t="shared" si="1357"/>
        <v/>
      </c>
      <c r="AI1134" s="1" t="str">
        <f t="shared" si="1358"/>
        <v/>
      </c>
      <c r="AJ1134" s="1" t="str">
        <f t="shared" si="1359"/>
        <v/>
      </c>
      <c r="AL1134" s="167">
        <f t="shared" ref="AL1134:BE1134" si="1383">+IF($AE1134="CC",SUMIF($R1134:$V1134,AL$9,$R1153:$V1153),0)</f>
        <v>0</v>
      </c>
      <c r="AM1134" s="167">
        <f t="shared" si="1383"/>
        <v>0</v>
      </c>
      <c r="AN1134" s="167">
        <f t="shared" si="1383"/>
        <v>0</v>
      </c>
      <c r="AO1134" s="167">
        <f t="shared" si="1383"/>
        <v>0</v>
      </c>
      <c r="AP1134" s="167">
        <f t="shared" si="1383"/>
        <v>0</v>
      </c>
      <c r="AQ1134" s="167">
        <f t="shared" si="1383"/>
        <v>0</v>
      </c>
      <c r="AR1134" s="167">
        <f t="shared" si="1383"/>
        <v>0</v>
      </c>
      <c r="AS1134" s="167">
        <f t="shared" si="1383"/>
        <v>0</v>
      </c>
      <c r="AT1134" s="167">
        <f t="shared" si="1383"/>
        <v>0</v>
      </c>
      <c r="AU1134" s="167">
        <f t="shared" si="1383"/>
        <v>0</v>
      </c>
      <c r="AV1134" s="167">
        <f t="shared" si="1383"/>
        <v>0</v>
      </c>
      <c r="AW1134" s="167">
        <f t="shared" si="1383"/>
        <v>0</v>
      </c>
      <c r="AX1134" s="167">
        <f t="shared" si="1383"/>
        <v>0</v>
      </c>
      <c r="AY1134" s="167">
        <f t="shared" si="1383"/>
        <v>0</v>
      </c>
      <c r="AZ1134" s="167">
        <f t="shared" si="1383"/>
        <v>0</v>
      </c>
      <c r="BA1134" s="167">
        <f t="shared" si="1383"/>
        <v>0</v>
      </c>
      <c r="BB1134" s="167">
        <f t="shared" si="1383"/>
        <v>0</v>
      </c>
      <c r="BC1134" s="167">
        <f t="shared" si="1383"/>
        <v>0</v>
      </c>
      <c r="BD1134" s="167">
        <f t="shared" si="1383"/>
        <v>0</v>
      </c>
      <c r="BE1134" s="167">
        <f t="shared" si="1383"/>
        <v>0</v>
      </c>
      <c r="BG1134" s="167"/>
    </row>
    <row r="1135" spans="1:59">
      <c r="A1135" s="93"/>
      <c r="B1135" s="94"/>
      <c r="C1135" s="324">
        <v>5</v>
      </c>
      <c r="D1135" s="832"/>
      <c r="E1135" s="833"/>
      <c r="F1135" s="833"/>
      <c r="G1135" s="834"/>
      <c r="H1135" s="49"/>
      <c r="I1135" s="50"/>
      <c r="J1135" s="866"/>
      <c r="K1135" s="867"/>
      <c r="L1135" s="51"/>
      <c r="M1135" s="52"/>
      <c r="N1135" s="52"/>
      <c r="O1135" s="52"/>
      <c r="P1135" s="52"/>
      <c r="Q1135" s="318">
        <f t="shared" si="1376"/>
        <v>0</v>
      </c>
      <c r="R1135" s="51"/>
      <c r="S1135" s="60"/>
      <c r="T1135" s="59"/>
      <c r="U1135" s="59"/>
      <c r="V1135" s="63"/>
      <c r="W1135" s="319">
        <f t="shared" si="1377"/>
        <v>0</v>
      </c>
      <c r="X1135" s="320">
        <f t="shared" si="1374"/>
        <v>0</v>
      </c>
      <c r="Y1135" s="325">
        <f t="shared" si="1380"/>
        <v>0</v>
      </c>
      <c r="Z1135" s="51"/>
      <c r="AA1135" s="334">
        <f t="shared" si="1381"/>
        <v>0</v>
      </c>
      <c r="AB1135" s="327" t="str">
        <f>IF(A1135="A","√",IF('Formulario 1'!$D$11=8,IF('Cuadro de Personal'!Q1135&gt;30,"E",IF(Y1135&gt;48,"E","√")),IF(Y1135&gt;48,"E","√")))</f>
        <v>√</v>
      </c>
      <c r="AC1135" s="1">
        <f t="shared" si="1378"/>
        <v>1</v>
      </c>
      <c r="AE1135" s="1" t="str">
        <f t="shared" si="1336"/>
        <v/>
      </c>
      <c r="AF1135" s="1">
        <f t="shared" si="1356"/>
        <v>0</v>
      </c>
      <c r="AG1135" s="1">
        <f t="shared" ca="1" si="1361"/>
        <v>20</v>
      </c>
      <c r="AH1135" s="1" t="str">
        <f t="shared" si="1357"/>
        <v/>
      </c>
      <c r="AI1135" s="1" t="str">
        <f t="shared" si="1358"/>
        <v/>
      </c>
      <c r="AJ1135" s="1" t="str">
        <f t="shared" si="1359"/>
        <v/>
      </c>
      <c r="AL1135" s="167">
        <f t="shared" ref="AL1135:BE1135" si="1384">+IF($AE1135="CC",SUMIF($R1135:$V1135,AL$9,$R1154:$V1154),0)</f>
        <v>0</v>
      </c>
      <c r="AM1135" s="167">
        <f t="shared" si="1384"/>
        <v>0</v>
      </c>
      <c r="AN1135" s="167">
        <f t="shared" si="1384"/>
        <v>0</v>
      </c>
      <c r="AO1135" s="167">
        <f t="shared" si="1384"/>
        <v>0</v>
      </c>
      <c r="AP1135" s="167">
        <f t="shared" si="1384"/>
        <v>0</v>
      </c>
      <c r="AQ1135" s="167">
        <f t="shared" si="1384"/>
        <v>0</v>
      </c>
      <c r="AR1135" s="167">
        <f t="shared" si="1384"/>
        <v>0</v>
      </c>
      <c r="AS1135" s="167">
        <f t="shared" si="1384"/>
        <v>0</v>
      </c>
      <c r="AT1135" s="167">
        <f t="shared" si="1384"/>
        <v>0</v>
      </c>
      <c r="AU1135" s="167">
        <f t="shared" si="1384"/>
        <v>0</v>
      </c>
      <c r="AV1135" s="167">
        <f t="shared" si="1384"/>
        <v>0</v>
      </c>
      <c r="AW1135" s="167">
        <f t="shared" si="1384"/>
        <v>0</v>
      </c>
      <c r="AX1135" s="167">
        <f t="shared" si="1384"/>
        <v>0</v>
      </c>
      <c r="AY1135" s="167">
        <f t="shared" si="1384"/>
        <v>0</v>
      </c>
      <c r="AZ1135" s="167">
        <f t="shared" si="1384"/>
        <v>0</v>
      </c>
      <c r="BA1135" s="167">
        <f t="shared" si="1384"/>
        <v>0</v>
      </c>
      <c r="BB1135" s="167">
        <f t="shared" si="1384"/>
        <v>0</v>
      </c>
      <c r="BC1135" s="167">
        <f t="shared" si="1384"/>
        <v>0</v>
      </c>
      <c r="BD1135" s="167">
        <f t="shared" si="1384"/>
        <v>0</v>
      </c>
      <c r="BE1135" s="167">
        <f t="shared" si="1384"/>
        <v>0</v>
      </c>
      <c r="BG1135" s="167"/>
    </row>
    <row r="1136" spans="1:59">
      <c r="A1136" s="93"/>
      <c r="B1136" s="94"/>
      <c r="C1136" s="324">
        <v>6</v>
      </c>
      <c r="D1136" s="832"/>
      <c r="E1136" s="833"/>
      <c r="F1136" s="833"/>
      <c r="G1136" s="834"/>
      <c r="H1136" s="49"/>
      <c r="I1136" s="50"/>
      <c r="J1136" s="866"/>
      <c r="K1136" s="867"/>
      <c r="L1136" s="51"/>
      <c r="M1136" s="52"/>
      <c r="N1136" s="52"/>
      <c r="O1136" s="52"/>
      <c r="P1136" s="52"/>
      <c r="Q1136" s="318">
        <f t="shared" si="1376"/>
        <v>0</v>
      </c>
      <c r="R1136" s="51"/>
      <c r="S1136" s="60"/>
      <c r="T1136" s="59"/>
      <c r="U1136" s="59"/>
      <c r="V1136" s="63"/>
      <c r="W1136" s="319">
        <f t="shared" si="1377"/>
        <v>0</v>
      </c>
      <c r="X1136" s="320">
        <f t="shared" si="1374"/>
        <v>0</v>
      </c>
      <c r="Y1136" s="325">
        <f t="shared" si="1380"/>
        <v>0</v>
      </c>
      <c r="Z1136" s="51"/>
      <c r="AA1136" s="334">
        <f t="shared" si="1381"/>
        <v>0</v>
      </c>
      <c r="AB1136" s="327" t="str">
        <f>IF(A1136="A","√",IF('Formulario 1'!$D$11=8,IF('Cuadro de Personal'!Q1136&gt;30,"E",IF(Y1136&gt;48,"E","√")),IF(Y1136&gt;48,"E","√")))</f>
        <v>√</v>
      </c>
      <c r="AC1136" s="1">
        <f t="shared" si="1378"/>
        <v>1</v>
      </c>
      <c r="AE1136" s="1" t="str">
        <f t="shared" si="1336"/>
        <v/>
      </c>
      <c r="AF1136" s="1">
        <f t="shared" si="1356"/>
        <v>0</v>
      </c>
      <c r="AG1136" s="1">
        <f t="shared" ca="1" si="1361"/>
        <v>20</v>
      </c>
      <c r="AH1136" s="1" t="str">
        <f t="shared" si="1357"/>
        <v/>
      </c>
      <c r="AI1136" s="1" t="str">
        <f t="shared" si="1358"/>
        <v/>
      </c>
      <c r="AJ1136" s="1" t="str">
        <f t="shared" si="1359"/>
        <v/>
      </c>
      <c r="AL1136" s="167">
        <f t="shared" ref="AL1136:BE1136" si="1385">+IF($AE1136="CC",SUMIF($R1136:$V1136,AL$9,$R1155:$V1155),0)</f>
        <v>0</v>
      </c>
      <c r="AM1136" s="167">
        <f t="shared" si="1385"/>
        <v>0</v>
      </c>
      <c r="AN1136" s="167">
        <f t="shared" si="1385"/>
        <v>0</v>
      </c>
      <c r="AO1136" s="167">
        <f t="shared" si="1385"/>
        <v>0</v>
      </c>
      <c r="AP1136" s="167">
        <f t="shared" si="1385"/>
        <v>0</v>
      </c>
      <c r="AQ1136" s="167">
        <f t="shared" si="1385"/>
        <v>0</v>
      </c>
      <c r="AR1136" s="167">
        <f t="shared" si="1385"/>
        <v>0</v>
      </c>
      <c r="AS1136" s="167">
        <f t="shared" si="1385"/>
        <v>0</v>
      </c>
      <c r="AT1136" s="167">
        <f t="shared" si="1385"/>
        <v>0</v>
      </c>
      <c r="AU1136" s="167">
        <f t="shared" si="1385"/>
        <v>0</v>
      </c>
      <c r="AV1136" s="167">
        <f t="shared" si="1385"/>
        <v>0</v>
      </c>
      <c r="AW1136" s="167">
        <f t="shared" si="1385"/>
        <v>0</v>
      </c>
      <c r="AX1136" s="167">
        <f t="shared" si="1385"/>
        <v>0</v>
      </c>
      <c r="AY1136" s="167">
        <f t="shared" si="1385"/>
        <v>0</v>
      </c>
      <c r="AZ1136" s="167">
        <f t="shared" si="1385"/>
        <v>0</v>
      </c>
      <c r="BA1136" s="167">
        <f t="shared" si="1385"/>
        <v>0</v>
      </c>
      <c r="BB1136" s="167">
        <f t="shared" si="1385"/>
        <v>0</v>
      </c>
      <c r="BC1136" s="167">
        <f t="shared" si="1385"/>
        <v>0</v>
      </c>
      <c r="BD1136" s="167">
        <f t="shared" si="1385"/>
        <v>0</v>
      </c>
      <c r="BE1136" s="167">
        <f t="shared" si="1385"/>
        <v>0</v>
      </c>
      <c r="BG1136" s="167"/>
    </row>
    <row r="1137" spans="1:62">
      <c r="A1137" s="93"/>
      <c r="B1137" s="94"/>
      <c r="C1137" s="324">
        <v>7</v>
      </c>
      <c r="D1137" s="832"/>
      <c r="E1137" s="833"/>
      <c r="F1137" s="833"/>
      <c r="G1137" s="834"/>
      <c r="H1137" s="49"/>
      <c r="I1137" s="50"/>
      <c r="J1137" s="866"/>
      <c r="K1137" s="867"/>
      <c r="L1137" s="51"/>
      <c r="M1137" s="52"/>
      <c r="N1137" s="52"/>
      <c r="O1137" s="52"/>
      <c r="P1137" s="52"/>
      <c r="Q1137" s="318">
        <f t="shared" si="1376"/>
        <v>0</v>
      </c>
      <c r="R1137" s="51"/>
      <c r="S1137" s="60"/>
      <c r="T1137" s="59"/>
      <c r="U1137" s="59"/>
      <c r="V1137" s="63"/>
      <c r="W1137" s="319">
        <f t="shared" si="1377"/>
        <v>0</v>
      </c>
      <c r="X1137" s="320">
        <f t="shared" si="1374"/>
        <v>0</v>
      </c>
      <c r="Y1137" s="325">
        <f t="shared" si="1380"/>
        <v>0</v>
      </c>
      <c r="Z1137" s="51"/>
      <c r="AA1137" s="334">
        <f t="shared" si="1381"/>
        <v>0</v>
      </c>
      <c r="AB1137" s="327" t="str">
        <f>IF(A1137="A","√",IF('Formulario 1'!$D$11=8,IF('Cuadro de Personal'!Q1137&gt;30,"E",IF(Y1137&gt;48,"E","√")),IF(Y1137&gt;48,"E","√")))</f>
        <v>√</v>
      </c>
      <c r="AC1137" s="1">
        <f t="shared" si="1378"/>
        <v>1</v>
      </c>
      <c r="AE1137" s="1" t="str">
        <f t="shared" si="1336"/>
        <v/>
      </c>
      <c r="AF1137" s="1">
        <f t="shared" si="1356"/>
        <v>0</v>
      </c>
      <c r="AG1137" s="1">
        <f t="shared" ca="1" si="1361"/>
        <v>20</v>
      </c>
      <c r="AH1137" s="1" t="str">
        <f t="shared" si="1357"/>
        <v/>
      </c>
      <c r="AI1137" s="1" t="str">
        <f t="shared" si="1358"/>
        <v/>
      </c>
      <c r="AJ1137" s="1" t="str">
        <f t="shared" si="1359"/>
        <v/>
      </c>
      <c r="AL1137" s="167">
        <f t="shared" ref="AL1137:BE1137" si="1386">+IF($AE1137="CC",SUMIF($R1137:$V1137,AL$9,$R1156:$V1156),0)</f>
        <v>0</v>
      </c>
      <c r="AM1137" s="167">
        <f t="shared" si="1386"/>
        <v>0</v>
      </c>
      <c r="AN1137" s="167">
        <f t="shared" si="1386"/>
        <v>0</v>
      </c>
      <c r="AO1137" s="167">
        <f t="shared" si="1386"/>
        <v>0</v>
      </c>
      <c r="AP1137" s="167">
        <f t="shared" si="1386"/>
        <v>0</v>
      </c>
      <c r="AQ1137" s="167">
        <f t="shared" si="1386"/>
        <v>0</v>
      </c>
      <c r="AR1137" s="167">
        <f t="shared" si="1386"/>
        <v>0</v>
      </c>
      <c r="AS1137" s="167">
        <f t="shared" si="1386"/>
        <v>0</v>
      </c>
      <c r="AT1137" s="167">
        <f t="shared" si="1386"/>
        <v>0</v>
      </c>
      <c r="AU1137" s="167">
        <f t="shared" si="1386"/>
        <v>0</v>
      </c>
      <c r="AV1137" s="167">
        <f t="shared" si="1386"/>
        <v>0</v>
      </c>
      <c r="AW1137" s="167">
        <f t="shared" si="1386"/>
        <v>0</v>
      </c>
      <c r="AX1137" s="167">
        <f t="shared" si="1386"/>
        <v>0</v>
      </c>
      <c r="AY1137" s="167">
        <f t="shared" si="1386"/>
        <v>0</v>
      </c>
      <c r="AZ1137" s="167">
        <f t="shared" si="1386"/>
        <v>0</v>
      </c>
      <c r="BA1137" s="167">
        <f t="shared" si="1386"/>
        <v>0</v>
      </c>
      <c r="BB1137" s="167">
        <f t="shared" si="1386"/>
        <v>0</v>
      </c>
      <c r="BC1137" s="167">
        <f t="shared" si="1386"/>
        <v>0</v>
      </c>
      <c r="BD1137" s="167">
        <f t="shared" si="1386"/>
        <v>0</v>
      </c>
      <c r="BE1137" s="167">
        <f t="shared" si="1386"/>
        <v>0</v>
      </c>
      <c r="BG1137" s="167"/>
    </row>
    <row r="1138" spans="1:62">
      <c r="A1138" s="93"/>
      <c r="B1138" s="94"/>
      <c r="C1138" s="324">
        <v>8</v>
      </c>
      <c r="D1138" s="832"/>
      <c r="E1138" s="833"/>
      <c r="F1138" s="833"/>
      <c r="G1138" s="834"/>
      <c r="H1138" s="49"/>
      <c r="I1138" s="50"/>
      <c r="J1138" s="866"/>
      <c r="K1138" s="867"/>
      <c r="L1138" s="51"/>
      <c r="M1138" s="52"/>
      <c r="N1138" s="52"/>
      <c r="O1138" s="52"/>
      <c r="P1138" s="52"/>
      <c r="Q1138" s="318">
        <f t="shared" si="1376"/>
        <v>0</v>
      </c>
      <c r="R1138" s="51"/>
      <c r="S1138" s="60"/>
      <c r="T1138" s="59"/>
      <c r="U1138" s="59"/>
      <c r="V1138" s="63"/>
      <c r="W1138" s="319">
        <f t="shared" si="1377"/>
        <v>0</v>
      </c>
      <c r="X1138" s="320">
        <f t="shared" si="1374"/>
        <v>0</v>
      </c>
      <c r="Y1138" s="325">
        <f t="shared" si="1380"/>
        <v>0</v>
      </c>
      <c r="Z1138" s="51"/>
      <c r="AA1138" s="334">
        <f t="shared" si="1381"/>
        <v>0</v>
      </c>
      <c r="AB1138" s="327" t="str">
        <f>IF(A1138="A","√",IF('Formulario 1'!$D$11=8,IF('Cuadro de Personal'!Q1138&gt;30,"E",IF(Y1138&gt;48,"E","√")),IF(Y1138&gt;48,"E","√")))</f>
        <v>√</v>
      </c>
      <c r="AC1138" s="1">
        <f t="shared" si="1378"/>
        <v>1</v>
      </c>
      <c r="AE1138" s="1" t="str">
        <f t="shared" si="1336"/>
        <v/>
      </c>
      <c r="AF1138" s="1">
        <f t="shared" si="1356"/>
        <v>0</v>
      </c>
      <c r="AG1138" s="1">
        <f t="shared" ca="1" si="1361"/>
        <v>20</v>
      </c>
      <c r="AH1138" s="1" t="str">
        <f t="shared" si="1357"/>
        <v/>
      </c>
      <c r="AI1138" s="1" t="str">
        <f t="shared" si="1358"/>
        <v/>
      </c>
      <c r="AJ1138" s="1" t="str">
        <f t="shared" si="1359"/>
        <v/>
      </c>
      <c r="AL1138" s="167">
        <f t="shared" ref="AL1138:BE1138" si="1387">+IF($AE1138="CC",SUMIF($R1138:$V1138,AL$9,$R1157:$V1157),0)</f>
        <v>0</v>
      </c>
      <c r="AM1138" s="167">
        <f t="shared" si="1387"/>
        <v>0</v>
      </c>
      <c r="AN1138" s="167">
        <f t="shared" si="1387"/>
        <v>0</v>
      </c>
      <c r="AO1138" s="167">
        <f t="shared" si="1387"/>
        <v>0</v>
      </c>
      <c r="AP1138" s="167">
        <f t="shared" si="1387"/>
        <v>0</v>
      </c>
      <c r="AQ1138" s="167">
        <f t="shared" si="1387"/>
        <v>0</v>
      </c>
      <c r="AR1138" s="167">
        <f t="shared" si="1387"/>
        <v>0</v>
      </c>
      <c r="AS1138" s="167">
        <f t="shared" si="1387"/>
        <v>0</v>
      </c>
      <c r="AT1138" s="167">
        <f t="shared" si="1387"/>
        <v>0</v>
      </c>
      <c r="AU1138" s="167">
        <f t="shared" si="1387"/>
        <v>0</v>
      </c>
      <c r="AV1138" s="167">
        <f t="shared" si="1387"/>
        <v>0</v>
      </c>
      <c r="AW1138" s="167">
        <f t="shared" si="1387"/>
        <v>0</v>
      </c>
      <c r="AX1138" s="167">
        <f t="shared" si="1387"/>
        <v>0</v>
      </c>
      <c r="AY1138" s="167">
        <f t="shared" si="1387"/>
        <v>0</v>
      </c>
      <c r="AZ1138" s="167">
        <f t="shared" si="1387"/>
        <v>0</v>
      </c>
      <c r="BA1138" s="167">
        <f t="shared" si="1387"/>
        <v>0</v>
      </c>
      <c r="BB1138" s="167">
        <f t="shared" si="1387"/>
        <v>0</v>
      </c>
      <c r="BC1138" s="167">
        <f t="shared" si="1387"/>
        <v>0</v>
      </c>
      <c r="BD1138" s="167">
        <f t="shared" si="1387"/>
        <v>0</v>
      </c>
      <c r="BE1138" s="167">
        <f t="shared" si="1387"/>
        <v>0</v>
      </c>
      <c r="BG1138" s="167"/>
    </row>
    <row r="1139" spans="1:62">
      <c r="A1139" s="93"/>
      <c r="B1139" s="94"/>
      <c r="C1139" s="324">
        <v>9</v>
      </c>
      <c r="D1139" s="832"/>
      <c r="E1139" s="833"/>
      <c r="F1139" s="833"/>
      <c r="G1139" s="834"/>
      <c r="H1139" s="49"/>
      <c r="I1139" s="50"/>
      <c r="J1139" s="866"/>
      <c r="K1139" s="867"/>
      <c r="L1139" s="51"/>
      <c r="M1139" s="52"/>
      <c r="N1139" s="52"/>
      <c r="O1139" s="52"/>
      <c r="P1139" s="52"/>
      <c r="Q1139" s="318">
        <f t="shared" si="1376"/>
        <v>0</v>
      </c>
      <c r="R1139" s="51"/>
      <c r="S1139" s="60"/>
      <c r="T1139" s="59"/>
      <c r="U1139" s="59"/>
      <c r="V1139" s="63"/>
      <c r="W1139" s="319">
        <f t="shared" si="1377"/>
        <v>0</v>
      </c>
      <c r="X1139" s="320">
        <f t="shared" si="1374"/>
        <v>0</v>
      </c>
      <c r="Y1139" s="325">
        <f t="shared" si="1380"/>
        <v>0</v>
      </c>
      <c r="Z1139" s="51"/>
      <c r="AA1139" s="334">
        <f t="shared" si="1381"/>
        <v>0</v>
      </c>
      <c r="AB1139" s="327" t="str">
        <f>IF(A1139="A","√",IF('Formulario 1'!$D$11=8,IF('Cuadro de Personal'!Q1139&gt;30,"E",IF(Y1139&gt;48,"E","√")),IF(Y1139&gt;48,"E","√")))</f>
        <v>√</v>
      </c>
      <c r="AC1139" s="1">
        <f t="shared" si="1378"/>
        <v>1</v>
      </c>
      <c r="AE1139" s="1" t="str">
        <f t="shared" si="1336"/>
        <v/>
      </c>
      <c r="AF1139" s="1">
        <f t="shared" si="1356"/>
        <v>0</v>
      </c>
      <c r="AG1139" s="1">
        <f t="shared" ca="1" si="1361"/>
        <v>20</v>
      </c>
      <c r="AH1139" s="1" t="str">
        <f t="shared" si="1357"/>
        <v/>
      </c>
      <c r="AI1139" s="1" t="str">
        <f t="shared" si="1358"/>
        <v/>
      </c>
      <c r="AJ1139" s="1" t="str">
        <f t="shared" si="1359"/>
        <v/>
      </c>
      <c r="AL1139" s="167">
        <f t="shared" ref="AL1139:BE1139" si="1388">+IF($AE1139="CC",SUMIF($R1139:$V1139,AL$9,$R1158:$V1158),0)</f>
        <v>0</v>
      </c>
      <c r="AM1139" s="167">
        <f t="shared" si="1388"/>
        <v>0</v>
      </c>
      <c r="AN1139" s="167">
        <f t="shared" si="1388"/>
        <v>0</v>
      </c>
      <c r="AO1139" s="167">
        <f t="shared" si="1388"/>
        <v>0</v>
      </c>
      <c r="AP1139" s="167">
        <f t="shared" si="1388"/>
        <v>0</v>
      </c>
      <c r="AQ1139" s="167">
        <f t="shared" si="1388"/>
        <v>0</v>
      </c>
      <c r="AR1139" s="167">
        <f t="shared" si="1388"/>
        <v>0</v>
      </c>
      <c r="AS1139" s="167">
        <f t="shared" si="1388"/>
        <v>0</v>
      </c>
      <c r="AT1139" s="167">
        <f t="shared" si="1388"/>
        <v>0</v>
      </c>
      <c r="AU1139" s="167">
        <f t="shared" si="1388"/>
        <v>0</v>
      </c>
      <c r="AV1139" s="167">
        <f t="shared" si="1388"/>
        <v>0</v>
      </c>
      <c r="AW1139" s="167">
        <f t="shared" si="1388"/>
        <v>0</v>
      </c>
      <c r="AX1139" s="167">
        <f t="shared" si="1388"/>
        <v>0</v>
      </c>
      <c r="AY1139" s="167">
        <f t="shared" si="1388"/>
        <v>0</v>
      </c>
      <c r="AZ1139" s="167">
        <f t="shared" si="1388"/>
        <v>0</v>
      </c>
      <c r="BA1139" s="167">
        <f t="shared" si="1388"/>
        <v>0</v>
      </c>
      <c r="BB1139" s="167">
        <f t="shared" si="1388"/>
        <v>0</v>
      </c>
      <c r="BC1139" s="167">
        <f t="shared" si="1388"/>
        <v>0</v>
      </c>
      <c r="BD1139" s="167">
        <f t="shared" si="1388"/>
        <v>0</v>
      </c>
      <c r="BE1139" s="167">
        <f t="shared" si="1388"/>
        <v>0</v>
      </c>
      <c r="BG1139" s="167"/>
    </row>
    <row r="1140" spans="1:62">
      <c r="A1140" s="93"/>
      <c r="B1140" s="94"/>
      <c r="C1140" s="324">
        <v>10</v>
      </c>
      <c r="D1140" s="832"/>
      <c r="E1140" s="833"/>
      <c r="F1140" s="833"/>
      <c r="G1140" s="834"/>
      <c r="H1140" s="49"/>
      <c r="I1140" s="50"/>
      <c r="J1140" s="866"/>
      <c r="K1140" s="867"/>
      <c r="L1140" s="51"/>
      <c r="M1140" s="52"/>
      <c r="N1140" s="52"/>
      <c r="O1140" s="52"/>
      <c r="P1140" s="52"/>
      <c r="Q1140" s="318">
        <f t="shared" si="1376"/>
        <v>0</v>
      </c>
      <c r="R1140" s="51"/>
      <c r="S1140" s="60"/>
      <c r="T1140" s="59"/>
      <c r="U1140" s="59"/>
      <c r="V1140" s="63"/>
      <c r="W1140" s="319">
        <f t="shared" si="1377"/>
        <v>0</v>
      </c>
      <c r="X1140" s="320">
        <f t="shared" si="1374"/>
        <v>0</v>
      </c>
      <c r="Y1140" s="325">
        <f t="shared" si="1380"/>
        <v>0</v>
      </c>
      <c r="Z1140" s="51"/>
      <c r="AA1140" s="334">
        <f t="shared" si="1381"/>
        <v>0</v>
      </c>
      <c r="AB1140" s="327" t="str">
        <f>IF(A1140="A","√",IF('Formulario 1'!$D$11=8,IF('Cuadro de Personal'!Q1140&gt;30,"E",IF(Y1140&gt;48,"E","√")),IF(Y1140&gt;48,"E","√")))</f>
        <v>√</v>
      </c>
      <c r="AC1140" s="1">
        <f t="shared" si="1378"/>
        <v>1</v>
      </c>
      <c r="AE1140" s="1" t="str">
        <f t="shared" si="1336"/>
        <v/>
      </c>
      <c r="AF1140" s="1">
        <f t="shared" si="1356"/>
        <v>0</v>
      </c>
      <c r="AG1140" s="1">
        <f t="shared" ca="1" si="1361"/>
        <v>20</v>
      </c>
      <c r="AH1140" s="1" t="str">
        <f t="shared" si="1357"/>
        <v/>
      </c>
      <c r="AI1140" s="1" t="str">
        <f t="shared" si="1358"/>
        <v/>
      </c>
      <c r="AJ1140" s="1" t="str">
        <f t="shared" si="1359"/>
        <v/>
      </c>
      <c r="AL1140" s="167">
        <f t="shared" ref="AL1140:BE1140" si="1389">+IF($AE1140="CC",SUMIF($R1140:$V1140,AL$9,$R1159:$V1159),0)</f>
        <v>0</v>
      </c>
      <c r="AM1140" s="167">
        <f t="shared" si="1389"/>
        <v>0</v>
      </c>
      <c r="AN1140" s="167">
        <f t="shared" si="1389"/>
        <v>0</v>
      </c>
      <c r="AO1140" s="167">
        <f t="shared" si="1389"/>
        <v>0</v>
      </c>
      <c r="AP1140" s="167">
        <f t="shared" si="1389"/>
        <v>0</v>
      </c>
      <c r="AQ1140" s="167">
        <f t="shared" si="1389"/>
        <v>0</v>
      </c>
      <c r="AR1140" s="167">
        <f t="shared" si="1389"/>
        <v>0</v>
      </c>
      <c r="AS1140" s="167">
        <f t="shared" si="1389"/>
        <v>0</v>
      </c>
      <c r="AT1140" s="167">
        <f t="shared" si="1389"/>
        <v>0</v>
      </c>
      <c r="AU1140" s="167">
        <f t="shared" si="1389"/>
        <v>0</v>
      </c>
      <c r="AV1140" s="167">
        <f t="shared" si="1389"/>
        <v>0</v>
      </c>
      <c r="AW1140" s="167">
        <f t="shared" si="1389"/>
        <v>0</v>
      </c>
      <c r="AX1140" s="167">
        <f t="shared" si="1389"/>
        <v>0</v>
      </c>
      <c r="AY1140" s="167">
        <f t="shared" si="1389"/>
        <v>0</v>
      </c>
      <c r="AZ1140" s="167">
        <f t="shared" si="1389"/>
        <v>0</v>
      </c>
      <c r="BA1140" s="167">
        <f t="shared" si="1389"/>
        <v>0</v>
      </c>
      <c r="BB1140" s="167">
        <f t="shared" si="1389"/>
        <v>0</v>
      </c>
      <c r="BC1140" s="167">
        <f t="shared" si="1389"/>
        <v>0</v>
      </c>
      <c r="BD1140" s="167">
        <f t="shared" si="1389"/>
        <v>0</v>
      </c>
      <c r="BE1140" s="167">
        <f t="shared" si="1389"/>
        <v>0</v>
      </c>
      <c r="BG1140" s="167"/>
    </row>
    <row r="1141" spans="1:62">
      <c r="A1141" s="93"/>
      <c r="B1141" s="94"/>
      <c r="C1141" s="324">
        <v>11</v>
      </c>
      <c r="D1141" s="832"/>
      <c r="E1141" s="833"/>
      <c r="F1141" s="833"/>
      <c r="G1141" s="834"/>
      <c r="H1141" s="49"/>
      <c r="I1141" s="50"/>
      <c r="J1141" s="866"/>
      <c r="K1141" s="867"/>
      <c r="L1141" s="51"/>
      <c r="M1141" s="52"/>
      <c r="N1141" s="52"/>
      <c r="O1141" s="52"/>
      <c r="P1141" s="52"/>
      <c r="Q1141" s="318">
        <f t="shared" si="1376"/>
        <v>0</v>
      </c>
      <c r="R1141" s="51"/>
      <c r="S1141" s="60"/>
      <c r="T1141" s="59"/>
      <c r="U1141" s="59"/>
      <c r="V1141" s="63"/>
      <c r="W1141" s="319">
        <f t="shared" si="1377"/>
        <v>0</v>
      </c>
      <c r="X1141" s="320">
        <f t="shared" si="1374"/>
        <v>0</v>
      </c>
      <c r="Y1141" s="325">
        <f t="shared" si="1380"/>
        <v>0</v>
      </c>
      <c r="Z1141" s="51"/>
      <c r="AA1141" s="334">
        <f t="shared" si="1381"/>
        <v>0</v>
      </c>
      <c r="AB1141" s="327" t="str">
        <f>IF(A1141="A","√",IF('Formulario 1'!$D$11=8,IF('Cuadro de Personal'!Q1141&gt;30,"E",IF(Y1141&gt;48,"E","√")),IF(Y1141&gt;48,"E","√")))</f>
        <v>√</v>
      </c>
      <c r="AC1141" s="1">
        <f t="shared" si="1378"/>
        <v>1</v>
      </c>
      <c r="AE1141" s="1" t="str">
        <f t="shared" si="1336"/>
        <v/>
      </c>
      <c r="AF1141" s="1">
        <f t="shared" si="1356"/>
        <v>0</v>
      </c>
      <c r="AG1141" s="1">
        <f t="shared" ca="1" si="1361"/>
        <v>20</v>
      </c>
      <c r="AH1141" s="1" t="str">
        <f t="shared" si="1357"/>
        <v/>
      </c>
      <c r="AI1141" s="1" t="str">
        <f t="shared" si="1358"/>
        <v/>
      </c>
      <c r="AJ1141" s="1" t="str">
        <f t="shared" si="1359"/>
        <v/>
      </c>
      <c r="AL1141" s="167">
        <f t="shared" ref="AL1141:BE1141" si="1390">+IF($AE1141="CC",SUMIF($R1141:$V1141,AL$9,$R1160:$V1160),0)</f>
        <v>0</v>
      </c>
      <c r="AM1141" s="167">
        <f t="shared" si="1390"/>
        <v>0</v>
      </c>
      <c r="AN1141" s="167">
        <f t="shared" si="1390"/>
        <v>0</v>
      </c>
      <c r="AO1141" s="167">
        <f t="shared" si="1390"/>
        <v>0</v>
      </c>
      <c r="AP1141" s="167">
        <f t="shared" si="1390"/>
        <v>0</v>
      </c>
      <c r="AQ1141" s="167">
        <f t="shared" si="1390"/>
        <v>0</v>
      </c>
      <c r="AR1141" s="167">
        <f t="shared" si="1390"/>
        <v>0</v>
      </c>
      <c r="AS1141" s="167">
        <f t="shared" si="1390"/>
        <v>0</v>
      </c>
      <c r="AT1141" s="167">
        <f t="shared" si="1390"/>
        <v>0</v>
      </c>
      <c r="AU1141" s="167">
        <f t="shared" si="1390"/>
        <v>0</v>
      </c>
      <c r="AV1141" s="167">
        <f t="shared" si="1390"/>
        <v>0</v>
      </c>
      <c r="AW1141" s="167">
        <f t="shared" si="1390"/>
        <v>0</v>
      </c>
      <c r="AX1141" s="167">
        <f t="shared" si="1390"/>
        <v>0</v>
      </c>
      <c r="AY1141" s="167">
        <f t="shared" si="1390"/>
        <v>0</v>
      </c>
      <c r="AZ1141" s="167">
        <f t="shared" si="1390"/>
        <v>0</v>
      </c>
      <c r="BA1141" s="167">
        <f t="shared" si="1390"/>
        <v>0</v>
      </c>
      <c r="BB1141" s="167">
        <f t="shared" si="1390"/>
        <v>0</v>
      </c>
      <c r="BC1141" s="167">
        <f t="shared" si="1390"/>
        <v>0</v>
      </c>
      <c r="BD1141" s="167">
        <f t="shared" si="1390"/>
        <v>0</v>
      </c>
      <c r="BE1141" s="167">
        <f t="shared" si="1390"/>
        <v>0</v>
      </c>
      <c r="BG1141" s="167"/>
    </row>
    <row r="1142" spans="1:62">
      <c r="A1142" s="93"/>
      <c r="B1142" s="94"/>
      <c r="C1142" s="324">
        <v>12</v>
      </c>
      <c r="D1142" s="832"/>
      <c r="E1142" s="833"/>
      <c r="F1142" s="833"/>
      <c r="G1142" s="834"/>
      <c r="H1142" s="49"/>
      <c r="I1142" s="50"/>
      <c r="J1142" s="866"/>
      <c r="K1142" s="867"/>
      <c r="L1142" s="51"/>
      <c r="M1142" s="52"/>
      <c r="N1142" s="52"/>
      <c r="O1142" s="52"/>
      <c r="P1142" s="52"/>
      <c r="Q1142" s="318">
        <f t="shared" si="1376"/>
        <v>0</v>
      </c>
      <c r="R1142" s="51"/>
      <c r="S1142" s="60"/>
      <c r="T1142" s="59"/>
      <c r="U1142" s="59"/>
      <c r="V1142" s="63"/>
      <c r="W1142" s="319">
        <f t="shared" si="1377"/>
        <v>0</v>
      </c>
      <c r="X1142" s="320">
        <f t="shared" si="1374"/>
        <v>0</v>
      </c>
      <c r="Y1142" s="325">
        <f t="shared" si="1380"/>
        <v>0</v>
      </c>
      <c r="Z1142" s="51"/>
      <c r="AA1142" s="334">
        <f t="shared" si="1381"/>
        <v>0</v>
      </c>
      <c r="AB1142" s="327" t="str">
        <f>IF(A1142="A","√",IF('Formulario 1'!$D$11=8,IF('Cuadro de Personal'!Q1142&gt;30,"E",IF(Y1142&gt;48,"E","√")),IF(Y1142&gt;48,"E","√")))</f>
        <v>√</v>
      </c>
      <c r="AC1142" s="1">
        <f t="shared" si="1378"/>
        <v>1</v>
      </c>
      <c r="AE1142" s="1" t="str">
        <f t="shared" si="1336"/>
        <v/>
      </c>
      <c r="AF1142" s="1">
        <f t="shared" si="1356"/>
        <v>0</v>
      </c>
      <c r="AG1142" s="1">
        <f t="shared" ca="1" si="1361"/>
        <v>20</v>
      </c>
      <c r="AH1142" s="1" t="str">
        <f t="shared" si="1357"/>
        <v/>
      </c>
      <c r="AI1142" s="1" t="str">
        <f t="shared" si="1358"/>
        <v/>
      </c>
      <c r="AJ1142" s="1" t="str">
        <f t="shared" si="1359"/>
        <v/>
      </c>
      <c r="AL1142" s="167">
        <f t="shared" ref="AL1142:BE1142" si="1391">+IF($AE1142="CC",SUMIF($R1142:$V1142,AL$9,$R1161:$V1161),0)</f>
        <v>0</v>
      </c>
      <c r="AM1142" s="167">
        <f t="shared" si="1391"/>
        <v>0</v>
      </c>
      <c r="AN1142" s="167">
        <f t="shared" si="1391"/>
        <v>0</v>
      </c>
      <c r="AO1142" s="167">
        <f t="shared" si="1391"/>
        <v>0</v>
      </c>
      <c r="AP1142" s="167">
        <f t="shared" si="1391"/>
        <v>0</v>
      </c>
      <c r="AQ1142" s="167">
        <f t="shared" si="1391"/>
        <v>0</v>
      </c>
      <c r="AR1142" s="167">
        <f t="shared" si="1391"/>
        <v>0</v>
      </c>
      <c r="AS1142" s="167">
        <f t="shared" si="1391"/>
        <v>0</v>
      </c>
      <c r="AT1142" s="167">
        <f t="shared" si="1391"/>
        <v>0</v>
      </c>
      <c r="AU1142" s="167">
        <f t="shared" si="1391"/>
        <v>0</v>
      </c>
      <c r="AV1142" s="167">
        <f t="shared" si="1391"/>
        <v>0</v>
      </c>
      <c r="AW1142" s="167">
        <f t="shared" si="1391"/>
        <v>0</v>
      </c>
      <c r="AX1142" s="167">
        <f t="shared" si="1391"/>
        <v>0</v>
      </c>
      <c r="AY1142" s="167">
        <f t="shared" si="1391"/>
        <v>0</v>
      </c>
      <c r="AZ1142" s="167">
        <f t="shared" si="1391"/>
        <v>0</v>
      </c>
      <c r="BA1142" s="167">
        <f t="shared" si="1391"/>
        <v>0</v>
      </c>
      <c r="BB1142" s="167">
        <f t="shared" si="1391"/>
        <v>0</v>
      </c>
      <c r="BC1142" s="167">
        <f t="shared" si="1391"/>
        <v>0</v>
      </c>
      <c r="BD1142" s="167">
        <f t="shared" si="1391"/>
        <v>0</v>
      </c>
      <c r="BE1142" s="167">
        <f t="shared" si="1391"/>
        <v>0</v>
      </c>
      <c r="BG1142" s="167"/>
    </row>
    <row r="1143" spans="1:62">
      <c r="A1143" s="93"/>
      <c r="B1143" s="94"/>
      <c r="C1143" s="324">
        <v>13</v>
      </c>
      <c r="D1143" s="832"/>
      <c r="E1143" s="833"/>
      <c r="F1143" s="833"/>
      <c r="G1143" s="834"/>
      <c r="H1143" s="49"/>
      <c r="I1143" s="50"/>
      <c r="J1143" s="866"/>
      <c r="K1143" s="867"/>
      <c r="L1143" s="51"/>
      <c r="M1143" s="52"/>
      <c r="N1143" s="52"/>
      <c r="O1143" s="52"/>
      <c r="P1143" s="52"/>
      <c r="Q1143" s="318">
        <f t="shared" si="1376"/>
        <v>0</v>
      </c>
      <c r="R1143" s="51"/>
      <c r="S1143" s="60"/>
      <c r="T1143" s="59"/>
      <c r="U1143" s="59"/>
      <c r="V1143" s="63"/>
      <c r="W1143" s="319">
        <f t="shared" si="1377"/>
        <v>0</v>
      </c>
      <c r="X1143" s="320">
        <f t="shared" si="1374"/>
        <v>0</v>
      </c>
      <c r="Y1143" s="325">
        <f t="shared" si="1380"/>
        <v>0</v>
      </c>
      <c r="Z1143" s="51"/>
      <c r="AA1143" s="334">
        <f t="shared" si="1381"/>
        <v>0</v>
      </c>
      <c r="AB1143" s="327" t="str">
        <f>IF(A1143="A","√",IF('Formulario 1'!$D$11=8,IF('Cuadro de Personal'!Q1143&gt;30,"E",IF(Y1143&gt;48,"E","√")),IF(Y1143&gt;48,"E","√")))</f>
        <v>√</v>
      </c>
      <c r="AC1143" s="1">
        <f t="shared" si="1378"/>
        <v>1</v>
      </c>
      <c r="AE1143" s="1" t="str">
        <f t="shared" si="1336"/>
        <v/>
      </c>
      <c r="AF1143" s="1">
        <f t="shared" si="1356"/>
        <v>0</v>
      </c>
      <c r="AG1143" s="1">
        <f t="shared" ca="1" si="1361"/>
        <v>20</v>
      </c>
      <c r="AH1143" s="1" t="str">
        <f t="shared" si="1357"/>
        <v/>
      </c>
      <c r="AI1143" s="1" t="str">
        <f t="shared" si="1358"/>
        <v/>
      </c>
      <c r="AJ1143" s="1" t="str">
        <f t="shared" si="1359"/>
        <v/>
      </c>
      <c r="AL1143" s="167">
        <f t="shared" ref="AL1143:BE1143" si="1392">+IF($AE1143="CC",SUMIF($R1143:$V1143,AL$9,$R1162:$V1162),0)</f>
        <v>0</v>
      </c>
      <c r="AM1143" s="167">
        <f t="shared" si="1392"/>
        <v>0</v>
      </c>
      <c r="AN1143" s="167">
        <f t="shared" si="1392"/>
        <v>0</v>
      </c>
      <c r="AO1143" s="167">
        <f t="shared" si="1392"/>
        <v>0</v>
      </c>
      <c r="AP1143" s="167">
        <f t="shared" si="1392"/>
        <v>0</v>
      </c>
      <c r="AQ1143" s="167">
        <f t="shared" si="1392"/>
        <v>0</v>
      </c>
      <c r="AR1143" s="167">
        <f t="shared" si="1392"/>
        <v>0</v>
      </c>
      <c r="AS1143" s="167">
        <f t="shared" si="1392"/>
        <v>0</v>
      </c>
      <c r="AT1143" s="167">
        <f t="shared" si="1392"/>
        <v>0</v>
      </c>
      <c r="AU1143" s="167">
        <f t="shared" si="1392"/>
        <v>0</v>
      </c>
      <c r="AV1143" s="167">
        <f t="shared" si="1392"/>
        <v>0</v>
      </c>
      <c r="AW1143" s="167">
        <f t="shared" si="1392"/>
        <v>0</v>
      </c>
      <c r="AX1143" s="167">
        <f t="shared" si="1392"/>
        <v>0</v>
      </c>
      <c r="AY1143" s="167">
        <f t="shared" si="1392"/>
        <v>0</v>
      </c>
      <c r="AZ1143" s="167">
        <f t="shared" si="1392"/>
        <v>0</v>
      </c>
      <c r="BA1143" s="167">
        <f t="shared" si="1392"/>
        <v>0</v>
      </c>
      <c r="BB1143" s="167">
        <f t="shared" si="1392"/>
        <v>0</v>
      </c>
      <c r="BC1143" s="167">
        <f t="shared" si="1392"/>
        <v>0</v>
      </c>
      <c r="BD1143" s="167">
        <f t="shared" si="1392"/>
        <v>0</v>
      </c>
      <c r="BE1143" s="167">
        <f t="shared" si="1392"/>
        <v>0</v>
      </c>
      <c r="BG1143" s="167"/>
    </row>
    <row r="1144" spans="1:62">
      <c r="A1144" s="93"/>
      <c r="B1144" s="94"/>
      <c r="C1144" s="324">
        <v>14</v>
      </c>
      <c r="D1144" s="832"/>
      <c r="E1144" s="833"/>
      <c r="F1144" s="833"/>
      <c r="G1144" s="834"/>
      <c r="H1144" s="49"/>
      <c r="I1144" s="50"/>
      <c r="J1144" s="866"/>
      <c r="K1144" s="867"/>
      <c r="L1144" s="51"/>
      <c r="M1144" s="52"/>
      <c r="N1144" s="52"/>
      <c r="O1144" s="52"/>
      <c r="P1144" s="52"/>
      <c r="Q1144" s="318">
        <f t="shared" si="1376"/>
        <v>0</v>
      </c>
      <c r="R1144" s="51"/>
      <c r="S1144" s="60"/>
      <c r="T1144" s="59"/>
      <c r="U1144" s="59"/>
      <c r="V1144" s="63"/>
      <c r="W1144" s="319">
        <f t="shared" si="1377"/>
        <v>0</v>
      </c>
      <c r="X1144" s="320">
        <f t="shared" si="1374"/>
        <v>0</v>
      </c>
      <c r="Y1144" s="325">
        <f t="shared" si="1380"/>
        <v>0</v>
      </c>
      <c r="Z1144" s="51"/>
      <c r="AA1144" s="334">
        <f t="shared" si="1381"/>
        <v>0</v>
      </c>
      <c r="AB1144" s="327" t="str">
        <f>IF(A1144="A","√",IF('Formulario 1'!$D$11=8,IF('Cuadro de Personal'!Q1144&gt;30,"E",IF(Y1144&gt;48,"E","√")),IF(Y1144&gt;48,"E","√")))</f>
        <v>√</v>
      </c>
      <c r="AC1144" s="1">
        <f t="shared" si="1378"/>
        <v>1</v>
      </c>
      <c r="AE1144" s="1" t="str">
        <f t="shared" si="1336"/>
        <v/>
      </c>
      <c r="AF1144" s="1">
        <f t="shared" si="1356"/>
        <v>0</v>
      </c>
      <c r="AG1144" s="1">
        <f t="shared" ca="1" si="1361"/>
        <v>20</v>
      </c>
      <c r="AH1144" s="1" t="str">
        <f t="shared" si="1357"/>
        <v/>
      </c>
      <c r="AI1144" s="1" t="str">
        <f t="shared" si="1358"/>
        <v/>
      </c>
      <c r="AJ1144" s="1" t="str">
        <f t="shared" si="1359"/>
        <v/>
      </c>
      <c r="AL1144" s="167">
        <f t="shared" ref="AL1144:BE1144" si="1393">+IF($AE1144="CC",SUMIF($R1144:$V1144,AL$9,$R1163:$V1163),0)</f>
        <v>0</v>
      </c>
      <c r="AM1144" s="167">
        <f t="shared" si="1393"/>
        <v>0</v>
      </c>
      <c r="AN1144" s="167">
        <f t="shared" si="1393"/>
        <v>0</v>
      </c>
      <c r="AO1144" s="167">
        <f t="shared" si="1393"/>
        <v>0</v>
      </c>
      <c r="AP1144" s="167">
        <f t="shared" si="1393"/>
        <v>0</v>
      </c>
      <c r="AQ1144" s="167">
        <f t="shared" si="1393"/>
        <v>0</v>
      </c>
      <c r="AR1144" s="167">
        <f t="shared" si="1393"/>
        <v>0</v>
      </c>
      <c r="AS1144" s="167">
        <f t="shared" si="1393"/>
        <v>0</v>
      </c>
      <c r="AT1144" s="167">
        <f t="shared" si="1393"/>
        <v>0</v>
      </c>
      <c r="AU1144" s="167">
        <f t="shared" si="1393"/>
        <v>0</v>
      </c>
      <c r="AV1144" s="167">
        <f t="shared" si="1393"/>
        <v>0</v>
      </c>
      <c r="AW1144" s="167">
        <f t="shared" si="1393"/>
        <v>0</v>
      </c>
      <c r="AX1144" s="167">
        <f t="shared" si="1393"/>
        <v>0</v>
      </c>
      <c r="AY1144" s="167">
        <f t="shared" si="1393"/>
        <v>0</v>
      </c>
      <c r="AZ1144" s="167">
        <f t="shared" si="1393"/>
        <v>0</v>
      </c>
      <c r="BA1144" s="167">
        <f t="shared" si="1393"/>
        <v>0</v>
      </c>
      <c r="BB1144" s="167">
        <f t="shared" si="1393"/>
        <v>0</v>
      </c>
      <c r="BC1144" s="167">
        <f t="shared" si="1393"/>
        <v>0</v>
      </c>
      <c r="BD1144" s="167">
        <f t="shared" si="1393"/>
        <v>0</v>
      </c>
      <c r="BE1144" s="167">
        <f t="shared" si="1393"/>
        <v>0</v>
      </c>
      <c r="BG1144" s="167"/>
    </row>
    <row r="1145" spans="1:62">
      <c r="A1145" s="93"/>
      <c r="B1145" s="94"/>
      <c r="C1145" s="324">
        <v>15</v>
      </c>
      <c r="D1145" s="832"/>
      <c r="E1145" s="833"/>
      <c r="F1145" s="833"/>
      <c r="G1145" s="834"/>
      <c r="H1145" s="49"/>
      <c r="I1145" s="50"/>
      <c r="J1145" s="866"/>
      <c r="K1145" s="867"/>
      <c r="L1145" s="51"/>
      <c r="M1145" s="52"/>
      <c r="N1145" s="52"/>
      <c r="O1145" s="52"/>
      <c r="P1145" s="52"/>
      <c r="Q1145" s="318">
        <f t="shared" si="1376"/>
        <v>0</v>
      </c>
      <c r="R1145" s="51"/>
      <c r="S1145" s="60"/>
      <c r="T1145" s="59"/>
      <c r="U1145" s="59"/>
      <c r="V1145" s="63"/>
      <c r="W1145" s="319">
        <f t="shared" si="1377"/>
        <v>0</v>
      </c>
      <c r="X1145" s="320">
        <f t="shared" si="1374"/>
        <v>0</v>
      </c>
      <c r="Y1145" s="325">
        <f t="shared" si="1380"/>
        <v>0</v>
      </c>
      <c r="Z1145" s="51"/>
      <c r="AA1145" s="334">
        <f t="shared" si="1381"/>
        <v>0</v>
      </c>
      <c r="AB1145" s="327" t="str">
        <f>IF(A1145="A","√",IF('Formulario 1'!$D$11=8,IF('Cuadro de Personal'!Q1145&gt;30,"E",IF(Y1145&gt;48,"E","√")),IF(Y1145&gt;48,"E","√")))</f>
        <v>√</v>
      </c>
      <c r="AC1145" s="1">
        <f t="shared" si="1378"/>
        <v>1</v>
      </c>
      <c r="AE1145" s="1" t="str">
        <f t="shared" si="1336"/>
        <v/>
      </c>
      <c r="AF1145" s="1">
        <f t="shared" si="1356"/>
        <v>0</v>
      </c>
      <c r="AG1145" s="1">
        <f t="shared" ca="1" si="1361"/>
        <v>20</v>
      </c>
      <c r="AH1145" s="1" t="str">
        <f t="shared" si="1357"/>
        <v/>
      </c>
      <c r="AI1145" s="1" t="str">
        <f t="shared" si="1358"/>
        <v/>
      </c>
      <c r="AJ1145" s="1" t="str">
        <f t="shared" si="1359"/>
        <v/>
      </c>
      <c r="AL1145" s="167">
        <f t="shared" ref="AL1145:BE1145" si="1394">+IF($AE1145="CC",SUMIF($R1145:$V1145,AL$9,$R1164:$V1164),0)</f>
        <v>0</v>
      </c>
      <c r="AM1145" s="167">
        <f t="shared" si="1394"/>
        <v>0</v>
      </c>
      <c r="AN1145" s="167">
        <f t="shared" si="1394"/>
        <v>0</v>
      </c>
      <c r="AO1145" s="167">
        <f t="shared" si="1394"/>
        <v>0</v>
      </c>
      <c r="AP1145" s="167">
        <f t="shared" si="1394"/>
        <v>0</v>
      </c>
      <c r="AQ1145" s="167">
        <f t="shared" si="1394"/>
        <v>0</v>
      </c>
      <c r="AR1145" s="167">
        <f t="shared" si="1394"/>
        <v>0</v>
      </c>
      <c r="AS1145" s="167">
        <f t="shared" si="1394"/>
        <v>0</v>
      </c>
      <c r="AT1145" s="167">
        <f t="shared" si="1394"/>
        <v>0</v>
      </c>
      <c r="AU1145" s="167">
        <f t="shared" si="1394"/>
        <v>0</v>
      </c>
      <c r="AV1145" s="167">
        <f t="shared" si="1394"/>
        <v>0</v>
      </c>
      <c r="AW1145" s="167">
        <f t="shared" si="1394"/>
        <v>0</v>
      </c>
      <c r="AX1145" s="167">
        <f t="shared" si="1394"/>
        <v>0</v>
      </c>
      <c r="AY1145" s="167">
        <f t="shared" si="1394"/>
        <v>0</v>
      </c>
      <c r="AZ1145" s="167">
        <f t="shared" si="1394"/>
        <v>0</v>
      </c>
      <c r="BA1145" s="167">
        <f t="shared" si="1394"/>
        <v>0</v>
      </c>
      <c r="BB1145" s="167">
        <f t="shared" si="1394"/>
        <v>0</v>
      </c>
      <c r="BC1145" s="167">
        <f t="shared" si="1394"/>
        <v>0</v>
      </c>
      <c r="BD1145" s="167">
        <f t="shared" si="1394"/>
        <v>0</v>
      </c>
      <c r="BE1145" s="167">
        <f t="shared" si="1394"/>
        <v>0</v>
      </c>
      <c r="BG1145" s="167"/>
    </row>
    <row r="1146" spans="1:62">
      <c r="A1146" s="93"/>
      <c r="B1146" s="94"/>
      <c r="C1146" s="324">
        <v>16</v>
      </c>
      <c r="D1146" s="832"/>
      <c r="E1146" s="833"/>
      <c r="F1146" s="833"/>
      <c r="G1146" s="834"/>
      <c r="H1146" s="49"/>
      <c r="I1146" s="50"/>
      <c r="J1146" s="866"/>
      <c r="K1146" s="867"/>
      <c r="L1146" s="51"/>
      <c r="M1146" s="52"/>
      <c r="N1146" s="52"/>
      <c r="O1146" s="52"/>
      <c r="P1146" s="52"/>
      <c r="Q1146" s="318">
        <f t="shared" si="1376"/>
        <v>0</v>
      </c>
      <c r="R1146" s="51"/>
      <c r="S1146" s="60"/>
      <c r="T1146" s="59"/>
      <c r="U1146" s="59"/>
      <c r="V1146" s="63"/>
      <c r="W1146" s="319">
        <f t="shared" si="1377"/>
        <v>0</v>
      </c>
      <c r="X1146" s="320">
        <f t="shared" si="1374"/>
        <v>0</v>
      </c>
      <c r="Y1146" s="325">
        <f t="shared" si="1380"/>
        <v>0</v>
      </c>
      <c r="Z1146" s="51"/>
      <c r="AA1146" s="334">
        <f t="shared" si="1381"/>
        <v>0</v>
      </c>
      <c r="AB1146" s="327" t="str">
        <f>IF(A1146="A","√",IF('Formulario 1'!$D$11=8,IF('Cuadro de Personal'!Q1146&gt;30,"E",IF(Y1146&gt;48,"E","√")),IF(Y1146&gt;48,"E","√")))</f>
        <v>√</v>
      </c>
      <c r="AC1146" s="1">
        <f t="shared" si="1378"/>
        <v>1</v>
      </c>
      <c r="AE1146" s="1" t="str">
        <f t="shared" si="1336"/>
        <v/>
      </c>
      <c r="AF1146" s="1">
        <f t="shared" si="1356"/>
        <v>0</v>
      </c>
      <c r="AG1146" s="1">
        <f t="shared" ca="1" si="1361"/>
        <v>20</v>
      </c>
      <c r="AH1146" s="1" t="str">
        <f t="shared" si="1357"/>
        <v/>
      </c>
      <c r="AI1146" s="1" t="str">
        <f t="shared" si="1358"/>
        <v/>
      </c>
      <c r="AJ1146" s="1" t="str">
        <f t="shared" si="1359"/>
        <v/>
      </c>
      <c r="AL1146" s="167">
        <f t="shared" ref="AL1146:BE1146" si="1395">+IF($AE1146="CC",SUMIF($R1146:$V1146,AL$9,$R1165:$V1165),0)</f>
        <v>0</v>
      </c>
      <c r="AM1146" s="167">
        <f t="shared" si="1395"/>
        <v>0</v>
      </c>
      <c r="AN1146" s="167">
        <f t="shared" si="1395"/>
        <v>0</v>
      </c>
      <c r="AO1146" s="167">
        <f t="shared" si="1395"/>
        <v>0</v>
      </c>
      <c r="AP1146" s="167">
        <f t="shared" si="1395"/>
        <v>0</v>
      </c>
      <c r="AQ1146" s="167">
        <f t="shared" si="1395"/>
        <v>0</v>
      </c>
      <c r="AR1146" s="167">
        <f t="shared" si="1395"/>
        <v>0</v>
      </c>
      <c r="AS1146" s="167">
        <f t="shared" si="1395"/>
        <v>0</v>
      </c>
      <c r="AT1146" s="167">
        <f t="shared" si="1395"/>
        <v>0</v>
      </c>
      <c r="AU1146" s="167">
        <f t="shared" si="1395"/>
        <v>0</v>
      </c>
      <c r="AV1146" s="167">
        <f t="shared" si="1395"/>
        <v>0</v>
      </c>
      <c r="AW1146" s="167">
        <f t="shared" si="1395"/>
        <v>0</v>
      </c>
      <c r="AX1146" s="167">
        <f t="shared" si="1395"/>
        <v>0</v>
      </c>
      <c r="AY1146" s="167">
        <f t="shared" si="1395"/>
        <v>0</v>
      </c>
      <c r="AZ1146" s="167">
        <f t="shared" si="1395"/>
        <v>0</v>
      </c>
      <c r="BA1146" s="167">
        <f t="shared" si="1395"/>
        <v>0</v>
      </c>
      <c r="BB1146" s="167">
        <f t="shared" si="1395"/>
        <v>0</v>
      </c>
      <c r="BC1146" s="167">
        <f t="shared" si="1395"/>
        <v>0</v>
      </c>
      <c r="BD1146" s="167">
        <f t="shared" si="1395"/>
        <v>0</v>
      </c>
      <c r="BE1146" s="167">
        <f t="shared" si="1395"/>
        <v>0</v>
      </c>
      <c r="BG1146" s="167"/>
    </row>
    <row r="1147" spans="1:62">
      <c r="A1147" s="93"/>
      <c r="B1147" s="94"/>
      <c r="C1147" s="324">
        <v>17</v>
      </c>
      <c r="D1147" s="832"/>
      <c r="E1147" s="833"/>
      <c r="F1147" s="833"/>
      <c r="G1147" s="834"/>
      <c r="H1147" s="49"/>
      <c r="I1147" s="50"/>
      <c r="J1147" s="866"/>
      <c r="K1147" s="867"/>
      <c r="L1147" s="51"/>
      <c r="M1147" s="52"/>
      <c r="N1147" s="52"/>
      <c r="O1147" s="52"/>
      <c r="P1147" s="52"/>
      <c r="Q1147" s="318">
        <f t="shared" si="1376"/>
        <v>0</v>
      </c>
      <c r="R1147" s="51"/>
      <c r="S1147" s="60"/>
      <c r="T1147" s="59"/>
      <c r="U1147" s="59"/>
      <c r="V1147" s="63"/>
      <c r="W1147" s="319">
        <f t="shared" si="1377"/>
        <v>0</v>
      </c>
      <c r="X1147" s="320">
        <f t="shared" si="1374"/>
        <v>0</v>
      </c>
      <c r="Y1147" s="325">
        <f t="shared" si="1380"/>
        <v>0</v>
      </c>
      <c r="Z1147" s="51"/>
      <c r="AA1147" s="334">
        <f t="shared" si="1381"/>
        <v>0</v>
      </c>
      <c r="AB1147" s="327" t="str">
        <f>IF(A1147="A","√",IF('Formulario 1'!$D$11=8,IF('Cuadro de Personal'!Q1147&gt;30,"E",IF(Y1147&gt;48,"E","√")),IF(Y1147&gt;48,"E","√")))</f>
        <v>√</v>
      </c>
      <c r="AC1147" s="1">
        <f t="shared" si="1378"/>
        <v>1</v>
      </c>
      <c r="AE1147" s="1" t="str">
        <f t="shared" si="1336"/>
        <v/>
      </c>
      <c r="AF1147" s="1">
        <f t="shared" si="1356"/>
        <v>0</v>
      </c>
      <c r="AG1147" s="1">
        <f t="shared" ca="1" si="1361"/>
        <v>20</v>
      </c>
      <c r="AH1147" s="1" t="str">
        <f t="shared" si="1357"/>
        <v/>
      </c>
      <c r="AI1147" s="1" t="str">
        <f t="shared" si="1358"/>
        <v/>
      </c>
      <c r="AJ1147" s="1" t="str">
        <f t="shared" si="1359"/>
        <v/>
      </c>
      <c r="AL1147" s="167">
        <f t="shared" ref="AL1147:BE1147" si="1396">+IF($AE1147="CC",SUMIF($R1147:$V1147,AL$9,$R1166:$V1166),0)</f>
        <v>0</v>
      </c>
      <c r="AM1147" s="167">
        <f t="shared" si="1396"/>
        <v>0</v>
      </c>
      <c r="AN1147" s="167">
        <f t="shared" si="1396"/>
        <v>0</v>
      </c>
      <c r="AO1147" s="167">
        <f t="shared" si="1396"/>
        <v>0</v>
      </c>
      <c r="AP1147" s="167">
        <f t="shared" si="1396"/>
        <v>0</v>
      </c>
      <c r="AQ1147" s="167">
        <f t="shared" si="1396"/>
        <v>0</v>
      </c>
      <c r="AR1147" s="167">
        <f t="shared" si="1396"/>
        <v>0</v>
      </c>
      <c r="AS1147" s="167">
        <f t="shared" si="1396"/>
        <v>0</v>
      </c>
      <c r="AT1147" s="167">
        <f t="shared" si="1396"/>
        <v>0</v>
      </c>
      <c r="AU1147" s="167">
        <f t="shared" si="1396"/>
        <v>0</v>
      </c>
      <c r="AV1147" s="167">
        <f t="shared" si="1396"/>
        <v>0</v>
      </c>
      <c r="AW1147" s="167">
        <f t="shared" si="1396"/>
        <v>0</v>
      </c>
      <c r="AX1147" s="167">
        <f t="shared" si="1396"/>
        <v>0</v>
      </c>
      <c r="AY1147" s="167">
        <f t="shared" si="1396"/>
        <v>0</v>
      </c>
      <c r="AZ1147" s="167">
        <f t="shared" si="1396"/>
        <v>0</v>
      </c>
      <c r="BA1147" s="167">
        <f t="shared" si="1396"/>
        <v>0</v>
      </c>
      <c r="BB1147" s="167">
        <f t="shared" si="1396"/>
        <v>0</v>
      </c>
      <c r="BC1147" s="167">
        <f t="shared" si="1396"/>
        <v>0</v>
      </c>
      <c r="BD1147" s="167">
        <f t="shared" si="1396"/>
        <v>0</v>
      </c>
      <c r="BE1147" s="167">
        <f t="shared" si="1396"/>
        <v>0</v>
      </c>
      <c r="BG1147" s="167"/>
    </row>
    <row r="1148" spans="1:62" ht="15.75" thickBot="1">
      <c r="A1148" s="95"/>
      <c r="B1148" s="96"/>
      <c r="C1148" s="328">
        <v>18</v>
      </c>
      <c r="D1148" s="858"/>
      <c r="E1148" s="859"/>
      <c r="F1148" s="859"/>
      <c r="G1148" s="860"/>
      <c r="H1148" s="53"/>
      <c r="I1148" s="54"/>
      <c r="J1148" s="861"/>
      <c r="K1148" s="862"/>
      <c r="L1148" s="55"/>
      <c r="M1148" s="56"/>
      <c r="N1148" s="56"/>
      <c r="O1148" s="56"/>
      <c r="P1148" s="56"/>
      <c r="Q1148" s="329">
        <f t="shared" si="1376"/>
        <v>0</v>
      </c>
      <c r="R1148" s="55"/>
      <c r="S1148" s="61"/>
      <c r="T1148" s="64"/>
      <c r="U1148" s="64"/>
      <c r="V1148" s="65"/>
      <c r="W1148" s="319">
        <f t="shared" si="1377"/>
        <v>0</v>
      </c>
      <c r="X1148" s="320">
        <f t="shared" si="1374"/>
        <v>0</v>
      </c>
      <c r="Y1148" s="330">
        <f t="shared" si="1380"/>
        <v>0</v>
      </c>
      <c r="Z1148" s="58"/>
      <c r="AA1148" s="335">
        <f t="shared" si="1381"/>
        <v>0</v>
      </c>
      <c r="AB1148" s="332" t="str">
        <f>IF(A1148="A","√",IF('Formulario 1'!$D$11=8,IF('Cuadro de Personal'!Q1148&gt;30,"E",IF(Y1148&gt;48,"E","√")),IF(Y1148&gt;48,"E","√")))</f>
        <v>√</v>
      </c>
      <c r="AC1148" s="1">
        <f t="shared" si="1378"/>
        <v>1</v>
      </c>
      <c r="AE1148" s="1" t="str">
        <f t="shared" si="1336"/>
        <v/>
      </c>
      <c r="AF1148" s="1">
        <f t="shared" si="1356"/>
        <v>0</v>
      </c>
      <c r="AG1148" s="1">
        <f t="shared" ca="1" si="1361"/>
        <v>20</v>
      </c>
      <c r="AH1148" s="1" t="str">
        <f t="shared" si="1357"/>
        <v/>
      </c>
      <c r="AI1148" s="1" t="str">
        <f t="shared" si="1358"/>
        <v/>
      </c>
      <c r="AJ1148" s="1" t="str">
        <f t="shared" si="1359"/>
        <v/>
      </c>
      <c r="AL1148" s="167">
        <f t="shared" ref="AL1148:BE1148" si="1397">+IF($AE1148="CC",SUMIF($R1148:$V1148,AL$9,$R1167:$V1167),0)</f>
        <v>0</v>
      </c>
      <c r="AM1148" s="167">
        <f t="shared" si="1397"/>
        <v>0</v>
      </c>
      <c r="AN1148" s="167">
        <f t="shared" si="1397"/>
        <v>0</v>
      </c>
      <c r="AO1148" s="167">
        <f t="shared" si="1397"/>
        <v>0</v>
      </c>
      <c r="AP1148" s="167">
        <f t="shared" si="1397"/>
        <v>0</v>
      </c>
      <c r="AQ1148" s="167">
        <f t="shared" si="1397"/>
        <v>0</v>
      </c>
      <c r="AR1148" s="167">
        <f t="shared" si="1397"/>
        <v>0</v>
      </c>
      <c r="AS1148" s="167">
        <f t="shared" si="1397"/>
        <v>0</v>
      </c>
      <c r="AT1148" s="167">
        <f t="shared" si="1397"/>
        <v>0</v>
      </c>
      <c r="AU1148" s="167">
        <f t="shared" si="1397"/>
        <v>0</v>
      </c>
      <c r="AV1148" s="167">
        <f t="shared" si="1397"/>
        <v>0</v>
      </c>
      <c r="AW1148" s="167">
        <f t="shared" si="1397"/>
        <v>0</v>
      </c>
      <c r="AX1148" s="167">
        <f t="shared" si="1397"/>
        <v>0</v>
      </c>
      <c r="AY1148" s="167">
        <f t="shared" si="1397"/>
        <v>0</v>
      </c>
      <c r="AZ1148" s="167">
        <f t="shared" si="1397"/>
        <v>0</v>
      </c>
      <c r="BA1148" s="167">
        <f t="shared" si="1397"/>
        <v>0</v>
      </c>
      <c r="BB1148" s="167">
        <f t="shared" si="1397"/>
        <v>0</v>
      </c>
      <c r="BC1148" s="167">
        <f t="shared" si="1397"/>
        <v>0</v>
      </c>
      <c r="BD1148" s="167">
        <f t="shared" si="1397"/>
        <v>0</v>
      </c>
      <c r="BE1148" s="167">
        <f t="shared" si="1397"/>
        <v>0</v>
      </c>
      <c r="BG1148" s="167"/>
    </row>
    <row r="1149" spans="1:62" ht="15.75" customHeight="1" thickBot="1">
      <c r="C1149" s="66"/>
      <c r="D1149" s="66"/>
      <c r="E1149" s="66"/>
      <c r="F1149" s="66"/>
      <c r="G1149" s="66"/>
      <c r="H1149" s="117"/>
      <c r="I1149" s="863" t="s">
        <v>959</v>
      </c>
      <c r="J1149" s="864"/>
      <c r="K1149" s="865"/>
      <c r="L1149" s="68">
        <f t="shared" ref="L1149:S1149" si="1398">+SUM(L1131:L1148)-SUMIF($A1131:$A1148,"A",L1131:L1148)</f>
        <v>0</v>
      </c>
      <c r="M1149" s="67">
        <f t="shared" si="1398"/>
        <v>0</v>
      </c>
      <c r="N1149" s="67">
        <f t="shared" si="1398"/>
        <v>0</v>
      </c>
      <c r="O1149" s="67">
        <f t="shared" si="1398"/>
        <v>0</v>
      </c>
      <c r="P1149" s="67">
        <f t="shared" si="1398"/>
        <v>0</v>
      </c>
      <c r="Q1149" s="69">
        <f t="shared" si="1398"/>
        <v>0</v>
      </c>
      <c r="R1149" s="158">
        <f t="shared" si="1398"/>
        <v>0</v>
      </c>
      <c r="S1149" s="116">
        <f t="shared" si="1398"/>
        <v>0</v>
      </c>
      <c r="T1149" s="116">
        <f>+SUM(T1131:T1148)-SUMIF($A1131:$A1148,"A",T1131:T1148)</f>
        <v>0</v>
      </c>
      <c r="U1149" s="116">
        <f>+SUM(U1131:U1148)-SUMIF($A1131:$A1148,"A",U1131:U1148)</f>
        <v>0</v>
      </c>
      <c r="V1149" s="73">
        <f>+SUM(V1131:V1148)-SUMIF($A1131:$A1148,"A",V1131:V1148)</f>
        <v>0</v>
      </c>
      <c r="W1149" s="70">
        <f>+SUM(Q1149:V1149)</f>
        <v>0</v>
      </c>
      <c r="X1149" s="71">
        <f>+SUM(X1131:X1148)</f>
        <v>0</v>
      </c>
      <c r="Y1149" s="71">
        <f>+SUM(Y1131:Y1148)-SUMIF($A1131:$A1148,"A",Y1131:Y1148)</f>
        <v>0</v>
      </c>
      <c r="Z1149" s="72">
        <f>+SUM(Z1131:Z1148)</f>
        <v>0</v>
      </c>
      <c r="AA1149" s="73">
        <f>+SUM(AA1131:AA1148)-SUMIF($A1131:$A1148,"A",AA1131:AA1148)</f>
        <v>0</v>
      </c>
      <c r="AB1149" s="301" t="str">
        <f>IF($C1128="n.a.","√",IF(AND(Q1151="√",D1153=E1153,F1153=G1153),IF(B1150="Coordinador de Departamento: asignado",IF(AC1149=18,"√","Er"),IF(B1150="",IF(AC1149=18,"√","Er"),"Er")),"Er"))</f>
        <v>√</v>
      </c>
      <c r="AC1149" s="1">
        <f>+SUM(AC1131:AC1148)</f>
        <v>18</v>
      </c>
      <c r="AE1149" s="1" t="str">
        <f t="shared" si="1336"/>
        <v/>
      </c>
      <c r="AF1149" s="1">
        <f t="shared" si="1356"/>
        <v>1</v>
      </c>
      <c r="AG1149" s="1">
        <f t="shared" ca="1" si="1361"/>
        <v>21</v>
      </c>
      <c r="AH1149" s="1">
        <f t="shared" ca="1" si="1357"/>
        <v>21</v>
      </c>
      <c r="AI1149" s="1" t="str">
        <f t="shared" ca="1" si="1358"/>
        <v>CP21</v>
      </c>
      <c r="AJ1149" s="1" t="str">
        <f t="shared" si="1359"/>
        <v>√</v>
      </c>
      <c r="AL1149" s="167">
        <f t="shared" ref="AL1149:BE1149" si="1399">+IF($AE1149="CC",SUMIF($R1149:$V1149,AL$9,$R1168:$V1168),0)</f>
        <v>0</v>
      </c>
      <c r="AM1149" s="167">
        <f t="shared" si="1399"/>
        <v>0</v>
      </c>
      <c r="AN1149" s="167">
        <f t="shared" si="1399"/>
        <v>0</v>
      </c>
      <c r="AO1149" s="167">
        <f t="shared" si="1399"/>
        <v>0</v>
      </c>
      <c r="AP1149" s="167">
        <f t="shared" si="1399"/>
        <v>0</v>
      </c>
      <c r="AQ1149" s="167">
        <f t="shared" si="1399"/>
        <v>0</v>
      </c>
      <c r="AR1149" s="167">
        <f t="shared" si="1399"/>
        <v>0</v>
      </c>
      <c r="AS1149" s="167">
        <f t="shared" si="1399"/>
        <v>0</v>
      </c>
      <c r="AT1149" s="167">
        <f t="shared" si="1399"/>
        <v>0</v>
      </c>
      <c r="AU1149" s="167">
        <f t="shared" si="1399"/>
        <v>0</v>
      </c>
      <c r="AV1149" s="167">
        <f t="shared" si="1399"/>
        <v>0</v>
      </c>
      <c r="AW1149" s="167">
        <f t="shared" si="1399"/>
        <v>0</v>
      </c>
      <c r="AX1149" s="167">
        <f t="shared" si="1399"/>
        <v>0</v>
      </c>
      <c r="AY1149" s="167">
        <f t="shared" si="1399"/>
        <v>0</v>
      </c>
      <c r="AZ1149" s="167">
        <f t="shared" si="1399"/>
        <v>0</v>
      </c>
      <c r="BA1149" s="167">
        <f t="shared" si="1399"/>
        <v>0</v>
      </c>
      <c r="BB1149" s="167">
        <f t="shared" si="1399"/>
        <v>0</v>
      </c>
      <c r="BC1149" s="167">
        <f t="shared" si="1399"/>
        <v>0</v>
      </c>
      <c r="BD1149" s="167">
        <f t="shared" si="1399"/>
        <v>0</v>
      </c>
      <c r="BE1149" s="167">
        <f t="shared" si="1399"/>
        <v>0</v>
      </c>
      <c r="BH1149" s="308">
        <f>+X1149</f>
        <v>0</v>
      </c>
    </row>
    <row r="1150" spans="1:62" ht="15.75" customHeight="1">
      <c r="B1150" s="912" t="str">
        <f>IF($C1128="n.a.","",IF(LOOKUP(A1121,'Hoja de Cálculo'!$S$20:$S$45,'Hoja de Cálculo'!$AD$20:$AD$45)=0,"",IF(A1151="","Coordinador de Departamento: sin asignar","Coordinador de Departamento: asignado")))</f>
        <v/>
      </c>
      <c r="C1150" s="913"/>
      <c r="D1150" s="913"/>
      <c r="E1150" s="913"/>
      <c r="F1150" s="913"/>
      <c r="G1150" s="914"/>
      <c r="I1150" s="915" t="s">
        <v>954</v>
      </c>
      <c r="J1150" s="916"/>
      <c r="K1150" s="917"/>
      <c r="L1150" s="75">
        <f>IF($C1128="n.a.","n.a.",LOOKUP($A1121,'Hoja de Cálculo'!$S$20:$S$45,'Hoja de Cálculo'!W$20:W$45))</f>
        <v>0</v>
      </c>
      <c r="M1150" s="74">
        <f>IF($C1128="n.a.","n.a.",LOOKUP($A1121,'Hoja de Cálculo'!$S$20:$S$45,'Hoja de Cálculo'!X$20:X$45))</f>
        <v>0</v>
      </c>
      <c r="N1150" s="74">
        <f>IF($C1128="n.a.","n.a.",LOOKUP($A1121,'Hoja de Cálculo'!$S$20:$S$45,'Hoja de Cálculo'!Y$20:Y$45))</f>
        <v>0</v>
      </c>
      <c r="O1150" s="74">
        <f>IF($C1128="n.a.","n.a.",LOOKUP($A1121,'Hoja de Cálculo'!$S$20:$S$45,'Hoja de Cálculo'!Z$20:Z$45))</f>
        <v>0</v>
      </c>
      <c r="P1150" s="74">
        <f>IF($C1128="n.a.","n.a.",LOOKUP($A1121,'Hoja de Cálculo'!$S$20:$S$45,'Hoja de Cálculo'!AA$20:AA$45))</f>
        <v>0</v>
      </c>
      <c r="Q1150" s="76">
        <f>+SUM(L1150:P1150)</f>
        <v>0</v>
      </c>
      <c r="R1150" s="77" t="str">
        <f>+IF(R1130=2,LOOKUP($A1121,'Hoja de Cálculo'!$S$20:$S$45,'Hoja de Cálculo'!$AD$20:$AD$45),"")</f>
        <v/>
      </c>
      <c r="S1150" s="77" t="str">
        <f>+IF(S1130=2,LOOKUP($A1121,'Hoja de Cálculo'!$S$20:$S$45,'Hoja de Cálculo'!$AD$20:$AD$45),"")</f>
        <v/>
      </c>
      <c r="T1150" s="77" t="str">
        <f>+IF(T1130=2,LOOKUP($A1121,'Hoja de Cálculo'!$S$20:$S$45,'Hoja de Cálculo'!$AD$20:$AD$45),"")</f>
        <v/>
      </c>
      <c r="U1150" s="77" t="str">
        <f>+IF(U1130=2,LOOKUP($A1121,'Hoja de Cálculo'!$S$20:$S$45,'Hoja de Cálculo'!$AD$20:$AD$45),"")</f>
        <v/>
      </c>
      <c r="V1150" s="77" t="str">
        <f>+IF(V1130=2,LOOKUP($A1121,'Hoja de Cálculo'!$S$20:$S$45,'Hoja de Cálculo'!$AD$20:$AD$45),"")</f>
        <v/>
      </c>
      <c r="W1150" s="70"/>
      <c r="X1150" s="77"/>
      <c r="Y1150" s="77"/>
      <c r="Z1150" s="77"/>
      <c r="AA1150" s="77"/>
      <c r="AE1150" s="1" t="str">
        <f t="shared" si="1336"/>
        <v/>
      </c>
      <c r="AF1150" s="1">
        <f t="shared" si="1356"/>
        <v>0</v>
      </c>
      <c r="AG1150" s="1">
        <f t="shared" ca="1" si="1361"/>
        <v>21</v>
      </c>
      <c r="AH1150" s="1" t="str">
        <f t="shared" si="1357"/>
        <v/>
      </c>
      <c r="AI1150" s="1" t="str">
        <f t="shared" si="1358"/>
        <v/>
      </c>
      <c r="AJ1150" s="1" t="str">
        <f t="shared" si="1359"/>
        <v/>
      </c>
      <c r="AL1150" s="167">
        <f t="shared" ref="AL1150:BE1150" si="1400">+IF($AE1150="CC",SUMIF($R1150:$V1150,AL$9,$R1169:$V1169),0)</f>
        <v>0</v>
      </c>
      <c r="AM1150" s="167">
        <f t="shared" si="1400"/>
        <v>0</v>
      </c>
      <c r="AN1150" s="167">
        <f t="shared" si="1400"/>
        <v>0</v>
      </c>
      <c r="AO1150" s="167">
        <f t="shared" si="1400"/>
        <v>0</v>
      </c>
      <c r="AP1150" s="167">
        <f t="shared" si="1400"/>
        <v>0</v>
      </c>
      <c r="AQ1150" s="167">
        <f t="shared" si="1400"/>
        <v>0</v>
      </c>
      <c r="AR1150" s="167">
        <f t="shared" si="1400"/>
        <v>0</v>
      </c>
      <c r="AS1150" s="167">
        <f t="shared" si="1400"/>
        <v>0</v>
      </c>
      <c r="AT1150" s="167">
        <f t="shared" si="1400"/>
        <v>0</v>
      </c>
      <c r="AU1150" s="167">
        <f t="shared" si="1400"/>
        <v>0</v>
      </c>
      <c r="AV1150" s="167">
        <f t="shared" si="1400"/>
        <v>0</v>
      </c>
      <c r="AW1150" s="167">
        <f t="shared" si="1400"/>
        <v>0</v>
      </c>
      <c r="AX1150" s="167">
        <f t="shared" si="1400"/>
        <v>0</v>
      </c>
      <c r="AY1150" s="167">
        <f t="shared" si="1400"/>
        <v>0</v>
      </c>
      <c r="AZ1150" s="167">
        <f t="shared" si="1400"/>
        <v>0</v>
      </c>
      <c r="BA1150" s="167">
        <f t="shared" si="1400"/>
        <v>0</v>
      </c>
      <c r="BB1150" s="167">
        <f t="shared" si="1400"/>
        <v>0</v>
      </c>
      <c r="BC1150" s="167">
        <f t="shared" si="1400"/>
        <v>0</v>
      </c>
      <c r="BD1150" s="167">
        <f t="shared" si="1400"/>
        <v>0</v>
      </c>
      <c r="BE1150" s="167">
        <f t="shared" si="1400"/>
        <v>0</v>
      </c>
    </row>
    <row r="1151" spans="1:62" ht="15" customHeight="1" thickBot="1">
      <c r="A1151" s="119" t="str">
        <f>+IF(R1151="√",1,IF(S1151="√",1,IF(T1151="√",1,IF(U1151="√",1,IF(V1151="√",1,"")))))</f>
        <v/>
      </c>
      <c r="B1151" s="918" t="str">
        <f>+IF('Formulario 1'!$E$60=2,"",IF(OR(C1128="Educación Física",C1128="Educación Musical",C1128="Educación Religiosa",C1128="Informática Educativa"),IF(D1153=E1153,"Lecciones de Taller Prevocacional asignadas",IF(D1153&gt;E1153,"Lecciones de Taller Prevocacional sin asignar","Lecciones de Taller Prevocacional sobreasignadas")),""))</f>
        <v/>
      </c>
      <c r="C1151" s="919"/>
      <c r="D1151" s="919"/>
      <c r="E1151" s="919"/>
      <c r="F1151" s="919"/>
      <c r="G1151" s="920"/>
      <c r="H1151" s="66"/>
      <c r="I1151" s="849" t="s">
        <v>937</v>
      </c>
      <c r="J1151" s="850"/>
      <c r="K1151" s="851" t="s">
        <v>938</v>
      </c>
      <c r="L1151" s="80" t="str">
        <f>IF(L1150="n.a.","n.a.",IF(L1149&gt;L1150,"E",IF(L1149&lt;L1150,"S","√")))</f>
        <v>√</v>
      </c>
      <c r="M1151" s="79" t="str">
        <f>IF(M1150="n.a.","n.a.",IF(M1149&gt;M1150,"E",IF(M1149&lt;M1150,"S","√")))</f>
        <v>√</v>
      </c>
      <c r="N1151" s="79" t="str">
        <f>IF(N1150="n.a.","n.a.",IF(N1149&gt;N1150,"E",IF(N1149&lt;N1150,"S","√")))</f>
        <v>√</v>
      </c>
      <c r="O1151" s="79" t="str">
        <f>IF(O1150="n.a.","n.a.",IF(O1149&gt;O1150,"E",IF(O1149&lt;O1150,"S","√")))</f>
        <v>√</v>
      </c>
      <c r="P1151" s="79" t="str">
        <f>IF(P1150="n.a.","n.a.",IF(P1149&gt;P1150,"E",IF(P1149&lt;P1150,"S","√")))</f>
        <v>√</v>
      </c>
      <c r="Q1151" s="81" t="str">
        <f>IF($C1128="n.a.","n.a.",IF(L1151="√",IF(M1151="√",IF(N1151="√",IF(O1151="√",IF(P1151="√","√","Er"),"Er"),"Er"),"Er"),"Er"))</f>
        <v>√</v>
      </c>
      <c r="R1151" s="118" t="str">
        <f>IF(R1130=2,IF(R1149&gt;R1150,"E",IF(R1149&lt;R1150,"S","√")),"")</f>
        <v/>
      </c>
      <c r="S1151" s="118" t="str">
        <f>IF(S1130=2,IF(S1149&gt;S1150,"E",IF(S1149&lt;S1150,"S","√")),"")</f>
        <v/>
      </c>
      <c r="T1151" s="118" t="str">
        <f>IF(T1130=2,IF(T1149&gt;T1150,"E",IF(T1149&lt;T1150,"S","√")),"")</f>
        <v/>
      </c>
      <c r="U1151" s="118" t="str">
        <f>IF(U1130=2,IF(U1149&gt;U1150,"E",IF(U1149&lt;U1150,"S","√")),"")</f>
        <v/>
      </c>
      <c r="V1151" s="118" t="str">
        <f>IF(V1130=2,IF(V1149&gt;V1150,"E",IF(V1149&lt;V1150,"S","√")),"")</f>
        <v/>
      </c>
      <c r="AE1151" s="1" t="str">
        <f t="shared" si="1336"/>
        <v/>
      </c>
      <c r="AF1151" s="1">
        <f t="shared" si="1356"/>
        <v>0</v>
      </c>
      <c r="AG1151" s="1">
        <f t="shared" ca="1" si="1361"/>
        <v>21</v>
      </c>
      <c r="AH1151" s="1" t="str">
        <f t="shared" si="1357"/>
        <v/>
      </c>
      <c r="AI1151" s="1" t="str">
        <f t="shared" si="1358"/>
        <v/>
      </c>
      <c r="AJ1151" s="1" t="str">
        <f t="shared" si="1359"/>
        <v/>
      </c>
      <c r="AL1151" s="167">
        <f t="shared" ref="AL1151:BE1151" si="1401">+IF($AE1151="CC",SUMIF($R1151:$V1151,AL$9,$R1170:$V1170),0)</f>
        <v>0</v>
      </c>
      <c r="AM1151" s="167">
        <f t="shared" si="1401"/>
        <v>0</v>
      </c>
      <c r="AN1151" s="167">
        <f t="shared" si="1401"/>
        <v>0</v>
      </c>
      <c r="AO1151" s="167">
        <f t="shared" si="1401"/>
        <v>0</v>
      </c>
      <c r="AP1151" s="167">
        <f t="shared" si="1401"/>
        <v>0</v>
      </c>
      <c r="AQ1151" s="167">
        <f t="shared" si="1401"/>
        <v>0</v>
      </c>
      <c r="AR1151" s="167">
        <f t="shared" si="1401"/>
        <v>0</v>
      </c>
      <c r="AS1151" s="167">
        <f t="shared" si="1401"/>
        <v>0</v>
      </c>
      <c r="AT1151" s="167">
        <f t="shared" si="1401"/>
        <v>0</v>
      </c>
      <c r="AU1151" s="167">
        <f t="shared" si="1401"/>
        <v>0</v>
      </c>
      <c r="AV1151" s="167">
        <f t="shared" si="1401"/>
        <v>0</v>
      </c>
      <c r="AW1151" s="167">
        <f t="shared" si="1401"/>
        <v>0</v>
      </c>
      <c r="AX1151" s="167">
        <f t="shared" si="1401"/>
        <v>0</v>
      </c>
      <c r="AY1151" s="167">
        <f t="shared" si="1401"/>
        <v>0</v>
      </c>
      <c r="AZ1151" s="167">
        <f t="shared" si="1401"/>
        <v>0</v>
      </c>
      <c r="BA1151" s="167">
        <f t="shared" si="1401"/>
        <v>0</v>
      </c>
      <c r="BB1151" s="167">
        <f t="shared" si="1401"/>
        <v>0</v>
      </c>
      <c r="BC1151" s="167">
        <f t="shared" si="1401"/>
        <v>0</v>
      </c>
      <c r="BD1151" s="167">
        <f t="shared" si="1401"/>
        <v>0</v>
      </c>
      <c r="BE1151" s="167">
        <f t="shared" si="1401"/>
        <v>0</v>
      </c>
    </row>
    <row r="1152" spans="1:62" ht="15" customHeight="1" thickBot="1">
      <c r="A1152" s="119"/>
      <c r="B1152" s="921" t="str">
        <f>+IF('Formulario 1'!$E$64=2,"",IF('Cuadro de Personal'!F1153=0,"",IF('Cuadro de Personal'!F1153&lt;'Cuadro de Personal'!G1153,"Lecciones de TIE sobreasignadas",IF('Cuadro de Personal'!F1153&gt;'Cuadro de Personal'!G1153,"Lecciones de TIE sin asignar","Lecciones de TIE asignadas -√-"))))</f>
        <v/>
      </c>
      <c r="C1152" s="922"/>
      <c r="D1152" s="922"/>
      <c r="E1152" s="922"/>
      <c r="F1152" s="922"/>
      <c r="G1152" s="923"/>
      <c r="H1152" s="66"/>
      <c r="I1152" s="157"/>
      <c r="J1152" s="157"/>
      <c r="K1152" s="157"/>
      <c r="L1152" s="118"/>
      <c r="M1152" s="118"/>
      <c r="N1152" s="118"/>
      <c r="O1152" s="118"/>
      <c r="P1152" s="118"/>
      <c r="Q1152" s="118"/>
      <c r="R1152" s="118"/>
      <c r="T1152" s="852" t="str">
        <f>+IF((Q1150-Z1149)&gt;-1,"Lecciones sin asignar en propiedad:","Exceso de lecciones asignadas en propiedad:")</f>
        <v>Lecciones sin asignar en propiedad:</v>
      </c>
      <c r="U1152" s="853"/>
      <c r="V1152" s="853"/>
      <c r="W1152" s="853"/>
      <c r="X1152" s="853"/>
      <c r="Y1152" s="853"/>
      <c r="Z1152" s="853"/>
      <c r="AA1152" s="213">
        <f>+Q1150-Z1149</f>
        <v>0</v>
      </c>
      <c r="AE1152" s="1" t="str">
        <f t="shared" si="1336"/>
        <v/>
      </c>
      <c r="AF1152" s="1">
        <f t="shared" si="1356"/>
        <v>0</v>
      </c>
      <c r="AG1152" s="1">
        <f t="shared" ca="1" si="1361"/>
        <v>21</v>
      </c>
      <c r="AH1152" s="1" t="str">
        <f t="shared" si="1357"/>
        <v/>
      </c>
      <c r="AI1152" s="1" t="str">
        <f t="shared" si="1358"/>
        <v/>
      </c>
      <c r="AJ1152" s="1" t="str">
        <f t="shared" si="1359"/>
        <v/>
      </c>
      <c r="AL1152" s="167">
        <f t="shared" ref="AL1152:BE1152" si="1402">+IF($AE1152="CC",SUMIF($R1152:$V1152,AL$9,$R1171:$V1171),0)</f>
        <v>0</v>
      </c>
      <c r="AM1152" s="167">
        <f t="shared" si="1402"/>
        <v>0</v>
      </c>
      <c r="AN1152" s="167">
        <f t="shared" si="1402"/>
        <v>0</v>
      </c>
      <c r="AO1152" s="167">
        <f t="shared" si="1402"/>
        <v>0</v>
      </c>
      <c r="AP1152" s="167">
        <f t="shared" si="1402"/>
        <v>0</v>
      </c>
      <c r="AQ1152" s="167">
        <f t="shared" si="1402"/>
        <v>0</v>
      </c>
      <c r="AR1152" s="167">
        <f t="shared" si="1402"/>
        <v>0</v>
      </c>
      <c r="AS1152" s="167">
        <f t="shared" si="1402"/>
        <v>0</v>
      </c>
      <c r="AT1152" s="167">
        <f t="shared" si="1402"/>
        <v>0</v>
      </c>
      <c r="AU1152" s="167">
        <f t="shared" si="1402"/>
        <v>0</v>
      </c>
      <c r="AV1152" s="167">
        <f t="shared" si="1402"/>
        <v>0</v>
      </c>
      <c r="AW1152" s="167">
        <f t="shared" si="1402"/>
        <v>0</v>
      </c>
      <c r="AX1152" s="167">
        <f t="shared" si="1402"/>
        <v>0</v>
      </c>
      <c r="AY1152" s="167">
        <f t="shared" si="1402"/>
        <v>0</v>
      </c>
      <c r="AZ1152" s="167">
        <f t="shared" si="1402"/>
        <v>0</v>
      </c>
      <c r="BA1152" s="167">
        <f t="shared" si="1402"/>
        <v>0</v>
      </c>
      <c r="BB1152" s="167">
        <f t="shared" si="1402"/>
        <v>0</v>
      </c>
      <c r="BC1152" s="167">
        <f t="shared" si="1402"/>
        <v>0</v>
      </c>
      <c r="BD1152" s="167">
        <f t="shared" si="1402"/>
        <v>0</v>
      </c>
      <c r="BE1152" s="167">
        <f t="shared" si="1402"/>
        <v>0</v>
      </c>
      <c r="BJ1152" s="1">
        <f>+IF(OR(B1152="",B1152="Lecciones de TIE asignadas -√-"),1,0)</f>
        <v>1</v>
      </c>
    </row>
    <row r="1153" spans="1:59" ht="15" customHeight="1" thickBot="1">
      <c r="A1153" s="119"/>
      <c r="C1153" s="78"/>
      <c r="D1153" s="176">
        <f>IF($C1128="n.a.","n.a.",LOOKUP($A1121,'Hoja de Cálculo'!$S$20:$S$45,'Hoja de Cálculo'!AB$20:AB$45))</f>
        <v>0</v>
      </c>
      <c r="E1153" s="177">
        <f>+IF(R1130=12,R1149,IF(S1130=12,S1149,IF(T1130=12,T1149,IF(U1130=12,U1149,IF(V1130=12,V1149,0)))))</f>
        <v>0</v>
      </c>
      <c r="F1153" s="186">
        <f>IF($C1128="n.a.",0,LOOKUP($A1121,'Hoja de Cálculo'!$S$20:$S$45,'Hoja de Cálculo'!$AL$20:$AL$45))</f>
        <v>0</v>
      </c>
      <c r="G1153" s="177">
        <f>+IF(R1130=9,R1149,0)+IF(S1130=9,S1149,0)+IF(T1130=9,T1149,0)+IF(U1130=9,U1149,0)+IF(V1130=9,V1149,0)</f>
        <v>0</v>
      </c>
      <c r="H1153" s="66"/>
      <c r="I1153" s="157"/>
      <c r="J1153" s="157"/>
      <c r="K1153" s="157"/>
      <c r="L1153" s="118"/>
      <c r="M1153" s="118"/>
      <c r="N1153" s="118"/>
      <c r="O1153" s="118"/>
      <c r="P1153" s="118"/>
      <c r="Q1153" s="854" t="str">
        <f>IF(AA1152&lt;0,IF(AA1153="","Exceso de lecciones en propiedad asignadas en lecciones Co-curriculares","Exceso de lecciones en propiedad sin asignar:"),"")</f>
        <v/>
      </c>
      <c r="R1153" s="855"/>
      <c r="S1153" s="855"/>
      <c r="T1153" s="855"/>
      <c r="U1153" s="855"/>
      <c r="V1153" s="855"/>
      <c r="W1153" s="855"/>
      <c r="X1153" s="855"/>
      <c r="Y1153" s="855"/>
      <c r="Z1153" s="855"/>
      <c r="AA1153" s="156" t="str">
        <f>+IF(AA1152&lt;0,IF(W1149&gt;=Z1149,"",W1149-Z1149),"")</f>
        <v/>
      </c>
      <c r="AE1153" s="1" t="str">
        <f t="shared" si="1336"/>
        <v/>
      </c>
      <c r="AF1153" s="1">
        <f t="shared" si="1356"/>
        <v>0</v>
      </c>
      <c r="AG1153" s="1">
        <f t="shared" ca="1" si="1361"/>
        <v>21</v>
      </c>
      <c r="AH1153" s="1" t="str">
        <f t="shared" si="1357"/>
        <v/>
      </c>
      <c r="AI1153" s="1" t="str">
        <f t="shared" si="1358"/>
        <v/>
      </c>
      <c r="AJ1153" s="1" t="str">
        <f t="shared" si="1359"/>
        <v/>
      </c>
      <c r="AL1153" s="167">
        <f t="shared" ref="AL1153:BE1153" si="1403">+IF($AE1153="CC",SUMIF($R1153:$V1153,AL$9,$R1172:$V1172),0)</f>
        <v>0</v>
      </c>
      <c r="AM1153" s="167">
        <f t="shared" si="1403"/>
        <v>0</v>
      </c>
      <c r="AN1153" s="167">
        <f t="shared" si="1403"/>
        <v>0</v>
      </c>
      <c r="AO1153" s="167">
        <f t="shared" si="1403"/>
        <v>0</v>
      </c>
      <c r="AP1153" s="167">
        <f t="shared" si="1403"/>
        <v>0</v>
      </c>
      <c r="AQ1153" s="167">
        <f t="shared" si="1403"/>
        <v>0</v>
      </c>
      <c r="AR1153" s="167">
        <f t="shared" si="1403"/>
        <v>0</v>
      </c>
      <c r="AS1153" s="167">
        <f t="shared" si="1403"/>
        <v>0</v>
      </c>
      <c r="AT1153" s="167">
        <f t="shared" si="1403"/>
        <v>0</v>
      </c>
      <c r="AU1153" s="167">
        <f t="shared" si="1403"/>
        <v>0</v>
      </c>
      <c r="AV1153" s="167">
        <f t="shared" si="1403"/>
        <v>0</v>
      </c>
      <c r="AW1153" s="167">
        <f t="shared" si="1403"/>
        <v>0</v>
      </c>
      <c r="AX1153" s="167">
        <f t="shared" si="1403"/>
        <v>0</v>
      </c>
      <c r="AY1153" s="167">
        <f t="shared" si="1403"/>
        <v>0</v>
      </c>
      <c r="AZ1153" s="167">
        <f t="shared" si="1403"/>
        <v>0</v>
      </c>
      <c r="BA1153" s="167">
        <f t="shared" si="1403"/>
        <v>0</v>
      </c>
      <c r="BB1153" s="167">
        <f t="shared" si="1403"/>
        <v>0</v>
      </c>
      <c r="BC1153" s="167">
        <f t="shared" si="1403"/>
        <v>0</v>
      </c>
      <c r="BD1153" s="167">
        <f t="shared" si="1403"/>
        <v>0</v>
      </c>
      <c r="BE1153" s="167">
        <f t="shared" si="1403"/>
        <v>0</v>
      </c>
      <c r="BG1153" s="167">
        <f>+IF(AA1153&lt;0,-AA1153,0)</f>
        <v>0</v>
      </c>
    </row>
    <row r="1154" spans="1:59" ht="7.5" customHeight="1" thickBot="1">
      <c r="C1154" s="78"/>
      <c r="D1154" s="78"/>
      <c r="E1154" s="78"/>
      <c r="F1154" s="78"/>
      <c r="G1154" s="78"/>
      <c r="AE1154" s="1" t="str">
        <f t="shared" si="1336"/>
        <v/>
      </c>
      <c r="AF1154" s="1">
        <f t="shared" si="1356"/>
        <v>0</v>
      </c>
      <c r="AG1154" s="1">
        <f t="shared" ca="1" si="1361"/>
        <v>21</v>
      </c>
      <c r="AH1154" s="1" t="str">
        <f t="shared" si="1357"/>
        <v/>
      </c>
      <c r="AI1154" s="1" t="str">
        <f t="shared" si="1358"/>
        <v/>
      </c>
      <c r="AJ1154" s="1" t="str">
        <f t="shared" si="1359"/>
        <v/>
      </c>
      <c r="AL1154" s="167">
        <f t="shared" ref="AL1154:BE1154" si="1404">+IF($AE1154="CC",SUMIF($R1154:$V1154,AL$9,$R1173:$V1173),0)</f>
        <v>0</v>
      </c>
      <c r="AM1154" s="167">
        <f t="shared" si="1404"/>
        <v>0</v>
      </c>
      <c r="AN1154" s="167">
        <f t="shared" si="1404"/>
        <v>0</v>
      </c>
      <c r="AO1154" s="167">
        <f t="shared" si="1404"/>
        <v>0</v>
      </c>
      <c r="AP1154" s="167">
        <f t="shared" si="1404"/>
        <v>0</v>
      </c>
      <c r="AQ1154" s="167">
        <f t="shared" si="1404"/>
        <v>0</v>
      </c>
      <c r="AR1154" s="167">
        <f t="shared" si="1404"/>
        <v>0</v>
      </c>
      <c r="AS1154" s="167">
        <f t="shared" si="1404"/>
        <v>0</v>
      </c>
      <c r="AT1154" s="167">
        <f t="shared" si="1404"/>
        <v>0</v>
      </c>
      <c r="AU1154" s="167">
        <f t="shared" si="1404"/>
        <v>0</v>
      </c>
      <c r="AV1154" s="167">
        <f t="shared" si="1404"/>
        <v>0</v>
      </c>
      <c r="AW1154" s="167">
        <f t="shared" si="1404"/>
        <v>0</v>
      </c>
      <c r="AX1154" s="167">
        <f t="shared" si="1404"/>
        <v>0</v>
      </c>
      <c r="AY1154" s="167">
        <f t="shared" si="1404"/>
        <v>0</v>
      </c>
      <c r="AZ1154" s="167">
        <f t="shared" si="1404"/>
        <v>0</v>
      </c>
      <c r="BA1154" s="167">
        <f t="shared" si="1404"/>
        <v>0</v>
      </c>
      <c r="BB1154" s="167">
        <f t="shared" si="1404"/>
        <v>0</v>
      </c>
      <c r="BC1154" s="167">
        <f t="shared" si="1404"/>
        <v>0</v>
      </c>
      <c r="BD1154" s="167">
        <f t="shared" si="1404"/>
        <v>0</v>
      </c>
      <c r="BE1154" s="167">
        <f t="shared" si="1404"/>
        <v>0</v>
      </c>
      <c r="BG1154" s="167"/>
    </row>
    <row r="1155" spans="1:59" ht="15.75" customHeight="1">
      <c r="C1155" s="856" t="s">
        <v>939</v>
      </c>
      <c r="D1155" s="857"/>
      <c r="E1155" s="857"/>
      <c r="F1155" s="303"/>
      <c r="G1155" s="303"/>
      <c r="H1155" s="303"/>
      <c r="I1155" s="303"/>
      <c r="J1155" s="303"/>
      <c r="K1155" s="303"/>
      <c r="L1155" s="303"/>
      <c r="M1155" s="303"/>
      <c r="N1155" s="303"/>
      <c r="O1155" s="303"/>
      <c r="P1155" s="303"/>
      <c r="Q1155" s="303"/>
      <c r="R1155" s="303"/>
      <c r="S1155" s="303"/>
      <c r="T1155" s="303"/>
      <c r="U1155" s="303"/>
      <c r="V1155" s="303"/>
      <c r="W1155" s="303"/>
      <c r="X1155" s="168"/>
      <c r="Y1155" s="303"/>
      <c r="Z1155" s="303"/>
      <c r="AA1155" s="82"/>
      <c r="AE1155" s="1" t="str">
        <f t="shared" si="1336"/>
        <v/>
      </c>
      <c r="AF1155" s="1">
        <f t="shared" ca="1" si="1356"/>
        <v>0</v>
      </c>
      <c r="AG1155" s="1">
        <f t="shared" ca="1" si="1361"/>
        <v>21</v>
      </c>
      <c r="AH1155" s="1" t="str">
        <f t="shared" ca="1" si="1357"/>
        <v/>
      </c>
      <c r="AI1155" s="1" t="str">
        <f t="shared" ca="1" si="1358"/>
        <v/>
      </c>
      <c r="AJ1155" s="1" t="str">
        <f t="shared" ca="1" si="1359"/>
        <v/>
      </c>
      <c r="AL1155" s="167">
        <f t="shared" ref="AL1155:BE1155" si="1405">+IF($AE1155="CC",SUMIF($R1155:$V1155,AL$9,$R1174:$V1174),0)</f>
        <v>0</v>
      </c>
      <c r="AM1155" s="167">
        <f t="shared" si="1405"/>
        <v>0</v>
      </c>
      <c r="AN1155" s="167">
        <f t="shared" si="1405"/>
        <v>0</v>
      </c>
      <c r="AO1155" s="167">
        <f t="shared" si="1405"/>
        <v>0</v>
      </c>
      <c r="AP1155" s="167">
        <f t="shared" si="1405"/>
        <v>0</v>
      </c>
      <c r="AQ1155" s="167">
        <f t="shared" si="1405"/>
        <v>0</v>
      </c>
      <c r="AR1155" s="167">
        <f t="shared" si="1405"/>
        <v>0</v>
      </c>
      <c r="AS1155" s="167">
        <f t="shared" si="1405"/>
        <v>0</v>
      </c>
      <c r="AT1155" s="167">
        <f t="shared" si="1405"/>
        <v>0</v>
      </c>
      <c r="AU1155" s="167">
        <f t="shared" si="1405"/>
        <v>0</v>
      </c>
      <c r="AV1155" s="167">
        <f t="shared" si="1405"/>
        <v>0</v>
      </c>
      <c r="AW1155" s="167">
        <f t="shared" si="1405"/>
        <v>0</v>
      </c>
      <c r="AX1155" s="167">
        <f t="shared" si="1405"/>
        <v>0</v>
      </c>
      <c r="AY1155" s="167">
        <f t="shared" si="1405"/>
        <v>0</v>
      </c>
      <c r="AZ1155" s="167">
        <f t="shared" si="1405"/>
        <v>0</v>
      </c>
      <c r="BA1155" s="167">
        <f t="shared" si="1405"/>
        <v>0</v>
      </c>
      <c r="BB1155" s="167">
        <f t="shared" si="1405"/>
        <v>0</v>
      </c>
      <c r="BC1155" s="167">
        <f t="shared" si="1405"/>
        <v>0</v>
      </c>
      <c r="BD1155" s="167">
        <f t="shared" si="1405"/>
        <v>0</v>
      </c>
      <c r="BE1155" s="167">
        <f t="shared" si="1405"/>
        <v>0</v>
      </c>
      <c r="BG1155" s="167"/>
    </row>
    <row r="1156" spans="1:59" ht="15.75" customHeight="1">
      <c r="C1156" s="836" t="s">
        <v>940</v>
      </c>
      <c r="D1156" s="837"/>
      <c r="E1156" s="837"/>
      <c r="F1156" s="837"/>
      <c r="G1156" s="837"/>
      <c r="H1156" s="837"/>
      <c r="I1156" s="837"/>
      <c r="J1156" s="837"/>
      <c r="K1156" s="837"/>
      <c r="L1156" s="837"/>
      <c r="M1156" s="837"/>
      <c r="N1156" s="837"/>
      <c r="O1156" s="837"/>
      <c r="P1156" s="837"/>
      <c r="Q1156" s="837"/>
      <c r="R1156" s="837"/>
      <c r="S1156" s="837"/>
      <c r="T1156" s="837"/>
      <c r="U1156" s="837"/>
      <c r="V1156" s="837"/>
      <c r="W1156" s="837"/>
      <c r="X1156" s="837"/>
      <c r="Y1156" s="837"/>
      <c r="Z1156" s="837"/>
      <c r="AA1156" s="838"/>
      <c r="AE1156" s="1" t="str">
        <f t="shared" si="1336"/>
        <v/>
      </c>
      <c r="AF1156" s="1">
        <f t="shared" si="1356"/>
        <v>0</v>
      </c>
      <c r="AG1156" s="1">
        <f t="shared" ca="1" si="1361"/>
        <v>21</v>
      </c>
      <c r="AH1156" s="1" t="str">
        <f t="shared" si="1357"/>
        <v/>
      </c>
      <c r="AI1156" s="1" t="str">
        <f t="shared" si="1358"/>
        <v/>
      </c>
      <c r="AJ1156" s="1" t="str">
        <f t="shared" si="1359"/>
        <v/>
      </c>
      <c r="AL1156" s="167">
        <f t="shared" ref="AL1156:BE1156" si="1406">+IF($AE1156="CC",SUMIF($R1156:$V1156,AL$9,$R1175:$V1175),0)</f>
        <v>0</v>
      </c>
      <c r="AM1156" s="167">
        <f t="shared" si="1406"/>
        <v>0</v>
      </c>
      <c r="AN1156" s="167">
        <f t="shared" si="1406"/>
        <v>0</v>
      </c>
      <c r="AO1156" s="167">
        <f t="shared" si="1406"/>
        <v>0</v>
      </c>
      <c r="AP1156" s="167">
        <f t="shared" si="1406"/>
        <v>0</v>
      </c>
      <c r="AQ1156" s="167">
        <f t="shared" si="1406"/>
        <v>0</v>
      </c>
      <c r="AR1156" s="167">
        <f t="shared" si="1406"/>
        <v>0</v>
      </c>
      <c r="AS1156" s="167">
        <f t="shared" si="1406"/>
        <v>0</v>
      </c>
      <c r="AT1156" s="167">
        <f t="shared" si="1406"/>
        <v>0</v>
      </c>
      <c r="AU1156" s="167">
        <f t="shared" si="1406"/>
        <v>0</v>
      </c>
      <c r="AV1156" s="167">
        <f t="shared" si="1406"/>
        <v>0</v>
      </c>
      <c r="AW1156" s="167">
        <f t="shared" si="1406"/>
        <v>0</v>
      </c>
      <c r="AX1156" s="167">
        <f t="shared" si="1406"/>
        <v>0</v>
      </c>
      <c r="AY1156" s="167">
        <f t="shared" si="1406"/>
        <v>0</v>
      </c>
      <c r="AZ1156" s="167">
        <f t="shared" si="1406"/>
        <v>0</v>
      </c>
      <c r="BA1156" s="167">
        <f t="shared" si="1406"/>
        <v>0</v>
      </c>
      <c r="BB1156" s="167">
        <f t="shared" si="1406"/>
        <v>0</v>
      </c>
      <c r="BC1156" s="167">
        <f t="shared" si="1406"/>
        <v>0</v>
      </c>
      <c r="BD1156" s="167">
        <f t="shared" si="1406"/>
        <v>0</v>
      </c>
      <c r="BE1156" s="167">
        <f t="shared" si="1406"/>
        <v>0</v>
      </c>
      <c r="BG1156" s="167"/>
    </row>
    <row r="1157" spans="1:59" ht="15.75" customHeight="1">
      <c r="C1157" s="836" t="s">
        <v>1025</v>
      </c>
      <c r="D1157" s="837"/>
      <c r="E1157" s="837"/>
      <c r="F1157" s="837"/>
      <c r="G1157" s="837"/>
      <c r="H1157" s="837"/>
      <c r="I1157" s="837"/>
      <c r="J1157" s="837"/>
      <c r="K1157" s="837"/>
      <c r="L1157" s="837"/>
      <c r="M1157" s="837"/>
      <c r="N1157" s="837"/>
      <c r="O1157" s="837"/>
      <c r="P1157" s="837"/>
      <c r="Q1157" s="837"/>
      <c r="R1157" s="837"/>
      <c r="S1157" s="837"/>
      <c r="T1157" s="837"/>
      <c r="U1157" s="837"/>
      <c r="V1157" s="837"/>
      <c r="W1157" s="837"/>
      <c r="X1157" s="837"/>
      <c r="Y1157" s="837"/>
      <c r="Z1157" s="837"/>
      <c r="AA1157" s="838"/>
      <c r="AE1157" s="1" t="str">
        <f t="shared" si="1336"/>
        <v/>
      </c>
      <c r="AF1157" s="1">
        <f t="shared" si="1356"/>
        <v>0</v>
      </c>
      <c r="AG1157" s="1">
        <f t="shared" ca="1" si="1361"/>
        <v>21</v>
      </c>
      <c r="AH1157" s="1" t="str">
        <f t="shared" si="1357"/>
        <v/>
      </c>
      <c r="AI1157" s="1" t="str">
        <f t="shared" si="1358"/>
        <v/>
      </c>
      <c r="AJ1157" s="1" t="str">
        <f t="shared" si="1359"/>
        <v/>
      </c>
      <c r="AL1157" s="167">
        <f t="shared" ref="AL1157:BE1157" si="1407">+IF($AE1157="CC",SUMIF($R1157:$V1157,AL$9,$R1176:$V1176),0)</f>
        <v>0</v>
      </c>
      <c r="AM1157" s="167">
        <f t="shared" si="1407"/>
        <v>0</v>
      </c>
      <c r="AN1157" s="167">
        <f t="shared" si="1407"/>
        <v>0</v>
      </c>
      <c r="AO1157" s="167">
        <f t="shared" si="1407"/>
        <v>0</v>
      </c>
      <c r="AP1157" s="167">
        <f t="shared" si="1407"/>
        <v>0</v>
      </c>
      <c r="AQ1157" s="167">
        <f t="shared" si="1407"/>
        <v>0</v>
      </c>
      <c r="AR1157" s="167">
        <f t="shared" si="1407"/>
        <v>0</v>
      </c>
      <c r="AS1157" s="167">
        <f t="shared" si="1407"/>
        <v>0</v>
      </c>
      <c r="AT1157" s="167">
        <f t="shared" si="1407"/>
        <v>0</v>
      </c>
      <c r="AU1157" s="167">
        <f t="shared" si="1407"/>
        <v>0</v>
      </c>
      <c r="AV1157" s="167">
        <f t="shared" si="1407"/>
        <v>0</v>
      </c>
      <c r="AW1157" s="167">
        <f t="shared" si="1407"/>
        <v>0</v>
      </c>
      <c r="AX1157" s="167">
        <f t="shared" si="1407"/>
        <v>0</v>
      </c>
      <c r="AY1157" s="167">
        <f t="shared" si="1407"/>
        <v>0</v>
      </c>
      <c r="AZ1157" s="167">
        <f t="shared" si="1407"/>
        <v>0</v>
      </c>
      <c r="BA1157" s="167">
        <f t="shared" si="1407"/>
        <v>0</v>
      </c>
      <c r="BB1157" s="167">
        <f t="shared" si="1407"/>
        <v>0</v>
      </c>
      <c r="BC1157" s="167">
        <f t="shared" si="1407"/>
        <v>0</v>
      </c>
      <c r="BD1157" s="167">
        <f t="shared" si="1407"/>
        <v>0</v>
      </c>
      <c r="BE1157" s="167">
        <f t="shared" si="1407"/>
        <v>0</v>
      </c>
      <c r="BG1157" s="167"/>
    </row>
    <row r="1158" spans="1:59">
      <c r="C1158" s="839" t="s">
        <v>1022</v>
      </c>
      <c r="D1158" s="837"/>
      <c r="E1158" s="837"/>
      <c r="F1158" s="837"/>
      <c r="G1158" s="837"/>
      <c r="H1158" s="837"/>
      <c r="I1158" s="837"/>
      <c r="J1158" s="837"/>
      <c r="K1158" s="837"/>
      <c r="L1158" s="837"/>
      <c r="M1158" s="837"/>
      <c r="N1158" s="837"/>
      <c r="O1158" s="837"/>
      <c r="P1158" s="837"/>
      <c r="Q1158" s="837"/>
      <c r="R1158" s="837"/>
      <c r="S1158" s="837"/>
      <c r="T1158" s="837"/>
      <c r="U1158" s="837"/>
      <c r="V1158" s="837"/>
      <c r="W1158" s="837"/>
      <c r="X1158" s="837"/>
      <c r="Y1158" s="837"/>
      <c r="Z1158" s="837"/>
      <c r="AA1158" s="838"/>
      <c r="AE1158" s="1" t="str">
        <f t="shared" si="1336"/>
        <v/>
      </c>
      <c r="AF1158" s="1">
        <f t="shared" si="1356"/>
        <v>0</v>
      </c>
      <c r="AG1158" s="1">
        <f t="shared" ca="1" si="1361"/>
        <v>21</v>
      </c>
      <c r="AH1158" s="1" t="str">
        <f t="shared" si="1357"/>
        <v/>
      </c>
      <c r="AI1158" s="1" t="str">
        <f t="shared" si="1358"/>
        <v/>
      </c>
      <c r="AJ1158" s="1" t="str">
        <f t="shared" si="1359"/>
        <v/>
      </c>
      <c r="AL1158" s="167">
        <f t="shared" ref="AL1158:BE1158" si="1408">+IF($AE1158="CC",SUMIF($R1158:$V1158,AL$9,$R1177:$V1177),0)</f>
        <v>0</v>
      </c>
      <c r="AM1158" s="167">
        <f t="shared" si="1408"/>
        <v>0</v>
      </c>
      <c r="AN1158" s="167">
        <f t="shared" si="1408"/>
        <v>0</v>
      </c>
      <c r="AO1158" s="167">
        <f t="shared" si="1408"/>
        <v>0</v>
      </c>
      <c r="AP1158" s="167">
        <f t="shared" si="1408"/>
        <v>0</v>
      </c>
      <c r="AQ1158" s="167">
        <f t="shared" si="1408"/>
        <v>0</v>
      </c>
      <c r="AR1158" s="167">
        <f t="shared" si="1408"/>
        <v>0</v>
      </c>
      <c r="AS1158" s="167">
        <f t="shared" si="1408"/>
        <v>0</v>
      </c>
      <c r="AT1158" s="167">
        <f t="shared" si="1408"/>
        <v>0</v>
      </c>
      <c r="AU1158" s="167">
        <f t="shared" si="1408"/>
        <v>0</v>
      </c>
      <c r="AV1158" s="167">
        <f t="shared" si="1408"/>
        <v>0</v>
      </c>
      <c r="AW1158" s="167">
        <f t="shared" si="1408"/>
        <v>0</v>
      </c>
      <c r="AX1158" s="167">
        <f t="shared" si="1408"/>
        <v>0</v>
      </c>
      <c r="AY1158" s="167">
        <f t="shared" si="1408"/>
        <v>0</v>
      </c>
      <c r="AZ1158" s="167">
        <f t="shared" si="1408"/>
        <v>0</v>
      </c>
      <c r="BA1158" s="167">
        <f t="shared" si="1408"/>
        <v>0</v>
      </c>
      <c r="BB1158" s="167">
        <f t="shared" si="1408"/>
        <v>0</v>
      </c>
      <c r="BC1158" s="167">
        <f t="shared" si="1408"/>
        <v>0</v>
      </c>
      <c r="BD1158" s="167">
        <f t="shared" si="1408"/>
        <v>0</v>
      </c>
      <c r="BE1158" s="167">
        <f t="shared" si="1408"/>
        <v>0</v>
      </c>
      <c r="BG1158" s="167"/>
    </row>
    <row r="1159" spans="1:59" ht="15" customHeight="1">
      <c r="C1159" s="836" t="s">
        <v>941</v>
      </c>
      <c r="D1159" s="837"/>
      <c r="E1159" s="837"/>
      <c r="F1159" s="837"/>
      <c r="G1159" s="837"/>
      <c r="H1159" s="837"/>
      <c r="I1159" s="837"/>
      <c r="J1159" s="837"/>
      <c r="K1159" s="837"/>
      <c r="L1159" s="837"/>
      <c r="M1159" s="837"/>
      <c r="N1159" s="837"/>
      <c r="O1159" s="837"/>
      <c r="P1159" s="837"/>
      <c r="Q1159" s="837"/>
      <c r="R1159" s="837"/>
      <c r="S1159" s="837"/>
      <c r="T1159" s="837"/>
      <c r="U1159" s="837"/>
      <c r="V1159" s="837"/>
      <c r="W1159" s="837"/>
      <c r="X1159" s="837"/>
      <c r="Y1159" s="837"/>
      <c r="Z1159" s="837"/>
      <c r="AA1159" s="838"/>
      <c r="AE1159" s="1" t="str">
        <f t="shared" si="1336"/>
        <v/>
      </c>
      <c r="AF1159" s="1">
        <f t="shared" si="1356"/>
        <v>0</v>
      </c>
      <c r="AG1159" s="1">
        <f t="shared" ca="1" si="1361"/>
        <v>21</v>
      </c>
      <c r="AH1159" s="1" t="str">
        <f t="shared" si="1357"/>
        <v/>
      </c>
      <c r="AI1159" s="1" t="str">
        <f t="shared" si="1358"/>
        <v/>
      </c>
      <c r="AJ1159" s="1" t="str">
        <f t="shared" si="1359"/>
        <v/>
      </c>
      <c r="AL1159" s="167">
        <f t="shared" ref="AL1159:BE1159" si="1409">+IF($AE1159="CC",SUMIF($R1159:$V1159,AL$9,$R1178:$V1178),0)</f>
        <v>0</v>
      </c>
      <c r="AM1159" s="167">
        <f t="shared" si="1409"/>
        <v>0</v>
      </c>
      <c r="AN1159" s="167">
        <f t="shared" si="1409"/>
        <v>0</v>
      </c>
      <c r="AO1159" s="167">
        <f t="shared" si="1409"/>
        <v>0</v>
      </c>
      <c r="AP1159" s="167">
        <f t="shared" si="1409"/>
        <v>0</v>
      </c>
      <c r="AQ1159" s="167">
        <f t="shared" si="1409"/>
        <v>0</v>
      </c>
      <c r="AR1159" s="167">
        <f t="shared" si="1409"/>
        <v>0</v>
      </c>
      <c r="AS1159" s="167">
        <f t="shared" si="1409"/>
        <v>0</v>
      </c>
      <c r="AT1159" s="167">
        <f t="shared" si="1409"/>
        <v>0</v>
      </c>
      <c r="AU1159" s="167">
        <f t="shared" si="1409"/>
        <v>0</v>
      </c>
      <c r="AV1159" s="167">
        <f t="shared" si="1409"/>
        <v>0</v>
      </c>
      <c r="AW1159" s="167">
        <f t="shared" si="1409"/>
        <v>0</v>
      </c>
      <c r="AX1159" s="167">
        <f t="shared" si="1409"/>
        <v>0</v>
      </c>
      <c r="AY1159" s="167">
        <f t="shared" si="1409"/>
        <v>0</v>
      </c>
      <c r="AZ1159" s="167">
        <f t="shared" si="1409"/>
        <v>0</v>
      </c>
      <c r="BA1159" s="167">
        <f t="shared" si="1409"/>
        <v>0</v>
      </c>
      <c r="BB1159" s="167">
        <f t="shared" si="1409"/>
        <v>0</v>
      </c>
      <c r="BC1159" s="167">
        <f t="shared" si="1409"/>
        <v>0</v>
      </c>
      <c r="BD1159" s="167">
        <f t="shared" si="1409"/>
        <v>0</v>
      </c>
      <c r="BE1159" s="167">
        <f t="shared" si="1409"/>
        <v>0</v>
      </c>
      <c r="BG1159" s="167"/>
    </row>
    <row r="1160" spans="1:59" ht="15" customHeight="1" thickBot="1">
      <c r="C1160" s="840" t="s">
        <v>942</v>
      </c>
      <c r="D1160" s="841"/>
      <c r="E1160" s="841"/>
      <c r="F1160" s="841"/>
      <c r="G1160" s="841"/>
      <c r="H1160" s="841"/>
      <c r="I1160" s="841"/>
      <c r="J1160" s="841"/>
      <c r="K1160" s="841"/>
      <c r="L1160" s="841"/>
      <c r="M1160" s="841"/>
      <c r="N1160" s="841"/>
      <c r="O1160" s="841"/>
      <c r="P1160" s="841"/>
      <c r="Q1160" s="841"/>
      <c r="R1160" s="841"/>
      <c r="S1160" s="841"/>
      <c r="T1160" s="841"/>
      <c r="U1160" s="841"/>
      <c r="V1160" s="841"/>
      <c r="W1160" s="841"/>
      <c r="X1160" s="841"/>
      <c r="Y1160" s="841"/>
      <c r="Z1160" s="841"/>
      <c r="AA1160" s="842"/>
      <c r="AE1160" s="1" t="str">
        <f t="shared" si="1336"/>
        <v/>
      </c>
      <c r="AF1160" s="1">
        <f t="shared" si="1356"/>
        <v>0</v>
      </c>
      <c r="AG1160" s="1">
        <f t="shared" ca="1" si="1361"/>
        <v>21</v>
      </c>
      <c r="AH1160" s="1" t="str">
        <f t="shared" si="1357"/>
        <v/>
      </c>
      <c r="AI1160" s="1" t="str">
        <f t="shared" si="1358"/>
        <v/>
      </c>
      <c r="AJ1160" s="1" t="str">
        <f t="shared" si="1359"/>
        <v/>
      </c>
      <c r="AL1160" s="167">
        <f t="shared" ref="AL1160:BE1160" si="1410">+IF($AE1160="CC",SUMIF($R1160:$V1160,AL$9,$R1179:$V1179),0)</f>
        <v>0</v>
      </c>
      <c r="AM1160" s="167">
        <f t="shared" si="1410"/>
        <v>0</v>
      </c>
      <c r="AN1160" s="167">
        <f t="shared" si="1410"/>
        <v>0</v>
      </c>
      <c r="AO1160" s="167">
        <f t="shared" si="1410"/>
        <v>0</v>
      </c>
      <c r="AP1160" s="167">
        <f t="shared" si="1410"/>
        <v>0</v>
      </c>
      <c r="AQ1160" s="167">
        <f t="shared" si="1410"/>
        <v>0</v>
      </c>
      <c r="AR1160" s="167">
        <f t="shared" si="1410"/>
        <v>0</v>
      </c>
      <c r="AS1160" s="167">
        <f t="shared" si="1410"/>
        <v>0</v>
      </c>
      <c r="AT1160" s="167">
        <f t="shared" si="1410"/>
        <v>0</v>
      </c>
      <c r="AU1160" s="167">
        <f t="shared" si="1410"/>
        <v>0</v>
      </c>
      <c r="AV1160" s="167">
        <f t="shared" si="1410"/>
        <v>0</v>
      </c>
      <c r="AW1160" s="167">
        <f t="shared" si="1410"/>
        <v>0</v>
      </c>
      <c r="AX1160" s="167">
        <f t="shared" si="1410"/>
        <v>0</v>
      </c>
      <c r="AY1160" s="167">
        <f t="shared" si="1410"/>
        <v>0</v>
      </c>
      <c r="AZ1160" s="167">
        <f t="shared" si="1410"/>
        <v>0</v>
      </c>
      <c r="BA1160" s="167">
        <f t="shared" si="1410"/>
        <v>0</v>
      </c>
      <c r="BB1160" s="167">
        <f t="shared" si="1410"/>
        <v>0</v>
      </c>
      <c r="BC1160" s="167">
        <f t="shared" si="1410"/>
        <v>0</v>
      </c>
      <c r="BD1160" s="167">
        <f t="shared" si="1410"/>
        <v>0</v>
      </c>
      <c r="BE1160" s="167">
        <f t="shared" si="1410"/>
        <v>0</v>
      </c>
      <c r="BG1160" s="167"/>
    </row>
    <row r="1161" spans="1:59" ht="7.5" customHeight="1" thickBot="1">
      <c r="AE1161" s="1" t="str">
        <f t="shared" si="1336"/>
        <v/>
      </c>
      <c r="AF1161" s="1">
        <f t="shared" si="1356"/>
        <v>0</v>
      </c>
      <c r="AG1161" s="1">
        <f t="shared" ca="1" si="1361"/>
        <v>21</v>
      </c>
      <c r="AH1161" s="1" t="str">
        <f t="shared" si="1357"/>
        <v/>
      </c>
      <c r="AI1161" s="1" t="str">
        <f t="shared" si="1358"/>
        <v/>
      </c>
      <c r="AJ1161" s="1" t="str">
        <f t="shared" si="1359"/>
        <v/>
      </c>
      <c r="AL1161" s="167">
        <f t="shared" ref="AL1161:BE1161" si="1411">+IF($AE1161="CC",SUMIF($R1161:$V1161,AL$9,$R1180:$V1180),0)</f>
        <v>0</v>
      </c>
      <c r="AM1161" s="167">
        <f t="shared" si="1411"/>
        <v>0</v>
      </c>
      <c r="AN1161" s="167">
        <f t="shared" si="1411"/>
        <v>0</v>
      </c>
      <c r="AO1161" s="167">
        <f t="shared" si="1411"/>
        <v>0</v>
      </c>
      <c r="AP1161" s="167">
        <f t="shared" si="1411"/>
        <v>0</v>
      </c>
      <c r="AQ1161" s="167">
        <f t="shared" si="1411"/>
        <v>0</v>
      </c>
      <c r="AR1161" s="167">
        <f t="shared" si="1411"/>
        <v>0</v>
      </c>
      <c r="AS1161" s="167">
        <f t="shared" si="1411"/>
        <v>0</v>
      </c>
      <c r="AT1161" s="167">
        <f t="shared" si="1411"/>
        <v>0</v>
      </c>
      <c r="AU1161" s="167">
        <f t="shared" si="1411"/>
        <v>0</v>
      </c>
      <c r="AV1161" s="167">
        <f t="shared" si="1411"/>
        <v>0</v>
      </c>
      <c r="AW1161" s="167">
        <f t="shared" si="1411"/>
        <v>0</v>
      </c>
      <c r="AX1161" s="167">
        <f t="shared" si="1411"/>
        <v>0</v>
      </c>
      <c r="AY1161" s="167">
        <f t="shared" si="1411"/>
        <v>0</v>
      </c>
      <c r="AZ1161" s="167">
        <f t="shared" si="1411"/>
        <v>0</v>
      </c>
      <c r="BA1161" s="167">
        <f t="shared" si="1411"/>
        <v>0</v>
      </c>
      <c r="BB1161" s="167">
        <f t="shared" si="1411"/>
        <v>0</v>
      </c>
      <c r="BC1161" s="167">
        <f t="shared" si="1411"/>
        <v>0</v>
      </c>
      <c r="BD1161" s="167">
        <f t="shared" si="1411"/>
        <v>0</v>
      </c>
      <c r="BE1161" s="167">
        <f t="shared" si="1411"/>
        <v>0</v>
      </c>
      <c r="BG1161" s="167"/>
    </row>
    <row r="1162" spans="1:59">
      <c r="C1162" s="83" t="s">
        <v>943</v>
      </c>
      <c r="D1162" s="84"/>
      <c r="E1162" s="84"/>
      <c r="F1162" s="84"/>
      <c r="G1162" s="84"/>
      <c r="H1162" s="84"/>
      <c r="I1162" s="84"/>
      <c r="J1162" s="84"/>
      <c r="K1162" s="84"/>
      <c r="L1162" s="84"/>
      <c r="M1162" s="84"/>
      <c r="N1162" s="84"/>
      <c r="O1162" s="84"/>
      <c r="P1162" s="84"/>
      <c r="Q1162" s="84"/>
      <c r="R1162" s="84"/>
      <c r="S1162" s="84"/>
      <c r="T1162" s="84"/>
      <c r="U1162" s="84"/>
      <c r="V1162" s="84"/>
      <c r="W1162" s="84"/>
      <c r="X1162" s="169"/>
      <c r="Y1162" s="84"/>
      <c r="Z1162" s="84"/>
      <c r="AA1162" s="85"/>
      <c r="AE1162" s="1" t="str">
        <f t="shared" si="1336"/>
        <v/>
      </c>
      <c r="AF1162" s="1">
        <f t="shared" si="1356"/>
        <v>0</v>
      </c>
      <c r="AG1162" s="1">
        <f t="shared" ca="1" si="1361"/>
        <v>21</v>
      </c>
      <c r="AH1162" s="1" t="str">
        <f t="shared" si="1357"/>
        <v/>
      </c>
      <c r="AI1162" s="1" t="str">
        <f t="shared" si="1358"/>
        <v/>
      </c>
      <c r="AJ1162" s="1" t="str">
        <f t="shared" si="1359"/>
        <v/>
      </c>
      <c r="AL1162" s="167">
        <f t="shared" ref="AL1162:BE1162" si="1412">+IF($AE1162="CC",SUMIF($R1162:$V1162,AL$9,$R1181:$V1181),0)</f>
        <v>0</v>
      </c>
      <c r="AM1162" s="167">
        <f t="shared" si="1412"/>
        <v>0</v>
      </c>
      <c r="AN1162" s="167">
        <f t="shared" si="1412"/>
        <v>0</v>
      </c>
      <c r="AO1162" s="167">
        <f t="shared" si="1412"/>
        <v>0</v>
      </c>
      <c r="AP1162" s="167">
        <f t="shared" si="1412"/>
        <v>0</v>
      </c>
      <c r="AQ1162" s="167">
        <f t="shared" si="1412"/>
        <v>0</v>
      </c>
      <c r="AR1162" s="167">
        <f t="shared" si="1412"/>
        <v>0</v>
      </c>
      <c r="AS1162" s="167">
        <f t="shared" si="1412"/>
        <v>0</v>
      </c>
      <c r="AT1162" s="167">
        <f t="shared" si="1412"/>
        <v>0</v>
      </c>
      <c r="AU1162" s="167">
        <f t="shared" si="1412"/>
        <v>0</v>
      </c>
      <c r="AV1162" s="167">
        <f t="shared" si="1412"/>
        <v>0</v>
      </c>
      <c r="AW1162" s="167">
        <f t="shared" si="1412"/>
        <v>0</v>
      </c>
      <c r="AX1162" s="167">
        <f t="shared" si="1412"/>
        <v>0</v>
      </c>
      <c r="AY1162" s="167">
        <f t="shared" si="1412"/>
        <v>0</v>
      </c>
      <c r="AZ1162" s="167">
        <f t="shared" si="1412"/>
        <v>0</v>
      </c>
      <c r="BA1162" s="167">
        <f t="shared" si="1412"/>
        <v>0</v>
      </c>
      <c r="BB1162" s="167">
        <f t="shared" si="1412"/>
        <v>0</v>
      </c>
      <c r="BC1162" s="167">
        <f t="shared" si="1412"/>
        <v>0</v>
      </c>
      <c r="BD1162" s="167">
        <f t="shared" si="1412"/>
        <v>0</v>
      </c>
      <c r="BE1162" s="167">
        <f t="shared" si="1412"/>
        <v>0</v>
      </c>
      <c r="BG1162" s="167"/>
    </row>
    <row r="1163" spans="1:59">
      <c r="C1163" s="843"/>
      <c r="D1163" s="844"/>
      <c r="E1163" s="844"/>
      <c r="F1163" s="844"/>
      <c r="G1163" s="844"/>
      <c r="H1163" s="844"/>
      <c r="I1163" s="844"/>
      <c r="J1163" s="844"/>
      <c r="K1163" s="844"/>
      <c r="L1163" s="844"/>
      <c r="M1163" s="844"/>
      <c r="N1163" s="844"/>
      <c r="O1163" s="844"/>
      <c r="P1163" s="844"/>
      <c r="Q1163" s="844"/>
      <c r="R1163" s="844"/>
      <c r="S1163" s="844"/>
      <c r="T1163" s="844"/>
      <c r="U1163" s="844"/>
      <c r="V1163" s="844"/>
      <c r="W1163" s="844"/>
      <c r="X1163" s="844"/>
      <c r="Y1163" s="844"/>
      <c r="Z1163" s="844"/>
      <c r="AA1163" s="845"/>
      <c r="AE1163" s="1" t="str">
        <f t="shared" ref="AE1163:AE1226" si="1413">+IF(L1163="7º","CC","")</f>
        <v/>
      </c>
      <c r="AF1163" s="1">
        <f t="shared" si="1356"/>
        <v>0</v>
      </c>
      <c r="AG1163" s="1">
        <f t="shared" ca="1" si="1361"/>
        <v>21</v>
      </c>
      <c r="AH1163" s="1" t="str">
        <f t="shared" si="1357"/>
        <v/>
      </c>
      <c r="AI1163" s="1" t="str">
        <f t="shared" si="1358"/>
        <v/>
      </c>
      <c r="AJ1163" s="1" t="str">
        <f t="shared" si="1359"/>
        <v/>
      </c>
      <c r="AL1163" s="167">
        <f t="shared" ref="AL1163:BE1163" si="1414">+IF($AE1163="CC",SUMIF($R1163:$V1163,AL$9,$R1182:$V1182),0)</f>
        <v>0</v>
      </c>
      <c r="AM1163" s="167">
        <f t="shared" si="1414"/>
        <v>0</v>
      </c>
      <c r="AN1163" s="167">
        <f t="shared" si="1414"/>
        <v>0</v>
      </c>
      <c r="AO1163" s="167">
        <f t="shared" si="1414"/>
        <v>0</v>
      </c>
      <c r="AP1163" s="167">
        <f t="shared" si="1414"/>
        <v>0</v>
      </c>
      <c r="AQ1163" s="167">
        <f t="shared" si="1414"/>
        <v>0</v>
      </c>
      <c r="AR1163" s="167">
        <f t="shared" si="1414"/>
        <v>0</v>
      </c>
      <c r="AS1163" s="167">
        <f t="shared" si="1414"/>
        <v>0</v>
      </c>
      <c r="AT1163" s="167">
        <f t="shared" si="1414"/>
        <v>0</v>
      </c>
      <c r="AU1163" s="167">
        <f t="shared" si="1414"/>
        <v>0</v>
      </c>
      <c r="AV1163" s="167">
        <f t="shared" si="1414"/>
        <v>0</v>
      </c>
      <c r="AW1163" s="167">
        <f t="shared" si="1414"/>
        <v>0</v>
      </c>
      <c r="AX1163" s="167">
        <f t="shared" si="1414"/>
        <v>0</v>
      </c>
      <c r="AY1163" s="167">
        <f t="shared" si="1414"/>
        <v>0</v>
      </c>
      <c r="AZ1163" s="167">
        <f t="shared" si="1414"/>
        <v>0</v>
      </c>
      <c r="BA1163" s="167">
        <f t="shared" si="1414"/>
        <v>0</v>
      </c>
      <c r="BB1163" s="167">
        <f t="shared" si="1414"/>
        <v>0</v>
      </c>
      <c r="BC1163" s="167">
        <f t="shared" si="1414"/>
        <v>0</v>
      </c>
      <c r="BD1163" s="167">
        <f t="shared" si="1414"/>
        <v>0</v>
      </c>
      <c r="BE1163" s="167">
        <f t="shared" si="1414"/>
        <v>0</v>
      </c>
      <c r="BG1163" s="167"/>
    </row>
    <row r="1164" spans="1:59" ht="15.75" thickBot="1">
      <c r="C1164" s="846"/>
      <c r="D1164" s="847"/>
      <c r="E1164" s="847"/>
      <c r="F1164" s="847"/>
      <c r="G1164" s="847"/>
      <c r="H1164" s="847"/>
      <c r="I1164" s="847"/>
      <c r="J1164" s="847"/>
      <c r="K1164" s="847"/>
      <c r="L1164" s="847"/>
      <c r="M1164" s="847"/>
      <c r="N1164" s="847"/>
      <c r="O1164" s="847"/>
      <c r="P1164" s="847"/>
      <c r="Q1164" s="847"/>
      <c r="R1164" s="847"/>
      <c r="S1164" s="847"/>
      <c r="T1164" s="847"/>
      <c r="U1164" s="847"/>
      <c r="V1164" s="847"/>
      <c r="W1164" s="847"/>
      <c r="X1164" s="847"/>
      <c r="Y1164" s="847"/>
      <c r="Z1164" s="847"/>
      <c r="AA1164" s="848"/>
      <c r="AE1164" s="1" t="str">
        <f t="shared" si="1413"/>
        <v/>
      </c>
      <c r="AF1164" s="1">
        <f t="shared" si="1356"/>
        <v>0</v>
      </c>
      <c r="AG1164" s="1">
        <f t="shared" ca="1" si="1361"/>
        <v>21</v>
      </c>
      <c r="AH1164" s="1" t="str">
        <f t="shared" si="1357"/>
        <v/>
      </c>
      <c r="AI1164" s="1" t="str">
        <f t="shared" si="1358"/>
        <v/>
      </c>
      <c r="AJ1164" s="1" t="str">
        <f t="shared" si="1359"/>
        <v/>
      </c>
      <c r="AL1164" s="167">
        <f t="shared" ref="AL1164:BE1164" si="1415">+IF($AE1164="CC",SUMIF($R1164:$V1164,AL$9,$R1183:$V1183),0)</f>
        <v>0</v>
      </c>
      <c r="AM1164" s="167">
        <f t="shared" si="1415"/>
        <v>0</v>
      </c>
      <c r="AN1164" s="167">
        <f t="shared" si="1415"/>
        <v>0</v>
      </c>
      <c r="AO1164" s="167">
        <f t="shared" si="1415"/>
        <v>0</v>
      </c>
      <c r="AP1164" s="167">
        <f t="shared" si="1415"/>
        <v>0</v>
      </c>
      <c r="AQ1164" s="167">
        <f t="shared" si="1415"/>
        <v>0</v>
      </c>
      <c r="AR1164" s="167">
        <f t="shared" si="1415"/>
        <v>0</v>
      </c>
      <c r="AS1164" s="167">
        <f t="shared" si="1415"/>
        <v>0</v>
      </c>
      <c r="AT1164" s="167">
        <f t="shared" si="1415"/>
        <v>0</v>
      </c>
      <c r="AU1164" s="167">
        <f t="shared" si="1415"/>
        <v>0</v>
      </c>
      <c r="AV1164" s="167">
        <f t="shared" si="1415"/>
        <v>0</v>
      </c>
      <c r="AW1164" s="167">
        <f t="shared" si="1415"/>
        <v>0</v>
      </c>
      <c r="AX1164" s="167">
        <f t="shared" si="1415"/>
        <v>0</v>
      </c>
      <c r="AY1164" s="167">
        <f t="shared" si="1415"/>
        <v>0</v>
      </c>
      <c r="AZ1164" s="167">
        <f t="shared" si="1415"/>
        <v>0</v>
      </c>
      <c r="BA1164" s="167">
        <f t="shared" si="1415"/>
        <v>0</v>
      </c>
      <c r="BB1164" s="167">
        <f t="shared" si="1415"/>
        <v>0</v>
      </c>
      <c r="BC1164" s="167">
        <f t="shared" si="1415"/>
        <v>0</v>
      </c>
      <c r="BD1164" s="167">
        <f t="shared" si="1415"/>
        <v>0</v>
      </c>
      <c r="BE1164" s="167">
        <f t="shared" si="1415"/>
        <v>0</v>
      </c>
      <c r="BG1164" s="167"/>
    </row>
    <row r="1165" spans="1:59" ht="7.5" customHeight="1" thickBot="1">
      <c r="AE1165" s="1" t="str">
        <f t="shared" si="1413"/>
        <v/>
      </c>
      <c r="AF1165" s="1">
        <f t="shared" si="1356"/>
        <v>0</v>
      </c>
      <c r="AG1165" s="1">
        <f t="shared" ca="1" si="1361"/>
        <v>21</v>
      </c>
      <c r="AH1165" s="1" t="str">
        <f t="shared" si="1357"/>
        <v/>
      </c>
      <c r="AI1165" s="1" t="str">
        <f t="shared" si="1358"/>
        <v/>
      </c>
      <c r="AJ1165" s="1" t="str">
        <f t="shared" si="1359"/>
        <v/>
      </c>
      <c r="AL1165" s="167">
        <f t="shared" ref="AL1165:BE1165" si="1416">+IF($AE1165="CC",SUMIF($R1165:$V1165,AL$9,$R1184:$V1184),0)</f>
        <v>0</v>
      </c>
      <c r="AM1165" s="167">
        <f t="shared" si="1416"/>
        <v>0</v>
      </c>
      <c r="AN1165" s="167">
        <f t="shared" si="1416"/>
        <v>0</v>
      </c>
      <c r="AO1165" s="167">
        <f t="shared" si="1416"/>
        <v>0</v>
      </c>
      <c r="AP1165" s="167">
        <f t="shared" si="1416"/>
        <v>0</v>
      </c>
      <c r="AQ1165" s="167">
        <f t="shared" si="1416"/>
        <v>0</v>
      </c>
      <c r="AR1165" s="167">
        <f t="shared" si="1416"/>
        <v>0</v>
      </c>
      <c r="AS1165" s="167">
        <f t="shared" si="1416"/>
        <v>0</v>
      </c>
      <c r="AT1165" s="167">
        <f t="shared" si="1416"/>
        <v>0</v>
      </c>
      <c r="AU1165" s="167">
        <f t="shared" si="1416"/>
        <v>0</v>
      </c>
      <c r="AV1165" s="167">
        <f t="shared" si="1416"/>
        <v>0</v>
      </c>
      <c r="AW1165" s="167">
        <f t="shared" si="1416"/>
        <v>0</v>
      </c>
      <c r="AX1165" s="167">
        <f t="shared" si="1416"/>
        <v>0</v>
      </c>
      <c r="AY1165" s="167">
        <f t="shared" si="1416"/>
        <v>0</v>
      </c>
      <c r="AZ1165" s="167">
        <f t="shared" si="1416"/>
        <v>0</v>
      </c>
      <c r="BA1165" s="167">
        <f t="shared" si="1416"/>
        <v>0</v>
      </c>
      <c r="BB1165" s="167">
        <f t="shared" si="1416"/>
        <v>0</v>
      </c>
      <c r="BC1165" s="167">
        <f t="shared" si="1416"/>
        <v>0</v>
      </c>
      <c r="BD1165" s="167">
        <f t="shared" si="1416"/>
        <v>0</v>
      </c>
      <c r="BE1165" s="167">
        <f t="shared" si="1416"/>
        <v>0</v>
      </c>
      <c r="BG1165" s="167"/>
    </row>
    <row r="1166" spans="1:59">
      <c r="C1166" s="890" t="s">
        <v>944</v>
      </c>
      <c r="D1166" s="891"/>
      <c r="E1166" s="891"/>
      <c r="F1166" s="891"/>
      <c r="G1166" s="891"/>
      <c r="H1166" s="891"/>
      <c r="I1166" s="891"/>
      <c r="J1166" s="891"/>
      <c r="K1166" s="891"/>
      <c r="L1166" s="891"/>
      <c r="M1166" s="891"/>
      <c r="N1166" s="891"/>
      <c r="O1166" s="891"/>
      <c r="P1166" s="891"/>
      <c r="Q1166" s="891"/>
      <c r="R1166" s="891"/>
      <c r="S1166" s="891"/>
      <c r="T1166" s="891"/>
      <c r="U1166" s="891"/>
      <c r="V1166" s="891"/>
      <c r="W1166" s="891"/>
      <c r="X1166" s="891"/>
      <c r="Y1166" s="891"/>
      <c r="Z1166" s="891"/>
      <c r="AA1166" s="892"/>
      <c r="AE1166" s="1" t="str">
        <f t="shared" si="1413"/>
        <v/>
      </c>
      <c r="AF1166" s="1">
        <f t="shared" si="1356"/>
        <v>0</v>
      </c>
      <c r="AG1166" s="1">
        <f t="shared" ca="1" si="1361"/>
        <v>21</v>
      </c>
      <c r="AH1166" s="1" t="str">
        <f t="shared" si="1357"/>
        <v/>
      </c>
      <c r="AI1166" s="1" t="str">
        <f t="shared" si="1358"/>
        <v/>
      </c>
      <c r="AJ1166" s="1" t="str">
        <f t="shared" si="1359"/>
        <v/>
      </c>
      <c r="AL1166" s="167">
        <f t="shared" ref="AL1166:BE1166" si="1417">+IF($AE1166="CC",SUMIF($R1166:$V1166,AL$9,$R1185:$V1185),0)</f>
        <v>0</v>
      </c>
      <c r="AM1166" s="167">
        <f t="shared" si="1417"/>
        <v>0</v>
      </c>
      <c r="AN1166" s="167">
        <f t="shared" si="1417"/>
        <v>0</v>
      </c>
      <c r="AO1166" s="167">
        <f t="shared" si="1417"/>
        <v>0</v>
      </c>
      <c r="AP1166" s="167">
        <f t="shared" si="1417"/>
        <v>0</v>
      </c>
      <c r="AQ1166" s="167">
        <f t="shared" si="1417"/>
        <v>0</v>
      </c>
      <c r="AR1166" s="167">
        <f t="shared" si="1417"/>
        <v>0</v>
      </c>
      <c r="AS1166" s="167">
        <f t="shared" si="1417"/>
        <v>0</v>
      </c>
      <c r="AT1166" s="167">
        <f t="shared" si="1417"/>
        <v>0</v>
      </c>
      <c r="AU1166" s="167">
        <f t="shared" si="1417"/>
        <v>0</v>
      </c>
      <c r="AV1166" s="167">
        <f t="shared" si="1417"/>
        <v>0</v>
      </c>
      <c r="AW1166" s="167">
        <f t="shared" si="1417"/>
        <v>0</v>
      </c>
      <c r="AX1166" s="167">
        <f t="shared" si="1417"/>
        <v>0</v>
      </c>
      <c r="AY1166" s="167">
        <f t="shared" si="1417"/>
        <v>0</v>
      </c>
      <c r="AZ1166" s="167">
        <f t="shared" si="1417"/>
        <v>0</v>
      </c>
      <c r="BA1166" s="167">
        <f t="shared" si="1417"/>
        <v>0</v>
      </c>
      <c r="BB1166" s="167">
        <f t="shared" si="1417"/>
        <v>0</v>
      </c>
      <c r="BC1166" s="167">
        <f t="shared" si="1417"/>
        <v>0</v>
      </c>
      <c r="BD1166" s="167">
        <f t="shared" si="1417"/>
        <v>0</v>
      </c>
      <c r="BE1166" s="167">
        <f t="shared" si="1417"/>
        <v>0</v>
      </c>
      <c r="BG1166" s="167"/>
    </row>
    <row r="1167" spans="1:59" ht="15.75" thickBot="1">
      <c r="C1167" s="893"/>
      <c r="D1167" s="894"/>
      <c r="E1167" s="894"/>
      <c r="F1167" s="894"/>
      <c r="G1167" s="894"/>
      <c r="H1167" s="894"/>
      <c r="I1167" s="894"/>
      <c r="J1167" s="894"/>
      <c r="K1167" s="894"/>
      <c r="L1167" s="894"/>
      <c r="M1167" s="894"/>
      <c r="N1167" s="894"/>
      <c r="O1167" s="894"/>
      <c r="P1167" s="894"/>
      <c r="Q1167" s="894"/>
      <c r="R1167" s="894"/>
      <c r="S1167" s="894"/>
      <c r="T1167" s="894"/>
      <c r="U1167" s="894"/>
      <c r="V1167" s="894"/>
      <c r="W1167" s="894"/>
      <c r="X1167" s="894"/>
      <c r="Y1167" s="894"/>
      <c r="Z1167" s="894"/>
      <c r="AA1167" s="895"/>
      <c r="AE1167" s="1" t="str">
        <f t="shared" si="1413"/>
        <v/>
      </c>
      <c r="AF1167" s="1">
        <f t="shared" si="1356"/>
        <v>0</v>
      </c>
      <c r="AG1167" s="1">
        <f t="shared" ca="1" si="1361"/>
        <v>21</v>
      </c>
      <c r="AH1167" s="1" t="str">
        <f t="shared" si="1357"/>
        <v/>
      </c>
      <c r="AI1167" s="1" t="str">
        <f t="shared" si="1358"/>
        <v/>
      </c>
      <c r="AJ1167" s="1" t="str">
        <f t="shared" si="1359"/>
        <v/>
      </c>
      <c r="AL1167" s="167">
        <f t="shared" ref="AL1167:BE1167" si="1418">+IF($AE1167="CC",SUMIF($R1167:$V1167,AL$9,$R1186:$V1186),0)</f>
        <v>0</v>
      </c>
      <c r="AM1167" s="167">
        <f t="shared" si="1418"/>
        <v>0</v>
      </c>
      <c r="AN1167" s="167">
        <f t="shared" si="1418"/>
        <v>0</v>
      </c>
      <c r="AO1167" s="167">
        <f t="shared" si="1418"/>
        <v>0</v>
      </c>
      <c r="AP1167" s="167">
        <f t="shared" si="1418"/>
        <v>0</v>
      </c>
      <c r="AQ1167" s="167">
        <f t="shared" si="1418"/>
        <v>0</v>
      </c>
      <c r="AR1167" s="167">
        <f t="shared" si="1418"/>
        <v>0</v>
      </c>
      <c r="AS1167" s="167">
        <f t="shared" si="1418"/>
        <v>0</v>
      </c>
      <c r="AT1167" s="167">
        <f t="shared" si="1418"/>
        <v>0</v>
      </c>
      <c r="AU1167" s="167">
        <f t="shared" si="1418"/>
        <v>0</v>
      </c>
      <c r="AV1167" s="167">
        <f t="shared" si="1418"/>
        <v>0</v>
      </c>
      <c r="AW1167" s="167">
        <f t="shared" si="1418"/>
        <v>0</v>
      </c>
      <c r="AX1167" s="167">
        <f t="shared" si="1418"/>
        <v>0</v>
      </c>
      <c r="AY1167" s="167">
        <f t="shared" si="1418"/>
        <v>0</v>
      </c>
      <c r="AZ1167" s="167">
        <f t="shared" si="1418"/>
        <v>0</v>
      </c>
      <c r="BA1167" s="167">
        <f t="shared" si="1418"/>
        <v>0</v>
      </c>
      <c r="BB1167" s="167">
        <f t="shared" si="1418"/>
        <v>0</v>
      </c>
      <c r="BC1167" s="167">
        <f t="shared" si="1418"/>
        <v>0</v>
      </c>
      <c r="BD1167" s="167">
        <f t="shared" si="1418"/>
        <v>0</v>
      </c>
      <c r="BE1167" s="167">
        <f t="shared" si="1418"/>
        <v>0</v>
      </c>
      <c r="BG1167" s="167"/>
    </row>
    <row r="1168" spans="1:59" ht="14.25" customHeight="1">
      <c r="AE1168" s="1" t="str">
        <f t="shared" si="1413"/>
        <v/>
      </c>
      <c r="AF1168" s="1">
        <f t="shared" si="1356"/>
        <v>0</v>
      </c>
      <c r="AG1168" s="1">
        <f t="shared" ca="1" si="1361"/>
        <v>21</v>
      </c>
      <c r="AH1168" s="1" t="str">
        <f t="shared" si="1357"/>
        <v/>
      </c>
      <c r="AI1168" s="1" t="str">
        <f t="shared" si="1358"/>
        <v/>
      </c>
      <c r="AJ1168" s="1" t="str">
        <f t="shared" si="1359"/>
        <v/>
      </c>
      <c r="AL1168" s="167">
        <f t="shared" ref="AL1168:BE1168" si="1419">+IF($AE1168="CC",SUMIF($R1168:$V1168,AL$9,$R1187:$V1187),0)</f>
        <v>0</v>
      </c>
      <c r="AM1168" s="167">
        <f t="shared" si="1419"/>
        <v>0</v>
      </c>
      <c r="AN1168" s="167">
        <f t="shared" si="1419"/>
        <v>0</v>
      </c>
      <c r="AO1168" s="167">
        <f t="shared" si="1419"/>
        <v>0</v>
      </c>
      <c r="AP1168" s="167">
        <f t="shared" si="1419"/>
        <v>0</v>
      </c>
      <c r="AQ1168" s="167">
        <f t="shared" si="1419"/>
        <v>0</v>
      </c>
      <c r="AR1168" s="167">
        <f t="shared" si="1419"/>
        <v>0</v>
      </c>
      <c r="AS1168" s="167">
        <f t="shared" si="1419"/>
        <v>0</v>
      </c>
      <c r="AT1168" s="167">
        <f t="shared" si="1419"/>
        <v>0</v>
      </c>
      <c r="AU1168" s="167">
        <f t="shared" si="1419"/>
        <v>0</v>
      </c>
      <c r="AV1168" s="167">
        <f t="shared" si="1419"/>
        <v>0</v>
      </c>
      <c r="AW1168" s="167">
        <f t="shared" si="1419"/>
        <v>0</v>
      </c>
      <c r="AX1168" s="167">
        <f t="shared" si="1419"/>
        <v>0</v>
      </c>
      <c r="AY1168" s="167">
        <f t="shared" si="1419"/>
        <v>0</v>
      </c>
      <c r="AZ1168" s="167">
        <f t="shared" si="1419"/>
        <v>0</v>
      </c>
      <c r="BA1168" s="167">
        <f t="shared" si="1419"/>
        <v>0</v>
      </c>
      <c r="BB1168" s="167">
        <f t="shared" si="1419"/>
        <v>0</v>
      </c>
      <c r="BC1168" s="167">
        <f t="shared" si="1419"/>
        <v>0</v>
      </c>
      <c r="BD1168" s="167">
        <f t="shared" si="1419"/>
        <v>0</v>
      </c>
      <c r="BE1168" s="167">
        <f t="shared" si="1419"/>
        <v>0</v>
      </c>
      <c r="BG1168" s="167"/>
    </row>
    <row r="1169" spans="1:59" s="44" customFormat="1" ht="14.25" customHeight="1" thickBot="1">
      <c r="X1169" s="170"/>
      <c r="AE1169" s="1" t="str">
        <f t="shared" si="1413"/>
        <v/>
      </c>
      <c r="AF1169" s="1">
        <f t="shared" si="1356"/>
        <v>0</v>
      </c>
      <c r="AG1169" s="1">
        <f t="shared" ca="1" si="1361"/>
        <v>21</v>
      </c>
      <c r="AH1169" s="1" t="str">
        <f t="shared" si="1357"/>
        <v/>
      </c>
      <c r="AI1169" s="1" t="str">
        <f t="shared" si="1358"/>
        <v/>
      </c>
      <c r="AJ1169" s="1" t="str">
        <f t="shared" si="1359"/>
        <v/>
      </c>
      <c r="AL1169" s="167">
        <f t="shared" ref="AL1169:BE1169" si="1420">+IF($AE1169="CC",SUMIF($R1169:$V1169,AL$9,$R1188:$V1188),0)</f>
        <v>0</v>
      </c>
      <c r="AM1169" s="167">
        <f t="shared" si="1420"/>
        <v>0</v>
      </c>
      <c r="AN1169" s="167">
        <f t="shared" si="1420"/>
        <v>0</v>
      </c>
      <c r="AO1169" s="167">
        <f t="shared" si="1420"/>
        <v>0</v>
      </c>
      <c r="AP1169" s="167">
        <f t="shared" si="1420"/>
        <v>0</v>
      </c>
      <c r="AQ1169" s="167">
        <f t="shared" si="1420"/>
        <v>0</v>
      </c>
      <c r="AR1169" s="167">
        <f t="shared" si="1420"/>
        <v>0</v>
      </c>
      <c r="AS1169" s="167">
        <f t="shared" si="1420"/>
        <v>0</v>
      </c>
      <c r="AT1169" s="167">
        <f t="shared" si="1420"/>
        <v>0</v>
      </c>
      <c r="AU1169" s="167">
        <f t="shared" si="1420"/>
        <v>0</v>
      </c>
      <c r="AV1169" s="167">
        <f t="shared" si="1420"/>
        <v>0</v>
      </c>
      <c r="AW1169" s="167">
        <f t="shared" si="1420"/>
        <v>0</v>
      </c>
      <c r="AX1169" s="167">
        <f t="shared" si="1420"/>
        <v>0</v>
      </c>
      <c r="AY1169" s="167">
        <f t="shared" si="1420"/>
        <v>0</v>
      </c>
      <c r="AZ1169" s="167">
        <f t="shared" si="1420"/>
        <v>0</v>
      </c>
      <c r="BA1169" s="167">
        <f t="shared" si="1420"/>
        <v>0</v>
      </c>
      <c r="BB1169" s="167">
        <f t="shared" si="1420"/>
        <v>0</v>
      </c>
      <c r="BC1169" s="167">
        <f t="shared" si="1420"/>
        <v>0</v>
      </c>
      <c r="BD1169" s="167">
        <f t="shared" si="1420"/>
        <v>0</v>
      </c>
      <c r="BE1169" s="167">
        <f t="shared" si="1420"/>
        <v>0</v>
      </c>
      <c r="BG1169" s="170"/>
    </row>
    <row r="1170" spans="1:59" s="44" customFormat="1" ht="14.25" customHeight="1" thickBot="1">
      <c r="D1170" s="835">
        <f>+'Formulario 1'!$C$20</f>
        <v>0</v>
      </c>
      <c r="E1170" s="835"/>
      <c r="F1170" s="835"/>
      <c r="H1170" s="896"/>
      <c r="I1170" s="896"/>
      <c r="O1170" s="897" t="str">
        <f>+'Formulario 1'!$F$14</f>
        <v>Provincia:</v>
      </c>
      <c r="P1170" s="898"/>
      <c r="Q1170" s="899" t="str">
        <f>+'Formulario 1'!$G$14</f>
        <v>GUANACASTE</v>
      </c>
      <c r="R1170" s="900"/>
      <c r="S1170" s="900"/>
      <c r="T1170" s="900"/>
      <c r="U1170" s="901"/>
      <c r="V1170" s="902" t="s">
        <v>945</v>
      </c>
      <c r="W1170" s="903"/>
      <c r="X1170" s="906">
        <f>+'Formulario 1'!$C$16</f>
        <v>26780563</v>
      </c>
      <c r="Y1170" s="907"/>
      <c r="Z1170" s="908"/>
      <c r="AE1170" s="1" t="str">
        <f t="shared" si="1413"/>
        <v/>
      </c>
      <c r="AF1170" s="1">
        <f t="shared" si="1356"/>
        <v>0</v>
      </c>
      <c r="AG1170" s="1">
        <f t="shared" ca="1" si="1361"/>
        <v>21</v>
      </c>
      <c r="AH1170" s="1" t="str">
        <f t="shared" si="1357"/>
        <v/>
      </c>
      <c r="AI1170" s="1" t="str">
        <f t="shared" si="1358"/>
        <v/>
      </c>
      <c r="AJ1170" s="1" t="str">
        <f t="shared" si="1359"/>
        <v/>
      </c>
      <c r="AL1170" s="167">
        <f t="shared" ref="AL1170:BE1170" si="1421">+IF($AE1170="CC",SUMIF($R1170:$V1170,AL$9,$R1189:$V1189),0)</f>
        <v>0</v>
      </c>
      <c r="AM1170" s="167">
        <f t="shared" si="1421"/>
        <v>0</v>
      </c>
      <c r="AN1170" s="167">
        <f t="shared" si="1421"/>
        <v>0</v>
      </c>
      <c r="AO1170" s="167">
        <f t="shared" si="1421"/>
        <v>0</v>
      </c>
      <c r="AP1170" s="167">
        <f t="shared" si="1421"/>
        <v>0</v>
      </c>
      <c r="AQ1170" s="167">
        <f t="shared" si="1421"/>
        <v>0</v>
      </c>
      <c r="AR1170" s="167">
        <f t="shared" si="1421"/>
        <v>0</v>
      </c>
      <c r="AS1170" s="167">
        <f t="shared" si="1421"/>
        <v>0</v>
      </c>
      <c r="AT1170" s="167">
        <f t="shared" si="1421"/>
        <v>0</v>
      </c>
      <c r="AU1170" s="167">
        <f t="shared" si="1421"/>
        <v>0</v>
      </c>
      <c r="AV1170" s="167">
        <f t="shared" si="1421"/>
        <v>0</v>
      </c>
      <c r="AW1170" s="167">
        <f t="shared" si="1421"/>
        <v>0</v>
      </c>
      <c r="AX1170" s="167">
        <f t="shared" si="1421"/>
        <v>0</v>
      </c>
      <c r="AY1170" s="167">
        <f t="shared" si="1421"/>
        <v>0</v>
      </c>
      <c r="AZ1170" s="167">
        <f t="shared" si="1421"/>
        <v>0</v>
      </c>
      <c r="BA1170" s="167">
        <f t="shared" si="1421"/>
        <v>0</v>
      </c>
      <c r="BB1170" s="167">
        <f t="shared" si="1421"/>
        <v>0</v>
      </c>
      <c r="BC1170" s="167">
        <f t="shared" si="1421"/>
        <v>0</v>
      </c>
      <c r="BD1170" s="167">
        <f t="shared" si="1421"/>
        <v>0</v>
      </c>
      <c r="BE1170" s="167">
        <f t="shared" si="1421"/>
        <v>0</v>
      </c>
      <c r="BG1170" s="170"/>
    </row>
    <row r="1171" spans="1:59" s="44" customFormat="1" ht="14.25" customHeight="1">
      <c r="D1171" s="868" t="s">
        <v>946</v>
      </c>
      <c r="E1171" s="868"/>
      <c r="F1171" s="868"/>
      <c r="H1171" s="868" t="s">
        <v>947</v>
      </c>
      <c r="I1171" s="868"/>
      <c r="K1171" s="302" t="s">
        <v>948</v>
      </c>
      <c r="O1171" s="870" t="str">
        <f>+'Formulario 1'!$F$15</f>
        <v>Cantón:</v>
      </c>
      <c r="P1171" s="871"/>
      <c r="Q1171" s="872" t="str">
        <f>+'Formulario 1'!$G$15</f>
        <v>ABANGARES</v>
      </c>
      <c r="R1171" s="873"/>
      <c r="S1171" s="873"/>
      <c r="T1171" s="873"/>
      <c r="U1171" s="874"/>
      <c r="V1171" s="904"/>
      <c r="W1171" s="905"/>
      <c r="X1171" s="909" t="str">
        <f>IF('Formulario 1'!D1149="","",'Formulario 1'!D1149)</f>
        <v/>
      </c>
      <c r="Y1171" s="910"/>
      <c r="Z1171" s="911"/>
      <c r="AE1171" s="1" t="str">
        <f t="shared" si="1413"/>
        <v/>
      </c>
      <c r="AF1171" s="1">
        <f t="shared" si="1356"/>
        <v>0</v>
      </c>
      <c r="AG1171" s="1">
        <f t="shared" ca="1" si="1361"/>
        <v>21</v>
      </c>
      <c r="AH1171" s="1" t="str">
        <f t="shared" si="1357"/>
        <v/>
      </c>
      <c r="AI1171" s="1" t="str">
        <f t="shared" si="1358"/>
        <v/>
      </c>
      <c r="AJ1171" s="1" t="str">
        <f t="shared" si="1359"/>
        <v/>
      </c>
      <c r="AL1171" s="167">
        <f t="shared" ref="AL1171:BE1171" si="1422">+IF($AE1171="CC",SUMIF($R1171:$V1171,AL$9,$R1190:$V1190),0)</f>
        <v>0</v>
      </c>
      <c r="AM1171" s="167">
        <f t="shared" si="1422"/>
        <v>0</v>
      </c>
      <c r="AN1171" s="167">
        <f t="shared" si="1422"/>
        <v>0</v>
      </c>
      <c r="AO1171" s="167">
        <f t="shared" si="1422"/>
        <v>0</v>
      </c>
      <c r="AP1171" s="167">
        <f t="shared" si="1422"/>
        <v>0</v>
      </c>
      <c r="AQ1171" s="167">
        <f t="shared" si="1422"/>
        <v>0</v>
      </c>
      <c r="AR1171" s="167">
        <f t="shared" si="1422"/>
        <v>0</v>
      </c>
      <c r="AS1171" s="167">
        <f t="shared" si="1422"/>
        <v>0</v>
      </c>
      <c r="AT1171" s="167">
        <f t="shared" si="1422"/>
        <v>0</v>
      </c>
      <c r="AU1171" s="167">
        <f t="shared" si="1422"/>
        <v>0</v>
      </c>
      <c r="AV1171" s="167">
        <f t="shared" si="1422"/>
        <v>0</v>
      </c>
      <c r="AW1171" s="167">
        <f t="shared" si="1422"/>
        <v>0</v>
      </c>
      <c r="AX1171" s="167">
        <f t="shared" si="1422"/>
        <v>0</v>
      </c>
      <c r="AY1171" s="167">
        <f t="shared" si="1422"/>
        <v>0</v>
      </c>
      <c r="AZ1171" s="167">
        <f t="shared" si="1422"/>
        <v>0</v>
      </c>
      <c r="BA1171" s="167">
        <f t="shared" si="1422"/>
        <v>0</v>
      </c>
      <c r="BB1171" s="167">
        <f t="shared" si="1422"/>
        <v>0</v>
      </c>
      <c r="BC1171" s="167">
        <f t="shared" si="1422"/>
        <v>0</v>
      </c>
      <c r="BD1171" s="167">
        <f t="shared" si="1422"/>
        <v>0</v>
      </c>
      <c r="BE1171" s="167">
        <f t="shared" si="1422"/>
        <v>0</v>
      </c>
      <c r="BG1171" s="170"/>
    </row>
    <row r="1172" spans="1:59" s="44" customFormat="1" ht="14.25" customHeight="1">
      <c r="O1172" s="870" t="str">
        <f>+'Formulario 1'!$F$16</f>
        <v>Distrito:</v>
      </c>
      <c r="P1172" s="871"/>
      <c r="Q1172" s="872" t="str">
        <f>+'Formulario 1'!$G$16</f>
        <v>COLORADO</v>
      </c>
      <c r="R1172" s="873"/>
      <c r="S1172" s="873"/>
      <c r="T1172" s="873"/>
      <c r="U1172" s="874"/>
      <c r="V1172" s="875" t="s">
        <v>949</v>
      </c>
      <c r="W1172" s="876"/>
      <c r="X1172" s="879">
        <f>+'Formulario 1'!$C$17</f>
        <v>26780376</v>
      </c>
      <c r="Y1172" s="880"/>
      <c r="Z1172" s="881"/>
      <c r="AE1172" s="1" t="str">
        <f t="shared" si="1413"/>
        <v/>
      </c>
      <c r="AF1172" s="1">
        <f t="shared" si="1356"/>
        <v>0</v>
      </c>
      <c r="AG1172" s="1">
        <f t="shared" ca="1" si="1361"/>
        <v>21</v>
      </c>
      <c r="AH1172" s="1" t="str">
        <f t="shared" si="1357"/>
        <v/>
      </c>
      <c r="AI1172" s="1" t="str">
        <f t="shared" si="1358"/>
        <v/>
      </c>
      <c r="AJ1172" s="1" t="str">
        <f t="shared" si="1359"/>
        <v/>
      </c>
      <c r="AL1172" s="167">
        <f t="shared" ref="AL1172:BE1172" si="1423">+IF($AE1172="CC",SUMIF($R1172:$V1172,AL$9,$R1191:$V1191),0)</f>
        <v>0</v>
      </c>
      <c r="AM1172" s="167">
        <f t="shared" si="1423"/>
        <v>0</v>
      </c>
      <c r="AN1172" s="167">
        <f t="shared" si="1423"/>
        <v>0</v>
      </c>
      <c r="AO1172" s="167">
        <f t="shared" si="1423"/>
        <v>0</v>
      </c>
      <c r="AP1172" s="167">
        <f t="shared" si="1423"/>
        <v>0</v>
      </c>
      <c r="AQ1172" s="167">
        <f t="shared" si="1423"/>
        <v>0</v>
      </c>
      <c r="AR1172" s="167">
        <f t="shared" si="1423"/>
        <v>0</v>
      </c>
      <c r="AS1172" s="167">
        <f t="shared" si="1423"/>
        <v>0</v>
      </c>
      <c r="AT1172" s="167">
        <f t="shared" si="1423"/>
        <v>0</v>
      </c>
      <c r="AU1172" s="167">
        <f t="shared" si="1423"/>
        <v>0</v>
      </c>
      <c r="AV1172" s="167">
        <f t="shared" si="1423"/>
        <v>0</v>
      </c>
      <c r="AW1172" s="167">
        <f t="shared" si="1423"/>
        <v>0</v>
      </c>
      <c r="AX1172" s="167">
        <f t="shared" si="1423"/>
        <v>0</v>
      </c>
      <c r="AY1172" s="167">
        <f t="shared" si="1423"/>
        <v>0</v>
      </c>
      <c r="AZ1172" s="167">
        <f t="shared" si="1423"/>
        <v>0</v>
      </c>
      <c r="BA1172" s="167">
        <f t="shared" si="1423"/>
        <v>0</v>
      </c>
      <c r="BB1172" s="167">
        <f t="shared" si="1423"/>
        <v>0</v>
      </c>
      <c r="BC1172" s="167">
        <f t="shared" si="1423"/>
        <v>0</v>
      </c>
      <c r="BD1172" s="167">
        <f t="shared" si="1423"/>
        <v>0</v>
      </c>
      <c r="BE1172" s="167">
        <f t="shared" si="1423"/>
        <v>0</v>
      </c>
      <c r="BG1172" s="170"/>
    </row>
    <row r="1173" spans="1:59" ht="14.25" customHeight="1" thickBot="1">
      <c r="O1173" s="882" t="str">
        <f>+'Formulario 1'!$F$17</f>
        <v>Poblado:</v>
      </c>
      <c r="P1173" s="883"/>
      <c r="Q1173" s="884" t="str">
        <f>+'Formulario 1'!$G$17</f>
        <v>COLORADO</v>
      </c>
      <c r="R1173" s="885"/>
      <c r="S1173" s="885"/>
      <c r="T1173" s="885"/>
      <c r="U1173" s="886"/>
      <c r="V1173" s="877"/>
      <c r="W1173" s="878"/>
      <c r="X1173" s="887" t="str">
        <f>IF('Formulario 1'!D1150="","",'Formulario 1'!D1150)</f>
        <v/>
      </c>
      <c r="Y1173" s="888"/>
      <c r="Z1173" s="889"/>
      <c r="AE1173" s="1" t="str">
        <f t="shared" si="1413"/>
        <v/>
      </c>
      <c r="AF1173" s="1">
        <f t="shared" si="1356"/>
        <v>0</v>
      </c>
      <c r="AG1173" s="1">
        <f t="shared" ca="1" si="1361"/>
        <v>21</v>
      </c>
      <c r="AH1173" s="1" t="str">
        <f t="shared" si="1357"/>
        <v/>
      </c>
      <c r="AI1173" s="1" t="str">
        <f t="shared" si="1358"/>
        <v/>
      </c>
      <c r="AJ1173" s="1" t="str">
        <f t="shared" si="1359"/>
        <v/>
      </c>
      <c r="AL1173" s="167">
        <f t="shared" ref="AL1173:BE1173" si="1424">+IF($AE1173="CC",SUMIF($R1173:$V1173,AL$9,$R1192:$V1192),0)</f>
        <v>0</v>
      </c>
      <c r="AM1173" s="167">
        <f t="shared" si="1424"/>
        <v>0</v>
      </c>
      <c r="AN1173" s="167">
        <f t="shared" si="1424"/>
        <v>0</v>
      </c>
      <c r="AO1173" s="167">
        <f t="shared" si="1424"/>
        <v>0</v>
      </c>
      <c r="AP1173" s="167">
        <f t="shared" si="1424"/>
        <v>0</v>
      </c>
      <c r="AQ1173" s="167">
        <f t="shared" si="1424"/>
        <v>0</v>
      </c>
      <c r="AR1173" s="167">
        <f t="shared" si="1424"/>
        <v>0</v>
      </c>
      <c r="AS1173" s="167">
        <f t="shared" si="1424"/>
        <v>0</v>
      </c>
      <c r="AT1173" s="167">
        <f t="shared" si="1424"/>
        <v>0</v>
      </c>
      <c r="AU1173" s="167">
        <f t="shared" si="1424"/>
        <v>0</v>
      </c>
      <c r="AV1173" s="167">
        <f t="shared" si="1424"/>
        <v>0</v>
      </c>
      <c r="AW1173" s="167">
        <f t="shared" si="1424"/>
        <v>0</v>
      </c>
      <c r="AX1173" s="167">
        <f t="shared" si="1424"/>
        <v>0</v>
      </c>
      <c r="AY1173" s="167">
        <f t="shared" si="1424"/>
        <v>0</v>
      </c>
      <c r="AZ1173" s="167">
        <f t="shared" si="1424"/>
        <v>0</v>
      </c>
      <c r="BA1173" s="167">
        <f t="shared" si="1424"/>
        <v>0</v>
      </c>
      <c r="BB1173" s="167">
        <f t="shared" si="1424"/>
        <v>0</v>
      </c>
      <c r="BC1173" s="167">
        <f t="shared" si="1424"/>
        <v>0</v>
      </c>
      <c r="BD1173" s="167">
        <f t="shared" si="1424"/>
        <v>0</v>
      </c>
      <c r="BE1173" s="167">
        <f t="shared" si="1424"/>
        <v>0</v>
      </c>
      <c r="BG1173" s="167"/>
    </row>
    <row r="1174" spans="1:59" ht="14.25" customHeight="1">
      <c r="X1174" s="171"/>
      <c r="Y1174" s="45"/>
      <c r="AE1174" s="1" t="str">
        <f t="shared" si="1413"/>
        <v/>
      </c>
      <c r="AF1174" s="1">
        <f t="shared" si="1356"/>
        <v>0</v>
      </c>
      <c r="AG1174" s="1">
        <f t="shared" ca="1" si="1361"/>
        <v>21</v>
      </c>
      <c r="AH1174" s="1" t="str">
        <f t="shared" si="1357"/>
        <v/>
      </c>
      <c r="AI1174" s="1" t="str">
        <f t="shared" si="1358"/>
        <v/>
      </c>
      <c r="AJ1174" s="1" t="str">
        <f t="shared" si="1359"/>
        <v/>
      </c>
      <c r="AL1174" s="167">
        <f t="shared" ref="AL1174:BE1174" si="1425">+IF($AE1174="CC",SUMIF($R1174:$V1174,AL$9,$R1193:$V1193),0)</f>
        <v>0</v>
      </c>
      <c r="AM1174" s="167">
        <f t="shared" si="1425"/>
        <v>0</v>
      </c>
      <c r="AN1174" s="167">
        <f t="shared" si="1425"/>
        <v>0</v>
      </c>
      <c r="AO1174" s="167">
        <f t="shared" si="1425"/>
        <v>0</v>
      </c>
      <c r="AP1174" s="167">
        <f t="shared" si="1425"/>
        <v>0</v>
      </c>
      <c r="AQ1174" s="167">
        <f t="shared" si="1425"/>
        <v>0</v>
      </c>
      <c r="AR1174" s="167">
        <f t="shared" si="1425"/>
        <v>0</v>
      </c>
      <c r="AS1174" s="167">
        <f t="shared" si="1425"/>
        <v>0</v>
      </c>
      <c r="AT1174" s="167">
        <f t="shared" si="1425"/>
        <v>0</v>
      </c>
      <c r="AU1174" s="167">
        <f t="shared" si="1425"/>
        <v>0</v>
      </c>
      <c r="AV1174" s="167">
        <f t="shared" si="1425"/>
        <v>0</v>
      </c>
      <c r="AW1174" s="167">
        <f t="shared" si="1425"/>
        <v>0</v>
      </c>
      <c r="AX1174" s="167">
        <f t="shared" si="1425"/>
        <v>0</v>
      </c>
      <c r="AY1174" s="167">
        <f t="shared" si="1425"/>
        <v>0</v>
      </c>
      <c r="AZ1174" s="167">
        <f t="shared" si="1425"/>
        <v>0</v>
      </c>
      <c r="BA1174" s="167">
        <f t="shared" si="1425"/>
        <v>0</v>
      </c>
      <c r="BB1174" s="167">
        <f t="shared" si="1425"/>
        <v>0</v>
      </c>
      <c r="BC1174" s="167">
        <f t="shared" si="1425"/>
        <v>0</v>
      </c>
      <c r="BD1174" s="167">
        <f t="shared" si="1425"/>
        <v>0</v>
      </c>
      <c r="BE1174" s="167">
        <f t="shared" si="1425"/>
        <v>0</v>
      </c>
      <c r="BG1174" s="167"/>
    </row>
    <row r="1175" spans="1:59" ht="14.25" customHeight="1" thickBot="1">
      <c r="D1175" s="835"/>
      <c r="E1175" s="835"/>
      <c r="F1175" s="835"/>
      <c r="G1175" s="44"/>
      <c r="H1175" s="835"/>
      <c r="I1175" s="835"/>
      <c r="J1175" s="44"/>
      <c r="K1175" s="44"/>
      <c r="AE1175" s="1" t="str">
        <f t="shared" si="1413"/>
        <v/>
      </c>
      <c r="AF1175" s="1">
        <f t="shared" si="1356"/>
        <v>0</v>
      </c>
      <c r="AG1175" s="1">
        <f t="shared" ca="1" si="1361"/>
        <v>21</v>
      </c>
      <c r="AH1175" s="1" t="str">
        <f t="shared" si="1357"/>
        <v/>
      </c>
      <c r="AI1175" s="1" t="str">
        <f t="shared" si="1358"/>
        <v/>
      </c>
      <c r="AJ1175" s="1" t="str">
        <f t="shared" si="1359"/>
        <v/>
      </c>
      <c r="AL1175" s="167">
        <f t="shared" ref="AL1175:BE1175" si="1426">+IF($AE1175="CC",SUMIF($R1175:$V1175,AL$9,$R1194:$V1194),0)</f>
        <v>0</v>
      </c>
      <c r="AM1175" s="167">
        <f t="shared" si="1426"/>
        <v>0</v>
      </c>
      <c r="AN1175" s="167">
        <f t="shared" si="1426"/>
        <v>0</v>
      </c>
      <c r="AO1175" s="167">
        <f t="shared" si="1426"/>
        <v>0</v>
      </c>
      <c r="AP1175" s="167">
        <f t="shared" si="1426"/>
        <v>0</v>
      </c>
      <c r="AQ1175" s="167">
        <f t="shared" si="1426"/>
        <v>0</v>
      </c>
      <c r="AR1175" s="167">
        <f t="shared" si="1426"/>
        <v>0</v>
      </c>
      <c r="AS1175" s="167">
        <f t="shared" si="1426"/>
        <v>0</v>
      </c>
      <c r="AT1175" s="167">
        <f t="shared" si="1426"/>
        <v>0</v>
      </c>
      <c r="AU1175" s="167">
        <f t="shared" si="1426"/>
        <v>0</v>
      </c>
      <c r="AV1175" s="167">
        <f t="shared" si="1426"/>
        <v>0</v>
      </c>
      <c r="AW1175" s="167">
        <f t="shared" si="1426"/>
        <v>0</v>
      </c>
      <c r="AX1175" s="167">
        <f t="shared" si="1426"/>
        <v>0</v>
      </c>
      <c r="AY1175" s="167">
        <f t="shared" si="1426"/>
        <v>0</v>
      </c>
      <c r="AZ1175" s="167">
        <f t="shared" si="1426"/>
        <v>0</v>
      </c>
      <c r="BA1175" s="167">
        <f t="shared" si="1426"/>
        <v>0</v>
      </c>
      <c r="BB1175" s="167">
        <f t="shared" si="1426"/>
        <v>0</v>
      </c>
      <c r="BC1175" s="167">
        <f t="shared" si="1426"/>
        <v>0</v>
      </c>
      <c r="BD1175" s="167">
        <f t="shared" si="1426"/>
        <v>0</v>
      </c>
      <c r="BE1175" s="167">
        <f t="shared" si="1426"/>
        <v>0</v>
      </c>
      <c r="BG1175" s="167"/>
    </row>
    <row r="1176" spans="1:59" ht="14.25" customHeight="1">
      <c r="D1176" s="868" t="s">
        <v>950</v>
      </c>
      <c r="E1176" s="868"/>
      <c r="F1176" s="868"/>
      <c r="G1176" s="44"/>
      <c r="H1176" s="868" t="s">
        <v>951</v>
      </c>
      <c r="I1176" s="868"/>
      <c r="J1176" s="44"/>
      <c r="K1176" s="302" t="s">
        <v>948</v>
      </c>
      <c r="Z1176" s="800" t="s">
        <v>1165</v>
      </c>
      <c r="AA1176" s="800"/>
      <c r="AB1176" s="800"/>
      <c r="AE1176" s="1" t="str">
        <f t="shared" si="1413"/>
        <v/>
      </c>
      <c r="AF1176" s="1">
        <f t="shared" si="1356"/>
        <v>0</v>
      </c>
      <c r="AG1176" s="1">
        <f t="shared" ca="1" si="1361"/>
        <v>21</v>
      </c>
      <c r="AH1176" s="1" t="str">
        <f t="shared" si="1357"/>
        <v/>
      </c>
      <c r="AI1176" s="1" t="str">
        <f t="shared" si="1358"/>
        <v/>
      </c>
      <c r="AJ1176" s="1" t="str">
        <f t="shared" si="1359"/>
        <v/>
      </c>
      <c r="AL1176" s="167">
        <f t="shared" ref="AL1176:BE1176" si="1427">+IF($AE1176="CC",SUMIF($R1176:$V1176,AL$9,$R1195:$V1195),0)</f>
        <v>0</v>
      </c>
      <c r="AM1176" s="167">
        <f t="shared" si="1427"/>
        <v>0</v>
      </c>
      <c r="AN1176" s="167">
        <f t="shared" si="1427"/>
        <v>0</v>
      </c>
      <c r="AO1176" s="167">
        <f t="shared" si="1427"/>
        <v>0</v>
      </c>
      <c r="AP1176" s="167">
        <f t="shared" si="1427"/>
        <v>0</v>
      </c>
      <c r="AQ1176" s="167">
        <f t="shared" si="1427"/>
        <v>0</v>
      </c>
      <c r="AR1176" s="167">
        <f t="shared" si="1427"/>
        <v>0</v>
      </c>
      <c r="AS1176" s="167">
        <f t="shared" si="1427"/>
        <v>0</v>
      </c>
      <c r="AT1176" s="167">
        <f t="shared" si="1427"/>
        <v>0</v>
      </c>
      <c r="AU1176" s="167">
        <f t="shared" si="1427"/>
        <v>0</v>
      </c>
      <c r="AV1176" s="167">
        <f t="shared" si="1427"/>
        <v>0</v>
      </c>
      <c r="AW1176" s="167">
        <f t="shared" si="1427"/>
        <v>0</v>
      </c>
      <c r="AX1176" s="167">
        <f t="shared" si="1427"/>
        <v>0</v>
      </c>
      <c r="AY1176" s="167">
        <f t="shared" si="1427"/>
        <v>0</v>
      </c>
      <c r="AZ1176" s="167">
        <f t="shared" si="1427"/>
        <v>0</v>
      </c>
      <c r="BA1176" s="167">
        <f t="shared" si="1427"/>
        <v>0</v>
      </c>
      <c r="BB1176" s="167">
        <f t="shared" si="1427"/>
        <v>0</v>
      </c>
      <c r="BC1176" s="167">
        <f t="shared" si="1427"/>
        <v>0</v>
      </c>
      <c r="BD1176" s="167">
        <f t="shared" si="1427"/>
        <v>0</v>
      </c>
      <c r="BE1176" s="167">
        <f t="shared" si="1427"/>
        <v>0</v>
      </c>
      <c r="BG1176" s="167"/>
    </row>
    <row r="1177" spans="1:59" ht="18" customHeight="1">
      <c r="A1177" s="160">
        <f>+A1121+1</f>
        <v>22</v>
      </c>
      <c r="B1177" s="159">
        <f>+LOOKUP(A1177,'Hoja de Cálculo'!$S$20:$S$45,'Hoja de Cálculo'!$T$20:$T$45)</f>
        <v>16</v>
      </c>
      <c r="C1177" s="971" t="s">
        <v>66</v>
      </c>
      <c r="D1177" s="971"/>
      <c r="E1177" s="971"/>
      <c r="F1177" s="971"/>
      <c r="G1177" s="971"/>
      <c r="H1177" s="971"/>
      <c r="I1177" s="971"/>
      <c r="J1177" s="971"/>
      <c r="K1177" s="971"/>
      <c r="L1177" s="971"/>
      <c r="M1177" s="971"/>
      <c r="N1177" s="971"/>
      <c r="O1177" s="971"/>
      <c r="P1177" s="971"/>
      <c r="Q1177" s="971"/>
      <c r="R1177" s="971"/>
      <c r="S1177" s="971"/>
      <c r="T1177" s="971"/>
      <c r="U1177" s="971"/>
      <c r="V1177" s="971"/>
      <c r="W1177" s="971"/>
      <c r="X1177" s="971"/>
      <c r="Y1177" s="971"/>
      <c r="Z1177" s="971"/>
      <c r="AA1177" s="971"/>
      <c r="AE1177" s="1" t="str">
        <f t="shared" si="1413"/>
        <v/>
      </c>
      <c r="AF1177" s="1">
        <f t="shared" si="1356"/>
        <v>0</v>
      </c>
      <c r="AG1177" s="1">
        <f t="shared" ca="1" si="1361"/>
        <v>21</v>
      </c>
      <c r="AH1177" s="1" t="str">
        <f t="shared" si="1357"/>
        <v/>
      </c>
      <c r="AI1177" s="1" t="str">
        <f t="shared" si="1358"/>
        <v/>
      </c>
      <c r="AJ1177" s="1" t="str">
        <f t="shared" si="1359"/>
        <v/>
      </c>
      <c r="AL1177" s="167">
        <f t="shared" ref="AL1177:BE1177" si="1428">+IF($AE1177="CC",SUMIF($R1177:$V1177,AL$9,$R1196:$V1196),0)</f>
        <v>0</v>
      </c>
      <c r="AM1177" s="167">
        <f t="shared" si="1428"/>
        <v>0</v>
      </c>
      <c r="AN1177" s="167">
        <f t="shared" si="1428"/>
        <v>0</v>
      </c>
      <c r="AO1177" s="167">
        <f t="shared" si="1428"/>
        <v>0</v>
      </c>
      <c r="AP1177" s="167">
        <f t="shared" si="1428"/>
        <v>0</v>
      </c>
      <c r="AQ1177" s="167">
        <f t="shared" si="1428"/>
        <v>0</v>
      </c>
      <c r="AR1177" s="167">
        <f t="shared" si="1428"/>
        <v>0</v>
      </c>
      <c r="AS1177" s="167">
        <f t="shared" si="1428"/>
        <v>0</v>
      </c>
      <c r="AT1177" s="167">
        <f t="shared" si="1428"/>
        <v>0</v>
      </c>
      <c r="AU1177" s="167">
        <f t="shared" si="1428"/>
        <v>0</v>
      </c>
      <c r="AV1177" s="167">
        <f t="shared" si="1428"/>
        <v>0</v>
      </c>
      <c r="AW1177" s="167">
        <f t="shared" si="1428"/>
        <v>0</v>
      </c>
      <c r="AX1177" s="167">
        <f t="shared" si="1428"/>
        <v>0</v>
      </c>
      <c r="AY1177" s="167">
        <f t="shared" si="1428"/>
        <v>0</v>
      </c>
      <c r="AZ1177" s="167">
        <f t="shared" si="1428"/>
        <v>0</v>
      </c>
      <c r="BA1177" s="167">
        <f t="shared" si="1428"/>
        <v>0</v>
      </c>
      <c r="BB1177" s="167">
        <f t="shared" si="1428"/>
        <v>0</v>
      </c>
      <c r="BC1177" s="167">
        <f t="shared" si="1428"/>
        <v>0</v>
      </c>
      <c r="BD1177" s="167">
        <f t="shared" si="1428"/>
        <v>0</v>
      </c>
      <c r="BE1177" s="167">
        <f t="shared" si="1428"/>
        <v>0</v>
      </c>
      <c r="BG1177" s="167"/>
    </row>
    <row r="1178" spans="1:59" ht="16.5" customHeight="1">
      <c r="C1178" s="963" t="s">
        <v>921</v>
      </c>
      <c r="D1178" s="963"/>
      <c r="E1178" s="963"/>
      <c r="F1178" s="963"/>
      <c r="G1178" s="963"/>
      <c r="H1178" s="963"/>
      <c r="I1178" s="963"/>
      <c r="J1178" s="963"/>
      <c r="K1178" s="963"/>
      <c r="L1178" s="963"/>
      <c r="M1178" s="963"/>
      <c r="N1178" s="963"/>
      <c r="O1178" s="963"/>
      <c r="P1178" s="963"/>
      <c r="Q1178" s="963"/>
      <c r="R1178" s="963"/>
      <c r="S1178" s="963"/>
      <c r="T1178" s="963"/>
      <c r="U1178" s="963"/>
      <c r="V1178" s="963"/>
      <c r="W1178" s="963"/>
      <c r="X1178" s="963"/>
      <c r="Y1178" s="963"/>
      <c r="Z1178" s="963"/>
      <c r="AA1178" s="963"/>
      <c r="AE1178" s="1" t="str">
        <f t="shared" si="1413"/>
        <v/>
      </c>
      <c r="AF1178" s="1">
        <f t="shared" si="1356"/>
        <v>0</v>
      </c>
      <c r="AG1178" s="1">
        <f t="shared" ca="1" si="1361"/>
        <v>21</v>
      </c>
      <c r="AH1178" s="1" t="str">
        <f t="shared" si="1357"/>
        <v/>
      </c>
      <c r="AI1178" s="1" t="str">
        <f t="shared" si="1358"/>
        <v/>
      </c>
      <c r="AJ1178" s="1" t="str">
        <f t="shared" si="1359"/>
        <v/>
      </c>
      <c r="AL1178" s="167">
        <f t="shared" ref="AL1178:BE1178" si="1429">+IF($AE1178="CC",SUMIF($R1178:$V1178,AL$9,$R1197:$V1197),0)</f>
        <v>0</v>
      </c>
      <c r="AM1178" s="167">
        <f t="shared" si="1429"/>
        <v>0</v>
      </c>
      <c r="AN1178" s="167">
        <f t="shared" si="1429"/>
        <v>0</v>
      </c>
      <c r="AO1178" s="167">
        <f t="shared" si="1429"/>
        <v>0</v>
      </c>
      <c r="AP1178" s="167">
        <f t="shared" si="1429"/>
        <v>0</v>
      </c>
      <c r="AQ1178" s="167">
        <f t="shared" si="1429"/>
        <v>0</v>
      </c>
      <c r="AR1178" s="167">
        <f t="shared" si="1429"/>
        <v>0</v>
      </c>
      <c r="AS1178" s="167">
        <f t="shared" si="1429"/>
        <v>0</v>
      </c>
      <c r="AT1178" s="167">
        <f t="shared" si="1429"/>
        <v>0</v>
      </c>
      <c r="AU1178" s="167">
        <f t="shared" si="1429"/>
        <v>0</v>
      </c>
      <c r="AV1178" s="167">
        <f t="shared" si="1429"/>
        <v>0</v>
      </c>
      <c r="AW1178" s="167">
        <f t="shared" si="1429"/>
        <v>0</v>
      </c>
      <c r="AX1178" s="167">
        <f t="shared" si="1429"/>
        <v>0</v>
      </c>
      <c r="AY1178" s="167">
        <f t="shared" si="1429"/>
        <v>0</v>
      </c>
      <c r="AZ1178" s="167">
        <f t="shared" si="1429"/>
        <v>0</v>
      </c>
      <c r="BA1178" s="167">
        <f t="shared" si="1429"/>
        <v>0</v>
      </c>
      <c r="BB1178" s="167">
        <f t="shared" si="1429"/>
        <v>0</v>
      </c>
      <c r="BC1178" s="167">
        <f t="shared" si="1429"/>
        <v>0</v>
      </c>
      <c r="BD1178" s="167">
        <f t="shared" si="1429"/>
        <v>0</v>
      </c>
      <c r="BE1178" s="167">
        <f t="shared" si="1429"/>
        <v>0</v>
      </c>
      <c r="BG1178" s="167"/>
    </row>
    <row r="1179" spans="1:59" ht="16.5" customHeight="1">
      <c r="C1179" s="963" t="s">
        <v>922</v>
      </c>
      <c r="D1179" s="963"/>
      <c r="E1179" s="963"/>
      <c r="F1179" s="963"/>
      <c r="G1179" s="963"/>
      <c r="H1179" s="963"/>
      <c r="I1179" s="963"/>
      <c r="J1179" s="963"/>
      <c r="K1179" s="963"/>
      <c r="L1179" s="963"/>
      <c r="M1179" s="963"/>
      <c r="N1179" s="963"/>
      <c r="O1179" s="963"/>
      <c r="P1179" s="963"/>
      <c r="Q1179" s="963"/>
      <c r="R1179" s="963"/>
      <c r="S1179" s="963"/>
      <c r="T1179" s="963"/>
      <c r="U1179" s="963"/>
      <c r="V1179" s="963"/>
      <c r="W1179" s="963"/>
      <c r="X1179" s="963"/>
      <c r="Y1179" s="963"/>
      <c r="Z1179" s="963"/>
      <c r="AA1179" s="963"/>
      <c r="AE1179" s="1" t="str">
        <f t="shared" si="1413"/>
        <v/>
      </c>
      <c r="AF1179" s="1">
        <f t="shared" si="1356"/>
        <v>0</v>
      </c>
      <c r="AG1179" s="1">
        <f t="shared" ca="1" si="1361"/>
        <v>21</v>
      </c>
      <c r="AH1179" s="1" t="str">
        <f t="shared" si="1357"/>
        <v/>
      </c>
      <c r="AI1179" s="1" t="str">
        <f t="shared" si="1358"/>
        <v/>
      </c>
      <c r="AJ1179" s="1" t="str">
        <f t="shared" si="1359"/>
        <v/>
      </c>
      <c r="AL1179" s="167">
        <f t="shared" ref="AL1179:BE1179" si="1430">+IF($AE1179="CC",SUMIF($R1179:$V1179,AL$9,$R1198:$V1198),0)</f>
        <v>0</v>
      </c>
      <c r="AM1179" s="167">
        <f t="shared" si="1430"/>
        <v>0</v>
      </c>
      <c r="AN1179" s="167">
        <f t="shared" si="1430"/>
        <v>0</v>
      </c>
      <c r="AO1179" s="167">
        <f t="shared" si="1430"/>
        <v>0</v>
      </c>
      <c r="AP1179" s="167">
        <f t="shared" si="1430"/>
        <v>0</v>
      </c>
      <c r="AQ1179" s="167">
        <f t="shared" si="1430"/>
        <v>0</v>
      </c>
      <c r="AR1179" s="167">
        <f t="shared" si="1430"/>
        <v>0</v>
      </c>
      <c r="AS1179" s="167">
        <f t="shared" si="1430"/>
        <v>0</v>
      </c>
      <c r="AT1179" s="167">
        <f t="shared" si="1430"/>
        <v>0</v>
      </c>
      <c r="AU1179" s="167">
        <f t="shared" si="1430"/>
        <v>0</v>
      </c>
      <c r="AV1179" s="167">
        <f t="shared" si="1430"/>
        <v>0</v>
      </c>
      <c r="AW1179" s="167">
        <f t="shared" si="1430"/>
        <v>0</v>
      </c>
      <c r="AX1179" s="167">
        <f t="shared" si="1430"/>
        <v>0</v>
      </c>
      <c r="AY1179" s="167">
        <f t="shared" si="1430"/>
        <v>0</v>
      </c>
      <c r="AZ1179" s="167">
        <f t="shared" si="1430"/>
        <v>0</v>
      </c>
      <c r="BA1179" s="167">
        <f t="shared" si="1430"/>
        <v>0</v>
      </c>
      <c r="BB1179" s="167">
        <f t="shared" si="1430"/>
        <v>0</v>
      </c>
      <c r="BC1179" s="167">
        <f t="shared" si="1430"/>
        <v>0</v>
      </c>
      <c r="BD1179" s="167">
        <f t="shared" si="1430"/>
        <v>0</v>
      </c>
      <c r="BE1179" s="167">
        <f t="shared" si="1430"/>
        <v>0</v>
      </c>
      <c r="BG1179" s="167"/>
    </row>
    <row r="1180" spans="1:59" ht="16.5" customHeight="1">
      <c r="C1180" s="963" t="s">
        <v>952</v>
      </c>
      <c r="D1180" s="963"/>
      <c r="E1180" s="963"/>
      <c r="F1180" s="963"/>
      <c r="G1180" s="963"/>
      <c r="H1180" s="963"/>
      <c r="I1180" s="963"/>
      <c r="J1180" s="963"/>
      <c r="K1180" s="963"/>
      <c r="L1180" s="963"/>
      <c r="M1180" s="963"/>
      <c r="N1180" s="963"/>
      <c r="O1180" s="963"/>
      <c r="P1180" s="963"/>
      <c r="Q1180" s="963"/>
      <c r="R1180" s="963"/>
      <c r="S1180" s="963"/>
      <c r="T1180" s="963"/>
      <c r="U1180" s="963"/>
      <c r="V1180" s="963"/>
      <c r="W1180" s="963"/>
      <c r="X1180" s="963"/>
      <c r="Y1180" s="963"/>
      <c r="Z1180" s="963"/>
      <c r="AA1180" s="963"/>
      <c r="AE1180" s="1" t="str">
        <f t="shared" si="1413"/>
        <v/>
      </c>
      <c r="AF1180" s="1">
        <f t="shared" si="1356"/>
        <v>0</v>
      </c>
      <c r="AG1180" s="1">
        <f t="shared" ca="1" si="1361"/>
        <v>21</v>
      </c>
      <c r="AH1180" s="1" t="str">
        <f t="shared" si="1357"/>
        <v/>
      </c>
      <c r="AI1180" s="1" t="str">
        <f t="shared" si="1358"/>
        <v/>
      </c>
      <c r="AJ1180" s="1" t="str">
        <f t="shared" si="1359"/>
        <v/>
      </c>
      <c r="AL1180" s="167">
        <f t="shared" ref="AL1180:BE1180" si="1431">+IF($AE1180="CC",SUMIF($R1180:$V1180,AL$9,$R1199:$V1199),0)</f>
        <v>0</v>
      </c>
      <c r="AM1180" s="167">
        <f t="shared" si="1431"/>
        <v>0</v>
      </c>
      <c r="AN1180" s="167">
        <f t="shared" si="1431"/>
        <v>0</v>
      </c>
      <c r="AO1180" s="167">
        <f t="shared" si="1431"/>
        <v>0</v>
      </c>
      <c r="AP1180" s="167">
        <f t="shared" si="1431"/>
        <v>0</v>
      </c>
      <c r="AQ1180" s="167">
        <f t="shared" si="1431"/>
        <v>0</v>
      </c>
      <c r="AR1180" s="167">
        <f t="shared" si="1431"/>
        <v>0</v>
      </c>
      <c r="AS1180" s="167">
        <f t="shared" si="1431"/>
        <v>0</v>
      </c>
      <c r="AT1180" s="167">
        <f t="shared" si="1431"/>
        <v>0</v>
      </c>
      <c r="AU1180" s="167">
        <f t="shared" si="1431"/>
        <v>0</v>
      </c>
      <c r="AV1180" s="167">
        <f t="shared" si="1431"/>
        <v>0</v>
      </c>
      <c r="AW1180" s="167">
        <f t="shared" si="1431"/>
        <v>0</v>
      </c>
      <c r="AX1180" s="167">
        <f t="shared" si="1431"/>
        <v>0</v>
      </c>
      <c r="AY1180" s="167">
        <f t="shared" si="1431"/>
        <v>0</v>
      </c>
      <c r="AZ1180" s="167">
        <f t="shared" si="1431"/>
        <v>0</v>
      </c>
      <c r="BA1180" s="167">
        <f t="shared" si="1431"/>
        <v>0</v>
      </c>
      <c r="BB1180" s="167">
        <f t="shared" si="1431"/>
        <v>0</v>
      </c>
      <c r="BC1180" s="167">
        <f t="shared" si="1431"/>
        <v>0</v>
      </c>
      <c r="BD1180" s="167">
        <f t="shared" si="1431"/>
        <v>0</v>
      </c>
      <c r="BE1180" s="167">
        <f t="shared" si="1431"/>
        <v>0</v>
      </c>
      <c r="BG1180" s="167"/>
    </row>
    <row r="1181" spans="1:59" ht="15" customHeight="1" thickBot="1">
      <c r="C1181" s="86"/>
      <c r="D1181" s="86"/>
      <c r="E1181" s="86"/>
      <c r="F1181" s="86"/>
      <c r="G1181" s="87"/>
      <c r="H1181" s="87"/>
      <c r="I1181" s="86"/>
      <c r="J1181" s="86"/>
      <c r="K1181" s="86"/>
      <c r="L1181" s="86"/>
      <c r="M1181" s="86"/>
      <c r="N1181" s="88"/>
      <c r="O1181" s="86"/>
      <c r="P1181" s="86"/>
      <c r="Q1181" s="86"/>
      <c r="R1181" s="86"/>
      <c r="S1181" s="86"/>
      <c r="T1181" s="86"/>
      <c r="U1181" s="86"/>
      <c r="V1181" s="86"/>
      <c r="W1181" s="86"/>
      <c r="X1181" s="165"/>
      <c r="Y1181" s="86"/>
      <c r="Z1181" s="86"/>
      <c r="AA1181" s="86"/>
      <c r="AE1181" s="1" t="str">
        <f t="shared" si="1413"/>
        <v/>
      </c>
      <c r="AF1181" s="1">
        <f t="shared" si="1356"/>
        <v>0</v>
      </c>
      <c r="AG1181" s="1">
        <f t="shared" ca="1" si="1361"/>
        <v>21</v>
      </c>
      <c r="AH1181" s="1" t="str">
        <f t="shared" si="1357"/>
        <v/>
      </c>
      <c r="AI1181" s="1" t="str">
        <f t="shared" si="1358"/>
        <v/>
      </c>
      <c r="AJ1181" s="1" t="str">
        <f t="shared" si="1359"/>
        <v/>
      </c>
      <c r="AL1181" s="167">
        <f t="shared" ref="AL1181:BE1181" si="1432">+IF($AE1181="CC",SUMIF($R1181:$V1181,AL$9,$R1200:$V1200),0)</f>
        <v>0</v>
      </c>
      <c r="AM1181" s="167">
        <f t="shared" si="1432"/>
        <v>0</v>
      </c>
      <c r="AN1181" s="167">
        <f t="shared" si="1432"/>
        <v>0</v>
      </c>
      <c r="AO1181" s="167">
        <f t="shared" si="1432"/>
        <v>0</v>
      </c>
      <c r="AP1181" s="167">
        <f t="shared" si="1432"/>
        <v>0</v>
      </c>
      <c r="AQ1181" s="167">
        <f t="shared" si="1432"/>
        <v>0</v>
      </c>
      <c r="AR1181" s="167">
        <f t="shared" si="1432"/>
        <v>0</v>
      </c>
      <c r="AS1181" s="167">
        <f t="shared" si="1432"/>
        <v>0</v>
      </c>
      <c r="AT1181" s="167">
        <f t="shared" si="1432"/>
        <v>0</v>
      </c>
      <c r="AU1181" s="167">
        <f t="shared" si="1432"/>
        <v>0</v>
      </c>
      <c r="AV1181" s="167">
        <f t="shared" si="1432"/>
        <v>0</v>
      </c>
      <c r="AW1181" s="167">
        <f t="shared" si="1432"/>
        <v>0</v>
      </c>
      <c r="AX1181" s="167">
        <f t="shared" si="1432"/>
        <v>0</v>
      </c>
      <c r="AY1181" s="167">
        <f t="shared" si="1432"/>
        <v>0</v>
      </c>
      <c r="AZ1181" s="167">
        <f t="shared" si="1432"/>
        <v>0</v>
      </c>
      <c r="BA1181" s="167">
        <f t="shared" si="1432"/>
        <v>0</v>
      </c>
      <c r="BB1181" s="167">
        <f t="shared" si="1432"/>
        <v>0</v>
      </c>
      <c r="BC1181" s="167">
        <f t="shared" si="1432"/>
        <v>0</v>
      </c>
      <c r="BD1181" s="167">
        <f t="shared" si="1432"/>
        <v>0</v>
      </c>
      <c r="BE1181" s="167">
        <f t="shared" si="1432"/>
        <v>0</v>
      </c>
      <c r="BG1181" s="167"/>
    </row>
    <row r="1182" spans="1:59" ht="15.75" customHeight="1" thickBot="1">
      <c r="C1182" s="964" t="s">
        <v>953</v>
      </c>
      <c r="D1182" s="965"/>
      <c r="E1182" s="966" t="str">
        <f>+'Formulario 1'!$D$9</f>
        <v>LICEO DE COLORADO</v>
      </c>
      <c r="F1182" s="966"/>
      <c r="G1182" s="966"/>
      <c r="H1182" s="966"/>
      <c r="I1182" s="964" t="s">
        <v>897</v>
      </c>
      <c r="J1182" s="967"/>
      <c r="K1182" s="966" t="str">
        <f>+'Formulario 1'!$C$14</f>
        <v>CAÑAS</v>
      </c>
      <c r="L1182" s="966"/>
      <c r="M1182" s="966"/>
      <c r="N1182" s="964" t="s">
        <v>898</v>
      </c>
      <c r="O1182" s="965"/>
      <c r="P1182" s="89">
        <f>+'Formulario 1'!$C$15</f>
        <v>4</v>
      </c>
      <c r="Q1182" s="964" t="s">
        <v>916</v>
      </c>
      <c r="R1182" s="965"/>
      <c r="S1182" s="965"/>
      <c r="T1182" s="965"/>
      <c r="U1182" s="965"/>
      <c r="V1182" s="965"/>
      <c r="W1182" s="966">
        <f>+'Formulario 1'!$E$7</f>
        <v>4113</v>
      </c>
      <c r="X1182" s="968"/>
      <c r="Y1182" s="304" t="s">
        <v>923</v>
      </c>
      <c r="Z1182" s="969">
        <f ca="1">+'Formulario 1'!$H$72</f>
        <v>45513</v>
      </c>
      <c r="AA1182" s="970"/>
      <c r="AE1182" s="1" t="str">
        <f t="shared" si="1413"/>
        <v/>
      </c>
      <c r="AF1182" s="1">
        <f t="shared" ref="AF1182:AF1245" si="1433">+IF(Z1209="Hoja de Cálculo",1,0)</f>
        <v>0</v>
      </c>
      <c r="AG1182" s="1">
        <f t="shared" ca="1" si="1361"/>
        <v>21</v>
      </c>
      <c r="AH1182" s="1" t="str">
        <f t="shared" ref="AH1182:AH1245" si="1434">+IF(AF1182=1,AG1182,"")</f>
        <v/>
      </c>
      <c r="AI1182" s="1" t="str">
        <f t="shared" ref="AI1182:AI1245" si="1435">+IF(AF1182=1,CONCATENATE("CP",AG1182),"")</f>
        <v/>
      </c>
      <c r="AJ1182" s="1" t="str">
        <f t="shared" ref="AJ1182:AJ1245" si="1436">+IF(AF1182=1,AB1182,"")</f>
        <v/>
      </c>
      <c r="AL1182" s="167">
        <f t="shared" ref="AL1182:BE1182" si="1437">+IF($AE1182="CC",SUMIF($R1182:$V1182,AL$9,$R1201:$V1201),0)</f>
        <v>0</v>
      </c>
      <c r="AM1182" s="167">
        <f t="shared" si="1437"/>
        <v>0</v>
      </c>
      <c r="AN1182" s="167">
        <f t="shared" si="1437"/>
        <v>0</v>
      </c>
      <c r="AO1182" s="167">
        <f t="shared" si="1437"/>
        <v>0</v>
      </c>
      <c r="AP1182" s="167">
        <f t="shared" si="1437"/>
        <v>0</v>
      </c>
      <c r="AQ1182" s="167">
        <f t="shared" si="1437"/>
        <v>0</v>
      </c>
      <c r="AR1182" s="167">
        <f t="shared" si="1437"/>
        <v>0</v>
      </c>
      <c r="AS1182" s="167">
        <f t="shared" si="1437"/>
        <v>0</v>
      </c>
      <c r="AT1182" s="167">
        <f t="shared" si="1437"/>
        <v>0</v>
      </c>
      <c r="AU1182" s="167">
        <f t="shared" si="1437"/>
        <v>0</v>
      </c>
      <c r="AV1182" s="167">
        <f t="shared" si="1437"/>
        <v>0</v>
      </c>
      <c r="AW1182" s="167">
        <f t="shared" si="1437"/>
        <v>0</v>
      </c>
      <c r="AX1182" s="167">
        <f t="shared" si="1437"/>
        <v>0</v>
      </c>
      <c r="AY1182" s="167">
        <f t="shared" si="1437"/>
        <v>0</v>
      </c>
      <c r="AZ1182" s="167">
        <f t="shared" si="1437"/>
        <v>0</v>
      </c>
      <c r="BA1182" s="167">
        <f t="shared" si="1437"/>
        <v>0</v>
      </c>
      <c r="BB1182" s="167">
        <f t="shared" si="1437"/>
        <v>0</v>
      </c>
      <c r="BC1182" s="167">
        <f t="shared" si="1437"/>
        <v>0</v>
      </c>
      <c r="BD1182" s="167">
        <f t="shared" si="1437"/>
        <v>0</v>
      </c>
      <c r="BE1182" s="167">
        <f t="shared" si="1437"/>
        <v>0</v>
      </c>
      <c r="BG1182" s="167"/>
    </row>
    <row r="1183" spans="1:59" ht="15.75" thickBot="1">
      <c r="C1183" s="66"/>
      <c r="D1183" s="66"/>
      <c r="E1183" s="66"/>
      <c r="F1183" s="66"/>
      <c r="G1183" s="66"/>
      <c r="H1183" s="66"/>
      <c r="I1183" s="66"/>
      <c r="J1183" s="66"/>
      <c r="K1183" s="66"/>
      <c r="L1183" s="66"/>
      <c r="M1183" s="66"/>
      <c r="N1183" s="66"/>
      <c r="O1183" s="66"/>
      <c r="P1183" s="66"/>
      <c r="Q1183" s="66"/>
      <c r="R1183" s="66"/>
      <c r="S1183" s="66"/>
      <c r="T1183" s="66"/>
      <c r="U1183" s="66"/>
      <c r="V1183" s="66"/>
      <c r="W1183" s="66"/>
      <c r="X1183" s="166"/>
      <c r="Y1183" s="66"/>
      <c r="Z1183" s="66"/>
      <c r="AA1183" s="66"/>
      <c r="AE1183" s="1" t="str">
        <f t="shared" si="1413"/>
        <v/>
      </c>
      <c r="AF1183" s="1">
        <f t="shared" si="1433"/>
        <v>0</v>
      </c>
      <c r="AG1183" s="1">
        <f t="shared" ref="AG1183:AG1246" ca="1" si="1438">+AG1182+AF1183</f>
        <v>21</v>
      </c>
      <c r="AH1183" s="1" t="str">
        <f t="shared" si="1434"/>
        <v/>
      </c>
      <c r="AI1183" s="1" t="str">
        <f t="shared" si="1435"/>
        <v/>
      </c>
      <c r="AJ1183" s="1" t="str">
        <f t="shared" si="1436"/>
        <v/>
      </c>
      <c r="AL1183" s="167">
        <f t="shared" ref="AL1183:BE1183" si="1439">+IF($AE1183="CC",SUMIF($R1183:$V1183,AL$9,$R1202:$V1202),0)</f>
        <v>0</v>
      </c>
      <c r="AM1183" s="167">
        <f t="shared" si="1439"/>
        <v>0</v>
      </c>
      <c r="AN1183" s="167">
        <f t="shared" si="1439"/>
        <v>0</v>
      </c>
      <c r="AO1183" s="167">
        <f t="shared" si="1439"/>
        <v>0</v>
      </c>
      <c r="AP1183" s="167">
        <f t="shared" si="1439"/>
        <v>0</v>
      </c>
      <c r="AQ1183" s="167">
        <f t="shared" si="1439"/>
        <v>0</v>
      </c>
      <c r="AR1183" s="167">
        <f t="shared" si="1439"/>
        <v>0</v>
      </c>
      <c r="AS1183" s="167">
        <f t="shared" si="1439"/>
        <v>0</v>
      </c>
      <c r="AT1183" s="167">
        <f t="shared" si="1439"/>
        <v>0</v>
      </c>
      <c r="AU1183" s="167">
        <f t="shared" si="1439"/>
        <v>0</v>
      </c>
      <c r="AV1183" s="167">
        <f t="shared" si="1439"/>
        <v>0</v>
      </c>
      <c r="AW1183" s="167">
        <f t="shared" si="1439"/>
        <v>0</v>
      </c>
      <c r="AX1183" s="167">
        <f t="shared" si="1439"/>
        <v>0</v>
      </c>
      <c r="AY1183" s="167">
        <f t="shared" si="1439"/>
        <v>0</v>
      </c>
      <c r="AZ1183" s="167">
        <f t="shared" si="1439"/>
        <v>0</v>
      </c>
      <c r="BA1183" s="167">
        <f t="shared" si="1439"/>
        <v>0</v>
      </c>
      <c r="BB1183" s="167">
        <f t="shared" si="1439"/>
        <v>0</v>
      </c>
      <c r="BC1183" s="167">
        <f t="shared" si="1439"/>
        <v>0</v>
      </c>
      <c r="BD1183" s="167">
        <f t="shared" si="1439"/>
        <v>0</v>
      </c>
      <c r="BE1183" s="167">
        <f t="shared" si="1439"/>
        <v>0</v>
      </c>
      <c r="BG1183" s="167"/>
    </row>
    <row r="1184" spans="1:59" ht="23.25" customHeight="1" thickBot="1">
      <c r="A1184" s="927" t="s">
        <v>958</v>
      </c>
      <c r="B1184" s="930" t="s">
        <v>985</v>
      </c>
      <c r="C1184" s="933" t="str">
        <f>IF(LOOKUP(A1177,'Hoja de Cálculo'!$S$20:$S$45,'Hoja de Cálculo'!$V$20:$V$45)="","n.a.",LOOKUP(A1177,'Hoja de Cálculo'!$S$20:$S$45,'Hoja de Cálculo'!$V$20:$V$45))</f>
        <v>Inglés</v>
      </c>
      <c r="D1184" s="933"/>
      <c r="E1184" s="933"/>
      <c r="F1184" s="933"/>
      <c r="G1184" s="933"/>
      <c r="H1184" s="933"/>
      <c r="I1184" s="933"/>
      <c r="J1184" s="933"/>
      <c r="K1184" s="933"/>
      <c r="L1184" s="934"/>
      <c r="M1184" s="934"/>
      <c r="N1184" s="934"/>
      <c r="O1184" s="934"/>
      <c r="P1184" s="934"/>
      <c r="Q1184" s="934"/>
      <c r="R1184" s="934"/>
      <c r="S1184" s="934"/>
      <c r="T1184" s="934"/>
      <c r="U1184" s="934"/>
      <c r="V1184" s="934"/>
      <c r="W1184" s="934"/>
      <c r="X1184" s="934"/>
      <c r="Y1184" s="933"/>
      <c r="Z1184" s="933"/>
      <c r="AA1184" s="935"/>
      <c r="AB1184" s="936" t="s">
        <v>924</v>
      </c>
      <c r="AE1184" s="1" t="str">
        <f t="shared" si="1413"/>
        <v/>
      </c>
      <c r="AF1184" s="1">
        <f t="shared" si="1433"/>
        <v>0</v>
      </c>
      <c r="AG1184" s="1">
        <f t="shared" ca="1" si="1438"/>
        <v>21</v>
      </c>
      <c r="AH1184" s="1" t="str">
        <f t="shared" si="1434"/>
        <v/>
      </c>
      <c r="AI1184" s="1" t="str">
        <f t="shared" si="1435"/>
        <v/>
      </c>
      <c r="AJ1184" s="1" t="str">
        <f t="shared" si="1436"/>
        <v/>
      </c>
      <c r="AL1184" s="167">
        <f t="shared" ref="AL1184:BE1184" si="1440">+IF($AE1184="CC",SUMIF($R1184:$V1184,AL$9,$R1203:$V1203),0)</f>
        <v>0</v>
      </c>
      <c r="AM1184" s="167">
        <f t="shared" si="1440"/>
        <v>0</v>
      </c>
      <c r="AN1184" s="167">
        <f t="shared" si="1440"/>
        <v>0</v>
      </c>
      <c r="AO1184" s="167">
        <f t="shared" si="1440"/>
        <v>0</v>
      </c>
      <c r="AP1184" s="167">
        <f t="shared" si="1440"/>
        <v>0</v>
      </c>
      <c r="AQ1184" s="167">
        <f t="shared" si="1440"/>
        <v>0</v>
      </c>
      <c r="AR1184" s="167">
        <f t="shared" si="1440"/>
        <v>0</v>
      </c>
      <c r="AS1184" s="167">
        <f t="shared" si="1440"/>
        <v>0</v>
      </c>
      <c r="AT1184" s="167">
        <f t="shared" si="1440"/>
        <v>0</v>
      </c>
      <c r="AU1184" s="167">
        <f t="shared" si="1440"/>
        <v>0</v>
      </c>
      <c r="AV1184" s="167">
        <f t="shared" si="1440"/>
        <v>0</v>
      </c>
      <c r="AW1184" s="167">
        <f t="shared" si="1440"/>
        <v>0</v>
      </c>
      <c r="AX1184" s="167">
        <f t="shared" si="1440"/>
        <v>0</v>
      </c>
      <c r="AY1184" s="167">
        <f t="shared" si="1440"/>
        <v>0</v>
      </c>
      <c r="AZ1184" s="167">
        <f t="shared" si="1440"/>
        <v>0</v>
      </c>
      <c r="BA1184" s="167">
        <f t="shared" si="1440"/>
        <v>0</v>
      </c>
      <c r="BB1184" s="167">
        <f t="shared" si="1440"/>
        <v>0</v>
      </c>
      <c r="BC1184" s="167">
        <f t="shared" si="1440"/>
        <v>0</v>
      </c>
      <c r="BD1184" s="167">
        <f t="shared" si="1440"/>
        <v>0</v>
      </c>
      <c r="BE1184" s="167">
        <f t="shared" si="1440"/>
        <v>0</v>
      </c>
      <c r="BG1184" s="167"/>
    </row>
    <row r="1185" spans="1:59" ht="15.75" customHeight="1">
      <c r="A1185" s="928"/>
      <c r="B1185" s="931"/>
      <c r="C1185" s="939" t="s">
        <v>925</v>
      </c>
      <c r="D1185" s="941" t="s">
        <v>926</v>
      </c>
      <c r="E1185" s="942"/>
      <c r="F1185" s="942"/>
      <c r="G1185" s="943"/>
      <c r="H1185" s="947" t="s">
        <v>927</v>
      </c>
      <c r="I1185" s="947" t="s">
        <v>928</v>
      </c>
      <c r="J1185" s="941" t="s">
        <v>929</v>
      </c>
      <c r="K1185" s="942"/>
      <c r="L1185" s="949" t="s">
        <v>49</v>
      </c>
      <c r="M1185" s="950"/>
      <c r="N1185" s="950"/>
      <c r="O1185" s="950"/>
      <c r="P1185" s="950"/>
      <c r="Q1185" s="951" t="s">
        <v>930</v>
      </c>
      <c r="R1185" s="953" t="s">
        <v>931</v>
      </c>
      <c r="S1185" s="954"/>
      <c r="T1185" s="954"/>
      <c r="U1185" s="954"/>
      <c r="V1185" s="955"/>
      <c r="W1185" s="954" t="s">
        <v>930</v>
      </c>
      <c r="X1185" s="957" t="s">
        <v>934</v>
      </c>
      <c r="Y1185" s="959" t="s">
        <v>932</v>
      </c>
      <c r="Z1185" s="961" t="s">
        <v>933</v>
      </c>
      <c r="AA1185" s="962"/>
      <c r="AB1185" s="937"/>
      <c r="AE1185" s="1" t="str">
        <f t="shared" si="1413"/>
        <v/>
      </c>
      <c r="AF1185" s="1">
        <f t="shared" si="1433"/>
        <v>0</v>
      </c>
      <c r="AG1185" s="1">
        <f t="shared" ca="1" si="1438"/>
        <v>21</v>
      </c>
      <c r="AH1185" s="1" t="str">
        <f t="shared" si="1434"/>
        <v/>
      </c>
      <c r="AI1185" s="1" t="str">
        <f t="shared" si="1435"/>
        <v/>
      </c>
      <c r="AJ1185" s="1" t="str">
        <f t="shared" si="1436"/>
        <v/>
      </c>
      <c r="AL1185" s="167">
        <f t="shared" ref="AL1185:BE1185" si="1441">+IF($AE1185="CC",SUMIF($R1185:$V1185,AL$9,$R1204:$V1204),0)</f>
        <v>0</v>
      </c>
      <c r="AM1185" s="167">
        <f t="shared" si="1441"/>
        <v>0</v>
      </c>
      <c r="AN1185" s="167">
        <f t="shared" si="1441"/>
        <v>0</v>
      </c>
      <c r="AO1185" s="167">
        <f t="shared" si="1441"/>
        <v>0</v>
      </c>
      <c r="AP1185" s="167">
        <f t="shared" si="1441"/>
        <v>0</v>
      </c>
      <c r="AQ1185" s="167">
        <f t="shared" si="1441"/>
        <v>0</v>
      </c>
      <c r="AR1185" s="167">
        <f t="shared" si="1441"/>
        <v>0</v>
      </c>
      <c r="AS1185" s="167">
        <f t="shared" si="1441"/>
        <v>0</v>
      </c>
      <c r="AT1185" s="167">
        <f t="shared" si="1441"/>
        <v>0</v>
      </c>
      <c r="AU1185" s="167">
        <f t="shared" si="1441"/>
        <v>0</v>
      </c>
      <c r="AV1185" s="167">
        <f t="shared" si="1441"/>
        <v>0</v>
      </c>
      <c r="AW1185" s="167">
        <f t="shared" si="1441"/>
        <v>0</v>
      </c>
      <c r="AX1185" s="167">
        <f t="shared" si="1441"/>
        <v>0</v>
      </c>
      <c r="AY1185" s="167">
        <f t="shared" si="1441"/>
        <v>0</v>
      </c>
      <c r="AZ1185" s="167">
        <f t="shared" si="1441"/>
        <v>0</v>
      </c>
      <c r="BA1185" s="167">
        <f t="shared" si="1441"/>
        <v>0</v>
      </c>
      <c r="BB1185" s="167">
        <f t="shared" si="1441"/>
        <v>0</v>
      </c>
      <c r="BC1185" s="167">
        <f t="shared" si="1441"/>
        <v>0</v>
      </c>
      <c r="BD1185" s="167">
        <f t="shared" si="1441"/>
        <v>0</v>
      </c>
      <c r="BE1185" s="167">
        <f t="shared" si="1441"/>
        <v>0</v>
      </c>
      <c r="BG1185" s="167"/>
    </row>
    <row r="1186" spans="1:59" ht="15.75" thickBot="1">
      <c r="A1186" s="929"/>
      <c r="B1186" s="932"/>
      <c r="C1186" s="940"/>
      <c r="D1186" s="944"/>
      <c r="E1186" s="945"/>
      <c r="F1186" s="945"/>
      <c r="G1186" s="946"/>
      <c r="H1186" s="948"/>
      <c r="I1186" s="948"/>
      <c r="J1186" s="944"/>
      <c r="K1186" s="945"/>
      <c r="L1186" s="312" t="s">
        <v>1</v>
      </c>
      <c r="M1186" s="313" t="s">
        <v>2</v>
      </c>
      <c r="N1186" s="313" t="s">
        <v>3</v>
      </c>
      <c r="O1186" s="313" t="s">
        <v>4</v>
      </c>
      <c r="P1186" s="313" t="s">
        <v>5</v>
      </c>
      <c r="Q1186" s="952"/>
      <c r="R1186" s="312">
        <v>7</v>
      </c>
      <c r="S1186" s="313">
        <v>5</v>
      </c>
      <c r="T1186" s="313">
        <v>9</v>
      </c>
      <c r="U1186" s="313">
        <v>1</v>
      </c>
      <c r="V1186" s="314">
        <v>1</v>
      </c>
      <c r="W1186" s="956"/>
      <c r="X1186" s="958"/>
      <c r="Y1186" s="960"/>
      <c r="Z1186" s="315" t="s">
        <v>935</v>
      </c>
      <c r="AA1186" s="316" t="s">
        <v>936</v>
      </c>
      <c r="AB1186" s="938"/>
      <c r="AE1186" s="1" t="str">
        <f t="shared" si="1413"/>
        <v>CC</v>
      </c>
      <c r="AF1186" s="1">
        <f t="shared" si="1433"/>
        <v>0</v>
      </c>
      <c r="AG1186" s="1">
        <f t="shared" ca="1" si="1438"/>
        <v>21</v>
      </c>
      <c r="AH1186" s="1" t="str">
        <f t="shared" si="1434"/>
        <v/>
      </c>
      <c r="AI1186" s="1" t="str">
        <f t="shared" si="1435"/>
        <v/>
      </c>
      <c r="AJ1186" s="1" t="str">
        <f t="shared" si="1436"/>
        <v/>
      </c>
      <c r="AL1186" s="167">
        <f t="shared" ref="AL1186:BE1186" si="1442">+IF($AE1186="CC",SUMIF($R1186:$V1186,AL$9,$R1205:$V1205),0)</f>
        <v>0</v>
      </c>
      <c r="AM1186" s="167">
        <f t="shared" si="1442"/>
        <v>0</v>
      </c>
      <c r="AN1186" s="167">
        <f t="shared" si="1442"/>
        <v>0</v>
      </c>
      <c r="AO1186" s="167">
        <f t="shared" si="1442"/>
        <v>0</v>
      </c>
      <c r="AP1186" s="167">
        <f t="shared" si="1442"/>
        <v>0</v>
      </c>
      <c r="AQ1186" s="167">
        <f t="shared" si="1442"/>
        <v>0</v>
      </c>
      <c r="AR1186" s="167">
        <f t="shared" si="1442"/>
        <v>0</v>
      </c>
      <c r="AS1186" s="167">
        <f t="shared" si="1442"/>
        <v>0</v>
      </c>
      <c r="AT1186" s="167">
        <f t="shared" si="1442"/>
        <v>0</v>
      </c>
      <c r="AU1186" s="167">
        <f t="shared" si="1442"/>
        <v>0</v>
      </c>
      <c r="AV1186" s="167">
        <f t="shared" si="1442"/>
        <v>0</v>
      </c>
      <c r="AW1186" s="167">
        <f t="shared" si="1442"/>
        <v>0</v>
      </c>
      <c r="AX1186" s="167">
        <f t="shared" si="1442"/>
        <v>0</v>
      </c>
      <c r="AY1186" s="167">
        <f t="shared" si="1442"/>
        <v>0</v>
      </c>
      <c r="AZ1186" s="167">
        <f t="shared" si="1442"/>
        <v>0</v>
      </c>
      <c r="BA1186" s="167">
        <f t="shared" si="1442"/>
        <v>0</v>
      </c>
      <c r="BB1186" s="167">
        <f t="shared" si="1442"/>
        <v>0</v>
      </c>
      <c r="BC1186" s="167">
        <f t="shared" si="1442"/>
        <v>0</v>
      </c>
      <c r="BD1186" s="167">
        <f t="shared" si="1442"/>
        <v>0</v>
      </c>
      <c r="BE1186" s="167">
        <f t="shared" si="1442"/>
        <v>0</v>
      </c>
      <c r="BG1186" s="167"/>
    </row>
    <row r="1187" spans="1:59">
      <c r="A1187" s="97"/>
      <c r="B1187" s="98"/>
      <c r="C1187" s="317">
        <v>1</v>
      </c>
      <c r="D1187" s="924"/>
      <c r="E1187" s="925"/>
      <c r="F1187" s="925"/>
      <c r="G1187" s="926"/>
      <c r="H1187" s="46"/>
      <c r="I1187" s="46"/>
      <c r="J1187" s="924"/>
      <c r="K1187" s="925"/>
      <c r="L1187" s="47"/>
      <c r="M1187" s="48"/>
      <c r="N1187" s="48"/>
      <c r="O1187" s="48"/>
      <c r="P1187" s="48"/>
      <c r="Q1187" s="318">
        <f>+SUM(L1187:P1187)</f>
        <v>0</v>
      </c>
      <c r="R1187" s="47"/>
      <c r="S1187" s="59"/>
      <c r="T1187" s="59"/>
      <c r="U1187" s="59"/>
      <c r="V1187" s="62"/>
      <c r="W1187" s="319">
        <f>+SUM(Q1187:V1187)</f>
        <v>0</v>
      </c>
      <c r="X1187" s="320">
        <f t="shared" ref="X1187:X1204" si="1443">IF(W1187=0,0,IF(W1187&gt;48,"E",IF(W1187&lt;44,0,IF(A1187="A",0,48-W1187))))</f>
        <v>0</v>
      </c>
      <c r="Y1187" s="321">
        <f>+IF(X1187="E","E",(W1187+X1187))</f>
        <v>0</v>
      </c>
      <c r="Z1187" s="57"/>
      <c r="AA1187" s="333">
        <f>+IF(Y1187="E","E",(Y1187-Z1187))</f>
        <v>0</v>
      </c>
      <c r="AB1187" s="323" t="str">
        <f>IF(A1187="A","√",IF('Formulario 1'!$D$11=8,IF('Cuadro de Personal'!Q1187&gt;30,"E",IF(Y1187&gt;48,"E","√")),IF(Y1187&gt;48,"E","√")))</f>
        <v>√</v>
      </c>
      <c r="AC1187" s="1">
        <f>+IF(AB1187="√",1,0)</f>
        <v>1</v>
      </c>
      <c r="AE1187" s="1" t="str">
        <f t="shared" si="1413"/>
        <v/>
      </c>
      <c r="AF1187" s="1">
        <f t="shared" si="1433"/>
        <v>0</v>
      </c>
      <c r="AG1187" s="1">
        <f t="shared" ca="1" si="1438"/>
        <v>21</v>
      </c>
      <c r="AH1187" s="1" t="str">
        <f t="shared" si="1434"/>
        <v/>
      </c>
      <c r="AI1187" s="1" t="str">
        <f t="shared" si="1435"/>
        <v/>
      </c>
      <c r="AJ1187" s="1" t="str">
        <f t="shared" si="1436"/>
        <v/>
      </c>
      <c r="AL1187" s="167">
        <f t="shared" ref="AL1187:BE1187" si="1444">+IF($AE1187="CC",SUMIF($R1187:$V1187,AL$9,$R1206:$V1206),0)</f>
        <v>0</v>
      </c>
      <c r="AM1187" s="167">
        <f t="shared" si="1444"/>
        <v>0</v>
      </c>
      <c r="AN1187" s="167">
        <f t="shared" si="1444"/>
        <v>0</v>
      </c>
      <c r="AO1187" s="167">
        <f t="shared" si="1444"/>
        <v>0</v>
      </c>
      <c r="AP1187" s="167">
        <f t="shared" si="1444"/>
        <v>0</v>
      </c>
      <c r="AQ1187" s="167">
        <f t="shared" si="1444"/>
        <v>0</v>
      </c>
      <c r="AR1187" s="167">
        <f t="shared" si="1444"/>
        <v>0</v>
      </c>
      <c r="AS1187" s="167">
        <f t="shared" si="1444"/>
        <v>0</v>
      </c>
      <c r="AT1187" s="167">
        <f t="shared" si="1444"/>
        <v>0</v>
      </c>
      <c r="AU1187" s="167">
        <f t="shared" si="1444"/>
        <v>0</v>
      </c>
      <c r="AV1187" s="167">
        <f t="shared" si="1444"/>
        <v>0</v>
      </c>
      <c r="AW1187" s="167">
        <f t="shared" si="1444"/>
        <v>0</v>
      </c>
      <c r="AX1187" s="167">
        <f t="shared" si="1444"/>
        <v>0</v>
      </c>
      <c r="AY1187" s="167">
        <f t="shared" si="1444"/>
        <v>0</v>
      </c>
      <c r="AZ1187" s="167">
        <f t="shared" si="1444"/>
        <v>0</v>
      </c>
      <c r="BA1187" s="167">
        <f t="shared" si="1444"/>
        <v>0</v>
      </c>
      <c r="BB1187" s="167">
        <f t="shared" si="1444"/>
        <v>0</v>
      </c>
      <c r="BC1187" s="167">
        <f t="shared" si="1444"/>
        <v>0</v>
      </c>
      <c r="BD1187" s="167">
        <f t="shared" si="1444"/>
        <v>0</v>
      </c>
      <c r="BE1187" s="167">
        <f t="shared" si="1444"/>
        <v>0</v>
      </c>
      <c r="BG1187" s="167"/>
    </row>
    <row r="1188" spans="1:59">
      <c r="A1188" s="93"/>
      <c r="B1188" s="94"/>
      <c r="C1188" s="324">
        <v>2</v>
      </c>
      <c r="D1188" s="832"/>
      <c r="E1188" s="833"/>
      <c r="F1188" s="833"/>
      <c r="G1188" s="834"/>
      <c r="H1188" s="49"/>
      <c r="I1188" s="50"/>
      <c r="J1188" s="866"/>
      <c r="K1188" s="867"/>
      <c r="L1188" s="51"/>
      <c r="M1188" s="52"/>
      <c r="N1188" s="52"/>
      <c r="O1188" s="52"/>
      <c r="P1188" s="52"/>
      <c r="Q1188" s="318">
        <f t="shared" ref="Q1188:Q1204" si="1445">+SUM(L1188:P1188)</f>
        <v>0</v>
      </c>
      <c r="R1188" s="51"/>
      <c r="S1188" s="60"/>
      <c r="T1188" s="59"/>
      <c r="U1188" s="59"/>
      <c r="V1188" s="63"/>
      <c r="W1188" s="319">
        <f t="shared" ref="W1188:W1204" si="1446">+SUM(Q1188:V1188)</f>
        <v>0</v>
      </c>
      <c r="X1188" s="320">
        <f t="shared" si="1443"/>
        <v>0</v>
      </c>
      <c r="Y1188" s="325">
        <f>+IF(X1188="E","E",(W1188+X1188))</f>
        <v>0</v>
      </c>
      <c r="Z1188" s="51"/>
      <c r="AA1188" s="334">
        <f>+IF(Y1188="E","E",(Y1188-Z1188))</f>
        <v>0</v>
      </c>
      <c r="AB1188" s="327" t="str">
        <f>IF(A1188="A","√",IF('Formulario 1'!$D$11=8,IF('Cuadro de Personal'!Q1188&gt;30,"E",IF(Y1188&gt;48,"E","√")),IF(Y1188&gt;48,"E","√")))</f>
        <v>√</v>
      </c>
      <c r="AC1188" s="1">
        <f t="shared" ref="AC1188:AC1204" si="1447">+IF(AB1188="√",1,0)</f>
        <v>1</v>
      </c>
      <c r="AE1188" s="1" t="str">
        <f t="shared" si="1413"/>
        <v/>
      </c>
      <c r="AF1188" s="1">
        <f t="shared" si="1433"/>
        <v>0</v>
      </c>
      <c r="AG1188" s="1">
        <f t="shared" ca="1" si="1438"/>
        <v>21</v>
      </c>
      <c r="AH1188" s="1" t="str">
        <f t="shared" si="1434"/>
        <v/>
      </c>
      <c r="AI1188" s="1" t="str">
        <f t="shared" si="1435"/>
        <v/>
      </c>
      <c r="AJ1188" s="1" t="str">
        <f t="shared" si="1436"/>
        <v/>
      </c>
      <c r="AL1188" s="167">
        <f t="shared" ref="AL1188:BE1188" si="1448">+IF($AE1188="CC",SUMIF($R1188:$V1188,AL$9,$R1207:$V1207),0)</f>
        <v>0</v>
      </c>
      <c r="AM1188" s="167">
        <f t="shared" si="1448"/>
        <v>0</v>
      </c>
      <c r="AN1188" s="167">
        <f t="shared" si="1448"/>
        <v>0</v>
      </c>
      <c r="AO1188" s="167">
        <f t="shared" si="1448"/>
        <v>0</v>
      </c>
      <c r="AP1188" s="167">
        <f t="shared" si="1448"/>
        <v>0</v>
      </c>
      <c r="AQ1188" s="167">
        <f t="shared" si="1448"/>
        <v>0</v>
      </c>
      <c r="AR1188" s="167">
        <f t="shared" si="1448"/>
        <v>0</v>
      </c>
      <c r="AS1188" s="167">
        <f t="shared" si="1448"/>
        <v>0</v>
      </c>
      <c r="AT1188" s="167">
        <f t="shared" si="1448"/>
        <v>0</v>
      </c>
      <c r="AU1188" s="167">
        <f t="shared" si="1448"/>
        <v>0</v>
      </c>
      <c r="AV1188" s="167">
        <f t="shared" si="1448"/>
        <v>0</v>
      </c>
      <c r="AW1188" s="167">
        <f t="shared" si="1448"/>
        <v>0</v>
      </c>
      <c r="AX1188" s="167">
        <f t="shared" si="1448"/>
        <v>0</v>
      </c>
      <c r="AY1188" s="167">
        <f t="shared" si="1448"/>
        <v>0</v>
      </c>
      <c r="AZ1188" s="167">
        <f t="shared" si="1448"/>
        <v>0</v>
      </c>
      <c r="BA1188" s="167">
        <f t="shared" si="1448"/>
        <v>0</v>
      </c>
      <c r="BB1188" s="167">
        <f t="shared" si="1448"/>
        <v>0</v>
      </c>
      <c r="BC1188" s="167">
        <f t="shared" si="1448"/>
        <v>0</v>
      </c>
      <c r="BD1188" s="167">
        <f t="shared" si="1448"/>
        <v>0</v>
      </c>
      <c r="BE1188" s="167">
        <f t="shared" si="1448"/>
        <v>0</v>
      </c>
      <c r="BG1188" s="167"/>
    </row>
    <row r="1189" spans="1:59">
      <c r="A1189" s="93"/>
      <c r="B1189" s="94"/>
      <c r="C1189" s="324">
        <v>3</v>
      </c>
      <c r="D1189" s="832"/>
      <c r="E1189" s="833"/>
      <c r="F1189" s="833"/>
      <c r="G1189" s="834"/>
      <c r="H1189" s="49"/>
      <c r="I1189" s="50"/>
      <c r="J1189" s="866"/>
      <c r="K1189" s="867"/>
      <c r="L1189" s="51"/>
      <c r="M1189" s="52"/>
      <c r="N1189" s="52"/>
      <c r="O1189" s="52"/>
      <c r="P1189" s="52"/>
      <c r="Q1189" s="318">
        <f t="shared" si="1445"/>
        <v>0</v>
      </c>
      <c r="R1189" s="51"/>
      <c r="S1189" s="60"/>
      <c r="T1189" s="59"/>
      <c r="U1189" s="59"/>
      <c r="V1189" s="63"/>
      <c r="W1189" s="319">
        <f t="shared" si="1446"/>
        <v>0</v>
      </c>
      <c r="X1189" s="320">
        <f t="shared" si="1443"/>
        <v>0</v>
      </c>
      <c r="Y1189" s="325">
        <f t="shared" ref="Y1189:Y1204" si="1449">+IF(X1189="E","E",(W1189+X1189))</f>
        <v>0</v>
      </c>
      <c r="Z1189" s="51"/>
      <c r="AA1189" s="334">
        <f t="shared" ref="AA1189:AA1204" si="1450">+IF(Y1189="E","E",(Y1189-Z1189))</f>
        <v>0</v>
      </c>
      <c r="AB1189" s="327" t="str">
        <f>IF(A1189="A","√",IF('Formulario 1'!$D$11=8,IF('Cuadro de Personal'!Q1189&gt;30,"E",IF(Y1189&gt;48,"E","√")),IF(Y1189&gt;48,"E","√")))</f>
        <v>√</v>
      </c>
      <c r="AC1189" s="1">
        <f t="shared" si="1447"/>
        <v>1</v>
      </c>
      <c r="AE1189" s="1" t="str">
        <f t="shared" si="1413"/>
        <v/>
      </c>
      <c r="AF1189" s="1">
        <f t="shared" si="1433"/>
        <v>0</v>
      </c>
      <c r="AG1189" s="1">
        <f t="shared" ca="1" si="1438"/>
        <v>21</v>
      </c>
      <c r="AH1189" s="1" t="str">
        <f t="shared" si="1434"/>
        <v/>
      </c>
      <c r="AI1189" s="1" t="str">
        <f t="shared" si="1435"/>
        <v/>
      </c>
      <c r="AJ1189" s="1" t="str">
        <f t="shared" si="1436"/>
        <v/>
      </c>
      <c r="AL1189" s="167">
        <f t="shared" ref="AL1189:BE1189" si="1451">+IF($AE1189="CC",SUMIF($R1189:$V1189,AL$9,$R1208:$V1208),0)</f>
        <v>0</v>
      </c>
      <c r="AM1189" s="167">
        <f t="shared" si="1451"/>
        <v>0</v>
      </c>
      <c r="AN1189" s="167">
        <f t="shared" si="1451"/>
        <v>0</v>
      </c>
      <c r="AO1189" s="167">
        <f t="shared" si="1451"/>
        <v>0</v>
      </c>
      <c r="AP1189" s="167">
        <f t="shared" si="1451"/>
        <v>0</v>
      </c>
      <c r="AQ1189" s="167">
        <f t="shared" si="1451"/>
        <v>0</v>
      </c>
      <c r="AR1189" s="167">
        <f t="shared" si="1451"/>
        <v>0</v>
      </c>
      <c r="AS1189" s="167">
        <f t="shared" si="1451"/>
        <v>0</v>
      </c>
      <c r="AT1189" s="167">
        <f t="shared" si="1451"/>
        <v>0</v>
      </c>
      <c r="AU1189" s="167">
        <f t="shared" si="1451"/>
        <v>0</v>
      </c>
      <c r="AV1189" s="167">
        <f t="shared" si="1451"/>
        <v>0</v>
      </c>
      <c r="AW1189" s="167">
        <f t="shared" si="1451"/>
        <v>0</v>
      </c>
      <c r="AX1189" s="167">
        <f t="shared" si="1451"/>
        <v>0</v>
      </c>
      <c r="AY1189" s="167">
        <f t="shared" si="1451"/>
        <v>0</v>
      </c>
      <c r="AZ1189" s="167">
        <f t="shared" si="1451"/>
        <v>0</v>
      </c>
      <c r="BA1189" s="167">
        <f t="shared" si="1451"/>
        <v>0</v>
      </c>
      <c r="BB1189" s="167">
        <f t="shared" si="1451"/>
        <v>0</v>
      </c>
      <c r="BC1189" s="167">
        <f t="shared" si="1451"/>
        <v>0</v>
      </c>
      <c r="BD1189" s="167">
        <f t="shared" si="1451"/>
        <v>0</v>
      </c>
      <c r="BE1189" s="167">
        <f t="shared" si="1451"/>
        <v>0</v>
      </c>
      <c r="BG1189" s="167"/>
    </row>
    <row r="1190" spans="1:59">
      <c r="A1190" s="93"/>
      <c r="B1190" s="94"/>
      <c r="C1190" s="324">
        <v>4</v>
      </c>
      <c r="D1190" s="832"/>
      <c r="E1190" s="833"/>
      <c r="F1190" s="833"/>
      <c r="G1190" s="834"/>
      <c r="H1190" s="49"/>
      <c r="I1190" s="50"/>
      <c r="J1190" s="866"/>
      <c r="K1190" s="867"/>
      <c r="L1190" s="51"/>
      <c r="M1190" s="52"/>
      <c r="N1190" s="52"/>
      <c r="O1190" s="52"/>
      <c r="P1190" s="52"/>
      <c r="Q1190" s="318">
        <f t="shared" si="1445"/>
        <v>0</v>
      </c>
      <c r="R1190" s="51"/>
      <c r="S1190" s="60"/>
      <c r="T1190" s="59"/>
      <c r="U1190" s="59"/>
      <c r="V1190" s="63"/>
      <c r="W1190" s="319">
        <f t="shared" si="1446"/>
        <v>0</v>
      </c>
      <c r="X1190" s="320">
        <f t="shared" si="1443"/>
        <v>0</v>
      </c>
      <c r="Y1190" s="325">
        <f t="shared" si="1449"/>
        <v>0</v>
      </c>
      <c r="Z1190" s="51"/>
      <c r="AA1190" s="334">
        <f t="shared" si="1450"/>
        <v>0</v>
      </c>
      <c r="AB1190" s="327" t="str">
        <f>IF(A1190="A","√",IF('Formulario 1'!$D$11=8,IF('Cuadro de Personal'!Q1190&gt;30,"E",IF(Y1190&gt;48,"E","√")),IF(Y1190&gt;48,"E","√")))</f>
        <v>√</v>
      </c>
      <c r="AC1190" s="1">
        <f t="shared" si="1447"/>
        <v>1</v>
      </c>
      <c r="AE1190" s="1" t="str">
        <f t="shared" si="1413"/>
        <v/>
      </c>
      <c r="AF1190" s="1">
        <f t="shared" si="1433"/>
        <v>0</v>
      </c>
      <c r="AG1190" s="1">
        <f t="shared" ca="1" si="1438"/>
        <v>21</v>
      </c>
      <c r="AH1190" s="1" t="str">
        <f t="shared" si="1434"/>
        <v/>
      </c>
      <c r="AI1190" s="1" t="str">
        <f t="shared" si="1435"/>
        <v/>
      </c>
      <c r="AJ1190" s="1" t="str">
        <f t="shared" si="1436"/>
        <v/>
      </c>
      <c r="AL1190" s="167">
        <f t="shared" ref="AL1190:BE1190" si="1452">+IF($AE1190="CC",SUMIF($R1190:$V1190,AL$9,$R1209:$V1209),0)</f>
        <v>0</v>
      </c>
      <c r="AM1190" s="167">
        <f t="shared" si="1452"/>
        <v>0</v>
      </c>
      <c r="AN1190" s="167">
        <f t="shared" si="1452"/>
        <v>0</v>
      </c>
      <c r="AO1190" s="167">
        <f t="shared" si="1452"/>
        <v>0</v>
      </c>
      <c r="AP1190" s="167">
        <f t="shared" si="1452"/>
        <v>0</v>
      </c>
      <c r="AQ1190" s="167">
        <f t="shared" si="1452"/>
        <v>0</v>
      </c>
      <c r="AR1190" s="167">
        <f t="shared" si="1452"/>
        <v>0</v>
      </c>
      <c r="AS1190" s="167">
        <f t="shared" si="1452"/>
        <v>0</v>
      </c>
      <c r="AT1190" s="167">
        <f t="shared" si="1452"/>
        <v>0</v>
      </c>
      <c r="AU1190" s="167">
        <f t="shared" si="1452"/>
        <v>0</v>
      </c>
      <c r="AV1190" s="167">
        <f t="shared" si="1452"/>
        <v>0</v>
      </c>
      <c r="AW1190" s="167">
        <f t="shared" si="1452"/>
        <v>0</v>
      </c>
      <c r="AX1190" s="167">
        <f t="shared" si="1452"/>
        <v>0</v>
      </c>
      <c r="AY1190" s="167">
        <f t="shared" si="1452"/>
        <v>0</v>
      </c>
      <c r="AZ1190" s="167">
        <f t="shared" si="1452"/>
        <v>0</v>
      </c>
      <c r="BA1190" s="167">
        <f t="shared" si="1452"/>
        <v>0</v>
      </c>
      <c r="BB1190" s="167">
        <f t="shared" si="1452"/>
        <v>0</v>
      </c>
      <c r="BC1190" s="167">
        <f t="shared" si="1452"/>
        <v>0</v>
      </c>
      <c r="BD1190" s="167">
        <f t="shared" si="1452"/>
        <v>0</v>
      </c>
      <c r="BE1190" s="167">
        <f t="shared" si="1452"/>
        <v>0</v>
      </c>
      <c r="BG1190" s="167"/>
    </row>
    <row r="1191" spans="1:59">
      <c r="A1191" s="93"/>
      <c r="B1191" s="94"/>
      <c r="C1191" s="324">
        <v>5</v>
      </c>
      <c r="D1191" s="832"/>
      <c r="E1191" s="833"/>
      <c r="F1191" s="833"/>
      <c r="G1191" s="834"/>
      <c r="H1191" s="49"/>
      <c r="I1191" s="50"/>
      <c r="J1191" s="866"/>
      <c r="K1191" s="867"/>
      <c r="L1191" s="51"/>
      <c r="M1191" s="52"/>
      <c r="N1191" s="52"/>
      <c r="O1191" s="52"/>
      <c r="P1191" s="52"/>
      <c r="Q1191" s="318">
        <f t="shared" si="1445"/>
        <v>0</v>
      </c>
      <c r="R1191" s="51"/>
      <c r="S1191" s="60"/>
      <c r="T1191" s="59"/>
      <c r="U1191" s="59"/>
      <c r="V1191" s="63"/>
      <c r="W1191" s="319">
        <f t="shared" si="1446"/>
        <v>0</v>
      </c>
      <c r="X1191" s="320">
        <f t="shared" si="1443"/>
        <v>0</v>
      </c>
      <c r="Y1191" s="325">
        <f t="shared" si="1449"/>
        <v>0</v>
      </c>
      <c r="Z1191" s="51"/>
      <c r="AA1191" s="334">
        <f t="shared" si="1450"/>
        <v>0</v>
      </c>
      <c r="AB1191" s="327" t="str">
        <f>IF(A1191="A","√",IF('Formulario 1'!$D$11=8,IF('Cuadro de Personal'!Q1191&gt;30,"E",IF(Y1191&gt;48,"E","√")),IF(Y1191&gt;48,"E","√")))</f>
        <v>√</v>
      </c>
      <c r="AC1191" s="1">
        <f t="shared" si="1447"/>
        <v>1</v>
      </c>
      <c r="AE1191" s="1" t="str">
        <f t="shared" si="1413"/>
        <v/>
      </c>
      <c r="AF1191" s="1">
        <f t="shared" si="1433"/>
        <v>0</v>
      </c>
      <c r="AG1191" s="1">
        <f t="shared" ca="1" si="1438"/>
        <v>21</v>
      </c>
      <c r="AH1191" s="1" t="str">
        <f t="shared" si="1434"/>
        <v/>
      </c>
      <c r="AI1191" s="1" t="str">
        <f t="shared" si="1435"/>
        <v/>
      </c>
      <c r="AJ1191" s="1" t="str">
        <f t="shared" si="1436"/>
        <v/>
      </c>
      <c r="AL1191" s="167">
        <f t="shared" ref="AL1191:BE1191" si="1453">+IF($AE1191="CC",SUMIF($R1191:$V1191,AL$9,$R1210:$V1210),0)</f>
        <v>0</v>
      </c>
      <c r="AM1191" s="167">
        <f t="shared" si="1453"/>
        <v>0</v>
      </c>
      <c r="AN1191" s="167">
        <f t="shared" si="1453"/>
        <v>0</v>
      </c>
      <c r="AO1191" s="167">
        <f t="shared" si="1453"/>
        <v>0</v>
      </c>
      <c r="AP1191" s="167">
        <f t="shared" si="1453"/>
        <v>0</v>
      </c>
      <c r="AQ1191" s="167">
        <f t="shared" si="1453"/>
        <v>0</v>
      </c>
      <c r="AR1191" s="167">
        <f t="shared" si="1453"/>
        <v>0</v>
      </c>
      <c r="AS1191" s="167">
        <f t="shared" si="1453"/>
        <v>0</v>
      </c>
      <c r="AT1191" s="167">
        <f t="shared" si="1453"/>
        <v>0</v>
      </c>
      <c r="AU1191" s="167">
        <f t="shared" si="1453"/>
        <v>0</v>
      </c>
      <c r="AV1191" s="167">
        <f t="shared" si="1453"/>
        <v>0</v>
      </c>
      <c r="AW1191" s="167">
        <f t="shared" si="1453"/>
        <v>0</v>
      </c>
      <c r="AX1191" s="167">
        <f t="shared" si="1453"/>
        <v>0</v>
      </c>
      <c r="AY1191" s="167">
        <f t="shared" si="1453"/>
        <v>0</v>
      </c>
      <c r="AZ1191" s="167">
        <f t="shared" si="1453"/>
        <v>0</v>
      </c>
      <c r="BA1191" s="167">
        <f t="shared" si="1453"/>
        <v>0</v>
      </c>
      <c r="BB1191" s="167">
        <f t="shared" si="1453"/>
        <v>0</v>
      </c>
      <c r="BC1191" s="167">
        <f t="shared" si="1453"/>
        <v>0</v>
      </c>
      <c r="BD1191" s="167">
        <f t="shared" si="1453"/>
        <v>0</v>
      </c>
      <c r="BE1191" s="167">
        <f t="shared" si="1453"/>
        <v>0</v>
      </c>
      <c r="BG1191" s="167"/>
    </row>
    <row r="1192" spans="1:59">
      <c r="A1192" s="93"/>
      <c r="B1192" s="94"/>
      <c r="C1192" s="324">
        <v>6</v>
      </c>
      <c r="D1192" s="832"/>
      <c r="E1192" s="833"/>
      <c r="F1192" s="833"/>
      <c r="G1192" s="834"/>
      <c r="H1192" s="49"/>
      <c r="I1192" s="50"/>
      <c r="J1192" s="866"/>
      <c r="K1192" s="867"/>
      <c r="L1192" s="51"/>
      <c r="M1192" s="52"/>
      <c r="N1192" s="52"/>
      <c r="O1192" s="52"/>
      <c r="P1192" s="52"/>
      <c r="Q1192" s="318">
        <f t="shared" si="1445"/>
        <v>0</v>
      </c>
      <c r="R1192" s="51"/>
      <c r="S1192" s="60"/>
      <c r="T1192" s="59"/>
      <c r="U1192" s="59"/>
      <c r="V1192" s="63"/>
      <c r="W1192" s="319">
        <f t="shared" si="1446"/>
        <v>0</v>
      </c>
      <c r="X1192" s="320">
        <f t="shared" si="1443"/>
        <v>0</v>
      </c>
      <c r="Y1192" s="325">
        <f t="shared" si="1449"/>
        <v>0</v>
      </c>
      <c r="Z1192" s="51"/>
      <c r="AA1192" s="334">
        <f t="shared" si="1450"/>
        <v>0</v>
      </c>
      <c r="AB1192" s="327" t="str">
        <f>IF(A1192="A","√",IF('Formulario 1'!$D$11=8,IF('Cuadro de Personal'!Q1192&gt;30,"E",IF(Y1192&gt;48,"E","√")),IF(Y1192&gt;48,"E","√")))</f>
        <v>√</v>
      </c>
      <c r="AC1192" s="1">
        <f t="shared" si="1447"/>
        <v>1</v>
      </c>
      <c r="AE1192" s="1" t="str">
        <f t="shared" si="1413"/>
        <v/>
      </c>
      <c r="AF1192" s="1">
        <f t="shared" si="1433"/>
        <v>0</v>
      </c>
      <c r="AG1192" s="1">
        <f t="shared" ca="1" si="1438"/>
        <v>21</v>
      </c>
      <c r="AH1192" s="1" t="str">
        <f t="shared" si="1434"/>
        <v/>
      </c>
      <c r="AI1192" s="1" t="str">
        <f t="shared" si="1435"/>
        <v/>
      </c>
      <c r="AJ1192" s="1" t="str">
        <f t="shared" si="1436"/>
        <v/>
      </c>
      <c r="AL1192" s="167">
        <f t="shared" ref="AL1192:BE1192" si="1454">+IF($AE1192="CC",SUMIF($R1192:$V1192,AL$9,$R1211:$V1211),0)</f>
        <v>0</v>
      </c>
      <c r="AM1192" s="167">
        <f t="shared" si="1454"/>
        <v>0</v>
      </c>
      <c r="AN1192" s="167">
        <f t="shared" si="1454"/>
        <v>0</v>
      </c>
      <c r="AO1192" s="167">
        <f t="shared" si="1454"/>
        <v>0</v>
      </c>
      <c r="AP1192" s="167">
        <f t="shared" si="1454"/>
        <v>0</v>
      </c>
      <c r="AQ1192" s="167">
        <f t="shared" si="1454"/>
        <v>0</v>
      </c>
      <c r="AR1192" s="167">
        <f t="shared" si="1454"/>
        <v>0</v>
      </c>
      <c r="AS1192" s="167">
        <f t="shared" si="1454"/>
        <v>0</v>
      </c>
      <c r="AT1192" s="167">
        <f t="shared" si="1454"/>
        <v>0</v>
      </c>
      <c r="AU1192" s="167">
        <f t="shared" si="1454"/>
        <v>0</v>
      </c>
      <c r="AV1192" s="167">
        <f t="shared" si="1454"/>
        <v>0</v>
      </c>
      <c r="AW1192" s="167">
        <f t="shared" si="1454"/>
        <v>0</v>
      </c>
      <c r="AX1192" s="167">
        <f t="shared" si="1454"/>
        <v>0</v>
      </c>
      <c r="AY1192" s="167">
        <f t="shared" si="1454"/>
        <v>0</v>
      </c>
      <c r="AZ1192" s="167">
        <f t="shared" si="1454"/>
        <v>0</v>
      </c>
      <c r="BA1192" s="167">
        <f t="shared" si="1454"/>
        <v>0</v>
      </c>
      <c r="BB1192" s="167">
        <f t="shared" si="1454"/>
        <v>0</v>
      </c>
      <c r="BC1192" s="167">
        <f t="shared" si="1454"/>
        <v>0</v>
      </c>
      <c r="BD1192" s="167">
        <f t="shared" si="1454"/>
        <v>0</v>
      </c>
      <c r="BE1192" s="167">
        <f t="shared" si="1454"/>
        <v>0</v>
      </c>
      <c r="BG1192" s="167"/>
    </row>
    <row r="1193" spans="1:59">
      <c r="A1193" s="93"/>
      <c r="B1193" s="94"/>
      <c r="C1193" s="324">
        <v>7</v>
      </c>
      <c r="D1193" s="832"/>
      <c r="E1193" s="833"/>
      <c r="F1193" s="833"/>
      <c r="G1193" s="834"/>
      <c r="H1193" s="49"/>
      <c r="I1193" s="50"/>
      <c r="J1193" s="866"/>
      <c r="K1193" s="867"/>
      <c r="L1193" s="51"/>
      <c r="M1193" s="52"/>
      <c r="N1193" s="52"/>
      <c r="O1193" s="52"/>
      <c r="P1193" s="52"/>
      <c r="Q1193" s="318">
        <f t="shared" si="1445"/>
        <v>0</v>
      </c>
      <c r="R1193" s="51"/>
      <c r="S1193" s="60"/>
      <c r="T1193" s="59"/>
      <c r="U1193" s="59"/>
      <c r="V1193" s="63"/>
      <c r="W1193" s="319">
        <f t="shared" si="1446"/>
        <v>0</v>
      </c>
      <c r="X1193" s="320">
        <f t="shared" si="1443"/>
        <v>0</v>
      </c>
      <c r="Y1193" s="325">
        <f t="shared" si="1449"/>
        <v>0</v>
      </c>
      <c r="Z1193" s="51"/>
      <c r="AA1193" s="334">
        <f t="shared" si="1450"/>
        <v>0</v>
      </c>
      <c r="AB1193" s="327" t="str">
        <f>IF(A1193="A","√",IF('Formulario 1'!$D$11=8,IF('Cuadro de Personal'!Q1193&gt;30,"E",IF(Y1193&gt;48,"E","√")),IF(Y1193&gt;48,"E","√")))</f>
        <v>√</v>
      </c>
      <c r="AC1193" s="1">
        <f t="shared" si="1447"/>
        <v>1</v>
      </c>
      <c r="AE1193" s="1" t="str">
        <f t="shared" si="1413"/>
        <v/>
      </c>
      <c r="AF1193" s="1">
        <f t="shared" si="1433"/>
        <v>0</v>
      </c>
      <c r="AG1193" s="1">
        <f t="shared" ca="1" si="1438"/>
        <v>21</v>
      </c>
      <c r="AH1193" s="1" t="str">
        <f t="shared" si="1434"/>
        <v/>
      </c>
      <c r="AI1193" s="1" t="str">
        <f t="shared" si="1435"/>
        <v/>
      </c>
      <c r="AJ1193" s="1" t="str">
        <f t="shared" si="1436"/>
        <v/>
      </c>
      <c r="AL1193" s="167">
        <f t="shared" ref="AL1193:BE1193" si="1455">+IF($AE1193="CC",SUMIF($R1193:$V1193,AL$9,$R1212:$V1212),0)</f>
        <v>0</v>
      </c>
      <c r="AM1193" s="167">
        <f t="shared" si="1455"/>
        <v>0</v>
      </c>
      <c r="AN1193" s="167">
        <f t="shared" si="1455"/>
        <v>0</v>
      </c>
      <c r="AO1193" s="167">
        <f t="shared" si="1455"/>
        <v>0</v>
      </c>
      <c r="AP1193" s="167">
        <f t="shared" si="1455"/>
        <v>0</v>
      </c>
      <c r="AQ1193" s="167">
        <f t="shared" si="1455"/>
        <v>0</v>
      </c>
      <c r="AR1193" s="167">
        <f t="shared" si="1455"/>
        <v>0</v>
      </c>
      <c r="AS1193" s="167">
        <f t="shared" si="1455"/>
        <v>0</v>
      </c>
      <c r="AT1193" s="167">
        <f t="shared" si="1455"/>
        <v>0</v>
      </c>
      <c r="AU1193" s="167">
        <f t="shared" si="1455"/>
        <v>0</v>
      </c>
      <c r="AV1193" s="167">
        <f t="shared" si="1455"/>
        <v>0</v>
      </c>
      <c r="AW1193" s="167">
        <f t="shared" si="1455"/>
        <v>0</v>
      </c>
      <c r="AX1193" s="167">
        <f t="shared" si="1455"/>
        <v>0</v>
      </c>
      <c r="AY1193" s="167">
        <f t="shared" si="1455"/>
        <v>0</v>
      </c>
      <c r="AZ1193" s="167">
        <f t="shared" si="1455"/>
        <v>0</v>
      </c>
      <c r="BA1193" s="167">
        <f t="shared" si="1455"/>
        <v>0</v>
      </c>
      <c r="BB1193" s="167">
        <f t="shared" si="1455"/>
        <v>0</v>
      </c>
      <c r="BC1193" s="167">
        <f t="shared" si="1455"/>
        <v>0</v>
      </c>
      <c r="BD1193" s="167">
        <f t="shared" si="1455"/>
        <v>0</v>
      </c>
      <c r="BE1193" s="167">
        <f t="shared" si="1455"/>
        <v>0</v>
      </c>
      <c r="BG1193" s="167"/>
    </row>
    <row r="1194" spans="1:59">
      <c r="A1194" s="93"/>
      <c r="B1194" s="94"/>
      <c r="C1194" s="324">
        <v>8</v>
      </c>
      <c r="D1194" s="832"/>
      <c r="E1194" s="833"/>
      <c r="F1194" s="833"/>
      <c r="G1194" s="834"/>
      <c r="H1194" s="49"/>
      <c r="I1194" s="50"/>
      <c r="J1194" s="866"/>
      <c r="K1194" s="867"/>
      <c r="L1194" s="51"/>
      <c r="M1194" s="52"/>
      <c r="N1194" s="52"/>
      <c r="O1194" s="52"/>
      <c r="P1194" s="52"/>
      <c r="Q1194" s="318">
        <f t="shared" si="1445"/>
        <v>0</v>
      </c>
      <c r="R1194" s="51"/>
      <c r="S1194" s="60"/>
      <c r="T1194" s="59"/>
      <c r="U1194" s="59"/>
      <c r="V1194" s="63"/>
      <c r="W1194" s="319">
        <f t="shared" si="1446"/>
        <v>0</v>
      </c>
      <c r="X1194" s="320">
        <f t="shared" si="1443"/>
        <v>0</v>
      </c>
      <c r="Y1194" s="325">
        <f t="shared" si="1449"/>
        <v>0</v>
      </c>
      <c r="Z1194" s="51"/>
      <c r="AA1194" s="334">
        <f t="shared" si="1450"/>
        <v>0</v>
      </c>
      <c r="AB1194" s="327" t="str">
        <f>IF(A1194="A","√",IF('Formulario 1'!$D$11=8,IF('Cuadro de Personal'!Q1194&gt;30,"E",IF(Y1194&gt;48,"E","√")),IF(Y1194&gt;48,"E","√")))</f>
        <v>√</v>
      </c>
      <c r="AC1194" s="1">
        <f t="shared" si="1447"/>
        <v>1</v>
      </c>
      <c r="AE1194" s="1" t="str">
        <f t="shared" si="1413"/>
        <v/>
      </c>
      <c r="AF1194" s="1">
        <f t="shared" si="1433"/>
        <v>0</v>
      </c>
      <c r="AG1194" s="1">
        <f t="shared" ca="1" si="1438"/>
        <v>21</v>
      </c>
      <c r="AH1194" s="1" t="str">
        <f t="shared" si="1434"/>
        <v/>
      </c>
      <c r="AI1194" s="1" t="str">
        <f t="shared" si="1435"/>
        <v/>
      </c>
      <c r="AJ1194" s="1" t="str">
        <f t="shared" si="1436"/>
        <v/>
      </c>
      <c r="AL1194" s="167">
        <f t="shared" ref="AL1194:BE1194" si="1456">+IF($AE1194="CC",SUMIF($R1194:$V1194,AL$9,$R1213:$V1213),0)</f>
        <v>0</v>
      </c>
      <c r="AM1194" s="167">
        <f t="shared" si="1456"/>
        <v>0</v>
      </c>
      <c r="AN1194" s="167">
        <f t="shared" si="1456"/>
        <v>0</v>
      </c>
      <c r="AO1194" s="167">
        <f t="shared" si="1456"/>
        <v>0</v>
      </c>
      <c r="AP1194" s="167">
        <f t="shared" si="1456"/>
        <v>0</v>
      </c>
      <c r="AQ1194" s="167">
        <f t="shared" si="1456"/>
        <v>0</v>
      </c>
      <c r="AR1194" s="167">
        <f t="shared" si="1456"/>
        <v>0</v>
      </c>
      <c r="AS1194" s="167">
        <f t="shared" si="1456"/>
        <v>0</v>
      </c>
      <c r="AT1194" s="167">
        <f t="shared" si="1456"/>
        <v>0</v>
      </c>
      <c r="AU1194" s="167">
        <f t="shared" si="1456"/>
        <v>0</v>
      </c>
      <c r="AV1194" s="167">
        <f t="shared" si="1456"/>
        <v>0</v>
      </c>
      <c r="AW1194" s="167">
        <f t="shared" si="1456"/>
        <v>0</v>
      </c>
      <c r="AX1194" s="167">
        <f t="shared" si="1456"/>
        <v>0</v>
      </c>
      <c r="AY1194" s="167">
        <f t="shared" si="1456"/>
        <v>0</v>
      </c>
      <c r="AZ1194" s="167">
        <f t="shared" si="1456"/>
        <v>0</v>
      </c>
      <c r="BA1194" s="167">
        <f t="shared" si="1456"/>
        <v>0</v>
      </c>
      <c r="BB1194" s="167">
        <f t="shared" si="1456"/>
        <v>0</v>
      </c>
      <c r="BC1194" s="167">
        <f t="shared" si="1456"/>
        <v>0</v>
      </c>
      <c r="BD1194" s="167">
        <f t="shared" si="1456"/>
        <v>0</v>
      </c>
      <c r="BE1194" s="167">
        <f t="shared" si="1456"/>
        <v>0</v>
      </c>
      <c r="BG1194" s="167"/>
    </row>
    <row r="1195" spans="1:59">
      <c r="A1195" s="93"/>
      <c r="B1195" s="94"/>
      <c r="C1195" s="324">
        <v>9</v>
      </c>
      <c r="D1195" s="832"/>
      <c r="E1195" s="833"/>
      <c r="F1195" s="833"/>
      <c r="G1195" s="834"/>
      <c r="H1195" s="49"/>
      <c r="I1195" s="50"/>
      <c r="J1195" s="866"/>
      <c r="K1195" s="867"/>
      <c r="L1195" s="51"/>
      <c r="M1195" s="52"/>
      <c r="N1195" s="52"/>
      <c r="O1195" s="52"/>
      <c r="P1195" s="52"/>
      <c r="Q1195" s="318">
        <f t="shared" si="1445"/>
        <v>0</v>
      </c>
      <c r="R1195" s="51"/>
      <c r="S1195" s="60"/>
      <c r="T1195" s="59"/>
      <c r="U1195" s="59"/>
      <c r="V1195" s="63"/>
      <c r="W1195" s="319">
        <f t="shared" si="1446"/>
        <v>0</v>
      </c>
      <c r="X1195" s="320">
        <f t="shared" si="1443"/>
        <v>0</v>
      </c>
      <c r="Y1195" s="325">
        <f t="shared" si="1449"/>
        <v>0</v>
      </c>
      <c r="Z1195" s="51"/>
      <c r="AA1195" s="334">
        <f t="shared" si="1450"/>
        <v>0</v>
      </c>
      <c r="AB1195" s="327" t="str">
        <f>IF(A1195="A","√",IF('Formulario 1'!$D$11=8,IF('Cuadro de Personal'!Q1195&gt;30,"E",IF(Y1195&gt;48,"E","√")),IF(Y1195&gt;48,"E","√")))</f>
        <v>√</v>
      </c>
      <c r="AC1195" s="1">
        <f t="shared" si="1447"/>
        <v>1</v>
      </c>
      <c r="AE1195" s="1" t="str">
        <f t="shared" si="1413"/>
        <v/>
      </c>
      <c r="AF1195" s="1">
        <f t="shared" si="1433"/>
        <v>0</v>
      </c>
      <c r="AG1195" s="1">
        <f t="shared" ca="1" si="1438"/>
        <v>21</v>
      </c>
      <c r="AH1195" s="1" t="str">
        <f t="shared" si="1434"/>
        <v/>
      </c>
      <c r="AI1195" s="1" t="str">
        <f t="shared" si="1435"/>
        <v/>
      </c>
      <c r="AJ1195" s="1" t="str">
        <f t="shared" si="1436"/>
        <v/>
      </c>
      <c r="AL1195" s="167">
        <f t="shared" ref="AL1195:BE1195" si="1457">+IF($AE1195="CC",SUMIF($R1195:$V1195,AL$9,$R1214:$V1214),0)</f>
        <v>0</v>
      </c>
      <c r="AM1195" s="167">
        <f t="shared" si="1457"/>
        <v>0</v>
      </c>
      <c r="AN1195" s="167">
        <f t="shared" si="1457"/>
        <v>0</v>
      </c>
      <c r="AO1195" s="167">
        <f t="shared" si="1457"/>
        <v>0</v>
      </c>
      <c r="AP1195" s="167">
        <f t="shared" si="1457"/>
        <v>0</v>
      </c>
      <c r="AQ1195" s="167">
        <f t="shared" si="1457"/>
        <v>0</v>
      </c>
      <c r="AR1195" s="167">
        <f t="shared" si="1457"/>
        <v>0</v>
      </c>
      <c r="AS1195" s="167">
        <f t="shared" si="1457"/>
        <v>0</v>
      </c>
      <c r="AT1195" s="167">
        <f t="shared" si="1457"/>
        <v>0</v>
      </c>
      <c r="AU1195" s="167">
        <f t="shared" si="1457"/>
        <v>0</v>
      </c>
      <c r="AV1195" s="167">
        <f t="shared" si="1457"/>
        <v>0</v>
      </c>
      <c r="AW1195" s="167">
        <f t="shared" si="1457"/>
        <v>0</v>
      </c>
      <c r="AX1195" s="167">
        <f t="shared" si="1457"/>
        <v>0</v>
      </c>
      <c r="AY1195" s="167">
        <f t="shared" si="1457"/>
        <v>0</v>
      </c>
      <c r="AZ1195" s="167">
        <f t="shared" si="1457"/>
        <v>0</v>
      </c>
      <c r="BA1195" s="167">
        <f t="shared" si="1457"/>
        <v>0</v>
      </c>
      <c r="BB1195" s="167">
        <f t="shared" si="1457"/>
        <v>0</v>
      </c>
      <c r="BC1195" s="167">
        <f t="shared" si="1457"/>
        <v>0</v>
      </c>
      <c r="BD1195" s="167">
        <f t="shared" si="1457"/>
        <v>0</v>
      </c>
      <c r="BE1195" s="167">
        <f t="shared" si="1457"/>
        <v>0</v>
      </c>
      <c r="BG1195" s="167"/>
    </row>
    <row r="1196" spans="1:59">
      <c r="A1196" s="93"/>
      <c r="B1196" s="94"/>
      <c r="C1196" s="324">
        <v>10</v>
      </c>
      <c r="D1196" s="832"/>
      <c r="E1196" s="833"/>
      <c r="F1196" s="833"/>
      <c r="G1196" s="834"/>
      <c r="H1196" s="49"/>
      <c r="I1196" s="50"/>
      <c r="J1196" s="866"/>
      <c r="K1196" s="867"/>
      <c r="L1196" s="51"/>
      <c r="M1196" s="52"/>
      <c r="N1196" s="52"/>
      <c r="O1196" s="52"/>
      <c r="P1196" s="52"/>
      <c r="Q1196" s="318">
        <f t="shared" si="1445"/>
        <v>0</v>
      </c>
      <c r="R1196" s="51"/>
      <c r="S1196" s="60"/>
      <c r="T1196" s="59"/>
      <c r="U1196" s="59"/>
      <c r="V1196" s="63"/>
      <c r="W1196" s="319">
        <f t="shared" si="1446"/>
        <v>0</v>
      </c>
      <c r="X1196" s="320">
        <f t="shared" si="1443"/>
        <v>0</v>
      </c>
      <c r="Y1196" s="325">
        <f t="shared" si="1449"/>
        <v>0</v>
      </c>
      <c r="Z1196" s="51"/>
      <c r="AA1196" s="334">
        <f t="shared" si="1450"/>
        <v>0</v>
      </c>
      <c r="AB1196" s="327" t="str">
        <f>IF(A1196="A","√",IF('Formulario 1'!$D$11=8,IF('Cuadro de Personal'!Q1196&gt;30,"E",IF(Y1196&gt;48,"E","√")),IF(Y1196&gt;48,"E","√")))</f>
        <v>√</v>
      </c>
      <c r="AC1196" s="1">
        <f t="shared" si="1447"/>
        <v>1</v>
      </c>
      <c r="AE1196" s="1" t="str">
        <f t="shared" si="1413"/>
        <v/>
      </c>
      <c r="AF1196" s="1">
        <f t="shared" si="1433"/>
        <v>0</v>
      </c>
      <c r="AG1196" s="1">
        <f t="shared" ca="1" si="1438"/>
        <v>21</v>
      </c>
      <c r="AH1196" s="1" t="str">
        <f t="shared" si="1434"/>
        <v/>
      </c>
      <c r="AI1196" s="1" t="str">
        <f t="shared" si="1435"/>
        <v/>
      </c>
      <c r="AJ1196" s="1" t="str">
        <f t="shared" si="1436"/>
        <v/>
      </c>
      <c r="AL1196" s="167">
        <f t="shared" ref="AL1196:BE1196" si="1458">+IF($AE1196="CC",SUMIF($R1196:$V1196,AL$9,$R1215:$V1215),0)</f>
        <v>0</v>
      </c>
      <c r="AM1196" s="167">
        <f t="shared" si="1458"/>
        <v>0</v>
      </c>
      <c r="AN1196" s="167">
        <f t="shared" si="1458"/>
        <v>0</v>
      </c>
      <c r="AO1196" s="167">
        <f t="shared" si="1458"/>
        <v>0</v>
      </c>
      <c r="AP1196" s="167">
        <f t="shared" si="1458"/>
        <v>0</v>
      </c>
      <c r="AQ1196" s="167">
        <f t="shared" si="1458"/>
        <v>0</v>
      </c>
      <c r="AR1196" s="167">
        <f t="shared" si="1458"/>
        <v>0</v>
      </c>
      <c r="AS1196" s="167">
        <f t="shared" si="1458"/>
        <v>0</v>
      </c>
      <c r="AT1196" s="167">
        <f t="shared" si="1458"/>
        <v>0</v>
      </c>
      <c r="AU1196" s="167">
        <f t="shared" si="1458"/>
        <v>0</v>
      </c>
      <c r="AV1196" s="167">
        <f t="shared" si="1458"/>
        <v>0</v>
      </c>
      <c r="AW1196" s="167">
        <f t="shared" si="1458"/>
        <v>0</v>
      </c>
      <c r="AX1196" s="167">
        <f t="shared" si="1458"/>
        <v>0</v>
      </c>
      <c r="AY1196" s="167">
        <f t="shared" si="1458"/>
        <v>0</v>
      </c>
      <c r="AZ1196" s="167">
        <f t="shared" si="1458"/>
        <v>0</v>
      </c>
      <c r="BA1196" s="167">
        <f t="shared" si="1458"/>
        <v>0</v>
      </c>
      <c r="BB1196" s="167">
        <f t="shared" si="1458"/>
        <v>0</v>
      </c>
      <c r="BC1196" s="167">
        <f t="shared" si="1458"/>
        <v>0</v>
      </c>
      <c r="BD1196" s="167">
        <f t="shared" si="1458"/>
        <v>0</v>
      </c>
      <c r="BE1196" s="167">
        <f t="shared" si="1458"/>
        <v>0</v>
      </c>
      <c r="BG1196" s="167"/>
    </row>
    <row r="1197" spans="1:59">
      <c r="A1197" s="93"/>
      <c r="B1197" s="94"/>
      <c r="C1197" s="324">
        <v>11</v>
      </c>
      <c r="D1197" s="832"/>
      <c r="E1197" s="833"/>
      <c r="F1197" s="833"/>
      <c r="G1197" s="834"/>
      <c r="H1197" s="49"/>
      <c r="I1197" s="50"/>
      <c r="J1197" s="866"/>
      <c r="K1197" s="867"/>
      <c r="L1197" s="51"/>
      <c r="M1197" s="52"/>
      <c r="N1197" s="52"/>
      <c r="O1197" s="52"/>
      <c r="P1197" s="52"/>
      <c r="Q1197" s="318">
        <f t="shared" si="1445"/>
        <v>0</v>
      </c>
      <c r="R1197" s="51"/>
      <c r="S1197" s="60"/>
      <c r="T1197" s="59"/>
      <c r="U1197" s="59"/>
      <c r="V1197" s="63"/>
      <c r="W1197" s="319">
        <f t="shared" si="1446"/>
        <v>0</v>
      </c>
      <c r="X1197" s="320">
        <f t="shared" si="1443"/>
        <v>0</v>
      </c>
      <c r="Y1197" s="325">
        <f t="shared" si="1449"/>
        <v>0</v>
      </c>
      <c r="Z1197" s="51"/>
      <c r="AA1197" s="334">
        <f t="shared" si="1450"/>
        <v>0</v>
      </c>
      <c r="AB1197" s="327" t="str">
        <f>IF(A1197="A","√",IF('Formulario 1'!$D$11=8,IF('Cuadro de Personal'!Q1197&gt;30,"E",IF(Y1197&gt;48,"E","√")),IF(Y1197&gt;48,"E","√")))</f>
        <v>√</v>
      </c>
      <c r="AC1197" s="1">
        <f t="shared" si="1447"/>
        <v>1</v>
      </c>
      <c r="AE1197" s="1" t="str">
        <f t="shared" si="1413"/>
        <v/>
      </c>
      <c r="AF1197" s="1">
        <f t="shared" si="1433"/>
        <v>0</v>
      </c>
      <c r="AG1197" s="1">
        <f t="shared" ca="1" si="1438"/>
        <v>21</v>
      </c>
      <c r="AH1197" s="1" t="str">
        <f t="shared" si="1434"/>
        <v/>
      </c>
      <c r="AI1197" s="1" t="str">
        <f t="shared" si="1435"/>
        <v/>
      </c>
      <c r="AJ1197" s="1" t="str">
        <f t="shared" si="1436"/>
        <v/>
      </c>
      <c r="AL1197" s="167">
        <f t="shared" ref="AL1197:BE1197" si="1459">+IF($AE1197="CC",SUMIF($R1197:$V1197,AL$9,$R1216:$V1216),0)</f>
        <v>0</v>
      </c>
      <c r="AM1197" s="167">
        <f t="shared" si="1459"/>
        <v>0</v>
      </c>
      <c r="AN1197" s="167">
        <f t="shared" si="1459"/>
        <v>0</v>
      </c>
      <c r="AO1197" s="167">
        <f t="shared" si="1459"/>
        <v>0</v>
      </c>
      <c r="AP1197" s="167">
        <f t="shared" si="1459"/>
        <v>0</v>
      </c>
      <c r="AQ1197" s="167">
        <f t="shared" si="1459"/>
        <v>0</v>
      </c>
      <c r="AR1197" s="167">
        <f t="shared" si="1459"/>
        <v>0</v>
      </c>
      <c r="AS1197" s="167">
        <f t="shared" si="1459"/>
        <v>0</v>
      </c>
      <c r="AT1197" s="167">
        <f t="shared" si="1459"/>
        <v>0</v>
      </c>
      <c r="AU1197" s="167">
        <f t="shared" si="1459"/>
        <v>0</v>
      </c>
      <c r="AV1197" s="167">
        <f t="shared" si="1459"/>
        <v>0</v>
      </c>
      <c r="AW1197" s="167">
        <f t="shared" si="1459"/>
        <v>0</v>
      </c>
      <c r="AX1197" s="167">
        <f t="shared" si="1459"/>
        <v>0</v>
      </c>
      <c r="AY1197" s="167">
        <f t="shared" si="1459"/>
        <v>0</v>
      </c>
      <c r="AZ1197" s="167">
        <f t="shared" si="1459"/>
        <v>0</v>
      </c>
      <c r="BA1197" s="167">
        <f t="shared" si="1459"/>
        <v>0</v>
      </c>
      <c r="BB1197" s="167">
        <f t="shared" si="1459"/>
        <v>0</v>
      </c>
      <c r="BC1197" s="167">
        <f t="shared" si="1459"/>
        <v>0</v>
      </c>
      <c r="BD1197" s="167">
        <f t="shared" si="1459"/>
        <v>0</v>
      </c>
      <c r="BE1197" s="167">
        <f t="shared" si="1459"/>
        <v>0</v>
      </c>
      <c r="BG1197" s="167"/>
    </row>
    <row r="1198" spans="1:59">
      <c r="A1198" s="93"/>
      <c r="B1198" s="94"/>
      <c r="C1198" s="324">
        <v>12</v>
      </c>
      <c r="D1198" s="832"/>
      <c r="E1198" s="833"/>
      <c r="F1198" s="833"/>
      <c r="G1198" s="834"/>
      <c r="H1198" s="49"/>
      <c r="I1198" s="50"/>
      <c r="J1198" s="866"/>
      <c r="K1198" s="867"/>
      <c r="L1198" s="51"/>
      <c r="M1198" s="52"/>
      <c r="N1198" s="52"/>
      <c r="O1198" s="52"/>
      <c r="P1198" s="52"/>
      <c r="Q1198" s="318">
        <f t="shared" si="1445"/>
        <v>0</v>
      </c>
      <c r="R1198" s="51"/>
      <c r="S1198" s="60"/>
      <c r="T1198" s="59"/>
      <c r="U1198" s="59"/>
      <c r="V1198" s="63"/>
      <c r="W1198" s="319">
        <f t="shared" si="1446"/>
        <v>0</v>
      </c>
      <c r="X1198" s="320">
        <f t="shared" si="1443"/>
        <v>0</v>
      </c>
      <c r="Y1198" s="325">
        <f t="shared" si="1449"/>
        <v>0</v>
      </c>
      <c r="Z1198" s="51"/>
      <c r="AA1198" s="334">
        <f t="shared" si="1450"/>
        <v>0</v>
      </c>
      <c r="AB1198" s="327" t="str">
        <f>IF(A1198="A","√",IF('Formulario 1'!$D$11=8,IF('Cuadro de Personal'!Q1198&gt;30,"E",IF(Y1198&gt;48,"E","√")),IF(Y1198&gt;48,"E","√")))</f>
        <v>√</v>
      </c>
      <c r="AC1198" s="1">
        <f t="shared" si="1447"/>
        <v>1</v>
      </c>
      <c r="AE1198" s="1" t="str">
        <f t="shared" si="1413"/>
        <v/>
      </c>
      <c r="AF1198" s="1">
        <f t="shared" si="1433"/>
        <v>0</v>
      </c>
      <c r="AG1198" s="1">
        <f t="shared" ca="1" si="1438"/>
        <v>21</v>
      </c>
      <c r="AH1198" s="1" t="str">
        <f t="shared" si="1434"/>
        <v/>
      </c>
      <c r="AI1198" s="1" t="str">
        <f t="shared" si="1435"/>
        <v/>
      </c>
      <c r="AJ1198" s="1" t="str">
        <f t="shared" si="1436"/>
        <v/>
      </c>
      <c r="AL1198" s="167">
        <f t="shared" ref="AL1198:BE1198" si="1460">+IF($AE1198="CC",SUMIF($R1198:$V1198,AL$9,$R1217:$V1217),0)</f>
        <v>0</v>
      </c>
      <c r="AM1198" s="167">
        <f t="shared" si="1460"/>
        <v>0</v>
      </c>
      <c r="AN1198" s="167">
        <f t="shared" si="1460"/>
        <v>0</v>
      </c>
      <c r="AO1198" s="167">
        <f t="shared" si="1460"/>
        <v>0</v>
      </c>
      <c r="AP1198" s="167">
        <f t="shared" si="1460"/>
        <v>0</v>
      </c>
      <c r="AQ1198" s="167">
        <f t="shared" si="1460"/>
        <v>0</v>
      </c>
      <c r="AR1198" s="167">
        <f t="shared" si="1460"/>
        <v>0</v>
      </c>
      <c r="AS1198" s="167">
        <f t="shared" si="1460"/>
        <v>0</v>
      </c>
      <c r="AT1198" s="167">
        <f t="shared" si="1460"/>
        <v>0</v>
      </c>
      <c r="AU1198" s="167">
        <f t="shared" si="1460"/>
        <v>0</v>
      </c>
      <c r="AV1198" s="167">
        <f t="shared" si="1460"/>
        <v>0</v>
      </c>
      <c r="AW1198" s="167">
        <f t="shared" si="1460"/>
        <v>0</v>
      </c>
      <c r="AX1198" s="167">
        <f t="shared" si="1460"/>
        <v>0</v>
      </c>
      <c r="AY1198" s="167">
        <f t="shared" si="1460"/>
        <v>0</v>
      </c>
      <c r="AZ1198" s="167">
        <f t="shared" si="1460"/>
        <v>0</v>
      </c>
      <c r="BA1198" s="167">
        <f t="shared" si="1460"/>
        <v>0</v>
      </c>
      <c r="BB1198" s="167">
        <f t="shared" si="1460"/>
        <v>0</v>
      </c>
      <c r="BC1198" s="167">
        <f t="shared" si="1460"/>
        <v>0</v>
      </c>
      <c r="BD1198" s="167">
        <f t="shared" si="1460"/>
        <v>0</v>
      </c>
      <c r="BE1198" s="167">
        <f t="shared" si="1460"/>
        <v>0</v>
      </c>
      <c r="BG1198" s="167"/>
    </row>
    <row r="1199" spans="1:59">
      <c r="A1199" s="93"/>
      <c r="B1199" s="94"/>
      <c r="C1199" s="324">
        <v>13</v>
      </c>
      <c r="D1199" s="832"/>
      <c r="E1199" s="833"/>
      <c r="F1199" s="833"/>
      <c r="G1199" s="834"/>
      <c r="H1199" s="49"/>
      <c r="I1199" s="50"/>
      <c r="J1199" s="866"/>
      <c r="K1199" s="867"/>
      <c r="L1199" s="51"/>
      <c r="M1199" s="52"/>
      <c r="N1199" s="52"/>
      <c r="O1199" s="52"/>
      <c r="P1199" s="52"/>
      <c r="Q1199" s="318">
        <f t="shared" si="1445"/>
        <v>0</v>
      </c>
      <c r="R1199" s="51"/>
      <c r="S1199" s="60"/>
      <c r="T1199" s="59"/>
      <c r="U1199" s="59"/>
      <c r="V1199" s="63"/>
      <c r="W1199" s="319">
        <f t="shared" si="1446"/>
        <v>0</v>
      </c>
      <c r="X1199" s="320">
        <f t="shared" si="1443"/>
        <v>0</v>
      </c>
      <c r="Y1199" s="325">
        <f t="shared" si="1449"/>
        <v>0</v>
      </c>
      <c r="Z1199" s="51"/>
      <c r="AA1199" s="334">
        <f t="shared" si="1450"/>
        <v>0</v>
      </c>
      <c r="AB1199" s="327" t="str">
        <f>IF(A1199="A","√",IF('Formulario 1'!$D$11=8,IF('Cuadro de Personal'!Q1199&gt;30,"E",IF(Y1199&gt;48,"E","√")),IF(Y1199&gt;48,"E","√")))</f>
        <v>√</v>
      </c>
      <c r="AC1199" s="1">
        <f t="shared" si="1447"/>
        <v>1</v>
      </c>
      <c r="AE1199" s="1" t="str">
        <f t="shared" si="1413"/>
        <v/>
      </c>
      <c r="AF1199" s="1">
        <f t="shared" si="1433"/>
        <v>0</v>
      </c>
      <c r="AG1199" s="1">
        <f t="shared" ca="1" si="1438"/>
        <v>21</v>
      </c>
      <c r="AH1199" s="1" t="str">
        <f t="shared" si="1434"/>
        <v/>
      </c>
      <c r="AI1199" s="1" t="str">
        <f t="shared" si="1435"/>
        <v/>
      </c>
      <c r="AJ1199" s="1" t="str">
        <f t="shared" si="1436"/>
        <v/>
      </c>
      <c r="AL1199" s="167">
        <f t="shared" ref="AL1199:BE1199" si="1461">+IF($AE1199="CC",SUMIF($R1199:$V1199,AL$9,$R1218:$V1218),0)</f>
        <v>0</v>
      </c>
      <c r="AM1199" s="167">
        <f t="shared" si="1461"/>
        <v>0</v>
      </c>
      <c r="AN1199" s="167">
        <f t="shared" si="1461"/>
        <v>0</v>
      </c>
      <c r="AO1199" s="167">
        <f t="shared" si="1461"/>
        <v>0</v>
      </c>
      <c r="AP1199" s="167">
        <f t="shared" si="1461"/>
        <v>0</v>
      </c>
      <c r="AQ1199" s="167">
        <f t="shared" si="1461"/>
        <v>0</v>
      </c>
      <c r="AR1199" s="167">
        <f t="shared" si="1461"/>
        <v>0</v>
      </c>
      <c r="AS1199" s="167">
        <f t="shared" si="1461"/>
        <v>0</v>
      </c>
      <c r="AT1199" s="167">
        <f t="shared" si="1461"/>
        <v>0</v>
      </c>
      <c r="AU1199" s="167">
        <f t="shared" si="1461"/>
        <v>0</v>
      </c>
      <c r="AV1199" s="167">
        <f t="shared" si="1461"/>
        <v>0</v>
      </c>
      <c r="AW1199" s="167">
        <f t="shared" si="1461"/>
        <v>0</v>
      </c>
      <c r="AX1199" s="167">
        <f t="shared" si="1461"/>
        <v>0</v>
      </c>
      <c r="AY1199" s="167">
        <f t="shared" si="1461"/>
        <v>0</v>
      </c>
      <c r="AZ1199" s="167">
        <f t="shared" si="1461"/>
        <v>0</v>
      </c>
      <c r="BA1199" s="167">
        <f t="shared" si="1461"/>
        <v>0</v>
      </c>
      <c r="BB1199" s="167">
        <f t="shared" si="1461"/>
        <v>0</v>
      </c>
      <c r="BC1199" s="167">
        <f t="shared" si="1461"/>
        <v>0</v>
      </c>
      <c r="BD1199" s="167">
        <f t="shared" si="1461"/>
        <v>0</v>
      </c>
      <c r="BE1199" s="167">
        <f t="shared" si="1461"/>
        <v>0</v>
      </c>
      <c r="BG1199" s="167"/>
    </row>
    <row r="1200" spans="1:59">
      <c r="A1200" s="93"/>
      <c r="B1200" s="94"/>
      <c r="C1200" s="324">
        <v>14</v>
      </c>
      <c r="D1200" s="832"/>
      <c r="E1200" s="833"/>
      <c r="F1200" s="833"/>
      <c r="G1200" s="834"/>
      <c r="H1200" s="49"/>
      <c r="I1200" s="50"/>
      <c r="J1200" s="866"/>
      <c r="K1200" s="867"/>
      <c r="L1200" s="51"/>
      <c r="M1200" s="52"/>
      <c r="N1200" s="52"/>
      <c r="O1200" s="52"/>
      <c r="P1200" s="52"/>
      <c r="Q1200" s="318">
        <f t="shared" si="1445"/>
        <v>0</v>
      </c>
      <c r="R1200" s="51"/>
      <c r="S1200" s="60"/>
      <c r="T1200" s="59"/>
      <c r="U1200" s="59"/>
      <c r="V1200" s="63"/>
      <c r="W1200" s="319">
        <f t="shared" si="1446"/>
        <v>0</v>
      </c>
      <c r="X1200" s="320">
        <f t="shared" si="1443"/>
        <v>0</v>
      </c>
      <c r="Y1200" s="325">
        <f t="shared" si="1449"/>
        <v>0</v>
      </c>
      <c r="Z1200" s="51"/>
      <c r="AA1200" s="334">
        <f t="shared" si="1450"/>
        <v>0</v>
      </c>
      <c r="AB1200" s="327" t="str">
        <f>IF(A1200="A","√",IF('Formulario 1'!$D$11=8,IF('Cuadro de Personal'!Q1200&gt;30,"E",IF(Y1200&gt;48,"E","√")),IF(Y1200&gt;48,"E","√")))</f>
        <v>√</v>
      </c>
      <c r="AC1200" s="1">
        <f t="shared" si="1447"/>
        <v>1</v>
      </c>
      <c r="AE1200" s="1" t="str">
        <f t="shared" si="1413"/>
        <v/>
      </c>
      <c r="AF1200" s="1">
        <f t="shared" si="1433"/>
        <v>0</v>
      </c>
      <c r="AG1200" s="1">
        <f t="shared" ca="1" si="1438"/>
        <v>21</v>
      </c>
      <c r="AH1200" s="1" t="str">
        <f t="shared" si="1434"/>
        <v/>
      </c>
      <c r="AI1200" s="1" t="str">
        <f t="shared" si="1435"/>
        <v/>
      </c>
      <c r="AJ1200" s="1" t="str">
        <f t="shared" si="1436"/>
        <v/>
      </c>
      <c r="AL1200" s="167">
        <f t="shared" ref="AL1200:BE1200" si="1462">+IF($AE1200="CC",SUMIF($R1200:$V1200,AL$9,$R1219:$V1219),0)</f>
        <v>0</v>
      </c>
      <c r="AM1200" s="167">
        <f t="shared" si="1462"/>
        <v>0</v>
      </c>
      <c r="AN1200" s="167">
        <f t="shared" si="1462"/>
        <v>0</v>
      </c>
      <c r="AO1200" s="167">
        <f t="shared" si="1462"/>
        <v>0</v>
      </c>
      <c r="AP1200" s="167">
        <f t="shared" si="1462"/>
        <v>0</v>
      </c>
      <c r="AQ1200" s="167">
        <f t="shared" si="1462"/>
        <v>0</v>
      </c>
      <c r="AR1200" s="167">
        <f t="shared" si="1462"/>
        <v>0</v>
      </c>
      <c r="AS1200" s="167">
        <f t="shared" si="1462"/>
        <v>0</v>
      </c>
      <c r="AT1200" s="167">
        <f t="shared" si="1462"/>
        <v>0</v>
      </c>
      <c r="AU1200" s="167">
        <f t="shared" si="1462"/>
        <v>0</v>
      </c>
      <c r="AV1200" s="167">
        <f t="shared" si="1462"/>
        <v>0</v>
      </c>
      <c r="AW1200" s="167">
        <f t="shared" si="1462"/>
        <v>0</v>
      </c>
      <c r="AX1200" s="167">
        <f t="shared" si="1462"/>
        <v>0</v>
      </c>
      <c r="AY1200" s="167">
        <f t="shared" si="1462"/>
        <v>0</v>
      </c>
      <c r="AZ1200" s="167">
        <f t="shared" si="1462"/>
        <v>0</v>
      </c>
      <c r="BA1200" s="167">
        <f t="shared" si="1462"/>
        <v>0</v>
      </c>
      <c r="BB1200" s="167">
        <f t="shared" si="1462"/>
        <v>0</v>
      </c>
      <c r="BC1200" s="167">
        <f t="shared" si="1462"/>
        <v>0</v>
      </c>
      <c r="BD1200" s="167">
        <f t="shared" si="1462"/>
        <v>0</v>
      </c>
      <c r="BE1200" s="167">
        <f t="shared" si="1462"/>
        <v>0</v>
      </c>
      <c r="BG1200" s="167"/>
    </row>
    <row r="1201" spans="1:62">
      <c r="A1201" s="93"/>
      <c r="B1201" s="94"/>
      <c r="C1201" s="324">
        <v>15</v>
      </c>
      <c r="D1201" s="832"/>
      <c r="E1201" s="833"/>
      <c r="F1201" s="833"/>
      <c r="G1201" s="834"/>
      <c r="H1201" s="49"/>
      <c r="I1201" s="50"/>
      <c r="J1201" s="866"/>
      <c r="K1201" s="867"/>
      <c r="L1201" s="51"/>
      <c r="M1201" s="52"/>
      <c r="N1201" s="52"/>
      <c r="O1201" s="52"/>
      <c r="P1201" s="52"/>
      <c r="Q1201" s="318">
        <f t="shared" si="1445"/>
        <v>0</v>
      </c>
      <c r="R1201" s="51"/>
      <c r="S1201" s="60"/>
      <c r="T1201" s="59"/>
      <c r="U1201" s="59"/>
      <c r="V1201" s="63"/>
      <c r="W1201" s="319">
        <f t="shared" si="1446"/>
        <v>0</v>
      </c>
      <c r="X1201" s="320">
        <f t="shared" si="1443"/>
        <v>0</v>
      </c>
      <c r="Y1201" s="325">
        <f t="shared" si="1449"/>
        <v>0</v>
      </c>
      <c r="Z1201" s="51"/>
      <c r="AA1201" s="334">
        <f t="shared" si="1450"/>
        <v>0</v>
      </c>
      <c r="AB1201" s="327" t="str">
        <f>IF(A1201="A","√",IF('Formulario 1'!$D$11=8,IF('Cuadro de Personal'!Q1201&gt;30,"E",IF(Y1201&gt;48,"E","√")),IF(Y1201&gt;48,"E","√")))</f>
        <v>√</v>
      </c>
      <c r="AC1201" s="1">
        <f t="shared" si="1447"/>
        <v>1</v>
      </c>
      <c r="AE1201" s="1" t="str">
        <f t="shared" si="1413"/>
        <v/>
      </c>
      <c r="AF1201" s="1">
        <f t="shared" si="1433"/>
        <v>0</v>
      </c>
      <c r="AG1201" s="1">
        <f t="shared" ca="1" si="1438"/>
        <v>21</v>
      </c>
      <c r="AH1201" s="1" t="str">
        <f t="shared" si="1434"/>
        <v/>
      </c>
      <c r="AI1201" s="1" t="str">
        <f t="shared" si="1435"/>
        <v/>
      </c>
      <c r="AJ1201" s="1" t="str">
        <f t="shared" si="1436"/>
        <v/>
      </c>
      <c r="AL1201" s="167">
        <f t="shared" ref="AL1201:BE1201" si="1463">+IF($AE1201="CC",SUMIF($R1201:$V1201,AL$9,$R1220:$V1220),0)</f>
        <v>0</v>
      </c>
      <c r="AM1201" s="167">
        <f t="shared" si="1463"/>
        <v>0</v>
      </c>
      <c r="AN1201" s="167">
        <f t="shared" si="1463"/>
        <v>0</v>
      </c>
      <c r="AO1201" s="167">
        <f t="shared" si="1463"/>
        <v>0</v>
      </c>
      <c r="AP1201" s="167">
        <f t="shared" si="1463"/>
        <v>0</v>
      </c>
      <c r="AQ1201" s="167">
        <f t="shared" si="1463"/>
        <v>0</v>
      </c>
      <c r="AR1201" s="167">
        <f t="shared" si="1463"/>
        <v>0</v>
      </c>
      <c r="AS1201" s="167">
        <f t="shared" si="1463"/>
        <v>0</v>
      </c>
      <c r="AT1201" s="167">
        <f t="shared" si="1463"/>
        <v>0</v>
      </c>
      <c r="AU1201" s="167">
        <f t="shared" si="1463"/>
        <v>0</v>
      </c>
      <c r="AV1201" s="167">
        <f t="shared" si="1463"/>
        <v>0</v>
      </c>
      <c r="AW1201" s="167">
        <f t="shared" si="1463"/>
        <v>0</v>
      </c>
      <c r="AX1201" s="167">
        <f t="shared" si="1463"/>
        <v>0</v>
      </c>
      <c r="AY1201" s="167">
        <f t="shared" si="1463"/>
        <v>0</v>
      </c>
      <c r="AZ1201" s="167">
        <f t="shared" si="1463"/>
        <v>0</v>
      </c>
      <c r="BA1201" s="167">
        <f t="shared" si="1463"/>
        <v>0</v>
      </c>
      <c r="BB1201" s="167">
        <f t="shared" si="1463"/>
        <v>0</v>
      </c>
      <c r="BC1201" s="167">
        <f t="shared" si="1463"/>
        <v>0</v>
      </c>
      <c r="BD1201" s="167">
        <f t="shared" si="1463"/>
        <v>0</v>
      </c>
      <c r="BE1201" s="167">
        <f t="shared" si="1463"/>
        <v>0</v>
      </c>
      <c r="BG1201" s="167"/>
    </row>
    <row r="1202" spans="1:62">
      <c r="A1202" s="93"/>
      <c r="B1202" s="94"/>
      <c r="C1202" s="324">
        <v>16</v>
      </c>
      <c r="D1202" s="832"/>
      <c r="E1202" s="833"/>
      <c r="F1202" s="833"/>
      <c r="G1202" s="834"/>
      <c r="H1202" s="49"/>
      <c r="I1202" s="50"/>
      <c r="J1202" s="866"/>
      <c r="K1202" s="867"/>
      <c r="L1202" s="51"/>
      <c r="M1202" s="52"/>
      <c r="N1202" s="52"/>
      <c r="O1202" s="52"/>
      <c r="P1202" s="52"/>
      <c r="Q1202" s="318">
        <f t="shared" si="1445"/>
        <v>0</v>
      </c>
      <c r="R1202" s="51"/>
      <c r="S1202" s="60"/>
      <c r="T1202" s="59"/>
      <c r="U1202" s="59"/>
      <c r="V1202" s="63"/>
      <c r="W1202" s="319">
        <f t="shared" si="1446"/>
        <v>0</v>
      </c>
      <c r="X1202" s="320">
        <f t="shared" si="1443"/>
        <v>0</v>
      </c>
      <c r="Y1202" s="325">
        <f t="shared" si="1449"/>
        <v>0</v>
      </c>
      <c r="Z1202" s="51"/>
      <c r="AA1202" s="334">
        <f t="shared" si="1450"/>
        <v>0</v>
      </c>
      <c r="AB1202" s="327" t="str">
        <f>IF(A1202="A","√",IF('Formulario 1'!$D$11=8,IF('Cuadro de Personal'!Q1202&gt;30,"E",IF(Y1202&gt;48,"E","√")),IF(Y1202&gt;48,"E","√")))</f>
        <v>√</v>
      </c>
      <c r="AC1202" s="1">
        <f t="shared" si="1447"/>
        <v>1</v>
      </c>
      <c r="AE1202" s="1" t="str">
        <f t="shared" si="1413"/>
        <v/>
      </c>
      <c r="AF1202" s="1">
        <f t="shared" si="1433"/>
        <v>0</v>
      </c>
      <c r="AG1202" s="1">
        <f t="shared" ca="1" si="1438"/>
        <v>21</v>
      </c>
      <c r="AH1202" s="1" t="str">
        <f t="shared" si="1434"/>
        <v/>
      </c>
      <c r="AI1202" s="1" t="str">
        <f t="shared" si="1435"/>
        <v/>
      </c>
      <c r="AJ1202" s="1" t="str">
        <f t="shared" si="1436"/>
        <v/>
      </c>
      <c r="AL1202" s="167">
        <f t="shared" ref="AL1202:BE1202" si="1464">+IF($AE1202="CC",SUMIF($R1202:$V1202,AL$9,$R1221:$V1221),0)</f>
        <v>0</v>
      </c>
      <c r="AM1202" s="167">
        <f t="shared" si="1464"/>
        <v>0</v>
      </c>
      <c r="AN1202" s="167">
        <f t="shared" si="1464"/>
        <v>0</v>
      </c>
      <c r="AO1202" s="167">
        <f t="shared" si="1464"/>
        <v>0</v>
      </c>
      <c r="AP1202" s="167">
        <f t="shared" si="1464"/>
        <v>0</v>
      </c>
      <c r="AQ1202" s="167">
        <f t="shared" si="1464"/>
        <v>0</v>
      </c>
      <c r="AR1202" s="167">
        <f t="shared" si="1464"/>
        <v>0</v>
      </c>
      <c r="AS1202" s="167">
        <f t="shared" si="1464"/>
        <v>0</v>
      </c>
      <c r="AT1202" s="167">
        <f t="shared" si="1464"/>
        <v>0</v>
      </c>
      <c r="AU1202" s="167">
        <f t="shared" si="1464"/>
        <v>0</v>
      </c>
      <c r="AV1202" s="167">
        <f t="shared" si="1464"/>
        <v>0</v>
      </c>
      <c r="AW1202" s="167">
        <f t="shared" si="1464"/>
        <v>0</v>
      </c>
      <c r="AX1202" s="167">
        <f t="shared" si="1464"/>
        <v>0</v>
      </c>
      <c r="AY1202" s="167">
        <f t="shared" si="1464"/>
        <v>0</v>
      </c>
      <c r="AZ1202" s="167">
        <f t="shared" si="1464"/>
        <v>0</v>
      </c>
      <c r="BA1202" s="167">
        <f t="shared" si="1464"/>
        <v>0</v>
      </c>
      <c r="BB1202" s="167">
        <f t="shared" si="1464"/>
        <v>0</v>
      </c>
      <c r="BC1202" s="167">
        <f t="shared" si="1464"/>
        <v>0</v>
      </c>
      <c r="BD1202" s="167">
        <f t="shared" si="1464"/>
        <v>0</v>
      </c>
      <c r="BE1202" s="167">
        <f t="shared" si="1464"/>
        <v>0</v>
      </c>
      <c r="BG1202" s="167"/>
    </row>
    <row r="1203" spans="1:62">
      <c r="A1203" s="93"/>
      <c r="B1203" s="94"/>
      <c r="C1203" s="324">
        <v>17</v>
      </c>
      <c r="D1203" s="832"/>
      <c r="E1203" s="833"/>
      <c r="F1203" s="833"/>
      <c r="G1203" s="834"/>
      <c r="H1203" s="49"/>
      <c r="I1203" s="50"/>
      <c r="J1203" s="866"/>
      <c r="K1203" s="867"/>
      <c r="L1203" s="51"/>
      <c r="M1203" s="52"/>
      <c r="N1203" s="52"/>
      <c r="O1203" s="52"/>
      <c r="P1203" s="52"/>
      <c r="Q1203" s="318">
        <f t="shared" si="1445"/>
        <v>0</v>
      </c>
      <c r="R1203" s="51"/>
      <c r="S1203" s="60"/>
      <c r="T1203" s="59"/>
      <c r="U1203" s="59"/>
      <c r="V1203" s="63"/>
      <c r="W1203" s="319">
        <f t="shared" si="1446"/>
        <v>0</v>
      </c>
      <c r="X1203" s="320">
        <f t="shared" si="1443"/>
        <v>0</v>
      </c>
      <c r="Y1203" s="325">
        <f t="shared" si="1449"/>
        <v>0</v>
      </c>
      <c r="Z1203" s="51"/>
      <c r="AA1203" s="334">
        <f t="shared" si="1450"/>
        <v>0</v>
      </c>
      <c r="AB1203" s="327" t="str">
        <f>IF(A1203="A","√",IF('Formulario 1'!$D$11=8,IF('Cuadro de Personal'!Q1203&gt;30,"E",IF(Y1203&gt;48,"E","√")),IF(Y1203&gt;48,"E","√")))</f>
        <v>√</v>
      </c>
      <c r="AC1203" s="1">
        <f t="shared" si="1447"/>
        <v>1</v>
      </c>
      <c r="AE1203" s="1" t="str">
        <f t="shared" si="1413"/>
        <v/>
      </c>
      <c r="AF1203" s="1">
        <f t="shared" si="1433"/>
        <v>0</v>
      </c>
      <c r="AG1203" s="1">
        <f t="shared" ca="1" si="1438"/>
        <v>21</v>
      </c>
      <c r="AH1203" s="1" t="str">
        <f t="shared" si="1434"/>
        <v/>
      </c>
      <c r="AI1203" s="1" t="str">
        <f t="shared" si="1435"/>
        <v/>
      </c>
      <c r="AJ1203" s="1" t="str">
        <f t="shared" si="1436"/>
        <v/>
      </c>
      <c r="AL1203" s="167">
        <f t="shared" ref="AL1203:BE1203" si="1465">+IF($AE1203="CC",SUMIF($R1203:$V1203,AL$9,$R1222:$V1222),0)</f>
        <v>0</v>
      </c>
      <c r="AM1203" s="167">
        <f t="shared" si="1465"/>
        <v>0</v>
      </c>
      <c r="AN1203" s="167">
        <f t="shared" si="1465"/>
        <v>0</v>
      </c>
      <c r="AO1203" s="167">
        <f t="shared" si="1465"/>
        <v>0</v>
      </c>
      <c r="AP1203" s="167">
        <f t="shared" si="1465"/>
        <v>0</v>
      </c>
      <c r="AQ1203" s="167">
        <f t="shared" si="1465"/>
        <v>0</v>
      </c>
      <c r="AR1203" s="167">
        <f t="shared" si="1465"/>
        <v>0</v>
      </c>
      <c r="AS1203" s="167">
        <f t="shared" si="1465"/>
        <v>0</v>
      </c>
      <c r="AT1203" s="167">
        <f t="shared" si="1465"/>
        <v>0</v>
      </c>
      <c r="AU1203" s="167">
        <f t="shared" si="1465"/>
        <v>0</v>
      </c>
      <c r="AV1203" s="167">
        <f t="shared" si="1465"/>
        <v>0</v>
      </c>
      <c r="AW1203" s="167">
        <f t="shared" si="1465"/>
        <v>0</v>
      </c>
      <c r="AX1203" s="167">
        <f t="shared" si="1465"/>
        <v>0</v>
      </c>
      <c r="AY1203" s="167">
        <f t="shared" si="1465"/>
        <v>0</v>
      </c>
      <c r="AZ1203" s="167">
        <f t="shared" si="1465"/>
        <v>0</v>
      </c>
      <c r="BA1203" s="167">
        <f t="shared" si="1465"/>
        <v>0</v>
      </c>
      <c r="BB1203" s="167">
        <f t="shared" si="1465"/>
        <v>0</v>
      </c>
      <c r="BC1203" s="167">
        <f t="shared" si="1465"/>
        <v>0</v>
      </c>
      <c r="BD1203" s="167">
        <f t="shared" si="1465"/>
        <v>0</v>
      </c>
      <c r="BE1203" s="167">
        <f t="shared" si="1465"/>
        <v>0</v>
      </c>
      <c r="BG1203" s="167"/>
    </row>
    <row r="1204" spans="1:62" ht="15.75" thickBot="1">
      <c r="A1204" s="95"/>
      <c r="B1204" s="96"/>
      <c r="C1204" s="328">
        <v>18</v>
      </c>
      <c r="D1204" s="858"/>
      <c r="E1204" s="859"/>
      <c r="F1204" s="859"/>
      <c r="G1204" s="860"/>
      <c r="H1204" s="53"/>
      <c r="I1204" s="54"/>
      <c r="J1204" s="861"/>
      <c r="K1204" s="862"/>
      <c r="L1204" s="55"/>
      <c r="M1204" s="56"/>
      <c r="N1204" s="56"/>
      <c r="O1204" s="56"/>
      <c r="P1204" s="56"/>
      <c r="Q1204" s="329">
        <f t="shared" si="1445"/>
        <v>0</v>
      </c>
      <c r="R1204" s="55"/>
      <c r="S1204" s="61"/>
      <c r="T1204" s="64"/>
      <c r="U1204" s="64"/>
      <c r="V1204" s="65"/>
      <c r="W1204" s="319">
        <f t="shared" si="1446"/>
        <v>0</v>
      </c>
      <c r="X1204" s="320">
        <f t="shared" si="1443"/>
        <v>0</v>
      </c>
      <c r="Y1204" s="330">
        <f t="shared" si="1449"/>
        <v>0</v>
      </c>
      <c r="Z1204" s="58"/>
      <c r="AA1204" s="335">
        <f t="shared" si="1450"/>
        <v>0</v>
      </c>
      <c r="AB1204" s="332" t="str">
        <f>IF(A1204="A","√",IF('Formulario 1'!$D$11=8,IF('Cuadro de Personal'!Q1204&gt;30,"E",IF(Y1204&gt;48,"E","√")),IF(Y1204&gt;48,"E","√")))</f>
        <v>√</v>
      </c>
      <c r="AC1204" s="1">
        <f t="shared" si="1447"/>
        <v>1</v>
      </c>
      <c r="AE1204" s="1" t="str">
        <f t="shared" si="1413"/>
        <v/>
      </c>
      <c r="AF1204" s="1">
        <f t="shared" si="1433"/>
        <v>0</v>
      </c>
      <c r="AG1204" s="1">
        <f t="shared" ca="1" si="1438"/>
        <v>21</v>
      </c>
      <c r="AH1204" s="1" t="str">
        <f t="shared" si="1434"/>
        <v/>
      </c>
      <c r="AI1204" s="1" t="str">
        <f t="shared" si="1435"/>
        <v/>
      </c>
      <c r="AJ1204" s="1" t="str">
        <f t="shared" si="1436"/>
        <v/>
      </c>
      <c r="AL1204" s="167">
        <f t="shared" ref="AL1204:BE1204" si="1466">+IF($AE1204="CC",SUMIF($R1204:$V1204,AL$9,$R1223:$V1223),0)</f>
        <v>0</v>
      </c>
      <c r="AM1204" s="167">
        <f t="shared" si="1466"/>
        <v>0</v>
      </c>
      <c r="AN1204" s="167">
        <f t="shared" si="1466"/>
        <v>0</v>
      </c>
      <c r="AO1204" s="167">
        <f t="shared" si="1466"/>
        <v>0</v>
      </c>
      <c r="AP1204" s="167">
        <f t="shared" si="1466"/>
        <v>0</v>
      </c>
      <c r="AQ1204" s="167">
        <f t="shared" si="1466"/>
        <v>0</v>
      </c>
      <c r="AR1204" s="167">
        <f t="shared" si="1466"/>
        <v>0</v>
      </c>
      <c r="AS1204" s="167">
        <f t="shared" si="1466"/>
        <v>0</v>
      </c>
      <c r="AT1204" s="167">
        <f t="shared" si="1466"/>
        <v>0</v>
      </c>
      <c r="AU1204" s="167">
        <f t="shared" si="1466"/>
        <v>0</v>
      </c>
      <c r="AV1204" s="167">
        <f t="shared" si="1466"/>
        <v>0</v>
      </c>
      <c r="AW1204" s="167">
        <f t="shared" si="1466"/>
        <v>0</v>
      </c>
      <c r="AX1204" s="167">
        <f t="shared" si="1466"/>
        <v>0</v>
      </c>
      <c r="AY1204" s="167">
        <f t="shared" si="1466"/>
        <v>0</v>
      </c>
      <c r="AZ1204" s="167">
        <f t="shared" si="1466"/>
        <v>0</v>
      </c>
      <c r="BA1204" s="167">
        <f t="shared" si="1466"/>
        <v>0</v>
      </c>
      <c r="BB1204" s="167">
        <f t="shared" si="1466"/>
        <v>0</v>
      </c>
      <c r="BC1204" s="167">
        <f t="shared" si="1466"/>
        <v>0</v>
      </c>
      <c r="BD1204" s="167">
        <f t="shared" si="1466"/>
        <v>0</v>
      </c>
      <c r="BE1204" s="167">
        <f t="shared" si="1466"/>
        <v>0</v>
      </c>
      <c r="BG1204" s="167"/>
    </row>
    <row r="1205" spans="1:62" ht="15.75" customHeight="1" thickBot="1">
      <c r="C1205" s="66"/>
      <c r="D1205" s="66"/>
      <c r="E1205" s="66"/>
      <c r="F1205" s="66"/>
      <c r="G1205" s="66"/>
      <c r="H1205" s="117"/>
      <c r="I1205" s="863" t="s">
        <v>959</v>
      </c>
      <c r="J1205" s="864"/>
      <c r="K1205" s="865"/>
      <c r="L1205" s="68">
        <f t="shared" ref="L1205:S1205" si="1467">+SUM(L1187:L1204)-SUMIF($A1187:$A1204,"A",L1187:L1204)</f>
        <v>0</v>
      </c>
      <c r="M1205" s="67">
        <f t="shared" si="1467"/>
        <v>0</v>
      </c>
      <c r="N1205" s="67">
        <f t="shared" si="1467"/>
        <v>0</v>
      </c>
      <c r="O1205" s="67">
        <f t="shared" si="1467"/>
        <v>0</v>
      </c>
      <c r="P1205" s="67">
        <f t="shared" si="1467"/>
        <v>0</v>
      </c>
      <c r="Q1205" s="69">
        <f t="shared" si="1467"/>
        <v>0</v>
      </c>
      <c r="R1205" s="158">
        <f t="shared" si="1467"/>
        <v>0</v>
      </c>
      <c r="S1205" s="116">
        <f t="shared" si="1467"/>
        <v>0</v>
      </c>
      <c r="T1205" s="116">
        <f>+SUM(T1187:T1204)-SUMIF($A1187:$A1204,"A",T1187:T1204)</f>
        <v>0</v>
      </c>
      <c r="U1205" s="116">
        <f>+SUM(U1187:U1204)-SUMIF($A1187:$A1204,"A",U1187:U1204)</f>
        <v>0</v>
      </c>
      <c r="V1205" s="73">
        <f>+SUM(V1187:V1204)-SUMIF($A1187:$A1204,"A",V1187:V1204)</f>
        <v>0</v>
      </c>
      <c r="W1205" s="70">
        <f>+SUM(Q1205:V1205)</f>
        <v>0</v>
      </c>
      <c r="X1205" s="71">
        <f>+SUM(X1187:X1204)</f>
        <v>0</v>
      </c>
      <c r="Y1205" s="71">
        <f>+SUM(Y1187:Y1204)-SUMIF($A1187:$A1204,"A",Y1187:Y1204)</f>
        <v>0</v>
      </c>
      <c r="Z1205" s="72">
        <f>+SUM(Z1187:Z1204)</f>
        <v>0</v>
      </c>
      <c r="AA1205" s="73">
        <f>+SUM(AA1187:AA1204)-SUMIF($A1187:$A1204,"A",AA1187:AA1204)</f>
        <v>0</v>
      </c>
      <c r="AB1205" s="301" t="str">
        <f>IF($C1184="n.a.","√",IF(AND(Q1207="√",D1209=E1209,F1209=G1209),IF(B1206="Coordinador de Departamento: asignado",IF(AC1205=18,"√","Er"),IF(B1206="",IF(AC1205=18,"√","Er"),"Er")),"Er"))</f>
        <v>√</v>
      </c>
      <c r="AC1205" s="1">
        <f>+SUM(AC1187:AC1204)</f>
        <v>18</v>
      </c>
      <c r="AE1205" s="1" t="str">
        <f t="shared" si="1413"/>
        <v/>
      </c>
      <c r="AF1205" s="1">
        <f t="shared" si="1433"/>
        <v>1</v>
      </c>
      <c r="AG1205" s="1">
        <f t="shared" ca="1" si="1438"/>
        <v>22</v>
      </c>
      <c r="AH1205" s="1">
        <f t="shared" ca="1" si="1434"/>
        <v>22</v>
      </c>
      <c r="AI1205" s="1" t="str">
        <f t="shared" ca="1" si="1435"/>
        <v>CP22</v>
      </c>
      <c r="AJ1205" s="1" t="str">
        <f t="shared" si="1436"/>
        <v>√</v>
      </c>
      <c r="AL1205" s="167">
        <f t="shared" ref="AL1205:BE1205" si="1468">+IF($AE1205="CC",SUMIF($R1205:$V1205,AL$9,$R1224:$V1224),0)</f>
        <v>0</v>
      </c>
      <c r="AM1205" s="167">
        <f t="shared" si="1468"/>
        <v>0</v>
      </c>
      <c r="AN1205" s="167">
        <f t="shared" si="1468"/>
        <v>0</v>
      </c>
      <c r="AO1205" s="167">
        <f t="shared" si="1468"/>
        <v>0</v>
      </c>
      <c r="AP1205" s="167">
        <f t="shared" si="1468"/>
        <v>0</v>
      </c>
      <c r="AQ1205" s="167">
        <f t="shared" si="1468"/>
        <v>0</v>
      </c>
      <c r="AR1205" s="167">
        <f t="shared" si="1468"/>
        <v>0</v>
      </c>
      <c r="AS1205" s="167">
        <f t="shared" si="1468"/>
        <v>0</v>
      </c>
      <c r="AT1205" s="167">
        <f t="shared" si="1468"/>
        <v>0</v>
      </c>
      <c r="AU1205" s="167">
        <f t="shared" si="1468"/>
        <v>0</v>
      </c>
      <c r="AV1205" s="167">
        <f t="shared" si="1468"/>
        <v>0</v>
      </c>
      <c r="AW1205" s="167">
        <f t="shared" si="1468"/>
        <v>0</v>
      </c>
      <c r="AX1205" s="167">
        <f t="shared" si="1468"/>
        <v>0</v>
      </c>
      <c r="AY1205" s="167">
        <f t="shared" si="1468"/>
        <v>0</v>
      </c>
      <c r="AZ1205" s="167">
        <f t="shared" si="1468"/>
        <v>0</v>
      </c>
      <c r="BA1205" s="167">
        <f t="shared" si="1468"/>
        <v>0</v>
      </c>
      <c r="BB1205" s="167">
        <f t="shared" si="1468"/>
        <v>0</v>
      </c>
      <c r="BC1205" s="167">
        <f t="shared" si="1468"/>
        <v>0</v>
      </c>
      <c r="BD1205" s="167">
        <f t="shared" si="1468"/>
        <v>0</v>
      </c>
      <c r="BE1205" s="167">
        <f t="shared" si="1468"/>
        <v>0</v>
      </c>
      <c r="BH1205" s="308">
        <f>+X1205</f>
        <v>0</v>
      </c>
    </row>
    <row r="1206" spans="1:62" ht="15.75" customHeight="1">
      <c r="B1206" s="912" t="str">
        <f>IF($C1184="n.a.","",IF(LOOKUP(A1177,'Hoja de Cálculo'!$S$20:$S$45,'Hoja de Cálculo'!$AD$20:$AD$45)=0,"",IF(A1207="","Coordinador de Departamento: sin asignar","Coordinador de Departamento: asignado")))</f>
        <v/>
      </c>
      <c r="C1206" s="913"/>
      <c r="D1206" s="913"/>
      <c r="E1206" s="913"/>
      <c r="F1206" s="913"/>
      <c r="G1206" s="914"/>
      <c r="I1206" s="915" t="s">
        <v>954</v>
      </c>
      <c r="J1206" s="916"/>
      <c r="K1206" s="917"/>
      <c r="L1206" s="75">
        <f>IF($C1184="n.a.","n.a.",LOOKUP($A1177,'Hoja de Cálculo'!$S$20:$S$45,'Hoja de Cálculo'!W$20:W$45))</f>
        <v>0</v>
      </c>
      <c r="M1206" s="74">
        <f>IF($C1184="n.a.","n.a.",LOOKUP($A1177,'Hoja de Cálculo'!$S$20:$S$45,'Hoja de Cálculo'!X$20:X$45))</f>
        <v>0</v>
      </c>
      <c r="N1206" s="74">
        <f>IF($C1184="n.a.","n.a.",LOOKUP($A1177,'Hoja de Cálculo'!$S$20:$S$45,'Hoja de Cálculo'!Y$20:Y$45))</f>
        <v>0</v>
      </c>
      <c r="O1206" s="74">
        <f>IF($C1184="n.a.","n.a.",LOOKUP($A1177,'Hoja de Cálculo'!$S$20:$S$45,'Hoja de Cálculo'!Z$20:Z$45))</f>
        <v>0</v>
      </c>
      <c r="P1206" s="74">
        <f>IF($C1184="n.a.","n.a.",LOOKUP($A1177,'Hoja de Cálculo'!$S$20:$S$45,'Hoja de Cálculo'!AA$20:AA$45))</f>
        <v>0</v>
      </c>
      <c r="Q1206" s="76">
        <f>+SUM(L1206:P1206)</f>
        <v>0</v>
      </c>
      <c r="R1206" s="77" t="str">
        <f>+IF(R1186=2,LOOKUP($A1177,'Hoja de Cálculo'!$S$20:$S$45,'Hoja de Cálculo'!$AD$20:$AD$45),"")</f>
        <v/>
      </c>
      <c r="S1206" s="77" t="str">
        <f>+IF(S1186=2,LOOKUP($A1177,'Hoja de Cálculo'!$S$20:$S$45,'Hoja de Cálculo'!$AD$20:$AD$45),"")</f>
        <v/>
      </c>
      <c r="T1206" s="77" t="str">
        <f>+IF(T1186=2,LOOKUP($A1177,'Hoja de Cálculo'!$S$20:$S$45,'Hoja de Cálculo'!$AD$20:$AD$45),"")</f>
        <v/>
      </c>
      <c r="U1206" s="77" t="str">
        <f>+IF(U1186=2,LOOKUP($A1177,'Hoja de Cálculo'!$S$20:$S$45,'Hoja de Cálculo'!$AD$20:$AD$45),"")</f>
        <v/>
      </c>
      <c r="V1206" s="77" t="str">
        <f>+IF(V1186=2,LOOKUP($A1177,'Hoja de Cálculo'!$S$20:$S$45,'Hoja de Cálculo'!$AD$20:$AD$45),"")</f>
        <v/>
      </c>
      <c r="W1206" s="70"/>
      <c r="X1206" s="77"/>
      <c r="Y1206" s="77"/>
      <c r="Z1206" s="77"/>
      <c r="AA1206" s="77"/>
      <c r="AE1206" s="1" t="str">
        <f t="shared" si="1413"/>
        <v/>
      </c>
      <c r="AF1206" s="1">
        <f t="shared" si="1433"/>
        <v>0</v>
      </c>
      <c r="AG1206" s="1">
        <f t="shared" ca="1" si="1438"/>
        <v>22</v>
      </c>
      <c r="AH1206" s="1" t="str">
        <f t="shared" si="1434"/>
        <v/>
      </c>
      <c r="AI1206" s="1" t="str">
        <f t="shared" si="1435"/>
        <v/>
      </c>
      <c r="AJ1206" s="1" t="str">
        <f t="shared" si="1436"/>
        <v/>
      </c>
      <c r="AL1206" s="167">
        <f t="shared" ref="AL1206:BE1206" si="1469">+IF($AE1206="CC",SUMIF($R1206:$V1206,AL$9,$R1225:$V1225),0)</f>
        <v>0</v>
      </c>
      <c r="AM1206" s="167">
        <f t="shared" si="1469"/>
        <v>0</v>
      </c>
      <c r="AN1206" s="167">
        <f t="shared" si="1469"/>
        <v>0</v>
      </c>
      <c r="AO1206" s="167">
        <f t="shared" si="1469"/>
        <v>0</v>
      </c>
      <c r="AP1206" s="167">
        <f t="shared" si="1469"/>
        <v>0</v>
      </c>
      <c r="AQ1206" s="167">
        <f t="shared" si="1469"/>
        <v>0</v>
      </c>
      <c r="AR1206" s="167">
        <f t="shared" si="1469"/>
        <v>0</v>
      </c>
      <c r="AS1206" s="167">
        <f t="shared" si="1469"/>
        <v>0</v>
      </c>
      <c r="AT1206" s="167">
        <f t="shared" si="1469"/>
        <v>0</v>
      </c>
      <c r="AU1206" s="167">
        <f t="shared" si="1469"/>
        <v>0</v>
      </c>
      <c r="AV1206" s="167">
        <f t="shared" si="1469"/>
        <v>0</v>
      </c>
      <c r="AW1206" s="167">
        <f t="shared" si="1469"/>
        <v>0</v>
      </c>
      <c r="AX1206" s="167">
        <f t="shared" si="1469"/>
        <v>0</v>
      </c>
      <c r="AY1206" s="167">
        <f t="shared" si="1469"/>
        <v>0</v>
      </c>
      <c r="AZ1206" s="167">
        <f t="shared" si="1469"/>
        <v>0</v>
      </c>
      <c r="BA1206" s="167">
        <f t="shared" si="1469"/>
        <v>0</v>
      </c>
      <c r="BB1206" s="167">
        <f t="shared" si="1469"/>
        <v>0</v>
      </c>
      <c r="BC1206" s="167">
        <f t="shared" si="1469"/>
        <v>0</v>
      </c>
      <c r="BD1206" s="167">
        <f t="shared" si="1469"/>
        <v>0</v>
      </c>
      <c r="BE1206" s="167">
        <f t="shared" si="1469"/>
        <v>0</v>
      </c>
    </row>
    <row r="1207" spans="1:62" ht="15" customHeight="1" thickBot="1">
      <c r="A1207" s="119" t="str">
        <f>+IF(R1207="√",1,IF(S1207="√",1,IF(T1207="√",1,IF(U1207="√",1,IF(V1207="√",1,"")))))</f>
        <v/>
      </c>
      <c r="B1207" s="918" t="str">
        <f>+IF('Formulario 1'!$E$60=2,"",IF(OR(C1184="Educación Física",C1184="Educación Musical",C1184="Educación Religiosa",C1184="Informática Educativa"),IF(D1209=E1209,"Lecciones de Taller Prevocacional asignadas",IF(D1209&gt;E1209,"Lecciones de Taller Prevocacional sin asignar","Lecciones de Taller Prevocacional sobreasignadas")),""))</f>
        <v/>
      </c>
      <c r="C1207" s="919"/>
      <c r="D1207" s="919"/>
      <c r="E1207" s="919"/>
      <c r="F1207" s="919"/>
      <c r="G1207" s="920"/>
      <c r="H1207" s="66"/>
      <c r="I1207" s="849" t="s">
        <v>937</v>
      </c>
      <c r="J1207" s="850"/>
      <c r="K1207" s="851" t="s">
        <v>938</v>
      </c>
      <c r="L1207" s="80" t="str">
        <f>IF(L1206="n.a.","n.a.",IF(L1205&gt;L1206,"E",IF(L1205&lt;L1206,"S","√")))</f>
        <v>√</v>
      </c>
      <c r="M1207" s="79" t="str">
        <f>IF(M1206="n.a.","n.a.",IF(M1205&gt;M1206,"E",IF(M1205&lt;M1206,"S","√")))</f>
        <v>√</v>
      </c>
      <c r="N1207" s="79" t="str">
        <f>IF(N1206="n.a.","n.a.",IF(N1205&gt;N1206,"E",IF(N1205&lt;N1206,"S","√")))</f>
        <v>√</v>
      </c>
      <c r="O1207" s="79" t="str">
        <f>IF(O1206="n.a.","n.a.",IF(O1205&gt;O1206,"E",IF(O1205&lt;O1206,"S","√")))</f>
        <v>√</v>
      </c>
      <c r="P1207" s="79" t="str">
        <f>IF(P1206="n.a.","n.a.",IF(P1205&gt;P1206,"E",IF(P1205&lt;P1206,"S","√")))</f>
        <v>√</v>
      </c>
      <c r="Q1207" s="81" t="str">
        <f>IF($C1184="n.a.","n.a.",IF(L1207="√",IF(M1207="√",IF(N1207="√",IF(O1207="√",IF(P1207="√","√","Er"),"Er"),"Er"),"Er"),"Er"))</f>
        <v>√</v>
      </c>
      <c r="R1207" s="118" t="str">
        <f>IF(R1186=2,IF(R1205&gt;R1206,"E",IF(R1205&lt;R1206,"S","√")),"")</f>
        <v/>
      </c>
      <c r="S1207" s="118" t="str">
        <f>IF(S1186=2,IF(S1205&gt;S1206,"E",IF(S1205&lt;S1206,"S","√")),"")</f>
        <v/>
      </c>
      <c r="T1207" s="118" t="str">
        <f>IF(T1186=2,IF(T1205&gt;T1206,"E",IF(T1205&lt;T1206,"S","√")),"")</f>
        <v/>
      </c>
      <c r="U1207" s="118" t="str">
        <f>IF(U1186=2,IF(U1205&gt;U1206,"E",IF(U1205&lt;U1206,"S","√")),"")</f>
        <v/>
      </c>
      <c r="V1207" s="118" t="str">
        <f>IF(V1186=2,IF(V1205&gt;V1206,"E",IF(V1205&lt;V1206,"S","√")),"")</f>
        <v/>
      </c>
      <c r="AE1207" s="1" t="str">
        <f t="shared" si="1413"/>
        <v/>
      </c>
      <c r="AF1207" s="1">
        <f t="shared" si="1433"/>
        <v>0</v>
      </c>
      <c r="AG1207" s="1">
        <f t="shared" ca="1" si="1438"/>
        <v>22</v>
      </c>
      <c r="AH1207" s="1" t="str">
        <f t="shared" si="1434"/>
        <v/>
      </c>
      <c r="AI1207" s="1" t="str">
        <f t="shared" si="1435"/>
        <v/>
      </c>
      <c r="AJ1207" s="1" t="str">
        <f t="shared" si="1436"/>
        <v/>
      </c>
      <c r="AL1207" s="167">
        <f t="shared" ref="AL1207:BE1207" si="1470">+IF($AE1207="CC",SUMIF($R1207:$V1207,AL$9,$R1226:$V1226),0)</f>
        <v>0</v>
      </c>
      <c r="AM1207" s="167">
        <f t="shared" si="1470"/>
        <v>0</v>
      </c>
      <c r="AN1207" s="167">
        <f t="shared" si="1470"/>
        <v>0</v>
      </c>
      <c r="AO1207" s="167">
        <f t="shared" si="1470"/>
        <v>0</v>
      </c>
      <c r="AP1207" s="167">
        <f t="shared" si="1470"/>
        <v>0</v>
      </c>
      <c r="AQ1207" s="167">
        <f t="shared" si="1470"/>
        <v>0</v>
      </c>
      <c r="AR1207" s="167">
        <f t="shared" si="1470"/>
        <v>0</v>
      </c>
      <c r="AS1207" s="167">
        <f t="shared" si="1470"/>
        <v>0</v>
      </c>
      <c r="AT1207" s="167">
        <f t="shared" si="1470"/>
        <v>0</v>
      </c>
      <c r="AU1207" s="167">
        <f t="shared" si="1470"/>
        <v>0</v>
      </c>
      <c r="AV1207" s="167">
        <f t="shared" si="1470"/>
        <v>0</v>
      </c>
      <c r="AW1207" s="167">
        <f t="shared" si="1470"/>
        <v>0</v>
      </c>
      <c r="AX1207" s="167">
        <f t="shared" si="1470"/>
        <v>0</v>
      </c>
      <c r="AY1207" s="167">
        <f t="shared" si="1470"/>
        <v>0</v>
      </c>
      <c r="AZ1207" s="167">
        <f t="shared" si="1470"/>
        <v>0</v>
      </c>
      <c r="BA1207" s="167">
        <f t="shared" si="1470"/>
        <v>0</v>
      </c>
      <c r="BB1207" s="167">
        <f t="shared" si="1470"/>
        <v>0</v>
      </c>
      <c r="BC1207" s="167">
        <f t="shared" si="1470"/>
        <v>0</v>
      </c>
      <c r="BD1207" s="167">
        <f t="shared" si="1470"/>
        <v>0</v>
      </c>
      <c r="BE1207" s="167">
        <f t="shared" si="1470"/>
        <v>0</v>
      </c>
    </row>
    <row r="1208" spans="1:62" ht="15" customHeight="1" thickBot="1">
      <c r="A1208" s="119"/>
      <c r="B1208" s="921" t="str">
        <f>+IF('Formulario 1'!$E$64=2,"",IF('Cuadro de Personal'!F1209=0,"",IF('Cuadro de Personal'!F1209&lt;'Cuadro de Personal'!G1209,"Lecciones de TIE sobreasignadas",IF('Cuadro de Personal'!F1209&gt;'Cuadro de Personal'!G1209,"Lecciones de TIE sin asignar","Lecciones de TIE asignadas -√-"))))</f>
        <v/>
      </c>
      <c r="C1208" s="922"/>
      <c r="D1208" s="922"/>
      <c r="E1208" s="922"/>
      <c r="F1208" s="922"/>
      <c r="G1208" s="923"/>
      <c r="H1208" s="66"/>
      <c r="I1208" s="157"/>
      <c r="J1208" s="157"/>
      <c r="K1208" s="157"/>
      <c r="L1208" s="118"/>
      <c r="M1208" s="118"/>
      <c r="N1208" s="118"/>
      <c r="O1208" s="118"/>
      <c r="P1208" s="118"/>
      <c r="Q1208" s="118"/>
      <c r="R1208" s="118"/>
      <c r="T1208" s="852" t="str">
        <f>+IF((Q1206-Z1205)&gt;-1,"Lecciones sin asignar en propiedad:","Exceso de lecciones asignadas en propiedad:")</f>
        <v>Lecciones sin asignar en propiedad:</v>
      </c>
      <c r="U1208" s="853"/>
      <c r="V1208" s="853"/>
      <c r="W1208" s="853"/>
      <c r="X1208" s="853"/>
      <c r="Y1208" s="853"/>
      <c r="Z1208" s="853"/>
      <c r="AA1208" s="213">
        <f>+Q1206-Z1205</f>
        <v>0</v>
      </c>
      <c r="AE1208" s="1" t="str">
        <f t="shared" si="1413"/>
        <v/>
      </c>
      <c r="AF1208" s="1">
        <f t="shared" si="1433"/>
        <v>0</v>
      </c>
      <c r="AG1208" s="1">
        <f t="shared" ca="1" si="1438"/>
        <v>22</v>
      </c>
      <c r="AH1208" s="1" t="str">
        <f t="shared" si="1434"/>
        <v/>
      </c>
      <c r="AI1208" s="1" t="str">
        <f t="shared" si="1435"/>
        <v/>
      </c>
      <c r="AJ1208" s="1" t="str">
        <f t="shared" si="1436"/>
        <v/>
      </c>
      <c r="AL1208" s="167">
        <f t="shared" ref="AL1208:BE1208" si="1471">+IF($AE1208="CC",SUMIF($R1208:$V1208,AL$9,$R1227:$V1227),0)</f>
        <v>0</v>
      </c>
      <c r="AM1208" s="167">
        <f t="shared" si="1471"/>
        <v>0</v>
      </c>
      <c r="AN1208" s="167">
        <f t="shared" si="1471"/>
        <v>0</v>
      </c>
      <c r="AO1208" s="167">
        <f t="shared" si="1471"/>
        <v>0</v>
      </c>
      <c r="AP1208" s="167">
        <f t="shared" si="1471"/>
        <v>0</v>
      </c>
      <c r="AQ1208" s="167">
        <f t="shared" si="1471"/>
        <v>0</v>
      </c>
      <c r="AR1208" s="167">
        <f t="shared" si="1471"/>
        <v>0</v>
      </c>
      <c r="AS1208" s="167">
        <f t="shared" si="1471"/>
        <v>0</v>
      </c>
      <c r="AT1208" s="167">
        <f t="shared" si="1471"/>
        <v>0</v>
      </c>
      <c r="AU1208" s="167">
        <f t="shared" si="1471"/>
        <v>0</v>
      </c>
      <c r="AV1208" s="167">
        <f t="shared" si="1471"/>
        <v>0</v>
      </c>
      <c r="AW1208" s="167">
        <f t="shared" si="1471"/>
        <v>0</v>
      </c>
      <c r="AX1208" s="167">
        <f t="shared" si="1471"/>
        <v>0</v>
      </c>
      <c r="AY1208" s="167">
        <f t="shared" si="1471"/>
        <v>0</v>
      </c>
      <c r="AZ1208" s="167">
        <f t="shared" si="1471"/>
        <v>0</v>
      </c>
      <c r="BA1208" s="167">
        <f t="shared" si="1471"/>
        <v>0</v>
      </c>
      <c r="BB1208" s="167">
        <f t="shared" si="1471"/>
        <v>0</v>
      </c>
      <c r="BC1208" s="167">
        <f t="shared" si="1471"/>
        <v>0</v>
      </c>
      <c r="BD1208" s="167">
        <f t="shared" si="1471"/>
        <v>0</v>
      </c>
      <c r="BE1208" s="167">
        <f t="shared" si="1471"/>
        <v>0</v>
      </c>
      <c r="BJ1208" s="1">
        <f>+IF(OR(B1208="",B1208="Lecciones de TIE asignadas -√-"),1,0)</f>
        <v>1</v>
      </c>
    </row>
    <row r="1209" spans="1:62" ht="15" customHeight="1" thickBot="1">
      <c r="A1209" s="119"/>
      <c r="C1209" s="78"/>
      <c r="D1209" s="176">
        <f>IF($C1184="n.a.","n.a.",LOOKUP($A1177,'Hoja de Cálculo'!$S$20:$S$45,'Hoja de Cálculo'!AB$20:AB$45))</f>
        <v>0</v>
      </c>
      <c r="E1209" s="177">
        <f>+IF(R1186=12,R1205,IF(S1186=12,S1205,IF(T1186=12,T1205,IF(U1186=12,U1205,IF(V1186=12,V1205,0)))))</f>
        <v>0</v>
      </c>
      <c r="F1209" s="186">
        <f>IF($C1184="n.a.",0,LOOKUP($A1177,'Hoja de Cálculo'!$S$20:$S$45,'Hoja de Cálculo'!$AL$20:$AL$45))</f>
        <v>0</v>
      </c>
      <c r="G1209" s="177">
        <f>+IF(R1186=9,R1205,0)+IF(S1186=9,S1205,0)+IF(T1186=9,T1205,0)+IF(U1186=9,U1205,0)+IF(V1186=9,V1205,0)</f>
        <v>0</v>
      </c>
      <c r="H1209" s="66"/>
      <c r="I1209" s="157"/>
      <c r="J1209" s="157"/>
      <c r="K1209" s="157"/>
      <c r="L1209" s="118"/>
      <c r="M1209" s="118"/>
      <c r="N1209" s="118"/>
      <c r="O1209" s="118"/>
      <c r="P1209" s="118"/>
      <c r="Q1209" s="854" t="str">
        <f>IF(AA1208&lt;0,IF(AA1209="","Exceso de lecciones en propiedad asignadas en lecciones Co-curriculares","Exceso de lecciones en propiedad sin asignar:"),"")</f>
        <v/>
      </c>
      <c r="R1209" s="855"/>
      <c r="S1209" s="855"/>
      <c r="T1209" s="855"/>
      <c r="U1209" s="855"/>
      <c r="V1209" s="855"/>
      <c r="W1209" s="855"/>
      <c r="X1209" s="855"/>
      <c r="Y1209" s="855"/>
      <c r="Z1209" s="855"/>
      <c r="AA1209" s="156" t="str">
        <f>+IF(AA1208&lt;0,IF(W1205&gt;=Z1205,"",W1205-Z1205),"")</f>
        <v/>
      </c>
      <c r="AE1209" s="1" t="str">
        <f t="shared" si="1413"/>
        <v/>
      </c>
      <c r="AF1209" s="1">
        <f t="shared" si="1433"/>
        <v>0</v>
      </c>
      <c r="AG1209" s="1">
        <f t="shared" ca="1" si="1438"/>
        <v>22</v>
      </c>
      <c r="AH1209" s="1" t="str">
        <f t="shared" si="1434"/>
        <v/>
      </c>
      <c r="AI1209" s="1" t="str">
        <f t="shared" si="1435"/>
        <v/>
      </c>
      <c r="AJ1209" s="1" t="str">
        <f t="shared" si="1436"/>
        <v/>
      </c>
      <c r="AL1209" s="167">
        <f t="shared" ref="AL1209:BE1209" si="1472">+IF($AE1209="CC",SUMIF($R1209:$V1209,AL$9,$R1228:$V1228),0)</f>
        <v>0</v>
      </c>
      <c r="AM1209" s="167">
        <f t="shared" si="1472"/>
        <v>0</v>
      </c>
      <c r="AN1209" s="167">
        <f t="shared" si="1472"/>
        <v>0</v>
      </c>
      <c r="AO1209" s="167">
        <f t="shared" si="1472"/>
        <v>0</v>
      </c>
      <c r="AP1209" s="167">
        <f t="shared" si="1472"/>
        <v>0</v>
      </c>
      <c r="AQ1209" s="167">
        <f t="shared" si="1472"/>
        <v>0</v>
      </c>
      <c r="AR1209" s="167">
        <f t="shared" si="1472"/>
        <v>0</v>
      </c>
      <c r="AS1209" s="167">
        <f t="shared" si="1472"/>
        <v>0</v>
      </c>
      <c r="AT1209" s="167">
        <f t="shared" si="1472"/>
        <v>0</v>
      </c>
      <c r="AU1209" s="167">
        <f t="shared" si="1472"/>
        <v>0</v>
      </c>
      <c r="AV1209" s="167">
        <f t="shared" si="1472"/>
        <v>0</v>
      </c>
      <c r="AW1209" s="167">
        <f t="shared" si="1472"/>
        <v>0</v>
      </c>
      <c r="AX1209" s="167">
        <f t="shared" si="1472"/>
        <v>0</v>
      </c>
      <c r="AY1209" s="167">
        <f t="shared" si="1472"/>
        <v>0</v>
      </c>
      <c r="AZ1209" s="167">
        <f t="shared" si="1472"/>
        <v>0</v>
      </c>
      <c r="BA1209" s="167">
        <f t="shared" si="1472"/>
        <v>0</v>
      </c>
      <c r="BB1209" s="167">
        <f t="shared" si="1472"/>
        <v>0</v>
      </c>
      <c r="BC1209" s="167">
        <f t="shared" si="1472"/>
        <v>0</v>
      </c>
      <c r="BD1209" s="167">
        <f t="shared" si="1472"/>
        <v>0</v>
      </c>
      <c r="BE1209" s="167">
        <f t="shared" si="1472"/>
        <v>0</v>
      </c>
      <c r="BG1209" s="167">
        <f>+IF(AA1209&lt;0,-AA1209,0)</f>
        <v>0</v>
      </c>
    </row>
    <row r="1210" spans="1:62" ht="7.5" customHeight="1" thickBot="1">
      <c r="C1210" s="78"/>
      <c r="D1210" s="78"/>
      <c r="E1210" s="78"/>
      <c r="F1210" s="78"/>
      <c r="G1210" s="78"/>
      <c r="AE1210" s="1" t="str">
        <f t="shared" si="1413"/>
        <v/>
      </c>
      <c r="AF1210" s="1">
        <f t="shared" si="1433"/>
        <v>0</v>
      </c>
      <c r="AG1210" s="1">
        <f t="shared" ca="1" si="1438"/>
        <v>22</v>
      </c>
      <c r="AH1210" s="1" t="str">
        <f t="shared" si="1434"/>
        <v/>
      </c>
      <c r="AI1210" s="1" t="str">
        <f t="shared" si="1435"/>
        <v/>
      </c>
      <c r="AJ1210" s="1" t="str">
        <f t="shared" si="1436"/>
        <v/>
      </c>
      <c r="AL1210" s="167">
        <f t="shared" ref="AL1210:BE1210" si="1473">+IF($AE1210="CC",SUMIF($R1210:$V1210,AL$9,$R1229:$V1229),0)</f>
        <v>0</v>
      </c>
      <c r="AM1210" s="167">
        <f t="shared" si="1473"/>
        <v>0</v>
      </c>
      <c r="AN1210" s="167">
        <f t="shared" si="1473"/>
        <v>0</v>
      </c>
      <c r="AO1210" s="167">
        <f t="shared" si="1473"/>
        <v>0</v>
      </c>
      <c r="AP1210" s="167">
        <f t="shared" si="1473"/>
        <v>0</v>
      </c>
      <c r="AQ1210" s="167">
        <f t="shared" si="1473"/>
        <v>0</v>
      </c>
      <c r="AR1210" s="167">
        <f t="shared" si="1473"/>
        <v>0</v>
      </c>
      <c r="AS1210" s="167">
        <f t="shared" si="1473"/>
        <v>0</v>
      </c>
      <c r="AT1210" s="167">
        <f t="shared" si="1473"/>
        <v>0</v>
      </c>
      <c r="AU1210" s="167">
        <f t="shared" si="1473"/>
        <v>0</v>
      </c>
      <c r="AV1210" s="167">
        <f t="shared" si="1473"/>
        <v>0</v>
      </c>
      <c r="AW1210" s="167">
        <f t="shared" si="1473"/>
        <v>0</v>
      </c>
      <c r="AX1210" s="167">
        <f t="shared" si="1473"/>
        <v>0</v>
      </c>
      <c r="AY1210" s="167">
        <f t="shared" si="1473"/>
        <v>0</v>
      </c>
      <c r="AZ1210" s="167">
        <f t="shared" si="1473"/>
        <v>0</v>
      </c>
      <c r="BA1210" s="167">
        <f t="shared" si="1473"/>
        <v>0</v>
      </c>
      <c r="BB1210" s="167">
        <f t="shared" si="1473"/>
        <v>0</v>
      </c>
      <c r="BC1210" s="167">
        <f t="shared" si="1473"/>
        <v>0</v>
      </c>
      <c r="BD1210" s="167">
        <f t="shared" si="1473"/>
        <v>0</v>
      </c>
      <c r="BE1210" s="167">
        <f t="shared" si="1473"/>
        <v>0</v>
      </c>
      <c r="BG1210" s="167"/>
    </row>
    <row r="1211" spans="1:62" ht="15.75" customHeight="1">
      <c r="C1211" s="856" t="s">
        <v>939</v>
      </c>
      <c r="D1211" s="857"/>
      <c r="E1211" s="857"/>
      <c r="F1211" s="303"/>
      <c r="G1211" s="303"/>
      <c r="H1211" s="303"/>
      <c r="I1211" s="303"/>
      <c r="J1211" s="303"/>
      <c r="K1211" s="303"/>
      <c r="L1211" s="303"/>
      <c r="M1211" s="303"/>
      <c r="N1211" s="303"/>
      <c r="O1211" s="303"/>
      <c r="P1211" s="303"/>
      <c r="Q1211" s="303"/>
      <c r="R1211" s="303"/>
      <c r="S1211" s="303"/>
      <c r="T1211" s="303"/>
      <c r="U1211" s="303"/>
      <c r="V1211" s="303"/>
      <c r="W1211" s="303"/>
      <c r="X1211" s="168"/>
      <c r="Y1211" s="303"/>
      <c r="Z1211" s="303"/>
      <c r="AA1211" s="82"/>
      <c r="AE1211" s="1" t="str">
        <f t="shared" si="1413"/>
        <v/>
      </c>
      <c r="AF1211" s="1">
        <f t="shared" ca="1" si="1433"/>
        <v>0</v>
      </c>
      <c r="AG1211" s="1">
        <f t="shared" ca="1" si="1438"/>
        <v>22</v>
      </c>
      <c r="AH1211" s="1" t="str">
        <f t="shared" ca="1" si="1434"/>
        <v/>
      </c>
      <c r="AI1211" s="1" t="str">
        <f t="shared" ca="1" si="1435"/>
        <v/>
      </c>
      <c r="AJ1211" s="1" t="str">
        <f t="shared" ca="1" si="1436"/>
        <v/>
      </c>
      <c r="AL1211" s="167">
        <f t="shared" ref="AL1211:BE1211" si="1474">+IF($AE1211="CC",SUMIF($R1211:$V1211,AL$9,$R1230:$V1230),0)</f>
        <v>0</v>
      </c>
      <c r="AM1211" s="167">
        <f t="shared" si="1474"/>
        <v>0</v>
      </c>
      <c r="AN1211" s="167">
        <f t="shared" si="1474"/>
        <v>0</v>
      </c>
      <c r="AO1211" s="167">
        <f t="shared" si="1474"/>
        <v>0</v>
      </c>
      <c r="AP1211" s="167">
        <f t="shared" si="1474"/>
        <v>0</v>
      </c>
      <c r="AQ1211" s="167">
        <f t="shared" si="1474"/>
        <v>0</v>
      </c>
      <c r="AR1211" s="167">
        <f t="shared" si="1474"/>
        <v>0</v>
      </c>
      <c r="AS1211" s="167">
        <f t="shared" si="1474"/>
        <v>0</v>
      </c>
      <c r="AT1211" s="167">
        <f t="shared" si="1474"/>
        <v>0</v>
      </c>
      <c r="AU1211" s="167">
        <f t="shared" si="1474"/>
        <v>0</v>
      </c>
      <c r="AV1211" s="167">
        <f t="shared" si="1474"/>
        <v>0</v>
      </c>
      <c r="AW1211" s="167">
        <f t="shared" si="1474"/>
        <v>0</v>
      </c>
      <c r="AX1211" s="167">
        <f t="shared" si="1474"/>
        <v>0</v>
      </c>
      <c r="AY1211" s="167">
        <f t="shared" si="1474"/>
        <v>0</v>
      </c>
      <c r="AZ1211" s="167">
        <f t="shared" si="1474"/>
        <v>0</v>
      </c>
      <c r="BA1211" s="167">
        <f t="shared" si="1474"/>
        <v>0</v>
      </c>
      <c r="BB1211" s="167">
        <f t="shared" si="1474"/>
        <v>0</v>
      </c>
      <c r="BC1211" s="167">
        <f t="shared" si="1474"/>
        <v>0</v>
      </c>
      <c r="BD1211" s="167">
        <f t="shared" si="1474"/>
        <v>0</v>
      </c>
      <c r="BE1211" s="167">
        <f t="shared" si="1474"/>
        <v>0</v>
      </c>
      <c r="BG1211" s="167"/>
    </row>
    <row r="1212" spans="1:62" ht="15.75" customHeight="1">
      <c r="C1212" s="836" t="s">
        <v>940</v>
      </c>
      <c r="D1212" s="837"/>
      <c r="E1212" s="837"/>
      <c r="F1212" s="837"/>
      <c r="G1212" s="837"/>
      <c r="H1212" s="837"/>
      <c r="I1212" s="837"/>
      <c r="J1212" s="837"/>
      <c r="K1212" s="837"/>
      <c r="L1212" s="837"/>
      <c r="M1212" s="837"/>
      <c r="N1212" s="837"/>
      <c r="O1212" s="837"/>
      <c r="P1212" s="837"/>
      <c r="Q1212" s="837"/>
      <c r="R1212" s="837"/>
      <c r="S1212" s="837"/>
      <c r="T1212" s="837"/>
      <c r="U1212" s="837"/>
      <c r="V1212" s="837"/>
      <c r="W1212" s="837"/>
      <c r="X1212" s="837"/>
      <c r="Y1212" s="837"/>
      <c r="Z1212" s="837"/>
      <c r="AA1212" s="838"/>
      <c r="AE1212" s="1" t="str">
        <f t="shared" si="1413"/>
        <v/>
      </c>
      <c r="AF1212" s="1">
        <f t="shared" si="1433"/>
        <v>0</v>
      </c>
      <c r="AG1212" s="1">
        <f t="shared" ca="1" si="1438"/>
        <v>22</v>
      </c>
      <c r="AH1212" s="1" t="str">
        <f t="shared" si="1434"/>
        <v/>
      </c>
      <c r="AI1212" s="1" t="str">
        <f t="shared" si="1435"/>
        <v/>
      </c>
      <c r="AJ1212" s="1" t="str">
        <f t="shared" si="1436"/>
        <v/>
      </c>
      <c r="AL1212" s="167">
        <f t="shared" ref="AL1212:BE1212" si="1475">+IF($AE1212="CC",SUMIF($R1212:$V1212,AL$9,$R1231:$V1231),0)</f>
        <v>0</v>
      </c>
      <c r="AM1212" s="167">
        <f t="shared" si="1475"/>
        <v>0</v>
      </c>
      <c r="AN1212" s="167">
        <f t="shared" si="1475"/>
        <v>0</v>
      </c>
      <c r="AO1212" s="167">
        <f t="shared" si="1475"/>
        <v>0</v>
      </c>
      <c r="AP1212" s="167">
        <f t="shared" si="1475"/>
        <v>0</v>
      </c>
      <c r="AQ1212" s="167">
        <f t="shared" si="1475"/>
        <v>0</v>
      </c>
      <c r="AR1212" s="167">
        <f t="shared" si="1475"/>
        <v>0</v>
      </c>
      <c r="AS1212" s="167">
        <f t="shared" si="1475"/>
        <v>0</v>
      </c>
      <c r="AT1212" s="167">
        <f t="shared" si="1475"/>
        <v>0</v>
      </c>
      <c r="AU1212" s="167">
        <f t="shared" si="1475"/>
        <v>0</v>
      </c>
      <c r="AV1212" s="167">
        <f t="shared" si="1475"/>
        <v>0</v>
      </c>
      <c r="AW1212" s="167">
        <f t="shared" si="1475"/>
        <v>0</v>
      </c>
      <c r="AX1212" s="167">
        <f t="shared" si="1475"/>
        <v>0</v>
      </c>
      <c r="AY1212" s="167">
        <f t="shared" si="1475"/>
        <v>0</v>
      </c>
      <c r="AZ1212" s="167">
        <f t="shared" si="1475"/>
        <v>0</v>
      </c>
      <c r="BA1212" s="167">
        <f t="shared" si="1475"/>
        <v>0</v>
      </c>
      <c r="BB1212" s="167">
        <f t="shared" si="1475"/>
        <v>0</v>
      </c>
      <c r="BC1212" s="167">
        <f t="shared" si="1475"/>
        <v>0</v>
      </c>
      <c r="BD1212" s="167">
        <f t="shared" si="1475"/>
        <v>0</v>
      </c>
      <c r="BE1212" s="167">
        <f t="shared" si="1475"/>
        <v>0</v>
      </c>
      <c r="BG1212" s="167"/>
    </row>
    <row r="1213" spans="1:62" ht="15.75" customHeight="1">
      <c r="C1213" s="836" t="s">
        <v>1025</v>
      </c>
      <c r="D1213" s="837"/>
      <c r="E1213" s="837"/>
      <c r="F1213" s="837"/>
      <c r="G1213" s="837"/>
      <c r="H1213" s="837"/>
      <c r="I1213" s="837"/>
      <c r="J1213" s="837"/>
      <c r="K1213" s="837"/>
      <c r="L1213" s="837"/>
      <c r="M1213" s="837"/>
      <c r="N1213" s="837"/>
      <c r="O1213" s="837"/>
      <c r="P1213" s="837"/>
      <c r="Q1213" s="837"/>
      <c r="R1213" s="837"/>
      <c r="S1213" s="837"/>
      <c r="T1213" s="837"/>
      <c r="U1213" s="837"/>
      <c r="V1213" s="837"/>
      <c r="W1213" s="837"/>
      <c r="X1213" s="837"/>
      <c r="Y1213" s="837"/>
      <c r="Z1213" s="837"/>
      <c r="AA1213" s="838"/>
      <c r="AE1213" s="1" t="str">
        <f t="shared" si="1413"/>
        <v/>
      </c>
      <c r="AF1213" s="1">
        <f t="shared" si="1433"/>
        <v>0</v>
      </c>
      <c r="AG1213" s="1">
        <f t="shared" ca="1" si="1438"/>
        <v>22</v>
      </c>
      <c r="AH1213" s="1" t="str">
        <f t="shared" si="1434"/>
        <v/>
      </c>
      <c r="AI1213" s="1" t="str">
        <f t="shared" si="1435"/>
        <v/>
      </c>
      <c r="AJ1213" s="1" t="str">
        <f t="shared" si="1436"/>
        <v/>
      </c>
      <c r="AL1213" s="167">
        <f t="shared" ref="AL1213:BE1213" si="1476">+IF($AE1213="CC",SUMIF($R1213:$V1213,AL$9,$R1232:$V1232),0)</f>
        <v>0</v>
      </c>
      <c r="AM1213" s="167">
        <f t="shared" si="1476"/>
        <v>0</v>
      </c>
      <c r="AN1213" s="167">
        <f t="shared" si="1476"/>
        <v>0</v>
      </c>
      <c r="AO1213" s="167">
        <f t="shared" si="1476"/>
        <v>0</v>
      </c>
      <c r="AP1213" s="167">
        <f t="shared" si="1476"/>
        <v>0</v>
      </c>
      <c r="AQ1213" s="167">
        <f t="shared" si="1476"/>
        <v>0</v>
      </c>
      <c r="AR1213" s="167">
        <f t="shared" si="1476"/>
        <v>0</v>
      </c>
      <c r="AS1213" s="167">
        <f t="shared" si="1476"/>
        <v>0</v>
      </c>
      <c r="AT1213" s="167">
        <f t="shared" si="1476"/>
        <v>0</v>
      </c>
      <c r="AU1213" s="167">
        <f t="shared" si="1476"/>
        <v>0</v>
      </c>
      <c r="AV1213" s="167">
        <f t="shared" si="1476"/>
        <v>0</v>
      </c>
      <c r="AW1213" s="167">
        <f t="shared" si="1476"/>
        <v>0</v>
      </c>
      <c r="AX1213" s="167">
        <f t="shared" si="1476"/>
        <v>0</v>
      </c>
      <c r="AY1213" s="167">
        <f t="shared" si="1476"/>
        <v>0</v>
      </c>
      <c r="AZ1213" s="167">
        <f t="shared" si="1476"/>
        <v>0</v>
      </c>
      <c r="BA1213" s="167">
        <f t="shared" si="1476"/>
        <v>0</v>
      </c>
      <c r="BB1213" s="167">
        <f t="shared" si="1476"/>
        <v>0</v>
      </c>
      <c r="BC1213" s="167">
        <f t="shared" si="1476"/>
        <v>0</v>
      </c>
      <c r="BD1213" s="167">
        <f t="shared" si="1476"/>
        <v>0</v>
      </c>
      <c r="BE1213" s="167">
        <f t="shared" si="1476"/>
        <v>0</v>
      </c>
      <c r="BG1213" s="167"/>
    </row>
    <row r="1214" spans="1:62">
      <c r="C1214" s="839" t="s">
        <v>1022</v>
      </c>
      <c r="D1214" s="837"/>
      <c r="E1214" s="837"/>
      <c r="F1214" s="837"/>
      <c r="G1214" s="837"/>
      <c r="H1214" s="837"/>
      <c r="I1214" s="837"/>
      <c r="J1214" s="837"/>
      <c r="K1214" s="837"/>
      <c r="L1214" s="837"/>
      <c r="M1214" s="837"/>
      <c r="N1214" s="837"/>
      <c r="O1214" s="837"/>
      <c r="P1214" s="837"/>
      <c r="Q1214" s="837"/>
      <c r="R1214" s="837"/>
      <c r="S1214" s="837"/>
      <c r="T1214" s="837"/>
      <c r="U1214" s="837"/>
      <c r="V1214" s="837"/>
      <c r="W1214" s="837"/>
      <c r="X1214" s="837"/>
      <c r="Y1214" s="837"/>
      <c r="Z1214" s="837"/>
      <c r="AA1214" s="838"/>
      <c r="AE1214" s="1" t="str">
        <f t="shared" si="1413"/>
        <v/>
      </c>
      <c r="AF1214" s="1">
        <f t="shared" si="1433"/>
        <v>0</v>
      </c>
      <c r="AG1214" s="1">
        <f t="shared" ca="1" si="1438"/>
        <v>22</v>
      </c>
      <c r="AH1214" s="1" t="str">
        <f t="shared" si="1434"/>
        <v/>
      </c>
      <c r="AI1214" s="1" t="str">
        <f t="shared" si="1435"/>
        <v/>
      </c>
      <c r="AJ1214" s="1" t="str">
        <f t="shared" si="1436"/>
        <v/>
      </c>
      <c r="AL1214" s="167">
        <f t="shared" ref="AL1214:BE1214" si="1477">+IF($AE1214="CC",SUMIF($R1214:$V1214,AL$9,$R1233:$V1233),0)</f>
        <v>0</v>
      </c>
      <c r="AM1214" s="167">
        <f t="shared" si="1477"/>
        <v>0</v>
      </c>
      <c r="AN1214" s="167">
        <f t="shared" si="1477"/>
        <v>0</v>
      </c>
      <c r="AO1214" s="167">
        <f t="shared" si="1477"/>
        <v>0</v>
      </c>
      <c r="AP1214" s="167">
        <f t="shared" si="1477"/>
        <v>0</v>
      </c>
      <c r="AQ1214" s="167">
        <f t="shared" si="1477"/>
        <v>0</v>
      </c>
      <c r="AR1214" s="167">
        <f t="shared" si="1477"/>
        <v>0</v>
      </c>
      <c r="AS1214" s="167">
        <f t="shared" si="1477"/>
        <v>0</v>
      </c>
      <c r="AT1214" s="167">
        <f t="shared" si="1477"/>
        <v>0</v>
      </c>
      <c r="AU1214" s="167">
        <f t="shared" si="1477"/>
        <v>0</v>
      </c>
      <c r="AV1214" s="167">
        <f t="shared" si="1477"/>
        <v>0</v>
      </c>
      <c r="AW1214" s="167">
        <f t="shared" si="1477"/>
        <v>0</v>
      </c>
      <c r="AX1214" s="167">
        <f t="shared" si="1477"/>
        <v>0</v>
      </c>
      <c r="AY1214" s="167">
        <f t="shared" si="1477"/>
        <v>0</v>
      </c>
      <c r="AZ1214" s="167">
        <f t="shared" si="1477"/>
        <v>0</v>
      </c>
      <c r="BA1214" s="167">
        <f t="shared" si="1477"/>
        <v>0</v>
      </c>
      <c r="BB1214" s="167">
        <f t="shared" si="1477"/>
        <v>0</v>
      </c>
      <c r="BC1214" s="167">
        <f t="shared" si="1477"/>
        <v>0</v>
      </c>
      <c r="BD1214" s="167">
        <f t="shared" si="1477"/>
        <v>0</v>
      </c>
      <c r="BE1214" s="167">
        <f t="shared" si="1477"/>
        <v>0</v>
      </c>
      <c r="BG1214" s="167"/>
    </row>
    <row r="1215" spans="1:62" ht="15" customHeight="1">
      <c r="C1215" s="836" t="s">
        <v>941</v>
      </c>
      <c r="D1215" s="837"/>
      <c r="E1215" s="837"/>
      <c r="F1215" s="837"/>
      <c r="G1215" s="837"/>
      <c r="H1215" s="837"/>
      <c r="I1215" s="837"/>
      <c r="J1215" s="837"/>
      <c r="K1215" s="837"/>
      <c r="L1215" s="837"/>
      <c r="M1215" s="837"/>
      <c r="N1215" s="837"/>
      <c r="O1215" s="837"/>
      <c r="P1215" s="837"/>
      <c r="Q1215" s="837"/>
      <c r="R1215" s="837"/>
      <c r="S1215" s="837"/>
      <c r="T1215" s="837"/>
      <c r="U1215" s="837"/>
      <c r="V1215" s="837"/>
      <c r="W1215" s="837"/>
      <c r="X1215" s="837"/>
      <c r="Y1215" s="837"/>
      <c r="Z1215" s="837"/>
      <c r="AA1215" s="838"/>
      <c r="AE1215" s="1" t="str">
        <f t="shared" si="1413"/>
        <v/>
      </c>
      <c r="AF1215" s="1">
        <f t="shared" si="1433"/>
        <v>0</v>
      </c>
      <c r="AG1215" s="1">
        <f t="shared" ca="1" si="1438"/>
        <v>22</v>
      </c>
      <c r="AH1215" s="1" t="str">
        <f t="shared" si="1434"/>
        <v/>
      </c>
      <c r="AI1215" s="1" t="str">
        <f t="shared" si="1435"/>
        <v/>
      </c>
      <c r="AJ1215" s="1" t="str">
        <f t="shared" si="1436"/>
        <v/>
      </c>
      <c r="AL1215" s="167">
        <f t="shared" ref="AL1215:BE1215" si="1478">+IF($AE1215="CC",SUMIF($R1215:$V1215,AL$9,$R1234:$V1234),0)</f>
        <v>0</v>
      </c>
      <c r="AM1215" s="167">
        <f t="shared" si="1478"/>
        <v>0</v>
      </c>
      <c r="AN1215" s="167">
        <f t="shared" si="1478"/>
        <v>0</v>
      </c>
      <c r="AO1215" s="167">
        <f t="shared" si="1478"/>
        <v>0</v>
      </c>
      <c r="AP1215" s="167">
        <f t="shared" si="1478"/>
        <v>0</v>
      </c>
      <c r="AQ1215" s="167">
        <f t="shared" si="1478"/>
        <v>0</v>
      </c>
      <c r="AR1215" s="167">
        <f t="shared" si="1478"/>
        <v>0</v>
      </c>
      <c r="AS1215" s="167">
        <f t="shared" si="1478"/>
        <v>0</v>
      </c>
      <c r="AT1215" s="167">
        <f t="shared" si="1478"/>
        <v>0</v>
      </c>
      <c r="AU1215" s="167">
        <f t="shared" si="1478"/>
        <v>0</v>
      </c>
      <c r="AV1215" s="167">
        <f t="shared" si="1478"/>
        <v>0</v>
      </c>
      <c r="AW1215" s="167">
        <f t="shared" si="1478"/>
        <v>0</v>
      </c>
      <c r="AX1215" s="167">
        <f t="shared" si="1478"/>
        <v>0</v>
      </c>
      <c r="AY1215" s="167">
        <f t="shared" si="1478"/>
        <v>0</v>
      </c>
      <c r="AZ1215" s="167">
        <f t="shared" si="1478"/>
        <v>0</v>
      </c>
      <c r="BA1215" s="167">
        <f t="shared" si="1478"/>
        <v>0</v>
      </c>
      <c r="BB1215" s="167">
        <f t="shared" si="1478"/>
        <v>0</v>
      </c>
      <c r="BC1215" s="167">
        <f t="shared" si="1478"/>
        <v>0</v>
      </c>
      <c r="BD1215" s="167">
        <f t="shared" si="1478"/>
        <v>0</v>
      </c>
      <c r="BE1215" s="167">
        <f t="shared" si="1478"/>
        <v>0</v>
      </c>
      <c r="BG1215" s="167"/>
    </row>
    <row r="1216" spans="1:62" ht="15" customHeight="1" thickBot="1">
      <c r="C1216" s="840" t="s">
        <v>942</v>
      </c>
      <c r="D1216" s="841"/>
      <c r="E1216" s="841"/>
      <c r="F1216" s="841"/>
      <c r="G1216" s="841"/>
      <c r="H1216" s="841"/>
      <c r="I1216" s="841"/>
      <c r="J1216" s="841"/>
      <c r="K1216" s="841"/>
      <c r="L1216" s="841"/>
      <c r="M1216" s="841"/>
      <c r="N1216" s="841"/>
      <c r="O1216" s="841"/>
      <c r="P1216" s="841"/>
      <c r="Q1216" s="841"/>
      <c r="R1216" s="841"/>
      <c r="S1216" s="841"/>
      <c r="T1216" s="841"/>
      <c r="U1216" s="841"/>
      <c r="V1216" s="841"/>
      <c r="W1216" s="841"/>
      <c r="X1216" s="841"/>
      <c r="Y1216" s="841"/>
      <c r="Z1216" s="841"/>
      <c r="AA1216" s="842"/>
      <c r="AE1216" s="1" t="str">
        <f t="shared" si="1413"/>
        <v/>
      </c>
      <c r="AF1216" s="1">
        <f t="shared" si="1433"/>
        <v>0</v>
      </c>
      <c r="AG1216" s="1">
        <f t="shared" ca="1" si="1438"/>
        <v>22</v>
      </c>
      <c r="AH1216" s="1" t="str">
        <f t="shared" si="1434"/>
        <v/>
      </c>
      <c r="AI1216" s="1" t="str">
        <f t="shared" si="1435"/>
        <v/>
      </c>
      <c r="AJ1216" s="1" t="str">
        <f t="shared" si="1436"/>
        <v/>
      </c>
      <c r="AL1216" s="167">
        <f t="shared" ref="AL1216:BE1216" si="1479">+IF($AE1216="CC",SUMIF($R1216:$V1216,AL$9,$R1235:$V1235),0)</f>
        <v>0</v>
      </c>
      <c r="AM1216" s="167">
        <f t="shared" si="1479"/>
        <v>0</v>
      </c>
      <c r="AN1216" s="167">
        <f t="shared" si="1479"/>
        <v>0</v>
      </c>
      <c r="AO1216" s="167">
        <f t="shared" si="1479"/>
        <v>0</v>
      </c>
      <c r="AP1216" s="167">
        <f t="shared" si="1479"/>
        <v>0</v>
      </c>
      <c r="AQ1216" s="167">
        <f t="shared" si="1479"/>
        <v>0</v>
      </c>
      <c r="AR1216" s="167">
        <f t="shared" si="1479"/>
        <v>0</v>
      </c>
      <c r="AS1216" s="167">
        <f t="shared" si="1479"/>
        <v>0</v>
      </c>
      <c r="AT1216" s="167">
        <f t="shared" si="1479"/>
        <v>0</v>
      </c>
      <c r="AU1216" s="167">
        <f t="shared" si="1479"/>
        <v>0</v>
      </c>
      <c r="AV1216" s="167">
        <f t="shared" si="1479"/>
        <v>0</v>
      </c>
      <c r="AW1216" s="167">
        <f t="shared" si="1479"/>
        <v>0</v>
      </c>
      <c r="AX1216" s="167">
        <f t="shared" si="1479"/>
        <v>0</v>
      </c>
      <c r="AY1216" s="167">
        <f t="shared" si="1479"/>
        <v>0</v>
      </c>
      <c r="AZ1216" s="167">
        <f t="shared" si="1479"/>
        <v>0</v>
      </c>
      <c r="BA1216" s="167">
        <f t="shared" si="1479"/>
        <v>0</v>
      </c>
      <c r="BB1216" s="167">
        <f t="shared" si="1479"/>
        <v>0</v>
      </c>
      <c r="BC1216" s="167">
        <f t="shared" si="1479"/>
        <v>0</v>
      </c>
      <c r="BD1216" s="167">
        <f t="shared" si="1479"/>
        <v>0</v>
      </c>
      <c r="BE1216" s="167">
        <f t="shared" si="1479"/>
        <v>0</v>
      </c>
      <c r="BG1216" s="167"/>
    </row>
    <row r="1217" spans="3:59" ht="7.5" customHeight="1" thickBot="1">
      <c r="AE1217" s="1" t="str">
        <f t="shared" si="1413"/>
        <v/>
      </c>
      <c r="AF1217" s="1">
        <f t="shared" si="1433"/>
        <v>0</v>
      </c>
      <c r="AG1217" s="1">
        <f t="shared" ca="1" si="1438"/>
        <v>22</v>
      </c>
      <c r="AH1217" s="1" t="str">
        <f t="shared" si="1434"/>
        <v/>
      </c>
      <c r="AI1217" s="1" t="str">
        <f t="shared" si="1435"/>
        <v/>
      </c>
      <c r="AJ1217" s="1" t="str">
        <f t="shared" si="1436"/>
        <v/>
      </c>
      <c r="AL1217" s="167">
        <f t="shared" ref="AL1217:BE1217" si="1480">+IF($AE1217="CC",SUMIF($R1217:$V1217,AL$9,$R1236:$V1236),0)</f>
        <v>0</v>
      </c>
      <c r="AM1217" s="167">
        <f t="shared" si="1480"/>
        <v>0</v>
      </c>
      <c r="AN1217" s="167">
        <f t="shared" si="1480"/>
        <v>0</v>
      </c>
      <c r="AO1217" s="167">
        <f t="shared" si="1480"/>
        <v>0</v>
      </c>
      <c r="AP1217" s="167">
        <f t="shared" si="1480"/>
        <v>0</v>
      </c>
      <c r="AQ1217" s="167">
        <f t="shared" si="1480"/>
        <v>0</v>
      </c>
      <c r="AR1217" s="167">
        <f t="shared" si="1480"/>
        <v>0</v>
      </c>
      <c r="AS1217" s="167">
        <f t="shared" si="1480"/>
        <v>0</v>
      </c>
      <c r="AT1217" s="167">
        <f t="shared" si="1480"/>
        <v>0</v>
      </c>
      <c r="AU1217" s="167">
        <f t="shared" si="1480"/>
        <v>0</v>
      </c>
      <c r="AV1217" s="167">
        <f t="shared" si="1480"/>
        <v>0</v>
      </c>
      <c r="AW1217" s="167">
        <f t="shared" si="1480"/>
        <v>0</v>
      </c>
      <c r="AX1217" s="167">
        <f t="shared" si="1480"/>
        <v>0</v>
      </c>
      <c r="AY1217" s="167">
        <f t="shared" si="1480"/>
        <v>0</v>
      </c>
      <c r="AZ1217" s="167">
        <f t="shared" si="1480"/>
        <v>0</v>
      </c>
      <c r="BA1217" s="167">
        <f t="shared" si="1480"/>
        <v>0</v>
      </c>
      <c r="BB1217" s="167">
        <f t="shared" si="1480"/>
        <v>0</v>
      </c>
      <c r="BC1217" s="167">
        <f t="shared" si="1480"/>
        <v>0</v>
      </c>
      <c r="BD1217" s="167">
        <f t="shared" si="1480"/>
        <v>0</v>
      </c>
      <c r="BE1217" s="167">
        <f t="shared" si="1480"/>
        <v>0</v>
      </c>
      <c r="BG1217" s="167"/>
    </row>
    <row r="1218" spans="3:59">
      <c r="C1218" s="83" t="s">
        <v>943</v>
      </c>
      <c r="D1218" s="84"/>
      <c r="E1218" s="84"/>
      <c r="F1218" s="84"/>
      <c r="G1218" s="84"/>
      <c r="H1218" s="84"/>
      <c r="I1218" s="84"/>
      <c r="J1218" s="84"/>
      <c r="K1218" s="84"/>
      <c r="L1218" s="84"/>
      <c r="M1218" s="84"/>
      <c r="N1218" s="84"/>
      <c r="O1218" s="84"/>
      <c r="P1218" s="84"/>
      <c r="Q1218" s="84"/>
      <c r="R1218" s="84"/>
      <c r="S1218" s="84"/>
      <c r="T1218" s="84"/>
      <c r="U1218" s="84"/>
      <c r="V1218" s="84"/>
      <c r="W1218" s="84"/>
      <c r="X1218" s="169"/>
      <c r="Y1218" s="84"/>
      <c r="Z1218" s="84"/>
      <c r="AA1218" s="85"/>
      <c r="AE1218" s="1" t="str">
        <f t="shared" si="1413"/>
        <v/>
      </c>
      <c r="AF1218" s="1">
        <f t="shared" si="1433"/>
        <v>0</v>
      </c>
      <c r="AG1218" s="1">
        <f t="shared" ca="1" si="1438"/>
        <v>22</v>
      </c>
      <c r="AH1218" s="1" t="str">
        <f t="shared" si="1434"/>
        <v/>
      </c>
      <c r="AI1218" s="1" t="str">
        <f t="shared" si="1435"/>
        <v/>
      </c>
      <c r="AJ1218" s="1" t="str">
        <f t="shared" si="1436"/>
        <v/>
      </c>
      <c r="AL1218" s="167">
        <f t="shared" ref="AL1218:BE1218" si="1481">+IF($AE1218="CC",SUMIF($R1218:$V1218,AL$9,$R1237:$V1237),0)</f>
        <v>0</v>
      </c>
      <c r="AM1218" s="167">
        <f t="shared" si="1481"/>
        <v>0</v>
      </c>
      <c r="AN1218" s="167">
        <f t="shared" si="1481"/>
        <v>0</v>
      </c>
      <c r="AO1218" s="167">
        <f t="shared" si="1481"/>
        <v>0</v>
      </c>
      <c r="AP1218" s="167">
        <f t="shared" si="1481"/>
        <v>0</v>
      </c>
      <c r="AQ1218" s="167">
        <f t="shared" si="1481"/>
        <v>0</v>
      </c>
      <c r="AR1218" s="167">
        <f t="shared" si="1481"/>
        <v>0</v>
      </c>
      <c r="AS1218" s="167">
        <f t="shared" si="1481"/>
        <v>0</v>
      </c>
      <c r="AT1218" s="167">
        <f t="shared" si="1481"/>
        <v>0</v>
      </c>
      <c r="AU1218" s="167">
        <f t="shared" si="1481"/>
        <v>0</v>
      </c>
      <c r="AV1218" s="167">
        <f t="shared" si="1481"/>
        <v>0</v>
      </c>
      <c r="AW1218" s="167">
        <f t="shared" si="1481"/>
        <v>0</v>
      </c>
      <c r="AX1218" s="167">
        <f t="shared" si="1481"/>
        <v>0</v>
      </c>
      <c r="AY1218" s="167">
        <f t="shared" si="1481"/>
        <v>0</v>
      </c>
      <c r="AZ1218" s="167">
        <f t="shared" si="1481"/>
        <v>0</v>
      </c>
      <c r="BA1218" s="167">
        <f t="shared" si="1481"/>
        <v>0</v>
      </c>
      <c r="BB1218" s="167">
        <f t="shared" si="1481"/>
        <v>0</v>
      </c>
      <c r="BC1218" s="167">
        <f t="shared" si="1481"/>
        <v>0</v>
      </c>
      <c r="BD1218" s="167">
        <f t="shared" si="1481"/>
        <v>0</v>
      </c>
      <c r="BE1218" s="167">
        <f t="shared" si="1481"/>
        <v>0</v>
      </c>
      <c r="BG1218" s="167"/>
    </row>
    <row r="1219" spans="3:59">
      <c r="C1219" s="843"/>
      <c r="D1219" s="844"/>
      <c r="E1219" s="844"/>
      <c r="F1219" s="844"/>
      <c r="G1219" s="844"/>
      <c r="H1219" s="844"/>
      <c r="I1219" s="844"/>
      <c r="J1219" s="844"/>
      <c r="K1219" s="844"/>
      <c r="L1219" s="844"/>
      <c r="M1219" s="844"/>
      <c r="N1219" s="844"/>
      <c r="O1219" s="844"/>
      <c r="P1219" s="844"/>
      <c r="Q1219" s="844"/>
      <c r="R1219" s="844"/>
      <c r="S1219" s="844"/>
      <c r="T1219" s="844"/>
      <c r="U1219" s="844"/>
      <c r="V1219" s="844"/>
      <c r="W1219" s="844"/>
      <c r="X1219" s="844"/>
      <c r="Y1219" s="844"/>
      <c r="Z1219" s="844"/>
      <c r="AA1219" s="845"/>
      <c r="AE1219" s="1" t="str">
        <f t="shared" si="1413"/>
        <v/>
      </c>
      <c r="AF1219" s="1">
        <f t="shared" si="1433"/>
        <v>0</v>
      </c>
      <c r="AG1219" s="1">
        <f t="shared" ca="1" si="1438"/>
        <v>22</v>
      </c>
      <c r="AH1219" s="1" t="str">
        <f t="shared" si="1434"/>
        <v/>
      </c>
      <c r="AI1219" s="1" t="str">
        <f t="shared" si="1435"/>
        <v/>
      </c>
      <c r="AJ1219" s="1" t="str">
        <f t="shared" si="1436"/>
        <v/>
      </c>
      <c r="AL1219" s="167">
        <f t="shared" ref="AL1219:BE1219" si="1482">+IF($AE1219="CC",SUMIF($R1219:$V1219,AL$9,$R1238:$V1238),0)</f>
        <v>0</v>
      </c>
      <c r="AM1219" s="167">
        <f t="shared" si="1482"/>
        <v>0</v>
      </c>
      <c r="AN1219" s="167">
        <f t="shared" si="1482"/>
        <v>0</v>
      </c>
      <c r="AO1219" s="167">
        <f t="shared" si="1482"/>
        <v>0</v>
      </c>
      <c r="AP1219" s="167">
        <f t="shared" si="1482"/>
        <v>0</v>
      </c>
      <c r="AQ1219" s="167">
        <f t="shared" si="1482"/>
        <v>0</v>
      </c>
      <c r="AR1219" s="167">
        <f t="shared" si="1482"/>
        <v>0</v>
      </c>
      <c r="AS1219" s="167">
        <f t="shared" si="1482"/>
        <v>0</v>
      </c>
      <c r="AT1219" s="167">
        <f t="shared" si="1482"/>
        <v>0</v>
      </c>
      <c r="AU1219" s="167">
        <f t="shared" si="1482"/>
        <v>0</v>
      </c>
      <c r="AV1219" s="167">
        <f t="shared" si="1482"/>
        <v>0</v>
      </c>
      <c r="AW1219" s="167">
        <f t="shared" si="1482"/>
        <v>0</v>
      </c>
      <c r="AX1219" s="167">
        <f t="shared" si="1482"/>
        <v>0</v>
      </c>
      <c r="AY1219" s="167">
        <f t="shared" si="1482"/>
        <v>0</v>
      </c>
      <c r="AZ1219" s="167">
        <f t="shared" si="1482"/>
        <v>0</v>
      </c>
      <c r="BA1219" s="167">
        <f t="shared" si="1482"/>
        <v>0</v>
      </c>
      <c r="BB1219" s="167">
        <f t="shared" si="1482"/>
        <v>0</v>
      </c>
      <c r="BC1219" s="167">
        <f t="shared" si="1482"/>
        <v>0</v>
      </c>
      <c r="BD1219" s="167">
        <f t="shared" si="1482"/>
        <v>0</v>
      </c>
      <c r="BE1219" s="167">
        <f t="shared" si="1482"/>
        <v>0</v>
      </c>
      <c r="BG1219" s="167"/>
    </row>
    <row r="1220" spans="3:59" ht="15.75" thickBot="1">
      <c r="C1220" s="846"/>
      <c r="D1220" s="847"/>
      <c r="E1220" s="847"/>
      <c r="F1220" s="847"/>
      <c r="G1220" s="847"/>
      <c r="H1220" s="847"/>
      <c r="I1220" s="847"/>
      <c r="J1220" s="847"/>
      <c r="K1220" s="847"/>
      <c r="L1220" s="847"/>
      <c r="M1220" s="847"/>
      <c r="N1220" s="847"/>
      <c r="O1220" s="847"/>
      <c r="P1220" s="847"/>
      <c r="Q1220" s="847"/>
      <c r="R1220" s="847"/>
      <c r="S1220" s="847"/>
      <c r="T1220" s="847"/>
      <c r="U1220" s="847"/>
      <c r="V1220" s="847"/>
      <c r="W1220" s="847"/>
      <c r="X1220" s="847"/>
      <c r="Y1220" s="847"/>
      <c r="Z1220" s="847"/>
      <c r="AA1220" s="848"/>
      <c r="AE1220" s="1" t="str">
        <f t="shared" si="1413"/>
        <v/>
      </c>
      <c r="AF1220" s="1">
        <f t="shared" si="1433"/>
        <v>0</v>
      </c>
      <c r="AG1220" s="1">
        <f t="shared" ca="1" si="1438"/>
        <v>22</v>
      </c>
      <c r="AH1220" s="1" t="str">
        <f t="shared" si="1434"/>
        <v/>
      </c>
      <c r="AI1220" s="1" t="str">
        <f t="shared" si="1435"/>
        <v/>
      </c>
      <c r="AJ1220" s="1" t="str">
        <f t="shared" si="1436"/>
        <v/>
      </c>
      <c r="AL1220" s="167">
        <f t="shared" ref="AL1220:BE1220" si="1483">+IF($AE1220="CC",SUMIF($R1220:$V1220,AL$9,$R1239:$V1239),0)</f>
        <v>0</v>
      </c>
      <c r="AM1220" s="167">
        <f t="shared" si="1483"/>
        <v>0</v>
      </c>
      <c r="AN1220" s="167">
        <f t="shared" si="1483"/>
        <v>0</v>
      </c>
      <c r="AO1220" s="167">
        <f t="shared" si="1483"/>
        <v>0</v>
      </c>
      <c r="AP1220" s="167">
        <f t="shared" si="1483"/>
        <v>0</v>
      </c>
      <c r="AQ1220" s="167">
        <f t="shared" si="1483"/>
        <v>0</v>
      </c>
      <c r="AR1220" s="167">
        <f t="shared" si="1483"/>
        <v>0</v>
      </c>
      <c r="AS1220" s="167">
        <f t="shared" si="1483"/>
        <v>0</v>
      </c>
      <c r="AT1220" s="167">
        <f t="shared" si="1483"/>
        <v>0</v>
      </c>
      <c r="AU1220" s="167">
        <f t="shared" si="1483"/>
        <v>0</v>
      </c>
      <c r="AV1220" s="167">
        <f t="shared" si="1483"/>
        <v>0</v>
      </c>
      <c r="AW1220" s="167">
        <f t="shared" si="1483"/>
        <v>0</v>
      </c>
      <c r="AX1220" s="167">
        <f t="shared" si="1483"/>
        <v>0</v>
      </c>
      <c r="AY1220" s="167">
        <f t="shared" si="1483"/>
        <v>0</v>
      </c>
      <c r="AZ1220" s="167">
        <f t="shared" si="1483"/>
        <v>0</v>
      </c>
      <c r="BA1220" s="167">
        <f t="shared" si="1483"/>
        <v>0</v>
      </c>
      <c r="BB1220" s="167">
        <f t="shared" si="1483"/>
        <v>0</v>
      </c>
      <c r="BC1220" s="167">
        <f t="shared" si="1483"/>
        <v>0</v>
      </c>
      <c r="BD1220" s="167">
        <f t="shared" si="1483"/>
        <v>0</v>
      </c>
      <c r="BE1220" s="167">
        <f t="shared" si="1483"/>
        <v>0</v>
      </c>
      <c r="BG1220" s="167"/>
    </row>
    <row r="1221" spans="3:59" ht="7.5" customHeight="1" thickBot="1">
      <c r="AE1221" s="1" t="str">
        <f t="shared" si="1413"/>
        <v/>
      </c>
      <c r="AF1221" s="1">
        <f t="shared" si="1433"/>
        <v>0</v>
      </c>
      <c r="AG1221" s="1">
        <f t="shared" ca="1" si="1438"/>
        <v>22</v>
      </c>
      <c r="AH1221" s="1" t="str">
        <f t="shared" si="1434"/>
        <v/>
      </c>
      <c r="AI1221" s="1" t="str">
        <f t="shared" si="1435"/>
        <v/>
      </c>
      <c r="AJ1221" s="1" t="str">
        <f t="shared" si="1436"/>
        <v/>
      </c>
      <c r="AL1221" s="167">
        <f t="shared" ref="AL1221:BE1221" si="1484">+IF($AE1221="CC",SUMIF($R1221:$V1221,AL$9,$R1240:$V1240),0)</f>
        <v>0</v>
      </c>
      <c r="AM1221" s="167">
        <f t="shared" si="1484"/>
        <v>0</v>
      </c>
      <c r="AN1221" s="167">
        <f t="shared" si="1484"/>
        <v>0</v>
      </c>
      <c r="AO1221" s="167">
        <f t="shared" si="1484"/>
        <v>0</v>
      </c>
      <c r="AP1221" s="167">
        <f t="shared" si="1484"/>
        <v>0</v>
      </c>
      <c r="AQ1221" s="167">
        <f t="shared" si="1484"/>
        <v>0</v>
      </c>
      <c r="AR1221" s="167">
        <f t="shared" si="1484"/>
        <v>0</v>
      </c>
      <c r="AS1221" s="167">
        <f t="shared" si="1484"/>
        <v>0</v>
      </c>
      <c r="AT1221" s="167">
        <f t="shared" si="1484"/>
        <v>0</v>
      </c>
      <c r="AU1221" s="167">
        <f t="shared" si="1484"/>
        <v>0</v>
      </c>
      <c r="AV1221" s="167">
        <f t="shared" si="1484"/>
        <v>0</v>
      </c>
      <c r="AW1221" s="167">
        <f t="shared" si="1484"/>
        <v>0</v>
      </c>
      <c r="AX1221" s="167">
        <f t="shared" si="1484"/>
        <v>0</v>
      </c>
      <c r="AY1221" s="167">
        <f t="shared" si="1484"/>
        <v>0</v>
      </c>
      <c r="AZ1221" s="167">
        <f t="shared" si="1484"/>
        <v>0</v>
      </c>
      <c r="BA1221" s="167">
        <f t="shared" si="1484"/>
        <v>0</v>
      </c>
      <c r="BB1221" s="167">
        <f t="shared" si="1484"/>
        <v>0</v>
      </c>
      <c r="BC1221" s="167">
        <f t="shared" si="1484"/>
        <v>0</v>
      </c>
      <c r="BD1221" s="167">
        <f t="shared" si="1484"/>
        <v>0</v>
      </c>
      <c r="BE1221" s="167">
        <f t="shared" si="1484"/>
        <v>0</v>
      </c>
      <c r="BG1221" s="167"/>
    </row>
    <row r="1222" spans="3:59">
      <c r="C1222" s="890" t="s">
        <v>944</v>
      </c>
      <c r="D1222" s="891"/>
      <c r="E1222" s="891"/>
      <c r="F1222" s="891"/>
      <c r="G1222" s="891"/>
      <c r="H1222" s="891"/>
      <c r="I1222" s="891"/>
      <c r="J1222" s="891"/>
      <c r="K1222" s="891"/>
      <c r="L1222" s="891"/>
      <c r="M1222" s="891"/>
      <c r="N1222" s="891"/>
      <c r="O1222" s="891"/>
      <c r="P1222" s="891"/>
      <c r="Q1222" s="891"/>
      <c r="R1222" s="891"/>
      <c r="S1222" s="891"/>
      <c r="T1222" s="891"/>
      <c r="U1222" s="891"/>
      <c r="V1222" s="891"/>
      <c r="W1222" s="891"/>
      <c r="X1222" s="891"/>
      <c r="Y1222" s="891"/>
      <c r="Z1222" s="891"/>
      <c r="AA1222" s="892"/>
      <c r="AE1222" s="1" t="str">
        <f t="shared" si="1413"/>
        <v/>
      </c>
      <c r="AF1222" s="1">
        <f t="shared" si="1433"/>
        <v>0</v>
      </c>
      <c r="AG1222" s="1">
        <f t="shared" ca="1" si="1438"/>
        <v>22</v>
      </c>
      <c r="AH1222" s="1" t="str">
        <f t="shared" si="1434"/>
        <v/>
      </c>
      <c r="AI1222" s="1" t="str">
        <f t="shared" si="1435"/>
        <v/>
      </c>
      <c r="AJ1222" s="1" t="str">
        <f t="shared" si="1436"/>
        <v/>
      </c>
      <c r="AL1222" s="167">
        <f t="shared" ref="AL1222:BE1222" si="1485">+IF($AE1222="CC",SUMIF($R1222:$V1222,AL$9,$R1241:$V1241),0)</f>
        <v>0</v>
      </c>
      <c r="AM1222" s="167">
        <f t="shared" si="1485"/>
        <v>0</v>
      </c>
      <c r="AN1222" s="167">
        <f t="shared" si="1485"/>
        <v>0</v>
      </c>
      <c r="AO1222" s="167">
        <f t="shared" si="1485"/>
        <v>0</v>
      </c>
      <c r="AP1222" s="167">
        <f t="shared" si="1485"/>
        <v>0</v>
      </c>
      <c r="AQ1222" s="167">
        <f t="shared" si="1485"/>
        <v>0</v>
      </c>
      <c r="AR1222" s="167">
        <f t="shared" si="1485"/>
        <v>0</v>
      </c>
      <c r="AS1222" s="167">
        <f t="shared" si="1485"/>
        <v>0</v>
      </c>
      <c r="AT1222" s="167">
        <f t="shared" si="1485"/>
        <v>0</v>
      </c>
      <c r="AU1222" s="167">
        <f t="shared" si="1485"/>
        <v>0</v>
      </c>
      <c r="AV1222" s="167">
        <f t="shared" si="1485"/>
        <v>0</v>
      </c>
      <c r="AW1222" s="167">
        <f t="shared" si="1485"/>
        <v>0</v>
      </c>
      <c r="AX1222" s="167">
        <f t="shared" si="1485"/>
        <v>0</v>
      </c>
      <c r="AY1222" s="167">
        <f t="shared" si="1485"/>
        <v>0</v>
      </c>
      <c r="AZ1222" s="167">
        <f t="shared" si="1485"/>
        <v>0</v>
      </c>
      <c r="BA1222" s="167">
        <f t="shared" si="1485"/>
        <v>0</v>
      </c>
      <c r="BB1222" s="167">
        <f t="shared" si="1485"/>
        <v>0</v>
      </c>
      <c r="BC1222" s="167">
        <f t="shared" si="1485"/>
        <v>0</v>
      </c>
      <c r="BD1222" s="167">
        <f t="shared" si="1485"/>
        <v>0</v>
      </c>
      <c r="BE1222" s="167">
        <f t="shared" si="1485"/>
        <v>0</v>
      </c>
      <c r="BG1222" s="167"/>
    </row>
    <row r="1223" spans="3:59" ht="15.75" thickBot="1">
      <c r="C1223" s="893"/>
      <c r="D1223" s="894"/>
      <c r="E1223" s="894"/>
      <c r="F1223" s="894"/>
      <c r="G1223" s="894"/>
      <c r="H1223" s="894"/>
      <c r="I1223" s="894"/>
      <c r="J1223" s="894"/>
      <c r="K1223" s="894"/>
      <c r="L1223" s="894"/>
      <c r="M1223" s="894"/>
      <c r="N1223" s="894"/>
      <c r="O1223" s="894"/>
      <c r="P1223" s="894"/>
      <c r="Q1223" s="894"/>
      <c r="R1223" s="894"/>
      <c r="S1223" s="894"/>
      <c r="T1223" s="894"/>
      <c r="U1223" s="894"/>
      <c r="V1223" s="894"/>
      <c r="W1223" s="894"/>
      <c r="X1223" s="894"/>
      <c r="Y1223" s="894"/>
      <c r="Z1223" s="894"/>
      <c r="AA1223" s="895"/>
      <c r="AE1223" s="1" t="str">
        <f t="shared" si="1413"/>
        <v/>
      </c>
      <c r="AF1223" s="1">
        <f t="shared" si="1433"/>
        <v>0</v>
      </c>
      <c r="AG1223" s="1">
        <f t="shared" ca="1" si="1438"/>
        <v>22</v>
      </c>
      <c r="AH1223" s="1" t="str">
        <f t="shared" si="1434"/>
        <v/>
      </c>
      <c r="AI1223" s="1" t="str">
        <f t="shared" si="1435"/>
        <v/>
      </c>
      <c r="AJ1223" s="1" t="str">
        <f t="shared" si="1436"/>
        <v/>
      </c>
      <c r="AL1223" s="167">
        <f t="shared" ref="AL1223:BE1223" si="1486">+IF($AE1223="CC",SUMIF($R1223:$V1223,AL$9,$R1242:$V1242),0)</f>
        <v>0</v>
      </c>
      <c r="AM1223" s="167">
        <f t="shared" si="1486"/>
        <v>0</v>
      </c>
      <c r="AN1223" s="167">
        <f t="shared" si="1486"/>
        <v>0</v>
      </c>
      <c r="AO1223" s="167">
        <f t="shared" si="1486"/>
        <v>0</v>
      </c>
      <c r="AP1223" s="167">
        <f t="shared" si="1486"/>
        <v>0</v>
      </c>
      <c r="AQ1223" s="167">
        <f t="shared" si="1486"/>
        <v>0</v>
      </c>
      <c r="AR1223" s="167">
        <f t="shared" si="1486"/>
        <v>0</v>
      </c>
      <c r="AS1223" s="167">
        <f t="shared" si="1486"/>
        <v>0</v>
      </c>
      <c r="AT1223" s="167">
        <f t="shared" si="1486"/>
        <v>0</v>
      </c>
      <c r="AU1223" s="167">
        <f t="shared" si="1486"/>
        <v>0</v>
      </c>
      <c r="AV1223" s="167">
        <f t="shared" si="1486"/>
        <v>0</v>
      </c>
      <c r="AW1223" s="167">
        <f t="shared" si="1486"/>
        <v>0</v>
      </c>
      <c r="AX1223" s="167">
        <f t="shared" si="1486"/>
        <v>0</v>
      </c>
      <c r="AY1223" s="167">
        <f t="shared" si="1486"/>
        <v>0</v>
      </c>
      <c r="AZ1223" s="167">
        <f t="shared" si="1486"/>
        <v>0</v>
      </c>
      <c r="BA1223" s="167">
        <f t="shared" si="1486"/>
        <v>0</v>
      </c>
      <c r="BB1223" s="167">
        <f t="shared" si="1486"/>
        <v>0</v>
      </c>
      <c r="BC1223" s="167">
        <f t="shared" si="1486"/>
        <v>0</v>
      </c>
      <c r="BD1223" s="167">
        <f t="shared" si="1486"/>
        <v>0</v>
      </c>
      <c r="BE1223" s="167">
        <f t="shared" si="1486"/>
        <v>0</v>
      </c>
      <c r="BG1223" s="167"/>
    </row>
    <row r="1224" spans="3:59" ht="14.25" customHeight="1">
      <c r="AE1224" s="1" t="str">
        <f t="shared" si="1413"/>
        <v/>
      </c>
      <c r="AF1224" s="1">
        <f t="shared" si="1433"/>
        <v>0</v>
      </c>
      <c r="AG1224" s="1">
        <f t="shared" ca="1" si="1438"/>
        <v>22</v>
      </c>
      <c r="AH1224" s="1" t="str">
        <f t="shared" si="1434"/>
        <v/>
      </c>
      <c r="AI1224" s="1" t="str">
        <f t="shared" si="1435"/>
        <v/>
      </c>
      <c r="AJ1224" s="1" t="str">
        <f t="shared" si="1436"/>
        <v/>
      </c>
      <c r="AL1224" s="167">
        <f t="shared" ref="AL1224:BE1224" si="1487">+IF($AE1224="CC",SUMIF($R1224:$V1224,AL$9,$R1243:$V1243),0)</f>
        <v>0</v>
      </c>
      <c r="AM1224" s="167">
        <f t="shared" si="1487"/>
        <v>0</v>
      </c>
      <c r="AN1224" s="167">
        <f t="shared" si="1487"/>
        <v>0</v>
      </c>
      <c r="AO1224" s="167">
        <f t="shared" si="1487"/>
        <v>0</v>
      </c>
      <c r="AP1224" s="167">
        <f t="shared" si="1487"/>
        <v>0</v>
      </c>
      <c r="AQ1224" s="167">
        <f t="shared" si="1487"/>
        <v>0</v>
      </c>
      <c r="AR1224" s="167">
        <f t="shared" si="1487"/>
        <v>0</v>
      </c>
      <c r="AS1224" s="167">
        <f t="shared" si="1487"/>
        <v>0</v>
      </c>
      <c r="AT1224" s="167">
        <f t="shared" si="1487"/>
        <v>0</v>
      </c>
      <c r="AU1224" s="167">
        <f t="shared" si="1487"/>
        <v>0</v>
      </c>
      <c r="AV1224" s="167">
        <f t="shared" si="1487"/>
        <v>0</v>
      </c>
      <c r="AW1224" s="167">
        <f t="shared" si="1487"/>
        <v>0</v>
      </c>
      <c r="AX1224" s="167">
        <f t="shared" si="1487"/>
        <v>0</v>
      </c>
      <c r="AY1224" s="167">
        <f t="shared" si="1487"/>
        <v>0</v>
      </c>
      <c r="AZ1224" s="167">
        <f t="shared" si="1487"/>
        <v>0</v>
      </c>
      <c r="BA1224" s="167">
        <f t="shared" si="1487"/>
        <v>0</v>
      </c>
      <c r="BB1224" s="167">
        <f t="shared" si="1487"/>
        <v>0</v>
      </c>
      <c r="BC1224" s="167">
        <f t="shared" si="1487"/>
        <v>0</v>
      </c>
      <c r="BD1224" s="167">
        <f t="shared" si="1487"/>
        <v>0</v>
      </c>
      <c r="BE1224" s="167">
        <f t="shared" si="1487"/>
        <v>0</v>
      </c>
      <c r="BG1224" s="167"/>
    </row>
    <row r="1225" spans="3:59" s="44" customFormat="1" ht="14.25" customHeight="1" thickBot="1">
      <c r="X1225" s="170"/>
      <c r="AE1225" s="1" t="str">
        <f t="shared" si="1413"/>
        <v/>
      </c>
      <c r="AF1225" s="1">
        <f t="shared" si="1433"/>
        <v>0</v>
      </c>
      <c r="AG1225" s="1">
        <f t="shared" ca="1" si="1438"/>
        <v>22</v>
      </c>
      <c r="AH1225" s="1" t="str">
        <f t="shared" si="1434"/>
        <v/>
      </c>
      <c r="AI1225" s="1" t="str">
        <f t="shared" si="1435"/>
        <v/>
      </c>
      <c r="AJ1225" s="1" t="str">
        <f t="shared" si="1436"/>
        <v/>
      </c>
      <c r="AL1225" s="167">
        <f t="shared" ref="AL1225:BE1225" si="1488">+IF($AE1225="CC",SUMIF($R1225:$V1225,AL$9,$R1244:$V1244),0)</f>
        <v>0</v>
      </c>
      <c r="AM1225" s="167">
        <f t="shared" si="1488"/>
        <v>0</v>
      </c>
      <c r="AN1225" s="167">
        <f t="shared" si="1488"/>
        <v>0</v>
      </c>
      <c r="AO1225" s="167">
        <f t="shared" si="1488"/>
        <v>0</v>
      </c>
      <c r="AP1225" s="167">
        <f t="shared" si="1488"/>
        <v>0</v>
      </c>
      <c r="AQ1225" s="167">
        <f t="shared" si="1488"/>
        <v>0</v>
      </c>
      <c r="AR1225" s="167">
        <f t="shared" si="1488"/>
        <v>0</v>
      </c>
      <c r="AS1225" s="167">
        <f t="shared" si="1488"/>
        <v>0</v>
      </c>
      <c r="AT1225" s="167">
        <f t="shared" si="1488"/>
        <v>0</v>
      </c>
      <c r="AU1225" s="167">
        <f t="shared" si="1488"/>
        <v>0</v>
      </c>
      <c r="AV1225" s="167">
        <f t="shared" si="1488"/>
        <v>0</v>
      </c>
      <c r="AW1225" s="167">
        <f t="shared" si="1488"/>
        <v>0</v>
      </c>
      <c r="AX1225" s="167">
        <f t="shared" si="1488"/>
        <v>0</v>
      </c>
      <c r="AY1225" s="167">
        <f t="shared" si="1488"/>
        <v>0</v>
      </c>
      <c r="AZ1225" s="167">
        <f t="shared" si="1488"/>
        <v>0</v>
      </c>
      <c r="BA1225" s="167">
        <f t="shared" si="1488"/>
        <v>0</v>
      </c>
      <c r="BB1225" s="167">
        <f t="shared" si="1488"/>
        <v>0</v>
      </c>
      <c r="BC1225" s="167">
        <f t="shared" si="1488"/>
        <v>0</v>
      </c>
      <c r="BD1225" s="167">
        <f t="shared" si="1488"/>
        <v>0</v>
      </c>
      <c r="BE1225" s="167">
        <f t="shared" si="1488"/>
        <v>0</v>
      </c>
      <c r="BG1225" s="170"/>
    </row>
    <row r="1226" spans="3:59" s="44" customFormat="1" ht="14.25" customHeight="1" thickBot="1">
      <c r="D1226" s="835">
        <f>+'Formulario 1'!$C$20</f>
        <v>0</v>
      </c>
      <c r="E1226" s="835"/>
      <c r="F1226" s="835"/>
      <c r="H1226" s="896"/>
      <c r="I1226" s="896"/>
      <c r="O1226" s="897" t="str">
        <f>+'Formulario 1'!$F$14</f>
        <v>Provincia:</v>
      </c>
      <c r="P1226" s="898"/>
      <c r="Q1226" s="899" t="str">
        <f>+'Formulario 1'!$G$14</f>
        <v>GUANACASTE</v>
      </c>
      <c r="R1226" s="900"/>
      <c r="S1226" s="900"/>
      <c r="T1226" s="900"/>
      <c r="U1226" s="901"/>
      <c r="V1226" s="902" t="s">
        <v>945</v>
      </c>
      <c r="W1226" s="903"/>
      <c r="X1226" s="906">
        <f>+'Formulario 1'!$C$16</f>
        <v>26780563</v>
      </c>
      <c r="Y1226" s="907"/>
      <c r="Z1226" s="908"/>
      <c r="AE1226" s="1" t="str">
        <f t="shared" si="1413"/>
        <v/>
      </c>
      <c r="AF1226" s="1">
        <f t="shared" si="1433"/>
        <v>0</v>
      </c>
      <c r="AG1226" s="1">
        <f t="shared" ca="1" si="1438"/>
        <v>22</v>
      </c>
      <c r="AH1226" s="1" t="str">
        <f t="shared" si="1434"/>
        <v/>
      </c>
      <c r="AI1226" s="1" t="str">
        <f t="shared" si="1435"/>
        <v/>
      </c>
      <c r="AJ1226" s="1" t="str">
        <f t="shared" si="1436"/>
        <v/>
      </c>
      <c r="AL1226" s="167">
        <f t="shared" ref="AL1226:BE1226" si="1489">+IF($AE1226="CC",SUMIF($R1226:$V1226,AL$9,$R1245:$V1245),0)</f>
        <v>0</v>
      </c>
      <c r="AM1226" s="167">
        <f t="shared" si="1489"/>
        <v>0</v>
      </c>
      <c r="AN1226" s="167">
        <f t="shared" si="1489"/>
        <v>0</v>
      </c>
      <c r="AO1226" s="167">
        <f t="shared" si="1489"/>
        <v>0</v>
      </c>
      <c r="AP1226" s="167">
        <f t="shared" si="1489"/>
        <v>0</v>
      </c>
      <c r="AQ1226" s="167">
        <f t="shared" si="1489"/>
        <v>0</v>
      </c>
      <c r="AR1226" s="167">
        <f t="shared" si="1489"/>
        <v>0</v>
      </c>
      <c r="AS1226" s="167">
        <f t="shared" si="1489"/>
        <v>0</v>
      </c>
      <c r="AT1226" s="167">
        <f t="shared" si="1489"/>
        <v>0</v>
      </c>
      <c r="AU1226" s="167">
        <f t="shared" si="1489"/>
        <v>0</v>
      </c>
      <c r="AV1226" s="167">
        <f t="shared" si="1489"/>
        <v>0</v>
      </c>
      <c r="AW1226" s="167">
        <f t="shared" si="1489"/>
        <v>0</v>
      </c>
      <c r="AX1226" s="167">
        <f t="shared" si="1489"/>
        <v>0</v>
      </c>
      <c r="AY1226" s="167">
        <f t="shared" si="1489"/>
        <v>0</v>
      </c>
      <c r="AZ1226" s="167">
        <f t="shared" si="1489"/>
        <v>0</v>
      </c>
      <c r="BA1226" s="167">
        <f t="shared" si="1489"/>
        <v>0</v>
      </c>
      <c r="BB1226" s="167">
        <f t="shared" si="1489"/>
        <v>0</v>
      </c>
      <c r="BC1226" s="167">
        <f t="shared" si="1489"/>
        <v>0</v>
      </c>
      <c r="BD1226" s="167">
        <f t="shared" si="1489"/>
        <v>0</v>
      </c>
      <c r="BE1226" s="167">
        <f t="shared" si="1489"/>
        <v>0</v>
      </c>
      <c r="BG1226" s="170"/>
    </row>
    <row r="1227" spans="3:59" s="44" customFormat="1" ht="14.25" customHeight="1">
      <c r="D1227" s="868" t="s">
        <v>946</v>
      </c>
      <c r="E1227" s="868"/>
      <c r="F1227" s="868"/>
      <c r="H1227" s="868" t="s">
        <v>947</v>
      </c>
      <c r="I1227" s="868"/>
      <c r="K1227" s="302" t="s">
        <v>948</v>
      </c>
      <c r="O1227" s="870" t="str">
        <f>+'Formulario 1'!$F$15</f>
        <v>Cantón:</v>
      </c>
      <c r="P1227" s="871"/>
      <c r="Q1227" s="872" t="str">
        <f>+'Formulario 1'!$G$15</f>
        <v>ABANGARES</v>
      </c>
      <c r="R1227" s="873"/>
      <c r="S1227" s="873"/>
      <c r="T1227" s="873"/>
      <c r="U1227" s="874"/>
      <c r="V1227" s="904"/>
      <c r="W1227" s="905"/>
      <c r="X1227" s="909" t="str">
        <f>IF('Formulario 1'!D1205="","",'Formulario 1'!D1205)</f>
        <v/>
      </c>
      <c r="Y1227" s="910"/>
      <c r="Z1227" s="911"/>
      <c r="AE1227" s="1" t="str">
        <f t="shared" ref="AE1227:AE1290" si="1490">+IF(L1227="7º","CC","")</f>
        <v/>
      </c>
      <c r="AF1227" s="1">
        <f t="shared" si="1433"/>
        <v>0</v>
      </c>
      <c r="AG1227" s="1">
        <f t="shared" ca="1" si="1438"/>
        <v>22</v>
      </c>
      <c r="AH1227" s="1" t="str">
        <f t="shared" si="1434"/>
        <v/>
      </c>
      <c r="AI1227" s="1" t="str">
        <f t="shared" si="1435"/>
        <v/>
      </c>
      <c r="AJ1227" s="1" t="str">
        <f t="shared" si="1436"/>
        <v/>
      </c>
      <c r="AL1227" s="167">
        <f t="shared" ref="AL1227:BE1227" si="1491">+IF($AE1227="CC",SUMIF($R1227:$V1227,AL$9,$R1246:$V1246),0)</f>
        <v>0</v>
      </c>
      <c r="AM1227" s="167">
        <f t="shared" si="1491"/>
        <v>0</v>
      </c>
      <c r="AN1227" s="167">
        <f t="shared" si="1491"/>
        <v>0</v>
      </c>
      <c r="AO1227" s="167">
        <f t="shared" si="1491"/>
        <v>0</v>
      </c>
      <c r="AP1227" s="167">
        <f t="shared" si="1491"/>
        <v>0</v>
      </c>
      <c r="AQ1227" s="167">
        <f t="shared" si="1491"/>
        <v>0</v>
      </c>
      <c r="AR1227" s="167">
        <f t="shared" si="1491"/>
        <v>0</v>
      </c>
      <c r="AS1227" s="167">
        <f t="shared" si="1491"/>
        <v>0</v>
      </c>
      <c r="AT1227" s="167">
        <f t="shared" si="1491"/>
        <v>0</v>
      </c>
      <c r="AU1227" s="167">
        <f t="shared" si="1491"/>
        <v>0</v>
      </c>
      <c r="AV1227" s="167">
        <f t="shared" si="1491"/>
        <v>0</v>
      </c>
      <c r="AW1227" s="167">
        <f t="shared" si="1491"/>
        <v>0</v>
      </c>
      <c r="AX1227" s="167">
        <f t="shared" si="1491"/>
        <v>0</v>
      </c>
      <c r="AY1227" s="167">
        <f t="shared" si="1491"/>
        <v>0</v>
      </c>
      <c r="AZ1227" s="167">
        <f t="shared" si="1491"/>
        <v>0</v>
      </c>
      <c r="BA1227" s="167">
        <f t="shared" si="1491"/>
        <v>0</v>
      </c>
      <c r="BB1227" s="167">
        <f t="shared" si="1491"/>
        <v>0</v>
      </c>
      <c r="BC1227" s="167">
        <f t="shared" si="1491"/>
        <v>0</v>
      </c>
      <c r="BD1227" s="167">
        <f t="shared" si="1491"/>
        <v>0</v>
      </c>
      <c r="BE1227" s="167">
        <f t="shared" si="1491"/>
        <v>0</v>
      </c>
      <c r="BG1227" s="170"/>
    </row>
    <row r="1228" spans="3:59" s="44" customFormat="1" ht="14.25" customHeight="1">
      <c r="O1228" s="870" t="str">
        <f>+'Formulario 1'!$F$16</f>
        <v>Distrito:</v>
      </c>
      <c r="P1228" s="871"/>
      <c r="Q1228" s="872" t="str">
        <f>+'Formulario 1'!$G$16</f>
        <v>COLORADO</v>
      </c>
      <c r="R1228" s="873"/>
      <c r="S1228" s="873"/>
      <c r="T1228" s="873"/>
      <c r="U1228" s="874"/>
      <c r="V1228" s="875" t="s">
        <v>949</v>
      </c>
      <c r="W1228" s="876"/>
      <c r="X1228" s="879">
        <f>+'Formulario 1'!$C$17</f>
        <v>26780376</v>
      </c>
      <c r="Y1228" s="880"/>
      <c r="Z1228" s="881"/>
      <c r="AE1228" s="1" t="str">
        <f t="shared" si="1490"/>
        <v/>
      </c>
      <c r="AF1228" s="1">
        <f t="shared" si="1433"/>
        <v>0</v>
      </c>
      <c r="AG1228" s="1">
        <f t="shared" ca="1" si="1438"/>
        <v>22</v>
      </c>
      <c r="AH1228" s="1" t="str">
        <f t="shared" si="1434"/>
        <v/>
      </c>
      <c r="AI1228" s="1" t="str">
        <f t="shared" si="1435"/>
        <v/>
      </c>
      <c r="AJ1228" s="1" t="str">
        <f t="shared" si="1436"/>
        <v/>
      </c>
      <c r="AL1228" s="167">
        <f t="shared" ref="AL1228:BE1228" si="1492">+IF($AE1228="CC",SUMIF($R1228:$V1228,AL$9,$R1247:$V1247),0)</f>
        <v>0</v>
      </c>
      <c r="AM1228" s="167">
        <f t="shared" si="1492"/>
        <v>0</v>
      </c>
      <c r="AN1228" s="167">
        <f t="shared" si="1492"/>
        <v>0</v>
      </c>
      <c r="AO1228" s="167">
        <f t="shared" si="1492"/>
        <v>0</v>
      </c>
      <c r="AP1228" s="167">
        <f t="shared" si="1492"/>
        <v>0</v>
      </c>
      <c r="AQ1228" s="167">
        <f t="shared" si="1492"/>
        <v>0</v>
      </c>
      <c r="AR1228" s="167">
        <f t="shared" si="1492"/>
        <v>0</v>
      </c>
      <c r="AS1228" s="167">
        <f t="shared" si="1492"/>
        <v>0</v>
      </c>
      <c r="AT1228" s="167">
        <f t="shared" si="1492"/>
        <v>0</v>
      </c>
      <c r="AU1228" s="167">
        <f t="shared" si="1492"/>
        <v>0</v>
      </c>
      <c r="AV1228" s="167">
        <f t="shared" si="1492"/>
        <v>0</v>
      </c>
      <c r="AW1228" s="167">
        <f t="shared" si="1492"/>
        <v>0</v>
      </c>
      <c r="AX1228" s="167">
        <f t="shared" si="1492"/>
        <v>0</v>
      </c>
      <c r="AY1228" s="167">
        <f t="shared" si="1492"/>
        <v>0</v>
      </c>
      <c r="AZ1228" s="167">
        <f t="shared" si="1492"/>
        <v>0</v>
      </c>
      <c r="BA1228" s="167">
        <f t="shared" si="1492"/>
        <v>0</v>
      </c>
      <c r="BB1228" s="167">
        <f t="shared" si="1492"/>
        <v>0</v>
      </c>
      <c r="BC1228" s="167">
        <f t="shared" si="1492"/>
        <v>0</v>
      </c>
      <c r="BD1228" s="167">
        <f t="shared" si="1492"/>
        <v>0</v>
      </c>
      <c r="BE1228" s="167">
        <f t="shared" si="1492"/>
        <v>0</v>
      </c>
      <c r="BG1228" s="170"/>
    </row>
    <row r="1229" spans="3:59" ht="14.25" customHeight="1" thickBot="1">
      <c r="O1229" s="882" t="str">
        <f>+'Formulario 1'!$F$17</f>
        <v>Poblado:</v>
      </c>
      <c r="P1229" s="883"/>
      <c r="Q1229" s="884" t="str">
        <f>+'Formulario 1'!$G$17</f>
        <v>COLORADO</v>
      </c>
      <c r="R1229" s="885"/>
      <c r="S1229" s="885"/>
      <c r="T1229" s="885"/>
      <c r="U1229" s="886"/>
      <c r="V1229" s="877"/>
      <c r="W1229" s="878"/>
      <c r="X1229" s="887" t="str">
        <f>IF('Formulario 1'!D1206="","",'Formulario 1'!D1206)</f>
        <v/>
      </c>
      <c r="Y1229" s="888"/>
      <c r="Z1229" s="889"/>
      <c r="AE1229" s="1" t="str">
        <f t="shared" si="1490"/>
        <v/>
      </c>
      <c r="AF1229" s="1">
        <f t="shared" si="1433"/>
        <v>0</v>
      </c>
      <c r="AG1229" s="1">
        <f t="shared" ca="1" si="1438"/>
        <v>22</v>
      </c>
      <c r="AH1229" s="1" t="str">
        <f t="shared" si="1434"/>
        <v/>
      </c>
      <c r="AI1229" s="1" t="str">
        <f t="shared" si="1435"/>
        <v/>
      </c>
      <c r="AJ1229" s="1" t="str">
        <f t="shared" si="1436"/>
        <v/>
      </c>
      <c r="AL1229" s="167">
        <f t="shared" ref="AL1229:BE1229" si="1493">+IF($AE1229="CC",SUMIF($R1229:$V1229,AL$9,$R1248:$V1248),0)</f>
        <v>0</v>
      </c>
      <c r="AM1229" s="167">
        <f t="shared" si="1493"/>
        <v>0</v>
      </c>
      <c r="AN1229" s="167">
        <f t="shared" si="1493"/>
        <v>0</v>
      </c>
      <c r="AO1229" s="167">
        <f t="shared" si="1493"/>
        <v>0</v>
      </c>
      <c r="AP1229" s="167">
        <f t="shared" si="1493"/>
        <v>0</v>
      </c>
      <c r="AQ1229" s="167">
        <f t="shared" si="1493"/>
        <v>0</v>
      </c>
      <c r="AR1229" s="167">
        <f t="shared" si="1493"/>
        <v>0</v>
      </c>
      <c r="AS1229" s="167">
        <f t="shared" si="1493"/>
        <v>0</v>
      </c>
      <c r="AT1229" s="167">
        <f t="shared" si="1493"/>
        <v>0</v>
      </c>
      <c r="AU1229" s="167">
        <f t="shared" si="1493"/>
        <v>0</v>
      </c>
      <c r="AV1229" s="167">
        <f t="shared" si="1493"/>
        <v>0</v>
      </c>
      <c r="AW1229" s="167">
        <f t="shared" si="1493"/>
        <v>0</v>
      </c>
      <c r="AX1229" s="167">
        <f t="shared" si="1493"/>
        <v>0</v>
      </c>
      <c r="AY1229" s="167">
        <f t="shared" si="1493"/>
        <v>0</v>
      </c>
      <c r="AZ1229" s="167">
        <f t="shared" si="1493"/>
        <v>0</v>
      </c>
      <c r="BA1229" s="167">
        <f t="shared" si="1493"/>
        <v>0</v>
      </c>
      <c r="BB1229" s="167">
        <f t="shared" si="1493"/>
        <v>0</v>
      </c>
      <c r="BC1229" s="167">
        <f t="shared" si="1493"/>
        <v>0</v>
      </c>
      <c r="BD1229" s="167">
        <f t="shared" si="1493"/>
        <v>0</v>
      </c>
      <c r="BE1229" s="167">
        <f t="shared" si="1493"/>
        <v>0</v>
      </c>
      <c r="BG1229" s="167"/>
    </row>
    <row r="1230" spans="3:59" ht="14.25" customHeight="1">
      <c r="X1230" s="171"/>
      <c r="Y1230" s="45"/>
      <c r="AE1230" s="1" t="str">
        <f t="shared" si="1490"/>
        <v/>
      </c>
      <c r="AF1230" s="1">
        <f t="shared" si="1433"/>
        <v>0</v>
      </c>
      <c r="AG1230" s="1">
        <f t="shared" ca="1" si="1438"/>
        <v>22</v>
      </c>
      <c r="AH1230" s="1" t="str">
        <f t="shared" si="1434"/>
        <v/>
      </c>
      <c r="AI1230" s="1" t="str">
        <f t="shared" si="1435"/>
        <v/>
      </c>
      <c r="AJ1230" s="1" t="str">
        <f t="shared" si="1436"/>
        <v/>
      </c>
      <c r="AL1230" s="167">
        <f t="shared" ref="AL1230:BE1230" si="1494">+IF($AE1230="CC",SUMIF($R1230:$V1230,AL$9,$R1249:$V1249),0)</f>
        <v>0</v>
      </c>
      <c r="AM1230" s="167">
        <f t="shared" si="1494"/>
        <v>0</v>
      </c>
      <c r="AN1230" s="167">
        <f t="shared" si="1494"/>
        <v>0</v>
      </c>
      <c r="AO1230" s="167">
        <f t="shared" si="1494"/>
        <v>0</v>
      </c>
      <c r="AP1230" s="167">
        <f t="shared" si="1494"/>
        <v>0</v>
      </c>
      <c r="AQ1230" s="167">
        <f t="shared" si="1494"/>
        <v>0</v>
      </c>
      <c r="AR1230" s="167">
        <f t="shared" si="1494"/>
        <v>0</v>
      </c>
      <c r="AS1230" s="167">
        <f t="shared" si="1494"/>
        <v>0</v>
      </c>
      <c r="AT1230" s="167">
        <f t="shared" si="1494"/>
        <v>0</v>
      </c>
      <c r="AU1230" s="167">
        <f t="shared" si="1494"/>
        <v>0</v>
      </c>
      <c r="AV1230" s="167">
        <f t="shared" si="1494"/>
        <v>0</v>
      </c>
      <c r="AW1230" s="167">
        <f t="shared" si="1494"/>
        <v>0</v>
      </c>
      <c r="AX1230" s="167">
        <f t="shared" si="1494"/>
        <v>0</v>
      </c>
      <c r="AY1230" s="167">
        <f t="shared" si="1494"/>
        <v>0</v>
      </c>
      <c r="AZ1230" s="167">
        <f t="shared" si="1494"/>
        <v>0</v>
      </c>
      <c r="BA1230" s="167">
        <f t="shared" si="1494"/>
        <v>0</v>
      </c>
      <c r="BB1230" s="167">
        <f t="shared" si="1494"/>
        <v>0</v>
      </c>
      <c r="BC1230" s="167">
        <f t="shared" si="1494"/>
        <v>0</v>
      </c>
      <c r="BD1230" s="167">
        <f t="shared" si="1494"/>
        <v>0</v>
      </c>
      <c r="BE1230" s="167">
        <f t="shared" si="1494"/>
        <v>0</v>
      </c>
      <c r="BG1230" s="167"/>
    </row>
    <row r="1231" spans="3:59" ht="14.25" customHeight="1" thickBot="1">
      <c r="D1231" s="835"/>
      <c r="E1231" s="835"/>
      <c r="F1231" s="835"/>
      <c r="G1231" s="44"/>
      <c r="H1231" s="835"/>
      <c r="I1231" s="835"/>
      <c r="J1231" s="44"/>
      <c r="K1231" s="44"/>
      <c r="AE1231" s="1" t="str">
        <f t="shared" si="1490"/>
        <v/>
      </c>
      <c r="AF1231" s="1">
        <f t="shared" si="1433"/>
        <v>0</v>
      </c>
      <c r="AG1231" s="1">
        <f t="shared" ca="1" si="1438"/>
        <v>22</v>
      </c>
      <c r="AH1231" s="1" t="str">
        <f t="shared" si="1434"/>
        <v/>
      </c>
      <c r="AI1231" s="1" t="str">
        <f t="shared" si="1435"/>
        <v/>
      </c>
      <c r="AJ1231" s="1" t="str">
        <f t="shared" si="1436"/>
        <v/>
      </c>
      <c r="AL1231" s="167">
        <f t="shared" ref="AL1231:BE1231" si="1495">+IF($AE1231="CC",SUMIF($R1231:$V1231,AL$9,$R1250:$V1250),0)</f>
        <v>0</v>
      </c>
      <c r="AM1231" s="167">
        <f t="shared" si="1495"/>
        <v>0</v>
      </c>
      <c r="AN1231" s="167">
        <f t="shared" si="1495"/>
        <v>0</v>
      </c>
      <c r="AO1231" s="167">
        <f t="shared" si="1495"/>
        <v>0</v>
      </c>
      <c r="AP1231" s="167">
        <f t="shared" si="1495"/>
        <v>0</v>
      </c>
      <c r="AQ1231" s="167">
        <f t="shared" si="1495"/>
        <v>0</v>
      </c>
      <c r="AR1231" s="167">
        <f t="shared" si="1495"/>
        <v>0</v>
      </c>
      <c r="AS1231" s="167">
        <f t="shared" si="1495"/>
        <v>0</v>
      </c>
      <c r="AT1231" s="167">
        <f t="shared" si="1495"/>
        <v>0</v>
      </c>
      <c r="AU1231" s="167">
        <f t="shared" si="1495"/>
        <v>0</v>
      </c>
      <c r="AV1231" s="167">
        <f t="shared" si="1495"/>
        <v>0</v>
      </c>
      <c r="AW1231" s="167">
        <f t="shared" si="1495"/>
        <v>0</v>
      </c>
      <c r="AX1231" s="167">
        <f t="shared" si="1495"/>
        <v>0</v>
      </c>
      <c r="AY1231" s="167">
        <f t="shared" si="1495"/>
        <v>0</v>
      </c>
      <c r="AZ1231" s="167">
        <f t="shared" si="1495"/>
        <v>0</v>
      </c>
      <c r="BA1231" s="167">
        <f t="shared" si="1495"/>
        <v>0</v>
      </c>
      <c r="BB1231" s="167">
        <f t="shared" si="1495"/>
        <v>0</v>
      </c>
      <c r="BC1231" s="167">
        <f t="shared" si="1495"/>
        <v>0</v>
      </c>
      <c r="BD1231" s="167">
        <f t="shared" si="1495"/>
        <v>0</v>
      </c>
      <c r="BE1231" s="167">
        <f t="shared" si="1495"/>
        <v>0</v>
      </c>
      <c r="BG1231" s="167"/>
    </row>
    <row r="1232" spans="3:59" ht="14.25" customHeight="1">
      <c r="D1232" s="868" t="s">
        <v>950</v>
      </c>
      <c r="E1232" s="868"/>
      <c r="F1232" s="868"/>
      <c r="G1232" s="44"/>
      <c r="H1232" s="868" t="s">
        <v>951</v>
      </c>
      <c r="I1232" s="868"/>
      <c r="J1232" s="44"/>
      <c r="K1232" s="302" t="s">
        <v>948</v>
      </c>
      <c r="Z1232" s="800" t="s">
        <v>1165</v>
      </c>
      <c r="AA1232" s="800"/>
      <c r="AB1232" s="800"/>
      <c r="AE1232" s="1" t="str">
        <f t="shared" si="1490"/>
        <v/>
      </c>
      <c r="AF1232" s="1">
        <f t="shared" si="1433"/>
        <v>0</v>
      </c>
      <c r="AG1232" s="1">
        <f t="shared" ca="1" si="1438"/>
        <v>22</v>
      </c>
      <c r="AH1232" s="1" t="str">
        <f t="shared" si="1434"/>
        <v/>
      </c>
      <c r="AI1232" s="1" t="str">
        <f t="shared" si="1435"/>
        <v/>
      </c>
      <c r="AJ1232" s="1" t="str">
        <f t="shared" si="1436"/>
        <v/>
      </c>
      <c r="AL1232" s="167">
        <f t="shared" ref="AL1232:BE1232" si="1496">+IF($AE1232="CC",SUMIF($R1232:$V1232,AL$9,$R1251:$V1251),0)</f>
        <v>0</v>
      </c>
      <c r="AM1232" s="167">
        <f t="shared" si="1496"/>
        <v>0</v>
      </c>
      <c r="AN1232" s="167">
        <f t="shared" si="1496"/>
        <v>0</v>
      </c>
      <c r="AO1232" s="167">
        <f t="shared" si="1496"/>
        <v>0</v>
      </c>
      <c r="AP1232" s="167">
        <f t="shared" si="1496"/>
        <v>0</v>
      </c>
      <c r="AQ1232" s="167">
        <f t="shared" si="1496"/>
        <v>0</v>
      </c>
      <c r="AR1232" s="167">
        <f t="shared" si="1496"/>
        <v>0</v>
      </c>
      <c r="AS1232" s="167">
        <f t="shared" si="1496"/>
        <v>0</v>
      </c>
      <c r="AT1232" s="167">
        <f t="shared" si="1496"/>
        <v>0</v>
      </c>
      <c r="AU1232" s="167">
        <f t="shared" si="1496"/>
        <v>0</v>
      </c>
      <c r="AV1232" s="167">
        <f t="shared" si="1496"/>
        <v>0</v>
      </c>
      <c r="AW1232" s="167">
        <f t="shared" si="1496"/>
        <v>0</v>
      </c>
      <c r="AX1232" s="167">
        <f t="shared" si="1496"/>
        <v>0</v>
      </c>
      <c r="AY1232" s="167">
        <f t="shared" si="1496"/>
        <v>0</v>
      </c>
      <c r="AZ1232" s="167">
        <f t="shared" si="1496"/>
        <v>0</v>
      </c>
      <c r="BA1232" s="167">
        <f t="shared" si="1496"/>
        <v>0</v>
      </c>
      <c r="BB1232" s="167">
        <f t="shared" si="1496"/>
        <v>0</v>
      </c>
      <c r="BC1232" s="167">
        <f t="shared" si="1496"/>
        <v>0</v>
      </c>
      <c r="BD1232" s="167">
        <f t="shared" si="1496"/>
        <v>0</v>
      </c>
      <c r="BE1232" s="167">
        <f t="shared" si="1496"/>
        <v>0</v>
      </c>
      <c r="BG1232" s="167"/>
    </row>
    <row r="1233" spans="1:59" ht="18" customHeight="1">
      <c r="A1233" s="160">
        <f>+A1177+1</f>
        <v>23</v>
      </c>
      <c r="B1233" s="159">
        <f>+LOOKUP(A1233,'Hoja de Cálculo'!$S$20:$S$45,'Hoja de Cálculo'!$T$20:$T$45)</f>
        <v>17</v>
      </c>
      <c r="C1233" s="971" t="s">
        <v>66</v>
      </c>
      <c r="D1233" s="971"/>
      <c r="E1233" s="971"/>
      <c r="F1233" s="971"/>
      <c r="G1233" s="971"/>
      <c r="H1233" s="971"/>
      <c r="I1233" s="971"/>
      <c r="J1233" s="971"/>
      <c r="K1233" s="971"/>
      <c r="L1233" s="971"/>
      <c r="M1233" s="971"/>
      <c r="N1233" s="971"/>
      <c r="O1233" s="971"/>
      <c r="P1233" s="971"/>
      <c r="Q1233" s="971"/>
      <c r="R1233" s="971"/>
      <c r="S1233" s="971"/>
      <c r="T1233" s="971"/>
      <c r="U1233" s="971"/>
      <c r="V1233" s="971"/>
      <c r="W1233" s="971"/>
      <c r="X1233" s="971"/>
      <c r="Y1233" s="971"/>
      <c r="Z1233" s="971"/>
      <c r="AA1233" s="971"/>
      <c r="AE1233" s="1" t="str">
        <f t="shared" si="1490"/>
        <v/>
      </c>
      <c r="AF1233" s="1">
        <f t="shared" si="1433"/>
        <v>0</v>
      </c>
      <c r="AG1233" s="1">
        <f t="shared" ca="1" si="1438"/>
        <v>22</v>
      </c>
      <c r="AH1233" s="1" t="str">
        <f t="shared" si="1434"/>
        <v/>
      </c>
      <c r="AI1233" s="1" t="str">
        <f t="shared" si="1435"/>
        <v/>
      </c>
      <c r="AJ1233" s="1" t="str">
        <f t="shared" si="1436"/>
        <v/>
      </c>
      <c r="AL1233" s="167">
        <f t="shared" ref="AL1233:BE1233" si="1497">+IF($AE1233="CC",SUMIF($R1233:$V1233,AL$9,$R1252:$V1252),0)</f>
        <v>0</v>
      </c>
      <c r="AM1233" s="167">
        <f t="shared" si="1497"/>
        <v>0</v>
      </c>
      <c r="AN1233" s="167">
        <f t="shared" si="1497"/>
        <v>0</v>
      </c>
      <c r="AO1233" s="167">
        <f t="shared" si="1497"/>
        <v>0</v>
      </c>
      <c r="AP1233" s="167">
        <f t="shared" si="1497"/>
        <v>0</v>
      </c>
      <c r="AQ1233" s="167">
        <f t="shared" si="1497"/>
        <v>0</v>
      </c>
      <c r="AR1233" s="167">
        <f t="shared" si="1497"/>
        <v>0</v>
      </c>
      <c r="AS1233" s="167">
        <f t="shared" si="1497"/>
        <v>0</v>
      </c>
      <c r="AT1233" s="167">
        <f t="shared" si="1497"/>
        <v>0</v>
      </c>
      <c r="AU1233" s="167">
        <f t="shared" si="1497"/>
        <v>0</v>
      </c>
      <c r="AV1233" s="167">
        <f t="shared" si="1497"/>
        <v>0</v>
      </c>
      <c r="AW1233" s="167">
        <f t="shared" si="1497"/>
        <v>0</v>
      </c>
      <c r="AX1233" s="167">
        <f t="shared" si="1497"/>
        <v>0</v>
      </c>
      <c r="AY1233" s="167">
        <f t="shared" si="1497"/>
        <v>0</v>
      </c>
      <c r="AZ1233" s="167">
        <f t="shared" si="1497"/>
        <v>0</v>
      </c>
      <c r="BA1233" s="167">
        <f t="shared" si="1497"/>
        <v>0</v>
      </c>
      <c r="BB1233" s="167">
        <f t="shared" si="1497"/>
        <v>0</v>
      </c>
      <c r="BC1233" s="167">
        <f t="shared" si="1497"/>
        <v>0</v>
      </c>
      <c r="BD1233" s="167">
        <f t="shared" si="1497"/>
        <v>0</v>
      </c>
      <c r="BE1233" s="167">
        <f t="shared" si="1497"/>
        <v>0</v>
      </c>
      <c r="BG1233" s="167"/>
    </row>
    <row r="1234" spans="1:59" ht="16.5" customHeight="1">
      <c r="C1234" s="963" t="s">
        <v>921</v>
      </c>
      <c r="D1234" s="963"/>
      <c r="E1234" s="963"/>
      <c r="F1234" s="963"/>
      <c r="G1234" s="963"/>
      <c r="H1234" s="963"/>
      <c r="I1234" s="963"/>
      <c r="J1234" s="963"/>
      <c r="K1234" s="963"/>
      <c r="L1234" s="963"/>
      <c r="M1234" s="963"/>
      <c r="N1234" s="963"/>
      <c r="O1234" s="963"/>
      <c r="P1234" s="963"/>
      <c r="Q1234" s="963"/>
      <c r="R1234" s="963"/>
      <c r="S1234" s="963"/>
      <c r="T1234" s="963"/>
      <c r="U1234" s="963"/>
      <c r="V1234" s="963"/>
      <c r="W1234" s="963"/>
      <c r="X1234" s="963"/>
      <c r="Y1234" s="963"/>
      <c r="Z1234" s="963"/>
      <c r="AA1234" s="963"/>
      <c r="AE1234" s="1" t="str">
        <f t="shared" si="1490"/>
        <v/>
      </c>
      <c r="AF1234" s="1">
        <f t="shared" si="1433"/>
        <v>0</v>
      </c>
      <c r="AG1234" s="1">
        <f t="shared" ca="1" si="1438"/>
        <v>22</v>
      </c>
      <c r="AH1234" s="1" t="str">
        <f t="shared" si="1434"/>
        <v/>
      </c>
      <c r="AI1234" s="1" t="str">
        <f t="shared" si="1435"/>
        <v/>
      </c>
      <c r="AJ1234" s="1" t="str">
        <f t="shared" si="1436"/>
        <v/>
      </c>
      <c r="AL1234" s="167">
        <f t="shared" ref="AL1234:BE1234" si="1498">+IF($AE1234="CC",SUMIF($R1234:$V1234,AL$9,$R1253:$V1253),0)</f>
        <v>0</v>
      </c>
      <c r="AM1234" s="167">
        <f t="shared" si="1498"/>
        <v>0</v>
      </c>
      <c r="AN1234" s="167">
        <f t="shared" si="1498"/>
        <v>0</v>
      </c>
      <c r="AO1234" s="167">
        <f t="shared" si="1498"/>
        <v>0</v>
      </c>
      <c r="AP1234" s="167">
        <f t="shared" si="1498"/>
        <v>0</v>
      </c>
      <c r="AQ1234" s="167">
        <f t="shared" si="1498"/>
        <v>0</v>
      </c>
      <c r="AR1234" s="167">
        <f t="shared" si="1498"/>
        <v>0</v>
      </c>
      <c r="AS1234" s="167">
        <f t="shared" si="1498"/>
        <v>0</v>
      </c>
      <c r="AT1234" s="167">
        <f t="shared" si="1498"/>
        <v>0</v>
      </c>
      <c r="AU1234" s="167">
        <f t="shared" si="1498"/>
        <v>0</v>
      </c>
      <c r="AV1234" s="167">
        <f t="shared" si="1498"/>
        <v>0</v>
      </c>
      <c r="AW1234" s="167">
        <f t="shared" si="1498"/>
        <v>0</v>
      </c>
      <c r="AX1234" s="167">
        <f t="shared" si="1498"/>
        <v>0</v>
      </c>
      <c r="AY1234" s="167">
        <f t="shared" si="1498"/>
        <v>0</v>
      </c>
      <c r="AZ1234" s="167">
        <f t="shared" si="1498"/>
        <v>0</v>
      </c>
      <c r="BA1234" s="167">
        <f t="shared" si="1498"/>
        <v>0</v>
      </c>
      <c r="BB1234" s="167">
        <f t="shared" si="1498"/>
        <v>0</v>
      </c>
      <c r="BC1234" s="167">
        <f t="shared" si="1498"/>
        <v>0</v>
      </c>
      <c r="BD1234" s="167">
        <f t="shared" si="1498"/>
        <v>0</v>
      </c>
      <c r="BE1234" s="167">
        <f t="shared" si="1498"/>
        <v>0</v>
      </c>
      <c r="BG1234" s="167"/>
    </row>
    <row r="1235" spans="1:59" ht="16.5" customHeight="1">
      <c r="C1235" s="963" t="s">
        <v>922</v>
      </c>
      <c r="D1235" s="963"/>
      <c r="E1235" s="963"/>
      <c r="F1235" s="963"/>
      <c r="G1235" s="963"/>
      <c r="H1235" s="963"/>
      <c r="I1235" s="963"/>
      <c r="J1235" s="963"/>
      <c r="K1235" s="963"/>
      <c r="L1235" s="963"/>
      <c r="M1235" s="963"/>
      <c r="N1235" s="963"/>
      <c r="O1235" s="963"/>
      <c r="P1235" s="963"/>
      <c r="Q1235" s="963"/>
      <c r="R1235" s="963"/>
      <c r="S1235" s="963"/>
      <c r="T1235" s="963"/>
      <c r="U1235" s="963"/>
      <c r="V1235" s="963"/>
      <c r="W1235" s="963"/>
      <c r="X1235" s="963"/>
      <c r="Y1235" s="963"/>
      <c r="Z1235" s="963"/>
      <c r="AA1235" s="963"/>
      <c r="AE1235" s="1" t="str">
        <f t="shared" si="1490"/>
        <v/>
      </c>
      <c r="AF1235" s="1">
        <f t="shared" si="1433"/>
        <v>0</v>
      </c>
      <c r="AG1235" s="1">
        <f t="shared" ca="1" si="1438"/>
        <v>22</v>
      </c>
      <c r="AH1235" s="1" t="str">
        <f t="shared" si="1434"/>
        <v/>
      </c>
      <c r="AI1235" s="1" t="str">
        <f t="shared" si="1435"/>
        <v/>
      </c>
      <c r="AJ1235" s="1" t="str">
        <f t="shared" si="1436"/>
        <v/>
      </c>
      <c r="AL1235" s="167">
        <f t="shared" ref="AL1235:BE1235" si="1499">+IF($AE1235="CC",SUMIF($R1235:$V1235,AL$9,$R1254:$V1254),0)</f>
        <v>0</v>
      </c>
      <c r="AM1235" s="167">
        <f t="shared" si="1499"/>
        <v>0</v>
      </c>
      <c r="AN1235" s="167">
        <f t="shared" si="1499"/>
        <v>0</v>
      </c>
      <c r="AO1235" s="167">
        <f t="shared" si="1499"/>
        <v>0</v>
      </c>
      <c r="AP1235" s="167">
        <f t="shared" si="1499"/>
        <v>0</v>
      </c>
      <c r="AQ1235" s="167">
        <f t="shared" si="1499"/>
        <v>0</v>
      </c>
      <c r="AR1235" s="167">
        <f t="shared" si="1499"/>
        <v>0</v>
      </c>
      <c r="AS1235" s="167">
        <f t="shared" si="1499"/>
        <v>0</v>
      </c>
      <c r="AT1235" s="167">
        <f t="shared" si="1499"/>
        <v>0</v>
      </c>
      <c r="AU1235" s="167">
        <f t="shared" si="1499"/>
        <v>0</v>
      </c>
      <c r="AV1235" s="167">
        <f t="shared" si="1499"/>
        <v>0</v>
      </c>
      <c r="AW1235" s="167">
        <f t="shared" si="1499"/>
        <v>0</v>
      </c>
      <c r="AX1235" s="167">
        <f t="shared" si="1499"/>
        <v>0</v>
      </c>
      <c r="AY1235" s="167">
        <f t="shared" si="1499"/>
        <v>0</v>
      </c>
      <c r="AZ1235" s="167">
        <f t="shared" si="1499"/>
        <v>0</v>
      </c>
      <c r="BA1235" s="167">
        <f t="shared" si="1499"/>
        <v>0</v>
      </c>
      <c r="BB1235" s="167">
        <f t="shared" si="1499"/>
        <v>0</v>
      </c>
      <c r="BC1235" s="167">
        <f t="shared" si="1499"/>
        <v>0</v>
      </c>
      <c r="BD1235" s="167">
        <f t="shared" si="1499"/>
        <v>0</v>
      </c>
      <c r="BE1235" s="167">
        <f t="shared" si="1499"/>
        <v>0</v>
      </c>
      <c r="BG1235" s="167"/>
    </row>
    <row r="1236" spans="1:59" ht="16.5" customHeight="1">
      <c r="C1236" s="963" t="s">
        <v>952</v>
      </c>
      <c r="D1236" s="963"/>
      <c r="E1236" s="963"/>
      <c r="F1236" s="963"/>
      <c r="G1236" s="963"/>
      <c r="H1236" s="963"/>
      <c r="I1236" s="963"/>
      <c r="J1236" s="963"/>
      <c r="K1236" s="963"/>
      <c r="L1236" s="963"/>
      <c r="M1236" s="963"/>
      <c r="N1236" s="963"/>
      <c r="O1236" s="963"/>
      <c r="P1236" s="963"/>
      <c r="Q1236" s="963"/>
      <c r="R1236" s="963"/>
      <c r="S1236" s="963"/>
      <c r="T1236" s="963"/>
      <c r="U1236" s="963"/>
      <c r="V1236" s="963"/>
      <c r="W1236" s="963"/>
      <c r="X1236" s="963"/>
      <c r="Y1236" s="963"/>
      <c r="Z1236" s="963"/>
      <c r="AA1236" s="963"/>
      <c r="AE1236" s="1" t="str">
        <f t="shared" si="1490"/>
        <v/>
      </c>
      <c r="AF1236" s="1">
        <f t="shared" si="1433"/>
        <v>0</v>
      </c>
      <c r="AG1236" s="1">
        <f t="shared" ca="1" si="1438"/>
        <v>22</v>
      </c>
      <c r="AH1236" s="1" t="str">
        <f t="shared" si="1434"/>
        <v/>
      </c>
      <c r="AI1236" s="1" t="str">
        <f t="shared" si="1435"/>
        <v/>
      </c>
      <c r="AJ1236" s="1" t="str">
        <f t="shared" si="1436"/>
        <v/>
      </c>
      <c r="AL1236" s="167">
        <f t="shared" ref="AL1236:BE1236" si="1500">+IF($AE1236="CC",SUMIF($R1236:$V1236,AL$9,$R1255:$V1255),0)</f>
        <v>0</v>
      </c>
      <c r="AM1236" s="167">
        <f t="shared" si="1500"/>
        <v>0</v>
      </c>
      <c r="AN1236" s="167">
        <f t="shared" si="1500"/>
        <v>0</v>
      </c>
      <c r="AO1236" s="167">
        <f t="shared" si="1500"/>
        <v>0</v>
      </c>
      <c r="AP1236" s="167">
        <f t="shared" si="1500"/>
        <v>0</v>
      </c>
      <c r="AQ1236" s="167">
        <f t="shared" si="1500"/>
        <v>0</v>
      </c>
      <c r="AR1236" s="167">
        <f t="shared" si="1500"/>
        <v>0</v>
      </c>
      <c r="AS1236" s="167">
        <f t="shared" si="1500"/>
        <v>0</v>
      </c>
      <c r="AT1236" s="167">
        <f t="shared" si="1500"/>
        <v>0</v>
      </c>
      <c r="AU1236" s="167">
        <f t="shared" si="1500"/>
        <v>0</v>
      </c>
      <c r="AV1236" s="167">
        <f t="shared" si="1500"/>
        <v>0</v>
      </c>
      <c r="AW1236" s="167">
        <f t="shared" si="1500"/>
        <v>0</v>
      </c>
      <c r="AX1236" s="167">
        <f t="shared" si="1500"/>
        <v>0</v>
      </c>
      <c r="AY1236" s="167">
        <f t="shared" si="1500"/>
        <v>0</v>
      </c>
      <c r="AZ1236" s="167">
        <f t="shared" si="1500"/>
        <v>0</v>
      </c>
      <c r="BA1236" s="167">
        <f t="shared" si="1500"/>
        <v>0</v>
      </c>
      <c r="BB1236" s="167">
        <f t="shared" si="1500"/>
        <v>0</v>
      </c>
      <c r="BC1236" s="167">
        <f t="shared" si="1500"/>
        <v>0</v>
      </c>
      <c r="BD1236" s="167">
        <f t="shared" si="1500"/>
        <v>0</v>
      </c>
      <c r="BE1236" s="167">
        <f t="shared" si="1500"/>
        <v>0</v>
      </c>
      <c r="BG1236" s="167"/>
    </row>
    <row r="1237" spans="1:59" ht="15" customHeight="1" thickBot="1">
      <c r="C1237" s="86"/>
      <c r="D1237" s="86"/>
      <c r="E1237" s="86"/>
      <c r="F1237" s="86"/>
      <c r="G1237" s="87"/>
      <c r="H1237" s="87"/>
      <c r="I1237" s="86"/>
      <c r="J1237" s="86"/>
      <c r="K1237" s="86"/>
      <c r="L1237" s="86"/>
      <c r="M1237" s="86"/>
      <c r="N1237" s="88"/>
      <c r="O1237" s="86"/>
      <c r="P1237" s="86"/>
      <c r="Q1237" s="86"/>
      <c r="R1237" s="86"/>
      <c r="S1237" s="86"/>
      <c r="T1237" s="86"/>
      <c r="U1237" s="86"/>
      <c r="V1237" s="86"/>
      <c r="W1237" s="86"/>
      <c r="X1237" s="165"/>
      <c r="Y1237" s="86"/>
      <c r="Z1237" s="86"/>
      <c r="AA1237" s="86"/>
      <c r="AE1237" s="1" t="str">
        <f t="shared" si="1490"/>
        <v/>
      </c>
      <c r="AF1237" s="1">
        <f t="shared" si="1433"/>
        <v>0</v>
      </c>
      <c r="AG1237" s="1">
        <f t="shared" ca="1" si="1438"/>
        <v>22</v>
      </c>
      <c r="AH1237" s="1" t="str">
        <f t="shared" si="1434"/>
        <v/>
      </c>
      <c r="AI1237" s="1" t="str">
        <f t="shared" si="1435"/>
        <v/>
      </c>
      <c r="AJ1237" s="1" t="str">
        <f t="shared" si="1436"/>
        <v/>
      </c>
      <c r="AL1237" s="167">
        <f t="shared" ref="AL1237:BE1237" si="1501">+IF($AE1237="CC",SUMIF($R1237:$V1237,AL$9,$R1256:$V1256),0)</f>
        <v>0</v>
      </c>
      <c r="AM1237" s="167">
        <f t="shared" si="1501"/>
        <v>0</v>
      </c>
      <c r="AN1237" s="167">
        <f t="shared" si="1501"/>
        <v>0</v>
      </c>
      <c r="AO1237" s="167">
        <f t="shared" si="1501"/>
        <v>0</v>
      </c>
      <c r="AP1237" s="167">
        <f t="shared" si="1501"/>
        <v>0</v>
      </c>
      <c r="AQ1237" s="167">
        <f t="shared" si="1501"/>
        <v>0</v>
      </c>
      <c r="AR1237" s="167">
        <f t="shared" si="1501"/>
        <v>0</v>
      </c>
      <c r="AS1237" s="167">
        <f t="shared" si="1501"/>
        <v>0</v>
      </c>
      <c r="AT1237" s="167">
        <f t="shared" si="1501"/>
        <v>0</v>
      </c>
      <c r="AU1237" s="167">
        <f t="shared" si="1501"/>
        <v>0</v>
      </c>
      <c r="AV1237" s="167">
        <f t="shared" si="1501"/>
        <v>0</v>
      </c>
      <c r="AW1237" s="167">
        <f t="shared" si="1501"/>
        <v>0</v>
      </c>
      <c r="AX1237" s="167">
        <f t="shared" si="1501"/>
        <v>0</v>
      </c>
      <c r="AY1237" s="167">
        <f t="shared" si="1501"/>
        <v>0</v>
      </c>
      <c r="AZ1237" s="167">
        <f t="shared" si="1501"/>
        <v>0</v>
      </c>
      <c r="BA1237" s="167">
        <f t="shared" si="1501"/>
        <v>0</v>
      </c>
      <c r="BB1237" s="167">
        <f t="shared" si="1501"/>
        <v>0</v>
      </c>
      <c r="BC1237" s="167">
        <f t="shared" si="1501"/>
        <v>0</v>
      </c>
      <c r="BD1237" s="167">
        <f t="shared" si="1501"/>
        <v>0</v>
      </c>
      <c r="BE1237" s="167">
        <f t="shared" si="1501"/>
        <v>0</v>
      </c>
      <c r="BG1237" s="167"/>
    </row>
    <row r="1238" spans="1:59" ht="15.75" customHeight="1" thickBot="1">
      <c r="C1238" s="964" t="s">
        <v>953</v>
      </c>
      <c r="D1238" s="965"/>
      <c r="E1238" s="966" t="str">
        <f>+'Formulario 1'!$D$9</f>
        <v>LICEO DE COLORADO</v>
      </c>
      <c r="F1238" s="966"/>
      <c r="G1238" s="966"/>
      <c r="H1238" s="966"/>
      <c r="I1238" s="964" t="s">
        <v>897</v>
      </c>
      <c r="J1238" s="967"/>
      <c r="K1238" s="966" t="str">
        <f>+'Formulario 1'!$C$14</f>
        <v>CAÑAS</v>
      </c>
      <c r="L1238" s="966"/>
      <c r="M1238" s="966"/>
      <c r="N1238" s="964" t="s">
        <v>898</v>
      </c>
      <c r="O1238" s="965"/>
      <c r="P1238" s="89">
        <f>+'Formulario 1'!$C$15</f>
        <v>4</v>
      </c>
      <c r="Q1238" s="964" t="s">
        <v>916</v>
      </c>
      <c r="R1238" s="965"/>
      <c r="S1238" s="965"/>
      <c r="T1238" s="965"/>
      <c r="U1238" s="965"/>
      <c r="V1238" s="965"/>
      <c r="W1238" s="966">
        <f>+'Formulario 1'!$E$7</f>
        <v>4113</v>
      </c>
      <c r="X1238" s="968"/>
      <c r="Y1238" s="304" t="s">
        <v>923</v>
      </c>
      <c r="Z1238" s="969">
        <f ca="1">+'Formulario 1'!$H$72</f>
        <v>45513</v>
      </c>
      <c r="AA1238" s="970"/>
      <c r="AE1238" s="1" t="str">
        <f t="shared" si="1490"/>
        <v/>
      </c>
      <c r="AF1238" s="1">
        <f t="shared" si="1433"/>
        <v>0</v>
      </c>
      <c r="AG1238" s="1">
        <f t="shared" ca="1" si="1438"/>
        <v>22</v>
      </c>
      <c r="AH1238" s="1" t="str">
        <f t="shared" si="1434"/>
        <v/>
      </c>
      <c r="AI1238" s="1" t="str">
        <f t="shared" si="1435"/>
        <v/>
      </c>
      <c r="AJ1238" s="1" t="str">
        <f t="shared" si="1436"/>
        <v/>
      </c>
      <c r="AL1238" s="167">
        <f t="shared" ref="AL1238:BE1238" si="1502">+IF($AE1238="CC",SUMIF($R1238:$V1238,AL$9,$R1257:$V1257),0)</f>
        <v>0</v>
      </c>
      <c r="AM1238" s="167">
        <f t="shared" si="1502"/>
        <v>0</v>
      </c>
      <c r="AN1238" s="167">
        <f t="shared" si="1502"/>
        <v>0</v>
      </c>
      <c r="AO1238" s="167">
        <f t="shared" si="1502"/>
        <v>0</v>
      </c>
      <c r="AP1238" s="167">
        <f t="shared" si="1502"/>
        <v>0</v>
      </c>
      <c r="AQ1238" s="167">
        <f t="shared" si="1502"/>
        <v>0</v>
      </c>
      <c r="AR1238" s="167">
        <f t="shared" si="1502"/>
        <v>0</v>
      </c>
      <c r="AS1238" s="167">
        <f t="shared" si="1502"/>
        <v>0</v>
      </c>
      <c r="AT1238" s="167">
        <f t="shared" si="1502"/>
        <v>0</v>
      </c>
      <c r="AU1238" s="167">
        <f t="shared" si="1502"/>
        <v>0</v>
      </c>
      <c r="AV1238" s="167">
        <f t="shared" si="1502"/>
        <v>0</v>
      </c>
      <c r="AW1238" s="167">
        <f t="shared" si="1502"/>
        <v>0</v>
      </c>
      <c r="AX1238" s="167">
        <f t="shared" si="1502"/>
        <v>0</v>
      </c>
      <c r="AY1238" s="167">
        <f t="shared" si="1502"/>
        <v>0</v>
      </c>
      <c r="AZ1238" s="167">
        <f t="shared" si="1502"/>
        <v>0</v>
      </c>
      <c r="BA1238" s="167">
        <f t="shared" si="1502"/>
        <v>0</v>
      </c>
      <c r="BB1238" s="167">
        <f t="shared" si="1502"/>
        <v>0</v>
      </c>
      <c r="BC1238" s="167">
        <f t="shared" si="1502"/>
        <v>0</v>
      </c>
      <c r="BD1238" s="167">
        <f t="shared" si="1502"/>
        <v>0</v>
      </c>
      <c r="BE1238" s="167">
        <f t="shared" si="1502"/>
        <v>0</v>
      </c>
      <c r="BG1238" s="167"/>
    </row>
    <row r="1239" spans="1:59" ht="15.75" thickBot="1">
      <c r="C1239" s="66"/>
      <c r="D1239" s="66"/>
      <c r="E1239" s="66"/>
      <c r="F1239" s="66"/>
      <c r="G1239" s="66"/>
      <c r="H1239" s="66"/>
      <c r="I1239" s="66"/>
      <c r="J1239" s="66"/>
      <c r="K1239" s="66"/>
      <c r="L1239" s="66"/>
      <c r="M1239" s="66"/>
      <c r="N1239" s="66"/>
      <c r="O1239" s="66"/>
      <c r="P1239" s="66"/>
      <c r="Q1239" s="66"/>
      <c r="R1239" s="66"/>
      <c r="S1239" s="66"/>
      <c r="T1239" s="66"/>
      <c r="U1239" s="66"/>
      <c r="V1239" s="66"/>
      <c r="W1239" s="66"/>
      <c r="X1239" s="166"/>
      <c r="Y1239" s="66"/>
      <c r="Z1239" s="66"/>
      <c r="AA1239" s="66"/>
      <c r="AE1239" s="1" t="str">
        <f t="shared" si="1490"/>
        <v/>
      </c>
      <c r="AF1239" s="1">
        <f t="shared" si="1433"/>
        <v>0</v>
      </c>
      <c r="AG1239" s="1">
        <f t="shared" ca="1" si="1438"/>
        <v>22</v>
      </c>
      <c r="AH1239" s="1" t="str">
        <f t="shared" si="1434"/>
        <v/>
      </c>
      <c r="AI1239" s="1" t="str">
        <f t="shared" si="1435"/>
        <v/>
      </c>
      <c r="AJ1239" s="1" t="str">
        <f t="shared" si="1436"/>
        <v/>
      </c>
      <c r="AL1239" s="167">
        <f t="shared" ref="AL1239:BE1239" si="1503">+IF($AE1239="CC",SUMIF($R1239:$V1239,AL$9,$R1258:$V1258),0)</f>
        <v>0</v>
      </c>
      <c r="AM1239" s="167">
        <f t="shared" si="1503"/>
        <v>0</v>
      </c>
      <c r="AN1239" s="167">
        <f t="shared" si="1503"/>
        <v>0</v>
      </c>
      <c r="AO1239" s="167">
        <f t="shared" si="1503"/>
        <v>0</v>
      </c>
      <c r="AP1239" s="167">
        <f t="shared" si="1503"/>
        <v>0</v>
      </c>
      <c r="AQ1239" s="167">
        <f t="shared" si="1503"/>
        <v>0</v>
      </c>
      <c r="AR1239" s="167">
        <f t="shared" si="1503"/>
        <v>0</v>
      </c>
      <c r="AS1239" s="167">
        <f t="shared" si="1503"/>
        <v>0</v>
      </c>
      <c r="AT1239" s="167">
        <f t="shared" si="1503"/>
        <v>0</v>
      </c>
      <c r="AU1239" s="167">
        <f t="shared" si="1503"/>
        <v>0</v>
      </c>
      <c r="AV1239" s="167">
        <f t="shared" si="1503"/>
        <v>0</v>
      </c>
      <c r="AW1239" s="167">
        <f t="shared" si="1503"/>
        <v>0</v>
      </c>
      <c r="AX1239" s="167">
        <f t="shared" si="1503"/>
        <v>0</v>
      </c>
      <c r="AY1239" s="167">
        <f t="shared" si="1503"/>
        <v>0</v>
      </c>
      <c r="AZ1239" s="167">
        <f t="shared" si="1503"/>
        <v>0</v>
      </c>
      <c r="BA1239" s="167">
        <f t="shared" si="1503"/>
        <v>0</v>
      </c>
      <c r="BB1239" s="167">
        <f t="shared" si="1503"/>
        <v>0</v>
      </c>
      <c r="BC1239" s="167">
        <f t="shared" si="1503"/>
        <v>0</v>
      </c>
      <c r="BD1239" s="167">
        <f t="shared" si="1503"/>
        <v>0</v>
      </c>
      <c r="BE1239" s="167">
        <f t="shared" si="1503"/>
        <v>0</v>
      </c>
      <c r="BG1239" s="167"/>
    </row>
    <row r="1240" spans="1:59" ht="23.25" customHeight="1" thickBot="1">
      <c r="A1240" s="927" t="s">
        <v>958</v>
      </c>
      <c r="B1240" s="930" t="s">
        <v>985</v>
      </c>
      <c r="C1240" s="933" t="str">
        <f>IF(LOOKUP(A1233,'Hoja de Cálculo'!$S$20:$S$45,'Hoja de Cálculo'!$V$20:$V$45)="","n.a.",LOOKUP(A1233,'Hoja de Cálculo'!$S$20:$S$45,'Hoja de Cálculo'!$V$20:$V$45))</f>
        <v>Matemática</v>
      </c>
      <c r="D1240" s="933"/>
      <c r="E1240" s="933"/>
      <c r="F1240" s="933"/>
      <c r="G1240" s="933"/>
      <c r="H1240" s="933"/>
      <c r="I1240" s="933"/>
      <c r="J1240" s="933"/>
      <c r="K1240" s="933"/>
      <c r="L1240" s="934"/>
      <c r="M1240" s="934"/>
      <c r="N1240" s="934"/>
      <c r="O1240" s="934"/>
      <c r="P1240" s="934"/>
      <c r="Q1240" s="934"/>
      <c r="R1240" s="934"/>
      <c r="S1240" s="934"/>
      <c r="T1240" s="934"/>
      <c r="U1240" s="934"/>
      <c r="V1240" s="934"/>
      <c r="W1240" s="934"/>
      <c r="X1240" s="934"/>
      <c r="Y1240" s="933"/>
      <c r="Z1240" s="933"/>
      <c r="AA1240" s="935"/>
      <c r="AB1240" s="936" t="s">
        <v>924</v>
      </c>
      <c r="AE1240" s="1" t="str">
        <f t="shared" si="1490"/>
        <v/>
      </c>
      <c r="AF1240" s="1">
        <f t="shared" si="1433"/>
        <v>0</v>
      </c>
      <c r="AG1240" s="1">
        <f t="shared" ca="1" si="1438"/>
        <v>22</v>
      </c>
      <c r="AH1240" s="1" t="str">
        <f t="shared" si="1434"/>
        <v/>
      </c>
      <c r="AI1240" s="1" t="str">
        <f t="shared" si="1435"/>
        <v/>
      </c>
      <c r="AJ1240" s="1" t="str">
        <f t="shared" si="1436"/>
        <v/>
      </c>
      <c r="AL1240" s="167">
        <f t="shared" ref="AL1240:BE1240" si="1504">+IF($AE1240="CC",SUMIF($R1240:$V1240,AL$9,$R1259:$V1259),0)</f>
        <v>0</v>
      </c>
      <c r="AM1240" s="167">
        <f t="shared" si="1504"/>
        <v>0</v>
      </c>
      <c r="AN1240" s="167">
        <f t="shared" si="1504"/>
        <v>0</v>
      </c>
      <c r="AO1240" s="167">
        <f t="shared" si="1504"/>
        <v>0</v>
      </c>
      <c r="AP1240" s="167">
        <f t="shared" si="1504"/>
        <v>0</v>
      </c>
      <c r="AQ1240" s="167">
        <f t="shared" si="1504"/>
        <v>0</v>
      </c>
      <c r="AR1240" s="167">
        <f t="shared" si="1504"/>
        <v>0</v>
      </c>
      <c r="AS1240" s="167">
        <f t="shared" si="1504"/>
        <v>0</v>
      </c>
      <c r="AT1240" s="167">
        <f t="shared" si="1504"/>
        <v>0</v>
      </c>
      <c r="AU1240" s="167">
        <f t="shared" si="1504"/>
        <v>0</v>
      </c>
      <c r="AV1240" s="167">
        <f t="shared" si="1504"/>
        <v>0</v>
      </c>
      <c r="AW1240" s="167">
        <f t="shared" si="1504"/>
        <v>0</v>
      </c>
      <c r="AX1240" s="167">
        <f t="shared" si="1504"/>
        <v>0</v>
      </c>
      <c r="AY1240" s="167">
        <f t="shared" si="1504"/>
        <v>0</v>
      </c>
      <c r="AZ1240" s="167">
        <f t="shared" si="1504"/>
        <v>0</v>
      </c>
      <c r="BA1240" s="167">
        <f t="shared" si="1504"/>
        <v>0</v>
      </c>
      <c r="BB1240" s="167">
        <f t="shared" si="1504"/>
        <v>0</v>
      </c>
      <c r="BC1240" s="167">
        <f t="shared" si="1504"/>
        <v>0</v>
      </c>
      <c r="BD1240" s="167">
        <f t="shared" si="1504"/>
        <v>0</v>
      </c>
      <c r="BE1240" s="167">
        <f t="shared" si="1504"/>
        <v>0</v>
      </c>
      <c r="BG1240" s="167"/>
    </row>
    <row r="1241" spans="1:59" ht="15.75" customHeight="1">
      <c r="A1241" s="928"/>
      <c r="B1241" s="931"/>
      <c r="C1241" s="939" t="s">
        <v>925</v>
      </c>
      <c r="D1241" s="941" t="s">
        <v>926</v>
      </c>
      <c r="E1241" s="942"/>
      <c r="F1241" s="942"/>
      <c r="G1241" s="943"/>
      <c r="H1241" s="947" t="s">
        <v>927</v>
      </c>
      <c r="I1241" s="947" t="s">
        <v>928</v>
      </c>
      <c r="J1241" s="941" t="s">
        <v>929</v>
      </c>
      <c r="K1241" s="942"/>
      <c r="L1241" s="949" t="s">
        <v>49</v>
      </c>
      <c r="M1241" s="950"/>
      <c r="N1241" s="950"/>
      <c r="O1241" s="950"/>
      <c r="P1241" s="950"/>
      <c r="Q1241" s="951" t="s">
        <v>930</v>
      </c>
      <c r="R1241" s="953" t="s">
        <v>931</v>
      </c>
      <c r="S1241" s="954"/>
      <c r="T1241" s="954"/>
      <c r="U1241" s="954"/>
      <c r="V1241" s="955"/>
      <c r="W1241" s="954" t="s">
        <v>930</v>
      </c>
      <c r="X1241" s="957" t="s">
        <v>934</v>
      </c>
      <c r="Y1241" s="959" t="s">
        <v>932</v>
      </c>
      <c r="Z1241" s="961" t="s">
        <v>933</v>
      </c>
      <c r="AA1241" s="962"/>
      <c r="AB1241" s="937"/>
      <c r="AE1241" s="1" t="str">
        <f t="shared" si="1490"/>
        <v/>
      </c>
      <c r="AF1241" s="1">
        <f t="shared" si="1433"/>
        <v>0</v>
      </c>
      <c r="AG1241" s="1">
        <f t="shared" ca="1" si="1438"/>
        <v>22</v>
      </c>
      <c r="AH1241" s="1" t="str">
        <f t="shared" si="1434"/>
        <v/>
      </c>
      <c r="AI1241" s="1" t="str">
        <f t="shared" si="1435"/>
        <v/>
      </c>
      <c r="AJ1241" s="1" t="str">
        <f t="shared" si="1436"/>
        <v/>
      </c>
      <c r="AL1241" s="167">
        <f t="shared" ref="AL1241:BE1241" si="1505">+IF($AE1241="CC",SUMIF($R1241:$V1241,AL$9,$R1260:$V1260),0)</f>
        <v>0</v>
      </c>
      <c r="AM1241" s="167">
        <f t="shared" si="1505"/>
        <v>0</v>
      </c>
      <c r="AN1241" s="167">
        <f t="shared" si="1505"/>
        <v>0</v>
      </c>
      <c r="AO1241" s="167">
        <f t="shared" si="1505"/>
        <v>0</v>
      </c>
      <c r="AP1241" s="167">
        <f t="shared" si="1505"/>
        <v>0</v>
      </c>
      <c r="AQ1241" s="167">
        <f t="shared" si="1505"/>
        <v>0</v>
      </c>
      <c r="AR1241" s="167">
        <f t="shared" si="1505"/>
        <v>0</v>
      </c>
      <c r="AS1241" s="167">
        <f t="shared" si="1505"/>
        <v>0</v>
      </c>
      <c r="AT1241" s="167">
        <f t="shared" si="1505"/>
        <v>0</v>
      </c>
      <c r="AU1241" s="167">
        <f t="shared" si="1505"/>
        <v>0</v>
      </c>
      <c r="AV1241" s="167">
        <f t="shared" si="1505"/>
        <v>0</v>
      </c>
      <c r="AW1241" s="167">
        <f t="shared" si="1505"/>
        <v>0</v>
      </c>
      <c r="AX1241" s="167">
        <f t="shared" si="1505"/>
        <v>0</v>
      </c>
      <c r="AY1241" s="167">
        <f t="shared" si="1505"/>
        <v>0</v>
      </c>
      <c r="AZ1241" s="167">
        <f t="shared" si="1505"/>
        <v>0</v>
      </c>
      <c r="BA1241" s="167">
        <f t="shared" si="1505"/>
        <v>0</v>
      </c>
      <c r="BB1241" s="167">
        <f t="shared" si="1505"/>
        <v>0</v>
      </c>
      <c r="BC1241" s="167">
        <f t="shared" si="1505"/>
        <v>0</v>
      </c>
      <c r="BD1241" s="167">
        <f t="shared" si="1505"/>
        <v>0</v>
      </c>
      <c r="BE1241" s="167">
        <f t="shared" si="1505"/>
        <v>0</v>
      </c>
      <c r="BG1241" s="167"/>
    </row>
    <row r="1242" spans="1:59" ht="15.75" thickBot="1">
      <c r="A1242" s="929"/>
      <c r="B1242" s="932"/>
      <c r="C1242" s="940"/>
      <c r="D1242" s="944"/>
      <c r="E1242" s="945"/>
      <c r="F1242" s="945"/>
      <c r="G1242" s="946"/>
      <c r="H1242" s="948"/>
      <c r="I1242" s="948"/>
      <c r="J1242" s="944"/>
      <c r="K1242" s="945"/>
      <c r="L1242" s="312" t="s">
        <v>1</v>
      </c>
      <c r="M1242" s="313" t="s">
        <v>2</v>
      </c>
      <c r="N1242" s="313" t="s">
        <v>3</v>
      </c>
      <c r="O1242" s="313" t="s">
        <v>4</v>
      </c>
      <c r="P1242" s="313" t="s">
        <v>5</v>
      </c>
      <c r="Q1242" s="952"/>
      <c r="R1242" s="312">
        <v>7</v>
      </c>
      <c r="S1242" s="313">
        <v>2</v>
      </c>
      <c r="T1242" s="313">
        <v>9</v>
      </c>
      <c r="U1242" s="313">
        <v>1</v>
      </c>
      <c r="V1242" s="314">
        <v>1</v>
      </c>
      <c r="W1242" s="956"/>
      <c r="X1242" s="958"/>
      <c r="Y1242" s="960"/>
      <c r="Z1242" s="315" t="s">
        <v>935</v>
      </c>
      <c r="AA1242" s="316" t="s">
        <v>936</v>
      </c>
      <c r="AB1242" s="938"/>
      <c r="AE1242" s="1" t="str">
        <f t="shared" si="1490"/>
        <v>CC</v>
      </c>
      <c r="AF1242" s="1">
        <f t="shared" si="1433"/>
        <v>0</v>
      </c>
      <c r="AG1242" s="1">
        <f t="shared" ca="1" si="1438"/>
        <v>22</v>
      </c>
      <c r="AH1242" s="1" t="str">
        <f t="shared" si="1434"/>
        <v/>
      </c>
      <c r="AI1242" s="1" t="str">
        <f t="shared" si="1435"/>
        <v/>
      </c>
      <c r="AJ1242" s="1" t="str">
        <f t="shared" si="1436"/>
        <v/>
      </c>
      <c r="AL1242" s="167">
        <f t="shared" ref="AL1242:BE1242" si="1506">+IF($AE1242="CC",SUMIF($R1242:$V1242,AL$9,$R1261:$V1261),0)</f>
        <v>0</v>
      </c>
      <c r="AM1242" s="167">
        <f t="shared" si="1506"/>
        <v>0</v>
      </c>
      <c r="AN1242" s="167">
        <f t="shared" si="1506"/>
        <v>0</v>
      </c>
      <c r="AO1242" s="167">
        <f t="shared" si="1506"/>
        <v>0</v>
      </c>
      <c r="AP1242" s="167">
        <f t="shared" si="1506"/>
        <v>0</v>
      </c>
      <c r="AQ1242" s="167">
        <f t="shared" si="1506"/>
        <v>0</v>
      </c>
      <c r="AR1242" s="167">
        <f t="shared" si="1506"/>
        <v>0</v>
      </c>
      <c r="AS1242" s="167">
        <f t="shared" si="1506"/>
        <v>0</v>
      </c>
      <c r="AT1242" s="167">
        <f t="shared" si="1506"/>
        <v>0</v>
      </c>
      <c r="AU1242" s="167">
        <f t="shared" si="1506"/>
        <v>0</v>
      </c>
      <c r="AV1242" s="167">
        <f t="shared" si="1506"/>
        <v>0</v>
      </c>
      <c r="AW1242" s="167">
        <f t="shared" si="1506"/>
        <v>0</v>
      </c>
      <c r="AX1242" s="167">
        <f t="shared" si="1506"/>
        <v>0</v>
      </c>
      <c r="AY1242" s="167">
        <f t="shared" si="1506"/>
        <v>0</v>
      </c>
      <c r="AZ1242" s="167">
        <f t="shared" si="1506"/>
        <v>0</v>
      </c>
      <c r="BA1242" s="167">
        <f t="shared" si="1506"/>
        <v>0</v>
      </c>
      <c r="BB1242" s="167">
        <f t="shared" si="1506"/>
        <v>0</v>
      </c>
      <c r="BC1242" s="167">
        <f t="shared" si="1506"/>
        <v>0</v>
      </c>
      <c r="BD1242" s="167">
        <f t="shared" si="1506"/>
        <v>0</v>
      </c>
      <c r="BE1242" s="167">
        <f t="shared" si="1506"/>
        <v>0</v>
      </c>
      <c r="BG1242" s="167"/>
    </row>
    <row r="1243" spans="1:59">
      <c r="A1243" s="97"/>
      <c r="B1243" s="98"/>
      <c r="C1243" s="317">
        <v>1</v>
      </c>
      <c r="D1243" s="924"/>
      <c r="E1243" s="925"/>
      <c r="F1243" s="925"/>
      <c r="G1243" s="926"/>
      <c r="H1243" s="46"/>
      <c r="I1243" s="46"/>
      <c r="J1243" s="924"/>
      <c r="K1243" s="925"/>
      <c r="L1243" s="47"/>
      <c r="M1243" s="48"/>
      <c r="N1243" s="48"/>
      <c r="O1243" s="48"/>
      <c r="P1243" s="48"/>
      <c r="Q1243" s="318">
        <f>+SUM(L1243:P1243)</f>
        <v>0</v>
      </c>
      <c r="R1243" s="47"/>
      <c r="S1243" s="59"/>
      <c r="T1243" s="59"/>
      <c r="U1243" s="59"/>
      <c r="V1243" s="62"/>
      <c r="W1243" s="319">
        <f>+SUM(Q1243:V1243)</f>
        <v>0</v>
      </c>
      <c r="X1243" s="320">
        <f t="shared" ref="X1243:X1260" si="1507">IF(W1243=0,0,IF(W1243&gt;48,"E",IF(W1243&lt;44,0,IF(A1243="A",0,48-W1243))))</f>
        <v>0</v>
      </c>
      <c r="Y1243" s="321">
        <f>+IF(X1243="E","E",(W1243+X1243))</f>
        <v>0</v>
      </c>
      <c r="Z1243" s="57"/>
      <c r="AA1243" s="333">
        <f>+IF(Y1243="E","E",(Y1243-Z1243))</f>
        <v>0</v>
      </c>
      <c r="AB1243" s="323" t="str">
        <f>IF(A1243="A","√",IF('Formulario 1'!$D$11=8,IF('Cuadro de Personal'!Q1243&gt;30,"E",IF(Y1243&gt;48,"E","√")),IF(Y1243&gt;48,"E","√")))</f>
        <v>√</v>
      </c>
      <c r="AC1243" s="1">
        <f>+IF(AB1243="√",1,0)</f>
        <v>1</v>
      </c>
      <c r="AE1243" s="1" t="str">
        <f t="shared" si="1490"/>
        <v/>
      </c>
      <c r="AF1243" s="1">
        <f t="shared" si="1433"/>
        <v>0</v>
      </c>
      <c r="AG1243" s="1">
        <f t="shared" ca="1" si="1438"/>
        <v>22</v>
      </c>
      <c r="AH1243" s="1" t="str">
        <f t="shared" si="1434"/>
        <v/>
      </c>
      <c r="AI1243" s="1" t="str">
        <f t="shared" si="1435"/>
        <v/>
      </c>
      <c r="AJ1243" s="1" t="str">
        <f t="shared" si="1436"/>
        <v/>
      </c>
      <c r="AL1243" s="167">
        <f t="shared" ref="AL1243:BE1243" si="1508">+IF($AE1243="CC",SUMIF($R1243:$V1243,AL$9,$R1262:$V1262),0)</f>
        <v>0</v>
      </c>
      <c r="AM1243" s="167">
        <f t="shared" si="1508"/>
        <v>0</v>
      </c>
      <c r="AN1243" s="167">
        <f t="shared" si="1508"/>
        <v>0</v>
      </c>
      <c r="AO1243" s="167">
        <f t="shared" si="1508"/>
        <v>0</v>
      </c>
      <c r="AP1243" s="167">
        <f t="shared" si="1508"/>
        <v>0</v>
      </c>
      <c r="AQ1243" s="167">
        <f t="shared" si="1508"/>
        <v>0</v>
      </c>
      <c r="AR1243" s="167">
        <f t="shared" si="1508"/>
        <v>0</v>
      </c>
      <c r="AS1243" s="167">
        <f t="shared" si="1508"/>
        <v>0</v>
      </c>
      <c r="AT1243" s="167">
        <f t="shared" si="1508"/>
        <v>0</v>
      </c>
      <c r="AU1243" s="167">
        <f t="shared" si="1508"/>
        <v>0</v>
      </c>
      <c r="AV1243" s="167">
        <f t="shared" si="1508"/>
        <v>0</v>
      </c>
      <c r="AW1243" s="167">
        <f t="shared" si="1508"/>
        <v>0</v>
      </c>
      <c r="AX1243" s="167">
        <f t="shared" si="1508"/>
        <v>0</v>
      </c>
      <c r="AY1243" s="167">
        <f t="shared" si="1508"/>
        <v>0</v>
      </c>
      <c r="AZ1243" s="167">
        <f t="shared" si="1508"/>
        <v>0</v>
      </c>
      <c r="BA1243" s="167">
        <f t="shared" si="1508"/>
        <v>0</v>
      </c>
      <c r="BB1243" s="167">
        <f t="shared" si="1508"/>
        <v>0</v>
      </c>
      <c r="BC1243" s="167">
        <f t="shared" si="1508"/>
        <v>0</v>
      </c>
      <c r="BD1243" s="167">
        <f t="shared" si="1508"/>
        <v>0</v>
      </c>
      <c r="BE1243" s="167">
        <f t="shared" si="1508"/>
        <v>0</v>
      </c>
      <c r="BG1243" s="167"/>
    </row>
    <row r="1244" spans="1:59">
      <c r="A1244" s="93"/>
      <c r="B1244" s="94"/>
      <c r="C1244" s="324">
        <v>2</v>
      </c>
      <c r="D1244" s="832"/>
      <c r="E1244" s="833"/>
      <c r="F1244" s="833"/>
      <c r="G1244" s="834"/>
      <c r="H1244" s="49"/>
      <c r="I1244" s="50"/>
      <c r="J1244" s="866"/>
      <c r="K1244" s="867"/>
      <c r="L1244" s="51"/>
      <c r="M1244" s="52"/>
      <c r="N1244" s="52"/>
      <c r="O1244" s="52"/>
      <c r="P1244" s="52"/>
      <c r="Q1244" s="318">
        <f t="shared" ref="Q1244:Q1260" si="1509">+SUM(L1244:P1244)</f>
        <v>0</v>
      </c>
      <c r="R1244" s="51"/>
      <c r="S1244" s="60"/>
      <c r="T1244" s="59"/>
      <c r="U1244" s="59"/>
      <c r="V1244" s="63"/>
      <c r="W1244" s="319">
        <f t="shared" ref="W1244:W1260" si="1510">+SUM(Q1244:V1244)</f>
        <v>0</v>
      </c>
      <c r="X1244" s="320">
        <f t="shared" si="1507"/>
        <v>0</v>
      </c>
      <c r="Y1244" s="325">
        <f>+IF(X1244="E","E",(W1244+X1244))</f>
        <v>0</v>
      </c>
      <c r="Z1244" s="51"/>
      <c r="AA1244" s="334">
        <f>+IF(Y1244="E","E",(Y1244-Z1244))</f>
        <v>0</v>
      </c>
      <c r="AB1244" s="327" t="str">
        <f>IF(A1244="A","√",IF('Formulario 1'!$D$11=8,IF('Cuadro de Personal'!Q1244&gt;30,"E",IF(Y1244&gt;48,"E","√")),IF(Y1244&gt;48,"E","√")))</f>
        <v>√</v>
      </c>
      <c r="AC1244" s="1">
        <f t="shared" ref="AC1244:AC1260" si="1511">+IF(AB1244="√",1,0)</f>
        <v>1</v>
      </c>
      <c r="AE1244" s="1" t="str">
        <f t="shared" si="1490"/>
        <v/>
      </c>
      <c r="AF1244" s="1">
        <f t="shared" si="1433"/>
        <v>0</v>
      </c>
      <c r="AG1244" s="1">
        <f t="shared" ca="1" si="1438"/>
        <v>22</v>
      </c>
      <c r="AH1244" s="1" t="str">
        <f t="shared" si="1434"/>
        <v/>
      </c>
      <c r="AI1244" s="1" t="str">
        <f t="shared" si="1435"/>
        <v/>
      </c>
      <c r="AJ1244" s="1" t="str">
        <f t="shared" si="1436"/>
        <v/>
      </c>
      <c r="AL1244" s="167">
        <f t="shared" ref="AL1244:BE1244" si="1512">+IF($AE1244="CC",SUMIF($R1244:$V1244,AL$9,$R1263:$V1263),0)</f>
        <v>0</v>
      </c>
      <c r="AM1244" s="167">
        <f t="shared" si="1512"/>
        <v>0</v>
      </c>
      <c r="AN1244" s="167">
        <f t="shared" si="1512"/>
        <v>0</v>
      </c>
      <c r="AO1244" s="167">
        <f t="shared" si="1512"/>
        <v>0</v>
      </c>
      <c r="AP1244" s="167">
        <f t="shared" si="1512"/>
        <v>0</v>
      </c>
      <c r="AQ1244" s="167">
        <f t="shared" si="1512"/>
        <v>0</v>
      </c>
      <c r="AR1244" s="167">
        <f t="shared" si="1512"/>
        <v>0</v>
      </c>
      <c r="AS1244" s="167">
        <f t="shared" si="1512"/>
        <v>0</v>
      </c>
      <c r="AT1244" s="167">
        <f t="shared" si="1512"/>
        <v>0</v>
      </c>
      <c r="AU1244" s="167">
        <f t="shared" si="1512"/>
        <v>0</v>
      </c>
      <c r="AV1244" s="167">
        <f t="shared" si="1512"/>
        <v>0</v>
      </c>
      <c r="AW1244" s="167">
        <f t="shared" si="1512"/>
        <v>0</v>
      </c>
      <c r="AX1244" s="167">
        <f t="shared" si="1512"/>
        <v>0</v>
      </c>
      <c r="AY1244" s="167">
        <f t="shared" si="1512"/>
        <v>0</v>
      </c>
      <c r="AZ1244" s="167">
        <f t="shared" si="1512"/>
        <v>0</v>
      </c>
      <c r="BA1244" s="167">
        <f t="shared" si="1512"/>
        <v>0</v>
      </c>
      <c r="BB1244" s="167">
        <f t="shared" si="1512"/>
        <v>0</v>
      </c>
      <c r="BC1244" s="167">
        <f t="shared" si="1512"/>
        <v>0</v>
      </c>
      <c r="BD1244" s="167">
        <f t="shared" si="1512"/>
        <v>0</v>
      </c>
      <c r="BE1244" s="167">
        <f t="shared" si="1512"/>
        <v>0</v>
      </c>
      <c r="BG1244" s="167"/>
    </row>
    <row r="1245" spans="1:59">
      <c r="A1245" s="93"/>
      <c r="B1245" s="94"/>
      <c r="C1245" s="324">
        <v>3</v>
      </c>
      <c r="D1245" s="832"/>
      <c r="E1245" s="833"/>
      <c r="F1245" s="833"/>
      <c r="G1245" s="834"/>
      <c r="H1245" s="49"/>
      <c r="I1245" s="50"/>
      <c r="J1245" s="866"/>
      <c r="K1245" s="867"/>
      <c r="L1245" s="51"/>
      <c r="M1245" s="52"/>
      <c r="N1245" s="52"/>
      <c r="O1245" s="52"/>
      <c r="P1245" s="52"/>
      <c r="Q1245" s="318">
        <f t="shared" si="1509"/>
        <v>0</v>
      </c>
      <c r="R1245" s="51"/>
      <c r="S1245" s="60"/>
      <c r="T1245" s="59"/>
      <c r="U1245" s="59"/>
      <c r="V1245" s="63"/>
      <c r="W1245" s="319">
        <f t="shared" si="1510"/>
        <v>0</v>
      </c>
      <c r="X1245" s="320">
        <f t="shared" si="1507"/>
        <v>0</v>
      </c>
      <c r="Y1245" s="325">
        <f t="shared" ref="Y1245:Y1260" si="1513">+IF(X1245="E","E",(W1245+X1245))</f>
        <v>0</v>
      </c>
      <c r="Z1245" s="51"/>
      <c r="AA1245" s="334">
        <f t="shared" ref="AA1245:AA1260" si="1514">+IF(Y1245="E","E",(Y1245-Z1245))</f>
        <v>0</v>
      </c>
      <c r="AB1245" s="327" t="str">
        <f>IF(A1245="A","√",IF('Formulario 1'!$D$11=8,IF('Cuadro de Personal'!Q1245&gt;30,"E",IF(Y1245&gt;48,"E","√")),IF(Y1245&gt;48,"E","√")))</f>
        <v>√</v>
      </c>
      <c r="AC1245" s="1">
        <f t="shared" si="1511"/>
        <v>1</v>
      </c>
      <c r="AE1245" s="1" t="str">
        <f t="shared" si="1490"/>
        <v/>
      </c>
      <c r="AF1245" s="1">
        <f t="shared" si="1433"/>
        <v>0</v>
      </c>
      <c r="AG1245" s="1">
        <f t="shared" ca="1" si="1438"/>
        <v>22</v>
      </c>
      <c r="AH1245" s="1" t="str">
        <f t="shared" si="1434"/>
        <v/>
      </c>
      <c r="AI1245" s="1" t="str">
        <f t="shared" si="1435"/>
        <v/>
      </c>
      <c r="AJ1245" s="1" t="str">
        <f t="shared" si="1436"/>
        <v/>
      </c>
      <c r="AL1245" s="167">
        <f t="shared" ref="AL1245:BE1245" si="1515">+IF($AE1245="CC",SUMIF($R1245:$V1245,AL$9,$R1264:$V1264),0)</f>
        <v>0</v>
      </c>
      <c r="AM1245" s="167">
        <f t="shared" si="1515"/>
        <v>0</v>
      </c>
      <c r="AN1245" s="167">
        <f t="shared" si="1515"/>
        <v>0</v>
      </c>
      <c r="AO1245" s="167">
        <f t="shared" si="1515"/>
        <v>0</v>
      </c>
      <c r="AP1245" s="167">
        <f t="shared" si="1515"/>
        <v>0</v>
      </c>
      <c r="AQ1245" s="167">
        <f t="shared" si="1515"/>
        <v>0</v>
      </c>
      <c r="AR1245" s="167">
        <f t="shared" si="1515"/>
        <v>0</v>
      </c>
      <c r="AS1245" s="167">
        <f t="shared" si="1515"/>
        <v>0</v>
      </c>
      <c r="AT1245" s="167">
        <f t="shared" si="1515"/>
        <v>0</v>
      </c>
      <c r="AU1245" s="167">
        <f t="shared" si="1515"/>
        <v>0</v>
      </c>
      <c r="AV1245" s="167">
        <f t="shared" si="1515"/>
        <v>0</v>
      </c>
      <c r="AW1245" s="167">
        <f t="shared" si="1515"/>
        <v>0</v>
      </c>
      <c r="AX1245" s="167">
        <f t="shared" si="1515"/>
        <v>0</v>
      </c>
      <c r="AY1245" s="167">
        <f t="shared" si="1515"/>
        <v>0</v>
      </c>
      <c r="AZ1245" s="167">
        <f t="shared" si="1515"/>
        <v>0</v>
      </c>
      <c r="BA1245" s="167">
        <f t="shared" si="1515"/>
        <v>0</v>
      </c>
      <c r="BB1245" s="167">
        <f t="shared" si="1515"/>
        <v>0</v>
      </c>
      <c r="BC1245" s="167">
        <f t="shared" si="1515"/>
        <v>0</v>
      </c>
      <c r="BD1245" s="167">
        <f t="shared" si="1515"/>
        <v>0</v>
      </c>
      <c r="BE1245" s="167">
        <f t="shared" si="1515"/>
        <v>0</v>
      </c>
      <c r="BG1245" s="167"/>
    </row>
    <row r="1246" spans="1:59">
      <c r="A1246" s="93"/>
      <c r="B1246" s="94"/>
      <c r="C1246" s="324">
        <v>4</v>
      </c>
      <c r="D1246" s="832"/>
      <c r="E1246" s="833"/>
      <c r="F1246" s="833"/>
      <c r="G1246" s="834"/>
      <c r="H1246" s="49"/>
      <c r="I1246" s="50"/>
      <c r="J1246" s="866"/>
      <c r="K1246" s="867"/>
      <c r="L1246" s="51"/>
      <c r="M1246" s="52"/>
      <c r="N1246" s="52"/>
      <c r="O1246" s="52"/>
      <c r="P1246" s="52"/>
      <c r="Q1246" s="318">
        <f t="shared" si="1509"/>
        <v>0</v>
      </c>
      <c r="R1246" s="51"/>
      <c r="S1246" s="60"/>
      <c r="T1246" s="59"/>
      <c r="U1246" s="59"/>
      <c r="V1246" s="63"/>
      <c r="W1246" s="319">
        <f t="shared" si="1510"/>
        <v>0</v>
      </c>
      <c r="X1246" s="320">
        <f t="shared" si="1507"/>
        <v>0</v>
      </c>
      <c r="Y1246" s="325">
        <f t="shared" si="1513"/>
        <v>0</v>
      </c>
      <c r="Z1246" s="51"/>
      <c r="AA1246" s="334">
        <f t="shared" si="1514"/>
        <v>0</v>
      </c>
      <c r="AB1246" s="327" t="str">
        <f>IF(A1246="A","√",IF('Formulario 1'!$D$11=8,IF('Cuadro de Personal'!Q1246&gt;30,"E",IF(Y1246&gt;48,"E","√")),IF(Y1246&gt;48,"E","√")))</f>
        <v>√</v>
      </c>
      <c r="AC1246" s="1">
        <f t="shared" si="1511"/>
        <v>1</v>
      </c>
      <c r="AE1246" s="1" t="str">
        <f t="shared" si="1490"/>
        <v/>
      </c>
      <c r="AF1246" s="1">
        <f t="shared" ref="AF1246:AF1309" si="1516">+IF(Z1273="Hoja de Cálculo",1,0)</f>
        <v>0</v>
      </c>
      <c r="AG1246" s="1">
        <f t="shared" ca="1" si="1438"/>
        <v>22</v>
      </c>
      <c r="AH1246" s="1" t="str">
        <f t="shared" ref="AH1246:AH1309" si="1517">+IF(AF1246=1,AG1246,"")</f>
        <v/>
      </c>
      <c r="AI1246" s="1" t="str">
        <f t="shared" ref="AI1246:AI1309" si="1518">+IF(AF1246=1,CONCATENATE("CP",AG1246),"")</f>
        <v/>
      </c>
      <c r="AJ1246" s="1" t="str">
        <f t="shared" ref="AJ1246:AJ1309" si="1519">+IF(AF1246=1,AB1246,"")</f>
        <v/>
      </c>
      <c r="AL1246" s="167">
        <f t="shared" ref="AL1246:BE1246" si="1520">+IF($AE1246="CC",SUMIF($R1246:$V1246,AL$9,$R1265:$V1265),0)</f>
        <v>0</v>
      </c>
      <c r="AM1246" s="167">
        <f t="shared" si="1520"/>
        <v>0</v>
      </c>
      <c r="AN1246" s="167">
        <f t="shared" si="1520"/>
        <v>0</v>
      </c>
      <c r="AO1246" s="167">
        <f t="shared" si="1520"/>
        <v>0</v>
      </c>
      <c r="AP1246" s="167">
        <f t="shared" si="1520"/>
        <v>0</v>
      </c>
      <c r="AQ1246" s="167">
        <f t="shared" si="1520"/>
        <v>0</v>
      </c>
      <c r="AR1246" s="167">
        <f t="shared" si="1520"/>
        <v>0</v>
      </c>
      <c r="AS1246" s="167">
        <f t="shared" si="1520"/>
        <v>0</v>
      </c>
      <c r="AT1246" s="167">
        <f t="shared" si="1520"/>
        <v>0</v>
      </c>
      <c r="AU1246" s="167">
        <f t="shared" si="1520"/>
        <v>0</v>
      </c>
      <c r="AV1246" s="167">
        <f t="shared" si="1520"/>
        <v>0</v>
      </c>
      <c r="AW1246" s="167">
        <f t="shared" si="1520"/>
        <v>0</v>
      </c>
      <c r="AX1246" s="167">
        <f t="shared" si="1520"/>
        <v>0</v>
      </c>
      <c r="AY1246" s="167">
        <f t="shared" si="1520"/>
        <v>0</v>
      </c>
      <c r="AZ1246" s="167">
        <f t="shared" si="1520"/>
        <v>0</v>
      </c>
      <c r="BA1246" s="167">
        <f t="shared" si="1520"/>
        <v>0</v>
      </c>
      <c r="BB1246" s="167">
        <f t="shared" si="1520"/>
        <v>0</v>
      </c>
      <c r="BC1246" s="167">
        <f t="shared" si="1520"/>
        <v>0</v>
      </c>
      <c r="BD1246" s="167">
        <f t="shared" si="1520"/>
        <v>0</v>
      </c>
      <c r="BE1246" s="167">
        <f t="shared" si="1520"/>
        <v>0</v>
      </c>
      <c r="BG1246" s="167"/>
    </row>
    <row r="1247" spans="1:59">
      <c r="A1247" s="93"/>
      <c r="B1247" s="94"/>
      <c r="C1247" s="324">
        <v>5</v>
      </c>
      <c r="D1247" s="832"/>
      <c r="E1247" s="833"/>
      <c r="F1247" s="833"/>
      <c r="G1247" s="834"/>
      <c r="H1247" s="49"/>
      <c r="I1247" s="50"/>
      <c r="J1247" s="866"/>
      <c r="K1247" s="867"/>
      <c r="L1247" s="51"/>
      <c r="M1247" s="52"/>
      <c r="N1247" s="52"/>
      <c r="O1247" s="52"/>
      <c r="P1247" s="52"/>
      <c r="Q1247" s="318">
        <f t="shared" si="1509"/>
        <v>0</v>
      </c>
      <c r="R1247" s="51"/>
      <c r="S1247" s="60"/>
      <c r="T1247" s="59"/>
      <c r="U1247" s="59"/>
      <c r="V1247" s="63"/>
      <c r="W1247" s="319">
        <f t="shared" si="1510"/>
        <v>0</v>
      </c>
      <c r="X1247" s="320">
        <f t="shared" si="1507"/>
        <v>0</v>
      </c>
      <c r="Y1247" s="325">
        <f t="shared" si="1513"/>
        <v>0</v>
      </c>
      <c r="Z1247" s="51"/>
      <c r="AA1247" s="334">
        <f t="shared" si="1514"/>
        <v>0</v>
      </c>
      <c r="AB1247" s="327" t="str">
        <f>IF(A1247="A","√",IF('Formulario 1'!$D$11=8,IF('Cuadro de Personal'!Q1247&gt;30,"E",IF(Y1247&gt;48,"E","√")),IF(Y1247&gt;48,"E","√")))</f>
        <v>√</v>
      </c>
      <c r="AC1247" s="1">
        <f t="shared" si="1511"/>
        <v>1</v>
      </c>
      <c r="AE1247" s="1" t="str">
        <f t="shared" si="1490"/>
        <v/>
      </c>
      <c r="AF1247" s="1">
        <f t="shared" si="1516"/>
        <v>0</v>
      </c>
      <c r="AG1247" s="1">
        <f t="shared" ref="AG1247:AG1310" ca="1" si="1521">+AG1246+AF1247</f>
        <v>22</v>
      </c>
      <c r="AH1247" s="1" t="str">
        <f t="shared" si="1517"/>
        <v/>
      </c>
      <c r="AI1247" s="1" t="str">
        <f t="shared" si="1518"/>
        <v/>
      </c>
      <c r="AJ1247" s="1" t="str">
        <f t="shared" si="1519"/>
        <v/>
      </c>
      <c r="AL1247" s="167">
        <f t="shared" ref="AL1247:BE1247" si="1522">+IF($AE1247="CC",SUMIF($R1247:$V1247,AL$9,$R1266:$V1266),0)</f>
        <v>0</v>
      </c>
      <c r="AM1247" s="167">
        <f t="shared" si="1522"/>
        <v>0</v>
      </c>
      <c r="AN1247" s="167">
        <f t="shared" si="1522"/>
        <v>0</v>
      </c>
      <c r="AO1247" s="167">
        <f t="shared" si="1522"/>
        <v>0</v>
      </c>
      <c r="AP1247" s="167">
        <f t="shared" si="1522"/>
        <v>0</v>
      </c>
      <c r="AQ1247" s="167">
        <f t="shared" si="1522"/>
        <v>0</v>
      </c>
      <c r="AR1247" s="167">
        <f t="shared" si="1522"/>
        <v>0</v>
      </c>
      <c r="AS1247" s="167">
        <f t="shared" si="1522"/>
        <v>0</v>
      </c>
      <c r="AT1247" s="167">
        <f t="shared" si="1522"/>
        <v>0</v>
      </c>
      <c r="AU1247" s="167">
        <f t="shared" si="1522"/>
        <v>0</v>
      </c>
      <c r="AV1247" s="167">
        <f t="shared" si="1522"/>
        <v>0</v>
      </c>
      <c r="AW1247" s="167">
        <f t="shared" si="1522"/>
        <v>0</v>
      </c>
      <c r="AX1247" s="167">
        <f t="shared" si="1522"/>
        <v>0</v>
      </c>
      <c r="AY1247" s="167">
        <f t="shared" si="1522"/>
        <v>0</v>
      </c>
      <c r="AZ1247" s="167">
        <f t="shared" si="1522"/>
        <v>0</v>
      </c>
      <c r="BA1247" s="167">
        <f t="shared" si="1522"/>
        <v>0</v>
      </c>
      <c r="BB1247" s="167">
        <f t="shared" si="1522"/>
        <v>0</v>
      </c>
      <c r="BC1247" s="167">
        <f t="shared" si="1522"/>
        <v>0</v>
      </c>
      <c r="BD1247" s="167">
        <f t="shared" si="1522"/>
        <v>0</v>
      </c>
      <c r="BE1247" s="167">
        <f t="shared" si="1522"/>
        <v>0</v>
      </c>
      <c r="BG1247" s="167"/>
    </row>
    <row r="1248" spans="1:59">
      <c r="A1248" s="93"/>
      <c r="B1248" s="94"/>
      <c r="C1248" s="324">
        <v>6</v>
      </c>
      <c r="D1248" s="832"/>
      <c r="E1248" s="833"/>
      <c r="F1248" s="833"/>
      <c r="G1248" s="834"/>
      <c r="H1248" s="49"/>
      <c r="I1248" s="50"/>
      <c r="J1248" s="866"/>
      <c r="K1248" s="867"/>
      <c r="L1248" s="51"/>
      <c r="M1248" s="52"/>
      <c r="N1248" s="52"/>
      <c r="O1248" s="52"/>
      <c r="P1248" s="52"/>
      <c r="Q1248" s="318">
        <f t="shared" si="1509"/>
        <v>0</v>
      </c>
      <c r="R1248" s="51"/>
      <c r="S1248" s="60"/>
      <c r="T1248" s="59"/>
      <c r="U1248" s="59"/>
      <c r="V1248" s="63"/>
      <c r="W1248" s="319">
        <f t="shared" si="1510"/>
        <v>0</v>
      </c>
      <c r="X1248" s="320">
        <f t="shared" si="1507"/>
        <v>0</v>
      </c>
      <c r="Y1248" s="325">
        <f t="shared" si="1513"/>
        <v>0</v>
      </c>
      <c r="Z1248" s="51"/>
      <c r="AA1248" s="334">
        <f t="shared" si="1514"/>
        <v>0</v>
      </c>
      <c r="AB1248" s="327" t="str">
        <f>IF(A1248="A","√",IF('Formulario 1'!$D$11=8,IF('Cuadro de Personal'!Q1248&gt;30,"E",IF(Y1248&gt;48,"E","√")),IF(Y1248&gt;48,"E","√")))</f>
        <v>√</v>
      </c>
      <c r="AC1248" s="1">
        <f t="shared" si="1511"/>
        <v>1</v>
      </c>
      <c r="AE1248" s="1" t="str">
        <f t="shared" si="1490"/>
        <v/>
      </c>
      <c r="AF1248" s="1">
        <f t="shared" si="1516"/>
        <v>0</v>
      </c>
      <c r="AG1248" s="1">
        <f t="shared" ca="1" si="1521"/>
        <v>22</v>
      </c>
      <c r="AH1248" s="1" t="str">
        <f t="shared" si="1517"/>
        <v/>
      </c>
      <c r="AI1248" s="1" t="str">
        <f t="shared" si="1518"/>
        <v/>
      </c>
      <c r="AJ1248" s="1" t="str">
        <f t="shared" si="1519"/>
        <v/>
      </c>
      <c r="AL1248" s="167">
        <f t="shared" ref="AL1248:BE1248" si="1523">+IF($AE1248="CC",SUMIF($R1248:$V1248,AL$9,$R1267:$V1267),0)</f>
        <v>0</v>
      </c>
      <c r="AM1248" s="167">
        <f t="shared" si="1523"/>
        <v>0</v>
      </c>
      <c r="AN1248" s="167">
        <f t="shared" si="1523"/>
        <v>0</v>
      </c>
      <c r="AO1248" s="167">
        <f t="shared" si="1523"/>
        <v>0</v>
      </c>
      <c r="AP1248" s="167">
        <f t="shared" si="1523"/>
        <v>0</v>
      </c>
      <c r="AQ1248" s="167">
        <f t="shared" si="1523"/>
        <v>0</v>
      </c>
      <c r="AR1248" s="167">
        <f t="shared" si="1523"/>
        <v>0</v>
      </c>
      <c r="AS1248" s="167">
        <f t="shared" si="1523"/>
        <v>0</v>
      </c>
      <c r="AT1248" s="167">
        <f t="shared" si="1523"/>
        <v>0</v>
      </c>
      <c r="AU1248" s="167">
        <f t="shared" si="1523"/>
        <v>0</v>
      </c>
      <c r="AV1248" s="167">
        <f t="shared" si="1523"/>
        <v>0</v>
      </c>
      <c r="AW1248" s="167">
        <f t="shared" si="1523"/>
        <v>0</v>
      </c>
      <c r="AX1248" s="167">
        <f t="shared" si="1523"/>
        <v>0</v>
      </c>
      <c r="AY1248" s="167">
        <f t="shared" si="1523"/>
        <v>0</v>
      </c>
      <c r="AZ1248" s="167">
        <f t="shared" si="1523"/>
        <v>0</v>
      </c>
      <c r="BA1248" s="167">
        <f t="shared" si="1523"/>
        <v>0</v>
      </c>
      <c r="BB1248" s="167">
        <f t="shared" si="1523"/>
        <v>0</v>
      </c>
      <c r="BC1248" s="167">
        <f t="shared" si="1523"/>
        <v>0</v>
      </c>
      <c r="BD1248" s="167">
        <f t="shared" si="1523"/>
        <v>0</v>
      </c>
      <c r="BE1248" s="167">
        <f t="shared" si="1523"/>
        <v>0</v>
      </c>
      <c r="BG1248" s="167"/>
    </row>
    <row r="1249" spans="1:62">
      <c r="A1249" s="93"/>
      <c r="B1249" s="94"/>
      <c r="C1249" s="324">
        <v>7</v>
      </c>
      <c r="D1249" s="832"/>
      <c r="E1249" s="833"/>
      <c r="F1249" s="833"/>
      <c r="G1249" s="834"/>
      <c r="H1249" s="49"/>
      <c r="I1249" s="50"/>
      <c r="J1249" s="866"/>
      <c r="K1249" s="867"/>
      <c r="L1249" s="51"/>
      <c r="M1249" s="52"/>
      <c r="N1249" s="52"/>
      <c r="O1249" s="52"/>
      <c r="P1249" s="52"/>
      <c r="Q1249" s="318">
        <f t="shared" si="1509"/>
        <v>0</v>
      </c>
      <c r="R1249" s="51"/>
      <c r="S1249" s="60"/>
      <c r="T1249" s="59"/>
      <c r="U1249" s="59"/>
      <c r="V1249" s="63"/>
      <c r="W1249" s="319">
        <f t="shared" si="1510"/>
        <v>0</v>
      </c>
      <c r="X1249" s="320">
        <f t="shared" si="1507"/>
        <v>0</v>
      </c>
      <c r="Y1249" s="325">
        <f t="shared" si="1513"/>
        <v>0</v>
      </c>
      <c r="Z1249" s="51"/>
      <c r="AA1249" s="334">
        <f t="shared" si="1514"/>
        <v>0</v>
      </c>
      <c r="AB1249" s="327" t="str">
        <f>IF(A1249="A","√",IF('Formulario 1'!$D$11=8,IF('Cuadro de Personal'!Q1249&gt;30,"E",IF(Y1249&gt;48,"E","√")),IF(Y1249&gt;48,"E","√")))</f>
        <v>√</v>
      </c>
      <c r="AC1249" s="1">
        <f t="shared" si="1511"/>
        <v>1</v>
      </c>
      <c r="AE1249" s="1" t="str">
        <f t="shared" si="1490"/>
        <v/>
      </c>
      <c r="AF1249" s="1">
        <f t="shared" si="1516"/>
        <v>0</v>
      </c>
      <c r="AG1249" s="1">
        <f t="shared" ca="1" si="1521"/>
        <v>22</v>
      </c>
      <c r="AH1249" s="1" t="str">
        <f t="shared" si="1517"/>
        <v/>
      </c>
      <c r="AI1249" s="1" t="str">
        <f t="shared" si="1518"/>
        <v/>
      </c>
      <c r="AJ1249" s="1" t="str">
        <f t="shared" si="1519"/>
        <v/>
      </c>
      <c r="AL1249" s="167">
        <f t="shared" ref="AL1249:BE1249" si="1524">+IF($AE1249="CC",SUMIF($R1249:$V1249,AL$9,$R1268:$V1268),0)</f>
        <v>0</v>
      </c>
      <c r="AM1249" s="167">
        <f t="shared" si="1524"/>
        <v>0</v>
      </c>
      <c r="AN1249" s="167">
        <f t="shared" si="1524"/>
        <v>0</v>
      </c>
      <c r="AO1249" s="167">
        <f t="shared" si="1524"/>
        <v>0</v>
      </c>
      <c r="AP1249" s="167">
        <f t="shared" si="1524"/>
        <v>0</v>
      </c>
      <c r="AQ1249" s="167">
        <f t="shared" si="1524"/>
        <v>0</v>
      </c>
      <c r="AR1249" s="167">
        <f t="shared" si="1524"/>
        <v>0</v>
      </c>
      <c r="AS1249" s="167">
        <f t="shared" si="1524"/>
        <v>0</v>
      </c>
      <c r="AT1249" s="167">
        <f t="shared" si="1524"/>
        <v>0</v>
      </c>
      <c r="AU1249" s="167">
        <f t="shared" si="1524"/>
        <v>0</v>
      </c>
      <c r="AV1249" s="167">
        <f t="shared" si="1524"/>
        <v>0</v>
      </c>
      <c r="AW1249" s="167">
        <f t="shared" si="1524"/>
        <v>0</v>
      </c>
      <c r="AX1249" s="167">
        <f t="shared" si="1524"/>
        <v>0</v>
      </c>
      <c r="AY1249" s="167">
        <f t="shared" si="1524"/>
        <v>0</v>
      </c>
      <c r="AZ1249" s="167">
        <f t="shared" si="1524"/>
        <v>0</v>
      </c>
      <c r="BA1249" s="167">
        <f t="shared" si="1524"/>
        <v>0</v>
      </c>
      <c r="BB1249" s="167">
        <f t="shared" si="1524"/>
        <v>0</v>
      </c>
      <c r="BC1249" s="167">
        <f t="shared" si="1524"/>
        <v>0</v>
      </c>
      <c r="BD1249" s="167">
        <f t="shared" si="1524"/>
        <v>0</v>
      </c>
      <c r="BE1249" s="167">
        <f t="shared" si="1524"/>
        <v>0</v>
      </c>
      <c r="BG1249" s="167"/>
    </row>
    <row r="1250" spans="1:62">
      <c r="A1250" s="93"/>
      <c r="B1250" s="94"/>
      <c r="C1250" s="324">
        <v>8</v>
      </c>
      <c r="D1250" s="832"/>
      <c r="E1250" s="833"/>
      <c r="F1250" s="833"/>
      <c r="G1250" s="834"/>
      <c r="H1250" s="49"/>
      <c r="I1250" s="50"/>
      <c r="J1250" s="866"/>
      <c r="K1250" s="867"/>
      <c r="L1250" s="51"/>
      <c r="M1250" s="52"/>
      <c r="N1250" s="52"/>
      <c r="O1250" s="52"/>
      <c r="P1250" s="52"/>
      <c r="Q1250" s="318">
        <f t="shared" si="1509"/>
        <v>0</v>
      </c>
      <c r="R1250" s="51"/>
      <c r="S1250" s="60"/>
      <c r="T1250" s="59"/>
      <c r="U1250" s="59"/>
      <c r="V1250" s="63"/>
      <c r="W1250" s="319">
        <f t="shared" si="1510"/>
        <v>0</v>
      </c>
      <c r="X1250" s="320">
        <f t="shared" si="1507"/>
        <v>0</v>
      </c>
      <c r="Y1250" s="325">
        <f t="shared" si="1513"/>
        <v>0</v>
      </c>
      <c r="Z1250" s="51"/>
      <c r="AA1250" s="334">
        <f t="shared" si="1514"/>
        <v>0</v>
      </c>
      <c r="AB1250" s="327" t="str">
        <f>IF(A1250="A","√",IF('Formulario 1'!$D$11=8,IF('Cuadro de Personal'!Q1250&gt;30,"E",IF(Y1250&gt;48,"E","√")),IF(Y1250&gt;48,"E","√")))</f>
        <v>√</v>
      </c>
      <c r="AC1250" s="1">
        <f t="shared" si="1511"/>
        <v>1</v>
      </c>
      <c r="AE1250" s="1" t="str">
        <f t="shared" si="1490"/>
        <v/>
      </c>
      <c r="AF1250" s="1">
        <f t="shared" si="1516"/>
        <v>0</v>
      </c>
      <c r="AG1250" s="1">
        <f t="shared" ca="1" si="1521"/>
        <v>22</v>
      </c>
      <c r="AH1250" s="1" t="str">
        <f t="shared" si="1517"/>
        <v/>
      </c>
      <c r="AI1250" s="1" t="str">
        <f t="shared" si="1518"/>
        <v/>
      </c>
      <c r="AJ1250" s="1" t="str">
        <f t="shared" si="1519"/>
        <v/>
      </c>
      <c r="AL1250" s="167">
        <f t="shared" ref="AL1250:BE1250" si="1525">+IF($AE1250="CC",SUMIF($R1250:$V1250,AL$9,$R1269:$V1269),0)</f>
        <v>0</v>
      </c>
      <c r="AM1250" s="167">
        <f t="shared" si="1525"/>
        <v>0</v>
      </c>
      <c r="AN1250" s="167">
        <f t="shared" si="1525"/>
        <v>0</v>
      </c>
      <c r="AO1250" s="167">
        <f t="shared" si="1525"/>
        <v>0</v>
      </c>
      <c r="AP1250" s="167">
        <f t="shared" si="1525"/>
        <v>0</v>
      </c>
      <c r="AQ1250" s="167">
        <f t="shared" si="1525"/>
        <v>0</v>
      </c>
      <c r="AR1250" s="167">
        <f t="shared" si="1525"/>
        <v>0</v>
      </c>
      <c r="AS1250" s="167">
        <f t="shared" si="1525"/>
        <v>0</v>
      </c>
      <c r="AT1250" s="167">
        <f t="shared" si="1525"/>
        <v>0</v>
      </c>
      <c r="AU1250" s="167">
        <f t="shared" si="1525"/>
        <v>0</v>
      </c>
      <c r="AV1250" s="167">
        <f t="shared" si="1525"/>
        <v>0</v>
      </c>
      <c r="AW1250" s="167">
        <f t="shared" si="1525"/>
        <v>0</v>
      </c>
      <c r="AX1250" s="167">
        <f t="shared" si="1525"/>
        <v>0</v>
      </c>
      <c r="AY1250" s="167">
        <f t="shared" si="1525"/>
        <v>0</v>
      </c>
      <c r="AZ1250" s="167">
        <f t="shared" si="1525"/>
        <v>0</v>
      </c>
      <c r="BA1250" s="167">
        <f t="shared" si="1525"/>
        <v>0</v>
      </c>
      <c r="BB1250" s="167">
        <f t="shared" si="1525"/>
        <v>0</v>
      </c>
      <c r="BC1250" s="167">
        <f t="shared" si="1525"/>
        <v>0</v>
      </c>
      <c r="BD1250" s="167">
        <f t="shared" si="1525"/>
        <v>0</v>
      </c>
      <c r="BE1250" s="167">
        <f t="shared" si="1525"/>
        <v>0</v>
      </c>
      <c r="BG1250" s="167"/>
    </row>
    <row r="1251" spans="1:62">
      <c r="A1251" s="93"/>
      <c r="B1251" s="94"/>
      <c r="C1251" s="324">
        <v>9</v>
      </c>
      <c r="D1251" s="832"/>
      <c r="E1251" s="833"/>
      <c r="F1251" s="833"/>
      <c r="G1251" s="834"/>
      <c r="H1251" s="49"/>
      <c r="I1251" s="50"/>
      <c r="J1251" s="866"/>
      <c r="K1251" s="867"/>
      <c r="L1251" s="51"/>
      <c r="M1251" s="52"/>
      <c r="N1251" s="52"/>
      <c r="O1251" s="52"/>
      <c r="P1251" s="52"/>
      <c r="Q1251" s="318">
        <f t="shared" si="1509"/>
        <v>0</v>
      </c>
      <c r="R1251" s="51"/>
      <c r="S1251" s="60"/>
      <c r="T1251" s="59"/>
      <c r="U1251" s="59"/>
      <c r="V1251" s="63"/>
      <c r="W1251" s="319">
        <f t="shared" si="1510"/>
        <v>0</v>
      </c>
      <c r="X1251" s="320">
        <f t="shared" si="1507"/>
        <v>0</v>
      </c>
      <c r="Y1251" s="325">
        <f t="shared" si="1513"/>
        <v>0</v>
      </c>
      <c r="Z1251" s="51"/>
      <c r="AA1251" s="334">
        <f t="shared" si="1514"/>
        <v>0</v>
      </c>
      <c r="AB1251" s="327" t="str">
        <f>IF(A1251="A","√",IF('Formulario 1'!$D$11=8,IF('Cuadro de Personal'!Q1251&gt;30,"E",IF(Y1251&gt;48,"E","√")),IF(Y1251&gt;48,"E","√")))</f>
        <v>√</v>
      </c>
      <c r="AC1251" s="1">
        <f t="shared" si="1511"/>
        <v>1</v>
      </c>
      <c r="AE1251" s="1" t="str">
        <f t="shared" si="1490"/>
        <v/>
      </c>
      <c r="AF1251" s="1">
        <f t="shared" si="1516"/>
        <v>0</v>
      </c>
      <c r="AG1251" s="1">
        <f t="shared" ca="1" si="1521"/>
        <v>22</v>
      </c>
      <c r="AH1251" s="1" t="str">
        <f t="shared" si="1517"/>
        <v/>
      </c>
      <c r="AI1251" s="1" t="str">
        <f t="shared" si="1518"/>
        <v/>
      </c>
      <c r="AJ1251" s="1" t="str">
        <f t="shared" si="1519"/>
        <v/>
      </c>
      <c r="AL1251" s="167">
        <f t="shared" ref="AL1251:BE1251" si="1526">+IF($AE1251="CC",SUMIF($R1251:$V1251,AL$9,$R1270:$V1270),0)</f>
        <v>0</v>
      </c>
      <c r="AM1251" s="167">
        <f t="shared" si="1526"/>
        <v>0</v>
      </c>
      <c r="AN1251" s="167">
        <f t="shared" si="1526"/>
        <v>0</v>
      </c>
      <c r="AO1251" s="167">
        <f t="shared" si="1526"/>
        <v>0</v>
      </c>
      <c r="AP1251" s="167">
        <f t="shared" si="1526"/>
        <v>0</v>
      </c>
      <c r="AQ1251" s="167">
        <f t="shared" si="1526"/>
        <v>0</v>
      </c>
      <c r="AR1251" s="167">
        <f t="shared" si="1526"/>
        <v>0</v>
      </c>
      <c r="AS1251" s="167">
        <f t="shared" si="1526"/>
        <v>0</v>
      </c>
      <c r="AT1251" s="167">
        <f t="shared" si="1526"/>
        <v>0</v>
      </c>
      <c r="AU1251" s="167">
        <f t="shared" si="1526"/>
        <v>0</v>
      </c>
      <c r="AV1251" s="167">
        <f t="shared" si="1526"/>
        <v>0</v>
      </c>
      <c r="AW1251" s="167">
        <f t="shared" si="1526"/>
        <v>0</v>
      </c>
      <c r="AX1251" s="167">
        <f t="shared" si="1526"/>
        <v>0</v>
      </c>
      <c r="AY1251" s="167">
        <f t="shared" si="1526"/>
        <v>0</v>
      </c>
      <c r="AZ1251" s="167">
        <f t="shared" si="1526"/>
        <v>0</v>
      </c>
      <c r="BA1251" s="167">
        <f t="shared" si="1526"/>
        <v>0</v>
      </c>
      <c r="BB1251" s="167">
        <f t="shared" si="1526"/>
        <v>0</v>
      </c>
      <c r="BC1251" s="167">
        <f t="shared" si="1526"/>
        <v>0</v>
      </c>
      <c r="BD1251" s="167">
        <f t="shared" si="1526"/>
        <v>0</v>
      </c>
      <c r="BE1251" s="167">
        <f t="shared" si="1526"/>
        <v>0</v>
      </c>
      <c r="BG1251" s="167"/>
    </row>
    <row r="1252" spans="1:62">
      <c r="A1252" s="93"/>
      <c r="B1252" s="94"/>
      <c r="C1252" s="324">
        <v>10</v>
      </c>
      <c r="D1252" s="832"/>
      <c r="E1252" s="833"/>
      <c r="F1252" s="833"/>
      <c r="G1252" s="834"/>
      <c r="H1252" s="49"/>
      <c r="I1252" s="50"/>
      <c r="J1252" s="866"/>
      <c r="K1252" s="867"/>
      <c r="L1252" s="51"/>
      <c r="M1252" s="52"/>
      <c r="N1252" s="52"/>
      <c r="O1252" s="52"/>
      <c r="P1252" s="52"/>
      <c r="Q1252" s="318">
        <f t="shared" si="1509"/>
        <v>0</v>
      </c>
      <c r="R1252" s="51"/>
      <c r="S1252" s="60"/>
      <c r="T1252" s="59"/>
      <c r="U1252" s="59"/>
      <c r="V1252" s="63"/>
      <c r="W1252" s="319">
        <f t="shared" si="1510"/>
        <v>0</v>
      </c>
      <c r="X1252" s="320">
        <f t="shared" si="1507"/>
        <v>0</v>
      </c>
      <c r="Y1252" s="325">
        <f t="shared" si="1513"/>
        <v>0</v>
      </c>
      <c r="Z1252" s="51"/>
      <c r="AA1252" s="334">
        <f t="shared" si="1514"/>
        <v>0</v>
      </c>
      <c r="AB1252" s="327" t="str">
        <f>IF(A1252="A","√",IF('Formulario 1'!$D$11=8,IF('Cuadro de Personal'!Q1252&gt;30,"E",IF(Y1252&gt;48,"E","√")),IF(Y1252&gt;48,"E","√")))</f>
        <v>√</v>
      </c>
      <c r="AC1252" s="1">
        <f t="shared" si="1511"/>
        <v>1</v>
      </c>
      <c r="AE1252" s="1" t="str">
        <f t="shared" si="1490"/>
        <v/>
      </c>
      <c r="AF1252" s="1">
        <f t="shared" si="1516"/>
        <v>0</v>
      </c>
      <c r="AG1252" s="1">
        <f t="shared" ca="1" si="1521"/>
        <v>22</v>
      </c>
      <c r="AH1252" s="1" t="str">
        <f t="shared" si="1517"/>
        <v/>
      </c>
      <c r="AI1252" s="1" t="str">
        <f t="shared" si="1518"/>
        <v/>
      </c>
      <c r="AJ1252" s="1" t="str">
        <f t="shared" si="1519"/>
        <v/>
      </c>
      <c r="AL1252" s="167">
        <f t="shared" ref="AL1252:BE1252" si="1527">+IF($AE1252="CC",SUMIF($R1252:$V1252,AL$9,$R1271:$V1271),0)</f>
        <v>0</v>
      </c>
      <c r="AM1252" s="167">
        <f t="shared" si="1527"/>
        <v>0</v>
      </c>
      <c r="AN1252" s="167">
        <f t="shared" si="1527"/>
        <v>0</v>
      </c>
      <c r="AO1252" s="167">
        <f t="shared" si="1527"/>
        <v>0</v>
      </c>
      <c r="AP1252" s="167">
        <f t="shared" si="1527"/>
        <v>0</v>
      </c>
      <c r="AQ1252" s="167">
        <f t="shared" si="1527"/>
        <v>0</v>
      </c>
      <c r="AR1252" s="167">
        <f t="shared" si="1527"/>
        <v>0</v>
      </c>
      <c r="AS1252" s="167">
        <f t="shared" si="1527"/>
        <v>0</v>
      </c>
      <c r="AT1252" s="167">
        <f t="shared" si="1527"/>
        <v>0</v>
      </c>
      <c r="AU1252" s="167">
        <f t="shared" si="1527"/>
        <v>0</v>
      </c>
      <c r="AV1252" s="167">
        <f t="shared" si="1527"/>
        <v>0</v>
      </c>
      <c r="AW1252" s="167">
        <f t="shared" si="1527"/>
        <v>0</v>
      </c>
      <c r="AX1252" s="167">
        <f t="shared" si="1527"/>
        <v>0</v>
      </c>
      <c r="AY1252" s="167">
        <f t="shared" si="1527"/>
        <v>0</v>
      </c>
      <c r="AZ1252" s="167">
        <f t="shared" si="1527"/>
        <v>0</v>
      </c>
      <c r="BA1252" s="167">
        <f t="shared" si="1527"/>
        <v>0</v>
      </c>
      <c r="BB1252" s="167">
        <f t="shared" si="1527"/>
        <v>0</v>
      </c>
      <c r="BC1252" s="167">
        <f t="shared" si="1527"/>
        <v>0</v>
      </c>
      <c r="BD1252" s="167">
        <f t="shared" si="1527"/>
        <v>0</v>
      </c>
      <c r="BE1252" s="167">
        <f t="shared" si="1527"/>
        <v>0</v>
      </c>
      <c r="BG1252" s="167"/>
    </row>
    <row r="1253" spans="1:62">
      <c r="A1253" s="93"/>
      <c r="B1253" s="94"/>
      <c r="C1253" s="324">
        <v>11</v>
      </c>
      <c r="D1253" s="832"/>
      <c r="E1253" s="833"/>
      <c r="F1253" s="833"/>
      <c r="G1253" s="834"/>
      <c r="H1253" s="49"/>
      <c r="I1253" s="50"/>
      <c r="J1253" s="866"/>
      <c r="K1253" s="867"/>
      <c r="L1253" s="51"/>
      <c r="M1253" s="52"/>
      <c r="N1253" s="52"/>
      <c r="O1253" s="52"/>
      <c r="P1253" s="52"/>
      <c r="Q1253" s="318">
        <f t="shared" si="1509"/>
        <v>0</v>
      </c>
      <c r="R1253" s="51"/>
      <c r="S1253" s="60"/>
      <c r="T1253" s="59"/>
      <c r="U1253" s="59"/>
      <c r="V1253" s="63"/>
      <c r="W1253" s="319">
        <f t="shared" si="1510"/>
        <v>0</v>
      </c>
      <c r="X1253" s="320">
        <f t="shared" si="1507"/>
        <v>0</v>
      </c>
      <c r="Y1253" s="325">
        <f t="shared" si="1513"/>
        <v>0</v>
      </c>
      <c r="Z1253" s="51"/>
      <c r="AA1253" s="334">
        <f t="shared" si="1514"/>
        <v>0</v>
      </c>
      <c r="AB1253" s="327" t="str">
        <f>IF(A1253="A","√",IF('Formulario 1'!$D$11=8,IF('Cuadro de Personal'!Q1253&gt;30,"E",IF(Y1253&gt;48,"E","√")),IF(Y1253&gt;48,"E","√")))</f>
        <v>√</v>
      </c>
      <c r="AC1253" s="1">
        <f t="shared" si="1511"/>
        <v>1</v>
      </c>
      <c r="AE1253" s="1" t="str">
        <f t="shared" si="1490"/>
        <v/>
      </c>
      <c r="AF1253" s="1">
        <f t="shared" si="1516"/>
        <v>0</v>
      </c>
      <c r="AG1253" s="1">
        <f t="shared" ca="1" si="1521"/>
        <v>22</v>
      </c>
      <c r="AH1253" s="1" t="str">
        <f t="shared" si="1517"/>
        <v/>
      </c>
      <c r="AI1253" s="1" t="str">
        <f t="shared" si="1518"/>
        <v/>
      </c>
      <c r="AJ1253" s="1" t="str">
        <f t="shared" si="1519"/>
        <v/>
      </c>
      <c r="AL1253" s="167">
        <f t="shared" ref="AL1253:BE1253" si="1528">+IF($AE1253="CC",SUMIF($R1253:$V1253,AL$9,$R1272:$V1272),0)</f>
        <v>0</v>
      </c>
      <c r="AM1253" s="167">
        <f t="shared" si="1528"/>
        <v>0</v>
      </c>
      <c r="AN1253" s="167">
        <f t="shared" si="1528"/>
        <v>0</v>
      </c>
      <c r="AO1253" s="167">
        <f t="shared" si="1528"/>
        <v>0</v>
      </c>
      <c r="AP1253" s="167">
        <f t="shared" si="1528"/>
        <v>0</v>
      </c>
      <c r="AQ1253" s="167">
        <f t="shared" si="1528"/>
        <v>0</v>
      </c>
      <c r="AR1253" s="167">
        <f t="shared" si="1528"/>
        <v>0</v>
      </c>
      <c r="AS1253" s="167">
        <f t="shared" si="1528"/>
        <v>0</v>
      </c>
      <c r="AT1253" s="167">
        <f t="shared" si="1528"/>
        <v>0</v>
      </c>
      <c r="AU1253" s="167">
        <f t="shared" si="1528"/>
        <v>0</v>
      </c>
      <c r="AV1253" s="167">
        <f t="shared" si="1528"/>
        <v>0</v>
      </c>
      <c r="AW1253" s="167">
        <f t="shared" si="1528"/>
        <v>0</v>
      </c>
      <c r="AX1253" s="167">
        <f t="shared" si="1528"/>
        <v>0</v>
      </c>
      <c r="AY1253" s="167">
        <f t="shared" si="1528"/>
        <v>0</v>
      </c>
      <c r="AZ1253" s="167">
        <f t="shared" si="1528"/>
        <v>0</v>
      </c>
      <c r="BA1253" s="167">
        <f t="shared" si="1528"/>
        <v>0</v>
      </c>
      <c r="BB1253" s="167">
        <f t="shared" si="1528"/>
        <v>0</v>
      </c>
      <c r="BC1253" s="167">
        <f t="shared" si="1528"/>
        <v>0</v>
      </c>
      <c r="BD1253" s="167">
        <f t="shared" si="1528"/>
        <v>0</v>
      </c>
      <c r="BE1253" s="167">
        <f t="shared" si="1528"/>
        <v>0</v>
      </c>
      <c r="BG1253" s="167"/>
    </row>
    <row r="1254" spans="1:62">
      <c r="A1254" s="93"/>
      <c r="B1254" s="94"/>
      <c r="C1254" s="324">
        <v>12</v>
      </c>
      <c r="D1254" s="832"/>
      <c r="E1254" s="833"/>
      <c r="F1254" s="833"/>
      <c r="G1254" s="834"/>
      <c r="H1254" s="49"/>
      <c r="I1254" s="50"/>
      <c r="J1254" s="866"/>
      <c r="K1254" s="867"/>
      <c r="L1254" s="51"/>
      <c r="M1254" s="52"/>
      <c r="N1254" s="52"/>
      <c r="O1254" s="52"/>
      <c r="P1254" s="52"/>
      <c r="Q1254" s="318">
        <f t="shared" si="1509"/>
        <v>0</v>
      </c>
      <c r="R1254" s="51"/>
      <c r="S1254" s="60"/>
      <c r="T1254" s="59"/>
      <c r="U1254" s="59"/>
      <c r="V1254" s="63"/>
      <c r="W1254" s="319">
        <f t="shared" si="1510"/>
        <v>0</v>
      </c>
      <c r="X1254" s="320">
        <f t="shared" si="1507"/>
        <v>0</v>
      </c>
      <c r="Y1254" s="325">
        <f t="shared" si="1513"/>
        <v>0</v>
      </c>
      <c r="Z1254" s="51"/>
      <c r="AA1254" s="334">
        <f t="shared" si="1514"/>
        <v>0</v>
      </c>
      <c r="AB1254" s="327" t="str">
        <f>IF(A1254="A","√",IF('Formulario 1'!$D$11=8,IF('Cuadro de Personal'!Q1254&gt;30,"E",IF(Y1254&gt;48,"E","√")),IF(Y1254&gt;48,"E","√")))</f>
        <v>√</v>
      </c>
      <c r="AC1254" s="1">
        <f t="shared" si="1511"/>
        <v>1</v>
      </c>
      <c r="AE1254" s="1" t="str">
        <f t="shared" si="1490"/>
        <v/>
      </c>
      <c r="AF1254" s="1">
        <f t="shared" si="1516"/>
        <v>0</v>
      </c>
      <c r="AG1254" s="1">
        <f t="shared" ca="1" si="1521"/>
        <v>22</v>
      </c>
      <c r="AH1254" s="1" t="str">
        <f t="shared" si="1517"/>
        <v/>
      </c>
      <c r="AI1254" s="1" t="str">
        <f t="shared" si="1518"/>
        <v/>
      </c>
      <c r="AJ1254" s="1" t="str">
        <f t="shared" si="1519"/>
        <v/>
      </c>
      <c r="AL1254" s="167">
        <f t="shared" ref="AL1254:BE1254" si="1529">+IF($AE1254="CC",SUMIF($R1254:$V1254,AL$9,$R1273:$V1273),0)</f>
        <v>0</v>
      </c>
      <c r="AM1254" s="167">
        <f t="shared" si="1529"/>
        <v>0</v>
      </c>
      <c r="AN1254" s="167">
        <f t="shared" si="1529"/>
        <v>0</v>
      </c>
      <c r="AO1254" s="167">
        <f t="shared" si="1529"/>
        <v>0</v>
      </c>
      <c r="AP1254" s="167">
        <f t="shared" si="1529"/>
        <v>0</v>
      </c>
      <c r="AQ1254" s="167">
        <f t="shared" si="1529"/>
        <v>0</v>
      </c>
      <c r="AR1254" s="167">
        <f t="shared" si="1529"/>
        <v>0</v>
      </c>
      <c r="AS1254" s="167">
        <f t="shared" si="1529"/>
        <v>0</v>
      </c>
      <c r="AT1254" s="167">
        <f t="shared" si="1529"/>
        <v>0</v>
      </c>
      <c r="AU1254" s="167">
        <f t="shared" si="1529"/>
        <v>0</v>
      </c>
      <c r="AV1254" s="167">
        <f t="shared" si="1529"/>
        <v>0</v>
      </c>
      <c r="AW1254" s="167">
        <f t="shared" si="1529"/>
        <v>0</v>
      </c>
      <c r="AX1254" s="167">
        <f t="shared" si="1529"/>
        <v>0</v>
      </c>
      <c r="AY1254" s="167">
        <f t="shared" si="1529"/>
        <v>0</v>
      </c>
      <c r="AZ1254" s="167">
        <f t="shared" si="1529"/>
        <v>0</v>
      </c>
      <c r="BA1254" s="167">
        <f t="shared" si="1529"/>
        <v>0</v>
      </c>
      <c r="BB1254" s="167">
        <f t="shared" si="1529"/>
        <v>0</v>
      </c>
      <c r="BC1254" s="167">
        <f t="shared" si="1529"/>
        <v>0</v>
      </c>
      <c r="BD1254" s="167">
        <f t="shared" si="1529"/>
        <v>0</v>
      </c>
      <c r="BE1254" s="167">
        <f t="shared" si="1529"/>
        <v>0</v>
      </c>
      <c r="BG1254" s="167"/>
    </row>
    <row r="1255" spans="1:62">
      <c r="A1255" s="93"/>
      <c r="B1255" s="94"/>
      <c r="C1255" s="324">
        <v>13</v>
      </c>
      <c r="D1255" s="832"/>
      <c r="E1255" s="833"/>
      <c r="F1255" s="833"/>
      <c r="G1255" s="834"/>
      <c r="H1255" s="49"/>
      <c r="I1255" s="50"/>
      <c r="J1255" s="866"/>
      <c r="K1255" s="867"/>
      <c r="L1255" s="51"/>
      <c r="M1255" s="52"/>
      <c r="N1255" s="52"/>
      <c r="O1255" s="52"/>
      <c r="P1255" s="52"/>
      <c r="Q1255" s="318">
        <f t="shared" si="1509"/>
        <v>0</v>
      </c>
      <c r="R1255" s="51"/>
      <c r="S1255" s="60"/>
      <c r="T1255" s="59"/>
      <c r="U1255" s="59"/>
      <c r="V1255" s="63"/>
      <c r="W1255" s="319">
        <f t="shared" si="1510"/>
        <v>0</v>
      </c>
      <c r="X1255" s="320">
        <f t="shared" si="1507"/>
        <v>0</v>
      </c>
      <c r="Y1255" s="325">
        <f t="shared" si="1513"/>
        <v>0</v>
      </c>
      <c r="Z1255" s="51"/>
      <c r="AA1255" s="334">
        <f t="shared" si="1514"/>
        <v>0</v>
      </c>
      <c r="AB1255" s="327" t="str">
        <f>IF(A1255="A","√",IF('Formulario 1'!$D$11=8,IF('Cuadro de Personal'!Q1255&gt;30,"E",IF(Y1255&gt;48,"E","√")),IF(Y1255&gt;48,"E","√")))</f>
        <v>√</v>
      </c>
      <c r="AC1255" s="1">
        <f t="shared" si="1511"/>
        <v>1</v>
      </c>
      <c r="AE1255" s="1" t="str">
        <f t="shared" si="1490"/>
        <v/>
      </c>
      <c r="AF1255" s="1">
        <f t="shared" si="1516"/>
        <v>0</v>
      </c>
      <c r="AG1255" s="1">
        <f t="shared" ca="1" si="1521"/>
        <v>22</v>
      </c>
      <c r="AH1255" s="1" t="str">
        <f t="shared" si="1517"/>
        <v/>
      </c>
      <c r="AI1255" s="1" t="str">
        <f t="shared" si="1518"/>
        <v/>
      </c>
      <c r="AJ1255" s="1" t="str">
        <f t="shared" si="1519"/>
        <v/>
      </c>
      <c r="AL1255" s="167">
        <f t="shared" ref="AL1255:BE1255" si="1530">+IF($AE1255="CC",SUMIF($R1255:$V1255,AL$9,$R1274:$V1274),0)</f>
        <v>0</v>
      </c>
      <c r="AM1255" s="167">
        <f t="shared" si="1530"/>
        <v>0</v>
      </c>
      <c r="AN1255" s="167">
        <f t="shared" si="1530"/>
        <v>0</v>
      </c>
      <c r="AO1255" s="167">
        <f t="shared" si="1530"/>
        <v>0</v>
      </c>
      <c r="AP1255" s="167">
        <f t="shared" si="1530"/>
        <v>0</v>
      </c>
      <c r="AQ1255" s="167">
        <f t="shared" si="1530"/>
        <v>0</v>
      </c>
      <c r="AR1255" s="167">
        <f t="shared" si="1530"/>
        <v>0</v>
      </c>
      <c r="AS1255" s="167">
        <f t="shared" si="1530"/>
        <v>0</v>
      </c>
      <c r="AT1255" s="167">
        <f t="shared" si="1530"/>
        <v>0</v>
      </c>
      <c r="AU1255" s="167">
        <f t="shared" si="1530"/>
        <v>0</v>
      </c>
      <c r="AV1255" s="167">
        <f t="shared" si="1530"/>
        <v>0</v>
      </c>
      <c r="AW1255" s="167">
        <f t="shared" si="1530"/>
        <v>0</v>
      </c>
      <c r="AX1255" s="167">
        <f t="shared" si="1530"/>
        <v>0</v>
      </c>
      <c r="AY1255" s="167">
        <f t="shared" si="1530"/>
        <v>0</v>
      </c>
      <c r="AZ1255" s="167">
        <f t="shared" si="1530"/>
        <v>0</v>
      </c>
      <c r="BA1255" s="167">
        <f t="shared" si="1530"/>
        <v>0</v>
      </c>
      <c r="BB1255" s="167">
        <f t="shared" si="1530"/>
        <v>0</v>
      </c>
      <c r="BC1255" s="167">
        <f t="shared" si="1530"/>
        <v>0</v>
      </c>
      <c r="BD1255" s="167">
        <f t="shared" si="1530"/>
        <v>0</v>
      </c>
      <c r="BE1255" s="167">
        <f t="shared" si="1530"/>
        <v>0</v>
      </c>
      <c r="BG1255" s="167"/>
    </row>
    <row r="1256" spans="1:62">
      <c r="A1256" s="93"/>
      <c r="B1256" s="94"/>
      <c r="C1256" s="324">
        <v>14</v>
      </c>
      <c r="D1256" s="832"/>
      <c r="E1256" s="833"/>
      <c r="F1256" s="833"/>
      <c r="G1256" s="834"/>
      <c r="H1256" s="49"/>
      <c r="I1256" s="50"/>
      <c r="J1256" s="866"/>
      <c r="K1256" s="867"/>
      <c r="L1256" s="51"/>
      <c r="M1256" s="52"/>
      <c r="N1256" s="52"/>
      <c r="O1256" s="52"/>
      <c r="P1256" s="52"/>
      <c r="Q1256" s="318">
        <f t="shared" si="1509"/>
        <v>0</v>
      </c>
      <c r="R1256" s="51"/>
      <c r="S1256" s="60"/>
      <c r="T1256" s="59"/>
      <c r="U1256" s="59"/>
      <c r="V1256" s="63"/>
      <c r="W1256" s="319">
        <f t="shared" si="1510"/>
        <v>0</v>
      </c>
      <c r="X1256" s="320">
        <f t="shared" si="1507"/>
        <v>0</v>
      </c>
      <c r="Y1256" s="325">
        <f t="shared" si="1513"/>
        <v>0</v>
      </c>
      <c r="Z1256" s="51"/>
      <c r="AA1256" s="334">
        <f t="shared" si="1514"/>
        <v>0</v>
      </c>
      <c r="AB1256" s="327" t="str">
        <f>IF(A1256="A","√",IF('Formulario 1'!$D$11=8,IF('Cuadro de Personal'!Q1256&gt;30,"E",IF(Y1256&gt;48,"E","√")),IF(Y1256&gt;48,"E","√")))</f>
        <v>√</v>
      </c>
      <c r="AC1256" s="1">
        <f t="shared" si="1511"/>
        <v>1</v>
      </c>
      <c r="AE1256" s="1" t="str">
        <f t="shared" si="1490"/>
        <v/>
      </c>
      <c r="AF1256" s="1">
        <f t="shared" si="1516"/>
        <v>0</v>
      </c>
      <c r="AG1256" s="1">
        <f t="shared" ca="1" si="1521"/>
        <v>22</v>
      </c>
      <c r="AH1256" s="1" t="str">
        <f t="shared" si="1517"/>
        <v/>
      </c>
      <c r="AI1256" s="1" t="str">
        <f t="shared" si="1518"/>
        <v/>
      </c>
      <c r="AJ1256" s="1" t="str">
        <f t="shared" si="1519"/>
        <v/>
      </c>
      <c r="AL1256" s="167">
        <f t="shared" ref="AL1256:BE1256" si="1531">+IF($AE1256="CC",SUMIF($R1256:$V1256,AL$9,$R1275:$V1275),0)</f>
        <v>0</v>
      </c>
      <c r="AM1256" s="167">
        <f t="shared" si="1531"/>
        <v>0</v>
      </c>
      <c r="AN1256" s="167">
        <f t="shared" si="1531"/>
        <v>0</v>
      </c>
      <c r="AO1256" s="167">
        <f t="shared" si="1531"/>
        <v>0</v>
      </c>
      <c r="AP1256" s="167">
        <f t="shared" si="1531"/>
        <v>0</v>
      </c>
      <c r="AQ1256" s="167">
        <f t="shared" si="1531"/>
        <v>0</v>
      </c>
      <c r="AR1256" s="167">
        <f t="shared" si="1531"/>
        <v>0</v>
      </c>
      <c r="AS1256" s="167">
        <f t="shared" si="1531"/>
        <v>0</v>
      </c>
      <c r="AT1256" s="167">
        <f t="shared" si="1531"/>
        <v>0</v>
      </c>
      <c r="AU1256" s="167">
        <f t="shared" si="1531"/>
        <v>0</v>
      </c>
      <c r="AV1256" s="167">
        <f t="shared" si="1531"/>
        <v>0</v>
      </c>
      <c r="AW1256" s="167">
        <f t="shared" si="1531"/>
        <v>0</v>
      </c>
      <c r="AX1256" s="167">
        <f t="shared" si="1531"/>
        <v>0</v>
      </c>
      <c r="AY1256" s="167">
        <f t="shared" si="1531"/>
        <v>0</v>
      </c>
      <c r="AZ1256" s="167">
        <f t="shared" si="1531"/>
        <v>0</v>
      </c>
      <c r="BA1256" s="167">
        <f t="shared" si="1531"/>
        <v>0</v>
      </c>
      <c r="BB1256" s="167">
        <f t="shared" si="1531"/>
        <v>0</v>
      </c>
      <c r="BC1256" s="167">
        <f t="shared" si="1531"/>
        <v>0</v>
      </c>
      <c r="BD1256" s="167">
        <f t="shared" si="1531"/>
        <v>0</v>
      </c>
      <c r="BE1256" s="167">
        <f t="shared" si="1531"/>
        <v>0</v>
      </c>
      <c r="BG1256" s="167"/>
    </row>
    <row r="1257" spans="1:62">
      <c r="A1257" s="93"/>
      <c r="B1257" s="94"/>
      <c r="C1257" s="324">
        <v>15</v>
      </c>
      <c r="D1257" s="832"/>
      <c r="E1257" s="833"/>
      <c r="F1257" s="833"/>
      <c r="G1257" s="834"/>
      <c r="H1257" s="49"/>
      <c r="I1257" s="50"/>
      <c r="J1257" s="866"/>
      <c r="K1257" s="867"/>
      <c r="L1257" s="51"/>
      <c r="M1257" s="52"/>
      <c r="N1257" s="52"/>
      <c r="O1257" s="52"/>
      <c r="P1257" s="52"/>
      <c r="Q1257" s="318">
        <f t="shared" si="1509"/>
        <v>0</v>
      </c>
      <c r="R1257" s="51"/>
      <c r="S1257" s="60"/>
      <c r="T1257" s="59"/>
      <c r="U1257" s="59"/>
      <c r="V1257" s="63"/>
      <c r="W1257" s="319">
        <f t="shared" si="1510"/>
        <v>0</v>
      </c>
      <c r="X1257" s="320">
        <f t="shared" si="1507"/>
        <v>0</v>
      </c>
      <c r="Y1257" s="325">
        <f t="shared" si="1513"/>
        <v>0</v>
      </c>
      <c r="Z1257" s="51"/>
      <c r="AA1257" s="334">
        <f t="shared" si="1514"/>
        <v>0</v>
      </c>
      <c r="AB1257" s="327" t="str">
        <f>IF(A1257="A","√",IF('Formulario 1'!$D$11=8,IF('Cuadro de Personal'!Q1257&gt;30,"E",IF(Y1257&gt;48,"E","√")),IF(Y1257&gt;48,"E","√")))</f>
        <v>√</v>
      </c>
      <c r="AC1257" s="1">
        <f t="shared" si="1511"/>
        <v>1</v>
      </c>
      <c r="AE1257" s="1" t="str">
        <f t="shared" si="1490"/>
        <v/>
      </c>
      <c r="AF1257" s="1">
        <f t="shared" si="1516"/>
        <v>0</v>
      </c>
      <c r="AG1257" s="1">
        <f t="shared" ca="1" si="1521"/>
        <v>22</v>
      </c>
      <c r="AH1257" s="1" t="str">
        <f t="shared" si="1517"/>
        <v/>
      </c>
      <c r="AI1257" s="1" t="str">
        <f t="shared" si="1518"/>
        <v/>
      </c>
      <c r="AJ1257" s="1" t="str">
        <f t="shared" si="1519"/>
        <v/>
      </c>
      <c r="AL1257" s="167">
        <f t="shared" ref="AL1257:BE1257" si="1532">+IF($AE1257="CC",SUMIF($R1257:$V1257,AL$9,$R1276:$V1276),0)</f>
        <v>0</v>
      </c>
      <c r="AM1257" s="167">
        <f t="shared" si="1532"/>
        <v>0</v>
      </c>
      <c r="AN1257" s="167">
        <f t="shared" si="1532"/>
        <v>0</v>
      </c>
      <c r="AO1257" s="167">
        <f t="shared" si="1532"/>
        <v>0</v>
      </c>
      <c r="AP1257" s="167">
        <f t="shared" si="1532"/>
        <v>0</v>
      </c>
      <c r="AQ1257" s="167">
        <f t="shared" si="1532"/>
        <v>0</v>
      </c>
      <c r="AR1257" s="167">
        <f t="shared" si="1532"/>
        <v>0</v>
      </c>
      <c r="AS1257" s="167">
        <f t="shared" si="1532"/>
        <v>0</v>
      </c>
      <c r="AT1257" s="167">
        <f t="shared" si="1532"/>
        <v>0</v>
      </c>
      <c r="AU1257" s="167">
        <f t="shared" si="1532"/>
        <v>0</v>
      </c>
      <c r="AV1257" s="167">
        <f t="shared" si="1532"/>
        <v>0</v>
      </c>
      <c r="AW1257" s="167">
        <f t="shared" si="1532"/>
        <v>0</v>
      </c>
      <c r="AX1257" s="167">
        <f t="shared" si="1532"/>
        <v>0</v>
      </c>
      <c r="AY1257" s="167">
        <f t="shared" si="1532"/>
        <v>0</v>
      </c>
      <c r="AZ1257" s="167">
        <f t="shared" si="1532"/>
        <v>0</v>
      </c>
      <c r="BA1257" s="167">
        <f t="shared" si="1532"/>
        <v>0</v>
      </c>
      <c r="BB1257" s="167">
        <f t="shared" si="1532"/>
        <v>0</v>
      </c>
      <c r="BC1257" s="167">
        <f t="shared" si="1532"/>
        <v>0</v>
      </c>
      <c r="BD1257" s="167">
        <f t="shared" si="1532"/>
        <v>0</v>
      </c>
      <c r="BE1257" s="167">
        <f t="shared" si="1532"/>
        <v>0</v>
      </c>
      <c r="BG1257" s="167"/>
    </row>
    <row r="1258" spans="1:62">
      <c r="A1258" s="93"/>
      <c r="B1258" s="94"/>
      <c r="C1258" s="324">
        <v>16</v>
      </c>
      <c r="D1258" s="832"/>
      <c r="E1258" s="833"/>
      <c r="F1258" s="833"/>
      <c r="G1258" s="834"/>
      <c r="H1258" s="49"/>
      <c r="I1258" s="50"/>
      <c r="J1258" s="866"/>
      <c r="K1258" s="867"/>
      <c r="L1258" s="51"/>
      <c r="M1258" s="52"/>
      <c r="N1258" s="52"/>
      <c r="O1258" s="52"/>
      <c r="P1258" s="52"/>
      <c r="Q1258" s="318">
        <f t="shared" si="1509"/>
        <v>0</v>
      </c>
      <c r="R1258" s="51"/>
      <c r="S1258" s="60"/>
      <c r="T1258" s="59"/>
      <c r="U1258" s="59"/>
      <c r="V1258" s="63"/>
      <c r="W1258" s="319">
        <f t="shared" si="1510"/>
        <v>0</v>
      </c>
      <c r="X1258" s="320">
        <f t="shared" si="1507"/>
        <v>0</v>
      </c>
      <c r="Y1258" s="325">
        <f t="shared" si="1513"/>
        <v>0</v>
      </c>
      <c r="Z1258" s="51"/>
      <c r="AA1258" s="334">
        <f t="shared" si="1514"/>
        <v>0</v>
      </c>
      <c r="AB1258" s="327" t="str">
        <f>IF(A1258="A","√",IF('Formulario 1'!$D$11=8,IF('Cuadro de Personal'!Q1258&gt;30,"E",IF(Y1258&gt;48,"E","√")),IF(Y1258&gt;48,"E","√")))</f>
        <v>√</v>
      </c>
      <c r="AC1258" s="1">
        <f t="shared" si="1511"/>
        <v>1</v>
      </c>
      <c r="AE1258" s="1" t="str">
        <f t="shared" si="1490"/>
        <v/>
      </c>
      <c r="AF1258" s="1">
        <f t="shared" si="1516"/>
        <v>0</v>
      </c>
      <c r="AG1258" s="1">
        <f t="shared" ca="1" si="1521"/>
        <v>22</v>
      </c>
      <c r="AH1258" s="1" t="str">
        <f t="shared" si="1517"/>
        <v/>
      </c>
      <c r="AI1258" s="1" t="str">
        <f t="shared" si="1518"/>
        <v/>
      </c>
      <c r="AJ1258" s="1" t="str">
        <f t="shared" si="1519"/>
        <v/>
      </c>
      <c r="AL1258" s="167">
        <f t="shared" ref="AL1258:BE1258" si="1533">+IF($AE1258="CC",SUMIF($R1258:$V1258,AL$9,$R1277:$V1277),0)</f>
        <v>0</v>
      </c>
      <c r="AM1258" s="167">
        <f t="shared" si="1533"/>
        <v>0</v>
      </c>
      <c r="AN1258" s="167">
        <f t="shared" si="1533"/>
        <v>0</v>
      </c>
      <c r="AO1258" s="167">
        <f t="shared" si="1533"/>
        <v>0</v>
      </c>
      <c r="AP1258" s="167">
        <f t="shared" si="1533"/>
        <v>0</v>
      </c>
      <c r="AQ1258" s="167">
        <f t="shared" si="1533"/>
        <v>0</v>
      </c>
      <c r="AR1258" s="167">
        <f t="shared" si="1533"/>
        <v>0</v>
      </c>
      <c r="AS1258" s="167">
        <f t="shared" si="1533"/>
        <v>0</v>
      </c>
      <c r="AT1258" s="167">
        <f t="shared" si="1533"/>
        <v>0</v>
      </c>
      <c r="AU1258" s="167">
        <f t="shared" si="1533"/>
        <v>0</v>
      </c>
      <c r="AV1258" s="167">
        <f t="shared" si="1533"/>
        <v>0</v>
      </c>
      <c r="AW1258" s="167">
        <f t="shared" si="1533"/>
        <v>0</v>
      </c>
      <c r="AX1258" s="167">
        <f t="shared" si="1533"/>
        <v>0</v>
      </c>
      <c r="AY1258" s="167">
        <f t="shared" si="1533"/>
        <v>0</v>
      </c>
      <c r="AZ1258" s="167">
        <f t="shared" si="1533"/>
        <v>0</v>
      </c>
      <c r="BA1258" s="167">
        <f t="shared" si="1533"/>
        <v>0</v>
      </c>
      <c r="BB1258" s="167">
        <f t="shared" si="1533"/>
        <v>0</v>
      </c>
      <c r="BC1258" s="167">
        <f t="shared" si="1533"/>
        <v>0</v>
      </c>
      <c r="BD1258" s="167">
        <f t="shared" si="1533"/>
        <v>0</v>
      </c>
      <c r="BE1258" s="167">
        <f t="shared" si="1533"/>
        <v>0</v>
      </c>
      <c r="BG1258" s="167"/>
    </row>
    <row r="1259" spans="1:62">
      <c r="A1259" s="93"/>
      <c r="B1259" s="94"/>
      <c r="C1259" s="324">
        <v>17</v>
      </c>
      <c r="D1259" s="832"/>
      <c r="E1259" s="833"/>
      <c r="F1259" s="833"/>
      <c r="G1259" s="834"/>
      <c r="H1259" s="49"/>
      <c r="I1259" s="50"/>
      <c r="J1259" s="866"/>
      <c r="K1259" s="867"/>
      <c r="L1259" s="51"/>
      <c r="M1259" s="52"/>
      <c r="N1259" s="52"/>
      <c r="O1259" s="52"/>
      <c r="P1259" s="52"/>
      <c r="Q1259" s="318">
        <f t="shared" si="1509"/>
        <v>0</v>
      </c>
      <c r="R1259" s="51"/>
      <c r="S1259" s="60"/>
      <c r="T1259" s="59"/>
      <c r="U1259" s="59"/>
      <c r="V1259" s="63"/>
      <c r="W1259" s="319">
        <f t="shared" si="1510"/>
        <v>0</v>
      </c>
      <c r="X1259" s="320">
        <f t="shared" si="1507"/>
        <v>0</v>
      </c>
      <c r="Y1259" s="325">
        <f t="shared" si="1513"/>
        <v>0</v>
      </c>
      <c r="Z1259" s="51"/>
      <c r="AA1259" s="334">
        <f t="shared" si="1514"/>
        <v>0</v>
      </c>
      <c r="AB1259" s="327" t="str">
        <f>IF(A1259="A","√",IF('Formulario 1'!$D$11=8,IF('Cuadro de Personal'!Q1259&gt;30,"E",IF(Y1259&gt;48,"E","√")),IF(Y1259&gt;48,"E","√")))</f>
        <v>√</v>
      </c>
      <c r="AC1259" s="1">
        <f t="shared" si="1511"/>
        <v>1</v>
      </c>
      <c r="AE1259" s="1" t="str">
        <f t="shared" si="1490"/>
        <v/>
      </c>
      <c r="AF1259" s="1">
        <f t="shared" si="1516"/>
        <v>0</v>
      </c>
      <c r="AG1259" s="1">
        <f t="shared" ca="1" si="1521"/>
        <v>22</v>
      </c>
      <c r="AH1259" s="1" t="str">
        <f t="shared" si="1517"/>
        <v/>
      </c>
      <c r="AI1259" s="1" t="str">
        <f t="shared" si="1518"/>
        <v/>
      </c>
      <c r="AJ1259" s="1" t="str">
        <f t="shared" si="1519"/>
        <v/>
      </c>
      <c r="AL1259" s="167">
        <f t="shared" ref="AL1259:BE1259" si="1534">+IF($AE1259="CC",SUMIF($R1259:$V1259,AL$9,$R1278:$V1278),0)</f>
        <v>0</v>
      </c>
      <c r="AM1259" s="167">
        <f t="shared" si="1534"/>
        <v>0</v>
      </c>
      <c r="AN1259" s="167">
        <f t="shared" si="1534"/>
        <v>0</v>
      </c>
      <c r="AO1259" s="167">
        <f t="shared" si="1534"/>
        <v>0</v>
      </c>
      <c r="AP1259" s="167">
        <f t="shared" si="1534"/>
        <v>0</v>
      </c>
      <c r="AQ1259" s="167">
        <f t="shared" si="1534"/>
        <v>0</v>
      </c>
      <c r="AR1259" s="167">
        <f t="shared" si="1534"/>
        <v>0</v>
      </c>
      <c r="AS1259" s="167">
        <f t="shared" si="1534"/>
        <v>0</v>
      </c>
      <c r="AT1259" s="167">
        <f t="shared" si="1534"/>
        <v>0</v>
      </c>
      <c r="AU1259" s="167">
        <f t="shared" si="1534"/>
        <v>0</v>
      </c>
      <c r="AV1259" s="167">
        <f t="shared" si="1534"/>
        <v>0</v>
      </c>
      <c r="AW1259" s="167">
        <f t="shared" si="1534"/>
        <v>0</v>
      </c>
      <c r="AX1259" s="167">
        <f t="shared" si="1534"/>
        <v>0</v>
      </c>
      <c r="AY1259" s="167">
        <f t="shared" si="1534"/>
        <v>0</v>
      </c>
      <c r="AZ1259" s="167">
        <f t="shared" si="1534"/>
        <v>0</v>
      </c>
      <c r="BA1259" s="167">
        <f t="shared" si="1534"/>
        <v>0</v>
      </c>
      <c r="BB1259" s="167">
        <f t="shared" si="1534"/>
        <v>0</v>
      </c>
      <c r="BC1259" s="167">
        <f t="shared" si="1534"/>
        <v>0</v>
      </c>
      <c r="BD1259" s="167">
        <f t="shared" si="1534"/>
        <v>0</v>
      </c>
      <c r="BE1259" s="167">
        <f t="shared" si="1534"/>
        <v>0</v>
      </c>
      <c r="BG1259" s="167"/>
    </row>
    <row r="1260" spans="1:62" ht="15.75" thickBot="1">
      <c r="A1260" s="95"/>
      <c r="B1260" s="96"/>
      <c r="C1260" s="328">
        <v>18</v>
      </c>
      <c r="D1260" s="858"/>
      <c r="E1260" s="859"/>
      <c r="F1260" s="859"/>
      <c r="G1260" s="860"/>
      <c r="H1260" s="53"/>
      <c r="I1260" s="54"/>
      <c r="J1260" s="861"/>
      <c r="K1260" s="862"/>
      <c r="L1260" s="55"/>
      <c r="M1260" s="56"/>
      <c r="N1260" s="56"/>
      <c r="O1260" s="56"/>
      <c r="P1260" s="56"/>
      <c r="Q1260" s="329">
        <f t="shared" si="1509"/>
        <v>0</v>
      </c>
      <c r="R1260" s="55"/>
      <c r="S1260" s="61"/>
      <c r="T1260" s="64"/>
      <c r="U1260" s="64"/>
      <c r="V1260" s="65"/>
      <c r="W1260" s="319">
        <f t="shared" si="1510"/>
        <v>0</v>
      </c>
      <c r="X1260" s="320">
        <f t="shared" si="1507"/>
        <v>0</v>
      </c>
      <c r="Y1260" s="330">
        <f t="shared" si="1513"/>
        <v>0</v>
      </c>
      <c r="Z1260" s="58"/>
      <c r="AA1260" s="335">
        <f t="shared" si="1514"/>
        <v>0</v>
      </c>
      <c r="AB1260" s="332" t="str">
        <f>IF(A1260="A","√",IF('Formulario 1'!$D$11=8,IF('Cuadro de Personal'!Q1260&gt;30,"E",IF(Y1260&gt;48,"E","√")),IF(Y1260&gt;48,"E","√")))</f>
        <v>√</v>
      </c>
      <c r="AC1260" s="1">
        <f t="shared" si="1511"/>
        <v>1</v>
      </c>
      <c r="AE1260" s="1" t="str">
        <f t="shared" si="1490"/>
        <v/>
      </c>
      <c r="AF1260" s="1">
        <f t="shared" si="1516"/>
        <v>0</v>
      </c>
      <c r="AG1260" s="1">
        <f t="shared" ca="1" si="1521"/>
        <v>22</v>
      </c>
      <c r="AH1260" s="1" t="str">
        <f t="shared" si="1517"/>
        <v/>
      </c>
      <c r="AI1260" s="1" t="str">
        <f t="shared" si="1518"/>
        <v/>
      </c>
      <c r="AJ1260" s="1" t="str">
        <f t="shared" si="1519"/>
        <v/>
      </c>
      <c r="AL1260" s="167">
        <f t="shared" ref="AL1260:BE1260" si="1535">+IF($AE1260="CC",SUMIF($R1260:$V1260,AL$9,$R1279:$V1279),0)</f>
        <v>0</v>
      </c>
      <c r="AM1260" s="167">
        <f t="shared" si="1535"/>
        <v>0</v>
      </c>
      <c r="AN1260" s="167">
        <f t="shared" si="1535"/>
        <v>0</v>
      </c>
      <c r="AO1260" s="167">
        <f t="shared" si="1535"/>
        <v>0</v>
      </c>
      <c r="AP1260" s="167">
        <f t="shared" si="1535"/>
        <v>0</v>
      </c>
      <c r="AQ1260" s="167">
        <f t="shared" si="1535"/>
        <v>0</v>
      </c>
      <c r="AR1260" s="167">
        <f t="shared" si="1535"/>
        <v>0</v>
      </c>
      <c r="AS1260" s="167">
        <f t="shared" si="1535"/>
        <v>0</v>
      </c>
      <c r="AT1260" s="167">
        <f t="shared" si="1535"/>
        <v>0</v>
      </c>
      <c r="AU1260" s="167">
        <f t="shared" si="1535"/>
        <v>0</v>
      </c>
      <c r="AV1260" s="167">
        <f t="shared" si="1535"/>
        <v>0</v>
      </c>
      <c r="AW1260" s="167">
        <f t="shared" si="1535"/>
        <v>0</v>
      </c>
      <c r="AX1260" s="167">
        <f t="shared" si="1535"/>
        <v>0</v>
      </c>
      <c r="AY1260" s="167">
        <f t="shared" si="1535"/>
        <v>0</v>
      </c>
      <c r="AZ1260" s="167">
        <f t="shared" si="1535"/>
        <v>0</v>
      </c>
      <c r="BA1260" s="167">
        <f t="shared" si="1535"/>
        <v>0</v>
      </c>
      <c r="BB1260" s="167">
        <f t="shared" si="1535"/>
        <v>0</v>
      </c>
      <c r="BC1260" s="167">
        <f t="shared" si="1535"/>
        <v>0</v>
      </c>
      <c r="BD1260" s="167">
        <f t="shared" si="1535"/>
        <v>0</v>
      </c>
      <c r="BE1260" s="167">
        <f t="shared" si="1535"/>
        <v>0</v>
      </c>
      <c r="BG1260" s="167"/>
    </row>
    <row r="1261" spans="1:62" ht="15.75" customHeight="1" thickBot="1">
      <c r="C1261" s="66"/>
      <c r="D1261" s="66"/>
      <c r="E1261" s="66"/>
      <c r="F1261" s="66"/>
      <c r="G1261" s="66"/>
      <c r="H1261" s="117"/>
      <c r="I1261" s="863" t="s">
        <v>959</v>
      </c>
      <c r="J1261" s="864"/>
      <c r="K1261" s="865"/>
      <c r="L1261" s="68">
        <f t="shared" ref="L1261:S1261" si="1536">+SUM(L1243:L1260)-SUMIF($A1243:$A1260,"A",L1243:L1260)</f>
        <v>0</v>
      </c>
      <c r="M1261" s="67">
        <f t="shared" si="1536"/>
        <v>0</v>
      </c>
      <c r="N1261" s="67">
        <f t="shared" si="1536"/>
        <v>0</v>
      </c>
      <c r="O1261" s="67">
        <f t="shared" si="1536"/>
        <v>0</v>
      </c>
      <c r="P1261" s="67">
        <f t="shared" si="1536"/>
        <v>0</v>
      </c>
      <c r="Q1261" s="69">
        <f t="shared" si="1536"/>
        <v>0</v>
      </c>
      <c r="R1261" s="158">
        <f t="shared" si="1536"/>
        <v>0</v>
      </c>
      <c r="S1261" s="116">
        <f t="shared" si="1536"/>
        <v>0</v>
      </c>
      <c r="T1261" s="116">
        <f>+SUM(T1243:T1260)-SUMIF($A1243:$A1260,"A",T1243:T1260)</f>
        <v>0</v>
      </c>
      <c r="U1261" s="116">
        <f>+SUM(U1243:U1260)-SUMIF($A1243:$A1260,"A",U1243:U1260)</f>
        <v>0</v>
      </c>
      <c r="V1261" s="73">
        <f>+SUM(V1243:V1260)-SUMIF($A1243:$A1260,"A",V1243:V1260)</f>
        <v>0</v>
      </c>
      <c r="W1261" s="70">
        <f>+SUM(Q1261:V1261)</f>
        <v>0</v>
      </c>
      <c r="X1261" s="71">
        <f>+SUM(X1243:X1260)</f>
        <v>0</v>
      </c>
      <c r="Y1261" s="71">
        <f>+SUM(Y1243:Y1260)-SUMIF($A1243:$A1260,"A",Y1243:Y1260)</f>
        <v>0</v>
      </c>
      <c r="Z1261" s="72">
        <f>+SUM(Z1243:Z1260)</f>
        <v>0</v>
      </c>
      <c r="AA1261" s="73">
        <f>+SUM(AA1243:AA1260)-SUMIF($A1243:$A1260,"A",AA1243:AA1260)</f>
        <v>0</v>
      </c>
      <c r="AB1261" s="301" t="str">
        <f>IF($C1240="n.a.","√",IF(AND(Q1263="√",D1265=E1265,F1265=G1265),IF(B1262="Coordinador de Departamento: asignado",IF(AC1261=18,"√","Er"),IF(B1262="",IF(AC1261=18,"√","Er"),"Er")),"Er"))</f>
        <v>√</v>
      </c>
      <c r="AC1261" s="1">
        <f>+SUM(AC1243:AC1260)</f>
        <v>18</v>
      </c>
      <c r="AE1261" s="1" t="str">
        <f t="shared" si="1490"/>
        <v/>
      </c>
      <c r="AF1261" s="1">
        <f t="shared" si="1516"/>
        <v>1</v>
      </c>
      <c r="AG1261" s="1">
        <f t="shared" ca="1" si="1521"/>
        <v>23</v>
      </c>
      <c r="AH1261" s="1">
        <f t="shared" ca="1" si="1517"/>
        <v>23</v>
      </c>
      <c r="AI1261" s="1" t="str">
        <f t="shared" ca="1" si="1518"/>
        <v>CP23</v>
      </c>
      <c r="AJ1261" s="1" t="str">
        <f t="shared" si="1519"/>
        <v>√</v>
      </c>
      <c r="AL1261" s="167">
        <f t="shared" ref="AL1261:BE1261" si="1537">+IF($AE1261="CC",SUMIF($R1261:$V1261,AL$9,$R1280:$V1280),0)</f>
        <v>0</v>
      </c>
      <c r="AM1261" s="167">
        <f t="shared" si="1537"/>
        <v>0</v>
      </c>
      <c r="AN1261" s="167">
        <f t="shared" si="1537"/>
        <v>0</v>
      </c>
      <c r="AO1261" s="167">
        <f t="shared" si="1537"/>
        <v>0</v>
      </c>
      <c r="AP1261" s="167">
        <f t="shared" si="1537"/>
        <v>0</v>
      </c>
      <c r="AQ1261" s="167">
        <f t="shared" si="1537"/>
        <v>0</v>
      </c>
      <c r="AR1261" s="167">
        <f t="shared" si="1537"/>
        <v>0</v>
      </c>
      <c r="AS1261" s="167">
        <f t="shared" si="1537"/>
        <v>0</v>
      </c>
      <c r="AT1261" s="167">
        <f t="shared" si="1537"/>
        <v>0</v>
      </c>
      <c r="AU1261" s="167">
        <f t="shared" si="1537"/>
        <v>0</v>
      </c>
      <c r="AV1261" s="167">
        <f t="shared" si="1537"/>
        <v>0</v>
      </c>
      <c r="AW1261" s="167">
        <f t="shared" si="1537"/>
        <v>0</v>
      </c>
      <c r="AX1261" s="167">
        <f t="shared" si="1537"/>
        <v>0</v>
      </c>
      <c r="AY1261" s="167">
        <f t="shared" si="1537"/>
        <v>0</v>
      </c>
      <c r="AZ1261" s="167">
        <f t="shared" si="1537"/>
        <v>0</v>
      </c>
      <c r="BA1261" s="167">
        <f t="shared" si="1537"/>
        <v>0</v>
      </c>
      <c r="BB1261" s="167">
        <f t="shared" si="1537"/>
        <v>0</v>
      </c>
      <c r="BC1261" s="167">
        <f t="shared" si="1537"/>
        <v>0</v>
      </c>
      <c r="BD1261" s="167">
        <f t="shared" si="1537"/>
        <v>0</v>
      </c>
      <c r="BE1261" s="167">
        <f t="shared" si="1537"/>
        <v>0</v>
      </c>
      <c r="BH1261" s="308">
        <f>+X1261</f>
        <v>0</v>
      </c>
    </row>
    <row r="1262" spans="1:62" ht="15.75" customHeight="1">
      <c r="B1262" s="912" t="str">
        <f>IF($C1240="n.a.","",IF(LOOKUP(A1233,'Hoja de Cálculo'!$S$20:$S$45,'Hoja de Cálculo'!$AD$20:$AD$45)=0,"",IF(A1263="","Coordinador de Departamento: sin asignar","Coordinador de Departamento: asignado")))</f>
        <v/>
      </c>
      <c r="C1262" s="913"/>
      <c r="D1262" s="913"/>
      <c r="E1262" s="913"/>
      <c r="F1262" s="913"/>
      <c r="G1262" s="914"/>
      <c r="I1262" s="915" t="s">
        <v>954</v>
      </c>
      <c r="J1262" s="916"/>
      <c r="K1262" s="917"/>
      <c r="L1262" s="75">
        <f>IF($C1240="n.a.","n.a.",LOOKUP($A1233,'Hoja de Cálculo'!$S$20:$S$45,'Hoja de Cálculo'!W$20:W$45))</f>
        <v>0</v>
      </c>
      <c r="M1262" s="74">
        <f>IF($C1240="n.a.","n.a.",LOOKUP($A1233,'Hoja de Cálculo'!$S$20:$S$45,'Hoja de Cálculo'!X$20:X$45))</f>
        <v>0</v>
      </c>
      <c r="N1262" s="74">
        <f>IF($C1240="n.a.","n.a.",LOOKUP($A1233,'Hoja de Cálculo'!$S$20:$S$45,'Hoja de Cálculo'!Y$20:Y$45))</f>
        <v>0</v>
      </c>
      <c r="O1262" s="74">
        <f>IF($C1240="n.a.","n.a.",LOOKUP($A1233,'Hoja de Cálculo'!$S$20:$S$45,'Hoja de Cálculo'!Z$20:Z$45))</f>
        <v>0</v>
      </c>
      <c r="P1262" s="74">
        <f>IF($C1240="n.a.","n.a.",LOOKUP($A1233,'Hoja de Cálculo'!$S$20:$S$45,'Hoja de Cálculo'!AA$20:AA$45))</f>
        <v>0</v>
      </c>
      <c r="Q1262" s="76">
        <f>+SUM(L1262:P1262)</f>
        <v>0</v>
      </c>
      <c r="R1262" s="77" t="str">
        <f>+IF(R1242=2,LOOKUP($A1233,'Hoja de Cálculo'!$S$20:$S$45,'Hoja de Cálculo'!$AD$20:$AD$45),"")</f>
        <v/>
      </c>
      <c r="S1262" s="77">
        <f>+IF(S1242=2,LOOKUP($A1233,'Hoja de Cálculo'!$S$20:$S$45,'Hoja de Cálculo'!$AD$20:$AD$45),"")</f>
        <v>0</v>
      </c>
      <c r="T1262" s="77" t="str">
        <f>+IF(T1242=2,LOOKUP($A1233,'Hoja de Cálculo'!$S$20:$S$45,'Hoja de Cálculo'!$AD$20:$AD$45),"")</f>
        <v/>
      </c>
      <c r="U1262" s="77" t="str">
        <f>+IF(U1242=2,LOOKUP($A1233,'Hoja de Cálculo'!$S$20:$S$45,'Hoja de Cálculo'!$AD$20:$AD$45),"")</f>
        <v/>
      </c>
      <c r="V1262" s="77" t="str">
        <f>+IF(V1242=2,LOOKUP($A1233,'Hoja de Cálculo'!$S$20:$S$45,'Hoja de Cálculo'!$AD$20:$AD$45),"")</f>
        <v/>
      </c>
      <c r="W1262" s="70"/>
      <c r="X1262" s="77"/>
      <c r="Y1262" s="77"/>
      <c r="Z1262" s="77"/>
      <c r="AA1262" s="77"/>
      <c r="AE1262" s="1" t="str">
        <f t="shared" si="1490"/>
        <v/>
      </c>
      <c r="AF1262" s="1">
        <f t="shared" si="1516"/>
        <v>0</v>
      </c>
      <c r="AG1262" s="1">
        <f t="shared" ca="1" si="1521"/>
        <v>23</v>
      </c>
      <c r="AH1262" s="1" t="str">
        <f t="shared" si="1517"/>
        <v/>
      </c>
      <c r="AI1262" s="1" t="str">
        <f t="shared" si="1518"/>
        <v/>
      </c>
      <c r="AJ1262" s="1" t="str">
        <f t="shared" si="1519"/>
        <v/>
      </c>
      <c r="AL1262" s="167">
        <f t="shared" ref="AL1262:BE1262" si="1538">+IF($AE1262="CC",SUMIF($R1262:$V1262,AL$9,$R1281:$V1281),0)</f>
        <v>0</v>
      </c>
      <c r="AM1262" s="167">
        <f t="shared" si="1538"/>
        <v>0</v>
      </c>
      <c r="AN1262" s="167">
        <f t="shared" si="1538"/>
        <v>0</v>
      </c>
      <c r="AO1262" s="167">
        <f t="shared" si="1538"/>
        <v>0</v>
      </c>
      <c r="AP1262" s="167">
        <f t="shared" si="1538"/>
        <v>0</v>
      </c>
      <c r="AQ1262" s="167">
        <f t="shared" si="1538"/>
        <v>0</v>
      </c>
      <c r="AR1262" s="167">
        <f t="shared" si="1538"/>
        <v>0</v>
      </c>
      <c r="AS1262" s="167">
        <f t="shared" si="1538"/>
        <v>0</v>
      </c>
      <c r="AT1262" s="167">
        <f t="shared" si="1538"/>
        <v>0</v>
      </c>
      <c r="AU1262" s="167">
        <f t="shared" si="1538"/>
        <v>0</v>
      </c>
      <c r="AV1262" s="167">
        <f t="shared" si="1538"/>
        <v>0</v>
      </c>
      <c r="AW1262" s="167">
        <f t="shared" si="1538"/>
        <v>0</v>
      </c>
      <c r="AX1262" s="167">
        <f t="shared" si="1538"/>
        <v>0</v>
      </c>
      <c r="AY1262" s="167">
        <f t="shared" si="1538"/>
        <v>0</v>
      </c>
      <c r="AZ1262" s="167">
        <f t="shared" si="1538"/>
        <v>0</v>
      </c>
      <c r="BA1262" s="167">
        <f t="shared" si="1538"/>
        <v>0</v>
      </c>
      <c r="BB1262" s="167">
        <f t="shared" si="1538"/>
        <v>0</v>
      </c>
      <c r="BC1262" s="167">
        <f t="shared" si="1538"/>
        <v>0</v>
      </c>
      <c r="BD1262" s="167">
        <f t="shared" si="1538"/>
        <v>0</v>
      </c>
      <c r="BE1262" s="167">
        <f t="shared" si="1538"/>
        <v>0</v>
      </c>
    </row>
    <row r="1263" spans="1:62" ht="15" customHeight="1" thickBot="1">
      <c r="A1263" s="119">
        <f>+IF(R1263="√",1,IF(S1263="√",1,IF(T1263="√",1,IF(U1263="√",1,IF(V1263="√",1,"")))))</f>
        <v>1</v>
      </c>
      <c r="B1263" s="918" t="str">
        <f>+IF('Formulario 1'!$E$60=2,"",IF(OR(C1240="Educación Física",C1240="Educación Musical",C1240="Educación Religiosa",C1240="Informática Educativa"),IF(D1265=E1265,"Lecciones de Taller Prevocacional asignadas",IF(D1265&gt;E1265,"Lecciones de Taller Prevocacional sin asignar","Lecciones de Taller Prevocacional sobreasignadas")),""))</f>
        <v/>
      </c>
      <c r="C1263" s="919"/>
      <c r="D1263" s="919"/>
      <c r="E1263" s="919"/>
      <c r="F1263" s="919"/>
      <c r="G1263" s="920"/>
      <c r="H1263" s="66"/>
      <c r="I1263" s="849" t="s">
        <v>937</v>
      </c>
      <c r="J1263" s="850"/>
      <c r="K1263" s="851" t="s">
        <v>938</v>
      </c>
      <c r="L1263" s="80" t="str">
        <f>IF(L1262="n.a.","n.a.",IF(L1261&gt;L1262,"E",IF(L1261&lt;L1262,"S","√")))</f>
        <v>√</v>
      </c>
      <c r="M1263" s="79" t="str">
        <f>IF(M1262="n.a.","n.a.",IF(M1261&gt;M1262,"E",IF(M1261&lt;M1262,"S","√")))</f>
        <v>√</v>
      </c>
      <c r="N1263" s="79" t="str">
        <f>IF(N1262="n.a.","n.a.",IF(N1261&gt;N1262,"E",IF(N1261&lt;N1262,"S","√")))</f>
        <v>√</v>
      </c>
      <c r="O1263" s="79" t="str">
        <f>IF(O1262="n.a.","n.a.",IF(O1261&gt;O1262,"E",IF(O1261&lt;O1262,"S","√")))</f>
        <v>√</v>
      </c>
      <c r="P1263" s="79" t="str">
        <f>IF(P1262="n.a.","n.a.",IF(P1261&gt;P1262,"E",IF(P1261&lt;P1262,"S","√")))</f>
        <v>√</v>
      </c>
      <c r="Q1263" s="81" t="str">
        <f>IF($C1240="n.a.","n.a.",IF(L1263="√",IF(M1263="√",IF(N1263="√",IF(O1263="√",IF(P1263="√","√","Er"),"Er"),"Er"),"Er"),"Er"))</f>
        <v>√</v>
      </c>
      <c r="R1263" s="118" t="str">
        <f>IF(R1242=2,IF(R1261&gt;R1262,"E",IF(R1261&lt;R1262,"S","√")),"")</f>
        <v/>
      </c>
      <c r="S1263" s="118" t="str">
        <f>IF(S1242=2,IF(S1261&gt;S1262,"E",IF(S1261&lt;S1262,"S","√")),"")</f>
        <v>√</v>
      </c>
      <c r="T1263" s="118" t="str">
        <f>IF(T1242=2,IF(T1261&gt;T1262,"E",IF(T1261&lt;T1262,"S","√")),"")</f>
        <v/>
      </c>
      <c r="U1263" s="118" t="str">
        <f>IF(U1242=2,IF(U1261&gt;U1262,"E",IF(U1261&lt;U1262,"S","√")),"")</f>
        <v/>
      </c>
      <c r="V1263" s="118" t="str">
        <f>IF(V1242=2,IF(V1261&gt;V1262,"E",IF(V1261&lt;V1262,"S","√")),"")</f>
        <v/>
      </c>
      <c r="AE1263" s="1" t="str">
        <f t="shared" si="1490"/>
        <v/>
      </c>
      <c r="AF1263" s="1">
        <f t="shared" si="1516"/>
        <v>0</v>
      </c>
      <c r="AG1263" s="1">
        <f t="shared" ca="1" si="1521"/>
        <v>23</v>
      </c>
      <c r="AH1263" s="1" t="str">
        <f t="shared" si="1517"/>
        <v/>
      </c>
      <c r="AI1263" s="1" t="str">
        <f t="shared" si="1518"/>
        <v/>
      </c>
      <c r="AJ1263" s="1" t="str">
        <f t="shared" si="1519"/>
        <v/>
      </c>
      <c r="AL1263" s="167">
        <f t="shared" ref="AL1263:BE1263" si="1539">+IF($AE1263="CC",SUMIF($R1263:$V1263,AL$9,$R1282:$V1282),0)</f>
        <v>0</v>
      </c>
      <c r="AM1263" s="167">
        <f t="shared" si="1539"/>
        <v>0</v>
      </c>
      <c r="AN1263" s="167">
        <f t="shared" si="1539"/>
        <v>0</v>
      </c>
      <c r="AO1263" s="167">
        <f t="shared" si="1539"/>
        <v>0</v>
      </c>
      <c r="AP1263" s="167">
        <f t="shared" si="1539"/>
        <v>0</v>
      </c>
      <c r="AQ1263" s="167">
        <f t="shared" si="1539"/>
        <v>0</v>
      </c>
      <c r="AR1263" s="167">
        <f t="shared" si="1539"/>
        <v>0</v>
      </c>
      <c r="AS1263" s="167">
        <f t="shared" si="1539"/>
        <v>0</v>
      </c>
      <c r="AT1263" s="167">
        <f t="shared" si="1539"/>
        <v>0</v>
      </c>
      <c r="AU1263" s="167">
        <f t="shared" si="1539"/>
        <v>0</v>
      </c>
      <c r="AV1263" s="167">
        <f t="shared" si="1539"/>
        <v>0</v>
      </c>
      <c r="AW1263" s="167">
        <f t="shared" si="1539"/>
        <v>0</v>
      </c>
      <c r="AX1263" s="167">
        <f t="shared" si="1539"/>
        <v>0</v>
      </c>
      <c r="AY1263" s="167">
        <f t="shared" si="1539"/>
        <v>0</v>
      </c>
      <c r="AZ1263" s="167">
        <f t="shared" si="1539"/>
        <v>0</v>
      </c>
      <c r="BA1263" s="167">
        <f t="shared" si="1539"/>
        <v>0</v>
      </c>
      <c r="BB1263" s="167">
        <f t="shared" si="1539"/>
        <v>0</v>
      </c>
      <c r="BC1263" s="167">
        <f t="shared" si="1539"/>
        <v>0</v>
      </c>
      <c r="BD1263" s="167">
        <f t="shared" si="1539"/>
        <v>0</v>
      </c>
      <c r="BE1263" s="167">
        <f t="shared" si="1539"/>
        <v>0</v>
      </c>
    </row>
    <row r="1264" spans="1:62" ht="15" customHeight="1" thickBot="1">
      <c r="A1264" s="119"/>
      <c r="B1264" s="921" t="str">
        <f>+IF('Formulario 1'!$E$64=2,"",IF('Cuadro de Personal'!F1265=0,"",IF('Cuadro de Personal'!F1265&lt;'Cuadro de Personal'!G1265,"Lecciones de TIE sobreasignadas",IF('Cuadro de Personal'!F1265&gt;'Cuadro de Personal'!G1265,"Lecciones de TIE sin asignar","Lecciones de TIE asignadas -√-"))))</f>
        <v/>
      </c>
      <c r="C1264" s="922"/>
      <c r="D1264" s="922"/>
      <c r="E1264" s="922"/>
      <c r="F1264" s="922"/>
      <c r="G1264" s="923"/>
      <c r="H1264" s="66"/>
      <c r="I1264" s="157"/>
      <c r="J1264" s="157"/>
      <c r="K1264" s="157"/>
      <c r="L1264" s="118"/>
      <c r="M1264" s="118"/>
      <c r="N1264" s="118"/>
      <c r="O1264" s="118"/>
      <c r="P1264" s="118"/>
      <c r="Q1264" s="118"/>
      <c r="R1264" s="118"/>
      <c r="T1264" s="852" t="str">
        <f>+IF((Q1262-Z1261)&gt;-1,"Lecciones sin asignar en propiedad:","Exceso de lecciones asignadas en propiedad:")</f>
        <v>Lecciones sin asignar en propiedad:</v>
      </c>
      <c r="U1264" s="853"/>
      <c r="V1264" s="853"/>
      <c r="W1264" s="853"/>
      <c r="X1264" s="853"/>
      <c r="Y1264" s="853"/>
      <c r="Z1264" s="853"/>
      <c r="AA1264" s="213">
        <f>+Q1262-Z1261</f>
        <v>0</v>
      </c>
      <c r="AE1264" s="1" t="str">
        <f t="shared" si="1490"/>
        <v/>
      </c>
      <c r="AF1264" s="1">
        <f t="shared" si="1516"/>
        <v>0</v>
      </c>
      <c r="AG1264" s="1">
        <f t="shared" ca="1" si="1521"/>
        <v>23</v>
      </c>
      <c r="AH1264" s="1" t="str">
        <f t="shared" si="1517"/>
        <v/>
      </c>
      <c r="AI1264" s="1" t="str">
        <f t="shared" si="1518"/>
        <v/>
      </c>
      <c r="AJ1264" s="1" t="str">
        <f t="shared" si="1519"/>
        <v/>
      </c>
      <c r="AL1264" s="167">
        <f t="shared" ref="AL1264:BE1264" si="1540">+IF($AE1264="CC",SUMIF($R1264:$V1264,AL$9,$R1283:$V1283),0)</f>
        <v>0</v>
      </c>
      <c r="AM1264" s="167">
        <f t="shared" si="1540"/>
        <v>0</v>
      </c>
      <c r="AN1264" s="167">
        <f t="shared" si="1540"/>
        <v>0</v>
      </c>
      <c r="AO1264" s="167">
        <f t="shared" si="1540"/>
        <v>0</v>
      </c>
      <c r="AP1264" s="167">
        <f t="shared" si="1540"/>
        <v>0</v>
      </c>
      <c r="AQ1264" s="167">
        <f t="shared" si="1540"/>
        <v>0</v>
      </c>
      <c r="AR1264" s="167">
        <f t="shared" si="1540"/>
        <v>0</v>
      </c>
      <c r="AS1264" s="167">
        <f t="shared" si="1540"/>
        <v>0</v>
      </c>
      <c r="AT1264" s="167">
        <f t="shared" si="1540"/>
        <v>0</v>
      </c>
      <c r="AU1264" s="167">
        <f t="shared" si="1540"/>
        <v>0</v>
      </c>
      <c r="AV1264" s="167">
        <f t="shared" si="1540"/>
        <v>0</v>
      </c>
      <c r="AW1264" s="167">
        <f t="shared" si="1540"/>
        <v>0</v>
      </c>
      <c r="AX1264" s="167">
        <f t="shared" si="1540"/>
        <v>0</v>
      </c>
      <c r="AY1264" s="167">
        <f t="shared" si="1540"/>
        <v>0</v>
      </c>
      <c r="AZ1264" s="167">
        <f t="shared" si="1540"/>
        <v>0</v>
      </c>
      <c r="BA1264" s="167">
        <f t="shared" si="1540"/>
        <v>0</v>
      </c>
      <c r="BB1264" s="167">
        <f t="shared" si="1540"/>
        <v>0</v>
      </c>
      <c r="BC1264" s="167">
        <f t="shared" si="1540"/>
        <v>0</v>
      </c>
      <c r="BD1264" s="167">
        <f t="shared" si="1540"/>
        <v>0</v>
      </c>
      <c r="BE1264" s="167">
        <f t="shared" si="1540"/>
        <v>0</v>
      </c>
      <c r="BJ1264" s="1">
        <f>+IF(OR(B1264="",B1264="Lecciones de TIE asignadas -√-"),1,0)</f>
        <v>1</v>
      </c>
    </row>
    <row r="1265" spans="1:59" ht="15" customHeight="1" thickBot="1">
      <c r="A1265" s="119"/>
      <c r="C1265" s="78"/>
      <c r="D1265" s="176">
        <f>IF($C1240="n.a.","n.a.",LOOKUP($A1233,'Hoja de Cálculo'!$S$20:$S$45,'Hoja de Cálculo'!AB$20:AB$45))</f>
        <v>0</v>
      </c>
      <c r="E1265" s="177">
        <f>+IF(R1242=12,R1261,IF(S1242=12,S1261,IF(T1242=12,T1261,IF(U1242=12,U1261,IF(V1242=12,V1261,0)))))</f>
        <v>0</v>
      </c>
      <c r="F1265" s="186">
        <f>IF($C1240="n.a.",0,LOOKUP($A1233,'Hoja de Cálculo'!$S$20:$S$45,'Hoja de Cálculo'!$AL$20:$AL$45))</f>
        <v>0</v>
      </c>
      <c r="G1265" s="177">
        <f>+IF(R1242=9,R1261,0)+IF(S1242=9,S1261,0)+IF(T1242=9,T1261,0)+IF(U1242=9,U1261,0)+IF(V1242=9,V1261,0)</f>
        <v>0</v>
      </c>
      <c r="H1265" s="66"/>
      <c r="I1265" s="157"/>
      <c r="J1265" s="157"/>
      <c r="K1265" s="157"/>
      <c r="L1265" s="118"/>
      <c r="M1265" s="118"/>
      <c r="N1265" s="118"/>
      <c r="O1265" s="118"/>
      <c r="P1265" s="118"/>
      <c r="Q1265" s="854" t="str">
        <f>IF(AA1264&lt;0,IF(AA1265="","Exceso de lecciones en propiedad asignadas en lecciones Co-curriculares","Exceso de lecciones en propiedad sin asignar:"),"")</f>
        <v/>
      </c>
      <c r="R1265" s="855"/>
      <c r="S1265" s="855"/>
      <c r="T1265" s="855"/>
      <c r="U1265" s="855"/>
      <c r="V1265" s="855"/>
      <c r="W1265" s="855"/>
      <c r="X1265" s="855"/>
      <c r="Y1265" s="855"/>
      <c r="Z1265" s="855"/>
      <c r="AA1265" s="156" t="str">
        <f>+IF(AA1264&lt;0,IF(W1261&gt;=Z1261,"",W1261-Z1261),"")</f>
        <v/>
      </c>
      <c r="AE1265" s="1" t="str">
        <f t="shared" si="1490"/>
        <v/>
      </c>
      <c r="AF1265" s="1">
        <f t="shared" si="1516"/>
        <v>0</v>
      </c>
      <c r="AG1265" s="1">
        <f t="shared" ca="1" si="1521"/>
        <v>23</v>
      </c>
      <c r="AH1265" s="1" t="str">
        <f t="shared" si="1517"/>
        <v/>
      </c>
      <c r="AI1265" s="1" t="str">
        <f t="shared" si="1518"/>
        <v/>
      </c>
      <c r="AJ1265" s="1" t="str">
        <f t="shared" si="1519"/>
        <v/>
      </c>
      <c r="AL1265" s="167">
        <f t="shared" ref="AL1265:BE1265" si="1541">+IF($AE1265="CC",SUMIF($R1265:$V1265,AL$9,$R1284:$V1284),0)</f>
        <v>0</v>
      </c>
      <c r="AM1265" s="167">
        <f t="shared" si="1541"/>
        <v>0</v>
      </c>
      <c r="AN1265" s="167">
        <f t="shared" si="1541"/>
        <v>0</v>
      </c>
      <c r="AO1265" s="167">
        <f t="shared" si="1541"/>
        <v>0</v>
      </c>
      <c r="AP1265" s="167">
        <f t="shared" si="1541"/>
        <v>0</v>
      </c>
      <c r="AQ1265" s="167">
        <f t="shared" si="1541"/>
        <v>0</v>
      </c>
      <c r="AR1265" s="167">
        <f t="shared" si="1541"/>
        <v>0</v>
      </c>
      <c r="AS1265" s="167">
        <f t="shared" si="1541"/>
        <v>0</v>
      </c>
      <c r="AT1265" s="167">
        <f t="shared" si="1541"/>
        <v>0</v>
      </c>
      <c r="AU1265" s="167">
        <f t="shared" si="1541"/>
        <v>0</v>
      </c>
      <c r="AV1265" s="167">
        <f t="shared" si="1541"/>
        <v>0</v>
      </c>
      <c r="AW1265" s="167">
        <f t="shared" si="1541"/>
        <v>0</v>
      </c>
      <c r="AX1265" s="167">
        <f t="shared" si="1541"/>
        <v>0</v>
      </c>
      <c r="AY1265" s="167">
        <f t="shared" si="1541"/>
        <v>0</v>
      </c>
      <c r="AZ1265" s="167">
        <f t="shared" si="1541"/>
        <v>0</v>
      </c>
      <c r="BA1265" s="167">
        <f t="shared" si="1541"/>
        <v>0</v>
      </c>
      <c r="BB1265" s="167">
        <f t="shared" si="1541"/>
        <v>0</v>
      </c>
      <c r="BC1265" s="167">
        <f t="shared" si="1541"/>
        <v>0</v>
      </c>
      <c r="BD1265" s="167">
        <f t="shared" si="1541"/>
        <v>0</v>
      </c>
      <c r="BE1265" s="167">
        <f t="shared" si="1541"/>
        <v>0</v>
      </c>
      <c r="BG1265" s="167">
        <f>+IF(AA1265&lt;0,-AA1265,0)</f>
        <v>0</v>
      </c>
    </row>
    <row r="1266" spans="1:59" ht="7.5" customHeight="1" thickBot="1">
      <c r="C1266" s="78"/>
      <c r="D1266" s="78"/>
      <c r="E1266" s="78"/>
      <c r="F1266" s="78"/>
      <c r="G1266" s="78"/>
      <c r="AE1266" s="1" t="str">
        <f t="shared" si="1490"/>
        <v/>
      </c>
      <c r="AF1266" s="1">
        <f t="shared" si="1516"/>
        <v>0</v>
      </c>
      <c r="AG1266" s="1">
        <f t="shared" ca="1" si="1521"/>
        <v>23</v>
      </c>
      <c r="AH1266" s="1" t="str">
        <f t="shared" si="1517"/>
        <v/>
      </c>
      <c r="AI1266" s="1" t="str">
        <f t="shared" si="1518"/>
        <v/>
      </c>
      <c r="AJ1266" s="1" t="str">
        <f t="shared" si="1519"/>
        <v/>
      </c>
      <c r="AL1266" s="167">
        <f t="shared" ref="AL1266:BE1266" si="1542">+IF($AE1266="CC",SUMIF($R1266:$V1266,AL$9,$R1285:$V1285),0)</f>
        <v>0</v>
      </c>
      <c r="AM1266" s="167">
        <f t="shared" si="1542"/>
        <v>0</v>
      </c>
      <c r="AN1266" s="167">
        <f t="shared" si="1542"/>
        <v>0</v>
      </c>
      <c r="AO1266" s="167">
        <f t="shared" si="1542"/>
        <v>0</v>
      </c>
      <c r="AP1266" s="167">
        <f t="shared" si="1542"/>
        <v>0</v>
      </c>
      <c r="AQ1266" s="167">
        <f t="shared" si="1542"/>
        <v>0</v>
      </c>
      <c r="AR1266" s="167">
        <f t="shared" si="1542"/>
        <v>0</v>
      </c>
      <c r="AS1266" s="167">
        <f t="shared" si="1542"/>
        <v>0</v>
      </c>
      <c r="AT1266" s="167">
        <f t="shared" si="1542"/>
        <v>0</v>
      </c>
      <c r="AU1266" s="167">
        <f t="shared" si="1542"/>
        <v>0</v>
      </c>
      <c r="AV1266" s="167">
        <f t="shared" si="1542"/>
        <v>0</v>
      </c>
      <c r="AW1266" s="167">
        <f t="shared" si="1542"/>
        <v>0</v>
      </c>
      <c r="AX1266" s="167">
        <f t="shared" si="1542"/>
        <v>0</v>
      </c>
      <c r="AY1266" s="167">
        <f t="shared" si="1542"/>
        <v>0</v>
      </c>
      <c r="AZ1266" s="167">
        <f t="shared" si="1542"/>
        <v>0</v>
      </c>
      <c r="BA1266" s="167">
        <f t="shared" si="1542"/>
        <v>0</v>
      </c>
      <c r="BB1266" s="167">
        <f t="shared" si="1542"/>
        <v>0</v>
      </c>
      <c r="BC1266" s="167">
        <f t="shared" si="1542"/>
        <v>0</v>
      </c>
      <c r="BD1266" s="167">
        <f t="shared" si="1542"/>
        <v>0</v>
      </c>
      <c r="BE1266" s="167">
        <f t="shared" si="1542"/>
        <v>0</v>
      </c>
      <c r="BG1266" s="167"/>
    </row>
    <row r="1267" spans="1:59" ht="15.75" customHeight="1">
      <c r="C1267" s="856" t="s">
        <v>939</v>
      </c>
      <c r="D1267" s="857"/>
      <c r="E1267" s="857"/>
      <c r="F1267" s="303"/>
      <c r="G1267" s="303"/>
      <c r="H1267" s="303"/>
      <c r="I1267" s="303"/>
      <c r="J1267" s="303"/>
      <c r="K1267" s="303"/>
      <c r="L1267" s="303"/>
      <c r="M1267" s="303"/>
      <c r="N1267" s="303"/>
      <c r="O1267" s="303"/>
      <c r="P1267" s="303"/>
      <c r="Q1267" s="303"/>
      <c r="R1267" s="303"/>
      <c r="S1267" s="303"/>
      <c r="T1267" s="303"/>
      <c r="U1267" s="303"/>
      <c r="V1267" s="303"/>
      <c r="W1267" s="303"/>
      <c r="X1267" s="168"/>
      <c r="Y1267" s="303"/>
      <c r="Z1267" s="303"/>
      <c r="AA1267" s="82"/>
      <c r="AE1267" s="1" t="str">
        <f t="shared" si="1490"/>
        <v/>
      </c>
      <c r="AF1267" s="1">
        <f t="shared" ca="1" si="1516"/>
        <v>0</v>
      </c>
      <c r="AG1267" s="1">
        <f t="shared" ca="1" si="1521"/>
        <v>23</v>
      </c>
      <c r="AH1267" s="1" t="str">
        <f t="shared" ca="1" si="1517"/>
        <v/>
      </c>
      <c r="AI1267" s="1" t="str">
        <f t="shared" ca="1" si="1518"/>
        <v/>
      </c>
      <c r="AJ1267" s="1" t="str">
        <f t="shared" ca="1" si="1519"/>
        <v/>
      </c>
      <c r="AL1267" s="167">
        <f t="shared" ref="AL1267:BE1267" si="1543">+IF($AE1267="CC",SUMIF($R1267:$V1267,AL$9,$R1286:$V1286),0)</f>
        <v>0</v>
      </c>
      <c r="AM1267" s="167">
        <f t="shared" si="1543"/>
        <v>0</v>
      </c>
      <c r="AN1267" s="167">
        <f t="shared" si="1543"/>
        <v>0</v>
      </c>
      <c r="AO1267" s="167">
        <f t="shared" si="1543"/>
        <v>0</v>
      </c>
      <c r="AP1267" s="167">
        <f t="shared" si="1543"/>
        <v>0</v>
      </c>
      <c r="AQ1267" s="167">
        <f t="shared" si="1543"/>
        <v>0</v>
      </c>
      <c r="AR1267" s="167">
        <f t="shared" si="1543"/>
        <v>0</v>
      </c>
      <c r="AS1267" s="167">
        <f t="shared" si="1543"/>
        <v>0</v>
      </c>
      <c r="AT1267" s="167">
        <f t="shared" si="1543"/>
        <v>0</v>
      </c>
      <c r="AU1267" s="167">
        <f t="shared" si="1543"/>
        <v>0</v>
      </c>
      <c r="AV1267" s="167">
        <f t="shared" si="1543"/>
        <v>0</v>
      </c>
      <c r="AW1267" s="167">
        <f t="shared" si="1543"/>
        <v>0</v>
      </c>
      <c r="AX1267" s="167">
        <f t="shared" si="1543"/>
        <v>0</v>
      </c>
      <c r="AY1267" s="167">
        <f t="shared" si="1543"/>
        <v>0</v>
      </c>
      <c r="AZ1267" s="167">
        <f t="shared" si="1543"/>
        <v>0</v>
      </c>
      <c r="BA1267" s="167">
        <f t="shared" si="1543"/>
        <v>0</v>
      </c>
      <c r="BB1267" s="167">
        <f t="shared" si="1543"/>
        <v>0</v>
      </c>
      <c r="BC1267" s="167">
        <f t="shared" si="1543"/>
        <v>0</v>
      </c>
      <c r="BD1267" s="167">
        <f t="shared" si="1543"/>
        <v>0</v>
      </c>
      <c r="BE1267" s="167">
        <f t="shared" si="1543"/>
        <v>0</v>
      </c>
      <c r="BG1267" s="167"/>
    </row>
    <row r="1268" spans="1:59" ht="15.75" customHeight="1">
      <c r="C1268" s="836" t="s">
        <v>940</v>
      </c>
      <c r="D1268" s="837"/>
      <c r="E1268" s="837"/>
      <c r="F1268" s="837"/>
      <c r="G1268" s="837"/>
      <c r="H1268" s="837"/>
      <c r="I1268" s="837"/>
      <c r="J1268" s="837"/>
      <c r="K1268" s="837"/>
      <c r="L1268" s="837"/>
      <c r="M1268" s="837"/>
      <c r="N1268" s="837"/>
      <c r="O1268" s="837"/>
      <c r="P1268" s="837"/>
      <c r="Q1268" s="837"/>
      <c r="R1268" s="837"/>
      <c r="S1268" s="837"/>
      <c r="T1268" s="837"/>
      <c r="U1268" s="837"/>
      <c r="V1268" s="837"/>
      <c r="W1268" s="837"/>
      <c r="X1268" s="837"/>
      <c r="Y1268" s="837"/>
      <c r="Z1268" s="837"/>
      <c r="AA1268" s="838"/>
      <c r="AE1268" s="1" t="str">
        <f t="shared" si="1490"/>
        <v/>
      </c>
      <c r="AF1268" s="1">
        <f t="shared" si="1516"/>
        <v>0</v>
      </c>
      <c r="AG1268" s="1">
        <f t="shared" ca="1" si="1521"/>
        <v>23</v>
      </c>
      <c r="AH1268" s="1" t="str">
        <f t="shared" si="1517"/>
        <v/>
      </c>
      <c r="AI1268" s="1" t="str">
        <f t="shared" si="1518"/>
        <v/>
      </c>
      <c r="AJ1268" s="1" t="str">
        <f t="shared" si="1519"/>
        <v/>
      </c>
      <c r="AL1268" s="167">
        <f t="shared" ref="AL1268:BE1268" si="1544">+IF($AE1268="CC",SUMIF($R1268:$V1268,AL$9,$R1287:$V1287),0)</f>
        <v>0</v>
      </c>
      <c r="AM1268" s="167">
        <f t="shared" si="1544"/>
        <v>0</v>
      </c>
      <c r="AN1268" s="167">
        <f t="shared" si="1544"/>
        <v>0</v>
      </c>
      <c r="AO1268" s="167">
        <f t="shared" si="1544"/>
        <v>0</v>
      </c>
      <c r="AP1268" s="167">
        <f t="shared" si="1544"/>
        <v>0</v>
      </c>
      <c r="AQ1268" s="167">
        <f t="shared" si="1544"/>
        <v>0</v>
      </c>
      <c r="AR1268" s="167">
        <f t="shared" si="1544"/>
        <v>0</v>
      </c>
      <c r="AS1268" s="167">
        <f t="shared" si="1544"/>
        <v>0</v>
      </c>
      <c r="AT1268" s="167">
        <f t="shared" si="1544"/>
        <v>0</v>
      </c>
      <c r="AU1268" s="167">
        <f t="shared" si="1544"/>
        <v>0</v>
      </c>
      <c r="AV1268" s="167">
        <f t="shared" si="1544"/>
        <v>0</v>
      </c>
      <c r="AW1268" s="167">
        <f t="shared" si="1544"/>
        <v>0</v>
      </c>
      <c r="AX1268" s="167">
        <f t="shared" si="1544"/>
        <v>0</v>
      </c>
      <c r="AY1268" s="167">
        <f t="shared" si="1544"/>
        <v>0</v>
      </c>
      <c r="AZ1268" s="167">
        <f t="shared" si="1544"/>
        <v>0</v>
      </c>
      <c r="BA1268" s="167">
        <f t="shared" si="1544"/>
        <v>0</v>
      </c>
      <c r="BB1268" s="167">
        <f t="shared" si="1544"/>
        <v>0</v>
      </c>
      <c r="BC1268" s="167">
        <f t="shared" si="1544"/>
        <v>0</v>
      </c>
      <c r="BD1268" s="167">
        <f t="shared" si="1544"/>
        <v>0</v>
      </c>
      <c r="BE1268" s="167">
        <f t="shared" si="1544"/>
        <v>0</v>
      </c>
      <c r="BG1268" s="167"/>
    </row>
    <row r="1269" spans="1:59" ht="15.75" customHeight="1">
      <c r="C1269" s="836" t="s">
        <v>1025</v>
      </c>
      <c r="D1269" s="837"/>
      <c r="E1269" s="837"/>
      <c r="F1269" s="837"/>
      <c r="G1269" s="837"/>
      <c r="H1269" s="837"/>
      <c r="I1269" s="837"/>
      <c r="J1269" s="837"/>
      <c r="K1269" s="837"/>
      <c r="L1269" s="837"/>
      <c r="M1269" s="837"/>
      <c r="N1269" s="837"/>
      <c r="O1269" s="837"/>
      <c r="P1269" s="837"/>
      <c r="Q1269" s="837"/>
      <c r="R1269" s="837"/>
      <c r="S1269" s="837"/>
      <c r="T1269" s="837"/>
      <c r="U1269" s="837"/>
      <c r="V1269" s="837"/>
      <c r="W1269" s="837"/>
      <c r="X1269" s="837"/>
      <c r="Y1269" s="837"/>
      <c r="Z1269" s="837"/>
      <c r="AA1269" s="838"/>
      <c r="AE1269" s="1" t="str">
        <f t="shared" si="1490"/>
        <v/>
      </c>
      <c r="AF1269" s="1">
        <f t="shared" si="1516"/>
        <v>0</v>
      </c>
      <c r="AG1269" s="1">
        <f t="shared" ca="1" si="1521"/>
        <v>23</v>
      </c>
      <c r="AH1269" s="1" t="str">
        <f t="shared" si="1517"/>
        <v/>
      </c>
      <c r="AI1269" s="1" t="str">
        <f t="shared" si="1518"/>
        <v/>
      </c>
      <c r="AJ1269" s="1" t="str">
        <f t="shared" si="1519"/>
        <v/>
      </c>
      <c r="AL1269" s="167">
        <f t="shared" ref="AL1269:BE1269" si="1545">+IF($AE1269="CC",SUMIF($R1269:$V1269,AL$9,$R1288:$V1288),0)</f>
        <v>0</v>
      </c>
      <c r="AM1269" s="167">
        <f t="shared" si="1545"/>
        <v>0</v>
      </c>
      <c r="AN1269" s="167">
        <f t="shared" si="1545"/>
        <v>0</v>
      </c>
      <c r="AO1269" s="167">
        <f t="shared" si="1545"/>
        <v>0</v>
      </c>
      <c r="AP1269" s="167">
        <f t="shared" si="1545"/>
        <v>0</v>
      </c>
      <c r="AQ1269" s="167">
        <f t="shared" si="1545"/>
        <v>0</v>
      </c>
      <c r="AR1269" s="167">
        <f t="shared" si="1545"/>
        <v>0</v>
      </c>
      <c r="AS1269" s="167">
        <f t="shared" si="1545"/>
        <v>0</v>
      </c>
      <c r="AT1269" s="167">
        <f t="shared" si="1545"/>
        <v>0</v>
      </c>
      <c r="AU1269" s="167">
        <f t="shared" si="1545"/>
        <v>0</v>
      </c>
      <c r="AV1269" s="167">
        <f t="shared" si="1545"/>
        <v>0</v>
      </c>
      <c r="AW1269" s="167">
        <f t="shared" si="1545"/>
        <v>0</v>
      </c>
      <c r="AX1269" s="167">
        <f t="shared" si="1545"/>
        <v>0</v>
      </c>
      <c r="AY1269" s="167">
        <f t="shared" si="1545"/>
        <v>0</v>
      </c>
      <c r="AZ1269" s="167">
        <f t="shared" si="1545"/>
        <v>0</v>
      </c>
      <c r="BA1269" s="167">
        <f t="shared" si="1545"/>
        <v>0</v>
      </c>
      <c r="BB1269" s="167">
        <f t="shared" si="1545"/>
        <v>0</v>
      </c>
      <c r="BC1269" s="167">
        <f t="shared" si="1545"/>
        <v>0</v>
      </c>
      <c r="BD1269" s="167">
        <f t="shared" si="1545"/>
        <v>0</v>
      </c>
      <c r="BE1269" s="167">
        <f t="shared" si="1545"/>
        <v>0</v>
      </c>
      <c r="BG1269" s="167"/>
    </row>
    <row r="1270" spans="1:59">
      <c r="C1270" s="839" t="s">
        <v>1022</v>
      </c>
      <c r="D1270" s="837"/>
      <c r="E1270" s="837"/>
      <c r="F1270" s="837"/>
      <c r="G1270" s="837"/>
      <c r="H1270" s="837"/>
      <c r="I1270" s="837"/>
      <c r="J1270" s="837"/>
      <c r="K1270" s="837"/>
      <c r="L1270" s="837"/>
      <c r="M1270" s="837"/>
      <c r="N1270" s="837"/>
      <c r="O1270" s="837"/>
      <c r="P1270" s="837"/>
      <c r="Q1270" s="837"/>
      <c r="R1270" s="837"/>
      <c r="S1270" s="837"/>
      <c r="T1270" s="837"/>
      <c r="U1270" s="837"/>
      <c r="V1270" s="837"/>
      <c r="W1270" s="837"/>
      <c r="X1270" s="837"/>
      <c r="Y1270" s="837"/>
      <c r="Z1270" s="837"/>
      <c r="AA1270" s="838"/>
      <c r="AE1270" s="1" t="str">
        <f t="shared" si="1490"/>
        <v/>
      </c>
      <c r="AF1270" s="1">
        <f t="shared" si="1516"/>
        <v>0</v>
      </c>
      <c r="AG1270" s="1">
        <f t="shared" ca="1" si="1521"/>
        <v>23</v>
      </c>
      <c r="AH1270" s="1" t="str">
        <f t="shared" si="1517"/>
        <v/>
      </c>
      <c r="AI1270" s="1" t="str">
        <f t="shared" si="1518"/>
        <v/>
      </c>
      <c r="AJ1270" s="1" t="str">
        <f t="shared" si="1519"/>
        <v/>
      </c>
      <c r="AL1270" s="167">
        <f t="shared" ref="AL1270:BE1270" si="1546">+IF($AE1270="CC",SUMIF($R1270:$V1270,AL$9,$R1289:$V1289),0)</f>
        <v>0</v>
      </c>
      <c r="AM1270" s="167">
        <f t="shared" si="1546"/>
        <v>0</v>
      </c>
      <c r="AN1270" s="167">
        <f t="shared" si="1546"/>
        <v>0</v>
      </c>
      <c r="AO1270" s="167">
        <f t="shared" si="1546"/>
        <v>0</v>
      </c>
      <c r="AP1270" s="167">
        <f t="shared" si="1546"/>
        <v>0</v>
      </c>
      <c r="AQ1270" s="167">
        <f t="shared" si="1546"/>
        <v>0</v>
      </c>
      <c r="AR1270" s="167">
        <f t="shared" si="1546"/>
        <v>0</v>
      </c>
      <c r="AS1270" s="167">
        <f t="shared" si="1546"/>
        <v>0</v>
      </c>
      <c r="AT1270" s="167">
        <f t="shared" si="1546"/>
        <v>0</v>
      </c>
      <c r="AU1270" s="167">
        <f t="shared" si="1546"/>
        <v>0</v>
      </c>
      <c r="AV1270" s="167">
        <f t="shared" si="1546"/>
        <v>0</v>
      </c>
      <c r="AW1270" s="167">
        <f t="shared" si="1546"/>
        <v>0</v>
      </c>
      <c r="AX1270" s="167">
        <f t="shared" si="1546"/>
        <v>0</v>
      </c>
      <c r="AY1270" s="167">
        <f t="shared" si="1546"/>
        <v>0</v>
      </c>
      <c r="AZ1270" s="167">
        <f t="shared" si="1546"/>
        <v>0</v>
      </c>
      <c r="BA1270" s="167">
        <f t="shared" si="1546"/>
        <v>0</v>
      </c>
      <c r="BB1270" s="167">
        <f t="shared" si="1546"/>
        <v>0</v>
      </c>
      <c r="BC1270" s="167">
        <f t="shared" si="1546"/>
        <v>0</v>
      </c>
      <c r="BD1270" s="167">
        <f t="shared" si="1546"/>
        <v>0</v>
      </c>
      <c r="BE1270" s="167">
        <f t="shared" si="1546"/>
        <v>0</v>
      </c>
      <c r="BG1270" s="167"/>
    </row>
    <row r="1271" spans="1:59" ht="15" customHeight="1">
      <c r="C1271" s="836" t="s">
        <v>941</v>
      </c>
      <c r="D1271" s="837"/>
      <c r="E1271" s="837"/>
      <c r="F1271" s="837"/>
      <c r="G1271" s="837"/>
      <c r="H1271" s="837"/>
      <c r="I1271" s="837"/>
      <c r="J1271" s="837"/>
      <c r="K1271" s="837"/>
      <c r="L1271" s="837"/>
      <c r="M1271" s="837"/>
      <c r="N1271" s="837"/>
      <c r="O1271" s="837"/>
      <c r="P1271" s="837"/>
      <c r="Q1271" s="837"/>
      <c r="R1271" s="837"/>
      <c r="S1271" s="837"/>
      <c r="T1271" s="837"/>
      <c r="U1271" s="837"/>
      <c r="V1271" s="837"/>
      <c r="W1271" s="837"/>
      <c r="X1271" s="837"/>
      <c r="Y1271" s="837"/>
      <c r="Z1271" s="837"/>
      <c r="AA1271" s="838"/>
      <c r="AE1271" s="1" t="str">
        <f t="shared" si="1490"/>
        <v/>
      </c>
      <c r="AF1271" s="1">
        <f t="shared" si="1516"/>
        <v>0</v>
      </c>
      <c r="AG1271" s="1">
        <f t="shared" ca="1" si="1521"/>
        <v>23</v>
      </c>
      <c r="AH1271" s="1" t="str">
        <f t="shared" si="1517"/>
        <v/>
      </c>
      <c r="AI1271" s="1" t="str">
        <f t="shared" si="1518"/>
        <v/>
      </c>
      <c r="AJ1271" s="1" t="str">
        <f t="shared" si="1519"/>
        <v/>
      </c>
      <c r="AL1271" s="167">
        <f t="shared" ref="AL1271:BE1271" si="1547">+IF($AE1271="CC",SUMIF($R1271:$V1271,AL$9,$R1290:$V1290),0)</f>
        <v>0</v>
      </c>
      <c r="AM1271" s="167">
        <f t="shared" si="1547"/>
        <v>0</v>
      </c>
      <c r="AN1271" s="167">
        <f t="shared" si="1547"/>
        <v>0</v>
      </c>
      <c r="AO1271" s="167">
        <f t="shared" si="1547"/>
        <v>0</v>
      </c>
      <c r="AP1271" s="167">
        <f t="shared" si="1547"/>
        <v>0</v>
      </c>
      <c r="AQ1271" s="167">
        <f t="shared" si="1547"/>
        <v>0</v>
      </c>
      <c r="AR1271" s="167">
        <f t="shared" si="1547"/>
        <v>0</v>
      </c>
      <c r="AS1271" s="167">
        <f t="shared" si="1547"/>
        <v>0</v>
      </c>
      <c r="AT1271" s="167">
        <f t="shared" si="1547"/>
        <v>0</v>
      </c>
      <c r="AU1271" s="167">
        <f t="shared" si="1547"/>
        <v>0</v>
      </c>
      <c r="AV1271" s="167">
        <f t="shared" si="1547"/>
        <v>0</v>
      </c>
      <c r="AW1271" s="167">
        <f t="shared" si="1547"/>
        <v>0</v>
      </c>
      <c r="AX1271" s="167">
        <f t="shared" si="1547"/>
        <v>0</v>
      </c>
      <c r="AY1271" s="167">
        <f t="shared" si="1547"/>
        <v>0</v>
      </c>
      <c r="AZ1271" s="167">
        <f t="shared" si="1547"/>
        <v>0</v>
      </c>
      <c r="BA1271" s="167">
        <f t="shared" si="1547"/>
        <v>0</v>
      </c>
      <c r="BB1271" s="167">
        <f t="shared" si="1547"/>
        <v>0</v>
      </c>
      <c r="BC1271" s="167">
        <f t="shared" si="1547"/>
        <v>0</v>
      </c>
      <c r="BD1271" s="167">
        <f t="shared" si="1547"/>
        <v>0</v>
      </c>
      <c r="BE1271" s="167">
        <f t="shared" si="1547"/>
        <v>0</v>
      </c>
      <c r="BG1271" s="167"/>
    </row>
    <row r="1272" spans="1:59" ht="15" customHeight="1" thickBot="1">
      <c r="C1272" s="840" t="s">
        <v>942</v>
      </c>
      <c r="D1272" s="841"/>
      <c r="E1272" s="841"/>
      <c r="F1272" s="841"/>
      <c r="G1272" s="841"/>
      <c r="H1272" s="841"/>
      <c r="I1272" s="841"/>
      <c r="J1272" s="841"/>
      <c r="K1272" s="841"/>
      <c r="L1272" s="841"/>
      <c r="M1272" s="841"/>
      <c r="N1272" s="841"/>
      <c r="O1272" s="841"/>
      <c r="P1272" s="841"/>
      <c r="Q1272" s="841"/>
      <c r="R1272" s="841"/>
      <c r="S1272" s="841"/>
      <c r="T1272" s="841"/>
      <c r="U1272" s="841"/>
      <c r="V1272" s="841"/>
      <c r="W1272" s="841"/>
      <c r="X1272" s="841"/>
      <c r="Y1272" s="841"/>
      <c r="Z1272" s="841"/>
      <c r="AA1272" s="842"/>
      <c r="AE1272" s="1" t="str">
        <f t="shared" si="1490"/>
        <v/>
      </c>
      <c r="AF1272" s="1">
        <f t="shared" si="1516"/>
        <v>0</v>
      </c>
      <c r="AG1272" s="1">
        <f t="shared" ca="1" si="1521"/>
        <v>23</v>
      </c>
      <c r="AH1272" s="1" t="str">
        <f t="shared" si="1517"/>
        <v/>
      </c>
      <c r="AI1272" s="1" t="str">
        <f t="shared" si="1518"/>
        <v/>
      </c>
      <c r="AJ1272" s="1" t="str">
        <f t="shared" si="1519"/>
        <v/>
      </c>
      <c r="AL1272" s="167">
        <f t="shared" ref="AL1272:BE1272" si="1548">+IF($AE1272="CC",SUMIF($R1272:$V1272,AL$9,$R1291:$V1291),0)</f>
        <v>0</v>
      </c>
      <c r="AM1272" s="167">
        <f t="shared" si="1548"/>
        <v>0</v>
      </c>
      <c r="AN1272" s="167">
        <f t="shared" si="1548"/>
        <v>0</v>
      </c>
      <c r="AO1272" s="167">
        <f t="shared" si="1548"/>
        <v>0</v>
      </c>
      <c r="AP1272" s="167">
        <f t="shared" si="1548"/>
        <v>0</v>
      </c>
      <c r="AQ1272" s="167">
        <f t="shared" si="1548"/>
        <v>0</v>
      </c>
      <c r="AR1272" s="167">
        <f t="shared" si="1548"/>
        <v>0</v>
      </c>
      <c r="AS1272" s="167">
        <f t="shared" si="1548"/>
        <v>0</v>
      </c>
      <c r="AT1272" s="167">
        <f t="shared" si="1548"/>
        <v>0</v>
      </c>
      <c r="AU1272" s="167">
        <f t="shared" si="1548"/>
        <v>0</v>
      </c>
      <c r="AV1272" s="167">
        <f t="shared" si="1548"/>
        <v>0</v>
      </c>
      <c r="AW1272" s="167">
        <f t="shared" si="1548"/>
        <v>0</v>
      </c>
      <c r="AX1272" s="167">
        <f t="shared" si="1548"/>
        <v>0</v>
      </c>
      <c r="AY1272" s="167">
        <f t="shared" si="1548"/>
        <v>0</v>
      </c>
      <c r="AZ1272" s="167">
        <f t="shared" si="1548"/>
        <v>0</v>
      </c>
      <c r="BA1272" s="167">
        <f t="shared" si="1548"/>
        <v>0</v>
      </c>
      <c r="BB1272" s="167">
        <f t="shared" si="1548"/>
        <v>0</v>
      </c>
      <c r="BC1272" s="167">
        <f t="shared" si="1548"/>
        <v>0</v>
      </c>
      <c r="BD1272" s="167">
        <f t="shared" si="1548"/>
        <v>0</v>
      </c>
      <c r="BE1272" s="167">
        <f t="shared" si="1548"/>
        <v>0</v>
      </c>
      <c r="BG1272" s="167"/>
    </row>
    <row r="1273" spans="1:59" ht="7.5" customHeight="1" thickBot="1">
      <c r="AE1273" s="1" t="str">
        <f t="shared" si="1490"/>
        <v/>
      </c>
      <c r="AF1273" s="1">
        <f t="shared" si="1516"/>
        <v>0</v>
      </c>
      <c r="AG1273" s="1">
        <f t="shared" ca="1" si="1521"/>
        <v>23</v>
      </c>
      <c r="AH1273" s="1" t="str">
        <f t="shared" si="1517"/>
        <v/>
      </c>
      <c r="AI1273" s="1" t="str">
        <f t="shared" si="1518"/>
        <v/>
      </c>
      <c r="AJ1273" s="1" t="str">
        <f t="shared" si="1519"/>
        <v/>
      </c>
      <c r="AL1273" s="167">
        <f t="shared" ref="AL1273:BE1273" si="1549">+IF($AE1273="CC",SUMIF($R1273:$V1273,AL$9,$R1292:$V1292),0)</f>
        <v>0</v>
      </c>
      <c r="AM1273" s="167">
        <f t="shared" si="1549"/>
        <v>0</v>
      </c>
      <c r="AN1273" s="167">
        <f t="shared" si="1549"/>
        <v>0</v>
      </c>
      <c r="AO1273" s="167">
        <f t="shared" si="1549"/>
        <v>0</v>
      </c>
      <c r="AP1273" s="167">
        <f t="shared" si="1549"/>
        <v>0</v>
      </c>
      <c r="AQ1273" s="167">
        <f t="shared" si="1549"/>
        <v>0</v>
      </c>
      <c r="AR1273" s="167">
        <f t="shared" si="1549"/>
        <v>0</v>
      </c>
      <c r="AS1273" s="167">
        <f t="shared" si="1549"/>
        <v>0</v>
      </c>
      <c r="AT1273" s="167">
        <f t="shared" si="1549"/>
        <v>0</v>
      </c>
      <c r="AU1273" s="167">
        <f t="shared" si="1549"/>
        <v>0</v>
      </c>
      <c r="AV1273" s="167">
        <f t="shared" si="1549"/>
        <v>0</v>
      </c>
      <c r="AW1273" s="167">
        <f t="shared" si="1549"/>
        <v>0</v>
      </c>
      <c r="AX1273" s="167">
        <f t="shared" si="1549"/>
        <v>0</v>
      </c>
      <c r="AY1273" s="167">
        <f t="shared" si="1549"/>
        <v>0</v>
      </c>
      <c r="AZ1273" s="167">
        <f t="shared" si="1549"/>
        <v>0</v>
      </c>
      <c r="BA1273" s="167">
        <f t="shared" si="1549"/>
        <v>0</v>
      </c>
      <c r="BB1273" s="167">
        <f t="shared" si="1549"/>
        <v>0</v>
      </c>
      <c r="BC1273" s="167">
        <f t="shared" si="1549"/>
        <v>0</v>
      </c>
      <c r="BD1273" s="167">
        <f t="shared" si="1549"/>
        <v>0</v>
      </c>
      <c r="BE1273" s="167">
        <f t="shared" si="1549"/>
        <v>0</v>
      </c>
      <c r="BG1273" s="167"/>
    </row>
    <row r="1274" spans="1:59">
      <c r="C1274" s="83" t="s">
        <v>943</v>
      </c>
      <c r="D1274" s="84"/>
      <c r="E1274" s="84"/>
      <c r="F1274" s="84"/>
      <c r="G1274" s="84"/>
      <c r="H1274" s="84"/>
      <c r="I1274" s="84"/>
      <c r="J1274" s="84"/>
      <c r="K1274" s="84"/>
      <c r="L1274" s="84"/>
      <c r="M1274" s="84"/>
      <c r="N1274" s="84"/>
      <c r="O1274" s="84"/>
      <c r="P1274" s="84"/>
      <c r="Q1274" s="84"/>
      <c r="R1274" s="84"/>
      <c r="S1274" s="84"/>
      <c r="T1274" s="84"/>
      <c r="U1274" s="84"/>
      <c r="V1274" s="84"/>
      <c r="W1274" s="84"/>
      <c r="X1274" s="169"/>
      <c r="Y1274" s="84"/>
      <c r="Z1274" s="84"/>
      <c r="AA1274" s="85"/>
      <c r="AE1274" s="1" t="str">
        <f t="shared" si="1490"/>
        <v/>
      </c>
      <c r="AF1274" s="1">
        <f t="shared" si="1516"/>
        <v>0</v>
      </c>
      <c r="AG1274" s="1">
        <f t="shared" ca="1" si="1521"/>
        <v>23</v>
      </c>
      <c r="AH1274" s="1" t="str">
        <f t="shared" si="1517"/>
        <v/>
      </c>
      <c r="AI1274" s="1" t="str">
        <f t="shared" si="1518"/>
        <v/>
      </c>
      <c r="AJ1274" s="1" t="str">
        <f t="shared" si="1519"/>
        <v/>
      </c>
      <c r="AL1274" s="167">
        <f t="shared" ref="AL1274:BE1274" si="1550">+IF($AE1274="CC",SUMIF($R1274:$V1274,AL$9,$R1293:$V1293),0)</f>
        <v>0</v>
      </c>
      <c r="AM1274" s="167">
        <f t="shared" si="1550"/>
        <v>0</v>
      </c>
      <c r="AN1274" s="167">
        <f t="shared" si="1550"/>
        <v>0</v>
      </c>
      <c r="AO1274" s="167">
        <f t="shared" si="1550"/>
        <v>0</v>
      </c>
      <c r="AP1274" s="167">
        <f t="shared" si="1550"/>
        <v>0</v>
      </c>
      <c r="AQ1274" s="167">
        <f t="shared" si="1550"/>
        <v>0</v>
      </c>
      <c r="AR1274" s="167">
        <f t="shared" si="1550"/>
        <v>0</v>
      </c>
      <c r="AS1274" s="167">
        <f t="shared" si="1550"/>
        <v>0</v>
      </c>
      <c r="AT1274" s="167">
        <f t="shared" si="1550"/>
        <v>0</v>
      </c>
      <c r="AU1274" s="167">
        <f t="shared" si="1550"/>
        <v>0</v>
      </c>
      <c r="AV1274" s="167">
        <f t="shared" si="1550"/>
        <v>0</v>
      </c>
      <c r="AW1274" s="167">
        <f t="shared" si="1550"/>
        <v>0</v>
      </c>
      <c r="AX1274" s="167">
        <f t="shared" si="1550"/>
        <v>0</v>
      </c>
      <c r="AY1274" s="167">
        <f t="shared" si="1550"/>
        <v>0</v>
      </c>
      <c r="AZ1274" s="167">
        <f t="shared" si="1550"/>
        <v>0</v>
      </c>
      <c r="BA1274" s="167">
        <f t="shared" si="1550"/>
        <v>0</v>
      </c>
      <c r="BB1274" s="167">
        <f t="shared" si="1550"/>
        <v>0</v>
      </c>
      <c r="BC1274" s="167">
        <f t="shared" si="1550"/>
        <v>0</v>
      </c>
      <c r="BD1274" s="167">
        <f t="shared" si="1550"/>
        <v>0</v>
      </c>
      <c r="BE1274" s="167">
        <f t="shared" si="1550"/>
        <v>0</v>
      </c>
      <c r="BG1274" s="167"/>
    </row>
    <row r="1275" spans="1:59">
      <c r="C1275" s="843"/>
      <c r="D1275" s="844"/>
      <c r="E1275" s="844"/>
      <c r="F1275" s="844"/>
      <c r="G1275" s="844"/>
      <c r="H1275" s="844"/>
      <c r="I1275" s="844"/>
      <c r="J1275" s="844"/>
      <c r="K1275" s="844"/>
      <c r="L1275" s="844"/>
      <c r="M1275" s="844"/>
      <c r="N1275" s="844"/>
      <c r="O1275" s="844"/>
      <c r="P1275" s="844"/>
      <c r="Q1275" s="844"/>
      <c r="R1275" s="844"/>
      <c r="S1275" s="844"/>
      <c r="T1275" s="844"/>
      <c r="U1275" s="844"/>
      <c r="V1275" s="844"/>
      <c r="W1275" s="844"/>
      <c r="X1275" s="844"/>
      <c r="Y1275" s="844"/>
      <c r="Z1275" s="844"/>
      <c r="AA1275" s="845"/>
      <c r="AE1275" s="1" t="str">
        <f t="shared" si="1490"/>
        <v/>
      </c>
      <c r="AF1275" s="1">
        <f t="shared" si="1516"/>
        <v>0</v>
      </c>
      <c r="AG1275" s="1">
        <f t="shared" ca="1" si="1521"/>
        <v>23</v>
      </c>
      <c r="AH1275" s="1" t="str">
        <f t="shared" si="1517"/>
        <v/>
      </c>
      <c r="AI1275" s="1" t="str">
        <f t="shared" si="1518"/>
        <v/>
      </c>
      <c r="AJ1275" s="1" t="str">
        <f t="shared" si="1519"/>
        <v/>
      </c>
      <c r="AL1275" s="167">
        <f t="shared" ref="AL1275:BE1275" si="1551">+IF($AE1275="CC",SUMIF($R1275:$V1275,AL$9,$R1294:$V1294),0)</f>
        <v>0</v>
      </c>
      <c r="AM1275" s="167">
        <f t="shared" si="1551"/>
        <v>0</v>
      </c>
      <c r="AN1275" s="167">
        <f t="shared" si="1551"/>
        <v>0</v>
      </c>
      <c r="AO1275" s="167">
        <f t="shared" si="1551"/>
        <v>0</v>
      </c>
      <c r="AP1275" s="167">
        <f t="shared" si="1551"/>
        <v>0</v>
      </c>
      <c r="AQ1275" s="167">
        <f t="shared" si="1551"/>
        <v>0</v>
      </c>
      <c r="AR1275" s="167">
        <f t="shared" si="1551"/>
        <v>0</v>
      </c>
      <c r="AS1275" s="167">
        <f t="shared" si="1551"/>
        <v>0</v>
      </c>
      <c r="AT1275" s="167">
        <f t="shared" si="1551"/>
        <v>0</v>
      </c>
      <c r="AU1275" s="167">
        <f t="shared" si="1551"/>
        <v>0</v>
      </c>
      <c r="AV1275" s="167">
        <f t="shared" si="1551"/>
        <v>0</v>
      </c>
      <c r="AW1275" s="167">
        <f t="shared" si="1551"/>
        <v>0</v>
      </c>
      <c r="AX1275" s="167">
        <f t="shared" si="1551"/>
        <v>0</v>
      </c>
      <c r="AY1275" s="167">
        <f t="shared" si="1551"/>
        <v>0</v>
      </c>
      <c r="AZ1275" s="167">
        <f t="shared" si="1551"/>
        <v>0</v>
      </c>
      <c r="BA1275" s="167">
        <f t="shared" si="1551"/>
        <v>0</v>
      </c>
      <c r="BB1275" s="167">
        <f t="shared" si="1551"/>
        <v>0</v>
      </c>
      <c r="BC1275" s="167">
        <f t="shared" si="1551"/>
        <v>0</v>
      </c>
      <c r="BD1275" s="167">
        <f t="shared" si="1551"/>
        <v>0</v>
      </c>
      <c r="BE1275" s="167">
        <f t="shared" si="1551"/>
        <v>0</v>
      </c>
      <c r="BG1275" s="167"/>
    </row>
    <row r="1276" spans="1:59" ht="15.75" thickBot="1">
      <c r="C1276" s="846"/>
      <c r="D1276" s="847"/>
      <c r="E1276" s="847"/>
      <c r="F1276" s="847"/>
      <c r="G1276" s="847"/>
      <c r="H1276" s="847"/>
      <c r="I1276" s="847"/>
      <c r="J1276" s="847"/>
      <c r="K1276" s="847"/>
      <c r="L1276" s="847"/>
      <c r="M1276" s="847"/>
      <c r="N1276" s="847"/>
      <c r="O1276" s="847"/>
      <c r="P1276" s="847"/>
      <c r="Q1276" s="847"/>
      <c r="R1276" s="847"/>
      <c r="S1276" s="847"/>
      <c r="T1276" s="847"/>
      <c r="U1276" s="847"/>
      <c r="V1276" s="847"/>
      <c r="W1276" s="847"/>
      <c r="X1276" s="847"/>
      <c r="Y1276" s="847"/>
      <c r="Z1276" s="847"/>
      <c r="AA1276" s="848"/>
      <c r="AE1276" s="1" t="str">
        <f t="shared" si="1490"/>
        <v/>
      </c>
      <c r="AF1276" s="1">
        <f t="shared" si="1516"/>
        <v>0</v>
      </c>
      <c r="AG1276" s="1">
        <f t="shared" ca="1" si="1521"/>
        <v>23</v>
      </c>
      <c r="AH1276" s="1" t="str">
        <f t="shared" si="1517"/>
        <v/>
      </c>
      <c r="AI1276" s="1" t="str">
        <f t="shared" si="1518"/>
        <v/>
      </c>
      <c r="AJ1276" s="1" t="str">
        <f t="shared" si="1519"/>
        <v/>
      </c>
      <c r="AL1276" s="167">
        <f t="shared" ref="AL1276:BE1276" si="1552">+IF($AE1276="CC",SUMIF($R1276:$V1276,AL$9,$R1295:$V1295),0)</f>
        <v>0</v>
      </c>
      <c r="AM1276" s="167">
        <f t="shared" si="1552"/>
        <v>0</v>
      </c>
      <c r="AN1276" s="167">
        <f t="shared" si="1552"/>
        <v>0</v>
      </c>
      <c r="AO1276" s="167">
        <f t="shared" si="1552"/>
        <v>0</v>
      </c>
      <c r="AP1276" s="167">
        <f t="shared" si="1552"/>
        <v>0</v>
      </c>
      <c r="AQ1276" s="167">
        <f t="shared" si="1552"/>
        <v>0</v>
      </c>
      <c r="AR1276" s="167">
        <f t="shared" si="1552"/>
        <v>0</v>
      </c>
      <c r="AS1276" s="167">
        <f t="shared" si="1552"/>
        <v>0</v>
      </c>
      <c r="AT1276" s="167">
        <f t="shared" si="1552"/>
        <v>0</v>
      </c>
      <c r="AU1276" s="167">
        <f t="shared" si="1552"/>
        <v>0</v>
      </c>
      <c r="AV1276" s="167">
        <f t="shared" si="1552"/>
        <v>0</v>
      </c>
      <c r="AW1276" s="167">
        <f t="shared" si="1552"/>
        <v>0</v>
      </c>
      <c r="AX1276" s="167">
        <f t="shared" si="1552"/>
        <v>0</v>
      </c>
      <c r="AY1276" s="167">
        <f t="shared" si="1552"/>
        <v>0</v>
      </c>
      <c r="AZ1276" s="167">
        <f t="shared" si="1552"/>
        <v>0</v>
      </c>
      <c r="BA1276" s="167">
        <f t="shared" si="1552"/>
        <v>0</v>
      </c>
      <c r="BB1276" s="167">
        <f t="shared" si="1552"/>
        <v>0</v>
      </c>
      <c r="BC1276" s="167">
        <f t="shared" si="1552"/>
        <v>0</v>
      </c>
      <c r="BD1276" s="167">
        <f t="shared" si="1552"/>
        <v>0</v>
      </c>
      <c r="BE1276" s="167">
        <f t="shared" si="1552"/>
        <v>0</v>
      </c>
      <c r="BG1276" s="167"/>
    </row>
    <row r="1277" spans="1:59" ht="7.5" customHeight="1" thickBot="1">
      <c r="AE1277" s="1" t="str">
        <f t="shared" si="1490"/>
        <v/>
      </c>
      <c r="AF1277" s="1">
        <f t="shared" si="1516"/>
        <v>0</v>
      </c>
      <c r="AG1277" s="1">
        <f t="shared" ca="1" si="1521"/>
        <v>23</v>
      </c>
      <c r="AH1277" s="1" t="str">
        <f t="shared" si="1517"/>
        <v/>
      </c>
      <c r="AI1277" s="1" t="str">
        <f t="shared" si="1518"/>
        <v/>
      </c>
      <c r="AJ1277" s="1" t="str">
        <f t="shared" si="1519"/>
        <v/>
      </c>
      <c r="AL1277" s="167">
        <f t="shared" ref="AL1277:BE1277" si="1553">+IF($AE1277="CC",SUMIF($R1277:$V1277,AL$9,$R1296:$V1296),0)</f>
        <v>0</v>
      </c>
      <c r="AM1277" s="167">
        <f t="shared" si="1553"/>
        <v>0</v>
      </c>
      <c r="AN1277" s="167">
        <f t="shared" si="1553"/>
        <v>0</v>
      </c>
      <c r="AO1277" s="167">
        <f t="shared" si="1553"/>
        <v>0</v>
      </c>
      <c r="AP1277" s="167">
        <f t="shared" si="1553"/>
        <v>0</v>
      </c>
      <c r="AQ1277" s="167">
        <f t="shared" si="1553"/>
        <v>0</v>
      </c>
      <c r="AR1277" s="167">
        <f t="shared" si="1553"/>
        <v>0</v>
      </c>
      <c r="AS1277" s="167">
        <f t="shared" si="1553"/>
        <v>0</v>
      </c>
      <c r="AT1277" s="167">
        <f t="shared" si="1553"/>
        <v>0</v>
      </c>
      <c r="AU1277" s="167">
        <f t="shared" si="1553"/>
        <v>0</v>
      </c>
      <c r="AV1277" s="167">
        <f t="shared" si="1553"/>
        <v>0</v>
      </c>
      <c r="AW1277" s="167">
        <f t="shared" si="1553"/>
        <v>0</v>
      </c>
      <c r="AX1277" s="167">
        <f t="shared" si="1553"/>
        <v>0</v>
      </c>
      <c r="AY1277" s="167">
        <f t="shared" si="1553"/>
        <v>0</v>
      </c>
      <c r="AZ1277" s="167">
        <f t="shared" si="1553"/>
        <v>0</v>
      </c>
      <c r="BA1277" s="167">
        <f t="shared" si="1553"/>
        <v>0</v>
      </c>
      <c r="BB1277" s="167">
        <f t="shared" si="1553"/>
        <v>0</v>
      </c>
      <c r="BC1277" s="167">
        <f t="shared" si="1553"/>
        <v>0</v>
      </c>
      <c r="BD1277" s="167">
        <f t="shared" si="1553"/>
        <v>0</v>
      </c>
      <c r="BE1277" s="167">
        <f t="shared" si="1553"/>
        <v>0</v>
      </c>
      <c r="BG1277" s="167"/>
    </row>
    <row r="1278" spans="1:59">
      <c r="C1278" s="890" t="s">
        <v>944</v>
      </c>
      <c r="D1278" s="891"/>
      <c r="E1278" s="891"/>
      <c r="F1278" s="891"/>
      <c r="G1278" s="891"/>
      <c r="H1278" s="891"/>
      <c r="I1278" s="891"/>
      <c r="J1278" s="891"/>
      <c r="K1278" s="891"/>
      <c r="L1278" s="891"/>
      <c r="M1278" s="891"/>
      <c r="N1278" s="891"/>
      <c r="O1278" s="891"/>
      <c r="P1278" s="891"/>
      <c r="Q1278" s="891"/>
      <c r="R1278" s="891"/>
      <c r="S1278" s="891"/>
      <c r="T1278" s="891"/>
      <c r="U1278" s="891"/>
      <c r="V1278" s="891"/>
      <c r="W1278" s="891"/>
      <c r="X1278" s="891"/>
      <c r="Y1278" s="891"/>
      <c r="Z1278" s="891"/>
      <c r="AA1278" s="892"/>
      <c r="AE1278" s="1" t="str">
        <f t="shared" si="1490"/>
        <v/>
      </c>
      <c r="AF1278" s="1">
        <f t="shared" si="1516"/>
        <v>0</v>
      </c>
      <c r="AG1278" s="1">
        <f t="shared" ca="1" si="1521"/>
        <v>23</v>
      </c>
      <c r="AH1278" s="1" t="str">
        <f t="shared" si="1517"/>
        <v/>
      </c>
      <c r="AI1278" s="1" t="str">
        <f t="shared" si="1518"/>
        <v/>
      </c>
      <c r="AJ1278" s="1" t="str">
        <f t="shared" si="1519"/>
        <v/>
      </c>
      <c r="AL1278" s="167">
        <f t="shared" ref="AL1278:BE1278" si="1554">+IF($AE1278="CC",SUMIF($R1278:$V1278,AL$9,$R1297:$V1297),0)</f>
        <v>0</v>
      </c>
      <c r="AM1278" s="167">
        <f t="shared" si="1554"/>
        <v>0</v>
      </c>
      <c r="AN1278" s="167">
        <f t="shared" si="1554"/>
        <v>0</v>
      </c>
      <c r="AO1278" s="167">
        <f t="shared" si="1554"/>
        <v>0</v>
      </c>
      <c r="AP1278" s="167">
        <f t="shared" si="1554"/>
        <v>0</v>
      </c>
      <c r="AQ1278" s="167">
        <f t="shared" si="1554"/>
        <v>0</v>
      </c>
      <c r="AR1278" s="167">
        <f t="shared" si="1554"/>
        <v>0</v>
      </c>
      <c r="AS1278" s="167">
        <f t="shared" si="1554"/>
        <v>0</v>
      </c>
      <c r="AT1278" s="167">
        <f t="shared" si="1554"/>
        <v>0</v>
      </c>
      <c r="AU1278" s="167">
        <f t="shared" si="1554"/>
        <v>0</v>
      </c>
      <c r="AV1278" s="167">
        <f t="shared" si="1554"/>
        <v>0</v>
      </c>
      <c r="AW1278" s="167">
        <f t="shared" si="1554"/>
        <v>0</v>
      </c>
      <c r="AX1278" s="167">
        <f t="shared" si="1554"/>
        <v>0</v>
      </c>
      <c r="AY1278" s="167">
        <f t="shared" si="1554"/>
        <v>0</v>
      </c>
      <c r="AZ1278" s="167">
        <f t="shared" si="1554"/>
        <v>0</v>
      </c>
      <c r="BA1278" s="167">
        <f t="shared" si="1554"/>
        <v>0</v>
      </c>
      <c r="BB1278" s="167">
        <f t="shared" si="1554"/>
        <v>0</v>
      </c>
      <c r="BC1278" s="167">
        <f t="shared" si="1554"/>
        <v>0</v>
      </c>
      <c r="BD1278" s="167">
        <f t="shared" si="1554"/>
        <v>0</v>
      </c>
      <c r="BE1278" s="167">
        <f t="shared" si="1554"/>
        <v>0</v>
      </c>
      <c r="BG1278" s="167"/>
    </row>
    <row r="1279" spans="1:59" ht="15.75" thickBot="1">
      <c r="C1279" s="893"/>
      <c r="D1279" s="894"/>
      <c r="E1279" s="894"/>
      <c r="F1279" s="894"/>
      <c r="G1279" s="894"/>
      <c r="H1279" s="894"/>
      <c r="I1279" s="894"/>
      <c r="J1279" s="894"/>
      <c r="K1279" s="894"/>
      <c r="L1279" s="894"/>
      <c r="M1279" s="894"/>
      <c r="N1279" s="894"/>
      <c r="O1279" s="894"/>
      <c r="P1279" s="894"/>
      <c r="Q1279" s="894"/>
      <c r="R1279" s="894"/>
      <c r="S1279" s="894"/>
      <c r="T1279" s="894"/>
      <c r="U1279" s="894"/>
      <c r="V1279" s="894"/>
      <c r="W1279" s="894"/>
      <c r="X1279" s="894"/>
      <c r="Y1279" s="894"/>
      <c r="Z1279" s="894"/>
      <c r="AA1279" s="895"/>
      <c r="AE1279" s="1" t="str">
        <f t="shared" si="1490"/>
        <v/>
      </c>
      <c r="AF1279" s="1">
        <f t="shared" si="1516"/>
        <v>0</v>
      </c>
      <c r="AG1279" s="1">
        <f t="shared" ca="1" si="1521"/>
        <v>23</v>
      </c>
      <c r="AH1279" s="1" t="str">
        <f t="shared" si="1517"/>
        <v/>
      </c>
      <c r="AI1279" s="1" t="str">
        <f t="shared" si="1518"/>
        <v/>
      </c>
      <c r="AJ1279" s="1" t="str">
        <f t="shared" si="1519"/>
        <v/>
      </c>
      <c r="AL1279" s="167">
        <f t="shared" ref="AL1279:BE1279" si="1555">+IF($AE1279="CC",SUMIF($R1279:$V1279,AL$9,$R1298:$V1298),0)</f>
        <v>0</v>
      </c>
      <c r="AM1279" s="167">
        <f t="shared" si="1555"/>
        <v>0</v>
      </c>
      <c r="AN1279" s="167">
        <f t="shared" si="1555"/>
        <v>0</v>
      </c>
      <c r="AO1279" s="167">
        <f t="shared" si="1555"/>
        <v>0</v>
      </c>
      <c r="AP1279" s="167">
        <f t="shared" si="1555"/>
        <v>0</v>
      </c>
      <c r="AQ1279" s="167">
        <f t="shared" si="1555"/>
        <v>0</v>
      </c>
      <c r="AR1279" s="167">
        <f t="shared" si="1555"/>
        <v>0</v>
      </c>
      <c r="AS1279" s="167">
        <f t="shared" si="1555"/>
        <v>0</v>
      </c>
      <c r="AT1279" s="167">
        <f t="shared" si="1555"/>
        <v>0</v>
      </c>
      <c r="AU1279" s="167">
        <f t="shared" si="1555"/>
        <v>0</v>
      </c>
      <c r="AV1279" s="167">
        <f t="shared" si="1555"/>
        <v>0</v>
      </c>
      <c r="AW1279" s="167">
        <f t="shared" si="1555"/>
        <v>0</v>
      </c>
      <c r="AX1279" s="167">
        <f t="shared" si="1555"/>
        <v>0</v>
      </c>
      <c r="AY1279" s="167">
        <f t="shared" si="1555"/>
        <v>0</v>
      </c>
      <c r="AZ1279" s="167">
        <f t="shared" si="1555"/>
        <v>0</v>
      </c>
      <c r="BA1279" s="167">
        <f t="shared" si="1555"/>
        <v>0</v>
      </c>
      <c r="BB1279" s="167">
        <f t="shared" si="1555"/>
        <v>0</v>
      </c>
      <c r="BC1279" s="167">
        <f t="shared" si="1555"/>
        <v>0</v>
      </c>
      <c r="BD1279" s="167">
        <f t="shared" si="1555"/>
        <v>0</v>
      </c>
      <c r="BE1279" s="167">
        <f t="shared" si="1555"/>
        <v>0</v>
      </c>
      <c r="BG1279" s="167"/>
    </row>
    <row r="1280" spans="1:59" ht="14.25" customHeight="1">
      <c r="AE1280" s="1" t="str">
        <f t="shared" si="1490"/>
        <v/>
      </c>
      <c r="AF1280" s="1">
        <f t="shared" si="1516"/>
        <v>0</v>
      </c>
      <c r="AG1280" s="1">
        <f t="shared" ca="1" si="1521"/>
        <v>23</v>
      </c>
      <c r="AH1280" s="1" t="str">
        <f t="shared" si="1517"/>
        <v/>
      </c>
      <c r="AI1280" s="1" t="str">
        <f t="shared" si="1518"/>
        <v/>
      </c>
      <c r="AJ1280" s="1" t="str">
        <f t="shared" si="1519"/>
        <v/>
      </c>
      <c r="AL1280" s="167">
        <f t="shared" ref="AL1280:BE1280" si="1556">+IF($AE1280="CC",SUMIF($R1280:$V1280,AL$9,$R1299:$V1299),0)</f>
        <v>0</v>
      </c>
      <c r="AM1280" s="167">
        <f t="shared" si="1556"/>
        <v>0</v>
      </c>
      <c r="AN1280" s="167">
        <f t="shared" si="1556"/>
        <v>0</v>
      </c>
      <c r="AO1280" s="167">
        <f t="shared" si="1556"/>
        <v>0</v>
      </c>
      <c r="AP1280" s="167">
        <f t="shared" si="1556"/>
        <v>0</v>
      </c>
      <c r="AQ1280" s="167">
        <f t="shared" si="1556"/>
        <v>0</v>
      </c>
      <c r="AR1280" s="167">
        <f t="shared" si="1556"/>
        <v>0</v>
      </c>
      <c r="AS1280" s="167">
        <f t="shared" si="1556"/>
        <v>0</v>
      </c>
      <c r="AT1280" s="167">
        <f t="shared" si="1556"/>
        <v>0</v>
      </c>
      <c r="AU1280" s="167">
        <f t="shared" si="1556"/>
        <v>0</v>
      </c>
      <c r="AV1280" s="167">
        <f t="shared" si="1556"/>
        <v>0</v>
      </c>
      <c r="AW1280" s="167">
        <f t="shared" si="1556"/>
        <v>0</v>
      </c>
      <c r="AX1280" s="167">
        <f t="shared" si="1556"/>
        <v>0</v>
      </c>
      <c r="AY1280" s="167">
        <f t="shared" si="1556"/>
        <v>0</v>
      </c>
      <c r="AZ1280" s="167">
        <f t="shared" si="1556"/>
        <v>0</v>
      </c>
      <c r="BA1280" s="167">
        <f t="shared" si="1556"/>
        <v>0</v>
      </c>
      <c r="BB1280" s="167">
        <f t="shared" si="1556"/>
        <v>0</v>
      </c>
      <c r="BC1280" s="167">
        <f t="shared" si="1556"/>
        <v>0</v>
      </c>
      <c r="BD1280" s="167">
        <f t="shared" si="1556"/>
        <v>0</v>
      </c>
      <c r="BE1280" s="167">
        <f t="shared" si="1556"/>
        <v>0</v>
      </c>
      <c r="BG1280" s="167"/>
    </row>
    <row r="1281" spans="1:59" s="44" customFormat="1" ht="14.25" customHeight="1" thickBot="1">
      <c r="X1281" s="170"/>
      <c r="AE1281" s="1" t="str">
        <f t="shared" si="1490"/>
        <v/>
      </c>
      <c r="AF1281" s="1">
        <f t="shared" si="1516"/>
        <v>0</v>
      </c>
      <c r="AG1281" s="1">
        <f t="shared" ca="1" si="1521"/>
        <v>23</v>
      </c>
      <c r="AH1281" s="1" t="str">
        <f t="shared" si="1517"/>
        <v/>
      </c>
      <c r="AI1281" s="1" t="str">
        <f t="shared" si="1518"/>
        <v/>
      </c>
      <c r="AJ1281" s="1" t="str">
        <f t="shared" si="1519"/>
        <v/>
      </c>
      <c r="AL1281" s="167">
        <f t="shared" ref="AL1281:BE1281" si="1557">+IF($AE1281="CC",SUMIF($R1281:$V1281,AL$9,$R1300:$V1300),0)</f>
        <v>0</v>
      </c>
      <c r="AM1281" s="167">
        <f t="shared" si="1557"/>
        <v>0</v>
      </c>
      <c r="AN1281" s="167">
        <f t="shared" si="1557"/>
        <v>0</v>
      </c>
      <c r="AO1281" s="167">
        <f t="shared" si="1557"/>
        <v>0</v>
      </c>
      <c r="AP1281" s="167">
        <f t="shared" si="1557"/>
        <v>0</v>
      </c>
      <c r="AQ1281" s="167">
        <f t="shared" si="1557"/>
        <v>0</v>
      </c>
      <c r="AR1281" s="167">
        <f t="shared" si="1557"/>
        <v>0</v>
      </c>
      <c r="AS1281" s="167">
        <f t="shared" si="1557"/>
        <v>0</v>
      </c>
      <c r="AT1281" s="167">
        <f t="shared" si="1557"/>
        <v>0</v>
      </c>
      <c r="AU1281" s="167">
        <f t="shared" si="1557"/>
        <v>0</v>
      </c>
      <c r="AV1281" s="167">
        <f t="shared" si="1557"/>
        <v>0</v>
      </c>
      <c r="AW1281" s="167">
        <f t="shared" si="1557"/>
        <v>0</v>
      </c>
      <c r="AX1281" s="167">
        <f t="shared" si="1557"/>
        <v>0</v>
      </c>
      <c r="AY1281" s="167">
        <f t="shared" si="1557"/>
        <v>0</v>
      </c>
      <c r="AZ1281" s="167">
        <f t="shared" si="1557"/>
        <v>0</v>
      </c>
      <c r="BA1281" s="167">
        <f t="shared" si="1557"/>
        <v>0</v>
      </c>
      <c r="BB1281" s="167">
        <f t="shared" si="1557"/>
        <v>0</v>
      </c>
      <c r="BC1281" s="167">
        <f t="shared" si="1557"/>
        <v>0</v>
      </c>
      <c r="BD1281" s="167">
        <f t="shared" si="1557"/>
        <v>0</v>
      </c>
      <c r="BE1281" s="167">
        <f t="shared" si="1557"/>
        <v>0</v>
      </c>
      <c r="BG1281" s="170"/>
    </row>
    <row r="1282" spans="1:59" s="44" customFormat="1" ht="14.25" customHeight="1" thickBot="1">
      <c r="D1282" s="835">
        <f>+'Formulario 1'!$C$20</f>
        <v>0</v>
      </c>
      <c r="E1282" s="835"/>
      <c r="F1282" s="835"/>
      <c r="H1282" s="896"/>
      <c r="I1282" s="896"/>
      <c r="O1282" s="897" t="str">
        <f>+'Formulario 1'!$F$14</f>
        <v>Provincia:</v>
      </c>
      <c r="P1282" s="898"/>
      <c r="Q1282" s="899" t="str">
        <f>+'Formulario 1'!$G$14</f>
        <v>GUANACASTE</v>
      </c>
      <c r="R1282" s="900"/>
      <c r="S1282" s="900"/>
      <c r="T1282" s="900"/>
      <c r="U1282" s="901"/>
      <c r="V1282" s="902" t="s">
        <v>945</v>
      </c>
      <c r="W1282" s="903"/>
      <c r="X1282" s="906">
        <f>+'Formulario 1'!$C$16</f>
        <v>26780563</v>
      </c>
      <c r="Y1282" s="907"/>
      <c r="Z1282" s="908"/>
      <c r="AE1282" s="1" t="str">
        <f t="shared" si="1490"/>
        <v/>
      </c>
      <c r="AF1282" s="1">
        <f t="shared" si="1516"/>
        <v>0</v>
      </c>
      <c r="AG1282" s="1">
        <f t="shared" ca="1" si="1521"/>
        <v>23</v>
      </c>
      <c r="AH1282" s="1" t="str">
        <f t="shared" si="1517"/>
        <v/>
      </c>
      <c r="AI1282" s="1" t="str">
        <f t="shared" si="1518"/>
        <v/>
      </c>
      <c r="AJ1282" s="1" t="str">
        <f t="shared" si="1519"/>
        <v/>
      </c>
      <c r="AL1282" s="167">
        <f t="shared" ref="AL1282:BE1282" si="1558">+IF($AE1282="CC",SUMIF($R1282:$V1282,AL$9,$R1301:$V1301),0)</f>
        <v>0</v>
      </c>
      <c r="AM1282" s="167">
        <f t="shared" si="1558"/>
        <v>0</v>
      </c>
      <c r="AN1282" s="167">
        <f t="shared" si="1558"/>
        <v>0</v>
      </c>
      <c r="AO1282" s="167">
        <f t="shared" si="1558"/>
        <v>0</v>
      </c>
      <c r="AP1282" s="167">
        <f t="shared" si="1558"/>
        <v>0</v>
      </c>
      <c r="AQ1282" s="167">
        <f t="shared" si="1558"/>
        <v>0</v>
      </c>
      <c r="AR1282" s="167">
        <f t="shared" si="1558"/>
        <v>0</v>
      </c>
      <c r="AS1282" s="167">
        <f t="shared" si="1558"/>
        <v>0</v>
      </c>
      <c r="AT1282" s="167">
        <f t="shared" si="1558"/>
        <v>0</v>
      </c>
      <c r="AU1282" s="167">
        <f t="shared" si="1558"/>
        <v>0</v>
      </c>
      <c r="AV1282" s="167">
        <f t="shared" si="1558"/>
        <v>0</v>
      </c>
      <c r="AW1282" s="167">
        <f t="shared" si="1558"/>
        <v>0</v>
      </c>
      <c r="AX1282" s="167">
        <f t="shared" si="1558"/>
        <v>0</v>
      </c>
      <c r="AY1282" s="167">
        <f t="shared" si="1558"/>
        <v>0</v>
      </c>
      <c r="AZ1282" s="167">
        <f t="shared" si="1558"/>
        <v>0</v>
      </c>
      <c r="BA1282" s="167">
        <f t="shared" si="1558"/>
        <v>0</v>
      </c>
      <c r="BB1282" s="167">
        <f t="shared" si="1558"/>
        <v>0</v>
      </c>
      <c r="BC1282" s="167">
        <f t="shared" si="1558"/>
        <v>0</v>
      </c>
      <c r="BD1282" s="167">
        <f t="shared" si="1558"/>
        <v>0</v>
      </c>
      <c r="BE1282" s="167">
        <f t="shared" si="1558"/>
        <v>0</v>
      </c>
      <c r="BG1282" s="170"/>
    </row>
    <row r="1283" spans="1:59" s="44" customFormat="1" ht="14.25" customHeight="1">
      <c r="D1283" s="868" t="s">
        <v>946</v>
      </c>
      <c r="E1283" s="868"/>
      <c r="F1283" s="868"/>
      <c r="H1283" s="868" t="s">
        <v>947</v>
      </c>
      <c r="I1283" s="868"/>
      <c r="K1283" s="302" t="s">
        <v>948</v>
      </c>
      <c r="O1283" s="870" t="str">
        <f>+'Formulario 1'!$F$15</f>
        <v>Cantón:</v>
      </c>
      <c r="P1283" s="871"/>
      <c r="Q1283" s="872" t="str">
        <f>+'Formulario 1'!$G$15</f>
        <v>ABANGARES</v>
      </c>
      <c r="R1283" s="873"/>
      <c r="S1283" s="873"/>
      <c r="T1283" s="873"/>
      <c r="U1283" s="874"/>
      <c r="V1283" s="904"/>
      <c r="W1283" s="905"/>
      <c r="X1283" s="909" t="str">
        <f>IF('Formulario 1'!D1261="","",'Formulario 1'!D1261)</f>
        <v/>
      </c>
      <c r="Y1283" s="910"/>
      <c r="Z1283" s="911"/>
      <c r="AE1283" s="1" t="str">
        <f t="shared" si="1490"/>
        <v/>
      </c>
      <c r="AF1283" s="1">
        <f t="shared" si="1516"/>
        <v>0</v>
      </c>
      <c r="AG1283" s="1">
        <f t="shared" ca="1" si="1521"/>
        <v>23</v>
      </c>
      <c r="AH1283" s="1" t="str">
        <f t="shared" si="1517"/>
        <v/>
      </c>
      <c r="AI1283" s="1" t="str">
        <f t="shared" si="1518"/>
        <v/>
      </c>
      <c r="AJ1283" s="1" t="str">
        <f t="shared" si="1519"/>
        <v/>
      </c>
      <c r="AL1283" s="167">
        <f t="shared" ref="AL1283:BE1283" si="1559">+IF($AE1283="CC",SUMIF($R1283:$V1283,AL$9,$R1302:$V1302),0)</f>
        <v>0</v>
      </c>
      <c r="AM1283" s="167">
        <f t="shared" si="1559"/>
        <v>0</v>
      </c>
      <c r="AN1283" s="167">
        <f t="shared" si="1559"/>
        <v>0</v>
      </c>
      <c r="AO1283" s="167">
        <f t="shared" si="1559"/>
        <v>0</v>
      </c>
      <c r="AP1283" s="167">
        <f t="shared" si="1559"/>
        <v>0</v>
      </c>
      <c r="AQ1283" s="167">
        <f t="shared" si="1559"/>
        <v>0</v>
      </c>
      <c r="AR1283" s="167">
        <f t="shared" si="1559"/>
        <v>0</v>
      </c>
      <c r="AS1283" s="167">
        <f t="shared" si="1559"/>
        <v>0</v>
      </c>
      <c r="AT1283" s="167">
        <f t="shared" si="1559"/>
        <v>0</v>
      </c>
      <c r="AU1283" s="167">
        <f t="shared" si="1559"/>
        <v>0</v>
      </c>
      <c r="AV1283" s="167">
        <f t="shared" si="1559"/>
        <v>0</v>
      </c>
      <c r="AW1283" s="167">
        <f t="shared" si="1559"/>
        <v>0</v>
      </c>
      <c r="AX1283" s="167">
        <f t="shared" si="1559"/>
        <v>0</v>
      </c>
      <c r="AY1283" s="167">
        <f t="shared" si="1559"/>
        <v>0</v>
      </c>
      <c r="AZ1283" s="167">
        <f t="shared" si="1559"/>
        <v>0</v>
      </c>
      <c r="BA1283" s="167">
        <f t="shared" si="1559"/>
        <v>0</v>
      </c>
      <c r="BB1283" s="167">
        <f t="shared" si="1559"/>
        <v>0</v>
      </c>
      <c r="BC1283" s="167">
        <f t="shared" si="1559"/>
        <v>0</v>
      </c>
      <c r="BD1283" s="167">
        <f t="shared" si="1559"/>
        <v>0</v>
      </c>
      <c r="BE1283" s="167">
        <f t="shared" si="1559"/>
        <v>0</v>
      </c>
      <c r="BG1283" s="170"/>
    </row>
    <row r="1284" spans="1:59" s="44" customFormat="1" ht="14.25" customHeight="1">
      <c r="O1284" s="870" t="str">
        <f>+'Formulario 1'!$F$16</f>
        <v>Distrito:</v>
      </c>
      <c r="P1284" s="871"/>
      <c r="Q1284" s="872" t="str">
        <f>+'Formulario 1'!$G$16</f>
        <v>COLORADO</v>
      </c>
      <c r="R1284" s="873"/>
      <c r="S1284" s="873"/>
      <c r="T1284" s="873"/>
      <c r="U1284" s="874"/>
      <c r="V1284" s="875" t="s">
        <v>949</v>
      </c>
      <c r="W1284" s="876"/>
      <c r="X1284" s="879">
        <f>+'Formulario 1'!$C$17</f>
        <v>26780376</v>
      </c>
      <c r="Y1284" s="880"/>
      <c r="Z1284" s="881"/>
      <c r="AE1284" s="1" t="str">
        <f t="shared" si="1490"/>
        <v/>
      </c>
      <c r="AF1284" s="1">
        <f t="shared" si="1516"/>
        <v>0</v>
      </c>
      <c r="AG1284" s="1">
        <f t="shared" ca="1" si="1521"/>
        <v>23</v>
      </c>
      <c r="AH1284" s="1" t="str">
        <f t="shared" si="1517"/>
        <v/>
      </c>
      <c r="AI1284" s="1" t="str">
        <f t="shared" si="1518"/>
        <v/>
      </c>
      <c r="AJ1284" s="1" t="str">
        <f t="shared" si="1519"/>
        <v/>
      </c>
      <c r="AL1284" s="167">
        <f t="shared" ref="AL1284:BE1284" si="1560">+IF($AE1284="CC",SUMIF($R1284:$V1284,AL$9,$R1303:$V1303),0)</f>
        <v>0</v>
      </c>
      <c r="AM1284" s="167">
        <f t="shared" si="1560"/>
        <v>0</v>
      </c>
      <c r="AN1284" s="167">
        <f t="shared" si="1560"/>
        <v>0</v>
      </c>
      <c r="AO1284" s="167">
        <f t="shared" si="1560"/>
        <v>0</v>
      </c>
      <c r="AP1284" s="167">
        <f t="shared" si="1560"/>
        <v>0</v>
      </c>
      <c r="AQ1284" s="167">
        <f t="shared" si="1560"/>
        <v>0</v>
      </c>
      <c r="AR1284" s="167">
        <f t="shared" si="1560"/>
        <v>0</v>
      </c>
      <c r="AS1284" s="167">
        <f t="shared" si="1560"/>
        <v>0</v>
      </c>
      <c r="AT1284" s="167">
        <f t="shared" si="1560"/>
        <v>0</v>
      </c>
      <c r="AU1284" s="167">
        <f t="shared" si="1560"/>
        <v>0</v>
      </c>
      <c r="AV1284" s="167">
        <f t="shared" si="1560"/>
        <v>0</v>
      </c>
      <c r="AW1284" s="167">
        <f t="shared" si="1560"/>
        <v>0</v>
      </c>
      <c r="AX1284" s="167">
        <f t="shared" si="1560"/>
        <v>0</v>
      </c>
      <c r="AY1284" s="167">
        <f t="shared" si="1560"/>
        <v>0</v>
      </c>
      <c r="AZ1284" s="167">
        <f t="shared" si="1560"/>
        <v>0</v>
      </c>
      <c r="BA1284" s="167">
        <f t="shared" si="1560"/>
        <v>0</v>
      </c>
      <c r="BB1284" s="167">
        <f t="shared" si="1560"/>
        <v>0</v>
      </c>
      <c r="BC1284" s="167">
        <f t="shared" si="1560"/>
        <v>0</v>
      </c>
      <c r="BD1284" s="167">
        <f t="shared" si="1560"/>
        <v>0</v>
      </c>
      <c r="BE1284" s="167">
        <f t="shared" si="1560"/>
        <v>0</v>
      </c>
      <c r="BG1284" s="170"/>
    </row>
    <row r="1285" spans="1:59" ht="14.25" customHeight="1" thickBot="1">
      <c r="O1285" s="882" t="str">
        <f>+'Formulario 1'!$F$17</f>
        <v>Poblado:</v>
      </c>
      <c r="P1285" s="883"/>
      <c r="Q1285" s="884" t="str">
        <f>+'Formulario 1'!$G$17</f>
        <v>COLORADO</v>
      </c>
      <c r="R1285" s="885"/>
      <c r="S1285" s="885"/>
      <c r="T1285" s="885"/>
      <c r="U1285" s="886"/>
      <c r="V1285" s="877"/>
      <c r="W1285" s="878"/>
      <c r="X1285" s="887" t="str">
        <f>IF('Formulario 1'!D1262="","",'Formulario 1'!D1262)</f>
        <v/>
      </c>
      <c r="Y1285" s="888"/>
      <c r="Z1285" s="889"/>
      <c r="AE1285" s="1" t="str">
        <f t="shared" si="1490"/>
        <v/>
      </c>
      <c r="AF1285" s="1">
        <f t="shared" si="1516"/>
        <v>0</v>
      </c>
      <c r="AG1285" s="1">
        <f t="shared" ca="1" si="1521"/>
        <v>23</v>
      </c>
      <c r="AH1285" s="1" t="str">
        <f t="shared" si="1517"/>
        <v/>
      </c>
      <c r="AI1285" s="1" t="str">
        <f t="shared" si="1518"/>
        <v/>
      </c>
      <c r="AJ1285" s="1" t="str">
        <f t="shared" si="1519"/>
        <v/>
      </c>
      <c r="AL1285" s="167">
        <f t="shared" ref="AL1285:BE1285" si="1561">+IF($AE1285="CC",SUMIF($R1285:$V1285,AL$9,$R1304:$V1304),0)</f>
        <v>0</v>
      </c>
      <c r="AM1285" s="167">
        <f t="shared" si="1561"/>
        <v>0</v>
      </c>
      <c r="AN1285" s="167">
        <f t="shared" si="1561"/>
        <v>0</v>
      </c>
      <c r="AO1285" s="167">
        <f t="shared" si="1561"/>
        <v>0</v>
      </c>
      <c r="AP1285" s="167">
        <f t="shared" si="1561"/>
        <v>0</v>
      </c>
      <c r="AQ1285" s="167">
        <f t="shared" si="1561"/>
        <v>0</v>
      </c>
      <c r="AR1285" s="167">
        <f t="shared" si="1561"/>
        <v>0</v>
      </c>
      <c r="AS1285" s="167">
        <f t="shared" si="1561"/>
        <v>0</v>
      </c>
      <c r="AT1285" s="167">
        <f t="shared" si="1561"/>
        <v>0</v>
      </c>
      <c r="AU1285" s="167">
        <f t="shared" si="1561"/>
        <v>0</v>
      </c>
      <c r="AV1285" s="167">
        <f t="shared" si="1561"/>
        <v>0</v>
      </c>
      <c r="AW1285" s="167">
        <f t="shared" si="1561"/>
        <v>0</v>
      </c>
      <c r="AX1285" s="167">
        <f t="shared" si="1561"/>
        <v>0</v>
      </c>
      <c r="AY1285" s="167">
        <f t="shared" si="1561"/>
        <v>0</v>
      </c>
      <c r="AZ1285" s="167">
        <f t="shared" si="1561"/>
        <v>0</v>
      </c>
      <c r="BA1285" s="167">
        <f t="shared" si="1561"/>
        <v>0</v>
      </c>
      <c r="BB1285" s="167">
        <f t="shared" si="1561"/>
        <v>0</v>
      </c>
      <c r="BC1285" s="167">
        <f t="shared" si="1561"/>
        <v>0</v>
      </c>
      <c r="BD1285" s="167">
        <f t="shared" si="1561"/>
        <v>0</v>
      </c>
      <c r="BE1285" s="167">
        <f t="shared" si="1561"/>
        <v>0</v>
      </c>
      <c r="BG1285" s="167"/>
    </row>
    <row r="1286" spans="1:59" ht="14.25" customHeight="1">
      <c r="X1286" s="171"/>
      <c r="Y1286" s="45"/>
      <c r="AE1286" s="1" t="str">
        <f t="shared" si="1490"/>
        <v/>
      </c>
      <c r="AF1286" s="1">
        <f t="shared" si="1516"/>
        <v>0</v>
      </c>
      <c r="AG1286" s="1">
        <f t="shared" ca="1" si="1521"/>
        <v>23</v>
      </c>
      <c r="AH1286" s="1" t="str">
        <f t="shared" si="1517"/>
        <v/>
      </c>
      <c r="AI1286" s="1" t="str">
        <f t="shared" si="1518"/>
        <v/>
      </c>
      <c r="AJ1286" s="1" t="str">
        <f t="shared" si="1519"/>
        <v/>
      </c>
      <c r="AL1286" s="167">
        <f t="shared" ref="AL1286:BE1286" si="1562">+IF($AE1286="CC",SUMIF($R1286:$V1286,AL$9,$R1305:$V1305),0)</f>
        <v>0</v>
      </c>
      <c r="AM1286" s="167">
        <f t="shared" si="1562"/>
        <v>0</v>
      </c>
      <c r="AN1286" s="167">
        <f t="shared" si="1562"/>
        <v>0</v>
      </c>
      <c r="AO1286" s="167">
        <f t="shared" si="1562"/>
        <v>0</v>
      </c>
      <c r="AP1286" s="167">
        <f t="shared" si="1562"/>
        <v>0</v>
      </c>
      <c r="AQ1286" s="167">
        <f t="shared" si="1562"/>
        <v>0</v>
      </c>
      <c r="AR1286" s="167">
        <f t="shared" si="1562"/>
        <v>0</v>
      </c>
      <c r="AS1286" s="167">
        <f t="shared" si="1562"/>
        <v>0</v>
      </c>
      <c r="AT1286" s="167">
        <f t="shared" si="1562"/>
        <v>0</v>
      </c>
      <c r="AU1286" s="167">
        <f t="shared" si="1562"/>
        <v>0</v>
      </c>
      <c r="AV1286" s="167">
        <f t="shared" si="1562"/>
        <v>0</v>
      </c>
      <c r="AW1286" s="167">
        <f t="shared" si="1562"/>
        <v>0</v>
      </c>
      <c r="AX1286" s="167">
        <f t="shared" si="1562"/>
        <v>0</v>
      </c>
      <c r="AY1286" s="167">
        <f t="shared" si="1562"/>
        <v>0</v>
      </c>
      <c r="AZ1286" s="167">
        <f t="shared" si="1562"/>
        <v>0</v>
      </c>
      <c r="BA1286" s="167">
        <f t="shared" si="1562"/>
        <v>0</v>
      </c>
      <c r="BB1286" s="167">
        <f t="shared" si="1562"/>
        <v>0</v>
      </c>
      <c r="BC1286" s="167">
        <f t="shared" si="1562"/>
        <v>0</v>
      </c>
      <c r="BD1286" s="167">
        <f t="shared" si="1562"/>
        <v>0</v>
      </c>
      <c r="BE1286" s="167">
        <f t="shared" si="1562"/>
        <v>0</v>
      </c>
      <c r="BG1286" s="167"/>
    </row>
    <row r="1287" spans="1:59" ht="14.25" customHeight="1" thickBot="1">
      <c r="D1287" s="835"/>
      <c r="E1287" s="835"/>
      <c r="F1287" s="835"/>
      <c r="G1287" s="44"/>
      <c r="H1287" s="835"/>
      <c r="I1287" s="835"/>
      <c r="J1287" s="44"/>
      <c r="K1287" s="44"/>
      <c r="AE1287" s="1" t="str">
        <f t="shared" si="1490"/>
        <v/>
      </c>
      <c r="AF1287" s="1">
        <f t="shared" si="1516"/>
        <v>0</v>
      </c>
      <c r="AG1287" s="1">
        <f t="shared" ca="1" si="1521"/>
        <v>23</v>
      </c>
      <c r="AH1287" s="1" t="str">
        <f t="shared" si="1517"/>
        <v/>
      </c>
      <c r="AI1287" s="1" t="str">
        <f t="shared" si="1518"/>
        <v/>
      </c>
      <c r="AJ1287" s="1" t="str">
        <f t="shared" si="1519"/>
        <v/>
      </c>
      <c r="AL1287" s="167">
        <f t="shared" ref="AL1287:BE1287" si="1563">+IF($AE1287="CC",SUMIF($R1287:$V1287,AL$9,$R1306:$V1306),0)</f>
        <v>0</v>
      </c>
      <c r="AM1287" s="167">
        <f t="shared" si="1563"/>
        <v>0</v>
      </c>
      <c r="AN1287" s="167">
        <f t="shared" si="1563"/>
        <v>0</v>
      </c>
      <c r="AO1287" s="167">
        <f t="shared" si="1563"/>
        <v>0</v>
      </c>
      <c r="AP1287" s="167">
        <f t="shared" si="1563"/>
        <v>0</v>
      </c>
      <c r="AQ1287" s="167">
        <f t="shared" si="1563"/>
        <v>0</v>
      </c>
      <c r="AR1287" s="167">
        <f t="shared" si="1563"/>
        <v>0</v>
      </c>
      <c r="AS1287" s="167">
        <f t="shared" si="1563"/>
        <v>0</v>
      </c>
      <c r="AT1287" s="167">
        <f t="shared" si="1563"/>
        <v>0</v>
      </c>
      <c r="AU1287" s="167">
        <f t="shared" si="1563"/>
        <v>0</v>
      </c>
      <c r="AV1287" s="167">
        <f t="shared" si="1563"/>
        <v>0</v>
      </c>
      <c r="AW1287" s="167">
        <f t="shared" si="1563"/>
        <v>0</v>
      </c>
      <c r="AX1287" s="167">
        <f t="shared" si="1563"/>
        <v>0</v>
      </c>
      <c r="AY1287" s="167">
        <f t="shared" si="1563"/>
        <v>0</v>
      </c>
      <c r="AZ1287" s="167">
        <f t="shared" si="1563"/>
        <v>0</v>
      </c>
      <c r="BA1287" s="167">
        <f t="shared" si="1563"/>
        <v>0</v>
      </c>
      <c r="BB1287" s="167">
        <f t="shared" si="1563"/>
        <v>0</v>
      </c>
      <c r="BC1287" s="167">
        <f t="shared" si="1563"/>
        <v>0</v>
      </c>
      <c r="BD1287" s="167">
        <f t="shared" si="1563"/>
        <v>0</v>
      </c>
      <c r="BE1287" s="167">
        <f t="shared" si="1563"/>
        <v>0</v>
      </c>
      <c r="BG1287" s="167"/>
    </row>
    <row r="1288" spans="1:59" ht="14.25" customHeight="1">
      <c r="D1288" s="868" t="s">
        <v>950</v>
      </c>
      <c r="E1288" s="868"/>
      <c r="F1288" s="868"/>
      <c r="G1288" s="44"/>
      <c r="H1288" s="868" t="s">
        <v>951</v>
      </c>
      <c r="I1288" s="868"/>
      <c r="J1288" s="44"/>
      <c r="K1288" s="302" t="s">
        <v>948</v>
      </c>
      <c r="Z1288" s="800" t="s">
        <v>1165</v>
      </c>
      <c r="AA1288" s="800"/>
      <c r="AB1288" s="800"/>
      <c r="AE1288" s="1" t="str">
        <f t="shared" si="1490"/>
        <v/>
      </c>
      <c r="AF1288" s="1">
        <f t="shared" si="1516"/>
        <v>0</v>
      </c>
      <c r="AG1288" s="1">
        <f t="shared" ca="1" si="1521"/>
        <v>23</v>
      </c>
      <c r="AH1288" s="1" t="str">
        <f t="shared" si="1517"/>
        <v/>
      </c>
      <c r="AI1288" s="1" t="str">
        <f t="shared" si="1518"/>
        <v/>
      </c>
      <c r="AJ1288" s="1" t="str">
        <f t="shared" si="1519"/>
        <v/>
      </c>
      <c r="AL1288" s="167">
        <f t="shared" ref="AL1288:BE1288" si="1564">+IF($AE1288="CC",SUMIF($R1288:$V1288,AL$9,$R1307:$V1307),0)</f>
        <v>0</v>
      </c>
      <c r="AM1288" s="167">
        <f t="shared" si="1564"/>
        <v>0</v>
      </c>
      <c r="AN1288" s="167">
        <f t="shared" si="1564"/>
        <v>0</v>
      </c>
      <c r="AO1288" s="167">
        <f t="shared" si="1564"/>
        <v>0</v>
      </c>
      <c r="AP1288" s="167">
        <f t="shared" si="1564"/>
        <v>0</v>
      </c>
      <c r="AQ1288" s="167">
        <f t="shared" si="1564"/>
        <v>0</v>
      </c>
      <c r="AR1288" s="167">
        <f t="shared" si="1564"/>
        <v>0</v>
      </c>
      <c r="AS1288" s="167">
        <f t="shared" si="1564"/>
        <v>0</v>
      </c>
      <c r="AT1288" s="167">
        <f t="shared" si="1564"/>
        <v>0</v>
      </c>
      <c r="AU1288" s="167">
        <f t="shared" si="1564"/>
        <v>0</v>
      </c>
      <c r="AV1288" s="167">
        <f t="shared" si="1564"/>
        <v>0</v>
      </c>
      <c r="AW1288" s="167">
        <f t="shared" si="1564"/>
        <v>0</v>
      </c>
      <c r="AX1288" s="167">
        <f t="shared" si="1564"/>
        <v>0</v>
      </c>
      <c r="AY1288" s="167">
        <f t="shared" si="1564"/>
        <v>0</v>
      </c>
      <c r="AZ1288" s="167">
        <f t="shared" si="1564"/>
        <v>0</v>
      </c>
      <c r="BA1288" s="167">
        <f t="shared" si="1564"/>
        <v>0</v>
      </c>
      <c r="BB1288" s="167">
        <f t="shared" si="1564"/>
        <v>0</v>
      </c>
      <c r="BC1288" s="167">
        <f t="shared" si="1564"/>
        <v>0</v>
      </c>
      <c r="BD1288" s="167">
        <f t="shared" si="1564"/>
        <v>0</v>
      </c>
      <c r="BE1288" s="167">
        <f t="shared" si="1564"/>
        <v>0</v>
      </c>
      <c r="BG1288" s="167"/>
    </row>
    <row r="1289" spans="1:59" ht="18" customHeight="1">
      <c r="A1289" s="160">
        <f>+A1233+1</f>
        <v>24</v>
      </c>
      <c r="B1289" s="159">
        <f>+LOOKUP(A1289,'Hoja de Cálculo'!$S$20:$S$45,'Hoja de Cálculo'!$T$20:$T$45)</f>
        <v>18</v>
      </c>
      <c r="C1289" s="971" t="s">
        <v>66</v>
      </c>
      <c r="D1289" s="971"/>
      <c r="E1289" s="971"/>
      <c r="F1289" s="971"/>
      <c r="G1289" s="971"/>
      <c r="H1289" s="971"/>
      <c r="I1289" s="971"/>
      <c r="J1289" s="971"/>
      <c r="K1289" s="971"/>
      <c r="L1289" s="971"/>
      <c r="M1289" s="971"/>
      <c r="N1289" s="971"/>
      <c r="O1289" s="971"/>
      <c r="P1289" s="971"/>
      <c r="Q1289" s="971"/>
      <c r="R1289" s="971"/>
      <c r="S1289" s="971"/>
      <c r="T1289" s="971"/>
      <c r="U1289" s="971"/>
      <c r="V1289" s="971"/>
      <c r="W1289" s="971"/>
      <c r="X1289" s="971"/>
      <c r="Y1289" s="971"/>
      <c r="Z1289" s="971"/>
      <c r="AA1289" s="971"/>
      <c r="AE1289" s="1" t="str">
        <f t="shared" si="1490"/>
        <v/>
      </c>
      <c r="AF1289" s="1">
        <f t="shared" si="1516"/>
        <v>0</v>
      </c>
      <c r="AG1289" s="1">
        <f t="shared" ca="1" si="1521"/>
        <v>23</v>
      </c>
      <c r="AH1289" s="1" t="str">
        <f t="shared" si="1517"/>
        <v/>
      </c>
      <c r="AI1289" s="1" t="str">
        <f t="shared" si="1518"/>
        <v/>
      </c>
      <c r="AJ1289" s="1" t="str">
        <f t="shared" si="1519"/>
        <v/>
      </c>
      <c r="AL1289" s="167">
        <f t="shared" ref="AL1289:BE1289" si="1565">+IF($AE1289="CC",SUMIF($R1289:$V1289,AL$9,$R1308:$V1308),0)</f>
        <v>0</v>
      </c>
      <c r="AM1289" s="167">
        <f t="shared" si="1565"/>
        <v>0</v>
      </c>
      <c r="AN1289" s="167">
        <f t="shared" si="1565"/>
        <v>0</v>
      </c>
      <c r="AO1289" s="167">
        <f t="shared" si="1565"/>
        <v>0</v>
      </c>
      <c r="AP1289" s="167">
        <f t="shared" si="1565"/>
        <v>0</v>
      </c>
      <c r="AQ1289" s="167">
        <f t="shared" si="1565"/>
        <v>0</v>
      </c>
      <c r="AR1289" s="167">
        <f t="shared" si="1565"/>
        <v>0</v>
      </c>
      <c r="AS1289" s="167">
        <f t="shared" si="1565"/>
        <v>0</v>
      </c>
      <c r="AT1289" s="167">
        <f t="shared" si="1565"/>
        <v>0</v>
      </c>
      <c r="AU1289" s="167">
        <f t="shared" si="1565"/>
        <v>0</v>
      </c>
      <c r="AV1289" s="167">
        <f t="shared" si="1565"/>
        <v>0</v>
      </c>
      <c r="AW1289" s="167">
        <f t="shared" si="1565"/>
        <v>0</v>
      </c>
      <c r="AX1289" s="167">
        <f t="shared" si="1565"/>
        <v>0</v>
      </c>
      <c r="AY1289" s="167">
        <f t="shared" si="1565"/>
        <v>0</v>
      </c>
      <c r="AZ1289" s="167">
        <f t="shared" si="1565"/>
        <v>0</v>
      </c>
      <c r="BA1289" s="167">
        <f t="shared" si="1565"/>
        <v>0</v>
      </c>
      <c r="BB1289" s="167">
        <f t="shared" si="1565"/>
        <v>0</v>
      </c>
      <c r="BC1289" s="167">
        <f t="shared" si="1565"/>
        <v>0</v>
      </c>
      <c r="BD1289" s="167">
        <f t="shared" si="1565"/>
        <v>0</v>
      </c>
      <c r="BE1289" s="167">
        <f t="shared" si="1565"/>
        <v>0</v>
      </c>
      <c r="BG1289" s="167"/>
    </row>
    <row r="1290" spans="1:59" ht="16.5" customHeight="1">
      <c r="C1290" s="963" t="s">
        <v>921</v>
      </c>
      <c r="D1290" s="963"/>
      <c r="E1290" s="963"/>
      <c r="F1290" s="963"/>
      <c r="G1290" s="963"/>
      <c r="H1290" s="963"/>
      <c r="I1290" s="963"/>
      <c r="J1290" s="963"/>
      <c r="K1290" s="963"/>
      <c r="L1290" s="963"/>
      <c r="M1290" s="963"/>
      <c r="N1290" s="963"/>
      <c r="O1290" s="963"/>
      <c r="P1290" s="963"/>
      <c r="Q1290" s="963"/>
      <c r="R1290" s="963"/>
      <c r="S1290" s="963"/>
      <c r="T1290" s="963"/>
      <c r="U1290" s="963"/>
      <c r="V1290" s="963"/>
      <c r="W1290" s="963"/>
      <c r="X1290" s="963"/>
      <c r="Y1290" s="963"/>
      <c r="Z1290" s="963"/>
      <c r="AA1290" s="963"/>
      <c r="AE1290" s="1" t="str">
        <f t="shared" si="1490"/>
        <v/>
      </c>
      <c r="AF1290" s="1">
        <f t="shared" si="1516"/>
        <v>0</v>
      </c>
      <c r="AG1290" s="1">
        <f t="shared" ca="1" si="1521"/>
        <v>23</v>
      </c>
      <c r="AH1290" s="1" t="str">
        <f t="shared" si="1517"/>
        <v/>
      </c>
      <c r="AI1290" s="1" t="str">
        <f t="shared" si="1518"/>
        <v/>
      </c>
      <c r="AJ1290" s="1" t="str">
        <f t="shared" si="1519"/>
        <v/>
      </c>
      <c r="AL1290" s="167">
        <f t="shared" ref="AL1290:BE1290" si="1566">+IF($AE1290="CC",SUMIF($R1290:$V1290,AL$9,$R1309:$V1309),0)</f>
        <v>0</v>
      </c>
      <c r="AM1290" s="167">
        <f t="shared" si="1566"/>
        <v>0</v>
      </c>
      <c r="AN1290" s="167">
        <f t="shared" si="1566"/>
        <v>0</v>
      </c>
      <c r="AO1290" s="167">
        <f t="shared" si="1566"/>
        <v>0</v>
      </c>
      <c r="AP1290" s="167">
        <f t="shared" si="1566"/>
        <v>0</v>
      </c>
      <c r="AQ1290" s="167">
        <f t="shared" si="1566"/>
        <v>0</v>
      </c>
      <c r="AR1290" s="167">
        <f t="shared" si="1566"/>
        <v>0</v>
      </c>
      <c r="AS1290" s="167">
        <f t="shared" si="1566"/>
        <v>0</v>
      </c>
      <c r="AT1290" s="167">
        <f t="shared" si="1566"/>
        <v>0</v>
      </c>
      <c r="AU1290" s="167">
        <f t="shared" si="1566"/>
        <v>0</v>
      </c>
      <c r="AV1290" s="167">
        <f t="shared" si="1566"/>
        <v>0</v>
      </c>
      <c r="AW1290" s="167">
        <f t="shared" si="1566"/>
        <v>0</v>
      </c>
      <c r="AX1290" s="167">
        <f t="shared" si="1566"/>
        <v>0</v>
      </c>
      <c r="AY1290" s="167">
        <f t="shared" si="1566"/>
        <v>0</v>
      </c>
      <c r="AZ1290" s="167">
        <f t="shared" si="1566"/>
        <v>0</v>
      </c>
      <c r="BA1290" s="167">
        <f t="shared" si="1566"/>
        <v>0</v>
      </c>
      <c r="BB1290" s="167">
        <f t="shared" si="1566"/>
        <v>0</v>
      </c>
      <c r="BC1290" s="167">
        <f t="shared" si="1566"/>
        <v>0</v>
      </c>
      <c r="BD1290" s="167">
        <f t="shared" si="1566"/>
        <v>0</v>
      </c>
      <c r="BE1290" s="167">
        <f t="shared" si="1566"/>
        <v>0</v>
      </c>
      <c r="BG1290" s="167"/>
    </row>
    <row r="1291" spans="1:59" ht="16.5" customHeight="1">
      <c r="C1291" s="963" t="s">
        <v>922</v>
      </c>
      <c r="D1291" s="963"/>
      <c r="E1291" s="963"/>
      <c r="F1291" s="963"/>
      <c r="G1291" s="963"/>
      <c r="H1291" s="963"/>
      <c r="I1291" s="963"/>
      <c r="J1291" s="963"/>
      <c r="K1291" s="963"/>
      <c r="L1291" s="963"/>
      <c r="M1291" s="963"/>
      <c r="N1291" s="963"/>
      <c r="O1291" s="963"/>
      <c r="P1291" s="963"/>
      <c r="Q1291" s="963"/>
      <c r="R1291" s="963"/>
      <c r="S1291" s="963"/>
      <c r="T1291" s="963"/>
      <c r="U1291" s="963"/>
      <c r="V1291" s="963"/>
      <c r="W1291" s="963"/>
      <c r="X1291" s="963"/>
      <c r="Y1291" s="963"/>
      <c r="Z1291" s="963"/>
      <c r="AA1291" s="963"/>
      <c r="AE1291" s="1" t="str">
        <f t="shared" ref="AE1291:AE1354" si="1567">+IF(L1291="7º","CC","")</f>
        <v/>
      </c>
      <c r="AF1291" s="1">
        <f t="shared" si="1516"/>
        <v>0</v>
      </c>
      <c r="AG1291" s="1">
        <f t="shared" ca="1" si="1521"/>
        <v>23</v>
      </c>
      <c r="AH1291" s="1" t="str">
        <f t="shared" si="1517"/>
        <v/>
      </c>
      <c r="AI1291" s="1" t="str">
        <f t="shared" si="1518"/>
        <v/>
      </c>
      <c r="AJ1291" s="1" t="str">
        <f t="shared" si="1519"/>
        <v/>
      </c>
      <c r="AL1291" s="167">
        <f t="shared" ref="AL1291:BE1291" si="1568">+IF($AE1291="CC",SUMIF($R1291:$V1291,AL$9,$R1310:$V1310),0)</f>
        <v>0</v>
      </c>
      <c r="AM1291" s="167">
        <f t="shared" si="1568"/>
        <v>0</v>
      </c>
      <c r="AN1291" s="167">
        <f t="shared" si="1568"/>
        <v>0</v>
      </c>
      <c r="AO1291" s="167">
        <f t="shared" si="1568"/>
        <v>0</v>
      </c>
      <c r="AP1291" s="167">
        <f t="shared" si="1568"/>
        <v>0</v>
      </c>
      <c r="AQ1291" s="167">
        <f t="shared" si="1568"/>
        <v>0</v>
      </c>
      <c r="AR1291" s="167">
        <f t="shared" si="1568"/>
        <v>0</v>
      </c>
      <c r="AS1291" s="167">
        <f t="shared" si="1568"/>
        <v>0</v>
      </c>
      <c r="AT1291" s="167">
        <f t="shared" si="1568"/>
        <v>0</v>
      </c>
      <c r="AU1291" s="167">
        <f t="shared" si="1568"/>
        <v>0</v>
      </c>
      <c r="AV1291" s="167">
        <f t="shared" si="1568"/>
        <v>0</v>
      </c>
      <c r="AW1291" s="167">
        <f t="shared" si="1568"/>
        <v>0</v>
      </c>
      <c r="AX1291" s="167">
        <f t="shared" si="1568"/>
        <v>0</v>
      </c>
      <c r="AY1291" s="167">
        <f t="shared" si="1568"/>
        <v>0</v>
      </c>
      <c r="AZ1291" s="167">
        <f t="shared" si="1568"/>
        <v>0</v>
      </c>
      <c r="BA1291" s="167">
        <f t="shared" si="1568"/>
        <v>0</v>
      </c>
      <c r="BB1291" s="167">
        <f t="shared" si="1568"/>
        <v>0</v>
      </c>
      <c r="BC1291" s="167">
        <f t="shared" si="1568"/>
        <v>0</v>
      </c>
      <c r="BD1291" s="167">
        <f t="shared" si="1568"/>
        <v>0</v>
      </c>
      <c r="BE1291" s="167">
        <f t="shared" si="1568"/>
        <v>0</v>
      </c>
      <c r="BG1291" s="167"/>
    </row>
    <row r="1292" spans="1:59" ht="16.5" customHeight="1">
      <c r="C1292" s="963" t="s">
        <v>952</v>
      </c>
      <c r="D1292" s="963"/>
      <c r="E1292" s="963"/>
      <c r="F1292" s="963"/>
      <c r="G1292" s="963"/>
      <c r="H1292" s="963"/>
      <c r="I1292" s="963"/>
      <c r="J1292" s="963"/>
      <c r="K1292" s="963"/>
      <c r="L1292" s="963"/>
      <c r="M1292" s="963"/>
      <c r="N1292" s="963"/>
      <c r="O1292" s="963"/>
      <c r="P1292" s="963"/>
      <c r="Q1292" s="963"/>
      <c r="R1292" s="963"/>
      <c r="S1292" s="963"/>
      <c r="T1292" s="963"/>
      <c r="U1292" s="963"/>
      <c r="V1292" s="963"/>
      <c r="W1292" s="963"/>
      <c r="X1292" s="963"/>
      <c r="Y1292" s="963"/>
      <c r="Z1292" s="963"/>
      <c r="AA1292" s="963"/>
      <c r="AE1292" s="1" t="str">
        <f t="shared" si="1567"/>
        <v/>
      </c>
      <c r="AF1292" s="1">
        <f t="shared" si="1516"/>
        <v>0</v>
      </c>
      <c r="AG1292" s="1">
        <f t="shared" ca="1" si="1521"/>
        <v>23</v>
      </c>
      <c r="AH1292" s="1" t="str">
        <f t="shared" si="1517"/>
        <v/>
      </c>
      <c r="AI1292" s="1" t="str">
        <f t="shared" si="1518"/>
        <v/>
      </c>
      <c r="AJ1292" s="1" t="str">
        <f t="shared" si="1519"/>
        <v/>
      </c>
      <c r="AL1292" s="167">
        <f t="shared" ref="AL1292:BE1292" si="1569">+IF($AE1292="CC",SUMIF($R1292:$V1292,AL$9,$R1311:$V1311),0)</f>
        <v>0</v>
      </c>
      <c r="AM1292" s="167">
        <f t="shared" si="1569"/>
        <v>0</v>
      </c>
      <c r="AN1292" s="167">
        <f t="shared" si="1569"/>
        <v>0</v>
      </c>
      <c r="AO1292" s="167">
        <f t="shared" si="1569"/>
        <v>0</v>
      </c>
      <c r="AP1292" s="167">
        <f t="shared" si="1569"/>
        <v>0</v>
      </c>
      <c r="AQ1292" s="167">
        <f t="shared" si="1569"/>
        <v>0</v>
      </c>
      <c r="AR1292" s="167">
        <f t="shared" si="1569"/>
        <v>0</v>
      </c>
      <c r="AS1292" s="167">
        <f t="shared" si="1569"/>
        <v>0</v>
      </c>
      <c r="AT1292" s="167">
        <f t="shared" si="1569"/>
        <v>0</v>
      </c>
      <c r="AU1292" s="167">
        <f t="shared" si="1569"/>
        <v>0</v>
      </c>
      <c r="AV1292" s="167">
        <f t="shared" si="1569"/>
        <v>0</v>
      </c>
      <c r="AW1292" s="167">
        <f t="shared" si="1569"/>
        <v>0</v>
      </c>
      <c r="AX1292" s="167">
        <f t="shared" si="1569"/>
        <v>0</v>
      </c>
      <c r="AY1292" s="167">
        <f t="shared" si="1569"/>
        <v>0</v>
      </c>
      <c r="AZ1292" s="167">
        <f t="shared" si="1569"/>
        <v>0</v>
      </c>
      <c r="BA1292" s="167">
        <f t="shared" si="1569"/>
        <v>0</v>
      </c>
      <c r="BB1292" s="167">
        <f t="shared" si="1569"/>
        <v>0</v>
      </c>
      <c r="BC1292" s="167">
        <f t="shared" si="1569"/>
        <v>0</v>
      </c>
      <c r="BD1292" s="167">
        <f t="shared" si="1569"/>
        <v>0</v>
      </c>
      <c r="BE1292" s="167">
        <f t="shared" si="1569"/>
        <v>0</v>
      </c>
      <c r="BG1292" s="167"/>
    </row>
    <row r="1293" spans="1:59" ht="15" customHeight="1" thickBot="1">
      <c r="C1293" s="86"/>
      <c r="D1293" s="86"/>
      <c r="E1293" s="86"/>
      <c r="F1293" s="86"/>
      <c r="G1293" s="87"/>
      <c r="H1293" s="87"/>
      <c r="I1293" s="86"/>
      <c r="J1293" s="86"/>
      <c r="K1293" s="86"/>
      <c r="L1293" s="86"/>
      <c r="M1293" s="86"/>
      <c r="N1293" s="88"/>
      <c r="O1293" s="86"/>
      <c r="P1293" s="86"/>
      <c r="Q1293" s="86"/>
      <c r="R1293" s="86"/>
      <c r="S1293" s="86"/>
      <c r="T1293" s="86"/>
      <c r="U1293" s="86"/>
      <c r="V1293" s="86"/>
      <c r="W1293" s="86"/>
      <c r="X1293" s="165"/>
      <c r="Y1293" s="86"/>
      <c r="Z1293" s="86"/>
      <c r="AA1293" s="86"/>
      <c r="AE1293" s="1" t="str">
        <f t="shared" si="1567"/>
        <v/>
      </c>
      <c r="AF1293" s="1">
        <f t="shared" si="1516"/>
        <v>0</v>
      </c>
      <c r="AG1293" s="1">
        <f t="shared" ca="1" si="1521"/>
        <v>23</v>
      </c>
      <c r="AH1293" s="1" t="str">
        <f t="shared" si="1517"/>
        <v/>
      </c>
      <c r="AI1293" s="1" t="str">
        <f t="shared" si="1518"/>
        <v/>
      </c>
      <c r="AJ1293" s="1" t="str">
        <f t="shared" si="1519"/>
        <v/>
      </c>
      <c r="AL1293" s="167">
        <f t="shared" ref="AL1293:BE1293" si="1570">+IF($AE1293="CC",SUMIF($R1293:$V1293,AL$9,$R1312:$V1312),0)</f>
        <v>0</v>
      </c>
      <c r="AM1293" s="167">
        <f t="shared" si="1570"/>
        <v>0</v>
      </c>
      <c r="AN1293" s="167">
        <f t="shared" si="1570"/>
        <v>0</v>
      </c>
      <c r="AO1293" s="167">
        <f t="shared" si="1570"/>
        <v>0</v>
      </c>
      <c r="AP1293" s="167">
        <f t="shared" si="1570"/>
        <v>0</v>
      </c>
      <c r="AQ1293" s="167">
        <f t="shared" si="1570"/>
        <v>0</v>
      </c>
      <c r="AR1293" s="167">
        <f t="shared" si="1570"/>
        <v>0</v>
      </c>
      <c r="AS1293" s="167">
        <f t="shared" si="1570"/>
        <v>0</v>
      </c>
      <c r="AT1293" s="167">
        <f t="shared" si="1570"/>
        <v>0</v>
      </c>
      <c r="AU1293" s="167">
        <f t="shared" si="1570"/>
        <v>0</v>
      </c>
      <c r="AV1293" s="167">
        <f t="shared" si="1570"/>
        <v>0</v>
      </c>
      <c r="AW1293" s="167">
        <f t="shared" si="1570"/>
        <v>0</v>
      </c>
      <c r="AX1293" s="167">
        <f t="shared" si="1570"/>
        <v>0</v>
      </c>
      <c r="AY1293" s="167">
        <f t="shared" si="1570"/>
        <v>0</v>
      </c>
      <c r="AZ1293" s="167">
        <f t="shared" si="1570"/>
        <v>0</v>
      </c>
      <c r="BA1293" s="167">
        <f t="shared" si="1570"/>
        <v>0</v>
      </c>
      <c r="BB1293" s="167">
        <f t="shared" si="1570"/>
        <v>0</v>
      </c>
      <c r="BC1293" s="167">
        <f t="shared" si="1570"/>
        <v>0</v>
      </c>
      <c r="BD1293" s="167">
        <f t="shared" si="1570"/>
        <v>0</v>
      </c>
      <c r="BE1293" s="167">
        <f t="shared" si="1570"/>
        <v>0</v>
      </c>
      <c r="BG1293" s="167"/>
    </row>
    <row r="1294" spans="1:59" ht="15.75" customHeight="1" thickBot="1">
      <c r="C1294" s="964" t="s">
        <v>953</v>
      </c>
      <c r="D1294" s="965"/>
      <c r="E1294" s="966" t="str">
        <f>+'Formulario 1'!$D$9</f>
        <v>LICEO DE COLORADO</v>
      </c>
      <c r="F1294" s="966"/>
      <c r="G1294" s="966"/>
      <c r="H1294" s="966"/>
      <c r="I1294" s="964" t="s">
        <v>897</v>
      </c>
      <c r="J1294" s="967"/>
      <c r="K1294" s="966" t="str">
        <f>+'Formulario 1'!$C$14</f>
        <v>CAÑAS</v>
      </c>
      <c r="L1294" s="966"/>
      <c r="M1294" s="966"/>
      <c r="N1294" s="964" t="s">
        <v>898</v>
      </c>
      <c r="O1294" s="965"/>
      <c r="P1294" s="89">
        <f>+'Formulario 1'!$C$15</f>
        <v>4</v>
      </c>
      <c r="Q1294" s="964" t="s">
        <v>916</v>
      </c>
      <c r="R1294" s="965"/>
      <c r="S1294" s="965"/>
      <c r="T1294" s="965"/>
      <c r="U1294" s="965"/>
      <c r="V1294" s="965"/>
      <c r="W1294" s="966">
        <f>+'Formulario 1'!$E$7</f>
        <v>4113</v>
      </c>
      <c r="X1294" s="968"/>
      <c r="Y1294" s="304" t="s">
        <v>923</v>
      </c>
      <c r="Z1294" s="969">
        <f ca="1">+'Formulario 1'!$H$72</f>
        <v>45513</v>
      </c>
      <c r="AA1294" s="970"/>
      <c r="AE1294" s="1" t="str">
        <f t="shared" si="1567"/>
        <v/>
      </c>
      <c r="AF1294" s="1">
        <f t="shared" si="1516"/>
        <v>0</v>
      </c>
      <c r="AG1294" s="1">
        <f t="shared" ca="1" si="1521"/>
        <v>23</v>
      </c>
      <c r="AH1294" s="1" t="str">
        <f t="shared" si="1517"/>
        <v/>
      </c>
      <c r="AI1294" s="1" t="str">
        <f t="shared" si="1518"/>
        <v/>
      </c>
      <c r="AJ1294" s="1" t="str">
        <f t="shared" si="1519"/>
        <v/>
      </c>
      <c r="AL1294" s="167">
        <f t="shared" ref="AL1294:BE1294" si="1571">+IF($AE1294="CC",SUMIF($R1294:$V1294,AL$9,$R1313:$V1313),0)</f>
        <v>0</v>
      </c>
      <c r="AM1294" s="167">
        <f t="shared" si="1571"/>
        <v>0</v>
      </c>
      <c r="AN1294" s="167">
        <f t="shared" si="1571"/>
        <v>0</v>
      </c>
      <c r="AO1294" s="167">
        <f t="shared" si="1571"/>
        <v>0</v>
      </c>
      <c r="AP1294" s="167">
        <f t="shared" si="1571"/>
        <v>0</v>
      </c>
      <c r="AQ1294" s="167">
        <f t="shared" si="1571"/>
        <v>0</v>
      </c>
      <c r="AR1294" s="167">
        <f t="shared" si="1571"/>
        <v>0</v>
      </c>
      <c r="AS1294" s="167">
        <f t="shared" si="1571"/>
        <v>0</v>
      </c>
      <c r="AT1294" s="167">
        <f t="shared" si="1571"/>
        <v>0</v>
      </c>
      <c r="AU1294" s="167">
        <f t="shared" si="1571"/>
        <v>0</v>
      </c>
      <c r="AV1294" s="167">
        <f t="shared" si="1571"/>
        <v>0</v>
      </c>
      <c r="AW1294" s="167">
        <f t="shared" si="1571"/>
        <v>0</v>
      </c>
      <c r="AX1294" s="167">
        <f t="shared" si="1571"/>
        <v>0</v>
      </c>
      <c r="AY1294" s="167">
        <f t="shared" si="1571"/>
        <v>0</v>
      </c>
      <c r="AZ1294" s="167">
        <f t="shared" si="1571"/>
        <v>0</v>
      </c>
      <c r="BA1294" s="167">
        <f t="shared" si="1571"/>
        <v>0</v>
      </c>
      <c r="BB1294" s="167">
        <f t="shared" si="1571"/>
        <v>0</v>
      </c>
      <c r="BC1294" s="167">
        <f t="shared" si="1571"/>
        <v>0</v>
      </c>
      <c r="BD1294" s="167">
        <f t="shared" si="1571"/>
        <v>0</v>
      </c>
      <c r="BE1294" s="167">
        <f t="shared" si="1571"/>
        <v>0</v>
      </c>
      <c r="BG1294" s="167"/>
    </row>
    <row r="1295" spans="1:59" ht="15.75" thickBot="1">
      <c r="C1295" s="66"/>
      <c r="D1295" s="66"/>
      <c r="E1295" s="66"/>
      <c r="F1295" s="66"/>
      <c r="G1295" s="66"/>
      <c r="H1295" s="66"/>
      <c r="I1295" s="66"/>
      <c r="J1295" s="66"/>
      <c r="K1295" s="66"/>
      <c r="L1295" s="66"/>
      <c r="M1295" s="66"/>
      <c r="N1295" s="66"/>
      <c r="O1295" s="66"/>
      <c r="P1295" s="66"/>
      <c r="Q1295" s="66"/>
      <c r="R1295" s="66"/>
      <c r="S1295" s="66"/>
      <c r="T1295" s="66"/>
      <c r="U1295" s="66"/>
      <c r="V1295" s="66"/>
      <c r="W1295" s="66"/>
      <c r="X1295" s="166"/>
      <c r="Y1295" s="66"/>
      <c r="Z1295" s="66"/>
      <c r="AA1295" s="66"/>
      <c r="AE1295" s="1" t="str">
        <f t="shared" si="1567"/>
        <v/>
      </c>
      <c r="AF1295" s="1">
        <f t="shared" si="1516"/>
        <v>0</v>
      </c>
      <c r="AG1295" s="1">
        <f t="shared" ca="1" si="1521"/>
        <v>23</v>
      </c>
      <c r="AH1295" s="1" t="str">
        <f t="shared" si="1517"/>
        <v/>
      </c>
      <c r="AI1295" s="1" t="str">
        <f t="shared" si="1518"/>
        <v/>
      </c>
      <c r="AJ1295" s="1" t="str">
        <f t="shared" si="1519"/>
        <v/>
      </c>
      <c r="AL1295" s="167">
        <f t="shared" ref="AL1295:BE1295" si="1572">+IF($AE1295="CC",SUMIF($R1295:$V1295,AL$9,$R1314:$V1314),0)</f>
        <v>0</v>
      </c>
      <c r="AM1295" s="167">
        <f t="shared" si="1572"/>
        <v>0</v>
      </c>
      <c r="AN1295" s="167">
        <f t="shared" si="1572"/>
        <v>0</v>
      </c>
      <c r="AO1295" s="167">
        <f t="shared" si="1572"/>
        <v>0</v>
      </c>
      <c r="AP1295" s="167">
        <f t="shared" si="1572"/>
        <v>0</v>
      </c>
      <c r="AQ1295" s="167">
        <f t="shared" si="1572"/>
        <v>0</v>
      </c>
      <c r="AR1295" s="167">
        <f t="shared" si="1572"/>
        <v>0</v>
      </c>
      <c r="AS1295" s="167">
        <f t="shared" si="1572"/>
        <v>0</v>
      </c>
      <c r="AT1295" s="167">
        <f t="shared" si="1572"/>
        <v>0</v>
      </c>
      <c r="AU1295" s="167">
        <f t="shared" si="1572"/>
        <v>0</v>
      </c>
      <c r="AV1295" s="167">
        <f t="shared" si="1572"/>
        <v>0</v>
      </c>
      <c r="AW1295" s="167">
        <f t="shared" si="1572"/>
        <v>0</v>
      </c>
      <c r="AX1295" s="167">
        <f t="shared" si="1572"/>
        <v>0</v>
      </c>
      <c r="AY1295" s="167">
        <f t="shared" si="1572"/>
        <v>0</v>
      </c>
      <c r="AZ1295" s="167">
        <f t="shared" si="1572"/>
        <v>0</v>
      </c>
      <c r="BA1295" s="167">
        <f t="shared" si="1572"/>
        <v>0</v>
      </c>
      <c r="BB1295" s="167">
        <f t="shared" si="1572"/>
        <v>0</v>
      </c>
      <c r="BC1295" s="167">
        <f t="shared" si="1572"/>
        <v>0</v>
      </c>
      <c r="BD1295" s="167">
        <f t="shared" si="1572"/>
        <v>0</v>
      </c>
      <c r="BE1295" s="167">
        <f t="shared" si="1572"/>
        <v>0</v>
      </c>
      <c r="BG1295" s="167"/>
    </row>
    <row r="1296" spans="1:59" ht="23.25" customHeight="1" thickBot="1">
      <c r="A1296" s="927" t="s">
        <v>958</v>
      </c>
      <c r="B1296" s="930" t="s">
        <v>985</v>
      </c>
      <c r="C1296" s="933" t="str">
        <f>IF(LOOKUP(A1289,'Hoja de Cálculo'!$S$20:$S$45,'Hoja de Cálculo'!$V$20:$V$45)="","n.a.",LOOKUP(A1289,'Hoja de Cálculo'!$S$20:$S$45,'Hoja de Cálculo'!$V$20:$V$45))</f>
        <v>Psicología</v>
      </c>
      <c r="D1296" s="933"/>
      <c r="E1296" s="933"/>
      <c r="F1296" s="933"/>
      <c r="G1296" s="933"/>
      <c r="H1296" s="933"/>
      <c r="I1296" s="933"/>
      <c r="J1296" s="933"/>
      <c r="K1296" s="933"/>
      <c r="L1296" s="934"/>
      <c r="M1296" s="934"/>
      <c r="N1296" s="934"/>
      <c r="O1296" s="934"/>
      <c r="P1296" s="934"/>
      <c r="Q1296" s="934"/>
      <c r="R1296" s="934"/>
      <c r="S1296" s="934"/>
      <c r="T1296" s="934"/>
      <c r="U1296" s="934"/>
      <c r="V1296" s="934"/>
      <c r="W1296" s="934"/>
      <c r="X1296" s="934"/>
      <c r="Y1296" s="933"/>
      <c r="Z1296" s="933"/>
      <c r="AA1296" s="935"/>
      <c r="AB1296" s="936" t="s">
        <v>924</v>
      </c>
      <c r="AE1296" s="1" t="str">
        <f t="shared" si="1567"/>
        <v/>
      </c>
      <c r="AF1296" s="1">
        <f t="shared" si="1516"/>
        <v>0</v>
      </c>
      <c r="AG1296" s="1">
        <f t="shared" ca="1" si="1521"/>
        <v>23</v>
      </c>
      <c r="AH1296" s="1" t="str">
        <f t="shared" si="1517"/>
        <v/>
      </c>
      <c r="AI1296" s="1" t="str">
        <f t="shared" si="1518"/>
        <v/>
      </c>
      <c r="AJ1296" s="1" t="str">
        <f t="shared" si="1519"/>
        <v/>
      </c>
      <c r="AL1296" s="167">
        <f t="shared" ref="AL1296:BE1296" si="1573">+IF($AE1296="CC",SUMIF($R1296:$V1296,AL$9,$R1315:$V1315),0)</f>
        <v>0</v>
      </c>
      <c r="AM1296" s="167">
        <f t="shared" si="1573"/>
        <v>0</v>
      </c>
      <c r="AN1296" s="167">
        <f t="shared" si="1573"/>
        <v>0</v>
      </c>
      <c r="AO1296" s="167">
        <f t="shared" si="1573"/>
        <v>0</v>
      </c>
      <c r="AP1296" s="167">
        <f t="shared" si="1573"/>
        <v>0</v>
      </c>
      <c r="AQ1296" s="167">
        <f t="shared" si="1573"/>
        <v>0</v>
      </c>
      <c r="AR1296" s="167">
        <f t="shared" si="1573"/>
        <v>0</v>
      </c>
      <c r="AS1296" s="167">
        <f t="shared" si="1573"/>
        <v>0</v>
      </c>
      <c r="AT1296" s="167">
        <f t="shared" si="1573"/>
        <v>0</v>
      </c>
      <c r="AU1296" s="167">
        <f t="shared" si="1573"/>
        <v>0</v>
      </c>
      <c r="AV1296" s="167">
        <f t="shared" si="1573"/>
        <v>0</v>
      </c>
      <c r="AW1296" s="167">
        <f t="shared" si="1573"/>
        <v>0</v>
      </c>
      <c r="AX1296" s="167">
        <f t="shared" si="1573"/>
        <v>0</v>
      </c>
      <c r="AY1296" s="167">
        <f t="shared" si="1573"/>
        <v>0</v>
      </c>
      <c r="AZ1296" s="167">
        <f t="shared" si="1573"/>
        <v>0</v>
      </c>
      <c r="BA1296" s="167">
        <f t="shared" si="1573"/>
        <v>0</v>
      </c>
      <c r="BB1296" s="167">
        <f t="shared" si="1573"/>
        <v>0</v>
      </c>
      <c r="BC1296" s="167">
        <f t="shared" si="1573"/>
        <v>0</v>
      </c>
      <c r="BD1296" s="167">
        <f t="shared" si="1573"/>
        <v>0</v>
      </c>
      <c r="BE1296" s="167">
        <f t="shared" si="1573"/>
        <v>0</v>
      </c>
      <c r="BG1296" s="167"/>
    </row>
    <row r="1297" spans="1:59" ht="15.75" customHeight="1">
      <c r="A1297" s="928"/>
      <c r="B1297" s="931"/>
      <c r="C1297" s="939" t="s">
        <v>925</v>
      </c>
      <c r="D1297" s="941" t="s">
        <v>926</v>
      </c>
      <c r="E1297" s="942"/>
      <c r="F1297" s="942"/>
      <c r="G1297" s="943"/>
      <c r="H1297" s="947" t="s">
        <v>927</v>
      </c>
      <c r="I1297" s="947" t="s">
        <v>928</v>
      </c>
      <c r="J1297" s="941" t="s">
        <v>929</v>
      </c>
      <c r="K1297" s="942"/>
      <c r="L1297" s="949" t="s">
        <v>49</v>
      </c>
      <c r="M1297" s="950"/>
      <c r="N1297" s="950"/>
      <c r="O1297" s="950"/>
      <c r="P1297" s="950"/>
      <c r="Q1297" s="951" t="s">
        <v>930</v>
      </c>
      <c r="R1297" s="953" t="s">
        <v>931</v>
      </c>
      <c r="S1297" s="954"/>
      <c r="T1297" s="954"/>
      <c r="U1297" s="954"/>
      <c r="V1297" s="955"/>
      <c r="W1297" s="954" t="s">
        <v>930</v>
      </c>
      <c r="X1297" s="957" t="s">
        <v>934</v>
      </c>
      <c r="Y1297" s="959" t="s">
        <v>932</v>
      </c>
      <c r="Z1297" s="961" t="s">
        <v>933</v>
      </c>
      <c r="AA1297" s="962"/>
      <c r="AB1297" s="937"/>
      <c r="AE1297" s="1" t="str">
        <f t="shared" si="1567"/>
        <v/>
      </c>
      <c r="AF1297" s="1">
        <f t="shared" si="1516"/>
        <v>0</v>
      </c>
      <c r="AG1297" s="1">
        <f t="shared" ca="1" si="1521"/>
        <v>23</v>
      </c>
      <c r="AH1297" s="1" t="str">
        <f t="shared" si="1517"/>
        <v/>
      </c>
      <c r="AI1297" s="1" t="str">
        <f t="shared" si="1518"/>
        <v/>
      </c>
      <c r="AJ1297" s="1" t="str">
        <f t="shared" si="1519"/>
        <v/>
      </c>
      <c r="AL1297" s="167">
        <f t="shared" ref="AL1297:BE1297" si="1574">+IF($AE1297="CC",SUMIF($R1297:$V1297,AL$9,$R1316:$V1316),0)</f>
        <v>0</v>
      </c>
      <c r="AM1297" s="167">
        <f t="shared" si="1574"/>
        <v>0</v>
      </c>
      <c r="AN1297" s="167">
        <f t="shared" si="1574"/>
        <v>0</v>
      </c>
      <c r="AO1297" s="167">
        <f t="shared" si="1574"/>
        <v>0</v>
      </c>
      <c r="AP1297" s="167">
        <f t="shared" si="1574"/>
        <v>0</v>
      </c>
      <c r="AQ1297" s="167">
        <f t="shared" si="1574"/>
        <v>0</v>
      </c>
      <c r="AR1297" s="167">
        <f t="shared" si="1574"/>
        <v>0</v>
      </c>
      <c r="AS1297" s="167">
        <f t="shared" si="1574"/>
        <v>0</v>
      </c>
      <c r="AT1297" s="167">
        <f t="shared" si="1574"/>
        <v>0</v>
      </c>
      <c r="AU1297" s="167">
        <f t="shared" si="1574"/>
        <v>0</v>
      </c>
      <c r="AV1297" s="167">
        <f t="shared" si="1574"/>
        <v>0</v>
      </c>
      <c r="AW1297" s="167">
        <f t="shared" si="1574"/>
        <v>0</v>
      </c>
      <c r="AX1297" s="167">
        <f t="shared" si="1574"/>
        <v>0</v>
      </c>
      <c r="AY1297" s="167">
        <f t="shared" si="1574"/>
        <v>0</v>
      </c>
      <c r="AZ1297" s="167">
        <f t="shared" si="1574"/>
        <v>0</v>
      </c>
      <c r="BA1297" s="167">
        <f t="shared" si="1574"/>
        <v>0</v>
      </c>
      <c r="BB1297" s="167">
        <f t="shared" si="1574"/>
        <v>0</v>
      </c>
      <c r="BC1297" s="167">
        <f t="shared" si="1574"/>
        <v>0</v>
      </c>
      <c r="BD1297" s="167">
        <f t="shared" si="1574"/>
        <v>0</v>
      </c>
      <c r="BE1297" s="167">
        <f t="shared" si="1574"/>
        <v>0</v>
      </c>
      <c r="BG1297" s="167"/>
    </row>
    <row r="1298" spans="1:59" ht="15.75" thickBot="1">
      <c r="A1298" s="929"/>
      <c r="B1298" s="932"/>
      <c r="C1298" s="940"/>
      <c r="D1298" s="944"/>
      <c r="E1298" s="945"/>
      <c r="F1298" s="945"/>
      <c r="G1298" s="946"/>
      <c r="H1298" s="948"/>
      <c r="I1298" s="948"/>
      <c r="J1298" s="944"/>
      <c r="K1298" s="945"/>
      <c r="L1298" s="312" t="s">
        <v>1</v>
      </c>
      <c r="M1298" s="313" t="s">
        <v>2</v>
      </c>
      <c r="N1298" s="313" t="s">
        <v>3</v>
      </c>
      <c r="O1298" s="313" t="s">
        <v>4</v>
      </c>
      <c r="P1298" s="313" t="s">
        <v>5</v>
      </c>
      <c r="Q1298" s="952"/>
      <c r="R1298" s="312">
        <v>7</v>
      </c>
      <c r="S1298" s="313">
        <v>5</v>
      </c>
      <c r="T1298" s="313">
        <v>9</v>
      </c>
      <c r="U1298" s="313">
        <v>1</v>
      </c>
      <c r="V1298" s="314">
        <v>1</v>
      </c>
      <c r="W1298" s="956"/>
      <c r="X1298" s="958"/>
      <c r="Y1298" s="960"/>
      <c r="Z1298" s="315" t="s">
        <v>935</v>
      </c>
      <c r="AA1298" s="316" t="s">
        <v>936</v>
      </c>
      <c r="AB1298" s="938"/>
      <c r="AE1298" s="1" t="str">
        <f t="shared" si="1567"/>
        <v>CC</v>
      </c>
      <c r="AF1298" s="1">
        <f t="shared" si="1516"/>
        <v>0</v>
      </c>
      <c r="AG1298" s="1">
        <f t="shared" ca="1" si="1521"/>
        <v>23</v>
      </c>
      <c r="AH1298" s="1" t="str">
        <f t="shared" si="1517"/>
        <v/>
      </c>
      <c r="AI1298" s="1" t="str">
        <f t="shared" si="1518"/>
        <v/>
      </c>
      <c r="AJ1298" s="1" t="str">
        <f t="shared" si="1519"/>
        <v/>
      </c>
      <c r="AL1298" s="167">
        <f t="shared" ref="AL1298:BE1298" si="1575">+IF($AE1298="CC",SUMIF($R1298:$V1298,AL$9,$R1317:$V1317),0)</f>
        <v>0</v>
      </c>
      <c r="AM1298" s="167">
        <f t="shared" si="1575"/>
        <v>0</v>
      </c>
      <c r="AN1298" s="167">
        <f t="shared" si="1575"/>
        <v>0</v>
      </c>
      <c r="AO1298" s="167">
        <f t="shared" si="1575"/>
        <v>0</v>
      </c>
      <c r="AP1298" s="167">
        <f t="shared" si="1575"/>
        <v>0</v>
      </c>
      <c r="AQ1298" s="167">
        <f t="shared" si="1575"/>
        <v>0</v>
      </c>
      <c r="AR1298" s="167">
        <f t="shared" si="1575"/>
        <v>0</v>
      </c>
      <c r="AS1298" s="167">
        <f t="shared" si="1575"/>
        <v>0</v>
      </c>
      <c r="AT1298" s="167">
        <f t="shared" si="1575"/>
        <v>0</v>
      </c>
      <c r="AU1298" s="167">
        <f t="shared" si="1575"/>
        <v>0</v>
      </c>
      <c r="AV1298" s="167">
        <f t="shared" si="1575"/>
        <v>0</v>
      </c>
      <c r="AW1298" s="167">
        <f t="shared" si="1575"/>
        <v>0</v>
      </c>
      <c r="AX1298" s="167">
        <f t="shared" si="1575"/>
        <v>0</v>
      </c>
      <c r="AY1298" s="167">
        <f t="shared" si="1575"/>
        <v>0</v>
      </c>
      <c r="AZ1298" s="167">
        <f t="shared" si="1575"/>
        <v>0</v>
      </c>
      <c r="BA1298" s="167">
        <f t="shared" si="1575"/>
        <v>0</v>
      </c>
      <c r="BB1298" s="167">
        <f t="shared" si="1575"/>
        <v>0</v>
      </c>
      <c r="BC1298" s="167">
        <f t="shared" si="1575"/>
        <v>0</v>
      </c>
      <c r="BD1298" s="167">
        <f t="shared" si="1575"/>
        <v>0</v>
      </c>
      <c r="BE1298" s="167">
        <f t="shared" si="1575"/>
        <v>0</v>
      </c>
      <c r="BG1298" s="167"/>
    </row>
    <row r="1299" spans="1:59">
      <c r="A1299" s="97"/>
      <c r="B1299" s="98"/>
      <c r="C1299" s="317">
        <v>1</v>
      </c>
      <c r="D1299" s="924"/>
      <c r="E1299" s="925"/>
      <c r="F1299" s="925"/>
      <c r="G1299" s="926"/>
      <c r="H1299" s="46"/>
      <c r="I1299" s="46"/>
      <c r="J1299" s="924"/>
      <c r="K1299" s="925"/>
      <c r="L1299" s="47"/>
      <c r="M1299" s="48"/>
      <c r="N1299" s="48"/>
      <c r="O1299" s="48"/>
      <c r="P1299" s="48"/>
      <c r="Q1299" s="318">
        <f>+SUM(L1299:P1299)</f>
        <v>0</v>
      </c>
      <c r="R1299" s="47"/>
      <c r="S1299" s="59"/>
      <c r="T1299" s="59"/>
      <c r="U1299" s="59"/>
      <c r="V1299" s="62"/>
      <c r="W1299" s="319">
        <f>+SUM(Q1299:V1299)</f>
        <v>0</v>
      </c>
      <c r="X1299" s="320">
        <f t="shared" ref="X1299:X1316" si="1576">IF(W1299=0,0,IF(W1299&gt;48,"E",IF(W1299&lt;44,0,IF(A1299="A",0,48-W1299))))</f>
        <v>0</v>
      </c>
      <c r="Y1299" s="321">
        <f>+IF(X1299="E","E",(W1299+X1299))</f>
        <v>0</v>
      </c>
      <c r="Z1299" s="57"/>
      <c r="AA1299" s="333">
        <f>+IF(Y1299="E","E",(Y1299-Z1299))</f>
        <v>0</v>
      </c>
      <c r="AB1299" s="323" t="str">
        <f>IF(A1299="A","√",IF('Formulario 1'!$D$11=8,IF('Cuadro de Personal'!Q1299&gt;30,"E",IF(Y1299&gt;48,"E","√")),IF(Y1299&gt;48,"E","√")))</f>
        <v>√</v>
      </c>
      <c r="AC1299" s="1">
        <f>+IF(AB1299="√",1,0)</f>
        <v>1</v>
      </c>
      <c r="AE1299" s="1" t="str">
        <f t="shared" si="1567"/>
        <v/>
      </c>
      <c r="AF1299" s="1">
        <f t="shared" si="1516"/>
        <v>0</v>
      </c>
      <c r="AG1299" s="1">
        <f t="shared" ca="1" si="1521"/>
        <v>23</v>
      </c>
      <c r="AH1299" s="1" t="str">
        <f t="shared" si="1517"/>
        <v/>
      </c>
      <c r="AI1299" s="1" t="str">
        <f t="shared" si="1518"/>
        <v/>
      </c>
      <c r="AJ1299" s="1" t="str">
        <f t="shared" si="1519"/>
        <v/>
      </c>
      <c r="AL1299" s="167">
        <f t="shared" ref="AL1299:BE1299" si="1577">+IF($AE1299="CC",SUMIF($R1299:$V1299,AL$9,$R1318:$V1318),0)</f>
        <v>0</v>
      </c>
      <c r="AM1299" s="167">
        <f t="shared" si="1577"/>
        <v>0</v>
      </c>
      <c r="AN1299" s="167">
        <f t="shared" si="1577"/>
        <v>0</v>
      </c>
      <c r="AO1299" s="167">
        <f t="shared" si="1577"/>
        <v>0</v>
      </c>
      <c r="AP1299" s="167">
        <f t="shared" si="1577"/>
        <v>0</v>
      </c>
      <c r="AQ1299" s="167">
        <f t="shared" si="1577"/>
        <v>0</v>
      </c>
      <c r="AR1299" s="167">
        <f t="shared" si="1577"/>
        <v>0</v>
      </c>
      <c r="AS1299" s="167">
        <f t="shared" si="1577"/>
        <v>0</v>
      </c>
      <c r="AT1299" s="167">
        <f t="shared" si="1577"/>
        <v>0</v>
      </c>
      <c r="AU1299" s="167">
        <f t="shared" si="1577"/>
        <v>0</v>
      </c>
      <c r="AV1299" s="167">
        <f t="shared" si="1577"/>
        <v>0</v>
      </c>
      <c r="AW1299" s="167">
        <f t="shared" si="1577"/>
        <v>0</v>
      </c>
      <c r="AX1299" s="167">
        <f t="shared" si="1577"/>
        <v>0</v>
      </c>
      <c r="AY1299" s="167">
        <f t="shared" si="1577"/>
        <v>0</v>
      </c>
      <c r="AZ1299" s="167">
        <f t="shared" si="1577"/>
        <v>0</v>
      </c>
      <c r="BA1299" s="167">
        <f t="shared" si="1577"/>
        <v>0</v>
      </c>
      <c r="BB1299" s="167">
        <f t="shared" si="1577"/>
        <v>0</v>
      </c>
      <c r="BC1299" s="167">
        <f t="shared" si="1577"/>
        <v>0</v>
      </c>
      <c r="BD1299" s="167">
        <f t="shared" si="1577"/>
        <v>0</v>
      </c>
      <c r="BE1299" s="167">
        <f t="shared" si="1577"/>
        <v>0</v>
      </c>
      <c r="BG1299" s="167"/>
    </row>
    <row r="1300" spans="1:59">
      <c r="A1300" s="93"/>
      <c r="B1300" s="94"/>
      <c r="C1300" s="324">
        <v>2</v>
      </c>
      <c r="D1300" s="832"/>
      <c r="E1300" s="833"/>
      <c r="F1300" s="833"/>
      <c r="G1300" s="834"/>
      <c r="H1300" s="49"/>
      <c r="I1300" s="50"/>
      <c r="J1300" s="866"/>
      <c r="K1300" s="867"/>
      <c r="L1300" s="51"/>
      <c r="M1300" s="52"/>
      <c r="N1300" s="52"/>
      <c r="O1300" s="52"/>
      <c r="P1300" s="52"/>
      <c r="Q1300" s="318">
        <f t="shared" ref="Q1300:Q1316" si="1578">+SUM(L1300:P1300)</f>
        <v>0</v>
      </c>
      <c r="R1300" s="51"/>
      <c r="S1300" s="60"/>
      <c r="T1300" s="59"/>
      <c r="U1300" s="59"/>
      <c r="V1300" s="63"/>
      <c r="W1300" s="319">
        <f t="shared" ref="W1300:W1316" si="1579">+SUM(Q1300:V1300)</f>
        <v>0</v>
      </c>
      <c r="X1300" s="320">
        <f t="shared" si="1576"/>
        <v>0</v>
      </c>
      <c r="Y1300" s="325">
        <f>+IF(X1300="E","E",(W1300+X1300))</f>
        <v>0</v>
      </c>
      <c r="Z1300" s="51"/>
      <c r="AA1300" s="334">
        <f>+IF(Y1300="E","E",(Y1300-Z1300))</f>
        <v>0</v>
      </c>
      <c r="AB1300" s="327" t="str">
        <f>IF(A1300="A","√",IF('Formulario 1'!$D$11=8,IF('Cuadro de Personal'!Q1300&gt;30,"E",IF(Y1300&gt;48,"E","√")),IF(Y1300&gt;48,"E","√")))</f>
        <v>√</v>
      </c>
      <c r="AC1300" s="1">
        <f t="shared" ref="AC1300:AC1316" si="1580">+IF(AB1300="√",1,0)</f>
        <v>1</v>
      </c>
      <c r="AE1300" s="1" t="str">
        <f t="shared" si="1567"/>
        <v/>
      </c>
      <c r="AF1300" s="1">
        <f t="shared" si="1516"/>
        <v>0</v>
      </c>
      <c r="AG1300" s="1">
        <f t="shared" ca="1" si="1521"/>
        <v>23</v>
      </c>
      <c r="AH1300" s="1" t="str">
        <f t="shared" si="1517"/>
        <v/>
      </c>
      <c r="AI1300" s="1" t="str">
        <f t="shared" si="1518"/>
        <v/>
      </c>
      <c r="AJ1300" s="1" t="str">
        <f t="shared" si="1519"/>
        <v/>
      </c>
      <c r="AL1300" s="167">
        <f t="shared" ref="AL1300:BE1300" si="1581">+IF($AE1300="CC",SUMIF($R1300:$V1300,AL$9,$R1319:$V1319),0)</f>
        <v>0</v>
      </c>
      <c r="AM1300" s="167">
        <f t="shared" si="1581"/>
        <v>0</v>
      </c>
      <c r="AN1300" s="167">
        <f t="shared" si="1581"/>
        <v>0</v>
      </c>
      <c r="AO1300" s="167">
        <f t="shared" si="1581"/>
        <v>0</v>
      </c>
      <c r="AP1300" s="167">
        <f t="shared" si="1581"/>
        <v>0</v>
      </c>
      <c r="AQ1300" s="167">
        <f t="shared" si="1581"/>
        <v>0</v>
      </c>
      <c r="AR1300" s="167">
        <f t="shared" si="1581"/>
        <v>0</v>
      </c>
      <c r="AS1300" s="167">
        <f t="shared" si="1581"/>
        <v>0</v>
      </c>
      <c r="AT1300" s="167">
        <f t="shared" si="1581"/>
        <v>0</v>
      </c>
      <c r="AU1300" s="167">
        <f t="shared" si="1581"/>
        <v>0</v>
      </c>
      <c r="AV1300" s="167">
        <f t="shared" si="1581"/>
        <v>0</v>
      </c>
      <c r="AW1300" s="167">
        <f t="shared" si="1581"/>
        <v>0</v>
      </c>
      <c r="AX1300" s="167">
        <f t="shared" si="1581"/>
        <v>0</v>
      </c>
      <c r="AY1300" s="167">
        <f t="shared" si="1581"/>
        <v>0</v>
      </c>
      <c r="AZ1300" s="167">
        <f t="shared" si="1581"/>
        <v>0</v>
      </c>
      <c r="BA1300" s="167">
        <f t="shared" si="1581"/>
        <v>0</v>
      </c>
      <c r="BB1300" s="167">
        <f t="shared" si="1581"/>
        <v>0</v>
      </c>
      <c r="BC1300" s="167">
        <f t="shared" si="1581"/>
        <v>0</v>
      </c>
      <c r="BD1300" s="167">
        <f t="shared" si="1581"/>
        <v>0</v>
      </c>
      <c r="BE1300" s="167">
        <f t="shared" si="1581"/>
        <v>0</v>
      </c>
      <c r="BG1300" s="167"/>
    </row>
    <row r="1301" spans="1:59">
      <c r="A1301" s="93"/>
      <c r="B1301" s="94"/>
      <c r="C1301" s="324">
        <v>3</v>
      </c>
      <c r="D1301" s="832"/>
      <c r="E1301" s="833"/>
      <c r="F1301" s="833"/>
      <c r="G1301" s="834"/>
      <c r="H1301" s="49"/>
      <c r="I1301" s="50"/>
      <c r="J1301" s="866"/>
      <c r="K1301" s="867"/>
      <c r="L1301" s="51"/>
      <c r="M1301" s="52"/>
      <c r="N1301" s="52"/>
      <c r="O1301" s="52"/>
      <c r="P1301" s="52"/>
      <c r="Q1301" s="318">
        <f t="shared" si="1578"/>
        <v>0</v>
      </c>
      <c r="R1301" s="51"/>
      <c r="S1301" s="60"/>
      <c r="T1301" s="59"/>
      <c r="U1301" s="59"/>
      <c r="V1301" s="63"/>
      <c r="W1301" s="319">
        <f t="shared" si="1579"/>
        <v>0</v>
      </c>
      <c r="X1301" s="320">
        <f t="shared" si="1576"/>
        <v>0</v>
      </c>
      <c r="Y1301" s="325">
        <f t="shared" ref="Y1301:Y1316" si="1582">+IF(X1301="E","E",(W1301+X1301))</f>
        <v>0</v>
      </c>
      <c r="Z1301" s="51"/>
      <c r="AA1301" s="334">
        <f t="shared" ref="AA1301:AA1316" si="1583">+IF(Y1301="E","E",(Y1301-Z1301))</f>
        <v>0</v>
      </c>
      <c r="AB1301" s="327" t="str">
        <f>IF(A1301="A","√",IF('Formulario 1'!$D$11=8,IF('Cuadro de Personal'!Q1301&gt;30,"E",IF(Y1301&gt;48,"E","√")),IF(Y1301&gt;48,"E","√")))</f>
        <v>√</v>
      </c>
      <c r="AC1301" s="1">
        <f t="shared" si="1580"/>
        <v>1</v>
      </c>
      <c r="AE1301" s="1" t="str">
        <f t="shared" si="1567"/>
        <v/>
      </c>
      <c r="AF1301" s="1">
        <f t="shared" si="1516"/>
        <v>0</v>
      </c>
      <c r="AG1301" s="1">
        <f t="shared" ca="1" si="1521"/>
        <v>23</v>
      </c>
      <c r="AH1301" s="1" t="str">
        <f t="shared" si="1517"/>
        <v/>
      </c>
      <c r="AI1301" s="1" t="str">
        <f t="shared" si="1518"/>
        <v/>
      </c>
      <c r="AJ1301" s="1" t="str">
        <f t="shared" si="1519"/>
        <v/>
      </c>
      <c r="AL1301" s="167">
        <f t="shared" ref="AL1301:BE1301" si="1584">+IF($AE1301="CC",SUMIF($R1301:$V1301,AL$9,$R1320:$V1320),0)</f>
        <v>0</v>
      </c>
      <c r="AM1301" s="167">
        <f t="shared" si="1584"/>
        <v>0</v>
      </c>
      <c r="AN1301" s="167">
        <f t="shared" si="1584"/>
        <v>0</v>
      </c>
      <c r="AO1301" s="167">
        <f t="shared" si="1584"/>
        <v>0</v>
      </c>
      <c r="AP1301" s="167">
        <f t="shared" si="1584"/>
        <v>0</v>
      </c>
      <c r="AQ1301" s="167">
        <f t="shared" si="1584"/>
        <v>0</v>
      </c>
      <c r="AR1301" s="167">
        <f t="shared" si="1584"/>
        <v>0</v>
      </c>
      <c r="AS1301" s="167">
        <f t="shared" si="1584"/>
        <v>0</v>
      </c>
      <c r="AT1301" s="167">
        <f t="shared" si="1584"/>
        <v>0</v>
      </c>
      <c r="AU1301" s="167">
        <f t="shared" si="1584"/>
        <v>0</v>
      </c>
      <c r="AV1301" s="167">
        <f t="shared" si="1584"/>
        <v>0</v>
      </c>
      <c r="AW1301" s="167">
        <f t="shared" si="1584"/>
        <v>0</v>
      </c>
      <c r="AX1301" s="167">
        <f t="shared" si="1584"/>
        <v>0</v>
      </c>
      <c r="AY1301" s="167">
        <f t="shared" si="1584"/>
        <v>0</v>
      </c>
      <c r="AZ1301" s="167">
        <f t="shared" si="1584"/>
        <v>0</v>
      </c>
      <c r="BA1301" s="167">
        <f t="shared" si="1584"/>
        <v>0</v>
      </c>
      <c r="BB1301" s="167">
        <f t="shared" si="1584"/>
        <v>0</v>
      </c>
      <c r="BC1301" s="167">
        <f t="shared" si="1584"/>
        <v>0</v>
      </c>
      <c r="BD1301" s="167">
        <f t="shared" si="1584"/>
        <v>0</v>
      </c>
      <c r="BE1301" s="167">
        <f t="shared" si="1584"/>
        <v>0</v>
      </c>
      <c r="BG1301" s="167"/>
    </row>
    <row r="1302" spans="1:59">
      <c r="A1302" s="93"/>
      <c r="B1302" s="94"/>
      <c r="C1302" s="324">
        <v>4</v>
      </c>
      <c r="D1302" s="832"/>
      <c r="E1302" s="833"/>
      <c r="F1302" s="833"/>
      <c r="G1302" s="834"/>
      <c r="H1302" s="49"/>
      <c r="I1302" s="50"/>
      <c r="J1302" s="866"/>
      <c r="K1302" s="867"/>
      <c r="L1302" s="51"/>
      <c r="M1302" s="52"/>
      <c r="N1302" s="52"/>
      <c r="O1302" s="52"/>
      <c r="P1302" s="52"/>
      <c r="Q1302" s="318">
        <f t="shared" si="1578"/>
        <v>0</v>
      </c>
      <c r="R1302" s="51"/>
      <c r="S1302" s="60"/>
      <c r="T1302" s="59"/>
      <c r="U1302" s="59"/>
      <c r="V1302" s="63"/>
      <c r="W1302" s="319">
        <f t="shared" si="1579"/>
        <v>0</v>
      </c>
      <c r="X1302" s="320">
        <f t="shared" si="1576"/>
        <v>0</v>
      </c>
      <c r="Y1302" s="325">
        <f t="shared" si="1582"/>
        <v>0</v>
      </c>
      <c r="Z1302" s="51"/>
      <c r="AA1302" s="334">
        <f t="shared" si="1583"/>
        <v>0</v>
      </c>
      <c r="AB1302" s="327" t="str">
        <f>IF(A1302="A","√",IF('Formulario 1'!$D$11=8,IF('Cuadro de Personal'!Q1302&gt;30,"E",IF(Y1302&gt;48,"E","√")),IF(Y1302&gt;48,"E","√")))</f>
        <v>√</v>
      </c>
      <c r="AC1302" s="1">
        <f t="shared" si="1580"/>
        <v>1</v>
      </c>
      <c r="AE1302" s="1" t="str">
        <f t="shared" si="1567"/>
        <v/>
      </c>
      <c r="AF1302" s="1">
        <f t="shared" si="1516"/>
        <v>0</v>
      </c>
      <c r="AG1302" s="1">
        <f t="shared" ca="1" si="1521"/>
        <v>23</v>
      </c>
      <c r="AH1302" s="1" t="str">
        <f t="shared" si="1517"/>
        <v/>
      </c>
      <c r="AI1302" s="1" t="str">
        <f t="shared" si="1518"/>
        <v/>
      </c>
      <c r="AJ1302" s="1" t="str">
        <f t="shared" si="1519"/>
        <v/>
      </c>
      <c r="AL1302" s="167">
        <f t="shared" ref="AL1302:BE1302" si="1585">+IF($AE1302="CC",SUMIF($R1302:$V1302,AL$9,$R1321:$V1321),0)</f>
        <v>0</v>
      </c>
      <c r="AM1302" s="167">
        <f t="shared" si="1585"/>
        <v>0</v>
      </c>
      <c r="AN1302" s="167">
        <f t="shared" si="1585"/>
        <v>0</v>
      </c>
      <c r="AO1302" s="167">
        <f t="shared" si="1585"/>
        <v>0</v>
      </c>
      <c r="AP1302" s="167">
        <f t="shared" si="1585"/>
        <v>0</v>
      </c>
      <c r="AQ1302" s="167">
        <f t="shared" si="1585"/>
        <v>0</v>
      </c>
      <c r="AR1302" s="167">
        <f t="shared" si="1585"/>
        <v>0</v>
      </c>
      <c r="AS1302" s="167">
        <f t="shared" si="1585"/>
        <v>0</v>
      </c>
      <c r="AT1302" s="167">
        <f t="shared" si="1585"/>
        <v>0</v>
      </c>
      <c r="AU1302" s="167">
        <f t="shared" si="1585"/>
        <v>0</v>
      </c>
      <c r="AV1302" s="167">
        <f t="shared" si="1585"/>
        <v>0</v>
      </c>
      <c r="AW1302" s="167">
        <f t="shared" si="1585"/>
        <v>0</v>
      </c>
      <c r="AX1302" s="167">
        <f t="shared" si="1585"/>
        <v>0</v>
      </c>
      <c r="AY1302" s="167">
        <f t="shared" si="1585"/>
        <v>0</v>
      </c>
      <c r="AZ1302" s="167">
        <f t="shared" si="1585"/>
        <v>0</v>
      </c>
      <c r="BA1302" s="167">
        <f t="shared" si="1585"/>
        <v>0</v>
      </c>
      <c r="BB1302" s="167">
        <f t="shared" si="1585"/>
        <v>0</v>
      </c>
      <c r="BC1302" s="167">
        <f t="shared" si="1585"/>
        <v>0</v>
      </c>
      <c r="BD1302" s="167">
        <f t="shared" si="1585"/>
        <v>0</v>
      </c>
      <c r="BE1302" s="167">
        <f t="shared" si="1585"/>
        <v>0</v>
      </c>
      <c r="BG1302" s="167"/>
    </row>
    <row r="1303" spans="1:59">
      <c r="A1303" s="93"/>
      <c r="B1303" s="94"/>
      <c r="C1303" s="324">
        <v>5</v>
      </c>
      <c r="D1303" s="832"/>
      <c r="E1303" s="833"/>
      <c r="F1303" s="833"/>
      <c r="G1303" s="834"/>
      <c r="H1303" s="49"/>
      <c r="I1303" s="50"/>
      <c r="J1303" s="866"/>
      <c r="K1303" s="867"/>
      <c r="L1303" s="51"/>
      <c r="M1303" s="52"/>
      <c r="N1303" s="52"/>
      <c r="O1303" s="52"/>
      <c r="P1303" s="52"/>
      <c r="Q1303" s="318">
        <f t="shared" si="1578"/>
        <v>0</v>
      </c>
      <c r="R1303" s="51"/>
      <c r="S1303" s="60"/>
      <c r="T1303" s="59"/>
      <c r="U1303" s="59"/>
      <c r="V1303" s="63"/>
      <c r="W1303" s="319">
        <f t="shared" si="1579"/>
        <v>0</v>
      </c>
      <c r="X1303" s="320">
        <f t="shared" si="1576"/>
        <v>0</v>
      </c>
      <c r="Y1303" s="325">
        <f t="shared" si="1582"/>
        <v>0</v>
      </c>
      <c r="Z1303" s="51"/>
      <c r="AA1303" s="334">
        <f t="shared" si="1583"/>
        <v>0</v>
      </c>
      <c r="AB1303" s="327" t="str">
        <f>IF(A1303="A","√",IF('Formulario 1'!$D$11=8,IF('Cuadro de Personal'!Q1303&gt;30,"E",IF(Y1303&gt;48,"E","√")),IF(Y1303&gt;48,"E","√")))</f>
        <v>√</v>
      </c>
      <c r="AC1303" s="1">
        <f t="shared" si="1580"/>
        <v>1</v>
      </c>
      <c r="AE1303" s="1" t="str">
        <f t="shared" si="1567"/>
        <v/>
      </c>
      <c r="AF1303" s="1">
        <f t="shared" si="1516"/>
        <v>0</v>
      </c>
      <c r="AG1303" s="1">
        <f t="shared" ca="1" si="1521"/>
        <v>23</v>
      </c>
      <c r="AH1303" s="1" t="str">
        <f t="shared" si="1517"/>
        <v/>
      </c>
      <c r="AI1303" s="1" t="str">
        <f t="shared" si="1518"/>
        <v/>
      </c>
      <c r="AJ1303" s="1" t="str">
        <f t="shared" si="1519"/>
        <v/>
      </c>
      <c r="AL1303" s="167">
        <f t="shared" ref="AL1303:BE1303" si="1586">+IF($AE1303="CC",SUMIF($R1303:$V1303,AL$9,$R1322:$V1322),0)</f>
        <v>0</v>
      </c>
      <c r="AM1303" s="167">
        <f t="shared" si="1586"/>
        <v>0</v>
      </c>
      <c r="AN1303" s="167">
        <f t="shared" si="1586"/>
        <v>0</v>
      </c>
      <c r="AO1303" s="167">
        <f t="shared" si="1586"/>
        <v>0</v>
      </c>
      <c r="AP1303" s="167">
        <f t="shared" si="1586"/>
        <v>0</v>
      </c>
      <c r="AQ1303" s="167">
        <f t="shared" si="1586"/>
        <v>0</v>
      </c>
      <c r="AR1303" s="167">
        <f t="shared" si="1586"/>
        <v>0</v>
      </c>
      <c r="AS1303" s="167">
        <f t="shared" si="1586"/>
        <v>0</v>
      </c>
      <c r="AT1303" s="167">
        <f t="shared" si="1586"/>
        <v>0</v>
      </c>
      <c r="AU1303" s="167">
        <f t="shared" si="1586"/>
        <v>0</v>
      </c>
      <c r="AV1303" s="167">
        <f t="shared" si="1586"/>
        <v>0</v>
      </c>
      <c r="AW1303" s="167">
        <f t="shared" si="1586"/>
        <v>0</v>
      </c>
      <c r="AX1303" s="167">
        <f t="shared" si="1586"/>
        <v>0</v>
      </c>
      <c r="AY1303" s="167">
        <f t="shared" si="1586"/>
        <v>0</v>
      </c>
      <c r="AZ1303" s="167">
        <f t="shared" si="1586"/>
        <v>0</v>
      </c>
      <c r="BA1303" s="167">
        <f t="shared" si="1586"/>
        <v>0</v>
      </c>
      <c r="BB1303" s="167">
        <f t="shared" si="1586"/>
        <v>0</v>
      </c>
      <c r="BC1303" s="167">
        <f t="shared" si="1586"/>
        <v>0</v>
      </c>
      <c r="BD1303" s="167">
        <f t="shared" si="1586"/>
        <v>0</v>
      </c>
      <c r="BE1303" s="167">
        <f t="shared" si="1586"/>
        <v>0</v>
      </c>
      <c r="BG1303" s="167"/>
    </row>
    <row r="1304" spans="1:59">
      <c r="A1304" s="93"/>
      <c r="B1304" s="94"/>
      <c r="C1304" s="324">
        <v>6</v>
      </c>
      <c r="D1304" s="832"/>
      <c r="E1304" s="833"/>
      <c r="F1304" s="833"/>
      <c r="G1304" s="834"/>
      <c r="H1304" s="49"/>
      <c r="I1304" s="50"/>
      <c r="J1304" s="866"/>
      <c r="K1304" s="867"/>
      <c r="L1304" s="51"/>
      <c r="M1304" s="52"/>
      <c r="N1304" s="52"/>
      <c r="O1304" s="52"/>
      <c r="P1304" s="52"/>
      <c r="Q1304" s="318">
        <f t="shared" si="1578"/>
        <v>0</v>
      </c>
      <c r="R1304" s="51"/>
      <c r="S1304" s="60"/>
      <c r="T1304" s="59"/>
      <c r="U1304" s="59"/>
      <c r="V1304" s="63"/>
      <c r="W1304" s="319">
        <f t="shared" si="1579"/>
        <v>0</v>
      </c>
      <c r="X1304" s="320">
        <f t="shared" si="1576"/>
        <v>0</v>
      </c>
      <c r="Y1304" s="325">
        <f t="shared" si="1582"/>
        <v>0</v>
      </c>
      <c r="Z1304" s="51"/>
      <c r="AA1304" s="334">
        <f t="shared" si="1583"/>
        <v>0</v>
      </c>
      <c r="AB1304" s="327" t="str">
        <f>IF(A1304="A","√",IF('Formulario 1'!$D$11=8,IF('Cuadro de Personal'!Q1304&gt;30,"E",IF(Y1304&gt;48,"E","√")),IF(Y1304&gt;48,"E","√")))</f>
        <v>√</v>
      </c>
      <c r="AC1304" s="1">
        <f t="shared" si="1580"/>
        <v>1</v>
      </c>
      <c r="AE1304" s="1" t="str">
        <f t="shared" si="1567"/>
        <v/>
      </c>
      <c r="AF1304" s="1">
        <f t="shared" si="1516"/>
        <v>0</v>
      </c>
      <c r="AG1304" s="1">
        <f t="shared" ca="1" si="1521"/>
        <v>23</v>
      </c>
      <c r="AH1304" s="1" t="str">
        <f t="shared" si="1517"/>
        <v/>
      </c>
      <c r="AI1304" s="1" t="str">
        <f t="shared" si="1518"/>
        <v/>
      </c>
      <c r="AJ1304" s="1" t="str">
        <f t="shared" si="1519"/>
        <v/>
      </c>
      <c r="AL1304" s="167">
        <f t="shared" ref="AL1304:BE1304" si="1587">+IF($AE1304="CC",SUMIF($R1304:$V1304,AL$9,$R1323:$V1323),0)</f>
        <v>0</v>
      </c>
      <c r="AM1304" s="167">
        <f t="shared" si="1587"/>
        <v>0</v>
      </c>
      <c r="AN1304" s="167">
        <f t="shared" si="1587"/>
        <v>0</v>
      </c>
      <c r="AO1304" s="167">
        <f t="shared" si="1587"/>
        <v>0</v>
      </c>
      <c r="AP1304" s="167">
        <f t="shared" si="1587"/>
        <v>0</v>
      </c>
      <c r="AQ1304" s="167">
        <f t="shared" si="1587"/>
        <v>0</v>
      </c>
      <c r="AR1304" s="167">
        <f t="shared" si="1587"/>
        <v>0</v>
      </c>
      <c r="AS1304" s="167">
        <f t="shared" si="1587"/>
        <v>0</v>
      </c>
      <c r="AT1304" s="167">
        <f t="shared" si="1587"/>
        <v>0</v>
      </c>
      <c r="AU1304" s="167">
        <f t="shared" si="1587"/>
        <v>0</v>
      </c>
      <c r="AV1304" s="167">
        <f t="shared" si="1587"/>
        <v>0</v>
      </c>
      <c r="AW1304" s="167">
        <f t="shared" si="1587"/>
        <v>0</v>
      </c>
      <c r="AX1304" s="167">
        <f t="shared" si="1587"/>
        <v>0</v>
      </c>
      <c r="AY1304" s="167">
        <f t="shared" si="1587"/>
        <v>0</v>
      </c>
      <c r="AZ1304" s="167">
        <f t="shared" si="1587"/>
        <v>0</v>
      </c>
      <c r="BA1304" s="167">
        <f t="shared" si="1587"/>
        <v>0</v>
      </c>
      <c r="BB1304" s="167">
        <f t="shared" si="1587"/>
        <v>0</v>
      </c>
      <c r="BC1304" s="167">
        <f t="shared" si="1587"/>
        <v>0</v>
      </c>
      <c r="BD1304" s="167">
        <f t="shared" si="1587"/>
        <v>0</v>
      </c>
      <c r="BE1304" s="167">
        <f t="shared" si="1587"/>
        <v>0</v>
      </c>
      <c r="BG1304" s="167"/>
    </row>
    <row r="1305" spans="1:59">
      <c r="A1305" s="93"/>
      <c r="B1305" s="94"/>
      <c r="C1305" s="324">
        <v>7</v>
      </c>
      <c r="D1305" s="832"/>
      <c r="E1305" s="833"/>
      <c r="F1305" s="833"/>
      <c r="G1305" s="834"/>
      <c r="H1305" s="49"/>
      <c r="I1305" s="50"/>
      <c r="J1305" s="866"/>
      <c r="K1305" s="867"/>
      <c r="L1305" s="51"/>
      <c r="M1305" s="52"/>
      <c r="N1305" s="52"/>
      <c r="O1305" s="52"/>
      <c r="P1305" s="52"/>
      <c r="Q1305" s="318">
        <f t="shared" si="1578"/>
        <v>0</v>
      </c>
      <c r="R1305" s="51"/>
      <c r="S1305" s="60"/>
      <c r="T1305" s="59"/>
      <c r="U1305" s="59"/>
      <c r="V1305" s="63"/>
      <c r="W1305" s="319">
        <f t="shared" si="1579"/>
        <v>0</v>
      </c>
      <c r="X1305" s="320">
        <f t="shared" si="1576"/>
        <v>0</v>
      </c>
      <c r="Y1305" s="325">
        <f t="shared" si="1582"/>
        <v>0</v>
      </c>
      <c r="Z1305" s="51"/>
      <c r="AA1305" s="334">
        <f t="shared" si="1583"/>
        <v>0</v>
      </c>
      <c r="AB1305" s="327" t="str">
        <f>IF(A1305="A","√",IF('Formulario 1'!$D$11=8,IF('Cuadro de Personal'!Q1305&gt;30,"E",IF(Y1305&gt;48,"E","√")),IF(Y1305&gt;48,"E","√")))</f>
        <v>√</v>
      </c>
      <c r="AC1305" s="1">
        <f t="shared" si="1580"/>
        <v>1</v>
      </c>
      <c r="AE1305" s="1" t="str">
        <f t="shared" si="1567"/>
        <v/>
      </c>
      <c r="AF1305" s="1">
        <f t="shared" si="1516"/>
        <v>0</v>
      </c>
      <c r="AG1305" s="1">
        <f t="shared" ca="1" si="1521"/>
        <v>23</v>
      </c>
      <c r="AH1305" s="1" t="str">
        <f t="shared" si="1517"/>
        <v/>
      </c>
      <c r="AI1305" s="1" t="str">
        <f t="shared" si="1518"/>
        <v/>
      </c>
      <c r="AJ1305" s="1" t="str">
        <f t="shared" si="1519"/>
        <v/>
      </c>
      <c r="AL1305" s="167">
        <f t="shared" ref="AL1305:BE1305" si="1588">+IF($AE1305="CC",SUMIF($R1305:$V1305,AL$9,$R1324:$V1324),0)</f>
        <v>0</v>
      </c>
      <c r="AM1305" s="167">
        <f t="shared" si="1588"/>
        <v>0</v>
      </c>
      <c r="AN1305" s="167">
        <f t="shared" si="1588"/>
        <v>0</v>
      </c>
      <c r="AO1305" s="167">
        <f t="shared" si="1588"/>
        <v>0</v>
      </c>
      <c r="AP1305" s="167">
        <f t="shared" si="1588"/>
        <v>0</v>
      </c>
      <c r="AQ1305" s="167">
        <f t="shared" si="1588"/>
        <v>0</v>
      </c>
      <c r="AR1305" s="167">
        <f t="shared" si="1588"/>
        <v>0</v>
      </c>
      <c r="AS1305" s="167">
        <f t="shared" si="1588"/>
        <v>0</v>
      </c>
      <c r="AT1305" s="167">
        <f t="shared" si="1588"/>
        <v>0</v>
      </c>
      <c r="AU1305" s="167">
        <f t="shared" si="1588"/>
        <v>0</v>
      </c>
      <c r="AV1305" s="167">
        <f t="shared" si="1588"/>
        <v>0</v>
      </c>
      <c r="AW1305" s="167">
        <f t="shared" si="1588"/>
        <v>0</v>
      </c>
      <c r="AX1305" s="167">
        <f t="shared" si="1588"/>
        <v>0</v>
      </c>
      <c r="AY1305" s="167">
        <f t="shared" si="1588"/>
        <v>0</v>
      </c>
      <c r="AZ1305" s="167">
        <f t="shared" si="1588"/>
        <v>0</v>
      </c>
      <c r="BA1305" s="167">
        <f t="shared" si="1588"/>
        <v>0</v>
      </c>
      <c r="BB1305" s="167">
        <f t="shared" si="1588"/>
        <v>0</v>
      </c>
      <c r="BC1305" s="167">
        <f t="shared" si="1588"/>
        <v>0</v>
      </c>
      <c r="BD1305" s="167">
        <f t="shared" si="1588"/>
        <v>0</v>
      </c>
      <c r="BE1305" s="167">
        <f t="shared" si="1588"/>
        <v>0</v>
      </c>
      <c r="BG1305" s="167"/>
    </row>
    <row r="1306" spans="1:59">
      <c r="A1306" s="93"/>
      <c r="B1306" s="94"/>
      <c r="C1306" s="324">
        <v>8</v>
      </c>
      <c r="D1306" s="832"/>
      <c r="E1306" s="833"/>
      <c r="F1306" s="833"/>
      <c r="G1306" s="834"/>
      <c r="H1306" s="49"/>
      <c r="I1306" s="50"/>
      <c r="J1306" s="866"/>
      <c r="K1306" s="867"/>
      <c r="L1306" s="51"/>
      <c r="M1306" s="52"/>
      <c r="N1306" s="52"/>
      <c r="O1306" s="52"/>
      <c r="P1306" s="52"/>
      <c r="Q1306" s="318">
        <f t="shared" si="1578"/>
        <v>0</v>
      </c>
      <c r="R1306" s="51"/>
      <c r="S1306" s="60"/>
      <c r="T1306" s="59"/>
      <c r="U1306" s="59"/>
      <c r="V1306" s="63"/>
      <c r="W1306" s="319">
        <f t="shared" si="1579"/>
        <v>0</v>
      </c>
      <c r="X1306" s="320">
        <f t="shared" si="1576"/>
        <v>0</v>
      </c>
      <c r="Y1306" s="325">
        <f t="shared" si="1582"/>
        <v>0</v>
      </c>
      <c r="Z1306" s="51"/>
      <c r="AA1306" s="334">
        <f t="shared" si="1583"/>
        <v>0</v>
      </c>
      <c r="AB1306" s="327" t="str">
        <f>IF(A1306="A","√",IF('Formulario 1'!$D$11=8,IF('Cuadro de Personal'!Q1306&gt;30,"E",IF(Y1306&gt;48,"E","√")),IF(Y1306&gt;48,"E","√")))</f>
        <v>√</v>
      </c>
      <c r="AC1306" s="1">
        <f t="shared" si="1580"/>
        <v>1</v>
      </c>
      <c r="AE1306" s="1" t="str">
        <f t="shared" si="1567"/>
        <v/>
      </c>
      <c r="AF1306" s="1">
        <f t="shared" si="1516"/>
        <v>0</v>
      </c>
      <c r="AG1306" s="1">
        <f t="shared" ca="1" si="1521"/>
        <v>23</v>
      </c>
      <c r="AH1306" s="1" t="str">
        <f t="shared" si="1517"/>
        <v/>
      </c>
      <c r="AI1306" s="1" t="str">
        <f t="shared" si="1518"/>
        <v/>
      </c>
      <c r="AJ1306" s="1" t="str">
        <f t="shared" si="1519"/>
        <v/>
      </c>
      <c r="AL1306" s="167">
        <f t="shared" ref="AL1306:BE1306" si="1589">+IF($AE1306="CC",SUMIF($R1306:$V1306,AL$9,$R1325:$V1325),0)</f>
        <v>0</v>
      </c>
      <c r="AM1306" s="167">
        <f t="shared" si="1589"/>
        <v>0</v>
      </c>
      <c r="AN1306" s="167">
        <f t="shared" si="1589"/>
        <v>0</v>
      </c>
      <c r="AO1306" s="167">
        <f t="shared" si="1589"/>
        <v>0</v>
      </c>
      <c r="AP1306" s="167">
        <f t="shared" si="1589"/>
        <v>0</v>
      </c>
      <c r="AQ1306" s="167">
        <f t="shared" si="1589"/>
        <v>0</v>
      </c>
      <c r="AR1306" s="167">
        <f t="shared" si="1589"/>
        <v>0</v>
      </c>
      <c r="AS1306" s="167">
        <f t="shared" si="1589"/>
        <v>0</v>
      </c>
      <c r="AT1306" s="167">
        <f t="shared" si="1589"/>
        <v>0</v>
      </c>
      <c r="AU1306" s="167">
        <f t="shared" si="1589"/>
        <v>0</v>
      </c>
      <c r="AV1306" s="167">
        <f t="shared" si="1589"/>
        <v>0</v>
      </c>
      <c r="AW1306" s="167">
        <f t="shared" si="1589"/>
        <v>0</v>
      </c>
      <c r="AX1306" s="167">
        <f t="shared" si="1589"/>
        <v>0</v>
      </c>
      <c r="AY1306" s="167">
        <f t="shared" si="1589"/>
        <v>0</v>
      </c>
      <c r="AZ1306" s="167">
        <f t="shared" si="1589"/>
        <v>0</v>
      </c>
      <c r="BA1306" s="167">
        <f t="shared" si="1589"/>
        <v>0</v>
      </c>
      <c r="BB1306" s="167">
        <f t="shared" si="1589"/>
        <v>0</v>
      </c>
      <c r="BC1306" s="167">
        <f t="shared" si="1589"/>
        <v>0</v>
      </c>
      <c r="BD1306" s="167">
        <f t="shared" si="1589"/>
        <v>0</v>
      </c>
      <c r="BE1306" s="167">
        <f t="shared" si="1589"/>
        <v>0</v>
      </c>
      <c r="BG1306" s="167"/>
    </row>
    <row r="1307" spans="1:59">
      <c r="A1307" s="93"/>
      <c r="B1307" s="94"/>
      <c r="C1307" s="324">
        <v>9</v>
      </c>
      <c r="D1307" s="832"/>
      <c r="E1307" s="833"/>
      <c r="F1307" s="833"/>
      <c r="G1307" s="834"/>
      <c r="H1307" s="49"/>
      <c r="I1307" s="50"/>
      <c r="J1307" s="866"/>
      <c r="K1307" s="867"/>
      <c r="L1307" s="51"/>
      <c r="M1307" s="52"/>
      <c r="N1307" s="52"/>
      <c r="O1307" s="52"/>
      <c r="P1307" s="52"/>
      <c r="Q1307" s="318">
        <f t="shared" si="1578"/>
        <v>0</v>
      </c>
      <c r="R1307" s="51"/>
      <c r="S1307" s="60"/>
      <c r="T1307" s="59"/>
      <c r="U1307" s="59"/>
      <c r="V1307" s="63"/>
      <c r="W1307" s="319">
        <f t="shared" si="1579"/>
        <v>0</v>
      </c>
      <c r="X1307" s="320">
        <f t="shared" si="1576"/>
        <v>0</v>
      </c>
      <c r="Y1307" s="325">
        <f t="shared" si="1582"/>
        <v>0</v>
      </c>
      <c r="Z1307" s="51"/>
      <c r="AA1307" s="334">
        <f t="shared" si="1583"/>
        <v>0</v>
      </c>
      <c r="AB1307" s="327" t="str">
        <f>IF(A1307="A","√",IF('Formulario 1'!$D$11=8,IF('Cuadro de Personal'!Q1307&gt;30,"E",IF(Y1307&gt;48,"E","√")),IF(Y1307&gt;48,"E","√")))</f>
        <v>√</v>
      </c>
      <c r="AC1307" s="1">
        <f t="shared" si="1580"/>
        <v>1</v>
      </c>
      <c r="AE1307" s="1" t="str">
        <f t="shared" si="1567"/>
        <v/>
      </c>
      <c r="AF1307" s="1">
        <f t="shared" si="1516"/>
        <v>0</v>
      </c>
      <c r="AG1307" s="1">
        <f t="shared" ca="1" si="1521"/>
        <v>23</v>
      </c>
      <c r="AH1307" s="1" t="str">
        <f t="shared" si="1517"/>
        <v/>
      </c>
      <c r="AI1307" s="1" t="str">
        <f t="shared" si="1518"/>
        <v/>
      </c>
      <c r="AJ1307" s="1" t="str">
        <f t="shared" si="1519"/>
        <v/>
      </c>
      <c r="AL1307" s="167">
        <f t="shared" ref="AL1307:BE1307" si="1590">+IF($AE1307="CC",SUMIF($R1307:$V1307,AL$9,$R1326:$V1326),0)</f>
        <v>0</v>
      </c>
      <c r="AM1307" s="167">
        <f t="shared" si="1590"/>
        <v>0</v>
      </c>
      <c r="AN1307" s="167">
        <f t="shared" si="1590"/>
        <v>0</v>
      </c>
      <c r="AO1307" s="167">
        <f t="shared" si="1590"/>
        <v>0</v>
      </c>
      <c r="AP1307" s="167">
        <f t="shared" si="1590"/>
        <v>0</v>
      </c>
      <c r="AQ1307" s="167">
        <f t="shared" si="1590"/>
        <v>0</v>
      </c>
      <c r="AR1307" s="167">
        <f t="shared" si="1590"/>
        <v>0</v>
      </c>
      <c r="AS1307" s="167">
        <f t="shared" si="1590"/>
        <v>0</v>
      </c>
      <c r="AT1307" s="167">
        <f t="shared" si="1590"/>
        <v>0</v>
      </c>
      <c r="AU1307" s="167">
        <f t="shared" si="1590"/>
        <v>0</v>
      </c>
      <c r="AV1307" s="167">
        <f t="shared" si="1590"/>
        <v>0</v>
      </c>
      <c r="AW1307" s="167">
        <f t="shared" si="1590"/>
        <v>0</v>
      </c>
      <c r="AX1307" s="167">
        <f t="shared" si="1590"/>
        <v>0</v>
      </c>
      <c r="AY1307" s="167">
        <f t="shared" si="1590"/>
        <v>0</v>
      </c>
      <c r="AZ1307" s="167">
        <f t="shared" si="1590"/>
        <v>0</v>
      </c>
      <c r="BA1307" s="167">
        <f t="shared" si="1590"/>
        <v>0</v>
      </c>
      <c r="BB1307" s="167">
        <f t="shared" si="1590"/>
        <v>0</v>
      </c>
      <c r="BC1307" s="167">
        <f t="shared" si="1590"/>
        <v>0</v>
      </c>
      <c r="BD1307" s="167">
        <f t="shared" si="1590"/>
        <v>0</v>
      </c>
      <c r="BE1307" s="167">
        <f t="shared" si="1590"/>
        <v>0</v>
      </c>
      <c r="BG1307" s="167"/>
    </row>
    <row r="1308" spans="1:59">
      <c r="A1308" s="93"/>
      <c r="B1308" s="94"/>
      <c r="C1308" s="324">
        <v>10</v>
      </c>
      <c r="D1308" s="832"/>
      <c r="E1308" s="833"/>
      <c r="F1308" s="833"/>
      <c r="G1308" s="834"/>
      <c r="H1308" s="49"/>
      <c r="I1308" s="50"/>
      <c r="J1308" s="866"/>
      <c r="K1308" s="867"/>
      <c r="L1308" s="51"/>
      <c r="M1308" s="52"/>
      <c r="N1308" s="52"/>
      <c r="O1308" s="52"/>
      <c r="P1308" s="52"/>
      <c r="Q1308" s="318">
        <f t="shared" si="1578"/>
        <v>0</v>
      </c>
      <c r="R1308" s="51"/>
      <c r="S1308" s="60"/>
      <c r="T1308" s="59"/>
      <c r="U1308" s="59"/>
      <c r="V1308" s="63"/>
      <c r="W1308" s="319">
        <f t="shared" si="1579"/>
        <v>0</v>
      </c>
      <c r="X1308" s="320">
        <f t="shared" si="1576"/>
        <v>0</v>
      </c>
      <c r="Y1308" s="325">
        <f t="shared" si="1582"/>
        <v>0</v>
      </c>
      <c r="Z1308" s="51"/>
      <c r="AA1308" s="334">
        <f t="shared" si="1583"/>
        <v>0</v>
      </c>
      <c r="AB1308" s="327" t="str">
        <f>IF(A1308="A","√",IF('Formulario 1'!$D$11=8,IF('Cuadro de Personal'!Q1308&gt;30,"E",IF(Y1308&gt;48,"E","√")),IF(Y1308&gt;48,"E","√")))</f>
        <v>√</v>
      </c>
      <c r="AC1308" s="1">
        <f t="shared" si="1580"/>
        <v>1</v>
      </c>
      <c r="AE1308" s="1" t="str">
        <f t="shared" si="1567"/>
        <v/>
      </c>
      <c r="AF1308" s="1">
        <f t="shared" si="1516"/>
        <v>0</v>
      </c>
      <c r="AG1308" s="1">
        <f t="shared" ca="1" si="1521"/>
        <v>23</v>
      </c>
      <c r="AH1308" s="1" t="str">
        <f t="shared" si="1517"/>
        <v/>
      </c>
      <c r="AI1308" s="1" t="str">
        <f t="shared" si="1518"/>
        <v/>
      </c>
      <c r="AJ1308" s="1" t="str">
        <f t="shared" si="1519"/>
        <v/>
      </c>
      <c r="AL1308" s="167">
        <f t="shared" ref="AL1308:BE1308" si="1591">+IF($AE1308="CC",SUMIF($R1308:$V1308,AL$9,$R1327:$V1327),0)</f>
        <v>0</v>
      </c>
      <c r="AM1308" s="167">
        <f t="shared" si="1591"/>
        <v>0</v>
      </c>
      <c r="AN1308" s="167">
        <f t="shared" si="1591"/>
        <v>0</v>
      </c>
      <c r="AO1308" s="167">
        <f t="shared" si="1591"/>
        <v>0</v>
      </c>
      <c r="AP1308" s="167">
        <f t="shared" si="1591"/>
        <v>0</v>
      </c>
      <c r="AQ1308" s="167">
        <f t="shared" si="1591"/>
        <v>0</v>
      </c>
      <c r="AR1308" s="167">
        <f t="shared" si="1591"/>
        <v>0</v>
      </c>
      <c r="AS1308" s="167">
        <f t="shared" si="1591"/>
        <v>0</v>
      </c>
      <c r="AT1308" s="167">
        <f t="shared" si="1591"/>
        <v>0</v>
      </c>
      <c r="AU1308" s="167">
        <f t="shared" si="1591"/>
        <v>0</v>
      </c>
      <c r="AV1308" s="167">
        <f t="shared" si="1591"/>
        <v>0</v>
      </c>
      <c r="AW1308" s="167">
        <f t="shared" si="1591"/>
        <v>0</v>
      </c>
      <c r="AX1308" s="167">
        <f t="shared" si="1591"/>
        <v>0</v>
      </c>
      <c r="AY1308" s="167">
        <f t="shared" si="1591"/>
        <v>0</v>
      </c>
      <c r="AZ1308" s="167">
        <f t="shared" si="1591"/>
        <v>0</v>
      </c>
      <c r="BA1308" s="167">
        <f t="shared" si="1591"/>
        <v>0</v>
      </c>
      <c r="BB1308" s="167">
        <f t="shared" si="1591"/>
        <v>0</v>
      </c>
      <c r="BC1308" s="167">
        <f t="shared" si="1591"/>
        <v>0</v>
      </c>
      <c r="BD1308" s="167">
        <f t="shared" si="1591"/>
        <v>0</v>
      </c>
      <c r="BE1308" s="167">
        <f t="shared" si="1591"/>
        <v>0</v>
      </c>
      <c r="BG1308" s="167"/>
    </row>
    <row r="1309" spans="1:59">
      <c r="A1309" s="93"/>
      <c r="B1309" s="94"/>
      <c r="C1309" s="324">
        <v>11</v>
      </c>
      <c r="D1309" s="832"/>
      <c r="E1309" s="833"/>
      <c r="F1309" s="833"/>
      <c r="G1309" s="834"/>
      <c r="H1309" s="49"/>
      <c r="I1309" s="50"/>
      <c r="J1309" s="866"/>
      <c r="K1309" s="867"/>
      <c r="L1309" s="51"/>
      <c r="M1309" s="52"/>
      <c r="N1309" s="52"/>
      <c r="O1309" s="52"/>
      <c r="P1309" s="52"/>
      <c r="Q1309" s="318">
        <f t="shared" si="1578"/>
        <v>0</v>
      </c>
      <c r="R1309" s="51"/>
      <c r="S1309" s="60"/>
      <c r="T1309" s="59"/>
      <c r="U1309" s="59"/>
      <c r="V1309" s="63"/>
      <c r="W1309" s="319">
        <f t="shared" si="1579"/>
        <v>0</v>
      </c>
      <c r="X1309" s="320">
        <f t="shared" si="1576"/>
        <v>0</v>
      </c>
      <c r="Y1309" s="325">
        <f t="shared" si="1582"/>
        <v>0</v>
      </c>
      <c r="Z1309" s="51"/>
      <c r="AA1309" s="334">
        <f t="shared" si="1583"/>
        <v>0</v>
      </c>
      <c r="AB1309" s="327" t="str">
        <f>IF(A1309="A","√",IF('Formulario 1'!$D$11=8,IF('Cuadro de Personal'!Q1309&gt;30,"E",IF(Y1309&gt;48,"E","√")),IF(Y1309&gt;48,"E","√")))</f>
        <v>√</v>
      </c>
      <c r="AC1309" s="1">
        <f t="shared" si="1580"/>
        <v>1</v>
      </c>
      <c r="AE1309" s="1" t="str">
        <f t="shared" si="1567"/>
        <v/>
      </c>
      <c r="AF1309" s="1">
        <f t="shared" si="1516"/>
        <v>0</v>
      </c>
      <c r="AG1309" s="1">
        <f t="shared" ca="1" si="1521"/>
        <v>23</v>
      </c>
      <c r="AH1309" s="1" t="str">
        <f t="shared" si="1517"/>
        <v/>
      </c>
      <c r="AI1309" s="1" t="str">
        <f t="shared" si="1518"/>
        <v/>
      </c>
      <c r="AJ1309" s="1" t="str">
        <f t="shared" si="1519"/>
        <v/>
      </c>
      <c r="AL1309" s="167">
        <f t="shared" ref="AL1309:BE1309" si="1592">+IF($AE1309="CC",SUMIF($R1309:$V1309,AL$9,$R1328:$V1328),0)</f>
        <v>0</v>
      </c>
      <c r="AM1309" s="167">
        <f t="shared" si="1592"/>
        <v>0</v>
      </c>
      <c r="AN1309" s="167">
        <f t="shared" si="1592"/>
        <v>0</v>
      </c>
      <c r="AO1309" s="167">
        <f t="shared" si="1592"/>
        <v>0</v>
      </c>
      <c r="AP1309" s="167">
        <f t="shared" si="1592"/>
        <v>0</v>
      </c>
      <c r="AQ1309" s="167">
        <f t="shared" si="1592"/>
        <v>0</v>
      </c>
      <c r="AR1309" s="167">
        <f t="shared" si="1592"/>
        <v>0</v>
      </c>
      <c r="AS1309" s="167">
        <f t="shared" si="1592"/>
        <v>0</v>
      </c>
      <c r="AT1309" s="167">
        <f t="shared" si="1592"/>
        <v>0</v>
      </c>
      <c r="AU1309" s="167">
        <f t="shared" si="1592"/>
        <v>0</v>
      </c>
      <c r="AV1309" s="167">
        <f t="shared" si="1592"/>
        <v>0</v>
      </c>
      <c r="AW1309" s="167">
        <f t="shared" si="1592"/>
        <v>0</v>
      </c>
      <c r="AX1309" s="167">
        <f t="shared" si="1592"/>
        <v>0</v>
      </c>
      <c r="AY1309" s="167">
        <f t="shared" si="1592"/>
        <v>0</v>
      </c>
      <c r="AZ1309" s="167">
        <f t="shared" si="1592"/>
        <v>0</v>
      </c>
      <c r="BA1309" s="167">
        <f t="shared" si="1592"/>
        <v>0</v>
      </c>
      <c r="BB1309" s="167">
        <f t="shared" si="1592"/>
        <v>0</v>
      </c>
      <c r="BC1309" s="167">
        <f t="shared" si="1592"/>
        <v>0</v>
      </c>
      <c r="BD1309" s="167">
        <f t="shared" si="1592"/>
        <v>0</v>
      </c>
      <c r="BE1309" s="167">
        <f t="shared" si="1592"/>
        <v>0</v>
      </c>
      <c r="BG1309" s="167"/>
    </row>
    <row r="1310" spans="1:59">
      <c r="A1310" s="93"/>
      <c r="B1310" s="94"/>
      <c r="C1310" s="324">
        <v>12</v>
      </c>
      <c r="D1310" s="832"/>
      <c r="E1310" s="833"/>
      <c r="F1310" s="833"/>
      <c r="G1310" s="834"/>
      <c r="H1310" s="49"/>
      <c r="I1310" s="50"/>
      <c r="J1310" s="866"/>
      <c r="K1310" s="867"/>
      <c r="L1310" s="51"/>
      <c r="M1310" s="52"/>
      <c r="N1310" s="52"/>
      <c r="O1310" s="52"/>
      <c r="P1310" s="52"/>
      <c r="Q1310" s="318">
        <f t="shared" si="1578"/>
        <v>0</v>
      </c>
      <c r="R1310" s="51"/>
      <c r="S1310" s="60"/>
      <c r="T1310" s="59"/>
      <c r="U1310" s="59"/>
      <c r="V1310" s="63"/>
      <c r="W1310" s="319">
        <f t="shared" si="1579"/>
        <v>0</v>
      </c>
      <c r="X1310" s="320">
        <f t="shared" si="1576"/>
        <v>0</v>
      </c>
      <c r="Y1310" s="325">
        <f t="shared" si="1582"/>
        <v>0</v>
      </c>
      <c r="Z1310" s="51"/>
      <c r="AA1310" s="334">
        <f t="shared" si="1583"/>
        <v>0</v>
      </c>
      <c r="AB1310" s="327" t="str">
        <f>IF(A1310="A","√",IF('Formulario 1'!$D$11=8,IF('Cuadro de Personal'!Q1310&gt;30,"E",IF(Y1310&gt;48,"E","√")),IF(Y1310&gt;48,"E","√")))</f>
        <v>√</v>
      </c>
      <c r="AC1310" s="1">
        <f t="shared" si="1580"/>
        <v>1</v>
      </c>
      <c r="AE1310" s="1" t="str">
        <f t="shared" si="1567"/>
        <v/>
      </c>
      <c r="AF1310" s="1">
        <f t="shared" ref="AF1310:AF1373" si="1593">+IF(Z1337="Hoja de Cálculo",1,0)</f>
        <v>0</v>
      </c>
      <c r="AG1310" s="1">
        <f t="shared" ca="1" si="1521"/>
        <v>23</v>
      </c>
      <c r="AH1310" s="1" t="str">
        <f t="shared" ref="AH1310:AH1373" si="1594">+IF(AF1310=1,AG1310,"")</f>
        <v/>
      </c>
      <c r="AI1310" s="1" t="str">
        <f t="shared" ref="AI1310:AI1373" si="1595">+IF(AF1310=1,CONCATENATE("CP",AG1310),"")</f>
        <v/>
      </c>
      <c r="AJ1310" s="1" t="str">
        <f t="shared" ref="AJ1310:AJ1373" si="1596">+IF(AF1310=1,AB1310,"")</f>
        <v/>
      </c>
      <c r="AL1310" s="167">
        <f t="shared" ref="AL1310:BE1310" si="1597">+IF($AE1310="CC",SUMIF($R1310:$V1310,AL$9,$R1329:$V1329),0)</f>
        <v>0</v>
      </c>
      <c r="AM1310" s="167">
        <f t="shared" si="1597"/>
        <v>0</v>
      </c>
      <c r="AN1310" s="167">
        <f t="shared" si="1597"/>
        <v>0</v>
      </c>
      <c r="AO1310" s="167">
        <f t="shared" si="1597"/>
        <v>0</v>
      </c>
      <c r="AP1310" s="167">
        <f t="shared" si="1597"/>
        <v>0</v>
      </c>
      <c r="AQ1310" s="167">
        <f t="shared" si="1597"/>
        <v>0</v>
      </c>
      <c r="AR1310" s="167">
        <f t="shared" si="1597"/>
        <v>0</v>
      </c>
      <c r="AS1310" s="167">
        <f t="shared" si="1597"/>
        <v>0</v>
      </c>
      <c r="AT1310" s="167">
        <f t="shared" si="1597"/>
        <v>0</v>
      </c>
      <c r="AU1310" s="167">
        <f t="shared" si="1597"/>
        <v>0</v>
      </c>
      <c r="AV1310" s="167">
        <f t="shared" si="1597"/>
        <v>0</v>
      </c>
      <c r="AW1310" s="167">
        <f t="shared" si="1597"/>
        <v>0</v>
      </c>
      <c r="AX1310" s="167">
        <f t="shared" si="1597"/>
        <v>0</v>
      </c>
      <c r="AY1310" s="167">
        <f t="shared" si="1597"/>
        <v>0</v>
      </c>
      <c r="AZ1310" s="167">
        <f t="shared" si="1597"/>
        <v>0</v>
      </c>
      <c r="BA1310" s="167">
        <f t="shared" si="1597"/>
        <v>0</v>
      </c>
      <c r="BB1310" s="167">
        <f t="shared" si="1597"/>
        <v>0</v>
      </c>
      <c r="BC1310" s="167">
        <f t="shared" si="1597"/>
        <v>0</v>
      </c>
      <c r="BD1310" s="167">
        <f t="shared" si="1597"/>
        <v>0</v>
      </c>
      <c r="BE1310" s="167">
        <f t="shared" si="1597"/>
        <v>0</v>
      </c>
      <c r="BG1310" s="167"/>
    </row>
    <row r="1311" spans="1:59">
      <c r="A1311" s="93"/>
      <c r="B1311" s="94"/>
      <c r="C1311" s="324">
        <v>13</v>
      </c>
      <c r="D1311" s="832"/>
      <c r="E1311" s="833"/>
      <c r="F1311" s="833"/>
      <c r="G1311" s="834"/>
      <c r="H1311" s="49"/>
      <c r="I1311" s="50"/>
      <c r="J1311" s="866"/>
      <c r="K1311" s="867"/>
      <c r="L1311" s="51"/>
      <c r="M1311" s="52"/>
      <c r="N1311" s="52"/>
      <c r="O1311" s="52"/>
      <c r="P1311" s="52"/>
      <c r="Q1311" s="318">
        <f t="shared" si="1578"/>
        <v>0</v>
      </c>
      <c r="R1311" s="51"/>
      <c r="S1311" s="60"/>
      <c r="T1311" s="59"/>
      <c r="U1311" s="59"/>
      <c r="V1311" s="63"/>
      <c r="W1311" s="319">
        <f t="shared" si="1579"/>
        <v>0</v>
      </c>
      <c r="X1311" s="320">
        <f t="shared" si="1576"/>
        <v>0</v>
      </c>
      <c r="Y1311" s="325">
        <f t="shared" si="1582"/>
        <v>0</v>
      </c>
      <c r="Z1311" s="51"/>
      <c r="AA1311" s="334">
        <f t="shared" si="1583"/>
        <v>0</v>
      </c>
      <c r="AB1311" s="327" t="str">
        <f>IF(A1311="A","√",IF('Formulario 1'!$D$11=8,IF('Cuadro de Personal'!Q1311&gt;30,"E",IF(Y1311&gt;48,"E","√")),IF(Y1311&gt;48,"E","√")))</f>
        <v>√</v>
      </c>
      <c r="AC1311" s="1">
        <f t="shared" si="1580"/>
        <v>1</v>
      </c>
      <c r="AE1311" s="1" t="str">
        <f t="shared" si="1567"/>
        <v/>
      </c>
      <c r="AF1311" s="1">
        <f t="shared" si="1593"/>
        <v>0</v>
      </c>
      <c r="AG1311" s="1">
        <f t="shared" ref="AG1311:AG1374" ca="1" si="1598">+AG1310+AF1311</f>
        <v>23</v>
      </c>
      <c r="AH1311" s="1" t="str">
        <f t="shared" si="1594"/>
        <v/>
      </c>
      <c r="AI1311" s="1" t="str">
        <f t="shared" si="1595"/>
        <v/>
      </c>
      <c r="AJ1311" s="1" t="str">
        <f t="shared" si="1596"/>
        <v/>
      </c>
      <c r="AL1311" s="167">
        <f t="shared" ref="AL1311:BE1311" si="1599">+IF($AE1311="CC",SUMIF($R1311:$V1311,AL$9,$R1330:$V1330),0)</f>
        <v>0</v>
      </c>
      <c r="AM1311" s="167">
        <f t="shared" si="1599"/>
        <v>0</v>
      </c>
      <c r="AN1311" s="167">
        <f t="shared" si="1599"/>
        <v>0</v>
      </c>
      <c r="AO1311" s="167">
        <f t="shared" si="1599"/>
        <v>0</v>
      </c>
      <c r="AP1311" s="167">
        <f t="shared" si="1599"/>
        <v>0</v>
      </c>
      <c r="AQ1311" s="167">
        <f t="shared" si="1599"/>
        <v>0</v>
      </c>
      <c r="AR1311" s="167">
        <f t="shared" si="1599"/>
        <v>0</v>
      </c>
      <c r="AS1311" s="167">
        <f t="shared" si="1599"/>
        <v>0</v>
      </c>
      <c r="AT1311" s="167">
        <f t="shared" si="1599"/>
        <v>0</v>
      </c>
      <c r="AU1311" s="167">
        <f t="shared" si="1599"/>
        <v>0</v>
      </c>
      <c r="AV1311" s="167">
        <f t="shared" si="1599"/>
        <v>0</v>
      </c>
      <c r="AW1311" s="167">
        <f t="shared" si="1599"/>
        <v>0</v>
      </c>
      <c r="AX1311" s="167">
        <f t="shared" si="1599"/>
        <v>0</v>
      </c>
      <c r="AY1311" s="167">
        <f t="shared" si="1599"/>
        <v>0</v>
      </c>
      <c r="AZ1311" s="167">
        <f t="shared" si="1599"/>
        <v>0</v>
      </c>
      <c r="BA1311" s="167">
        <f t="shared" si="1599"/>
        <v>0</v>
      </c>
      <c r="BB1311" s="167">
        <f t="shared" si="1599"/>
        <v>0</v>
      </c>
      <c r="BC1311" s="167">
        <f t="shared" si="1599"/>
        <v>0</v>
      </c>
      <c r="BD1311" s="167">
        <f t="shared" si="1599"/>
        <v>0</v>
      </c>
      <c r="BE1311" s="167">
        <f t="shared" si="1599"/>
        <v>0</v>
      </c>
      <c r="BG1311" s="167"/>
    </row>
    <row r="1312" spans="1:59">
      <c r="A1312" s="93"/>
      <c r="B1312" s="94"/>
      <c r="C1312" s="324">
        <v>14</v>
      </c>
      <c r="D1312" s="832"/>
      <c r="E1312" s="833"/>
      <c r="F1312" s="833"/>
      <c r="G1312" s="834"/>
      <c r="H1312" s="49"/>
      <c r="I1312" s="50"/>
      <c r="J1312" s="866"/>
      <c r="K1312" s="867"/>
      <c r="L1312" s="51"/>
      <c r="M1312" s="52"/>
      <c r="N1312" s="52"/>
      <c r="O1312" s="52"/>
      <c r="P1312" s="52"/>
      <c r="Q1312" s="318">
        <f t="shared" si="1578"/>
        <v>0</v>
      </c>
      <c r="R1312" s="51"/>
      <c r="S1312" s="60"/>
      <c r="T1312" s="59"/>
      <c r="U1312" s="59"/>
      <c r="V1312" s="63"/>
      <c r="W1312" s="319">
        <f t="shared" si="1579"/>
        <v>0</v>
      </c>
      <c r="X1312" s="320">
        <f t="shared" si="1576"/>
        <v>0</v>
      </c>
      <c r="Y1312" s="325">
        <f t="shared" si="1582"/>
        <v>0</v>
      </c>
      <c r="Z1312" s="51"/>
      <c r="AA1312" s="334">
        <f t="shared" si="1583"/>
        <v>0</v>
      </c>
      <c r="AB1312" s="327" t="str">
        <f>IF(A1312="A","√",IF('Formulario 1'!$D$11=8,IF('Cuadro de Personal'!Q1312&gt;30,"E",IF(Y1312&gt;48,"E","√")),IF(Y1312&gt;48,"E","√")))</f>
        <v>√</v>
      </c>
      <c r="AC1312" s="1">
        <f t="shared" si="1580"/>
        <v>1</v>
      </c>
      <c r="AE1312" s="1" t="str">
        <f t="shared" si="1567"/>
        <v/>
      </c>
      <c r="AF1312" s="1">
        <f t="shared" si="1593"/>
        <v>0</v>
      </c>
      <c r="AG1312" s="1">
        <f t="shared" ca="1" si="1598"/>
        <v>23</v>
      </c>
      <c r="AH1312" s="1" t="str">
        <f t="shared" si="1594"/>
        <v/>
      </c>
      <c r="AI1312" s="1" t="str">
        <f t="shared" si="1595"/>
        <v/>
      </c>
      <c r="AJ1312" s="1" t="str">
        <f t="shared" si="1596"/>
        <v/>
      </c>
      <c r="AL1312" s="167">
        <f t="shared" ref="AL1312:BE1312" si="1600">+IF($AE1312="CC",SUMIF($R1312:$V1312,AL$9,$R1331:$V1331),0)</f>
        <v>0</v>
      </c>
      <c r="AM1312" s="167">
        <f t="shared" si="1600"/>
        <v>0</v>
      </c>
      <c r="AN1312" s="167">
        <f t="shared" si="1600"/>
        <v>0</v>
      </c>
      <c r="AO1312" s="167">
        <f t="shared" si="1600"/>
        <v>0</v>
      </c>
      <c r="AP1312" s="167">
        <f t="shared" si="1600"/>
        <v>0</v>
      </c>
      <c r="AQ1312" s="167">
        <f t="shared" si="1600"/>
        <v>0</v>
      </c>
      <c r="AR1312" s="167">
        <f t="shared" si="1600"/>
        <v>0</v>
      </c>
      <c r="AS1312" s="167">
        <f t="shared" si="1600"/>
        <v>0</v>
      </c>
      <c r="AT1312" s="167">
        <f t="shared" si="1600"/>
        <v>0</v>
      </c>
      <c r="AU1312" s="167">
        <f t="shared" si="1600"/>
        <v>0</v>
      </c>
      <c r="AV1312" s="167">
        <f t="shared" si="1600"/>
        <v>0</v>
      </c>
      <c r="AW1312" s="167">
        <f t="shared" si="1600"/>
        <v>0</v>
      </c>
      <c r="AX1312" s="167">
        <f t="shared" si="1600"/>
        <v>0</v>
      </c>
      <c r="AY1312" s="167">
        <f t="shared" si="1600"/>
        <v>0</v>
      </c>
      <c r="AZ1312" s="167">
        <f t="shared" si="1600"/>
        <v>0</v>
      </c>
      <c r="BA1312" s="167">
        <f t="shared" si="1600"/>
        <v>0</v>
      </c>
      <c r="BB1312" s="167">
        <f t="shared" si="1600"/>
        <v>0</v>
      </c>
      <c r="BC1312" s="167">
        <f t="shared" si="1600"/>
        <v>0</v>
      </c>
      <c r="BD1312" s="167">
        <f t="shared" si="1600"/>
        <v>0</v>
      </c>
      <c r="BE1312" s="167">
        <f t="shared" si="1600"/>
        <v>0</v>
      </c>
      <c r="BG1312" s="167"/>
    </row>
    <row r="1313" spans="1:62">
      <c r="A1313" s="93"/>
      <c r="B1313" s="94"/>
      <c r="C1313" s="324">
        <v>15</v>
      </c>
      <c r="D1313" s="832"/>
      <c r="E1313" s="833"/>
      <c r="F1313" s="833"/>
      <c r="G1313" s="834"/>
      <c r="H1313" s="49"/>
      <c r="I1313" s="50"/>
      <c r="J1313" s="866"/>
      <c r="K1313" s="867"/>
      <c r="L1313" s="51"/>
      <c r="M1313" s="52"/>
      <c r="N1313" s="52"/>
      <c r="O1313" s="52"/>
      <c r="P1313" s="52"/>
      <c r="Q1313" s="318">
        <f t="shared" si="1578"/>
        <v>0</v>
      </c>
      <c r="R1313" s="51"/>
      <c r="S1313" s="60"/>
      <c r="T1313" s="59"/>
      <c r="U1313" s="59"/>
      <c r="V1313" s="63"/>
      <c r="W1313" s="319">
        <f t="shared" si="1579"/>
        <v>0</v>
      </c>
      <c r="X1313" s="320">
        <f t="shared" si="1576"/>
        <v>0</v>
      </c>
      <c r="Y1313" s="325">
        <f t="shared" si="1582"/>
        <v>0</v>
      </c>
      <c r="Z1313" s="51"/>
      <c r="AA1313" s="334">
        <f t="shared" si="1583"/>
        <v>0</v>
      </c>
      <c r="AB1313" s="327" t="str">
        <f>IF(A1313="A","√",IF('Formulario 1'!$D$11=8,IF('Cuadro de Personal'!Q1313&gt;30,"E",IF(Y1313&gt;48,"E","√")),IF(Y1313&gt;48,"E","√")))</f>
        <v>√</v>
      </c>
      <c r="AC1313" s="1">
        <f t="shared" si="1580"/>
        <v>1</v>
      </c>
      <c r="AE1313" s="1" t="str">
        <f t="shared" si="1567"/>
        <v/>
      </c>
      <c r="AF1313" s="1">
        <f t="shared" si="1593"/>
        <v>0</v>
      </c>
      <c r="AG1313" s="1">
        <f t="shared" ca="1" si="1598"/>
        <v>23</v>
      </c>
      <c r="AH1313" s="1" t="str">
        <f t="shared" si="1594"/>
        <v/>
      </c>
      <c r="AI1313" s="1" t="str">
        <f t="shared" si="1595"/>
        <v/>
      </c>
      <c r="AJ1313" s="1" t="str">
        <f t="shared" si="1596"/>
        <v/>
      </c>
      <c r="AL1313" s="167">
        <f t="shared" ref="AL1313:BE1313" si="1601">+IF($AE1313="CC",SUMIF($R1313:$V1313,AL$9,$R1332:$V1332),0)</f>
        <v>0</v>
      </c>
      <c r="AM1313" s="167">
        <f t="shared" si="1601"/>
        <v>0</v>
      </c>
      <c r="AN1313" s="167">
        <f t="shared" si="1601"/>
        <v>0</v>
      </c>
      <c r="AO1313" s="167">
        <f t="shared" si="1601"/>
        <v>0</v>
      </c>
      <c r="AP1313" s="167">
        <f t="shared" si="1601"/>
        <v>0</v>
      </c>
      <c r="AQ1313" s="167">
        <f t="shared" si="1601"/>
        <v>0</v>
      </c>
      <c r="AR1313" s="167">
        <f t="shared" si="1601"/>
        <v>0</v>
      </c>
      <c r="AS1313" s="167">
        <f t="shared" si="1601"/>
        <v>0</v>
      </c>
      <c r="AT1313" s="167">
        <f t="shared" si="1601"/>
        <v>0</v>
      </c>
      <c r="AU1313" s="167">
        <f t="shared" si="1601"/>
        <v>0</v>
      </c>
      <c r="AV1313" s="167">
        <f t="shared" si="1601"/>
        <v>0</v>
      </c>
      <c r="AW1313" s="167">
        <f t="shared" si="1601"/>
        <v>0</v>
      </c>
      <c r="AX1313" s="167">
        <f t="shared" si="1601"/>
        <v>0</v>
      </c>
      <c r="AY1313" s="167">
        <f t="shared" si="1601"/>
        <v>0</v>
      </c>
      <c r="AZ1313" s="167">
        <f t="shared" si="1601"/>
        <v>0</v>
      </c>
      <c r="BA1313" s="167">
        <f t="shared" si="1601"/>
        <v>0</v>
      </c>
      <c r="BB1313" s="167">
        <f t="shared" si="1601"/>
        <v>0</v>
      </c>
      <c r="BC1313" s="167">
        <f t="shared" si="1601"/>
        <v>0</v>
      </c>
      <c r="BD1313" s="167">
        <f t="shared" si="1601"/>
        <v>0</v>
      </c>
      <c r="BE1313" s="167">
        <f t="shared" si="1601"/>
        <v>0</v>
      </c>
      <c r="BG1313" s="167"/>
    </row>
    <row r="1314" spans="1:62">
      <c r="A1314" s="93"/>
      <c r="B1314" s="94"/>
      <c r="C1314" s="324">
        <v>16</v>
      </c>
      <c r="D1314" s="832"/>
      <c r="E1314" s="833"/>
      <c r="F1314" s="833"/>
      <c r="G1314" s="834"/>
      <c r="H1314" s="49"/>
      <c r="I1314" s="50"/>
      <c r="J1314" s="866"/>
      <c r="K1314" s="867"/>
      <c r="L1314" s="51"/>
      <c r="M1314" s="52"/>
      <c r="N1314" s="52"/>
      <c r="O1314" s="52"/>
      <c r="P1314" s="52"/>
      <c r="Q1314" s="318">
        <f t="shared" si="1578"/>
        <v>0</v>
      </c>
      <c r="R1314" s="51"/>
      <c r="S1314" s="60"/>
      <c r="T1314" s="59"/>
      <c r="U1314" s="59"/>
      <c r="V1314" s="63"/>
      <c r="W1314" s="319">
        <f t="shared" si="1579"/>
        <v>0</v>
      </c>
      <c r="X1314" s="320">
        <f t="shared" si="1576"/>
        <v>0</v>
      </c>
      <c r="Y1314" s="325">
        <f t="shared" si="1582"/>
        <v>0</v>
      </c>
      <c r="Z1314" s="51"/>
      <c r="AA1314" s="334">
        <f t="shared" si="1583"/>
        <v>0</v>
      </c>
      <c r="AB1314" s="327" t="str">
        <f>IF(A1314="A","√",IF('Formulario 1'!$D$11=8,IF('Cuadro de Personal'!Q1314&gt;30,"E",IF(Y1314&gt;48,"E","√")),IF(Y1314&gt;48,"E","√")))</f>
        <v>√</v>
      </c>
      <c r="AC1314" s="1">
        <f t="shared" si="1580"/>
        <v>1</v>
      </c>
      <c r="AE1314" s="1" t="str">
        <f t="shared" si="1567"/>
        <v/>
      </c>
      <c r="AF1314" s="1">
        <f t="shared" si="1593"/>
        <v>0</v>
      </c>
      <c r="AG1314" s="1">
        <f t="shared" ca="1" si="1598"/>
        <v>23</v>
      </c>
      <c r="AH1314" s="1" t="str">
        <f t="shared" si="1594"/>
        <v/>
      </c>
      <c r="AI1314" s="1" t="str">
        <f t="shared" si="1595"/>
        <v/>
      </c>
      <c r="AJ1314" s="1" t="str">
        <f t="shared" si="1596"/>
        <v/>
      </c>
      <c r="AL1314" s="167">
        <f t="shared" ref="AL1314:BE1314" si="1602">+IF($AE1314="CC",SUMIF($R1314:$V1314,AL$9,$R1333:$V1333),0)</f>
        <v>0</v>
      </c>
      <c r="AM1314" s="167">
        <f t="shared" si="1602"/>
        <v>0</v>
      </c>
      <c r="AN1314" s="167">
        <f t="shared" si="1602"/>
        <v>0</v>
      </c>
      <c r="AO1314" s="167">
        <f t="shared" si="1602"/>
        <v>0</v>
      </c>
      <c r="AP1314" s="167">
        <f t="shared" si="1602"/>
        <v>0</v>
      </c>
      <c r="AQ1314" s="167">
        <f t="shared" si="1602"/>
        <v>0</v>
      </c>
      <c r="AR1314" s="167">
        <f t="shared" si="1602"/>
        <v>0</v>
      </c>
      <c r="AS1314" s="167">
        <f t="shared" si="1602"/>
        <v>0</v>
      </c>
      <c r="AT1314" s="167">
        <f t="shared" si="1602"/>
        <v>0</v>
      </c>
      <c r="AU1314" s="167">
        <f t="shared" si="1602"/>
        <v>0</v>
      </c>
      <c r="AV1314" s="167">
        <f t="shared" si="1602"/>
        <v>0</v>
      </c>
      <c r="AW1314" s="167">
        <f t="shared" si="1602"/>
        <v>0</v>
      </c>
      <c r="AX1314" s="167">
        <f t="shared" si="1602"/>
        <v>0</v>
      </c>
      <c r="AY1314" s="167">
        <f t="shared" si="1602"/>
        <v>0</v>
      </c>
      <c r="AZ1314" s="167">
        <f t="shared" si="1602"/>
        <v>0</v>
      </c>
      <c r="BA1314" s="167">
        <f t="shared" si="1602"/>
        <v>0</v>
      </c>
      <c r="BB1314" s="167">
        <f t="shared" si="1602"/>
        <v>0</v>
      </c>
      <c r="BC1314" s="167">
        <f t="shared" si="1602"/>
        <v>0</v>
      </c>
      <c r="BD1314" s="167">
        <f t="shared" si="1602"/>
        <v>0</v>
      </c>
      <c r="BE1314" s="167">
        <f t="shared" si="1602"/>
        <v>0</v>
      </c>
      <c r="BG1314" s="167"/>
    </row>
    <row r="1315" spans="1:62">
      <c r="A1315" s="93"/>
      <c r="B1315" s="94"/>
      <c r="C1315" s="324">
        <v>17</v>
      </c>
      <c r="D1315" s="832"/>
      <c r="E1315" s="833"/>
      <c r="F1315" s="833"/>
      <c r="G1315" s="834"/>
      <c r="H1315" s="49"/>
      <c r="I1315" s="50"/>
      <c r="J1315" s="866"/>
      <c r="K1315" s="867"/>
      <c r="L1315" s="51"/>
      <c r="M1315" s="52"/>
      <c r="N1315" s="52"/>
      <c r="O1315" s="52"/>
      <c r="P1315" s="52"/>
      <c r="Q1315" s="318">
        <f t="shared" si="1578"/>
        <v>0</v>
      </c>
      <c r="R1315" s="51"/>
      <c r="S1315" s="60"/>
      <c r="T1315" s="59"/>
      <c r="U1315" s="59"/>
      <c r="V1315" s="63"/>
      <c r="W1315" s="319">
        <f t="shared" si="1579"/>
        <v>0</v>
      </c>
      <c r="X1315" s="320">
        <f t="shared" si="1576"/>
        <v>0</v>
      </c>
      <c r="Y1315" s="325">
        <f t="shared" si="1582"/>
        <v>0</v>
      </c>
      <c r="Z1315" s="51"/>
      <c r="AA1315" s="334">
        <f t="shared" si="1583"/>
        <v>0</v>
      </c>
      <c r="AB1315" s="327" t="str">
        <f>IF(A1315="A","√",IF('Formulario 1'!$D$11=8,IF('Cuadro de Personal'!Q1315&gt;30,"E",IF(Y1315&gt;48,"E","√")),IF(Y1315&gt;48,"E","√")))</f>
        <v>√</v>
      </c>
      <c r="AC1315" s="1">
        <f t="shared" si="1580"/>
        <v>1</v>
      </c>
      <c r="AE1315" s="1" t="str">
        <f t="shared" si="1567"/>
        <v/>
      </c>
      <c r="AF1315" s="1">
        <f t="shared" si="1593"/>
        <v>0</v>
      </c>
      <c r="AG1315" s="1">
        <f t="shared" ca="1" si="1598"/>
        <v>23</v>
      </c>
      <c r="AH1315" s="1" t="str">
        <f t="shared" si="1594"/>
        <v/>
      </c>
      <c r="AI1315" s="1" t="str">
        <f t="shared" si="1595"/>
        <v/>
      </c>
      <c r="AJ1315" s="1" t="str">
        <f t="shared" si="1596"/>
        <v/>
      </c>
      <c r="AL1315" s="167">
        <f t="shared" ref="AL1315:BE1315" si="1603">+IF($AE1315="CC",SUMIF($R1315:$V1315,AL$9,$R1334:$V1334),0)</f>
        <v>0</v>
      </c>
      <c r="AM1315" s="167">
        <f t="shared" si="1603"/>
        <v>0</v>
      </c>
      <c r="AN1315" s="167">
        <f t="shared" si="1603"/>
        <v>0</v>
      </c>
      <c r="AO1315" s="167">
        <f t="shared" si="1603"/>
        <v>0</v>
      </c>
      <c r="AP1315" s="167">
        <f t="shared" si="1603"/>
        <v>0</v>
      </c>
      <c r="AQ1315" s="167">
        <f t="shared" si="1603"/>
        <v>0</v>
      </c>
      <c r="AR1315" s="167">
        <f t="shared" si="1603"/>
        <v>0</v>
      </c>
      <c r="AS1315" s="167">
        <f t="shared" si="1603"/>
        <v>0</v>
      </c>
      <c r="AT1315" s="167">
        <f t="shared" si="1603"/>
        <v>0</v>
      </c>
      <c r="AU1315" s="167">
        <f t="shared" si="1603"/>
        <v>0</v>
      </c>
      <c r="AV1315" s="167">
        <f t="shared" si="1603"/>
        <v>0</v>
      </c>
      <c r="AW1315" s="167">
        <f t="shared" si="1603"/>
        <v>0</v>
      </c>
      <c r="AX1315" s="167">
        <f t="shared" si="1603"/>
        <v>0</v>
      </c>
      <c r="AY1315" s="167">
        <f t="shared" si="1603"/>
        <v>0</v>
      </c>
      <c r="AZ1315" s="167">
        <f t="shared" si="1603"/>
        <v>0</v>
      </c>
      <c r="BA1315" s="167">
        <f t="shared" si="1603"/>
        <v>0</v>
      </c>
      <c r="BB1315" s="167">
        <f t="shared" si="1603"/>
        <v>0</v>
      </c>
      <c r="BC1315" s="167">
        <f t="shared" si="1603"/>
        <v>0</v>
      </c>
      <c r="BD1315" s="167">
        <f t="shared" si="1603"/>
        <v>0</v>
      </c>
      <c r="BE1315" s="167">
        <f t="shared" si="1603"/>
        <v>0</v>
      </c>
      <c r="BG1315" s="167"/>
    </row>
    <row r="1316" spans="1:62" ht="15.75" thickBot="1">
      <c r="A1316" s="95"/>
      <c r="B1316" s="96"/>
      <c r="C1316" s="328">
        <v>18</v>
      </c>
      <c r="D1316" s="858"/>
      <c r="E1316" s="859"/>
      <c r="F1316" s="859"/>
      <c r="G1316" s="860"/>
      <c r="H1316" s="53"/>
      <c r="I1316" s="54"/>
      <c r="J1316" s="861"/>
      <c r="K1316" s="862"/>
      <c r="L1316" s="55"/>
      <c r="M1316" s="56"/>
      <c r="N1316" s="56"/>
      <c r="O1316" s="56"/>
      <c r="P1316" s="56"/>
      <c r="Q1316" s="329">
        <f t="shared" si="1578"/>
        <v>0</v>
      </c>
      <c r="R1316" s="55"/>
      <c r="S1316" s="61"/>
      <c r="T1316" s="64"/>
      <c r="U1316" s="64"/>
      <c r="V1316" s="65"/>
      <c r="W1316" s="319">
        <f t="shared" si="1579"/>
        <v>0</v>
      </c>
      <c r="X1316" s="320">
        <f t="shared" si="1576"/>
        <v>0</v>
      </c>
      <c r="Y1316" s="330">
        <f t="shared" si="1582"/>
        <v>0</v>
      </c>
      <c r="Z1316" s="58"/>
      <c r="AA1316" s="335">
        <f t="shared" si="1583"/>
        <v>0</v>
      </c>
      <c r="AB1316" s="332" t="str">
        <f>IF(A1316="A","√",IF('Formulario 1'!$D$11=8,IF('Cuadro de Personal'!Q1316&gt;30,"E",IF(Y1316&gt;48,"E","√")),IF(Y1316&gt;48,"E","√")))</f>
        <v>√</v>
      </c>
      <c r="AC1316" s="1">
        <f t="shared" si="1580"/>
        <v>1</v>
      </c>
      <c r="AE1316" s="1" t="str">
        <f t="shared" si="1567"/>
        <v/>
      </c>
      <c r="AF1316" s="1">
        <f t="shared" si="1593"/>
        <v>0</v>
      </c>
      <c r="AG1316" s="1">
        <f t="shared" ca="1" si="1598"/>
        <v>23</v>
      </c>
      <c r="AH1316" s="1" t="str">
        <f t="shared" si="1594"/>
        <v/>
      </c>
      <c r="AI1316" s="1" t="str">
        <f t="shared" si="1595"/>
        <v/>
      </c>
      <c r="AJ1316" s="1" t="str">
        <f t="shared" si="1596"/>
        <v/>
      </c>
      <c r="AL1316" s="167">
        <f t="shared" ref="AL1316:BE1316" si="1604">+IF($AE1316="CC",SUMIF($R1316:$V1316,AL$9,$R1335:$V1335),0)</f>
        <v>0</v>
      </c>
      <c r="AM1316" s="167">
        <f t="shared" si="1604"/>
        <v>0</v>
      </c>
      <c r="AN1316" s="167">
        <f t="shared" si="1604"/>
        <v>0</v>
      </c>
      <c r="AO1316" s="167">
        <f t="shared" si="1604"/>
        <v>0</v>
      </c>
      <c r="AP1316" s="167">
        <f t="shared" si="1604"/>
        <v>0</v>
      </c>
      <c r="AQ1316" s="167">
        <f t="shared" si="1604"/>
        <v>0</v>
      </c>
      <c r="AR1316" s="167">
        <f t="shared" si="1604"/>
        <v>0</v>
      </c>
      <c r="AS1316" s="167">
        <f t="shared" si="1604"/>
        <v>0</v>
      </c>
      <c r="AT1316" s="167">
        <f t="shared" si="1604"/>
        <v>0</v>
      </c>
      <c r="AU1316" s="167">
        <f t="shared" si="1604"/>
        <v>0</v>
      </c>
      <c r="AV1316" s="167">
        <f t="shared" si="1604"/>
        <v>0</v>
      </c>
      <c r="AW1316" s="167">
        <f t="shared" si="1604"/>
        <v>0</v>
      </c>
      <c r="AX1316" s="167">
        <f t="shared" si="1604"/>
        <v>0</v>
      </c>
      <c r="AY1316" s="167">
        <f t="shared" si="1604"/>
        <v>0</v>
      </c>
      <c r="AZ1316" s="167">
        <f t="shared" si="1604"/>
        <v>0</v>
      </c>
      <c r="BA1316" s="167">
        <f t="shared" si="1604"/>
        <v>0</v>
      </c>
      <c r="BB1316" s="167">
        <f t="shared" si="1604"/>
        <v>0</v>
      </c>
      <c r="BC1316" s="167">
        <f t="shared" si="1604"/>
        <v>0</v>
      </c>
      <c r="BD1316" s="167">
        <f t="shared" si="1604"/>
        <v>0</v>
      </c>
      <c r="BE1316" s="167">
        <f t="shared" si="1604"/>
        <v>0</v>
      </c>
      <c r="BG1316" s="167"/>
    </row>
    <row r="1317" spans="1:62" ht="15.75" customHeight="1" thickBot="1">
      <c r="C1317" s="66"/>
      <c r="D1317" s="66"/>
      <c r="E1317" s="66"/>
      <c r="F1317" s="66"/>
      <c r="G1317" s="66"/>
      <c r="H1317" s="117"/>
      <c r="I1317" s="863" t="s">
        <v>959</v>
      </c>
      <c r="J1317" s="864"/>
      <c r="K1317" s="865"/>
      <c r="L1317" s="68">
        <f t="shared" ref="L1317:S1317" si="1605">+SUM(L1299:L1316)-SUMIF($A1299:$A1316,"A",L1299:L1316)</f>
        <v>0</v>
      </c>
      <c r="M1317" s="67">
        <f t="shared" si="1605"/>
        <v>0</v>
      </c>
      <c r="N1317" s="67">
        <f t="shared" si="1605"/>
        <v>0</v>
      </c>
      <c r="O1317" s="67">
        <f t="shared" si="1605"/>
        <v>0</v>
      </c>
      <c r="P1317" s="67">
        <f t="shared" si="1605"/>
        <v>0</v>
      </c>
      <c r="Q1317" s="69">
        <f t="shared" si="1605"/>
        <v>0</v>
      </c>
      <c r="R1317" s="158">
        <f t="shared" si="1605"/>
        <v>0</v>
      </c>
      <c r="S1317" s="116">
        <f t="shared" si="1605"/>
        <v>0</v>
      </c>
      <c r="T1317" s="116">
        <f>+SUM(T1299:T1316)-SUMIF($A1299:$A1316,"A",T1299:T1316)</f>
        <v>0</v>
      </c>
      <c r="U1317" s="116">
        <f>+SUM(U1299:U1316)-SUMIF($A1299:$A1316,"A",U1299:U1316)</f>
        <v>0</v>
      </c>
      <c r="V1317" s="73">
        <f>+SUM(V1299:V1316)-SUMIF($A1299:$A1316,"A",V1299:V1316)</f>
        <v>0</v>
      </c>
      <c r="W1317" s="70">
        <f>+SUM(Q1317:V1317)</f>
        <v>0</v>
      </c>
      <c r="X1317" s="71">
        <f>+SUM(X1299:X1316)</f>
        <v>0</v>
      </c>
      <c r="Y1317" s="71">
        <f>+SUM(Y1299:Y1316)-SUMIF($A1299:$A1316,"A",Y1299:Y1316)</f>
        <v>0</v>
      </c>
      <c r="Z1317" s="72">
        <f>+SUM(Z1299:Z1316)</f>
        <v>0</v>
      </c>
      <c r="AA1317" s="73">
        <f>+SUM(AA1299:AA1316)-SUMIF($A1299:$A1316,"A",AA1299:AA1316)</f>
        <v>0</v>
      </c>
      <c r="AB1317" s="301" t="str">
        <f>IF($C1296="n.a.","√",IF(AND(Q1319="√",D1321=E1321,F1321=G1321),IF(B1318="Coordinador de Departamento: asignado",IF(AC1317=18,"√","Er"),IF(B1318="",IF(AC1317=18,"√","Er"),"Er")),"Er"))</f>
        <v>√</v>
      </c>
      <c r="AC1317" s="1">
        <f>+SUM(AC1299:AC1316)</f>
        <v>18</v>
      </c>
      <c r="AE1317" s="1" t="str">
        <f t="shared" si="1567"/>
        <v/>
      </c>
      <c r="AF1317" s="1">
        <f t="shared" si="1593"/>
        <v>1</v>
      </c>
      <c r="AG1317" s="1">
        <f t="shared" ca="1" si="1598"/>
        <v>24</v>
      </c>
      <c r="AH1317" s="1">
        <f t="shared" ca="1" si="1594"/>
        <v>24</v>
      </c>
      <c r="AI1317" s="1" t="str">
        <f t="shared" ca="1" si="1595"/>
        <v>CP24</v>
      </c>
      <c r="AJ1317" s="1" t="str">
        <f t="shared" si="1596"/>
        <v>√</v>
      </c>
      <c r="AL1317" s="167">
        <f t="shared" ref="AL1317:BE1317" si="1606">+IF($AE1317="CC",SUMIF($R1317:$V1317,AL$9,$R1336:$V1336),0)</f>
        <v>0</v>
      </c>
      <c r="AM1317" s="167">
        <f t="shared" si="1606"/>
        <v>0</v>
      </c>
      <c r="AN1317" s="167">
        <f t="shared" si="1606"/>
        <v>0</v>
      </c>
      <c r="AO1317" s="167">
        <f t="shared" si="1606"/>
        <v>0</v>
      </c>
      <c r="AP1317" s="167">
        <f t="shared" si="1606"/>
        <v>0</v>
      </c>
      <c r="AQ1317" s="167">
        <f t="shared" si="1606"/>
        <v>0</v>
      </c>
      <c r="AR1317" s="167">
        <f t="shared" si="1606"/>
        <v>0</v>
      </c>
      <c r="AS1317" s="167">
        <f t="shared" si="1606"/>
        <v>0</v>
      </c>
      <c r="AT1317" s="167">
        <f t="shared" si="1606"/>
        <v>0</v>
      </c>
      <c r="AU1317" s="167">
        <f t="shared" si="1606"/>
        <v>0</v>
      </c>
      <c r="AV1317" s="167">
        <f t="shared" si="1606"/>
        <v>0</v>
      </c>
      <c r="AW1317" s="167">
        <f t="shared" si="1606"/>
        <v>0</v>
      </c>
      <c r="AX1317" s="167">
        <f t="shared" si="1606"/>
        <v>0</v>
      </c>
      <c r="AY1317" s="167">
        <f t="shared" si="1606"/>
        <v>0</v>
      </c>
      <c r="AZ1317" s="167">
        <f t="shared" si="1606"/>
        <v>0</v>
      </c>
      <c r="BA1317" s="167">
        <f t="shared" si="1606"/>
        <v>0</v>
      </c>
      <c r="BB1317" s="167">
        <f t="shared" si="1606"/>
        <v>0</v>
      </c>
      <c r="BC1317" s="167">
        <f t="shared" si="1606"/>
        <v>0</v>
      </c>
      <c r="BD1317" s="167">
        <f t="shared" si="1606"/>
        <v>0</v>
      </c>
      <c r="BE1317" s="167">
        <f t="shared" si="1606"/>
        <v>0</v>
      </c>
      <c r="BH1317" s="308">
        <f>+X1317</f>
        <v>0</v>
      </c>
    </row>
    <row r="1318" spans="1:62" ht="15.75" customHeight="1">
      <c r="B1318" s="912" t="str">
        <f>IF($C1296="n.a.","",IF(LOOKUP(A1289,'Hoja de Cálculo'!$S$20:$S$45,'Hoja de Cálculo'!$AD$20:$AD$45)=0,"",IF(A1319="","Coordinador de Departamento: sin asignar","Coordinador de Departamento: asignado")))</f>
        <v/>
      </c>
      <c r="C1318" s="913"/>
      <c r="D1318" s="913"/>
      <c r="E1318" s="913"/>
      <c r="F1318" s="913"/>
      <c r="G1318" s="914"/>
      <c r="I1318" s="915" t="s">
        <v>954</v>
      </c>
      <c r="J1318" s="916"/>
      <c r="K1318" s="917"/>
      <c r="L1318" s="75">
        <f>IF($C1296="n.a.","n.a.",LOOKUP($A1289,'Hoja de Cálculo'!$S$20:$S$45,'Hoja de Cálculo'!W$20:W$45))</f>
        <v>0</v>
      </c>
      <c r="M1318" s="74">
        <f>IF($C1296="n.a.","n.a.",LOOKUP($A1289,'Hoja de Cálculo'!$S$20:$S$45,'Hoja de Cálculo'!X$20:X$45))</f>
        <v>0</v>
      </c>
      <c r="N1318" s="74">
        <f>IF($C1296="n.a.","n.a.",LOOKUP($A1289,'Hoja de Cálculo'!$S$20:$S$45,'Hoja de Cálculo'!Y$20:Y$45))</f>
        <v>0</v>
      </c>
      <c r="O1318" s="74">
        <f>IF($C1296="n.a.","n.a.",LOOKUP($A1289,'Hoja de Cálculo'!$S$20:$S$45,'Hoja de Cálculo'!Z$20:Z$45))</f>
        <v>0</v>
      </c>
      <c r="P1318" s="74">
        <f>IF($C1296="n.a.","n.a.",LOOKUP($A1289,'Hoja de Cálculo'!$S$20:$S$45,'Hoja de Cálculo'!AA$20:AA$45))</f>
        <v>0</v>
      </c>
      <c r="Q1318" s="76">
        <f>+SUM(L1318:P1318)</f>
        <v>0</v>
      </c>
      <c r="R1318" s="77" t="str">
        <f>+IF(R1298=2,LOOKUP($A1289,'Hoja de Cálculo'!$S$20:$S$45,'Hoja de Cálculo'!$AD$20:$AD$45),"")</f>
        <v/>
      </c>
      <c r="S1318" s="77" t="str">
        <f>+IF(S1298=2,LOOKUP($A1289,'Hoja de Cálculo'!$S$20:$S$45,'Hoja de Cálculo'!$AD$20:$AD$45),"")</f>
        <v/>
      </c>
      <c r="T1318" s="77" t="str">
        <f>+IF(T1298=2,LOOKUP($A1289,'Hoja de Cálculo'!$S$20:$S$45,'Hoja de Cálculo'!$AD$20:$AD$45),"")</f>
        <v/>
      </c>
      <c r="U1318" s="77" t="str">
        <f>+IF(U1298=2,LOOKUP($A1289,'Hoja de Cálculo'!$S$20:$S$45,'Hoja de Cálculo'!$AD$20:$AD$45),"")</f>
        <v/>
      </c>
      <c r="V1318" s="77" t="str">
        <f>+IF(V1298=2,LOOKUP($A1289,'Hoja de Cálculo'!$S$20:$S$45,'Hoja de Cálculo'!$AD$20:$AD$45),"")</f>
        <v/>
      </c>
      <c r="W1318" s="70"/>
      <c r="X1318" s="77"/>
      <c r="Y1318" s="77"/>
      <c r="Z1318" s="77"/>
      <c r="AA1318" s="77"/>
      <c r="AE1318" s="1" t="str">
        <f t="shared" si="1567"/>
        <v/>
      </c>
      <c r="AF1318" s="1">
        <f t="shared" si="1593"/>
        <v>0</v>
      </c>
      <c r="AG1318" s="1">
        <f t="shared" ca="1" si="1598"/>
        <v>24</v>
      </c>
      <c r="AH1318" s="1" t="str">
        <f t="shared" si="1594"/>
        <v/>
      </c>
      <c r="AI1318" s="1" t="str">
        <f t="shared" si="1595"/>
        <v/>
      </c>
      <c r="AJ1318" s="1" t="str">
        <f t="shared" si="1596"/>
        <v/>
      </c>
      <c r="AL1318" s="167">
        <f t="shared" ref="AL1318:BE1318" si="1607">+IF($AE1318="CC",SUMIF($R1318:$V1318,AL$9,$R1337:$V1337),0)</f>
        <v>0</v>
      </c>
      <c r="AM1318" s="167">
        <f t="shared" si="1607"/>
        <v>0</v>
      </c>
      <c r="AN1318" s="167">
        <f t="shared" si="1607"/>
        <v>0</v>
      </c>
      <c r="AO1318" s="167">
        <f t="shared" si="1607"/>
        <v>0</v>
      </c>
      <c r="AP1318" s="167">
        <f t="shared" si="1607"/>
        <v>0</v>
      </c>
      <c r="AQ1318" s="167">
        <f t="shared" si="1607"/>
        <v>0</v>
      </c>
      <c r="AR1318" s="167">
        <f t="shared" si="1607"/>
        <v>0</v>
      </c>
      <c r="AS1318" s="167">
        <f t="shared" si="1607"/>
        <v>0</v>
      </c>
      <c r="AT1318" s="167">
        <f t="shared" si="1607"/>
        <v>0</v>
      </c>
      <c r="AU1318" s="167">
        <f t="shared" si="1607"/>
        <v>0</v>
      </c>
      <c r="AV1318" s="167">
        <f t="shared" si="1607"/>
        <v>0</v>
      </c>
      <c r="AW1318" s="167">
        <f t="shared" si="1607"/>
        <v>0</v>
      </c>
      <c r="AX1318" s="167">
        <f t="shared" si="1607"/>
        <v>0</v>
      </c>
      <c r="AY1318" s="167">
        <f t="shared" si="1607"/>
        <v>0</v>
      </c>
      <c r="AZ1318" s="167">
        <f t="shared" si="1607"/>
        <v>0</v>
      </c>
      <c r="BA1318" s="167">
        <f t="shared" si="1607"/>
        <v>0</v>
      </c>
      <c r="BB1318" s="167">
        <f t="shared" si="1607"/>
        <v>0</v>
      </c>
      <c r="BC1318" s="167">
        <f t="shared" si="1607"/>
        <v>0</v>
      </c>
      <c r="BD1318" s="167">
        <f t="shared" si="1607"/>
        <v>0</v>
      </c>
      <c r="BE1318" s="167">
        <f t="shared" si="1607"/>
        <v>0</v>
      </c>
    </row>
    <row r="1319" spans="1:62" ht="15" customHeight="1" thickBot="1">
      <c r="A1319" s="119" t="str">
        <f>+IF(R1319="√",1,IF(S1319="√",1,IF(T1319="√",1,IF(U1319="√",1,IF(V1319="√",1,"")))))</f>
        <v/>
      </c>
      <c r="B1319" s="918" t="str">
        <f>+IF('Formulario 1'!$E$60=2,"",IF(OR(C1296="Educación Física",C1296="Educación Musical",C1296="Educación Religiosa",C1296="Informática Educativa"),IF(D1321=E1321,"Lecciones de Taller Prevocacional asignadas",IF(D1321&gt;E1321,"Lecciones de Taller Prevocacional sin asignar","Lecciones de Taller Prevocacional sobreasignadas")),""))</f>
        <v/>
      </c>
      <c r="C1319" s="919"/>
      <c r="D1319" s="919"/>
      <c r="E1319" s="919"/>
      <c r="F1319" s="919"/>
      <c r="G1319" s="920"/>
      <c r="H1319" s="66"/>
      <c r="I1319" s="849" t="s">
        <v>937</v>
      </c>
      <c r="J1319" s="850"/>
      <c r="K1319" s="851" t="s">
        <v>938</v>
      </c>
      <c r="L1319" s="80" t="str">
        <f>IF(L1318="n.a.","n.a.",IF(L1317&gt;L1318,"E",IF(L1317&lt;L1318,"S","√")))</f>
        <v>√</v>
      </c>
      <c r="M1319" s="79" t="str">
        <f>IF(M1318="n.a.","n.a.",IF(M1317&gt;M1318,"E",IF(M1317&lt;M1318,"S","√")))</f>
        <v>√</v>
      </c>
      <c r="N1319" s="79" t="str">
        <f>IF(N1318="n.a.","n.a.",IF(N1317&gt;N1318,"E",IF(N1317&lt;N1318,"S","√")))</f>
        <v>√</v>
      </c>
      <c r="O1319" s="79" t="str">
        <f>IF(O1318="n.a.","n.a.",IF(O1317&gt;O1318,"E",IF(O1317&lt;O1318,"S","√")))</f>
        <v>√</v>
      </c>
      <c r="P1319" s="79" t="str">
        <f>IF(P1318="n.a.","n.a.",IF(P1317&gt;P1318,"E",IF(P1317&lt;P1318,"S","√")))</f>
        <v>√</v>
      </c>
      <c r="Q1319" s="81" t="str">
        <f>IF($C1296="n.a.","n.a.",IF(L1319="√",IF(M1319="√",IF(N1319="√",IF(O1319="√",IF(P1319="√","√","Er"),"Er"),"Er"),"Er"),"Er"))</f>
        <v>√</v>
      </c>
      <c r="R1319" s="118" t="str">
        <f>IF(R1298=2,IF(R1317&gt;R1318,"E",IF(R1317&lt;R1318,"S","√")),"")</f>
        <v/>
      </c>
      <c r="S1319" s="118" t="str">
        <f>IF(S1298=2,IF(S1317&gt;S1318,"E",IF(S1317&lt;S1318,"S","√")),"")</f>
        <v/>
      </c>
      <c r="T1319" s="118" t="str">
        <f>IF(T1298=2,IF(T1317&gt;T1318,"E",IF(T1317&lt;T1318,"S","√")),"")</f>
        <v/>
      </c>
      <c r="U1319" s="118" t="str">
        <f>IF(U1298=2,IF(U1317&gt;U1318,"E",IF(U1317&lt;U1318,"S","√")),"")</f>
        <v/>
      </c>
      <c r="V1319" s="118" t="str">
        <f>IF(V1298=2,IF(V1317&gt;V1318,"E",IF(V1317&lt;V1318,"S","√")),"")</f>
        <v/>
      </c>
      <c r="AE1319" s="1" t="str">
        <f t="shared" si="1567"/>
        <v/>
      </c>
      <c r="AF1319" s="1">
        <f t="shared" si="1593"/>
        <v>0</v>
      </c>
      <c r="AG1319" s="1">
        <f t="shared" ca="1" si="1598"/>
        <v>24</v>
      </c>
      <c r="AH1319" s="1" t="str">
        <f t="shared" si="1594"/>
        <v/>
      </c>
      <c r="AI1319" s="1" t="str">
        <f t="shared" si="1595"/>
        <v/>
      </c>
      <c r="AJ1319" s="1" t="str">
        <f t="shared" si="1596"/>
        <v/>
      </c>
      <c r="AL1319" s="167">
        <f t="shared" ref="AL1319:BE1319" si="1608">+IF($AE1319="CC",SUMIF($R1319:$V1319,AL$9,$R1338:$V1338),0)</f>
        <v>0</v>
      </c>
      <c r="AM1319" s="167">
        <f t="shared" si="1608"/>
        <v>0</v>
      </c>
      <c r="AN1319" s="167">
        <f t="shared" si="1608"/>
        <v>0</v>
      </c>
      <c r="AO1319" s="167">
        <f t="shared" si="1608"/>
        <v>0</v>
      </c>
      <c r="AP1319" s="167">
        <f t="shared" si="1608"/>
        <v>0</v>
      </c>
      <c r="AQ1319" s="167">
        <f t="shared" si="1608"/>
        <v>0</v>
      </c>
      <c r="AR1319" s="167">
        <f t="shared" si="1608"/>
        <v>0</v>
      </c>
      <c r="AS1319" s="167">
        <f t="shared" si="1608"/>
        <v>0</v>
      </c>
      <c r="AT1319" s="167">
        <f t="shared" si="1608"/>
        <v>0</v>
      </c>
      <c r="AU1319" s="167">
        <f t="shared" si="1608"/>
        <v>0</v>
      </c>
      <c r="AV1319" s="167">
        <f t="shared" si="1608"/>
        <v>0</v>
      </c>
      <c r="AW1319" s="167">
        <f t="shared" si="1608"/>
        <v>0</v>
      </c>
      <c r="AX1319" s="167">
        <f t="shared" si="1608"/>
        <v>0</v>
      </c>
      <c r="AY1319" s="167">
        <f t="shared" si="1608"/>
        <v>0</v>
      </c>
      <c r="AZ1319" s="167">
        <f t="shared" si="1608"/>
        <v>0</v>
      </c>
      <c r="BA1319" s="167">
        <f t="shared" si="1608"/>
        <v>0</v>
      </c>
      <c r="BB1319" s="167">
        <f t="shared" si="1608"/>
        <v>0</v>
      </c>
      <c r="BC1319" s="167">
        <f t="shared" si="1608"/>
        <v>0</v>
      </c>
      <c r="BD1319" s="167">
        <f t="shared" si="1608"/>
        <v>0</v>
      </c>
      <c r="BE1319" s="167">
        <f t="shared" si="1608"/>
        <v>0</v>
      </c>
    </row>
    <row r="1320" spans="1:62" ht="15" customHeight="1" thickBot="1">
      <c r="A1320" s="119"/>
      <c r="B1320" s="921" t="str">
        <f>+IF('Formulario 1'!$E$64=2,"",IF('Cuadro de Personal'!F1321=0,"",IF('Cuadro de Personal'!F1321&lt;'Cuadro de Personal'!G1321,"Lecciones de TIE sobreasignadas",IF('Cuadro de Personal'!F1321&gt;'Cuadro de Personal'!G1321,"Lecciones de TIE sin asignar","Lecciones de TIE asignadas -√-"))))</f>
        <v/>
      </c>
      <c r="C1320" s="922"/>
      <c r="D1320" s="922"/>
      <c r="E1320" s="922"/>
      <c r="F1320" s="922"/>
      <c r="G1320" s="923"/>
      <c r="H1320" s="66"/>
      <c r="I1320" s="157"/>
      <c r="J1320" s="157"/>
      <c r="K1320" s="157"/>
      <c r="L1320" s="118"/>
      <c r="M1320" s="118"/>
      <c r="N1320" s="118"/>
      <c r="O1320" s="118"/>
      <c r="P1320" s="118"/>
      <c r="Q1320" s="118"/>
      <c r="R1320" s="118"/>
      <c r="T1320" s="852" t="str">
        <f>+IF((Q1318-Z1317)&gt;-1,"Lecciones sin asignar en propiedad:","Exceso de lecciones asignadas en propiedad:")</f>
        <v>Lecciones sin asignar en propiedad:</v>
      </c>
      <c r="U1320" s="853"/>
      <c r="V1320" s="853"/>
      <c r="W1320" s="853"/>
      <c r="X1320" s="853"/>
      <c r="Y1320" s="853"/>
      <c r="Z1320" s="853"/>
      <c r="AA1320" s="213">
        <f>+Q1318-Z1317</f>
        <v>0</v>
      </c>
      <c r="AE1320" s="1" t="str">
        <f t="shared" si="1567"/>
        <v/>
      </c>
      <c r="AF1320" s="1">
        <f t="shared" si="1593"/>
        <v>0</v>
      </c>
      <c r="AG1320" s="1">
        <f t="shared" ca="1" si="1598"/>
        <v>24</v>
      </c>
      <c r="AH1320" s="1" t="str">
        <f t="shared" si="1594"/>
        <v/>
      </c>
      <c r="AI1320" s="1" t="str">
        <f t="shared" si="1595"/>
        <v/>
      </c>
      <c r="AJ1320" s="1" t="str">
        <f t="shared" si="1596"/>
        <v/>
      </c>
      <c r="AL1320" s="167">
        <f t="shared" ref="AL1320:BE1320" si="1609">+IF($AE1320="CC",SUMIF($R1320:$V1320,AL$9,$R1339:$V1339),0)</f>
        <v>0</v>
      </c>
      <c r="AM1320" s="167">
        <f t="shared" si="1609"/>
        <v>0</v>
      </c>
      <c r="AN1320" s="167">
        <f t="shared" si="1609"/>
        <v>0</v>
      </c>
      <c r="AO1320" s="167">
        <f t="shared" si="1609"/>
        <v>0</v>
      </c>
      <c r="AP1320" s="167">
        <f t="shared" si="1609"/>
        <v>0</v>
      </c>
      <c r="AQ1320" s="167">
        <f t="shared" si="1609"/>
        <v>0</v>
      </c>
      <c r="AR1320" s="167">
        <f t="shared" si="1609"/>
        <v>0</v>
      </c>
      <c r="AS1320" s="167">
        <f t="shared" si="1609"/>
        <v>0</v>
      </c>
      <c r="AT1320" s="167">
        <f t="shared" si="1609"/>
        <v>0</v>
      </c>
      <c r="AU1320" s="167">
        <f t="shared" si="1609"/>
        <v>0</v>
      </c>
      <c r="AV1320" s="167">
        <f t="shared" si="1609"/>
        <v>0</v>
      </c>
      <c r="AW1320" s="167">
        <f t="shared" si="1609"/>
        <v>0</v>
      </c>
      <c r="AX1320" s="167">
        <f t="shared" si="1609"/>
        <v>0</v>
      </c>
      <c r="AY1320" s="167">
        <f t="shared" si="1609"/>
        <v>0</v>
      </c>
      <c r="AZ1320" s="167">
        <f t="shared" si="1609"/>
        <v>0</v>
      </c>
      <c r="BA1320" s="167">
        <f t="shared" si="1609"/>
        <v>0</v>
      </c>
      <c r="BB1320" s="167">
        <f t="shared" si="1609"/>
        <v>0</v>
      </c>
      <c r="BC1320" s="167">
        <f t="shared" si="1609"/>
        <v>0</v>
      </c>
      <c r="BD1320" s="167">
        <f t="shared" si="1609"/>
        <v>0</v>
      </c>
      <c r="BE1320" s="167">
        <f t="shared" si="1609"/>
        <v>0</v>
      </c>
      <c r="BJ1320" s="1">
        <f>+IF(OR(B1320="",B1320="Lecciones de TIE asignadas -√-"),1,0)</f>
        <v>1</v>
      </c>
    </row>
    <row r="1321" spans="1:62" ht="15" customHeight="1" thickBot="1">
      <c r="A1321" s="119"/>
      <c r="C1321" s="78"/>
      <c r="D1321" s="176">
        <f>IF($C1296="n.a.","n.a.",LOOKUP($A1289,'Hoja de Cálculo'!$S$20:$S$45,'Hoja de Cálculo'!AB$20:AB$45))</f>
        <v>0</v>
      </c>
      <c r="E1321" s="177">
        <f>+IF(R1298=12,R1317,IF(S1298=12,S1317,IF(T1298=12,T1317,IF(U1298=12,U1317,IF(V1298=12,V1317,0)))))</f>
        <v>0</v>
      </c>
      <c r="F1321" s="186">
        <f>IF($C1296="n.a.",0,LOOKUP($A1289,'Hoja de Cálculo'!$S$20:$S$45,'Hoja de Cálculo'!$AL$20:$AL$45))</f>
        <v>0</v>
      </c>
      <c r="G1321" s="177">
        <f>+IF(R1298=9,R1317,0)+IF(S1298=9,S1317,0)+IF(T1298=9,T1317,0)+IF(U1298=9,U1317,0)+IF(V1298=9,V1317,0)</f>
        <v>0</v>
      </c>
      <c r="H1321" s="66"/>
      <c r="I1321" s="157"/>
      <c r="J1321" s="157"/>
      <c r="K1321" s="157"/>
      <c r="L1321" s="118"/>
      <c r="M1321" s="118"/>
      <c r="N1321" s="118"/>
      <c r="O1321" s="118"/>
      <c r="P1321" s="118"/>
      <c r="Q1321" s="854" t="str">
        <f>IF(AA1320&lt;0,IF(AA1321="","Exceso de lecciones en propiedad asignadas en lecciones Co-curriculares","Exceso de lecciones en propiedad sin asignar:"),"")</f>
        <v/>
      </c>
      <c r="R1321" s="855"/>
      <c r="S1321" s="855"/>
      <c r="T1321" s="855"/>
      <c r="U1321" s="855"/>
      <c r="V1321" s="855"/>
      <c r="W1321" s="855"/>
      <c r="X1321" s="855"/>
      <c r="Y1321" s="855"/>
      <c r="Z1321" s="855"/>
      <c r="AA1321" s="156" t="str">
        <f>+IF(AA1320&lt;0,IF(W1317&gt;=Z1317,"",W1317-Z1317),"")</f>
        <v/>
      </c>
      <c r="AE1321" s="1" t="str">
        <f t="shared" si="1567"/>
        <v/>
      </c>
      <c r="AF1321" s="1">
        <f t="shared" si="1593"/>
        <v>0</v>
      </c>
      <c r="AG1321" s="1">
        <f t="shared" ca="1" si="1598"/>
        <v>24</v>
      </c>
      <c r="AH1321" s="1" t="str">
        <f t="shared" si="1594"/>
        <v/>
      </c>
      <c r="AI1321" s="1" t="str">
        <f t="shared" si="1595"/>
        <v/>
      </c>
      <c r="AJ1321" s="1" t="str">
        <f t="shared" si="1596"/>
        <v/>
      </c>
      <c r="AL1321" s="167">
        <f t="shared" ref="AL1321:BE1321" si="1610">+IF($AE1321="CC",SUMIF($R1321:$V1321,AL$9,$R1340:$V1340),0)</f>
        <v>0</v>
      </c>
      <c r="AM1321" s="167">
        <f t="shared" si="1610"/>
        <v>0</v>
      </c>
      <c r="AN1321" s="167">
        <f t="shared" si="1610"/>
        <v>0</v>
      </c>
      <c r="AO1321" s="167">
        <f t="shared" si="1610"/>
        <v>0</v>
      </c>
      <c r="AP1321" s="167">
        <f t="shared" si="1610"/>
        <v>0</v>
      </c>
      <c r="AQ1321" s="167">
        <f t="shared" si="1610"/>
        <v>0</v>
      </c>
      <c r="AR1321" s="167">
        <f t="shared" si="1610"/>
        <v>0</v>
      </c>
      <c r="AS1321" s="167">
        <f t="shared" si="1610"/>
        <v>0</v>
      </c>
      <c r="AT1321" s="167">
        <f t="shared" si="1610"/>
        <v>0</v>
      </c>
      <c r="AU1321" s="167">
        <f t="shared" si="1610"/>
        <v>0</v>
      </c>
      <c r="AV1321" s="167">
        <f t="shared" si="1610"/>
        <v>0</v>
      </c>
      <c r="AW1321" s="167">
        <f t="shared" si="1610"/>
        <v>0</v>
      </c>
      <c r="AX1321" s="167">
        <f t="shared" si="1610"/>
        <v>0</v>
      </c>
      <c r="AY1321" s="167">
        <f t="shared" si="1610"/>
        <v>0</v>
      </c>
      <c r="AZ1321" s="167">
        <f t="shared" si="1610"/>
        <v>0</v>
      </c>
      <c r="BA1321" s="167">
        <f t="shared" si="1610"/>
        <v>0</v>
      </c>
      <c r="BB1321" s="167">
        <f t="shared" si="1610"/>
        <v>0</v>
      </c>
      <c r="BC1321" s="167">
        <f t="shared" si="1610"/>
        <v>0</v>
      </c>
      <c r="BD1321" s="167">
        <f t="shared" si="1610"/>
        <v>0</v>
      </c>
      <c r="BE1321" s="167">
        <f t="shared" si="1610"/>
        <v>0</v>
      </c>
      <c r="BG1321" s="167">
        <f>+IF(AA1321&lt;0,-AA1321,0)</f>
        <v>0</v>
      </c>
    </row>
    <row r="1322" spans="1:62" ht="7.5" customHeight="1" thickBot="1">
      <c r="C1322" s="78"/>
      <c r="D1322" s="78"/>
      <c r="E1322" s="78"/>
      <c r="F1322" s="78"/>
      <c r="G1322" s="78"/>
      <c r="AE1322" s="1" t="str">
        <f t="shared" si="1567"/>
        <v/>
      </c>
      <c r="AF1322" s="1">
        <f t="shared" si="1593"/>
        <v>0</v>
      </c>
      <c r="AG1322" s="1">
        <f t="shared" ca="1" si="1598"/>
        <v>24</v>
      </c>
      <c r="AH1322" s="1" t="str">
        <f t="shared" si="1594"/>
        <v/>
      </c>
      <c r="AI1322" s="1" t="str">
        <f t="shared" si="1595"/>
        <v/>
      </c>
      <c r="AJ1322" s="1" t="str">
        <f t="shared" si="1596"/>
        <v/>
      </c>
      <c r="AL1322" s="167">
        <f t="shared" ref="AL1322:BE1322" si="1611">+IF($AE1322="CC",SUMIF($R1322:$V1322,AL$9,$R1341:$V1341),0)</f>
        <v>0</v>
      </c>
      <c r="AM1322" s="167">
        <f t="shared" si="1611"/>
        <v>0</v>
      </c>
      <c r="AN1322" s="167">
        <f t="shared" si="1611"/>
        <v>0</v>
      </c>
      <c r="AO1322" s="167">
        <f t="shared" si="1611"/>
        <v>0</v>
      </c>
      <c r="AP1322" s="167">
        <f t="shared" si="1611"/>
        <v>0</v>
      </c>
      <c r="AQ1322" s="167">
        <f t="shared" si="1611"/>
        <v>0</v>
      </c>
      <c r="AR1322" s="167">
        <f t="shared" si="1611"/>
        <v>0</v>
      </c>
      <c r="AS1322" s="167">
        <f t="shared" si="1611"/>
        <v>0</v>
      </c>
      <c r="AT1322" s="167">
        <f t="shared" si="1611"/>
        <v>0</v>
      </c>
      <c r="AU1322" s="167">
        <f t="shared" si="1611"/>
        <v>0</v>
      </c>
      <c r="AV1322" s="167">
        <f t="shared" si="1611"/>
        <v>0</v>
      </c>
      <c r="AW1322" s="167">
        <f t="shared" si="1611"/>
        <v>0</v>
      </c>
      <c r="AX1322" s="167">
        <f t="shared" si="1611"/>
        <v>0</v>
      </c>
      <c r="AY1322" s="167">
        <f t="shared" si="1611"/>
        <v>0</v>
      </c>
      <c r="AZ1322" s="167">
        <f t="shared" si="1611"/>
        <v>0</v>
      </c>
      <c r="BA1322" s="167">
        <f t="shared" si="1611"/>
        <v>0</v>
      </c>
      <c r="BB1322" s="167">
        <f t="shared" si="1611"/>
        <v>0</v>
      </c>
      <c r="BC1322" s="167">
        <f t="shared" si="1611"/>
        <v>0</v>
      </c>
      <c r="BD1322" s="167">
        <f t="shared" si="1611"/>
        <v>0</v>
      </c>
      <c r="BE1322" s="167">
        <f t="shared" si="1611"/>
        <v>0</v>
      </c>
      <c r="BG1322" s="167"/>
    </row>
    <row r="1323" spans="1:62" ht="15.75" customHeight="1">
      <c r="C1323" s="856" t="s">
        <v>939</v>
      </c>
      <c r="D1323" s="857"/>
      <c r="E1323" s="857"/>
      <c r="F1323" s="303"/>
      <c r="G1323" s="303"/>
      <c r="H1323" s="303"/>
      <c r="I1323" s="303"/>
      <c r="J1323" s="303"/>
      <c r="K1323" s="303"/>
      <c r="L1323" s="303"/>
      <c r="M1323" s="303"/>
      <c r="N1323" s="303"/>
      <c r="O1323" s="303"/>
      <c r="P1323" s="303"/>
      <c r="Q1323" s="303"/>
      <c r="R1323" s="303"/>
      <c r="S1323" s="303"/>
      <c r="T1323" s="303"/>
      <c r="U1323" s="303"/>
      <c r="V1323" s="303"/>
      <c r="W1323" s="303"/>
      <c r="X1323" s="168"/>
      <c r="Y1323" s="303"/>
      <c r="Z1323" s="303"/>
      <c r="AA1323" s="82"/>
      <c r="AE1323" s="1" t="str">
        <f t="shared" si="1567"/>
        <v/>
      </c>
      <c r="AF1323" s="1">
        <f t="shared" ca="1" si="1593"/>
        <v>0</v>
      </c>
      <c r="AG1323" s="1">
        <f t="shared" ca="1" si="1598"/>
        <v>24</v>
      </c>
      <c r="AH1323" s="1" t="str">
        <f t="shared" ca="1" si="1594"/>
        <v/>
      </c>
      <c r="AI1323" s="1" t="str">
        <f t="shared" ca="1" si="1595"/>
        <v/>
      </c>
      <c r="AJ1323" s="1" t="str">
        <f t="shared" ca="1" si="1596"/>
        <v/>
      </c>
      <c r="AL1323" s="167">
        <f t="shared" ref="AL1323:BE1323" si="1612">+IF($AE1323="CC",SUMIF($R1323:$V1323,AL$9,$R1342:$V1342),0)</f>
        <v>0</v>
      </c>
      <c r="AM1323" s="167">
        <f t="shared" si="1612"/>
        <v>0</v>
      </c>
      <c r="AN1323" s="167">
        <f t="shared" si="1612"/>
        <v>0</v>
      </c>
      <c r="AO1323" s="167">
        <f t="shared" si="1612"/>
        <v>0</v>
      </c>
      <c r="AP1323" s="167">
        <f t="shared" si="1612"/>
        <v>0</v>
      </c>
      <c r="AQ1323" s="167">
        <f t="shared" si="1612"/>
        <v>0</v>
      </c>
      <c r="AR1323" s="167">
        <f t="shared" si="1612"/>
        <v>0</v>
      </c>
      <c r="AS1323" s="167">
        <f t="shared" si="1612"/>
        <v>0</v>
      </c>
      <c r="AT1323" s="167">
        <f t="shared" si="1612"/>
        <v>0</v>
      </c>
      <c r="AU1323" s="167">
        <f t="shared" si="1612"/>
        <v>0</v>
      </c>
      <c r="AV1323" s="167">
        <f t="shared" si="1612"/>
        <v>0</v>
      </c>
      <c r="AW1323" s="167">
        <f t="shared" si="1612"/>
        <v>0</v>
      </c>
      <c r="AX1323" s="167">
        <f t="shared" si="1612"/>
        <v>0</v>
      </c>
      <c r="AY1323" s="167">
        <f t="shared" si="1612"/>
        <v>0</v>
      </c>
      <c r="AZ1323" s="167">
        <f t="shared" si="1612"/>
        <v>0</v>
      </c>
      <c r="BA1323" s="167">
        <f t="shared" si="1612"/>
        <v>0</v>
      </c>
      <c r="BB1323" s="167">
        <f t="shared" si="1612"/>
        <v>0</v>
      </c>
      <c r="BC1323" s="167">
        <f t="shared" si="1612"/>
        <v>0</v>
      </c>
      <c r="BD1323" s="167">
        <f t="shared" si="1612"/>
        <v>0</v>
      </c>
      <c r="BE1323" s="167">
        <f t="shared" si="1612"/>
        <v>0</v>
      </c>
      <c r="BG1323" s="167"/>
    </row>
    <row r="1324" spans="1:62" ht="15.75" customHeight="1">
      <c r="C1324" s="836" t="s">
        <v>940</v>
      </c>
      <c r="D1324" s="837"/>
      <c r="E1324" s="837"/>
      <c r="F1324" s="837"/>
      <c r="G1324" s="837"/>
      <c r="H1324" s="837"/>
      <c r="I1324" s="837"/>
      <c r="J1324" s="837"/>
      <c r="K1324" s="837"/>
      <c r="L1324" s="837"/>
      <c r="M1324" s="837"/>
      <c r="N1324" s="837"/>
      <c r="O1324" s="837"/>
      <c r="P1324" s="837"/>
      <c r="Q1324" s="837"/>
      <c r="R1324" s="837"/>
      <c r="S1324" s="837"/>
      <c r="T1324" s="837"/>
      <c r="U1324" s="837"/>
      <c r="V1324" s="837"/>
      <c r="W1324" s="837"/>
      <c r="X1324" s="837"/>
      <c r="Y1324" s="837"/>
      <c r="Z1324" s="837"/>
      <c r="AA1324" s="838"/>
      <c r="AE1324" s="1" t="str">
        <f t="shared" si="1567"/>
        <v/>
      </c>
      <c r="AF1324" s="1">
        <f t="shared" si="1593"/>
        <v>0</v>
      </c>
      <c r="AG1324" s="1">
        <f t="shared" ca="1" si="1598"/>
        <v>24</v>
      </c>
      <c r="AH1324" s="1" t="str">
        <f t="shared" si="1594"/>
        <v/>
      </c>
      <c r="AI1324" s="1" t="str">
        <f t="shared" si="1595"/>
        <v/>
      </c>
      <c r="AJ1324" s="1" t="str">
        <f t="shared" si="1596"/>
        <v/>
      </c>
      <c r="AL1324" s="167">
        <f t="shared" ref="AL1324:BE1324" si="1613">+IF($AE1324="CC",SUMIF($R1324:$V1324,AL$9,$R1343:$V1343),0)</f>
        <v>0</v>
      </c>
      <c r="AM1324" s="167">
        <f t="shared" si="1613"/>
        <v>0</v>
      </c>
      <c r="AN1324" s="167">
        <f t="shared" si="1613"/>
        <v>0</v>
      </c>
      <c r="AO1324" s="167">
        <f t="shared" si="1613"/>
        <v>0</v>
      </c>
      <c r="AP1324" s="167">
        <f t="shared" si="1613"/>
        <v>0</v>
      </c>
      <c r="AQ1324" s="167">
        <f t="shared" si="1613"/>
        <v>0</v>
      </c>
      <c r="AR1324" s="167">
        <f t="shared" si="1613"/>
        <v>0</v>
      </c>
      <c r="AS1324" s="167">
        <f t="shared" si="1613"/>
        <v>0</v>
      </c>
      <c r="AT1324" s="167">
        <f t="shared" si="1613"/>
        <v>0</v>
      </c>
      <c r="AU1324" s="167">
        <f t="shared" si="1613"/>
        <v>0</v>
      </c>
      <c r="AV1324" s="167">
        <f t="shared" si="1613"/>
        <v>0</v>
      </c>
      <c r="AW1324" s="167">
        <f t="shared" si="1613"/>
        <v>0</v>
      </c>
      <c r="AX1324" s="167">
        <f t="shared" si="1613"/>
        <v>0</v>
      </c>
      <c r="AY1324" s="167">
        <f t="shared" si="1613"/>
        <v>0</v>
      </c>
      <c r="AZ1324" s="167">
        <f t="shared" si="1613"/>
        <v>0</v>
      </c>
      <c r="BA1324" s="167">
        <f t="shared" si="1613"/>
        <v>0</v>
      </c>
      <c r="BB1324" s="167">
        <f t="shared" si="1613"/>
        <v>0</v>
      </c>
      <c r="BC1324" s="167">
        <f t="shared" si="1613"/>
        <v>0</v>
      </c>
      <c r="BD1324" s="167">
        <f t="shared" si="1613"/>
        <v>0</v>
      </c>
      <c r="BE1324" s="167">
        <f t="shared" si="1613"/>
        <v>0</v>
      </c>
      <c r="BG1324" s="167"/>
    </row>
    <row r="1325" spans="1:62" ht="15.75" customHeight="1">
      <c r="C1325" s="836" t="s">
        <v>1025</v>
      </c>
      <c r="D1325" s="837"/>
      <c r="E1325" s="837"/>
      <c r="F1325" s="837"/>
      <c r="G1325" s="837"/>
      <c r="H1325" s="837"/>
      <c r="I1325" s="837"/>
      <c r="J1325" s="837"/>
      <c r="K1325" s="837"/>
      <c r="L1325" s="837"/>
      <c r="M1325" s="837"/>
      <c r="N1325" s="837"/>
      <c r="O1325" s="837"/>
      <c r="P1325" s="837"/>
      <c r="Q1325" s="837"/>
      <c r="R1325" s="837"/>
      <c r="S1325" s="837"/>
      <c r="T1325" s="837"/>
      <c r="U1325" s="837"/>
      <c r="V1325" s="837"/>
      <c r="W1325" s="837"/>
      <c r="X1325" s="837"/>
      <c r="Y1325" s="837"/>
      <c r="Z1325" s="837"/>
      <c r="AA1325" s="838"/>
      <c r="AE1325" s="1" t="str">
        <f t="shared" si="1567"/>
        <v/>
      </c>
      <c r="AF1325" s="1">
        <f t="shared" si="1593"/>
        <v>0</v>
      </c>
      <c r="AG1325" s="1">
        <f t="shared" ca="1" si="1598"/>
        <v>24</v>
      </c>
      <c r="AH1325" s="1" t="str">
        <f t="shared" si="1594"/>
        <v/>
      </c>
      <c r="AI1325" s="1" t="str">
        <f t="shared" si="1595"/>
        <v/>
      </c>
      <c r="AJ1325" s="1" t="str">
        <f t="shared" si="1596"/>
        <v/>
      </c>
      <c r="AL1325" s="167">
        <f t="shared" ref="AL1325:BE1325" si="1614">+IF($AE1325="CC",SUMIF($R1325:$V1325,AL$9,$R1344:$V1344),0)</f>
        <v>0</v>
      </c>
      <c r="AM1325" s="167">
        <f t="shared" si="1614"/>
        <v>0</v>
      </c>
      <c r="AN1325" s="167">
        <f t="shared" si="1614"/>
        <v>0</v>
      </c>
      <c r="AO1325" s="167">
        <f t="shared" si="1614"/>
        <v>0</v>
      </c>
      <c r="AP1325" s="167">
        <f t="shared" si="1614"/>
        <v>0</v>
      </c>
      <c r="AQ1325" s="167">
        <f t="shared" si="1614"/>
        <v>0</v>
      </c>
      <c r="AR1325" s="167">
        <f t="shared" si="1614"/>
        <v>0</v>
      </c>
      <c r="AS1325" s="167">
        <f t="shared" si="1614"/>
        <v>0</v>
      </c>
      <c r="AT1325" s="167">
        <f t="shared" si="1614"/>
        <v>0</v>
      </c>
      <c r="AU1325" s="167">
        <f t="shared" si="1614"/>
        <v>0</v>
      </c>
      <c r="AV1325" s="167">
        <f t="shared" si="1614"/>
        <v>0</v>
      </c>
      <c r="AW1325" s="167">
        <f t="shared" si="1614"/>
        <v>0</v>
      </c>
      <c r="AX1325" s="167">
        <f t="shared" si="1614"/>
        <v>0</v>
      </c>
      <c r="AY1325" s="167">
        <f t="shared" si="1614"/>
        <v>0</v>
      </c>
      <c r="AZ1325" s="167">
        <f t="shared" si="1614"/>
        <v>0</v>
      </c>
      <c r="BA1325" s="167">
        <f t="shared" si="1614"/>
        <v>0</v>
      </c>
      <c r="BB1325" s="167">
        <f t="shared" si="1614"/>
        <v>0</v>
      </c>
      <c r="BC1325" s="167">
        <f t="shared" si="1614"/>
        <v>0</v>
      </c>
      <c r="BD1325" s="167">
        <f t="shared" si="1614"/>
        <v>0</v>
      </c>
      <c r="BE1325" s="167">
        <f t="shared" si="1614"/>
        <v>0</v>
      </c>
      <c r="BG1325" s="167"/>
    </row>
    <row r="1326" spans="1:62">
      <c r="C1326" s="839" t="s">
        <v>1022</v>
      </c>
      <c r="D1326" s="837"/>
      <c r="E1326" s="837"/>
      <c r="F1326" s="837"/>
      <c r="G1326" s="837"/>
      <c r="H1326" s="837"/>
      <c r="I1326" s="837"/>
      <c r="J1326" s="837"/>
      <c r="K1326" s="837"/>
      <c r="L1326" s="837"/>
      <c r="M1326" s="837"/>
      <c r="N1326" s="837"/>
      <c r="O1326" s="837"/>
      <c r="P1326" s="837"/>
      <c r="Q1326" s="837"/>
      <c r="R1326" s="837"/>
      <c r="S1326" s="837"/>
      <c r="T1326" s="837"/>
      <c r="U1326" s="837"/>
      <c r="V1326" s="837"/>
      <c r="W1326" s="837"/>
      <c r="X1326" s="837"/>
      <c r="Y1326" s="837"/>
      <c r="Z1326" s="837"/>
      <c r="AA1326" s="838"/>
      <c r="AE1326" s="1" t="str">
        <f t="shared" si="1567"/>
        <v/>
      </c>
      <c r="AF1326" s="1">
        <f t="shared" si="1593"/>
        <v>0</v>
      </c>
      <c r="AG1326" s="1">
        <f t="shared" ca="1" si="1598"/>
        <v>24</v>
      </c>
      <c r="AH1326" s="1" t="str">
        <f t="shared" si="1594"/>
        <v/>
      </c>
      <c r="AI1326" s="1" t="str">
        <f t="shared" si="1595"/>
        <v/>
      </c>
      <c r="AJ1326" s="1" t="str">
        <f t="shared" si="1596"/>
        <v/>
      </c>
      <c r="AL1326" s="167">
        <f t="shared" ref="AL1326:BE1326" si="1615">+IF($AE1326="CC",SUMIF($R1326:$V1326,AL$9,$R1345:$V1345),0)</f>
        <v>0</v>
      </c>
      <c r="AM1326" s="167">
        <f t="shared" si="1615"/>
        <v>0</v>
      </c>
      <c r="AN1326" s="167">
        <f t="shared" si="1615"/>
        <v>0</v>
      </c>
      <c r="AO1326" s="167">
        <f t="shared" si="1615"/>
        <v>0</v>
      </c>
      <c r="AP1326" s="167">
        <f t="shared" si="1615"/>
        <v>0</v>
      </c>
      <c r="AQ1326" s="167">
        <f t="shared" si="1615"/>
        <v>0</v>
      </c>
      <c r="AR1326" s="167">
        <f t="shared" si="1615"/>
        <v>0</v>
      </c>
      <c r="AS1326" s="167">
        <f t="shared" si="1615"/>
        <v>0</v>
      </c>
      <c r="AT1326" s="167">
        <f t="shared" si="1615"/>
        <v>0</v>
      </c>
      <c r="AU1326" s="167">
        <f t="shared" si="1615"/>
        <v>0</v>
      </c>
      <c r="AV1326" s="167">
        <f t="shared" si="1615"/>
        <v>0</v>
      </c>
      <c r="AW1326" s="167">
        <f t="shared" si="1615"/>
        <v>0</v>
      </c>
      <c r="AX1326" s="167">
        <f t="shared" si="1615"/>
        <v>0</v>
      </c>
      <c r="AY1326" s="167">
        <f t="shared" si="1615"/>
        <v>0</v>
      </c>
      <c r="AZ1326" s="167">
        <f t="shared" si="1615"/>
        <v>0</v>
      </c>
      <c r="BA1326" s="167">
        <f t="shared" si="1615"/>
        <v>0</v>
      </c>
      <c r="BB1326" s="167">
        <f t="shared" si="1615"/>
        <v>0</v>
      </c>
      <c r="BC1326" s="167">
        <f t="shared" si="1615"/>
        <v>0</v>
      </c>
      <c r="BD1326" s="167">
        <f t="shared" si="1615"/>
        <v>0</v>
      </c>
      <c r="BE1326" s="167">
        <f t="shared" si="1615"/>
        <v>0</v>
      </c>
      <c r="BG1326" s="167"/>
    </row>
    <row r="1327" spans="1:62" ht="15" customHeight="1">
      <c r="C1327" s="836" t="s">
        <v>941</v>
      </c>
      <c r="D1327" s="837"/>
      <c r="E1327" s="837"/>
      <c r="F1327" s="837"/>
      <c r="G1327" s="837"/>
      <c r="H1327" s="837"/>
      <c r="I1327" s="837"/>
      <c r="J1327" s="837"/>
      <c r="K1327" s="837"/>
      <c r="L1327" s="837"/>
      <c r="M1327" s="837"/>
      <c r="N1327" s="837"/>
      <c r="O1327" s="837"/>
      <c r="P1327" s="837"/>
      <c r="Q1327" s="837"/>
      <c r="R1327" s="837"/>
      <c r="S1327" s="837"/>
      <c r="T1327" s="837"/>
      <c r="U1327" s="837"/>
      <c r="V1327" s="837"/>
      <c r="W1327" s="837"/>
      <c r="X1327" s="837"/>
      <c r="Y1327" s="837"/>
      <c r="Z1327" s="837"/>
      <c r="AA1327" s="838"/>
      <c r="AE1327" s="1" t="str">
        <f t="shared" si="1567"/>
        <v/>
      </c>
      <c r="AF1327" s="1">
        <f t="shared" si="1593"/>
        <v>0</v>
      </c>
      <c r="AG1327" s="1">
        <f t="shared" ca="1" si="1598"/>
        <v>24</v>
      </c>
      <c r="AH1327" s="1" t="str">
        <f t="shared" si="1594"/>
        <v/>
      </c>
      <c r="AI1327" s="1" t="str">
        <f t="shared" si="1595"/>
        <v/>
      </c>
      <c r="AJ1327" s="1" t="str">
        <f t="shared" si="1596"/>
        <v/>
      </c>
      <c r="AL1327" s="167">
        <f t="shared" ref="AL1327:BE1327" si="1616">+IF($AE1327="CC",SUMIF($R1327:$V1327,AL$9,$R1346:$V1346),0)</f>
        <v>0</v>
      </c>
      <c r="AM1327" s="167">
        <f t="shared" si="1616"/>
        <v>0</v>
      </c>
      <c r="AN1327" s="167">
        <f t="shared" si="1616"/>
        <v>0</v>
      </c>
      <c r="AO1327" s="167">
        <f t="shared" si="1616"/>
        <v>0</v>
      </c>
      <c r="AP1327" s="167">
        <f t="shared" si="1616"/>
        <v>0</v>
      </c>
      <c r="AQ1327" s="167">
        <f t="shared" si="1616"/>
        <v>0</v>
      </c>
      <c r="AR1327" s="167">
        <f t="shared" si="1616"/>
        <v>0</v>
      </c>
      <c r="AS1327" s="167">
        <f t="shared" si="1616"/>
        <v>0</v>
      </c>
      <c r="AT1327" s="167">
        <f t="shared" si="1616"/>
        <v>0</v>
      </c>
      <c r="AU1327" s="167">
        <f t="shared" si="1616"/>
        <v>0</v>
      </c>
      <c r="AV1327" s="167">
        <f t="shared" si="1616"/>
        <v>0</v>
      </c>
      <c r="AW1327" s="167">
        <f t="shared" si="1616"/>
        <v>0</v>
      </c>
      <c r="AX1327" s="167">
        <f t="shared" si="1616"/>
        <v>0</v>
      </c>
      <c r="AY1327" s="167">
        <f t="shared" si="1616"/>
        <v>0</v>
      </c>
      <c r="AZ1327" s="167">
        <f t="shared" si="1616"/>
        <v>0</v>
      </c>
      <c r="BA1327" s="167">
        <f t="shared" si="1616"/>
        <v>0</v>
      </c>
      <c r="BB1327" s="167">
        <f t="shared" si="1616"/>
        <v>0</v>
      </c>
      <c r="BC1327" s="167">
        <f t="shared" si="1616"/>
        <v>0</v>
      </c>
      <c r="BD1327" s="167">
        <f t="shared" si="1616"/>
        <v>0</v>
      </c>
      <c r="BE1327" s="167">
        <f t="shared" si="1616"/>
        <v>0</v>
      </c>
      <c r="BG1327" s="167"/>
    </row>
    <row r="1328" spans="1:62" ht="15" customHeight="1" thickBot="1">
      <c r="C1328" s="840" t="s">
        <v>942</v>
      </c>
      <c r="D1328" s="841"/>
      <c r="E1328" s="841"/>
      <c r="F1328" s="841"/>
      <c r="G1328" s="841"/>
      <c r="H1328" s="841"/>
      <c r="I1328" s="841"/>
      <c r="J1328" s="841"/>
      <c r="K1328" s="841"/>
      <c r="L1328" s="841"/>
      <c r="M1328" s="841"/>
      <c r="N1328" s="841"/>
      <c r="O1328" s="841"/>
      <c r="P1328" s="841"/>
      <c r="Q1328" s="841"/>
      <c r="R1328" s="841"/>
      <c r="S1328" s="841"/>
      <c r="T1328" s="841"/>
      <c r="U1328" s="841"/>
      <c r="V1328" s="841"/>
      <c r="W1328" s="841"/>
      <c r="X1328" s="841"/>
      <c r="Y1328" s="841"/>
      <c r="Z1328" s="841"/>
      <c r="AA1328" s="842"/>
      <c r="AE1328" s="1" t="str">
        <f t="shared" si="1567"/>
        <v/>
      </c>
      <c r="AF1328" s="1">
        <f t="shared" si="1593"/>
        <v>0</v>
      </c>
      <c r="AG1328" s="1">
        <f t="shared" ca="1" si="1598"/>
        <v>24</v>
      </c>
      <c r="AH1328" s="1" t="str">
        <f t="shared" si="1594"/>
        <v/>
      </c>
      <c r="AI1328" s="1" t="str">
        <f t="shared" si="1595"/>
        <v/>
      </c>
      <c r="AJ1328" s="1" t="str">
        <f t="shared" si="1596"/>
        <v/>
      </c>
      <c r="AL1328" s="167">
        <f t="shared" ref="AL1328:BE1328" si="1617">+IF($AE1328="CC",SUMIF($R1328:$V1328,AL$9,$R1347:$V1347),0)</f>
        <v>0</v>
      </c>
      <c r="AM1328" s="167">
        <f t="shared" si="1617"/>
        <v>0</v>
      </c>
      <c r="AN1328" s="167">
        <f t="shared" si="1617"/>
        <v>0</v>
      </c>
      <c r="AO1328" s="167">
        <f t="shared" si="1617"/>
        <v>0</v>
      </c>
      <c r="AP1328" s="167">
        <f t="shared" si="1617"/>
        <v>0</v>
      </c>
      <c r="AQ1328" s="167">
        <f t="shared" si="1617"/>
        <v>0</v>
      </c>
      <c r="AR1328" s="167">
        <f t="shared" si="1617"/>
        <v>0</v>
      </c>
      <c r="AS1328" s="167">
        <f t="shared" si="1617"/>
        <v>0</v>
      </c>
      <c r="AT1328" s="167">
        <f t="shared" si="1617"/>
        <v>0</v>
      </c>
      <c r="AU1328" s="167">
        <f t="shared" si="1617"/>
        <v>0</v>
      </c>
      <c r="AV1328" s="167">
        <f t="shared" si="1617"/>
        <v>0</v>
      </c>
      <c r="AW1328" s="167">
        <f t="shared" si="1617"/>
        <v>0</v>
      </c>
      <c r="AX1328" s="167">
        <f t="shared" si="1617"/>
        <v>0</v>
      </c>
      <c r="AY1328" s="167">
        <f t="shared" si="1617"/>
        <v>0</v>
      </c>
      <c r="AZ1328" s="167">
        <f t="shared" si="1617"/>
        <v>0</v>
      </c>
      <c r="BA1328" s="167">
        <f t="shared" si="1617"/>
        <v>0</v>
      </c>
      <c r="BB1328" s="167">
        <f t="shared" si="1617"/>
        <v>0</v>
      </c>
      <c r="BC1328" s="167">
        <f t="shared" si="1617"/>
        <v>0</v>
      </c>
      <c r="BD1328" s="167">
        <f t="shared" si="1617"/>
        <v>0</v>
      </c>
      <c r="BE1328" s="167">
        <f t="shared" si="1617"/>
        <v>0</v>
      </c>
      <c r="BG1328" s="167"/>
    </row>
    <row r="1329" spans="3:59" ht="7.5" customHeight="1" thickBot="1">
      <c r="AE1329" s="1" t="str">
        <f t="shared" si="1567"/>
        <v/>
      </c>
      <c r="AF1329" s="1">
        <f t="shared" si="1593"/>
        <v>0</v>
      </c>
      <c r="AG1329" s="1">
        <f t="shared" ca="1" si="1598"/>
        <v>24</v>
      </c>
      <c r="AH1329" s="1" t="str">
        <f t="shared" si="1594"/>
        <v/>
      </c>
      <c r="AI1329" s="1" t="str">
        <f t="shared" si="1595"/>
        <v/>
      </c>
      <c r="AJ1329" s="1" t="str">
        <f t="shared" si="1596"/>
        <v/>
      </c>
      <c r="AL1329" s="167">
        <f t="shared" ref="AL1329:BE1329" si="1618">+IF($AE1329="CC",SUMIF($R1329:$V1329,AL$9,$R1348:$V1348),0)</f>
        <v>0</v>
      </c>
      <c r="AM1329" s="167">
        <f t="shared" si="1618"/>
        <v>0</v>
      </c>
      <c r="AN1329" s="167">
        <f t="shared" si="1618"/>
        <v>0</v>
      </c>
      <c r="AO1329" s="167">
        <f t="shared" si="1618"/>
        <v>0</v>
      </c>
      <c r="AP1329" s="167">
        <f t="shared" si="1618"/>
        <v>0</v>
      </c>
      <c r="AQ1329" s="167">
        <f t="shared" si="1618"/>
        <v>0</v>
      </c>
      <c r="AR1329" s="167">
        <f t="shared" si="1618"/>
        <v>0</v>
      </c>
      <c r="AS1329" s="167">
        <f t="shared" si="1618"/>
        <v>0</v>
      </c>
      <c r="AT1329" s="167">
        <f t="shared" si="1618"/>
        <v>0</v>
      </c>
      <c r="AU1329" s="167">
        <f t="shared" si="1618"/>
        <v>0</v>
      </c>
      <c r="AV1329" s="167">
        <f t="shared" si="1618"/>
        <v>0</v>
      </c>
      <c r="AW1329" s="167">
        <f t="shared" si="1618"/>
        <v>0</v>
      </c>
      <c r="AX1329" s="167">
        <f t="shared" si="1618"/>
        <v>0</v>
      </c>
      <c r="AY1329" s="167">
        <f t="shared" si="1618"/>
        <v>0</v>
      </c>
      <c r="AZ1329" s="167">
        <f t="shared" si="1618"/>
        <v>0</v>
      </c>
      <c r="BA1329" s="167">
        <f t="shared" si="1618"/>
        <v>0</v>
      </c>
      <c r="BB1329" s="167">
        <f t="shared" si="1618"/>
        <v>0</v>
      </c>
      <c r="BC1329" s="167">
        <f t="shared" si="1618"/>
        <v>0</v>
      </c>
      <c r="BD1329" s="167">
        <f t="shared" si="1618"/>
        <v>0</v>
      </c>
      <c r="BE1329" s="167">
        <f t="shared" si="1618"/>
        <v>0</v>
      </c>
      <c r="BG1329" s="167"/>
    </row>
    <row r="1330" spans="3:59">
      <c r="C1330" s="83" t="s">
        <v>943</v>
      </c>
      <c r="D1330" s="84"/>
      <c r="E1330" s="84"/>
      <c r="F1330" s="84"/>
      <c r="G1330" s="84"/>
      <c r="H1330" s="84"/>
      <c r="I1330" s="84"/>
      <c r="J1330" s="84"/>
      <c r="K1330" s="84"/>
      <c r="L1330" s="84"/>
      <c r="M1330" s="84"/>
      <c r="N1330" s="84"/>
      <c r="O1330" s="84"/>
      <c r="P1330" s="84"/>
      <c r="Q1330" s="84"/>
      <c r="R1330" s="84"/>
      <c r="S1330" s="84"/>
      <c r="T1330" s="84"/>
      <c r="U1330" s="84"/>
      <c r="V1330" s="84"/>
      <c r="W1330" s="84"/>
      <c r="X1330" s="169"/>
      <c r="Y1330" s="84"/>
      <c r="Z1330" s="84"/>
      <c r="AA1330" s="85"/>
      <c r="AE1330" s="1" t="str">
        <f t="shared" si="1567"/>
        <v/>
      </c>
      <c r="AF1330" s="1">
        <f t="shared" si="1593"/>
        <v>0</v>
      </c>
      <c r="AG1330" s="1">
        <f t="shared" ca="1" si="1598"/>
        <v>24</v>
      </c>
      <c r="AH1330" s="1" t="str">
        <f t="shared" si="1594"/>
        <v/>
      </c>
      <c r="AI1330" s="1" t="str">
        <f t="shared" si="1595"/>
        <v/>
      </c>
      <c r="AJ1330" s="1" t="str">
        <f t="shared" si="1596"/>
        <v/>
      </c>
      <c r="AL1330" s="167">
        <f t="shared" ref="AL1330:BE1330" si="1619">+IF($AE1330="CC",SUMIF($R1330:$V1330,AL$9,$R1349:$V1349),0)</f>
        <v>0</v>
      </c>
      <c r="AM1330" s="167">
        <f t="shared" si="1619"/>
        <v>0</v>
      </c>
      <c r="AN1330" s="167">
        <f t="shared" si="1619"/>
        <v>0</v>
      </c>
      <c r="AO1330" s="167">
        <f t="shared" si="1619"/>
        <v>0</v>
      </c>
      <c r="AP1330" s="167">
        <f t="shared" si="1619"/>
        <v>0</v>
      </c>
      <c r="AQ1330" s="167">
        <f t="shared" si="1619"/>
        <v>0</v>
      </c>
      <c r="AR1330" s="167">
        <f t="shared" si="1619"/>
        <v>0</v>
      </c>
      <c r="AS1330" s="167">
        <f t="shared" si="1619"/>
        <v>0</v>
      </c>
      <c r="AT1330" s="167">
        <f t="shared" si="1619"/>
        <v>0</v>
      </c>
      <c r="AU1330" s="167">
        <f t="shared" si="1619"/>
        <v>0</v>
      </c>
      <c r="AV1330" s="167">
        <f t="shared" si="1619"/>
        <v>0</v>
      </c>
      <c r="AW1330" s="167">
        <f t="shared" si="1619"/>
        <v>0</v>
      </c>
      <c r="AX1330" s="167">
        <f t="shared" si="1619"/>
        <v>0</v>
      </c>
      <c r="AY1330" s="167">
        <f t="shared" si="1619"/>
        <v>0</v>
      </c>
      <c r="AZ1330" s="167">
        <f t="shared" si="1619"/>
        <v>0</v>
      </c>
      <c r="BA1330" s="167">
        <f t="shared" si="1619"/>
        <v>0</v>
      </c>
      <c r="BB1330" s="167">
        <f t="shared" si="1619"/>
        <v>0</v>
      </c>
      <c r="BC1330" s="167">
        <f t="shared" si="1619"/>
        <v>0</v>
      </c>
      <c r="BD1330" s="167">
        <f t="shared" si="1619"/>
        <v>0</v>
      </c>
      <c r="BE1330" s="167">
        <f t="shared" si="1619"/>
        <v>0</v>
      </c>
      <c r="BG1330" s="167"/>
    </row>
    <row r="1331" spans="3:59">
      <c r="C1331" s="843"/>
      <c r="D1331" s="844"/>
      <c r="E1331" s="844"/>
      <c r="F1331" s="844"/>
      <c r="G1331" s="844"/>
      <c r="H1331" s="844"/>
      <c r="I1331" s="844"/>
      <c r="J1331" s="844"/>
      <c r="K1331" s="844"/>
      <c r="L1331" s="844"/>
      <c r="M1331" s="844"/>
      <c r="N1331" s="844"/>
      <c r="O1331" s="844"/>
      <c r="P1331" s="844"/>
      <c r="Q1331" s="844"/>
      <c r="R1331" s="844"/>
      <c r="S1331" s="844"/>
      <c r="T1331" s="844"/>
      <c r="U1331" s="844"/>
      <c r="V1331" s="844"/>
      <c r="W1331" s="844"/>
      <c r="X1331" s="844"/>
      <c r="Y1331" s="844"/>
      <c r="Z1331" s="844"/>
      <c r="AA1331" s="845"/>
      <c r="AE1331" s="1" t="str">
        <f t="shared" si="1567"/>
        <v/>
      </c>
      <c r="AF1331" s="1">
        <f t="shared" si="1593"/>
        <v>0</v>
      </c>
      <c r="AG1331" s="1">
        <f t="shared" ca="1" si="1598"/>
        <v>24</v>
      </c>
      <c r="AH1331" s="1" t="str">
        <f t="shared" si="1594"/>
        <v/>
      </c>
      <c r="AI1331" s="1" t="str">
        <f t="shared" si="1595"/>
        <v/>
      </c>
      <c r="AJ1331" s="1" t="str">
        <f t="shared" si="1596"/>
        <v/>
      </c>
      <c r="AL1331" s="167">
        <f t="shared" ref="AL1331:BE1331" si="1620">+IF($AE1331="CC",SUMIF($R1331:$V1331,AL$9,$R1350:$V1350),0)</f>
        <v>0</v>
      </c>
      <c r="AM1331" s="167">
        <f t="shared" si="1620"/>
        <v>0</v>
      </c>
      <c r="AN1331" s="167">
        <f t="shared" si="1620"/>
        <v>0</v>
      </c>
      <c r="AO1331" s="167">
        <f t="shared" si="1620"/>
        <v>0</v>
      </c>
      <c r="AP1331" s="167">
        <f t="shared" si="1620"/>
        <v>0</v>
      </c>
      <c r="AQ1331" s="167">
        <f t="shared" si="1620"/>
        <v>0</v>
      </c>
      <c r="AR1331" s="167">
        <f t="shared" si="1620"/>
        <v>0</v>
      </c>
      <c r="AS1331" s="167">
        <f t="shared" si="1620"/>
        <v>0</v>
      </c>
      <c r="AT1331" s="167">
        <f t="shared" si="1620"/>
        <v>0</v>
      </c>
      <c r="AU1331" s="167">
        <f t="shared" si="1620"/>
        <v>0</v>
      </c>
      <c r="AV1331" s="167">
        <f t="shared" si="1620"/>
        <v>0</v>
      </c>
      <c r="AW1331" s="167">
        <f t="shared" si="1620"/>
        <v>0</v>
      </c>
      <c r="AX1331" s="167">
        <f t="shared" si="1620"/>
        <v>0</v>
      </c>
      <c r="AY1331" s="167">
        <f t="shared" si="1620"/>
        <v>0</v>
      </c>
      <c r="AZ1331" s="167">
        <f t="shared" si="1620"/>
        <v>0</v>
      </c>
      <c r="BA1331" s="167">
        <f t="shared" si="1620"/>
        <v>0</v>
      </c>
      <c r="BB1331" s="167">
        <f t="shared" si="1620"/>
        <v>0</v>
      </c>
      <c r="BC1331" s="167">
        <f t="shared" si="1620"/>
        <v>0</v>
      </c>
      <c r="BD1331" s="167">
        <f t="shared" si="1620"/>
        <v>0</v>
      </c>
      <c r="BE1331" s="167">
        <f t="shared" si="1620"/>
        <v>0</v>
      </c>
      <c r="BG1331" s="167"/>
    </row>
    <row r="1332" spans="3:59" ht="15.75" thickBot="1">
      <c r="C1332" s="846"/>
      <c r="D1332" s="847"/>
      <c r="E1332" s="847"/>
      <c r="F1332" s="847"/>
      <c r="G1332" s="847"/>
      <c r="H1332" s="847"/>
      <c r="I1332" s="847"/>
      <c r="J1332" s="847"/>
      <c r="K1332" s="847"/>
      <c r="L1332" s="847"/>
      <c r="M1332" s="847"/>
      <c r="N1332" s="847"/>
      <c r="O1332" s="847"/>
      <c r="P1332" s="847"/>
      <c r="Q1332" s="847"/>
      <c r="R1332" s="847"/>
      <c r="S1332" s="847"/>
      <c r="T1332" s="847"/>
      <c r="U1332" s="847"/>
      <c r="V1332" s="847"/>
      <c r="W1332" s="847"/>
      <c r="X1332" s="847"/>
      <c r="Y1332" s="847"/>
      <c r="Z1332" s="847"/>
      <c r="AA1332" s="848"/>
      <c r="AE1332" s="1" t="str">
        <f t="shared" si="1567"/>
        <v/>
      </c>
      <c r="AF1332" s="1">
        <f t="shared" si="1593"/>
        <v>0</v>
      </c>
      <c r="AG1332" s="1">
        <f t="shared" ca="1" si="1598"/>
        <v>24</v>
      </c>
      <c r="AH1332" s="1" t="str">
        <f t="shared" si="1594"/>
        <v/>
      </c>
      <c r="AI1332" s="1" t="str">
        <f t="shared" si="1595"/>
        <v/>
      </c>
      <c r="AJ1332" s="1" t="str">
        <f t="shared" si="1596"/>
        <v/>
      </c>
      <c r="AL1332" s="167">
        <f t="shared" ref="AL1332:BE1332" si="1621">+IF($AE1332="CC",SUMIF($R1332:$V1332,AL$9,$R1351:$V1351),0)</f>
        <v>0</v>
      </c>
      <c r="AM1332" s="167">
        <f t="shared" si="1621"/>
        <v>0</v>
      </c>
      <c r="AN1332" s="167">
        <f t="shared" si="1621"/>
        <v>0</v>
      </c>
      <c r="AO1332" s="167">
        <f t="shared" si="1621"/>
        <v>0</v>
      </c>
      <c r="AP1332" s="167">
        <f t="shared" si="1621"/>
        <v>0</v>
      </c>
      <c r="AQ1332" s="167">
        <f t="shared" si="1621"/>
        <v>0</v>
      </c>
      <c r="AR1332" s="167">
        <f t="shared" si="1621"/>
        <v>0</v>
      </c>
      <c r="AS1332" s="167">
        <f t="shared" si="1621"/>
        <v>0</v>
      </c>
      <c r="AT1332" s="167">
        <f t="shared" si="1621"/>
        <v>0</v>
      </c>
      <c r="AU1332" s="167">
        <f t="shared" si="1621"/>
        <v>0</v>
      </c>
      <c r="AV1332" s="167">
        <f t="shared" si="1621"/>
        <v>0</v>
      </c>
      <c r="AW1332" s="167">
        <f t="shared" si="1621"/>
        <v>0</v>
      </c>
      <c r="AX1332" s="167">
        <f t="shared" si="1621"/>
        <v>0</v>
      </c>
      <c r="AY1332" s="167">
        <f t="shared" si="1621"/>
        <v>0</v>
      </c>
      <c r="AZ1332" s="167">
        <f t="shared" si="1621"/>
        <v>0</v>
      </c>
      <c r="BA1332" s="167">
        <f t="shared" si="1621"/>
        <v>0</v>
      </c>
      <c r="BB1332" s="167">
        <f t="shared" si="1621"/>
        <v>0</v>
      </c>
      <c r="BC1332" s="167">
        <f t="shared" si="1621"/>
        <v>0</v>
      </c>
      <c r="BD1332" s="167">
        <f t="shared" si="1621"/>
        <v>0</v>
      </c>
      <c r="BE1332" s="167">
        <f t="shared" si="1621"/>
        <v>0</v>
      </c>
      <c r="BG1332" s="167"/>
    </row>
    <row r="1333" spans="3:59" ht="7.5" customHeight="1" thickBot="1">
      <c r="AE1333" s="1" t="str">
        <f t="shared" si="1567"/>
        <v/>
      </c>
      <c r="AF1333" s="1">
        <f t="shared" si="1593"/>
        <v>0</v>
      </c>
      <c r="AG1333" s="1">
        <f t="shared" ca="1" si="1598"/>
        <v>24</v>
      </c>
      <c r="AH1333" s="1" t="str">
        <f t="shared" si="1594"/>
        <v/>
      </c>
      <c r="AI1333" s="1" t="str">
        <f t="shared" si="1595"/>
        <v/>
      </c>
      <c r="AJ1333" s="1" t="str">
        <f t="shared" si="1596"/>
        <v/>
      </c>
      <c r="AL1333" s="167">
        <f t="shared" ref="AL1333:BE1333" si="1622">+IF($AE1333="CC",SUMIF($R1333:$V1333,AL$9,$R1352:$V1352),0)</f>
        <v>0</v>
      </c>
      <c r="AM1333" s="167">
        <f t="shared" si="1622"/>
        <v>0</v>
      </c>
      <c r="AN1333" s="167">
        <f t="shared" si="1622"/>
        <v>0</v>
      </c>
      <c r="AO1333" s="167">
        <f t="shared" si="1622"/>
        <v>0</v>
      </c>
      <c r="AP1333" s="167">
        <f t="shared" si="1622"/>
        <v>0</v>
      </c>
      <c r="AQ1333" s="167">
        <f t="shared" si="1622"/>
        <v>0</v>
      </c>
      <c r="AR1333" s="167">
        <f t="shared" si="1622"/>
        <v>0</v>
      </c>
      <c r="AS1333" s="167">
        <f t="shared" si="1622"/>
        <v>0</v>
      </c>
      <c r="AT1333" s="167">
        <f t="shared" si="1622"/>
        <v>0</v>
      </c>
      <c r="AU1333" s="167">
        <f t="shared" si="1622"/>
        <v>0</v>
      </c>
      <c r="AV1333" s="167">
        <f t="shared" si="1622"/>
        <v>0</v>
      </c>
      <c r="AW1333" s="167">
        <f t="shared" si="1622"/>
        <v>0</v>
      </c>
      <c r="AX1333" s="167">
        <f t="shared" si="1622"/>
        <v>0</v>
      </c>
      <c r="AY1333" s="167">
        <f t="shared" si="1622"/>
        <v>0</v>
      </c>
      <c r="AZ1333" s="167">
        <f t="shared" si="1622"/>
        <v>0</v>
      </c>
      <c r="BA1333" s="167">
        <f t="shared" si="1622"/>
        <v>0</v>
      </c>
      <c r="BB1333" s="167">
        <f t="shared" si="1622"/>
        <v>0</v>
      </c>
      <c r="BC1333" s="167">
        <f t="shared" si="1622"/>
        <v>0</v>
      </c>
      <c r="BD1333" s="167">
        <f t="shared" si="1622"/>
        <v>0</v>
      </c>
      <c r="BE1333" s="167">
        <f t="shared" si="1622"/>
        <v>0</v>
      </c>
      <c r="BG1333" s="167"/>
    </row>
    <row r="1334" spans="3:59">
      <c r="C1334" s="890" t="s">
        <v>944</v>
      </c>
      <c r="D1334" s="891"/>
      <c r="E1334" s="891"/>
      <c r="F1334" s="891"/>
      <c r="G1334" s="891"/>
      <c r="H1334" s="891"/>
      <c r="I1334" s="891"/>
      <c r="J1334" s="891"/>
      <c r="K1334" s="891"/>
      <c r="L1334" s="891"/>
      <c r="M1334" s="891"/>
      <c r="N1334" s="891"/>
      <c r="O1334" s="891"/>
      <c r="P1334" s="891"/>
      <c r="Q1334" s="891"/>
      <c r="R1334" s="891"/>
      <c r="S1334" s="891"/>
      <c r="T1334" s="891"/>
      <c r="U1334" s="891"/>
      <c r="V1334" s="891"/>
      <c r="W1334" s="891"/>
      <c r="X1334" s="891"/>
      <c r="Y1334" s="891"/>
      <c r="Z1334" s="891"/>
      <c r="AA1334" s="892"/>
      <c r="AE1334" s="1" t="str">
        <f t="shared" si="1567"/>
        <v/>
      </c>
      <c r="AF1334" s="1">
        <f t="shared" si="1593"/>
        <v>0</v>
      </c>
      <c r="AG1334" s="1">
        <f t="shared" ca="1" si="1598"/>
        <v>24</v>
      </c>
      <c r="AH1334" s="1" t="str">
        <f t="shared" si="1594"/>
        <v/>
      </c>
      <c r="AI1334" s="1" t="str">
        <f t="shared" si="1595"/>
        <v/>
      </c>
      <c r="AJ1334" s="1" t="str">
        <f t="shared" si="1596"/>
        <v/>
      </c>
      <c r="AL1334" s="167">
        <f t="shared" ref="AL1334:BE1334" si="1623">+IF($AE1334="CC",SUMIF($R1334:$V1334,AL$9,$R1353:$V1353),0)</f>
        <v>0</v>
      </c>
      <c r="AM1334" s="167">
        <f t="shared" si="1623"/>
        <v>0</v>
      </c>
      <c r="AN1334" s="167">
        <f t="shared" si="1623"/>
        <v>0</v>
      </c>
      <c r="AO1334" s="167">
        <f t="shared" si="1623"/>
        <v>0</v>
      </c>
      <c r="AP1334" s="167">
        <f t="shared" si="1623"/>
        <v>0</v>
      </c>
      <c r="AQ1334" s="167">
        <f t="shared" si="1623"/>
        <v>0</v>
      </c>
      <c r="AR1334" s="167">
        <f t="shared" si="1623"/>
        <v>0</v>
      </c>
      <c r="AS1334" s="167">
        <f t="shared" si="1623"/>
        <v>0</v>
      </c>
      <c r="AT1334" s="167">
        <f t="shared" si="1623"/>
        <v>0</v>
      </c>
      <c r="AU1334" s="167">
        <f t="shared" si="1623"/>
        <v>0</v>
      </c>
      <c r="AV1334" s="167">
        <f t="shared" si="1623"/>
        <v>0</v>
      </c>
      <c r="AW1334" s="167">
        <f t="shared" si="1623"/>
        <v>0</v>
      </c>
      <c r="AX1334" s="167">
        <f t="shared" si="1623"/>
        <v>0</v>
      </c>
      <c r="AY1334" s="167">
        <f t="shared" si="1623"/>
        <v>0</v>
      </c>
      <c r="AZ1334" s="167">
        <f t="shared" si="1623"/>
        <v>0</v>
      </c>
      <c r="BA1334" s="167">
        <f t="shared" si="1623"/>
        <v>0</v>
      </c>
      <c r="BB1334" s="167">
        <f t="shared" si="1623"/>
        <v>0</v>
      </c>
      <c r="BC1334" s="167">
        <f t="shared" si="1623"/>
        <v>0</v>
      </c>
      <c r="BD1334" s="167">
        <f t="shared" si="1623"/>
        <v>0</v>
      </c>
      <c r="BE1334" s="167">
        <f t="shared" si="1623"/>
        <v>0</v>
      </c>
      <c r="BG1334" s="167"/>
    </row>
    <row r="1335" spans="3:59" ht="15.75" thickBot="1">
      <c r="C1335" s="893"/>
      <c r="D1335" s="894"/>
      <c r="E1335" s="894"/>
      <c r="F1335" s="894"/>
      <c r="G1335" s="894"/>
      <c r="H1335" s="894"/>
      <c r="I1335" s="894"/>
      <c r="J1335" s="894"/>
      <c r="K1335" s="894"/>
      <c r="L1335" s="894"/>
      <c r="M1335" s="894"/>
      <c r="N1335" s="894"/>
      <c r="O1335" s="894"/>
      <c r="P1335" s="894"/>
      <c r="Q1335" s="894"/>
      <c r="R1335" s="894"/>
      <c r="S1335" s="894"/>
      <c r="T1335" s="894"/>
      <c r="U1335" s="894"/>
      <c r="V1335" s="894"/>
      <c r="W1335" s="894"/>
      <c r="X1335" s="894"/>
      <c r="Y1335" s="894"/>
      <c r="Z1335" s="894"/>
      <c r="AA1335" s="895"/>
      <c r="AE1335" s="1" t="str">
        <f t="shared" si="1567"/>
        <v/>
      </c>
      <c r="AF1335" s="1">
        <f t="shared" si="1593"/>
        <v>0</v>
      </c>
      <c r="AG1335" s="1">
        <f t="shared" ca="1" si="1598"/>
        <v>24</v>
      </c>
      <c r="AH1335" s="1" t="str">
        <f t="shared" si="1594"/>
        <v/>
      </c>
      <c r="AI1335" s="1" t="str">
        <f t="shared" si="1595"/>
        <v/>
      </c>
      <c r="AJ1335" s="1" t="str">
        <f t="shared" si="1596"/>
        <v/>
      </c>
      <c r="AL1335" s="167">
        <f t="shared" ref="AL1335:BE1335" si="1624">+IF($AE1335="CC",SUMIF($R1335:$V1335,AL$9,$R1354:$V1354),0)</f>
        <v>0</v>
      </c>
      <c r="AM1335" s="167">
        <f t="shared" si="1624"/>
        <v>0</v>
      </c>
      <c r="AN1335" s="167">
        <f t="shared" si="1624"/>
        <v>0</v>
      </c>
      <c r="AO1335" s="167">
        <f t="shared" si="1624"/>
        <v>0</v>
      </c>
      <c r="AP1335" s="167">
        <f t="shared" si="1624"/>
        <v>0</v>
      </c>
      <c r="AQ1335" s="167">
        <f t="shared" si="1624"/>
        <v>0</v>
      </c>
      <c r="AR1335" s="167">
        <f t="shared" si="1624"/>
        <v>0</v>
      </c>
      <c r="AS1335" s="167">
        <f t="shared" si="1624"/>
        <v>0</v>
      </c>
      <c r="AT1335" s="167">
        <f t="shared" si="1624"/>
        <v>0</v>
      </c>
      <c r="AU1335" s="167">
        <f t="shared" si="1624"/>
        <v>0</v>
      </c>
      <c r="AV1335" s="167">
        <f t="shared" si="1624"/>
        <v>0</v>
      </c>
      <c r="AW1335" s="167">
        <f t="shared" si="1624"/>
        <v>0</v>
      </c>
      <c r="AX1335" s="167">
        <f t="shared" si="1624"/>
        <v>0</v>
      </c>
      <c r="AY1335" s="167">
        <f t="shared" si="1624"/>
        <v>0</v>
      </c>
      <c r="AZ1335" s="167">
        <f t="shared" si="1624"/>
        <v>0</v>
      </c>
      <c r="BA1335" s="167">
        <f t="shared" si="1624"/>
        <v>0</v>
      </c>
      <c r="BB1335" s="167">
        <f t="shared" si="1624"/>
        <v>0</v>
      </c>
      <c r="BC1335" s="167">
        <f t="shared" si="1624"/>
        <v>0</v>
      </c>
      <c r="BD1335" s="167">
        <f t="shared" si="1624"/>
        <v>0</v>
      </c>
      <c r="BE1335" s="167">
        <f t="shared" si="1624"/>
        <v>0</v>
      </c>
      <c r="BG1335" s="167"/>
    </row>
    <row r="1336" spans="3:59" ht="14.25" customHeight="1">
      <c r="AE1336" s="1" t="str">
        <f t="shared" si="1567"/>
        <v/>
      </c>
      <c r="AF1336" s="1">
        <f t="shared" si="1593"/>
        <v>0</v>
      </c>
      <c r="AG1336" s="1">
        <f t="shared" ca="1" si="1598"/>
        <v>24</v>
      </c>
      <c r="AH1336" s="1" t="str">
        <f t="shared" si="1594"/>
        <v/>
      </c>
      <c r="AI1336" s="1" t="str">
        <f t="shared" si="1595"/>
        <v/>
      </c>
      <c r="AJ1336" s="1" t="str">
        <f t="shared" si="1596"/>
        <v/>
      </c>
      <c r="AL1336" s="167">
        <f t="shared" ref="AL1336:BE1336" si="1625">+IF($AE1336="CC",SUMIF($R1336:$V1336,AL$9,$R1355:$V1355),0)</f>
        <v>0</v>
      </c>
      <c r="AM1336" s="167">
        <f t="shared" si="1625"/>
        <v>0</v>
      </c>
      <c r="AN1336" s="167">
        <f t="shared" si="1625"/>
        <v>0</v>
      </c>
      <c r="AO1336" s="167">
        <f t="shared" si="1625"/>
        <v>0</v>
      </c>
      <c r="AP1336" s="167">
        <f t="shared" si="1625"/>
        <v>0</v>
      </c>
      <c r="AQ1336" s="167">
        <f t="shared" si="1625"/>
        <v>0</v>
      </c>
      <c r="AR1336" s="167">
        <f t="shared" si="1625"/>
        <v>0</v>
      </c>
      <c r="AS1336" s="167">
        <f t="shared" si="1625"/>
        <v>0</v>
      </c>
      <c r="AT1336" s="167">
        <f t="shared" si="1625"/>
        <v>0</v>
      </c>
      <c r="AU1336" s="167">
        <f t="shared" si="1625"/>
        <v>0</v>
      </c>
      <c r="AV1336" s="167">
        <f t="shared" si="1625"/>
        <v>0</v>
      </c>
      <c r="AW1336" s="167">
        <f t="shared" si="1625"/>
        <v>0</v>
      </c>
      <c r="AX1336" s="167">
        <f t="shared" si="1625"/>
        <v>0</v>
      </c>
      <c r="AY1336" s="167">
        <f t="shared" si="1625"/>
        <v>0</v>
      </c>
      <c r="AZ1336" s="167">
        <f t="shared" si="1625"/>
        <v>0</v>
      </c>
      <c r="BA1336" s="167">
        <f t="shared" si="1625"/>
        <v>0</v>
      </c>
      <c r="BB1336" s="167">
        <f t="shared" si="1625"/>
        <v>0</v>
      </c>
      <c r="BC1336" s="167">
        <f t="shared" si="1625"/>
        <v>0</v>
      </c>
      <c r="BD1336" s="167">
        <f t="shared" si="1625"/>
        <v>0</v>
      </c>
      <c r="BE1336" s="167">
        <f t="shared" si="1625"/>
        <v>0</v>
      </c>
      <c r="BG1336" s="167"/>
    </row>
    <row r="1337" spans="3:59" s="44" customFormat="1" ht="14.25" customHeight="1" thickBot="1">
      <c r="X1337" s="170"/>
      <c r="AE1337" s="1" t="str">
        <f t="shared" si="1567"/>
        <v/>
      </c>
      <c r="AF1337" s="1">
        <f t="shared" si="1593"/>
        <v>0</v>
      </c>
      <c r="AG1337" s="1">
        <f t="shared" ca="1" si="1598"/>
        <v>24</v>
      </c>
      <c r="AH1337" s="1" t="str">
        <f t="shared" si="1594"/>
        <v/>
      </c>
      <c r="AI1337" s="1" t="str">
        <f t="shared" si="1595"/>
        <v/>
      </c>
      <c r="AJ1337" s="1" t="str">
        <f t="shared" si="1596"/>
        <v/>
      </c>
      <c r="AL1337" s="167">
        <f t="shared" ref="AL1337:BE1337" si="1626">+IF($AE1337="CC",SUMIF($R1337:$V1337,AL$9,$R1356:$V1356),0)</f>
        <v>0</v>
      </c>
      <c r="AM1337" s="167">
        <f t="shared" si="1626"/>
        <v>0</v>
      </c>
      <c r="AN1337" s="167">
        <f t="shared" si="1626"/>
        <v>0</v>
      </c>
      <c r="AO1337" s="167">
        <f t="shared" si="1626"/>
        <v>0</v>
      </c>
      <c r="AP1337" s="167">
        <f t="shared" si="1626"/>
        <v>0</v>
      </c>
      <c r="AQ1337" s="167">
        <f t="shared" si="1626"/>
        <v>0</v>
      </c>
      <c r="AR1337" s="167">
        <f t="shared" si="1626"/>
        <v>0</v>
      </c>
      <c r="AS1337" s="167">
        <f t="shared" si="1626"/>
        <v>0</v>
      </c>
      <c r="AT1337" s="167">
        <f t="shared" si="1626"/>
        <v>0</v>
      </c>
      <c r="AU1337" s="167">
        <f t="shared" si="1626"/>
        <v>0</v>
      </c>
      <c r="AV1337" s="167">
        <f t="shared" si="1626"/>
        <v>0</v>
      </c>
      <c r="AW1337" s="167">
        <f t="shared" si="1626"/>
        <v>0</v>
      </c>
      <c r="AX1337" s="167">
        <f t="shared" si="1626"/>
        <v>0</v>
      </c>
      <c r="AY1337" s="167">
        <f t="shared" si="1626"/>
        <v>0</v>
      </c>
      <c r="AZ1337" s="167">
        <f t="shared" si="1626"/>
        <v>0</v>
      </c>
      <c r="BA1337" s="167">
        <f t="shared" si="1626"/>
        <v>0</v>
      </c>
      <c r="BB1337" s="167">
        <f t="shared" si="1626"/>
        <v>0</v>
      </c>
      <c r="BC1337" s="167">
        <f t="shared" si="1626"/>
        <v>0</v>
      </c>
      <c r="BD1337" s="167">
        <f t="shared" si="1626"/>
        <v>0</v>
      </c>
      <c r="BE1337" s="167">
        <f t="shared" si="1626"/>
        <v>0</v>
      </c>
      <c r="BG1337" s="170"/>
    </row>
    <row r="1338" spans="3:59" s="44" customFormat="1" ht="14.25" customHeight="1" thickBot="1">
      <c r="D1338" s="835">
        <f>+'Formulario 1'!$C$20</f>
        <v>0</v>
      </c>
      <c r="E1338" s="835"/>
      <c r="F1338" s="835"/>
      <c r="H1338" s="896"/>
      <c r="I1338" s="896"/>
      <c r="O1338" s="897" t="str">
        <f>+'Formulario 1'!$F$14</f>
        <v>Provincia:</v>
      </c>
      <c r="P1338" s="898"/>
      <c r="Q1338" s="899" t="str">
        <f>+'Formulario 1'!$G$14</f>
        <v>GUANACASTE</v>
      </c>
      <c r="R1338" s="900"/>
      <c r="S1338" s="900"/>
      <c r="T1338" s="900"/>
      <c r="U1338" s="901"/>
      <c r="V1338" s="902" t="s">
        <v>945</v>
      </c>
      <c r="W1338" s="903"/>
      <c r="X1338" s="906">
        <f>+'Formulario 1'!$C$16</f>
        <v>26780563</v>
      </c>
      <c r="Y1338" s="907"/>
      <c r="Z1338" s="908"/>
      <c r="AE1338" s="1" t="str">
        <f t="shared" si="1567"/>
        <v/>
      </c>
      <c r="AF1338" s="1">
        <f t="shared" si="1593"/>
        <v>0</v>
      </c>
      <c r="AG1338" s="1">
        <f t="shared" ca="1" si="1598"/>
        <v>24</v>
      </c>
      <c r="AH1338" s="1" t="str">
        <f t="shared" si="1594"/>
        <v/>
      </c>
      <c r="AI1338" s="1" t="str">
        <f t="shared" si="1595"/>
        <v/>
      </c>
      <c r="AJ1338" s="1" t="str">
        <f t="shared" si="1596"/>
        <v/>
      </c>
      <c r="AL1338" s="167">
        <f t="shared" ref="AL1338:BE1338" si="1627">+IF($AE1338="CC",SUMIF($R1338:$V1338,AL$9,$R1357:$V1357),0)</f>
        <v>0</v>
      </c>
      <c r="AM1338" s="167">
        <f t="shared" si="1627"/>
        <v>0</v>
      </c>
      <c r="AN1338" s="167">
        <f t="shared" si="1627"/>
        <v>0</v>
      </c>
      <c r="AO1338" s="167">
        <f t="shared" si="1627"/>
        <v>0</v>
      </c>
      <c r="AP1338" s="167">
        <f t="shared" si="1627"/>
        <v>0</v>
      </c>
      <c r="AQ1338" s="167">
        <f t="shared" si="1627"/>
        <v>0</v>
      </c>
      <c r="AR1338" s="167">
        <f t="shared" si="1627"/>
        <v>0</v>
      </c>
      <c r="AS1338" s="167">
        <f t="shared" si="1627"/>
        <v>0</v>
      </c>
      <c r="AT1338" s="167">
        <f t="shared" si="1627"/>
        <v>0</v>
      </c>
      <c r="AU1338" s="167">
        <f t="shared" si="1627"/>
        <v>0</v>
      </c>
      <c r="AV1338" s="167">
        <f t="shared" si="1627"/>
        <v>0</v>
      </c>
      <c r="AW1338" s="167">
        <f t="shared" si="1627"/>
        <v>0</v>
      </c>
      <c r="AX1338" s="167">
        <f t="shared" si="1627"/>
        <v>0</v>
      </c>
      <c r="AY1338" s="167">
        <f t="shared" si="1627"/>
        <v>0</v>
      </c>
      <c r="AZ1338" s="167">
        <f t="shared" si="1627"/>
        <v>0</v>
      </c>
      <c r="BA1338" s="167">
        <f t="shared" si="1627"/>
        <v>0</v>
      </c>
      <c r="BB1338" s="167">
        <f t="shared" si="1627"/>
        <v>0</v>
      </c>
      <c r="BC1338" s="167">
        <f t="shared" si="1627"/>
        <v>0</v>
      </c>
      <c r="BD1338" s="167">
        <f t="shared" si="1627"/>
        <v>0</v>
      </c>
      <c r="BE1338" s="167">
        <f t="shared" si="1627"/>
        <v>0</v>
      </c>
      <c r="BG1338" s="170"/>
    </row>
    <row r="1339" spans="3:59" s="44" customFormat="1" ht="14.25" customHeight="1">
      <c r="D1339" s="868" t="s">
        <v>946</v>
      </c>
      <c r="E1339" s="868"/>
      <c r="F1339" s="868"/>
      <c r="H1339" s="868" t="s">
        <v>947</v>
      </c>
      <c r="I1339" s="868"/>
      <c r="K1339" s="302" t="s">
        <v>948</v>
      </c>
      <c r="O1339" s="870" t="str">
        <f>+'Formulario 1'!$F$15</f>
        <v>Cantón:</v>
      </c>
      <c r="P1339" s="871"/>
      <c r="Q1339" s="872" t="str">
        <f>+'Formulario 1'!$G$15</f>
        <v>ABANGARES</v>
      </c>
      <c r="R1339" s="873"/>
      <c r="S1339" s="873"/>
      <c r="T1339" s="873"/>
      <c r="U1339" s="874"/>
      <c r="V1339" s="904"/>
      <c r="W1339" s="905"/>
      <c r="X1339" s="909" t="str">
        <f>IF('Formulario 1'!D1317="","",'Formulario 1'!D1317)</f>
        <v/>
      </c>
      <c r="Y1339" s="910"/>
      <c r="Z1339" s="911"/>
      <c r="AE1339" s="1" t="str">
        <f t="shared" si="1567"/>
        <v/>
      </c>
      <c r="AF1339" s="1">
        <f t="shared" si="1593"/>
        <v>0</v>
      </c>
      <c r="AG1339" s="1">
        <f t="shared" ca="1" si="1598"/>
        <v>24</v>
      </c>
      <c r="AH1339" s="1" t="str">
        <f t="shared" si="1594"/>
        <v/>
      </c>
      <c r="AI1339" s="1" t="str">
        <f t="shared" si="1595"/>
        <v/>
      </c>
      <c r="AJ1339" s="1" t="str">
        <f t="shared" si="1596"/>
        <v/>
      </c>
      <c r="AL1339" s="167">
        <f t="shared" ref="AL1339:BE1339" si="1628">+IF($AE1339="CC",SUMIF($R1339:$V1339,AL$9,$R1358:$V1358),0)</f>
        <v>0</v>
      </c>
      <c r="AM1339" s="167">
        <f t="shared" si="1628"/>
        <v>0</v>
      </c>
      <c r="AN1339" s="167">
        <f t="shared" si="1628"/>
        <v>0</v>
      </c>
      <c r="AO1339" s="167">
        <f t="shared" si="1628"/>
        <v>0</v>
      </c>
      <c r="AP1339" s="167">
        <f t="shared" si="1628"/>
        <v>0</v>
      </c>
      <c r="AQ1339" s="167">
        <f t="shared" si="1628"/>
        <v>0</v>
      </c>
      <c r="AR1339" s="167">
        <f t="shared" si="1628"/>
        <v>0</v>
      </c>
      <c r="AS1339" s="167">
        <f t="shared" si="1628"/>
        <v>0</v>
      </c>
      <c r="AT1339" s="167">
        <f t="shared" si="1628"/>
        <v>0</v>
      </c>
      <c r="AU1339" s="167">
        <f t="shared" si="1628"/>
        <v>0</v>
      </c>
      <c r="AV1339" s="167">
        <f t="shared" si="1628"/>
        <v>0</v>
      </c>
      <c r="AW1339" s="167">
        <f t="shared" si="1628"/>
        <v>0</v>
      </c>
      <c r="AX1339" s="167">
        <f t="shared" si="1628"/>
        <v>0</v>
      </c>
      <c r="AY1339" s="167">
        <f t="shared" si="1628"/>
        <v>0</v>
      </c>
      <c r="AZ1339" s="167">
        <f t="shared" si="1628"/>
        <v>0</v>
      </c>
      <c r="BA1339" s="167">
        <f t="shared" si="1628"/>
        <v>0</v>
      </c>
      <c r="BB1339" s="167">
        <f t="shared" si="1628"/>
        <v>0</v>
      </c>
      <c r="BC1339" s="167">
        <f t="shared" si="1628"/>
        <v>0</v>
      </c>
      <c r="BD1339" s="167">
        <f t="shared" si="1628"/>
        <v>0</v>
      </c>
      <c r="BE1339" s="167">
        <f t="shared" si="1628"/>
        <v>0</v>
      </c>
      <c r="BG1339" s="170"/>
    </row>
    <row r="1340" spans="3:59" s="44" customFormat="1" ht="14.25" customHeight="1">
      <c r="O1340" s="870" t="str">
        <f>+'Formulario 1'!$F$16</f>
        <v>Distrito:</v>
      </c>
      <c r="P1340" s="871"/>
      <c r="Q1340" s="872" t="str">
        <f>+'Formulario 1'!$G$16</f>
        <v>COLORADO</v>
      </c>
      <c r="R1340" s="873"/>
      <c r="S1340" s="873"/>
      <c r="T1340" s="873"/>
      <c r="U1340" s="874"/>
      <c r="V1340" s="875" t="s">
        <v>949</v>
      </c>
      <c r="W1340" s="876"/>
      <c r="X1340" s="879">
        <f>+'Formulario 1'!$C$17</f>
        <v>26780376</v>
      </c>
      <c r="Y1340" s="880"/>
      <c r="Z1340" s="881"/>
      <c r="AE1340" s="1" t="str">
        <f t="shared" si="1567"/>
        <v/>
      </c>
      <c r="AF1340" s="1">
        <f t="shared" si="1593"/>
        <v>0</v>
      </c>
      <c r="AG1340" s="1">
        <f t="shared" ca="1" si="1598"/>
        <v>24</v>
      </c>
      <c r="AH1340" s="1" t="str">
        <f t="shared" si="1594"/>
        <v/>
      </c>
      <c r="AI1340" s="1" t="str">
        <f t="shared" si="1595"/>
        <v/>
      </c>
      <c r="AJ1340" s="1" t="str">
        <f t="shared" si="1596"/>
        <v/>
      </c>
      <c r="AL1340" s="167">
        <f t="shared" ref="AL1340:BE1340" si="1629">+IF($AE1340="CC",SUMIF($R1340:$V1340,AL$9,$R1359:$V1359),0)</f>
        <v>0</v>
      </c>
      <c r="AM1340" s="167">
        <f t="shared" si="1629"/>
        <v>0</v>
      </c>
      <c r="AN1340" s="167">
        <f t="shared" si="1629"/>
        <v>0</v>
      </c>
      <c r="AO1340" s="167">
        <f t="shared" si="1629"/>
        <v>0</v>
      </c>
      <c r="AP1340" s="167">
        <f t="shared" si="1629"/>
        <v>0</v>
      </c>
      <c r="AQ1340" s="167">
        <f t="shared" si="1629"/>
        <v>0</v>
      </c>
      <c r="AR1340" s="167">
        <f t="shared" si="1629"/>
        <v>0</v>
      </c>
      <c r="AS1340" s="167">
        <f t="shared" si="1629"/>
        <v>0</v>
      </c>
      <c r="AT1340" s="167">
        <f t="shared" si="1629"/>
        <v>0</v>
      </c>
      <c r="AU1340" s="167">
        <f t="shared" si="1629"/>
        <v>0</v>
      </c>
      <c r="AV1340" s="167">
        <f t="shared" si="1629"/>
        <v>0</v>
      </c>
      <c r="AW1340" s="167">
        <f t="shared" si="1629"/>
        <v>0</v>
      </c>
      <c r="AX1340" s="167">
        <f t="shared" si="1629"/>
        <v>0</v>
      </c>
      <c r="AY1340" s="167">
        <f t="shared" si="1629"/>
        <v>0</v>
      </c>
      <c r="AZ1340" s="167">
        <f t="shared" si="1629"/>
        <v>0</v>
      </c>
      <c r="BA1340" s="167">
        <f t="shared" si="1629"/>
        <v>0</v>
      </c>
      <c r="BB1340" s="167">
        <f t="shared" si="1629"/>
        <v>0</v>
      </c>
      <c r="BC1340" s="167">
        <f t="shared" si="1629"/>
        <v>0</v>
      </c>
      <c r="BD1340" s="167">
        <f t="shared" si="1629"/>
        <v>0</v>
      </c>
      <c r="BE1340" s="167">
        <f t="shared" si="1629"/>
        <v>0</v>
      </c>
      <c r="BG1340" s="170"/>
    </row>
    <row r="1341" spans="3:59" ht="14.25" customHeight="1" thickBot="1">
      <c r="O1341" s="882" t="str">
        <f>+'Formulario 1'!$F$17</f>
        <v>Poblado:</v>
      </c>
      <c r="P1341" s="883"/>
      <c r="Q1341" s="884" t="str">
        <f>+'Formulario 1'!$G$17</f>
        <v>COLORADO</v>
      </c>
      <c r="R1341" s="885"/>
      <c r="S1341" s="885"/>
      <c r="T1341" s="885"/>
      <c r="U1341" s="886"/>
      <c r="V1341" s="877"/>
      <c r="W1341" s="878"/>
      <c r="X1341" s="887" t="str">
        <f>IF('Formulario 1'!D1318="","",'Formulario 1'!D1318)</f>
        <v/>
      </c>
      <c r="Y1341" s="888"/>
      <c r="Z1341" s="889"/>
      <c r="AE1341" s="1" t="str">
        <f t="shared" si="1567"/>
        <v/>
      </c>
      <c r="AF1341" s="1">
        <f t="shared" si="1593"/>
        <v>0</v>
      </c>
      <c r="AG1341" s="1">
        <f t="shared" ca="1" si="1598"/>
        <v>24</v>
      </c>
      <c r="AH1341" s="1" t="str">
        <f t="shared" si="1594"/>
        <v/>
      </c>
      <c r="AI1341" s="1" t="str">
        <f t="shared" si="1595"/>
        <v/>
      </c>
      <c r="AJ1341" s="1" t="str">
        <f t="shared" si="1596"/>
        <v/>
      </c>
      <c r="AL1341" s="167">
        <f t="shared" ref="AL1341:BE1341" si="1630">+IF($AE1341="CC",SUMIF($R1341:$V1341,AL$9,$R1360:$V1360),0)</f>
        <v>0</v>
      </c>
      <c r="AM1341" s="167">
        <f t="shared" si="1630"/>
        <v>0</v>
      </c>
      <c r="AN1341" s="167">
        <f t="shared" si="1630"/>
        <v>0</v>
      </c>
      <c r="AO1341" s="167">
        <f t="shared" si="1630"/>
        <v>0</v>
      </c>
      <c r="AP1341" s="167">
        <f t="shared" si="1630"/>
        <v>0</v>
      </c>
      <c r="AQ1341" s="167">
        <f t="shared" si="1630"/>
        <v>0</v>
      </c>
      <c r="AR1341" s="167">
        <f t="shared" si="1630"/>
        <v>0</v>
      </c>
      <c r="AS1341" s="167">
        <f t="shared" si="1630"/>
        <v>0</v>
      </c>
      <c r="AT1341" s="167">
        <f t="shared" si="1630"/>
        <v>0</v>
      </c>
      <c r="AU1341" s="167">
        <f t="shared" si="1630"/>
        <v>0</v>
      </c>
      <c r="AV1341" s="167">
        <f t="shared" si="1630"/>
        <v>0</v>
      </c>
      <c r="AW1341" s="167">
        <f t="shared" si="1630"/>
        <v>0</v>
      </c>
      <c r="AX1341" s="167">
        <f t="shared" si="1630"/>
        <v>0</v>
      </c>
      <c r="AY1341" s="167">
        <f t="shared" si="1630"/>
        <v>0</v>
      </c>
      <c r="AZ1341" s="167">
        <f t="shared" si="1630"/>
        <v>0</v>
      </c>
      <c r="BA1341" s="167">
        <f t="shared" si="1630"/>
        <v>0</v>
      </c>
      <c r="BB1341" s="167">
        <f t="shared" si="1630"/>
        <v>0</v>
      </c>
      <c r="BC1341" s="167">
        <f t="shared" si="1630"/>
        <v>0</v>
      </c>
      <c r="BD1341" s="167">
        <f t="shared" si="1630"/>
        <v>0</v>
      </c>
      <c r="BE1341" s="167">
        <f t="shared" si="1630"/>
        <v>0</v>
      </c>
      <c r="BG1341" s="167"/>
    </row>
    <row r="1342" spans="3:59" ht="14.25" customHeight="1">
      <c r="X1342" s="171"/>
      <c r="Y1342" s="45"/>
      <c r="AE1342" s="1" t="str">
        <f t="shared" si="1567"/>
        <v/>
      </c>
      <c r="AF1342" s="1">
        <f t="shared" si="1593"/>
        <v>0</v>
      </c>
      <c r="AG1342" s="1">
        <f t="shared" ca="1" si="1598"/>
        <v>24</v>
      </c>
      <c r="AH1342" s="1" t="str">
        <f t="shared" si="1594"/>
        <v/>
      </c>
      <c r="AI1342" s="1" t="str">
        <f t="shared" si="1595"/>
        <v/>
      </c>
      <c r="AJ1342" s="1" t="str">
        <f t="shared" si="1596"/>
        <v/>
      </c>
      <c r="AL1342" s="167">
        <f t="shared" ref="AL1342:BE1342" si="1631">+IF($AE1342="CC",SUMIF($R1342:$V1342,AL$9,$R1361:$V1361),0)</f>
        <v>0</v>
      </c>
      <c r="AM1342" s="167">
        <f t="shared" si="1631"/>
        <v>0</v>
      </c>
      <c r="AN1342" s="167">
        <f t="shared" si="1631"/>
        <v>0</v>
      </c>
      <c r="AO1342" s="167">
        <f t="shared" si="1631"/>
        <v>0</v>
      </c>
      <c r="AP1342" s="167">
        <f t="shared" si="1631"/>
        <v>0</v>
      </c>
      <c r="AQ1342" s="167">
        <f t="shared" si="1631"/>
        <v>0</v>
      </c>
      <c r="AR1342" s="167">
        <f t="shared" si="1631"/>
        <v>0</v>
      </c>
      <c r="AS1342" s="167">
        <f t="shared" si="1631"/>
        <v>0</v>
      </c>
      <c r="AT1342" s="167">
        <f t="shared" si="1631"/>
        <v>0</v>
      </c>
      <c r="AU1342" s="167">
        <f t="shared" si="1631"/>
        <v>0</v>
      </c>
      <c r="AV1342" s="167">
        <f t="shared" si="1631"/>
        <v>0</v>
      </c>
      <c r="AW1342" s="167">
        <f t="shared" si="1631"/>
        <v>0</v>
      </c>
      <c r="AX1342" s="167">
        <f t="shared" si="1631"/>
        <v>0</v>
      </c>
      <c r="AY1342" s="167">
        <f t="shared" si="1631"/>
        <v>0</v>
      </c>
      <c r="AZ1342" s="167">
        <f t="shared" si="1631"/>
        <v>0</v>
      </c>
      <c r="BA1342" s="167">
        <f t="shared" si="1631"/>
        <v>0</v>
      </c>
      <c r="BB1342" s="167">
        <f t="shared" si="1631"/>
        <v>0</v>
      </c>
      <c r="BC1342" s="167">
        <f t="shared" si="1631"/>
        <v>0</v>
      </c>
      <c r="BD1342" s="167">
        <f t="shared" si="1631"/>
        <v>0</v>
      </c>
      <c r="BE1342" s="167">
        <f t="shared" si="1631"/>
        <v>0</v>
      </c>
      <c r="BG1342" s="167"/>
    </row>
    <row r="1343" spans="3:59" ht="14.25" customHeight="1" thickBot="1">
      <c r="D1343" s="835"/>
      <c r="E1343" s="835"/>
      <c r="F1343" s="835"/>
      <c r="G1343" s="44"/>
      <c r="H1343" s="835"/>
      <c r="I1343" s="835"/>
      <c r="J1343" s="44"/>
      <c r="K1343" s="44"/>
      <c r="AE1343" s="1" t="str">
        <f t="shared" si="1567"/>
        <v/>
      </c>
      <c r="AF1343" s="1">
        <f t="shared" si="1593"/>
        <v>0</v>
      </c>
      <c r="AG1343" s="1">
        <f t="shared" ca="1" si="1598"/>
        <v>24</v>
      </c>
      <c r="AH1343" s="1" t="str">
        <f t="shared" si="1594"/>
        <v/>
      </c>
      <c r="AI1343" s="1" t="str">
        <f t="shared" si="1595"/>
        <v/>
      </c>
      <c r="AJ1343" s="1" t="str">
        <f t="shared" si="1596"/>
        <v/>
      </c>
      <c r="AL1343" s="167">
        <f t="shared" ref="AL1343:BE1343" si="1632">+IF($AE1343="CC",SUMIF($R1343:$V1343,AL$9,$R1362:$V1362),0)</f>
        <v>0</v>
      </c>
      <c r="AM1343" s="167">
        <f t="shared" si="1632"/>
        <v>0</v>
      </c>
      <c r="AN1343" s="167">
        <f t="shared" si="1632"/>
        <v>0</v>
      </c>
      <c r="AO1343" s="167">
        <f t="shared" si="1632"/>
        <v>0</v>
      </c>
      <c r="AP1343" s="167">
        <f t="shared" si="1632"/>
        <v>0</v>
      </c>
      <c r="AQ1343" s="167">
        <f t="shared" si="1632"/>
        <v>0</v>
      </c>
      <c r="AR1343" s="167">
        <f t="shared" si="1632"/>
        <v>0</v>
      </c>
      <c r="AS1343" s="167">
        <f t="shared" si="1632"/>
        <v>0</v>
      </c>
      <c r="AT1343" s="167">
        <f t="shared" si="1632"/>
        <v>0</v>
      </c>
      <c r="AU1343" s="167">
        <f t="shared" si="1632"/>
        <v>0</v>
      </c>
      <c r="AV1343" s="167">
        <f t="shared" si="1632"/>
        <v>0</v>
      </c>
      <c r="AW1343" s="167">
        <f t="shared" si="1632"/>
        <v>0</v>
      </c>
      <c r="AX1343" s="167">
        <f t="shared" si="1632"/>
        <v>0</v>
      </c>
      <c r="AY1343" s="167">
        <f t="shared" si="1632"/>
        <v>0</v>
      </c>
      <c r="AZ1343" s="167">
        <f t="shared" si="1632"/>
        <v>0</v>
      </c>
      <c r="BA1343" s="167">
        <f t="shared" si="1632"/>
        <v>0</v>
      </c>
      <c r="BB1343" s="167">
        <f t="shared" si="1632"/>
        <v>0</v>
      </c>
      <c r="BC1343" s="167">
        <f t="shared" si="1632"/>
        <v>0</v>
      </c>
      <c r="BD1343" s="167">
        <f t="shared" si="1632"/>
        <v>0</v>
      </c>
      <c r="BE1343" s="167">
        <f t="shared" si="1632"/>
        <v>0</v>
      </c>
      <c r="BG1343" s="167"/>
    </row>
    <row r="1344" spans="3:59" ht="14.25" customHeight="1">
      <c r="D1344" s="868" t="s">
        <v>950</v>
      </c>
      <c r="E1344" s="868"/>
      <c r="F1344" s="868"/>
      <c r="G1344" s="44"/>
      <c r="H1344" s="868" t="s">
        <v>951</v>
      </c>
      <c r="I1344" s="868"/>
      <c r="J1344" s="44"/>
      <c r="K1344" s="302" t="s">
        <v>948</v>
      </c>
      <c r="Z1344" s="800" t="s">
        <v>1165</v>
      </c>
      <c r="AA1344" s="800"/>
      <c r="AB1344" s="800"/>
      <c r="AE1344" s="1" t="str">
        <f t="shared" si="1567"/>
        <v/>
      </c>
      <c r="AF1344" s="1">
        <f t="shared" si="1593"/>
        <v>0</v>
      </c>
      <c r="AG1344" s="1">
        <f t="shared" ca="1" si="1598"/>
        <v>24</v>
      </c>
      <c r="AH1344" s="1" t="str">
        <f t="shared" si="1594"/>
        <v/>
      </c>
      <c r="AI1344" s="1" t="str">
        <f t="shared" si="1595"/>
        <v/>
      </c>
      <c r="AJ1344" s="1" t="str">
        <f t="shared" si="1596"/>
        <v/>
      </c>
      <c r="AL1344" s="167">
        <f t="shared" ref="AL1344:BE1344" si="1633">+IF($AE1344="CC",SUMIF($R1344:$V1344,AL$9,$R1363:$V1363),0)</f>
        <v>0</v>
      </c>
      <c r="AM1344" s="167">
        <f t="shared" si="1633"/>
        <v>0</v>
      </c>
      <c r="AN1344" s="167">
        <f t="shared" si="1633"/>
        <v>0</v>
      </c>
      <c r="AO1344" s="167">
        <f t="shared" si="1633"/>
        <v>0</v>
      </c>
      <c r="AP1344" s="167">
        <f t="shared" si="1633"/>
        <v>0</v>
      </c>
      <c r="AQ1344" s="167">
        <f t="shared" si="1633"/>
        <v>0</v>
      </c>
      <c r="AR1344" s="167">
        <f t="shared" si="1633"/>
        <v>0</v>
      </c>
      <c r="AS1344" s="167">
        <f t="shared" si="1633"/>
        <v>0</v>
      </c>
      <c r="AT1344" s="167">
        <f t="shared" si="1633"/>
        <v>0</v>
      </c>
      <c r="AU1344" s="167">
        <f t="shared" si="1633"/>
        <v>0</v>
      </c>
      <c r="AV1344" s="167">
        <f t="shared" si="1633"/>
        <v>0</v>
      </c>
      <c r="AW1344" s="167">
        <f t="shared" si="1633"/>
        <v>0</v>
      </c>
      <c r="AX1344" s="167">
        <f t="shared" si="1633"/>
        <v>0</v>
      </c>
      <c r="AY1344" s="167">
        <f t="shared" si="1633"/>
        <v>0</v>
      </c>
      <c r="AZ1344" s="167">
        <f t="shared" si="1633"/>
        <v>0</v>
      </c>
      <c r="BA1344" s="167">
        <f t="shared" si="1633"/>
        <v>0</v>
      </c>
      <c r="BB1344" s="167">
        <f t="shared" si="1633"/>
        <v>0</v>
      </c>
      <c r="BC1344" s="167">
        <f t="shared" si="1633"/>
        <v>0</v>
      </c>
      <c r="BD1344" s="167">
        <f t="shared" si="1633"/>
        <v>0</v>
      </c>
      <c r="BE1344" s="167">
        <f t="shared" si="1633"/>
        <v>0</v>
      </c>
      <c r="BG1344" s="167"/>
    </row>
    <row r="1345" spans="1:59" ht="18">
      <c r="A1345" s="160">
        <f>+A1289+1</f>
        <v>25</v>
      </c>
      <c r="B1345" s="159">
        <f>+LOOKUP(A1345,'Hoja de Cálculo'!$S$20:$S$45,'Hoja de Cálculo'!$T$20:$T$45)</f>
        <v>19</v>
      </c>
      <c r="C1345" s="971" t="s">
        <v>66</v>
      </c>
      <c r="D1345" s="971"/>
      <c r="E1345" s="971"/>
      <c r="F1345" s="971"/>
      <c r="G1345" s="971"/>
      <c r="H1345" s="971"/>
      <c r="I1345" s="971"/>
      <c r="J1345" s="971"/>
      <c r="K1345" s="971"/>
      <c r="L1345" s="971"/>
      <c r="M1345" s="971"/>
      <c r="N1345" s="971"/>
      <c r="O1345" s="971"/>
      <c r="P1345" s="971"/>
      <c r="Q1345" s="971"/>
      <c r="R1345" s="971"/>
      <c r="S1345" s="971"/>
      <c r="T1345" s="971"/>
      <c r="U1345" s="971"/>
      <c r="V1345" s="971"/>
      <c r="W1345" s="971"/>
      <c r="X1345" s="971"/>
      <c r="Y1345" s="971"/>
      <c r="Z1345" s="971"/>
      <c r="AA1345" s="971"/>
      <c r="AE1345" s="1" t="str">
        <f t="shared" si="1567"/>
        <v/>
      </c>
      <c r="AF1345" s="1">
        <f t="shared" si="1593"/>
        <v>0</v>
      </c>
      <c r="AG1345" s="1">
        <f t="shared" ca="1" si="1598"/>
        <v>24</v>
      </c>
      <c r="AH1345" s="1" t="str">
        <f t="shared" si="1594"/>
        <v/>
      </c>
      <c r="AI1345" s="1" t="str">
        <f t="shared" si="1595"/>
        <v/>
      </c>
      <c r="AJ1345" s="1" t="str">
        <f t="shared" si="1596"/>
        <v/>
      </c>
      <c r="AL1345" s="167">
        <f t="shared" ref="AL1345:BE1345" si="1634">+IF($AE1345="CC",SUMIF($R1345:$V1345,AL$9,$R1364:$V1364),0)</f>
        <v>0</v>
      </c>
      <c r="AM1345" s="167">
        <f t="shared" si="1634"/>
        <v>0</v>
      </c>
      <c r="AN1345" s="167">
        <f t="shared" si="1634"/>
        <v>0</v>
      </c>
      <c r="AO1345" s="167">
        <f t="shared" si="1634"/>
        <v>0</v>
      </c>
      <c r="AP1345" s="167">
        <f t="shared" si="1634"/>
        <v>0</v>
      </c>
      <c r="AQ1345" s="167">
        <f t="shared" si="1634"/>
        <v>0</v>
      </c>
      <c r="AR1345" s="167">
        <f t="shared" si="1634"/>
        <v>0</v>
      </c>
      <c r="AS1345" s="167">
        <f t="shared" si="1634"/>
        <v>0</v>
      </c>
      <c r="AT1345" s="167">
        <f t="shared" si="1634"/>
        <v>0</v>
      </c>
      <c r="AU1345" s="167">
        <f t="shared" si="1634"/>
        <v>0</v>
      </c>
      <c r="AV1345" s="167">
        <f t="shared" si="1634"/>
        <v>0</v>
      </c>
      <c r="AW1345" s="167">
        <f t="shared" si="1634"/>
        <v>0</v>
      </c>
      <c r="AX1345" s="167">
        <f t="shared" si="1634"/>
        <v>0</v>
      </c>
      <c r="AY1345" s="167">
        <f t="shared" si="1634"/>
        <v>0</v>
      </c>
      <c r="AZ1345" s="167">
        <f t="shared" si="1634"/>
        <v>0</v>
      </c>
      <c r="BA1345" s="167">
        <f t="shared" si="1634"/>
        <v>0</v>
      </c>
      <c r="BB1345" s="167">
        <f t="shared" si="1634"/>
        <v>0</v>
      </c>
      <c r="BC1345" s="167">
        <f t="shared" si="1634"/>
        <v>0</v>
      </c>
      <c r="BD1345" s="167">
        <f t="shared" si="1634"/>
        <v>0</v>
      </c>
      <c r="BE1345" s="167">
        <f t="shared" si="1634"/>
        <v>0</v>
      </c>
      <c r="BG1345" s="167"/>
    </row>
    <row r="1346" spans="1:59" ht="16.5">
      <c r="C1346" s="963" t="s">
        <v>921</v>
      </c>
      <c r="D1346" s="963"/>
      <c r="E1346" s="963"/>
      <c r="F1346" s="963"/>
      <c r="G1346" s="963"/>
      <c r="H1346" s="963"/>
      <c r="I1346" s="963"/>
      <c r="J1346" s="963"/>
      <c r="K1346" s="963"/>
      <c r="L1346" s="963"/>
      <c r="M1346" s="963"/>
      <c r="N1346" s="963"/>
      <c r="O1346" s="963"/>
      <c r="P1346" s="963"/>
      <c r="Q1346" s="963"/>
      <c r="R1346" s="963"/>
      <c r="S1346" s="963"/>
      <c r="T1346" s="963"/>
      <c r="U1346" s="963"/>
      <c r="V1346" s="963"/>
      <c r="W1346" s="963"/>
      <c r="X1346" s="963"/>
      <c r="Y1346" s="963"/>
      <c r="Z1346" s="963"/>
      <c r="AA1346" s="963"/>
      <c r="AE1346" s="1" t="str">
        <f t="shared" si="1567"/>
        <v/>
      </c>
      <c r="AF1346" s="1">
        <f t="shared" si="1593"/>
        <v>0</v>
      </c>
      <c r="AG1346" s="1">
        <f t="shared" ca="1" si="1598"/>
        <v>24</v>
      </c>
      <c r="AH1346" s="1" t="str">
        <f t="shared" si="1594"/>
        <v/>
      </c>
      <c r="AI1346" s="1" t="str">
        <f t="shared" si="1595"/>
        <v/>
      </c>
      <c r="AJ1346" s="1" t="str">
        <f t="shared" si="1596"/>
        <v/>
      </c>
      <c r="AL1346" s="167">
        <f t="shared" ref="AL1346:BE1346" si="1635">+IF($AE1346="CC",SUMIF($R1346:$V1346,AL$9,$R1365:$V1365),0)</f>
        <v>0</v>
      </c>
      <c r="AM1346" s="167">
        <f t="shared" si="1635"/>
        <v>0</v>
      </c>
      <c r="AN1346" s="167">
        <f t="shared" si="1635"/>
        <v>0</v>
      </c>
      <c r="AO1346" s="167">
        <f t="shared" si="1635"/>
        <v>0</v>
      </c>
      <c r="AP1346" s="167">
        <f t="shared" si="1635"/>
        <v>0</v>
      </c>
      <c r="AQ1346" s="167">
        <f t="shared" si="1635"/>
        <v>0</v>
      </c>
      <c r="AR1346" s="167">
        <f t="shared" si="1635"/>
        <v>0</v>
      </c>
      <c r="AS1346" s="167">
        <f t="shared" si="1635"/>
        <v>0</v>
      </c>
      <c r="AT1346" s="167">
        <f t="shared" si="1635"/>
        <v>0</v>
      </c>
      <c r="AU1346" s="167">
        <f t="shared" si="1635"/>
        <v>0</v>
      </c>
      <c r="AV1346" s="167">
        <f t="shared" si="1635"/>
        <v>0</v>
      </c>
      <c r="AW1346" s="167">
        <f t="shared" si="1635"/>
        <v>0</v>
      </c>
      <c r="AX1346" s="167">
        <f t="shared" si="1635"/>
        <v>0</v>
      </c>
      <c r="AY1346" s="167">
        <f t="shared" si="1635"/>
        <v>0</v>
      </c>
      <c r="AZ1346" s="167">
        <f t="shared" si="1635"/>
        <v>0</v>
      </c>
      <c r="BA1346" s="167">
        <f t="shared" si="1635"/>
        <v>0</v>
      </c>
      <c r="BB1346" s="167">
        <f t="shared" si="1635"/>
        <v>0</v>
      </c>
      <c r="BC1346" s="167">
        <f t="shared" si="1635"/>
        <v>0</v>
      </c>
      <c r="BD1346" s="167">
        <f t="shared" si="1635"/>
        <v>0</v>
      </c>
      <c r="BE1346" s="167">
        <f t="shared" si="1635"/>
        <v>0</v>
      </c>
      <c r="BG1346" s="167"/>
    </row>
    <row r="1347" spans="1:59" ht="16.5">
      <c r="C1347" s="963" t="s">
        <v>922</v>
      </c>
      <c r="D1347" s="963"/>
      <c r="E1347" s="963"/>
      <c r="F1347" s="963"/>
      <c r="G1347" s="963"/>
      <c r="H1347" s="963"/>
      <c r="I1347" s="963"/>
      <c r="J1347" s="963"/>
      <c r="K1347" s="963"/>
      <c r="L1347" s="963"/>
      <c r="M1347" s="963"/>
      <c r="N1347" s="963"/>
      <c r="O1347" s="963"/>
      <c r="P1347" s="963"/>
      <c r="Q1347" s="963"/>
      <c r="R1347" s="963"/>
      <c r="S1347" s="963"/>
      <c r="T1347" s="963"/>
      <c r="U1347" s="963"/>
      <c r="V1347" s="963"/>
      <c r="W1347" s="963"/>
      <c r="X1347" s="963"/>
      <c r="Y1347" s="963"/>
      <c r="Z1347" s="963"/>
      <c r="AA1347" s="963"/>
      <c r="AE1347" s="1" t="str">
        <f t="shared" si="1567"/>
        <v/>
      </c>
      <c r="AF1347" s="1">
        <f t="shared" si="1593"/>
        <v>0</v>
      </c>
      <c r="AG1347" s="1">
        <f t="shared" ca="1" si="1598"/>
        <v>24</v>
      </c>
      <c r="AH1347" s="1" t="str">
        <f t="shared" si="1594"/>
        <v/>
      </c>
      <c r="AI1347" s="1" t="str">
        <f t="shared" si="1595"/>
        <v/>
      </c>
      <c r="AJ1347" s="1" t="str">
        <f t="shared" si="1596"/>
        <v/>
      </c>
      <c r="AL1347" s="167">
        <f t="shared" ref="AL1347:BE1347" si="1636">+IF($AE1347="CC",SUMIF($R1347:$V1347,AL$9,$R1366:$V1366),0)</f>
        <v>0</v>
      </c>
      <c r="AM1347" s="167">
        <f t="shared" si="1636"/>
        <v>0</v>
      </c>
      <c r="AN1347" s="167">
        <f t="shared" si="1636"/>
        <v>0</v>
      </c>
      <c r="AO1347" s="167">
        <f t="shared" si="1636"/>
        <v>0</v>
      </c>
      <c r="AP1347" s="167">
        <f t="shared" si="1636"/>
        <v>0</v>
      </c>
      <c r="AQ1347" s="167">
        <f t="shared" si="1636"/>
        <v>0</v>
      </c>
      <c r="AR1347" s="167">
        <f t="shared" si="1636"/>
        <v>0</v>
      </c>
      <c r="AS1347" s="167">
        <f t="shared" si="1636"/>
        <v>0</v>
      </c>
      <c r="AT1347" s="167">
        <f t="shared" si="1636"/>
        <v>0</v>
      </c>
      <c r="AU1347" s="167">
        <f t="shared" si="1636"/>
        <v>0</v>
      </c>
      <c r="AV1347" s="167">
        <f t="shared" si="1636"/>
        <v>0</v>
      </c>
      <c r="AW1347" s="167">
        <f t="shared" si="1636"/>
        <v>0</v>
      </c>
      <c r="AX1347" s="167">
        <f t="shared" si="1636"/>
        <v>0</v>
      </c>
      <c r="AY1347" s="167">
        <f t="shared" si="1636"/>
        <v>0</v>
      </c>
      <c r="AZ1347" s="167">
        <f t="shared" si="1636"/>
        <v>0</v>
      </c>
      <c r="BA1347" s="167">
        <f t="shared" si="1636"/>
        <v>0</v>
      </c>
      <c r="BB1347" s="167">
        <f t="shared" si="1636"/>
        <v>0</v>
      </c>
      <c r="BC1347" s="167">
        <f t="shared" si="1636"/>
        <v>0</v>
      </c>
      <c r="BD1347" s="167">
        <f t="shared" si="1636"/>
        <v>0</v>
      </c>
      <c r="BE1347" s="167">
        <f t="shared" si="1636"/>
        <v>0</v>
      </c>
      <c r="BG1347" s="167"/>
    </row>
    <row r="1348" spans="1:59" ht="16.5">
      <c r="C1348" s="963" t="s">
        <v>952</v>
      </c>
      <c r="D1348" s="963"/>
      <c r="E1348" s="963"/>
      <c r="F1348" s="963"/>
      <c r="G1348" s="963"/>
      <c r="H1348" s="963"/>
      <c r="I1348" s="963"/>
      <c r="J1348" s="963"/>
      <c r="K1348" s="963"/>
      <c r="L1348" s="963"/>
      <c r="M1348" s="963"/>
      <c r="N1348" s="963"/>
      <c r="O1348" s="963"/>
      <c r="P1348" s="963"/>
      <c r="Q1348" s="963"/>
      <c r="R1348" s="963"/>
      <c r="S1348" s="963"/>
      <c r="T1348" s="963"/>
      <c r="U1348" s="963"/>
      <c r="V1348" s="963"/>
      <c r="W1348" s="963"/>
      <c r="X1348" s="963"/>
      <c r="Y1348" s="963"/>
      <c r="Z1348" s="963"/>
      <c r="AA1348" s="963"/>
      <c r="AE1348" s="1" t="str">
        <f t="shared" si="1567"/>
        <v/>
      </c>
      <c r="AF1348" s="1">
        <f t="shared" si="1593"/>
        <v>0</v>
      </c>
      <c r="AG1348" s="1">
        <f t="shared" ca="1" si="1598"/>
        <v>24</v>
      </c>
      <c r="AH1348" s="1" t="str">
        <f t="shared" si="1594"/>
        <v/>
      </c>
      <c r="AI1348" s="1" t="str">
        <f t="shared" si="1595"/>
        <v/>
      </c>
      <c r="AJ1348" s="1" t="str">
        <f t="shared" si="1596"/>
        <v/>
      </c>
      <c r="AL1348" s="167">
        <f t="shared" ref="AL1348:BE1348" si="1637">+IF($AE1348="CC",SUMIF($R1348:$V1348,AL$9,$R1367:$V1367),0)</f>
        <v>0</v>
      </c>
      <c r="AM1348" s="167">
        <f t="shared" si="1637"/>
        <v>0</v>
      </c>
      <c r="AN1348" s="167">
        <f t="shared" si="1637"/>
        <v>0</v>
      </c>
      <c r="AO1348" s="167">
        <f t="shared" si="1637"/>
        <v>0</v>
      </c>
      <c r="AP1348" s="167">
        <f t="shared" si="1637"/>
        <v>0</v>
      </c>
      <c r="AQ1348" s="167">
        <f t="shared" si="1637"/>
        <v>0</v>
      </c>
      <c r="AR1348" s="167">
        <f t="shared" si="1637"/>
        <v>0</v>
      </c>
      <c r="AS1348" s="167">
        <f t="shared" si="1637"/>
        <v>0</v>
      </c>
      <c r="AT1348" s="167">
        <f t="shared" si="1637"/>
        <v>0</v>
      </c>
      <c r="AU1348" s="167">
        <f t="shared" si="1637"/>
        <v>0</v>
      </c>
      <c r="AV1348" s="167">
        <f t="shared" si="1637"/>
        <v>0</v>
      </c>
      <c r="AW1348" s="167">
        <f t="shared" si="1637"/>
        <v>0</v>
      </c>
      <c r="AX1348" s="167">
        <f t="shared" si="1637"/>
        <v>0</v>
      </c>
      <c r="AY1348" s="167">
        <f t="shared" si="1637"/>
        <v>0</v>
      </c>
      <c r="AZ1348" s="167">
        <f t="shared" si="1637"/>
        <v>0</v>
      </c>
      <c r="BA1348" s="167">
        <f t="shared" si="1637"/>
        <v>0</v>
      </c>
      <c r="BB1348" s="167">
        <f t="shared" si="1637"/>
        <v>0</v>
      </c>
      <c r="BC1348" s="167">
        <f t="shared" si="1637"/>
        <v>0</v>
      </c>
      <c r="BD1348" s="167">
        <f t="shared" si="1637"/>
        <v>0</v>
      </c>
      <c r="BE1348" s="167">
        <f t="shared" si="1637"/>
        <v>0</v>
      </c>
      <c r="BG1348" s="167"/>
    </row>
    <row r="1349" spans="1:59" ht="15.75" thickBot="1">
      <c r="C1349" s="86"/>
      <c r="D1349" s="86"/>
      <c r="E1349" s="86"/>
      <c r="F1349" s="86"/>
      <c r="G1349" s="87"/>
      <c r="H1349" s="87"/>
      <c r="I1349" s="86"/>
      <c r="J1349" s="86"/>
      <c r="K1349" s="86"/>
      <c r="L1349" s="86"/>
      <c r="M1349" s="86"/>
      <c r="N1349" s="88"/>
      <c r="O1349" s="86"/>
      <c r="P1349" s="86"/>
      <c r="Q1349" s="86"/>
      <c r="R1349" s="86"/>
      <c r="S1349" s="86"/>
      <c r="T1349" s="86"/>
      <c r="U1349" s="86"/>
      <c r="V1349" s="86"/>
      <c r="W1349" s="86"/>
      <c r="X1349" s="165"/>
      <c r="Y1349" s="86"/>
      <c r="Z1349" s="86"/>
      <c r="AA1349" s="86"/>
      <c r="AE1349" s="1" t="str">
        <f t="shared" si="1567"/>
        <v/>
      </c>
      <c r="AF1349" s="1">
        <f t="shared" si="1593"/>
        <v>0</v>
      </c>
      <c r="AG1349" s="1">
        <f t="shared" ca="1" si="1598"/>
        <v>24</v>
      </c>
      <c r="AH1349" s="1" t="str">
        <f t="shared" si="1594"/>
        <v/>
      </c>
      <c r="AI1349" s="1" t="str">
        <f t="shared" si="1595"/>
        <v/>
      </c>
      <c r="AJ1349" s="1" t="str">
        <f t="shared" si="1596"/>
        <v/>
      </c>
      <c r="AL1349" s="167">
        <f t="shared" ref="AL1349:BE1349" si="1638">+IF($AE1349="CC",SUMIF($R1349:$V1349,AL$9,$R1368:$V1368),0)</f>
        <v>0</v>
      </c>
      <c r="AM1349" s="167">
        <f t="shared" si="1638"/>
        <v>0</v>
      </c>
      <c r="AN1349" s="167">
        <f t="shared" si="1638"/>
        <v>0</v>
      </c>
      <c r="AO1349" s="167">
        <f t="shared" si="1638"/>
        <v>0</v>
      </c>
      <c r="AP1349" s="167">
        <f t="shared" si="1638"/>
        <v>0</v>
      </c>
      <c r="AQ1349" s="167">
        <f t="shared" si="1638"/>
        <v>0</v>
      </c>
      <c r="AR1349" s="167">
        <f t="shared" si="1638"/>
        <v>0</v>
      </c>
      <c r="AS1349" s="167">
        <f t="shared" si="1638"/>
        <v>0</v>
      </c>
      <c r="AT1349" s="167">
        <f t="shared" si="1638"/>
        <v>0</v>
      </c>
      <c r="AU1349" s="167">
        <f t="shared" si="1638"/>
        <v>0</v>
      </c>
      <c r="AV1349" s="167">
        <f t="shared" si="1638"/>
        <v>0</v>
      </c>
      <c r="AW1349" s="167">
        <f t="shared" si="1638"/>
        <v>0</v>
      </c>
      <c r="AX1349" s="167">
        <f t="shared" si="1638"/>
        <v>0</v>
      </c>
      <c r="AY1349" s="167">
        <f t="shared" si="1638"/>
        <v>0</v>
      </c>
      <c r="AZ1349" s="167">
        <f t="shared" si="1638"/>
        <v>0</v>
      </c>
      <c r="BA1349" s="167">
        <f t="shared" si="1638"/>
        <v>0</v>
      </c>
      <c r="BB1349" s="167">
        <f t="shared" si="1638"/>
        <v>0</v>
      </c>
      <c r="BC1349" s="167">
        <f t="shared" si="1638"/>
        <v>0</v>
      </c>
      <c r="BD1349" s="167">
        <f t="shared" si="1638"/>
        <v>0</v>
      </c>
      <c r="BE1349" s="167">
        <f t="shared" si="1638"/>
        <v>0</v>
      </c>
      <c r="BG1349" s="167"/>
    </row>
    <row r="1350" spans="1:59" ht="15.75" thickBot="1">
      <c r="C1350" s="964" t="s">
        <v>953</v>
      </c>
      <c r="D1350" s="965"/>
      <c r="E1350" s="966" t="str">
        <f>+'Formulario 1'!$D$9</f>
        <v>LICEO DE COLORADO</v>
      </c>
      <c r="F1350" s="966"/>
      <c r="G1350" s="966"/>
      <c r="H1350" s="966"/>
      <c r="I1350" s="964" t="s">
        <v>897</v>
      </c>
      <c r="J1350" s="967"/>
      <c r="K1350" s="966" t="str">
        <f>+'Formulario 1'!$C$14</f>
        <v>CAÑAS</v>
      </c>
      <c r="L1350" s="966"/>
      <c r="M1350" s="966"/>
      <c r="N1350" s="964" t="s">
        <v>898</v>
      </c>
      <c r="O1350" s="965"/>
      <c r="P1350" s="89">
        <f>+'Formulario 1'!$C$15</f>
        <v>4</v>
      </c>
      <c r="Q1350" s="964" t="s">
        <v>916</v>
      </c>
      <c r="R1350" s="965"/>
      <c r="S1350" s="965"/>
      <c r="T1350" s="965"/>
      <c r="U1350" s="965"/>
      <c r="V1350" s="965"/>
      <c r="W1350" s="966">
        <f>+'Formulario 1'!$E$7</f>
        <v>4113</v>
      </c>
      <c r="X1350" s="968"/>
      <c r="Y1350" s="304" t="s">
        <v>923</v>
      </c>
      <c r="Z1350" s="969">
        <f ca="1">+'Formulario 1'!$H$72</f>
        <v>45513</v>
      </c>
      <c r="AA1350" s="970"/>
      <c r="AE1350" s="1" t="str">
        <f t="shared" si="1567"/>
        <v/>
      </c>
      <c r="AF1350" s="1">
        <f t="shared" si="1593"/>
        <v>0</v>
      </c>
      <c r="AG1350" s="1">
        <f t="shared" ca="1" si="1598"/>
        <v>24</v>
      </c>
      <c r="AH1350" s="1" t="str">
        <f t="shared" si="1594"/>
        <v/>
      </c>
      <c r="AI1350" s="1" t="str">
        <f t="shared" si="1595"/>
        <v/>
      </c>
      <c r="AJ1350" s="1" t="str">
        <f t="shared" si="1596"/>
        <v/>
      </c>
      <c r="AL1350" s="167">
        <f t="shared" ref="AL1350:BE1350" si="1639">+IF($AE1350="CC",SUMIF($R1350:$V1350,AL$9,$R1369:$V1369),0)</f>
        <v>0</v>
      </c>
      <c r="AM1350" s="167">
        <f t="shared" si="1639"/>
        <v>0</v>
      </c>
      <c r="AN1350" s="167">
        <f t="shared" si="1639"/>
        <v>0</v>
      </c>
      <c r="AO1350" s="167">
        <f t="shared" si="1639"/>
        <v>0</v>
      </c>
      <c r="AP1350" s="167">
        <f t="shared" si="1639"/>
        <v>0</v>
      </c>
      <c r="AQ1350" s="167">
        <f t="shared" si="1639"/>
        <v>0</v>
      </c>
      <c r="AR1350" s="167">
        <f t="shared" si="1639"/>
        <v>0</v>
      </c>
      <c r="AS1350" s="167">
        <f t="shared" si="1639"/>
        <v>0</v>
      </c>
      <c r="AT1350" s="167">
        <f t="shared" si="1639"/>
        <v>0</v>
      </c>
      <c r="AU1350" s="167">
        <f t="shared" si="1639"/>
        <v>0</v>
      </c>
      <c r="AV1350" s="167">
        <f t="shared" si="1639"/>
        <v>0</v>
      </c>
      <c r="AW1350" s="167">
        <f t="shared" si="1639"/>
        <v>0</v>
      </c>
      <c r="AX1350" s="167">
        <f t="shared" si="1639"/>
        <v>0</v>
      </c>
      <c r="AY1350" s="167">
        <f t="shared" si="1639"/>
        <v>0</v>
      </c>
      <c r="AZ1350" s="167">
        <f t="shared" si="1639"/>
        <v>0</v>
      </c>
      <c r="BA1350" s="167">
        <f t="shared" si="1639"/>
        <v>0</v>
      </c>
      <c r="BB1350" s="167">
        <f t="shared" si="1639"/>
        <v>0</v>
      </c>
      <c r="BC1350" s="167">
        <f t="shared" si="1639"/>
        <v>0</v>
      </c>
      <c r="BD1350" s="167">
        <f t="shared" si="1639"/>
        <v>0</v>
      </c>
      <c r="BE1350" s="167">
        <f t="shared" si="1639"/>
        <v>0</v>
      </c>
      <c r="BG1350" s="167"/>
    </row>
    <row r="1351" spans="1:59" ht="15.75" thickBot="1">
      <c r="C1351" s="66"/>
      <c r="D1351" s="66"/>
      <c r="E1351" s="66"/>
      <c r="F1351" s="66"/>
      <c r="G1351" s="66"/>
      <c r="H1351" s="66"/>
      <c r="I1351" s="66"/>
      <c r="J1351" s="66"/>
      <c r="K1351" s="66"/>
      <c r="L1351" s="66"/>
      <c r="M1351" s="66"/>
      <c r="N1351" s="66"/>
      <c r="O1351" s="66"/>
      <c r="P1351" s="66"/>
      <c r="Q1351" s="66"/>
      <c r="R1351" s="66"/>
      <c r="S1351" s="66"/>
      <c r="T1351" s="66"/>
      <c r="U1351" s="66"/>
      <c r="V1351" s="66"/>
      <c r="W1351" s="66"/>
      <c r="X1351" s="166"/>
      <c r="Y1351" s="66"/>
      <c r="Z1351" s="66"/>
      <c r="AA1351" s="66"/>
      <c r="AE1351" s="1" t="str">
        <f t="shared" si="1567"/>
        <v/>
      </c>
      <c r="AF1351" s="1">
        <f t="shared" si="1593"/>
        <v>0</v>
      </c>
      <c r="AG1351" s="1">
        <f t="shared" ca="1" si="1598"/>
        <v>24</v>
      </c>
      <c r="AH1351" s="1" t="str">
        <f t="shared" si="1594"/>
        <v/>
      </c>
      <c r="AI1351" s="1" t="str">
        <f t="shared" si="1595"/>
        <v/>
      </c>
      <c r="AJ1351" s="1" t="str">
        <f t="shared" si="1596"/>
        <v/>
      </c>
      <c r="AL1351" s="167">
        <f t="shared" ref="AL1351:BE1351" si="1640">+IF($AE1351="CC",SUMIF($R1351:$V1351,AL$9,$R1370:$V1370),0)</f>
        <v>0</v>
      </c>
      <c r="AM1351" s="167">
        <f t="shared" si="1640"/>
        <v>0</v>
      </c>
      <c r="AN1351" s="167">
        <f t="shared" si="1640"/>
        <v>0</v>
      </c>
      <c r="AO1351" s="167">
        <f t="shared" si="1640"/>
        <v>0</v>
      </c>
      <c r="AP1351" s="167">
        <f t="shared" si="1640"/>
        <v>0</v>
      </c>
      <c r="AQ1351" s="167">
        <f t="shared" si="1640"/>
        <v>0</v>
      </c>
      <c r="AR1351" s="167">
        <f t="shared" si="1640"/>
        <v>0</v>
      </c>
      <c r="AS1351" s="167">
        <f t="shared" si="1640"/>
        <v>0</v>
      </c>
      <c r="AT1351" s="167">
        <f t="shared" si="1640"/>
        <v>0</v>
      </c>
      <c r="AU1351" s="167">
        <f t="shared" si="1640"/>
        <v>0</v>
      </c>
      <c r="AV1351" s="167">
        <f t="shared" si="1640"/>
        <v>0</v>
      </c>
      <c r="AW1351" s="167">
        <f t="shared" si="1640"/>
        <v>0</v>
      </c>
      <c r="AX1351" s="167">
        <f t="shared" si="1640"/>
        <v>0</v>
      </c>
      <c r="AY1351" s="167">
        <f t="shared" si="1640"/>
        <v>0</v>
      </c>
      <c r="AZ1351" s="167">
        <f t="shared" si="1640"/>
        <v>0</v>
      </c>
      <c r="BA1351" s="167">
        <f t="shared" si="1640"/>
        <v>0</v>
      </c>
      <c r="BB1351" s="167">
        <f t="shared" si="1640"/>
        <v>0</v>
      </c>
      <c r="BC1351" s="167">
        <f t="shared" si="1640"/>
        <v>0</v>
      </c>
      <c r="BD1351" s="167">
        <f t="shared" si="1640"/>
        <v>0</v>
      </c>
      <c r="BE1351" s="167">
        <f t="shared" si="1640"/>
        <v>0</v>
      </c>
      <c r="BG1351" s="167"/>
    </row>
    <row r="1352" spans="1:59" ht="20.25" customHeight="1" thickBot="1">
      <c r="A1352" s="927" t="s">
        <v>958</v>
      </c>
      <c r="B1352" s="930" t="s">
        <v>985</v>
      </c>
      <c r="C1352" s="933" t="str">
        <f>IF(LOOKUP(A1345,'Hoja de Cálculo'!$S$20:$S$45,'Hoja de Cálculo'!$V$20:$V$45)="","n.a.",LOOKUP(A1345,'Hoja de Cálculo'!$S$20:$S$45,'Hoja de Cálculo'!$V$20:$V$45))</f>
        <v xml:space="preserve">Afectividad y Sexualidad Integral </v>
      </c>
      <c r="D1352" s="933"/>
      <c r="E1352" s="933"/>
      <c r="F1352" s="933"/>
      <c r="G1352" s="933"/>
      <c r="H1352" s="933"/>
      <c r="I1352" s="933"/>
      <c r="J1352" s="933"/>
      <c r="K1352" s="933"/>
      <c r="L1352" s="934"/>
      <c r="M1352" s="934"/>
      <c r="N1352" s="934"/>
      <c r="O1352" s="934"/>
      <c r="P1352" s="934"/>
      <c r="Q1352" s="934"/>
      <c r="R1352" s="934"/>
      <c r="S1352" s="934"/>
      <c r="T1352" s="934"/>
      <c r="U1352" s="934"/>
      <c r="V1352" s="934"/>
      <c r="W1352" s="934"/>
      <c r="X1352" s="934"/>
      <c r="Y1352" s="933"/>
      <c r="Z1352" s="933"/>
      <c r="AA1352" s="935"/>
      <c r="AB1352" s="936" t="s">
        <v>924</v>
      </c>
      <c r="AE1352" s="1" t="str">
        <f t="shared" si="1567"/>
        <v/>
      </c>
      <c r="AF1352" s="1">
        <f t="shared" si="1593"/>
        <v>0</v>
      </c>
      <c r="AG1352" s="1">
        <f t="shared" ca="1" si="1598"/>
        <v>24</v>
      </c>
      <c r="AH1352" s="1" t="str">
        <f t="shared" si="1594"/>
        <v/>
      </c>
      <c r="AI1352" s="1" t="str">
        <f t="shared" si="1595"/>
        <v/>
      </c>
      <c r="AJ1352" s="1" t="str">
        <f t="shared" si="1596"/>
        <v/>
      </c>
      <c r="AL1352" s="167">
        <f t="shared" ref="AL1352:BE1352" si="1641">+IF($AE1352="CC",SUMIF($R1352:$V1352,AL$9,$R1371:$V1371),0)</f>
        <v>0</v>
      </c>
      <c r="AM1352" s="167">
        <f t="shared" si="1641"/>
        <v>0</v>
      </c>
      <c r="AN1352" s="167">
        <f t="shared" si="1641"/>
        <v>0</v>
      </c>
      <c r="AO1352" s="167">
        <f t="shared" si="1641"/>
        <v>0</v>
      </c>
      <c r="AP1352" s="167">
        <f t="shared" si="1641"/>
        <v>0</v>
      </c>
      <c r="AQ1352" s="167">
        <f t="shared" si="1641"/>
        <v>0</v>
      </c>
      <c r="AR1352" s="167">
        <f t="shared" si="1641"/>
        <v>0</v>
      </c>
      <c r="AS1352" s="167">
        <f t="shared" si="1641"/>
        <v>0</v>
      </c>
      <c r="AT1352" s="167">
        <f t="shared" si="1641"/>
        <v>0</v>
      </c>
      <c r="AU1352" s="167">
        <f t="shared" si="1641"/>
        <v>0</v>
      </c>
      <c r="AV1352" s="167">
        <f t="shared" si="1641"/>
        <v>0</v>
      </c>
      <c r="AW1352" s="167">
        <f t="shared" si="1641"/>
        <v>0</v>
      </c>
      <c r="AX1352" s="167">
        <f t="shared" si="1641"/>
        <v>0</v>
      </c>
      <c r="AY1352" s="167">
        <f t="shared" si="1641"/>
        <v>0</v>
      </c>
      <c r="AZ1352" s="167">
        <f t="shared" si="1641"/>
        <v>0</v>
      </c>
      <c r="BA1352" s="167">
        <f t="shared" si="1641"/>
        <v>0</v>
      </c>
      <c r="BB1352" s="167">
        <f t="shared" si="1641"/>
        <v>0</v>
      </c>
      <c r="BC1352" s="167">
        <f t="shared" si="1641"/>
        <v>0</v>
      </c>
      <c r="BD1352" s="167">
        <f t="shared" si="1641"/>
        <v>0</v>
      </c>
      <c r="BE1352" s="167">
        <f t="shared" si="1641"/>
        <v>0</v>
      </c>
      <c r="BG1352" s="167"/>
    </row>
    <row r="1353" spans="1:59">
      <c r="A1353" s="928"/>
      <c r="B1353" s="931"/>
      <c r="C1353" s="939" t="s">
        <v>925</v>
      </c>
      <c r="D1353" s="941" t="s">
        <v>926</v>
      </c>
      <c r="E1353" s="942"/>
      <c r="F1353" s="942"/>
      <c r="G1353" s="943"/>
      <c r="H1353" s="947" t="s">
        <v>927</v>
      </c>
      <c r="I1353" s="947" t="s">
        <v>928</v>
      </c>
      <c r="J1353" s="941" t="s">
        <v>929</v>
      </c>
      <c r="K1353" s="942"/>
      <c r="L1353" s="949" t="s">
        <v>49</v>
      </c>
      <c r="M1353" s="950"/>
      <c r="N1353" s="950"/>
      <c r="O1353" s="950"/>
      <c r="P1353" s="950"/>
      <c r="Q1353" s="951" t="s">
        <v>930</v>
      </c>
      <c r="R1353" s="953" t="s">
        <v>931</v>
      </c>
      <c r="S1353" s="954"/>
      <c r="T1353" s="954"/>
      <c r="U1353" s="954"/>
      <c r="V1353" s="955"/>
      <c r="W1353" s="954" t="s">
        <v>930</v>
      </c>
      <c r="X1353" s="957" t="s">
        <v>934</v>
      </c>
      <c r="Y1353" s="959" t="s">
        <v>932</v>
      </c>
      <c r="Z1353" s="961" t="s">
        <v>933</v>
      </c>
      <c r="AA1353" s="962"/>
      <c r="AB1353" s="937"/>
      <c r="AE1353" s="1" t="str">
        <f t="shared" si="1567"/>
        <v/>
      </c>
      <c r="AF1353" s="1">
        <f t="shared" si="1593"/>
        <v>0</v>
      </c>
      <c r="AG1353" s="1">
        <f t="shared" ca="1" si="1598"/>
        <v>24</v>
      </c>
      <c r="AH1353" s="1" t="str">
        <f t="shared" si="1594"/>
        <v/>
      </c>
      <c r="AI1353" s="1" t="str">
        <f t="shared" si="1595"/>
        <v/>
      </c>
      <c r="AJ1353" s="1" t="str">
        <f t="shared" si="1596"/>
        <v/>
      </c>
      <c r="AL1353" s="167">
        <f t="shared" ref="AL1353:BE1353" si="1642">+IF($AE1353="CC",SUMIF($R1353:$V1353,AL$9,$R1372:$V1372),0)</f>
        <v>0</v>
      </c>
      <c r="AM1353" s="167">
        <f t="shared" si="1642"/>
        <v>0</v>
      </c>
      <c r="AN1353" s="167">
        <f t="shared" si="1642"/>
        <v>0</v>
      </c>
      <c r="AO1353" s="167">
        <f t="shared" si="1642"/>
        <v>0</v>
      </c>
      <c r="AP1353" s="167">
        <f t="shared" si="1642"/>
        <v>0</v>
      </c>
      <c r="AQ1353" s="167">
        <f t="shared" si="1642"/>
        <v>0</v>
      </c>
      <c r="AR1353" s="167">
        <f t="shared" si="1642"/>
        <v>0</v>
      </c>
      <c r="AS1353" s="167">
        <f t="shared" si="1642"/>
        <v>0</v>
      </c>
      <c r="AT1353" s="167">
        <f t="shared" si="1642"/>
        <v>0</v>
      </c>
      <c r="AU1353" s="167">
        <f t="shared" si="1642"/>
        <v>0</v>
      </c>
      <c r="AV1353" s="167">
        <f t="shared" si="1642"/>
        <v>0</v>
      </c>
      <c r="AW1353" s="167">
        <f t="shared" si="1642"/>
        <v>0</v>
      </c>
      <c r="AX1353" s="167">
        <f t="shared" si="1642"/>
        <v>0</v>
      </c>
      <c r="AY1353" s="167">
        <f t="shared" si="1642"/>
        <v>0</v>
      </c>
      <c r="AZ1353" s="167">
        <f t="shared" si="1642"/>
        <v>0</v>
      </c>
      <c r="BA1353" s="167">
        <f t="shared" si="1642"/>
        <v>0</v>
      </c>
      <c r="BB1353" s="167">
        <f t="shared" si="1642"/>
        <v>0</v>
      </c>
      <c r="BC1353" s="167">
        <f t="shared" si="1642"/>
        <v>0</v>
      </c>
      <c r="BD1353" s="167">
        <f t="shared" si="1642"/>
        <v>0</v>
      </c>
      <c r="BE1353" s="167">
        <f t="shared" si="1642"/>
        <v>0</v>
      </c>
      <c r="BG1353" s="167"/>
    </row>
    <row r="1354" spans="1:59" ht="18" customHeight="1" thickBot="1">
      <c r="A1354" s="929"/>
      <c r="B1354" s="932"/>
      <c r="C1354" s="940"/>
      <c r="D1354" s="944"/>
      <c r="E1354" s="945"/>
      <c r="F1354" s="945"/>
      <c r="G1354" s="946"/>
      <c r="H1354" s="948"/>
      <c r="I1354" s="948"/>
      <c r="J1354" s="944"/>
      <c r="K1354" s="945"/>
      <c r="L1354" s="312" t="s">
        <v>1</v>
      </c>
      <c r="M1354" s="313" t="s">
        <v>2</v>
      </c>
      <c r="N1354" s="313" t="s">
        <v>3</v>
      </c>
      <c r="O1354" s="313" t="s">
        <v>4</v>
      </c>
      <c r="P1354" s="313" t="s">
        <v>5</v>
      </c>
      <c r="Q1354" s="952"/>
      <c r="R1354" s="312">
        <v>9</v>
      </c>
      <c r="S1354" s="313">
        <v>5</v>
      </c>
      <c r="T1354" s="313">
        <v>9</v>
      </c>
      <c r="U1354" s="313">
        <v>17</v>
      </c>
      <c r="V1354" s="314">
        <v>1</v>
      </c>
      <c r="W1354" s="956"/>
      <c r="X1354" s="958"/>
      <c r="Y1354" s="960"/>
      <c r="Z1354" s="315" t="s">
        <v>935</v>
      </c>
      <c r="AA1354" s="316" t="s">
        <v>936</v>
      </c>
      <c r="AB1354" s="938"/>
      <c r="AE1354" s="1" t="str">
        <f t="shared" si="1567"/>
        <v>CC</v>
      </c>
      <c r="AF1354" s="1">
        <f t="shared" si="1593"/>
        <v>0</v>
      </c>
      <c r="AG1354" s="1">
        <f t="shared" ca="1" si="1598"/>
        <v>24</v>
      </c>
      <c r="AH1354" s="1" t="str">
        <f t="shared" si="1594"/>
        <v/>
      </c>
      <c r="AI1354" s="1" t="str">
        <f t="shared" si="1595"/>
        <v/>
      </c>
      <c r="AJ1354" s="1" t="str">
        <f t="shared" si="1596"/>
        <v/>
      </c>
      <c r="AL1354" s="167">
        <f t="shared" ref="AL1354:BE1354" si="1643">+IF($AE1354="CC",SUMIF($R1354:$V1354,AL$9,$R1373:$V1373),0)</f>
        <v>0</v>
      </c>
      <c r="AM1354" s="167">
        <f t="shared" si="1643"/>
        <v>0</v>
      </c>
      <c r="AN1354" s="167">
        <f t="shared" si="1643"/>
        <v>0</v>
      </c>
      <c r="AO1354" s="167">
        <f t="shared" si="1643"/>
        <v>0</v>
      </c>
      <c r="AP1354" s="167">
        <f t="shared" si="1643"/>
        <v>0</v>
      </c>
      <c r="AQ1354" s="167">
        <f t="shared" si="1643"/>
        <v>0</v>
      </c>
      <c r="AR1354" s="167">
        <f t="shared" si="1643"/>
        <v>0</v>
      </c>
      <c r="AS1354" s="167">
        <f t="shared" si="1643"/>
        <v>0</v>
      </c>
      <c r="AT1354" s="167">
        <f t="shared" si="1643"/>
        <v>0</v>
      </c>
      <c r="AU1354" s="167">
        <f t="shared" si="1643"/>
        <v>0</v>
      </c>
      <c r="AV1354" s="167">
        <f t="shared" si="1643"/>
        <v>0</v>
      </c>
      <c r="AW1354" s="167">
        <f t="shared" si="1643"/>
        <v>0</v>
      </c>
      <c r="AX1354" s="167">
        <f t="shared" si="1643"/>
        <v>0</v>
      </c>
      <c r="AY1354" s="167">
        <f t="shared" si="1643"/>
        <v>0</v>
      </c>
      <c r="AZ1354" s="167">
        <f t="shared" si="1643"/>
        <v>0</v>
      </c>
      <c r="BA1354" s="167">
        <f t="shared" si="1643"/>
        <v>0</v>
      </c>
      <c r="BB1354" s="167">
        <f t="shared" si="1643"/>
        <v>0</v>
      </c>
      <c r="BC1354" s="167">
        <f t="shared" si="1643"/>
        <v>0</v>
      </c>
      <c r="BD1354" s="167">
        <f t="shared" si="1643"/>
        <v>0</v>
      </c>
      <c r="BE1354" s="167">
        <f t="shared" si="1643"/>
        <v>0</v>
      </c>
      <c r="BG1354" s="167"/>
    </row>
    <row r="1355" spans="1:59">
      <c r="A1355" s="97"/>
      <c r="B1355" s="98"/>
      <c r="C1355" s="317">
        <v>1</v>
      </c>
      <c r="D1355" s="924"/>
      <c r="E1355" s="925"/>
      <c r="F1355" s="925"/>
      <c r="G1355" s="926"/>
      <c r="H1355" s="46"/>
      <c r="I1355" s="46"/>
      <c r="J1355" s="924"/>
      <c r="K1355" s="925"/>
      <c r="L1355" s="47"/>
      <c r="M1355" s="48"/>
      <c r="N1355" s="48"/>
      <c r="O1355" s="48"/>
      <c r="P1355" s="48"/>
      <c r="Q1355" s="318">
        <f>+SUM(L1355:P1355)</f>
        <v>0</v>
      </c>
      <c r="R1355" s="47"/>
      <c r="S1355" s="59"/>
      <c r="T1355" s="59"/>
      <c r="U1355" s="59"/>
      <c r="V1355" s="62"/>
      <c r="W1355" s="319">
        <f>+SUM(Q1355:V1355)</f>
        <v>0</v>
      </c>
      <c r="X1355" s="320">
        <f t="shared" ref="X1355:X1372" si="1644">IF(W1355=0,0,IF(W1355&gt;48,"E",IF(W1355&lt;44,0,IF(A1355="A",0,48-W1355))))</f>
        <v>0</v>
      </c>
      <c r="Y1355" s="321">
        <f>+IF(X1355="E","E",(W1355+X1355))</f>
        <v>0</v>
      </c>
      <c r="Z1355" s="57"/>
      <c r="AA1355" s="333">
        <f>+IF(Y1355="E","E",(Y1355-Z1355))</f>
        <v>0</v>
      </c>
      <c r="AB1355" s="323" t="str">
        <f>IF(A1355="A","√",IF('Formulario 1'!$D$11=8,IF('Cuadro de Personal'!Q1355&gt;30,"E",IF(Y1355&gt;48,"E","√")),IF(Y1355&gt;48,"E","√")))</f>
        <v>√</v>
      </c>
      <c r="AC1355" s="1">
        <f>+IF(AB1355="√",1,0)</f>
        <v>1</v>
      </c>
      <c r="AE1355" s="1" t="str">
        <f t="shared" ref="AE1355:AE1410" si="1645">+IF(L1355="7º","CC","")</f>
        <v/>
      </c>
      <c r="AF1355" s="1">
        <f t="shared" si="1593"/>
        <v>0</v>
      </c>
      <c r="AG1355" s="1">
        <f t="shared" ca="1" si="1598"/>
        <v>24</v>
      </c>
      <c r="AH1355" s="1" t="str">
        <f t="shared" si="1594"/>
        <v/>
      </c>
      <c r="AI1355" s="1" t="str">
        <f t="shared" si="1595"/>
        <v/>
      </c>
      <c r="AJ1355" s="1" t="str">
        <f t="shared" si="1596"/>
        <v/>
      </c>
      <c r="AL1355" s="167">
        <f t="shared" ref="AL1355:BE1355" si="1646">+IF($AE1355="CC",SUMIF($R1355:$V1355,AL$9,$R1374:$V1374),0)</f>
        <v>0</v>
      </c>
      <c r="AM1355" s="167">
        <f t="shared" si="1646"/>
        <v>0</v>
      </c>
      <c r="AN1355" s="167">
        <f t="shared" si="1646"/>
        <v>0</v>
      </c>
      <c r="AO1355" s="167">
        <f t="shared" si="1646"/>
        <v>0</v>
      </c>
      <c r="AP1355" s="167">
        <f t="shared" si="1646"/>
        <v>0</v>
      </c>
      <c r="AQ1355" s="167">
        <f t="shared" si="1646"/>
        <v>0</v>
      </c>
      <c r="AR1355" s="167">
        <f t="shared" si="1646"/>
        <v>0</v>
      </c>
      <c r="AS1355" s="167">
        <f t="shared" si="1646"/>
        <v>0</v>
      </c>
      <c r="AT1355" s="167">
        <f t="shared" si="1646"/>
        <v>0</v>
      </c>
      <c r="AU1355" s="167">
        <f t="shared" si="1646"/>
        <v>0</v>
      </c>
      <c r="AV1355" s="167">
        <f t="shared" si="1646"/>
        <v>0</v>
      </c>
      <c r="AW1355" s="167">
        <f t="shared" si="1646"/>
        <v>0</v>
      </c>
      <c r="AX1355" s="167">
        <f t="shared" si="1646"/>
        <v>0</v>
      </c>
      <c r="AY1355" s="167">
        <f t="shared" si="1646"/>
        <v>0</v>
      </c>
      <c r="AZ1355" s="167">
        <f t="shared" si="1646"/>
        <v>0</v>
      </c>
      <c r="BA1355" s="167">
        <f t="shared" si="1646"/>
        <v>0</v>
      </c>
      <c r="BB1355" s="167">
        <f t="shared" si="1646"/>
        <v>0</v>
      </c>
      <c r="BC1355" s="167">
        <f t="shared" si="1646"/>
        <v>0</v>
      </c>
      <c r="BD1355" s="167">
        <f t="shared" si="1646"/>
        <v>0</v>
      </c>
      <c r="BE1355" s="167">
        <f t="shared" si="1646"/>
        <v>0</v>
      </c>
      <c r="BG1355" s="167"/>
    </row>
    <row r="1356" spans="1:59">
      <c r="A1356" s="93"/>
      <c r="B1356" s="94"/>
      <c r="C1356" s="324">
        <v>2</v>
      </c>
      <c r="D1356" s="832"/>
      <c r="E1356" s="833"/>
      <c r="F1356" s="833"/>
      <c r="G1356" s="834"/>
      <c r="H1356" s="49"/>
      <c r="I1356" s="50"/>
      <c r="J1356" s="866"/>
      <c r="K1356" s="867"/>
      <c r="L1356" s="51"/>
      <c r="M1356" s="52"/>
      <c r="N1356" s="52"/>
      <c r="O1356" s="52"/>
      <c r="P1356" s="52"/>
      <c r="Q1356" s="318">
        <f t="shared" ref="Q1356:Q1372" si="1647">+SUM(L1356:P1356)</f>
        <v>0</v>
      </c>
      <c r="R1356" s="51"/>
      <c r="S1356" s="60"/>
      <c r="T1356" s="59"/>
      <c r="U1356" s="59"/>
      <c r="V1356" s="63"/>
      <c r="W1356" s="319">
        <f t="shared" ref="W1356:W1372" si="1648">+SUM(Q1356:V1356)</f>
        <v>0</v>
      </c>
      <c r="X1356" s="320">
        <f t="shared" si="1644"/>
        <v>0</v>
      </c>
      <c r="Y1356" s="325">
        <f>+IF(X1356="E","E",(W1356+X1356))</f>
        <v>0</v>
      </c>
      <c r="Z1356" s="51"/>
      <c r="AA1356" s="334">
        <f>+IF(Y1356="E","E",(Y1356-Z1356))</f>
        <v>0</v>
      </c>
      <c r="AB1356" s="327" t="str">
        <f>IF(A1356="A","√",IF('Formulario 1'!$D$11=8,IF('Cuadro de Personal'!Q1356&gt;30,"E",IF(Y1356&gt;48,"E","√")),IF(Y1356&gt;48,"E","√")))</f>
        <v>√</v>
      </c>
      <c r="AC1356" s="1">
        <f t="shared" ref="AC1356:AC1372" si="1649">+IF(AB1356="√",1,0)</f>
        <v>1</v>
      </c>
      <c r="AE1356" s="1" t="str">
        <f t="shared" si="1645"/>
        <v/>
      </c>
      <c r="AF1356" s="1">
        <f t="shared" si="1593"/>
        <v>0</v>
      </c>
      <c r="AG1356" s="1">
        <f t="shared" ca="1" si="1598"/>
        <v>24</v>
      </c>
      <c r="AH1356" s="1" t="str">
        <f t="shared" si="1594"/>
        <v/>
      </c>
      <c r="AI1356" s="1" t="str">
        <f t="shared" si="1595"/>
        <v/>
      </c>
      <c r="AJ1356" s="1" t="str">
        <f t="shared" si="1596"/>
        <v/>
      </c>
      <c r="AL1356" s="167">
        <f t="shared" ref="AL1356:BE1356" si="1650">+IF($AE1356="CC",SUMIF($R1356:$V1356,AL$9,$R1375:$V1375),0)</f>
        <v>0</v>
      </c>
      <c r="AM1356" s="167">
        <f t="shared" si="1650"/>
        <v>0</v>
      </c>
      <c r="AN1356" s="167">
        <f t="shared" si="1650"/>
        <v>0</v>
      </c>
      <c r="AO1356" s="167">
        <f t="shared" si="1650"/>
        <v>0</v>
      </c>
      <c r="AP1356" s="167">
        <f t="shared" si="1650"/>
        <v>0</v>
      </c>
      <c r="AQ1356" s="167">
        <f t="shared" si="1650"/>
        <v>0</v>
      </c>
      <c r="AR1356" s="167">
        <f t="shared" si="1650"/>
        <v>0</v>
      </c>
      <c r="AS1356" s="167">
        <f t="shared" si="1650"/>
        <v>0</v>
      </c>
      <c r="AT1356" s="167">
        <f t="shared" si="1650"/>
        <v>0</v>
      </c>
      <c r="AU1356" s="167">
        <f t="shared" si="1650"/>
        <v>0</v>
      </c>
      <c r="AV1356" s="167">
        <f t="shared" si="1650"/>
        <v>0</v>
      </c>
      <c r="AW1356" s="167">
        <f t="shared" si="1650"/>
        <v>0</v>
      </c>
      <c r="AX1356" s="167">
        <f t="shared" si="1650"/>
        <v>0</v>
      </c>
      <c r="AY1356" s="167">
        <f t="shared" si="1650"/>
        <v>0</v>
      </c>
      <c r="AZ1356" s="167">
        <f t="shared" si="1650"/>
        <v>0</v>
      </c>
      <c r="BA1356" s="167">
        <f t="shared" si="1650"/>
        <v>0</v>
      </c>
      <c r="BB1356" s="167">
        <f t="shared" si="1650"/>
        <v>0</v>
      </c>
      <c r="BC1356" s="167">
        <f t="shared" si="1650"/>
        <v>0</v>
      </c>
      <c r="BD1356" s="167">
        <f t="shared" si="1650"/>
        <v>0</v>
      </c>
      <c r="BE1356" s="167">
        <f t="shared" si="1650"/>
        <v>0</v>
      </c>
      <c r="BG1356" s="167"/>
    </row>
    <row r="1357" spans="1:59">
      <c r="A1357" s="93"/>
      <c r="B1357" s="94"/>
      <c r="C1357" s="324">
        <v>3</v>
      </c>
      <c r="D1357" s="832"/>
      <c r="E1357" s="833"/>
      <c r="F1357" s="833"/>
      <c r="G1357" s="834"/>
      <c r="H1357" s="49"/>
      <c r="I1357" s="50"/>
      <c r="J1357" s="866"/>
      <c r="K1357" s="867"/>
      <c r="L1357" s="51"/>
      <c r="M1357" s="52"/>
      <c r="N1357" s="52"/>
      <c r="O1357" s="52"/>
      <c r="P1357" s="52"/>
      <c r="Q1357" s="318">
        <f t="shared" si="1647"/>
        <v>0</v>
      </c>
      <c r="R1357" s="51"/>
      <c r="S1357" s="60"/>
      <c r="T1357" s="59"/>
      <c r="U1357" s="59"/>
      <c r="V1357" s="63"/>
      <c r="W1357" s="319">
        <f t="shared" si="1648"/>
        <v>0</v>
      </c>
      <c r="X1357" s="320">
        <f t="shared" si="1644"/>
        <v>0</v>
      </c>
      <c r="Y1357" s="325">
        <f t="shared" ref="Y1357:Y1372" si="1651">+IF(X1357="E","E",(W1357+X1357))</f>
        <v>0</v>
      </c>
      <c r="Z1357" s="51"/>
      <c r="AA1357" s="334">
        <f t="shared" ref="AA1357:AA1372" si="1652">+IF(Y1357="E","E",(Y1357-Z1357))</f>
        <v>0</v>
      </c>
      <c r="AB1357" s="327" t="str">
        <f>IF(A1357="A","√",IF('Formulario 1'!$D$11=8,IF('Cuadro de Personal'!Q1357&gt;30,"E",IF(Y1357&gt;48,"E","√")),IF(Y1357&gt;48,"E","√")))</f>
        <v>√</v>
      </c>
      <c r="AC1357" s="1">
        <f t="shared" si="1649"/>
        <v>1</v>
      </c>
      <c r="AE1357" s="1" t="str">
        <f t="shared" si="1645"/>
        <v/>
      </c>
      <c r="AF1357" s="1">
        <f t="shared" si="1593"/>
        <v>0</v>
      </c>
      <c r="AG1357" s="1">
        <f t="shared" ca="1" si="1598"/>
        <v>24</v>
      </c>
      <c r="AH1357" s="1" t="str">
        <f t="shared" si="1594"/>
        <v/>
      </c>
      <c r="AI1357" s="1" t="str">
        <f t="shared" si="1595"/>
        <v/>
      </c>
      <c r="AJ1357" s="1" t="str">
        <f t="shared" si="1596"/>
        <v/>
      </c>
      <c r="AL1357" s="167">
        <f t="shared" ref="AL1357:BE1357" si="1653">+IF($AE1357="CC",SUMIF($R1357:$V1357,AL$9,$R1376:$V1376),0)</f>
        <v>0</v>
      </c>
      <c r="AM1357" s="167">
        <f t="shared" si="1653"/>
        <v>0</v>
      </c>
      <c r="AN1357" s="167">
        <f t="shared" si="1653"/>
        <v>0</v>
      </c>
      <c r="AO1357" s="167">
        <f t="shared" si="1653"/>
        <v>0</v>
      </c>
      <c r="AP1357" s="167">
        <f t="shared" si="1653"/>
        <v>0</v>
      </c>
      <c r="AQ1357" s="167">
        <f t="shared" si="1653"/>
        <v>0</v>
      </c>
      <c r="AR1357" s="167">
        <f t="shared" si="1653"/>
        <v>0</v>
      </c>
      <c r="AS1357" s="167">
        <f t="shared" si="1653"/>
        <v>0</v>
      </c>
      <c r="AT1357" s="167">
        <f t="shared" si="1653"/>
        <v>0</v>
      </c>
      <c r="AU1357" s="167">
        <f t="shared" si="1653"/>
        <v>0</v>
      </c>
      <c r="AV1357" s="167">
        <f t="shared" si="1653"/>
        <v>0</v>
      </c>
      <c r="AW1357" s="167">
        <f t="shared" si="1653"/>
        <v>0</v>
      </c>
      <c r="AX1357" s="167">
        <f t="shared" si="1653"/>
        <v>0</v>
      </c>
      <c r="AY1357" s="167">
        <f t="shared" si="1653"/>
        <v>0</v>
      </c>
      <c r="AZ1357" s="167">
        <f t="shared" si="1653"/>
        <v>0</v>
      </c>
      <c r="BA1357" s="167">
        <f t="shared" si="1653"/>
        <v>0</v>
      </c>
      <c r="BB1357" s="167">
        <f t="shared" si="1653"/>
        <v>0</v>
      </c>
      <c r="BC1357" s="167">
        <f t="shared" si="1653"/>
        <v>0</v>
      </c>
      <c r="BD1357" s="167">
        <f t="shared" si="1653"/>
        <v>0</v>
      </c>
      <c r="BE1357" s="167">
        <f t="shared" si="1653"/>
        <v>0</v>
      </c>
      <c r="BG1357" s="167"/>
    </row>
    <row r="1358" spans="1:59">
      <c r="A1358" s="93"/>
      <c r="B1358" s="94"/>
      <c r="C1358" s="324">
        <v>4</v>
      </c>
      <c r="D1358" s="832"/>
      <c r="E1358" s="833"/>
      <c r="F1358" s="833"/>
      <c r="G1358" s="834"/>
      <c r="H1358" s="49"/>
      <c r="I1358" s="50"/>
      <c r="J1358" s="866"/>
      <c r="K1358" s="867"/>
      <c r="L1358" s="51"/>
      <c r="M1358" s="52"/>
      <c r="N1358" s="52"/>
      <c r="O1358" s="52"/>
      <c r="P1358" s="52"/>
      <c r="Q1358" s="318">
        <f t="shared" si="1647"/>
        <v>0</v>
      </c>
      <c r="R1358" s="51"/>
      <c r="S1358" s="60"/>
      <c r="T1358" s="59"/>
      <c r="U1358" s="59"/>
      <c r="V1358" s="63"/>
      <c r="W1358" s="319">
        <f t="shared" si="1648"/>
        <v>0</v>
      </c>
      <c r="X1358" s="320">
        <f t="shared" si="1644"/>
        <v>0</v>
      </c>
      <c r="Y1358" s="325">
        <f t="shared" si="1651"/>
        <v>0</v>
      </c>
      <c r="Z1358" s="51"/>
      <c r="AA1358" s="334">
        <f t="shared" si="1652"/>
        <v>0</v>
      </c>
      <c r="AB1358" s="327" t="str">
        <f>IF(A1358="A","√",IF('Formulario 1'!$D$11=8,IF('Cuadro de Personal'!Q1358&gt;30,"E",IF(Y1358&gt;48,"E","√")),IF(Y1358&gt;48,"E","√")))</f>
        <v>√</v>
      </c>
      <c r="AC1358" s="1">
        <f t="shared" si="1649"/>
        <v>1</v>
      </c>
      <c r="AE1358" s="1" t="str">
        <f t="shared" si="1645"/>
        <v/>
      </c>
      <c r="AF1358" s="1">
        <f t="shared" si="1593"/>
        <v>0</v>
      </c>
      <c r="AG1358" s="1">
        <f t="shared" ca="1" si="1598"/>
        <v>24</v>
      </c>
      <c r="AH1358" s="1" t="str">
        <f t="shared" si="1594"/>
        <v/>
      </c>
      <c r="AI1358" s="1" t="str">
        <f t="shared" si="1595"/>
        <v/>
      </c>
      <c r="AJ1358" s="1" t="str">
        <f t="shared" si="1596"/>
        <v/>
      </c>
      <c r="AL1358" s="167">
        <f t="shared" ref="AL1358:BE1358" si="1654">+IF($AE1358="CC",SUMIF($R1358:$V1358,AL$9,$R1377:$V1377),0)</f>
        <v>0</v>
      </c>
      <c r="AM1358" s="167">
        <f t="shared" si="1654"/>
        <v>0</v>
      </c>
      <c r="AN1358" s="167">
        <f t="shared" si="1654"/>
        <v>0</v>
      </c>
      <c r="AO1358" s="167">
        <f t="shared" si="1654"/>
        <v>0</v>
      </c>
      <c r="AP1358" s="167">
        <f t="shared" si="1654"/>
        <v>0</v>
      </c>
      <c r="AQ1358" s="167">
        <f t="shared" si="1654"/>
        <v>0</v>
      </c>
      <c r="AR1358" s="167">
        <f t="shared" si="1654"/>
        <v>0</v>
      </c>
      <c r="AS1358" s="167">
        <f t="shared" si="1654"/>
        <v>0</v>
      </c>
      <c r="AT1358" s="167">
        <f t="shared" si="1654"/>
        <v>0</v>
      </c>
      <c r="AU1358" s="167">
        <f t="shared" si="1654"/>
        <v>0</v>
      </c>
      <c r="AV1358" s="167">
        <f t="shared" si="1654"/>
        <v>0</v>
      </c>
      <c r="AW1358" s="167">
        <f t="shared" si="1654"/>
        <v>0</v>
      </c>
      <c r="AX1358" s="167">
        <f t="shared" si="1654"/>
        <v>0</v>
      </c>
      <c r="AY1358" s="167">
        <f t="shared" si="1654"/>
        <v>0</v>
      </c>
      <c r="AZ1358" s="167">
        <f t="shared" si="1654"/>
        <v>0</v>
      </c>
      <c r="BA1358" s="167">
        <f t="shared" si="1654"/>
        <v>0</v>
      </c>
      <c r="BB1358" s="167">
        <f t="shared" si="1654"/>
        <v>0</v>
      </c>
      <c r="BC1358" s="167">
        <f t="shared" si="1654"/>
        <v>0</v>
      </c>
      <c r="BD1358" s="167">
        <f t="shared" si="1654"/>
        <v>0</v>
      </c>
      <c r="BE1358" s="167">
        <f t="shared" si="1654"/>
        <v>0</v>
      </c>
      <c r="BG1358" s="167"/>
    </row>
    <row r="1359" spans="1:59">
      <c r="A1359" s="93"/>
      <c r="B1359" s="94"/>
      <c r="C1359" s="324">
        <v>5</v>
      </c>
      <c r="D1359" s="832"/>
      <c r="E1359" s="833"/>
      <c r="F1359" s="833"/>
      <c r="G1359" s="834"/>
      <c r="H1359" s="49"/>
      <c r="I1359" s="50"/>
      <c r="J1359" s="866"/>
      <c r="K1359" s="867"/>
      <c r="L1359" s="51"/>
      <c r="M1359" s="52"/>
      <c r="N1359" s="52"/>
      <c r="O1359" s="52"/>
      <c r="P1359" s="52"/>
      <c r="Q1359" s="318">
        <f t="shared" si="1647"/>
        <v>0</v>
      </c>
      <c r="R1359" s="51"/>
      <c r="S1359" s="60"/>
      <c r="T1359" s="59"/>
      <c r="U1359" s="59"/>
      <c r="V1359" s="63"/>
      <c r="W1359" s="319">
        <f t="shared" si="1648"/>
        <v>0</v>
      </c>
      <c r="X1359" s="320">
        <f t="shared" si="1644"/>
        <v>0</v>
      </c>
      <c r="Y1359" s="325">
        <f t="shared" si="1651"/>
        <v>0</v>
      </c>
      <c r="Z1359" s="51"/>
      <c r="AA1359" s="334">
        <f t="shared" si="1652"/>
        <v>0</v>
      </c>
      <c r="AB1359" s="327" t="str">
        <f>IF(A1359="A","√",IF('Formulario 1'!$D$11=8,IF('Cuadro de Personal'!Q1359&gt;30,"E",IF(Y1359&gt;48,"E","√")),IF(Y1359&gt;48,"E","√")))</f>
        <v>√</v>
      </c>
      <c r="AC1359" s="1">
        <f t="shared" si="1649"/>
        <v>1</v>
      </c>
      <c r="AE1359" s="1" t="str">
        <f t="shared" si="1645"/>
        <v/>
      </c>
      <c r="AF1359" s="1">
        <f t="shared" si="1593"/>
        <v>0</v>
      </c>
      <c r="AG1359" s="1">
        <f t="shared" ca="1" si="1598"/>
        <v>24</v>
      </c>
      <c r="AH1359" s="1" t="str">
        <f t="shared" si="1594"/>
        <v/>
      </c>
      <c r="AI1359" s="1" t="str">
        <f t="shared" si="1595"/>
        <v/>
      </c>
      <c r="AJ1359" s="1" t="str">
        <f t="shared" si="1596"/>
        <v/>
      </c>
      <c r="AL1359" s="167">
        <f t="shared" ref="AL1359:BE1359" si="1655">+IF($AE1359="CC",SUMIF($R1359:$V1359,AL$9,$R1378:$V1378),0)</f>
        <v>0</v>
      </c>
      <c r="AM1359" s="167">
        <f t="shared" si="1655"/>
        <v>0</v>
      </c>
      <c r="AN1359" s="167">
        <f t="shared" si="1655"/>
        <v>0</v>
      </c>
      <c r="AO1359" s="167">
        <f t="shared" si="1655"/>
        <v>0</v>
      </c>
      <c r="AP1359" s="167">
        <f t="shared" si="1655"/>
        <v>0</v>
      </c>
      <c r="AQ1359" s="167">
        <f t="shared" si="1655"/>
        <v>0</v>
      </c>
      <c r="AR1359" s="167">
        <f t="shared" si="1655"/>
        <v>0</v>
      </c>
      <c r="AS1359" s="167">
        <f t="shared" si="1655"/>
        <v>0</v>
      </c>
      <c r="AT1359" s="167">
        <f t="shared" si="1655"/>
        <v>0</v>
      </c>
      <c r="AU1359" s="167">
        <f t="shared" si="1655"/>
        <v>0</v>
      </c>
      <c r="AV1359" s="167">
        <f t="shared" si="1655"/>
        <v>0</v>
      </c>
      <c r="AW1359" s="167">
        <f t="shared" si="1655"/>
        <v>0</v>
      </c>
      <c r="AX1359" s="167">
        <f t="shared" si="1655"/>
        <v>0</v>
      </c>
      <c r="AY1359" s="167">
        <f t="shared" si="1655"/>
        <v>0</v>
      </c>
      <c r="AZ1359" s="167">
        <f t="shared" si="1655"/>
        <v>0</v>
      </c>
      <c r="BA1359" s="167">
        <f t="shared" si="1655"/>
        <v>0</v>
      </c>
      <c r="BB1359" s="167">
        <f t="shared" si="1655"/>
        <v>0</v>
      </c>
      <c r="BC1359" s="167">
        <f t="shared" si="1655"/>
        <v>0</v>
      </c>
      <c r="BD1359" s="167">
        <f t="shared" si="1655"/>
        <v>0</v>
      </c>
      <c r="BE1359" s="167">
        <f t="shared" si="1655"/>
        <v>0</v>
      </c>
      <c r="BG1359" s="167"/>
    </row>
    <row r="1360" spans="1:59">
      <c r="A1360" s="93"/>
      <c r="B1360" s="94"/>
      <c r="C1360" s="324">
        <v>6</v>
      </c>
      <c r="D1360" s="832"/>
      <c r="E1360" s="833"/>
      <c r="F1360" s="833"/>
      <c r="G1360" s="834"/>
      <c r="H1360" s="49"/>
      <c r="I1360" s="50"/>
      <c r="J1360" s="866"/>
      <c r="K1360" s="867"/>
      <c r="L1360" s="51"/>
      <c r="M1360" s="52"/>
      <c r="N1360" s="52"/>
      <c r="O1360" s="52"/>
      <c r="P1360" s="52"/>
      <c r="Q1360" s="318">
        <f t="shared" si="1647"/>
        <v>0</v>
      </c>
      <c r="R1360" s="51"/>
      <c r="S1360" s="60"/>
      <c r="T1360" s="59"/>
      <c r="U1360" s="59"/>
      <c r="V1360" s="63"/>
      <c r="W1360" s="319">
        <f t="shared" si="1648"/>
        <v>0</v>
      </c>
      <c r="X1360" s="320">
        <f t="shared" si="1644"/>
        <v>0</v>
      </c>
      <c r="Y1360" s="325">
        <f t="shared" si="1651"/>
        <v>0</v>
      </c>
      <c r="Z1360" s="51"/>
      <c r="AA1360" s="334">
        <f t="shared" si="1652"/>
        <v>0</v>
      </c>
      <c r="AB1360" s="327" t="str">
        <f>IF(A1360="A","√",IF('Formulario 1'!$D$11=8,IF('Cuadro de Personal'!Q1360&gt;30,"E",IF(Y1360&gt;48,"E","√")),IF(Y1360&gt;48,"E","√")))</f>
        <v>√</v>
      </c>
      <c r="AC1360" s="1">
        <f t="shared" si="1649"/>
        <v>1</v>
      </c>
      <c r="AE1360" s="1" t="str">
        <f t="shared" si="1645"/>
        <v/>
      </c>
      <c r="AF1360" s="1">
        <f t="shared" si="1593"/>
        <v>0</v>
      </c>
      <c r="AG1360" s="1">
        <f t="shared" ca="1" si="1598"/>
        <v>24</v>
      </c>
      <c r="AH1360" s="1" t="str">
        <f t="shared" si="1594"/>
        <v/>
      </c>
      <c r="AI1360" s="1" t="str">
        <f t="shared" si="1595"/>
        <v/>
      </c>
      <c r="AJ1360" s="1" t="str">
        <f t="shared" si="1596"/>
        <v/>
      </c>
      <c r="AL1360" s="167">
        <f t="shared" ref="AL1360:BE1360" si="1656">+IF($AE1360="CC",SUMIF($R1360:$V1360,AL$9,$R1379:$V1379),0)</f>
        <v>0</v>
      </c>
      <c r="AM1360" s="167">
        <f t="shared" si="1656"/>
        <v>0</v>
      </c>
      <c r="AN1360" s="167">
        <f t="shared" si="1656"/>
        <v>0</v>
      </c>
      <c r="AO1360" s="167">
        <f t="shared" si="1656"/>
        <v>0</v>
      </c>
      <c r="AP1360" s="167">
        <f t="shared" si="1656"/>
        <v>0</v>
      </c>
      <c r="AQ1360" s="167">
        <f t="shared" si="1656"/>
        <v>0</v>
      </c>
      <c r="AR1360" s="167">
        <f t="shared" si="1656"/>
        <v>0</v>
      </c>
      <c r="AS1360" s="167">
        <f t="shared" si="1656"/>
        <v>0</v>
      </c>
      <c r="AT1360" s="167">
        <f t="shared" si="1656"/>
        <v>0</v>
      </c>
      <c r="AU1360" s="167">
        <f t="shared" si="1656"/>
        <v>0</v>
      </c>
      <c r="AV1360" s="167">
        <f t="shared" si="1656"/>
        <v>0</v>
      </c>
      <c r="AW1360" s="167">
        <f t="shared" si="1656"/>
        <v>0</v>
      </c>
      <c r="AX1360" s="167">
        <f t="shared" si="1656"/>
        <v>0</v>
      </c>
      <c r="AY1360" s="167">
        <f t="shared" si="1656"/>
        <v>0</v>
      </c>
      <c r="AZ1360" s="167">
        <f t="shared" si="1656"/>
        <v>0</v>
      </c>
      <c r="BA1360" s="167">
        <f t="shared" si="1656"/>
        <v>0</v>
      </c>
      <c r="BB1360" s="167">
        <f t="shared" si="1656"/>
        <v>0</v>
      </c>
      <c r="BC1360" s="167">
        <f t="shared" si="1656"/>
        <v>0</v>
      </c>
      <c r="BD1360" s="167">
        <f t="shared" si="1656"/>
        <v>0</v>
      </c>
      <c r="BE1360" s="167">
        <f t="shared" si="1656"/>
        <v>0</v>
      </c>
      <c r="BG1360" s="167"/>
    </row>
    <row r="1361" spans="1:62">
      <c r="A1361" s="93"/>
      <c r="B1361" s="94"/>
      <c r="C1361" s="324">
        <v>7</v>
      </c>
      <c r="D1361" s="832"/>
      <c r="E1361" s="833"/>
      <c r="F1361" s="833"/>
      <c r="G1361" s="834"/>
      <c r="H1361" s="49"/>
      <c r="I1361" s="50"/>
      <c r="J1361" s="866"/>
      <c r="K1361" s="867"/>
      <c r="L1361" s="51"/>
      <c r="M1361" s="52"/>
      <c r="N1361" s="52"/>
      <c r="O1361" s="52"/>
      <c r="P1361" s="52"/>
      <c r="Q1361" s="318">
        <f t="shared" si="1647"/>
        <v>0</v>
      </c>
      <c r="R1361" s="51"/>
      <c r="S1361" s="60"/>
      <c r="T1361" s="59"/>
      <c r="U1361" s="59"/>
      <c r="V1361" s="63"/>
      <c r="W1361" s="319">
        <f t="shared" si="1648"/>
        <v>0</v>
      </c>
      <c r="X1361" s="320">
        <f t="shared" si="1644"/>
        <v>0</v>
      </c>
      <c r="Y1361" s="325">
        <f t="shared" si="1651"/>
        <v>0</v>
      </c>
      <c r="Z1361" s="51"/>
      <c r="AA1361" s="334">
        <f t="shared" si="1652"/>
        <v>0</v>
      </c>
      <c r="AB1361" s="327" t="str">
        <f>IF(A1361="A","√",IF('Formulario 1'!$D$11=8,IF('Cuadro de Personal'!Q1361&gt;30,"E",IF(Y1361&gt;48,"E","√")),IF(Y1361&gt;48,"E","√")))</f>
        <v>√</v>
      </c>
      <c r="AC1361" s="1">
        <f t="shared" si="1649"/>
        <v>1</v>
      </c>
      <c r="AE1361" s="1" t="str">
        <f t="shared" si="1645"/>
        <v/>
      </c>
      <c r="AF1361" s="1">
        <f t="shared" si="1593"/>
        <v>0</v>
      </c>
      <c r="AG1361" s="1">
        <f t="shared" ca="1" si="1598"/>
        <v>24</v>
      </c>
      <c r="AH1361" s="1" t="str">
        <f t="shared" si="1594"/>
        <v/>
      </c>
      <c r="AI1361" s="1" t="str">
        <f t="shared" si="1595"/>
        <v/>
      </c>
      <c r="AJ1361" s="1" t="str">
        <f t="shared" si="1596"/>
        <v/>
      </c>
      <c r="AL1361" s="167">
        <f t="shared" ref="AL1361:BE1361" si="1657">+IF($AE1361="CC",SUMIF($R1361:$V1361,AL$9,$R1380:$V1380),0)</f>
        <v>0</v>
      </c>
      <c r="AM1361" s="167">
        <f t="shared" si="1657"/>
        <v>0</v>
      </c>
      <c r="AN1361" s="167">
        <f t="shared" si="1657"/>
        <v>0</v>
      </c>
      <c r="AO1361" s="167">
        <f t="shared" si="1657"/>
        <v>0</v>
      </c>
      <c r="AP1361" s="167">
        <f t="shared" si="1657"/>
        <v>0</v>
      </c>
      <c r="AQ1361" s="167">
        <f t="shared" si="1657"/>
        <v>0</v>
      </c>
      <c r="AR1361" s="167">
        <f t="shared" si="1657"/>
        <v>0</v>
      </c>
      <c r="AS1361" s="167">
        <f t="shared" si="1657"/>
        <v>0</v>
      </c>
      <c r="AT1361" s="167">
        <f t="shared" si="1657"/>
        <v>0</v>
      </c>
      <c r="AU1361" s="167">
        <f t="shared" si="1657"/>
        <v>0</v>
      </c>
      <c r="AV1361" s="167">
        <f t="shared" si="1657"/>
        <v>0</v>
      </c>
      <c r="AW1361" s="167">
        <f t="shared" si="1657"/>
        <v>0</v>
      </c>
      <c r="AX1361" s="167">
        <f t="shared" si="1657"/>
        <v>0</v>
      </c>
      <c r="AY1361" s="167">
        <f t="shared" si="1657"/>
        <v>0</v>
      </c>
      <c r="AZ1361" s="167">
        <f t="shared" si="1657"/>
        <v>0</v>
      </c>
      <c r="BA1361" s="167">
        <f t="shared" si="1657"/>
        <v>0</v>
      </c>
      <c r="BB1361" s="167">
        <f t="shared" si="1657"/>
        <v>0</v>
      </c>
      <c r="BC1361" s="167">
        <f t="shared" si="1657"/>
        <v>0</v>
      </c>
      <c r="BD1361" s="167">
        <f t="shared" si="1657"/>
        <v>0</v>
      </c>
      <c r="BE1361" s="167">
        <f t="shared" si="1657"/>
        <v>0</v>
      </c>
      <c r="BG1361" s="167"/>
    </row>
    <row r="1362" spans="1:62">
      <c r="A1362" s="93"/>
      <c r="B1362" s="94"/>
      <c r="C1362" s="324">
        <v>8</v>
      </c>
      <c r="D1362" s="832"/>
      <c r="E1362" s="833"/>
      <c r="F1362" s="833"/>
      <c r="G1362" s="834"/>
      <c r="H1362" s="49"/>
      <c r="I1362" s="50"/>
      <c r="J1362" s="866"/>
      <c r="K1362" s="867"/>
      <c r="L1362" s="51"/>
      <c r="M1362" s="52"/>
      <c r="N1362" s="52"/>
      <c r="O1362" s="52"/>
      <c r="P1362" s="52"/>
      <c r="Q1362" s="318">
        <f t="shared" si="1647"/>
        <v>0</v>
      </c>
      <c r="R1362" s="51"/>
      <c r="S1362" s="60"/>
      <c r="T1362" s="59"/>
      <c r="U1362" s="59"/>
      <c r="V1362" s="63"/>
      <c r="W1362" s="319">
        <f t="shared" si="1648"/>
        <v>0</v>
      </c>
      <c r="X1362" s="320">
        <f t="shared" si="1644"/>
        <v>0</v>
      </c>
      <c r="Y1362" s="325">
        <f t="shared" si="1651"/>
        <v>0</v>
      </c>
      <c r="Z1362" s="51"/>
      <c r="AA1362" s="334">
        <f t="shared" si="1652"/>
        <v>0</v>
      </c>
      <c r="AB1362" s="327" t="str">
        <f>IF(A1362="A","√",IF('Formulario 1'!$D$11=8,IF('Cuadro de Personal'!Q1362&gt;30,"E",IF(Y1362&gt;48,"E","√")),IF(Y1362&gt;48,"E","√")))</f>
        <v>√</v>
      </c>
      <c r="AC1362" s="1">
        <f t="shared" si="1649"/>
        <v>1</v>
      </c>
      <c r="AE1362" s="1" t="str">
        <f t="shared" si="1645"/>
        <v/>
      </c>
      <c r="AF1362" s="1">
        <f t="shared" si="1593"/>
        <v>0</v>
      </c>
      <c r="AG1362" s="1">
        <f t="shared" ca="1" si="1598"/>
        <v>24</v>
      </c>
      <c r="AH1362" s="1" t="str">
        <f t="shared" si="1594"/>
        <v/>
      </c>
      <c r="AI1362" s="1" t="str">
        <f t="shared" si="1595"/>
        <v/>
      </c>
      <c r="AJ1362" s="1" t="str">
        <f t="shared" si="1596"/>
        <v/>
      </c>
      <c r="AL1362" s="167">
        <f t="shared" ref="AL1362:BE1362" si="1658">+IF($AE1362="CC",SUMIF($R1362:$V1362,AL$9,$R1381:$V1381),0)</f>
        <v>0</v>
      </c>
      <c r="AM1362" s="167">
        <f t="shared" si="1658"/>
        <v>0</v>
      </c>
      <c r="AN1362" s="167">
        <f t="shared" si="1658"/>
        <v>0</v>
      </c>
      <c r="AO1362" s="167">
        <f t="shared" si="1658"/>
        <v>0</v>
      </c>
      <c r="AP1362" s="167">
        <f t="shared" si="1658"/>
        <v>0</v>
      </c>
      <c r="AQ1362" s="167">
        <f t="shared" si="1658"/>
        <v>0</v>
      </c>
      <c r="AR1362" s="167">
        <f t="shared" si="1658"/>
        <v>0</v>
      </c>
      <c r="AS1362" s="167">
        <f t="shared" si="1658"/>
        <v>0</v>
      </c>
      <c r="AT1362" s="167">
        <f t="shared" si="1658"/>
        <v>0</v>
      </c>
      <c r="AU1362" s="167">
        <f t="shared" si="1658"/>
        <v>0</v>
      </c>
      <c r="AV1362" s="167">
        <f t="shared" si="1658"/>
        <v>0</v>
      </c>
      <c r="AW1362" s="167">
        <f t="shared" si="1658"/>
        <v>0</v>
      </c>
      <c r="AX1362" s="167">
        <f t="shared" si="1658"/>
        <v>0</v>
      </c>
      <c r="AY1362" s="167">
        <f t="shared" si="1658"/>
        <v>0</v>
      </c>
      <c r="AZ1362" s="167">
        <f t="shared" si="1658"/>
        <v>0</v>
      </c>
      <c r="BA1362" s="167">
        <f t="shared" si="1658"/>
        <v>0</v>
      </c>
      <c r="BB1362" s="167">
        <f t="shared" si="1658"/>
        <v>0</v>
      </c>
      <c r="BC1362" s="167">
        <f t="shared" si="1658"/>
        <v>0</v>
      </c>
      <c r="BD1362" s="167">
        <f t="shared" si="1658"/>
        <v>0</v>
      </c>
      <c r="BE1362" s="167">
        <f t="shared" si="1658"/>
        <v>0</v>
      </c>
      <c r="BG1362" s="167"/>
    </row>
    <row r="1363" spans="1:62">
      <c r="A1363" s="93"/>
      <c r="B1363" s="94"/>
      <c r="C1363" s="324">
        <v>9</v>
      </c>
      <c r="D1363" s="832"/>
      <c r="E1363" s="833"/>
      <c r="F1363" s="833"/>
      <c r="G1363" s="834"/>
      <c r="H1363" s="49"/>
      <c r="I1363" s="50"/>
      <c r="J1363" s="866"/>
      <c r="K1363" s="867"/>
      <c r="L1363" s="51"/>
      <c r="M1363" s="52"/>
      <c r="N1363" s="52"/>
      <c r="O1363" s="52"/>
      <c r="P1363" s="52"/>
      <c r="Q1363" s="318">
        <f t="shared" si="1647"/>
        <v>0</v>
      </c>
      <c r="R1363" s="51"/>
      <c r="S1363" s="60"/>
      <c r="T1363" s="59"/>
      <c r="U1363" s="59"/>
      <c r="V1363" s="63"/>
      <c r="W1363" s="319">
        <f t="shared" si="1648"/>
        <v>0</v>
      </c>
      <c r="X1363" s="320">
        <f t="shared" si="1644"/>
        <v>0</v>
      </c>
      <c r="Y1363" s="325">
        <f t="shared" si="1651"/>
        <v>0</v>
      </c>
      <c r="Z1363" s="51"/>
      <c r="AA1363" s="334">
        <f t="shared" si="1652"/>
        <v>0</v>
      </c>
      <c r="AB1363" s="327" t="str">
        <f>IF(A1363="A","√",IF('Formulario 1'!$D$11=8,IF('Cuadro de Personal'!Q1363&gt;30,"E",IF(Y1363&gt;48,"E","√")),IF(Y1363&gt;48,"E","√")))</f>
        <v>√</v>
      </c>
      <c r="AC1363" s="1">
        <f t="shared" si="1649"/>
        <v>1</v>
      </c>
      <c r="AE1363" s="1" t="str">
        <f t="shared" si="1645"/>
        <v/>
      </c>
      <c r="AF1363" s="1">
        <f t="shared" si="1593"/>
        <v>0</v>
      </c>
      <c r="AG1363" s="1">
        <f t="shared" ca="1" si="1598"/>
        <v>24</v>
      </c>
      <c r="AH1363" s="1" t="str">
        <f t="shared" si="1594"/>
        <v/>
      </c>
      <c r="AI1363" s="1" t="str">
        <f t="shared" si="1595"/>
        <v/>
      </c>
      <c r="AJ1363" s="1" t="str">
        <f t="shared" si="1596"/>
        <v/>
      </c>
      <c r="AL1363" s="167">
        <f t="shared" ref="AL1363:BE1363" si="1659">+IF($AE1363="CC",SUMIF($R1363:$V1363,AL$9,$R1382:$V1382),0)</f>
        <v>0</v>
      </c>
      <c r="AM1363" s="167">
        <f t="shared" si="1659"/>
        <v>0</v>
      </c>
      <c r="AN1363" s="167">
        <f t="shared" si="1659"/>
        <v>0</v>
      </c>
      <c r="AO1363" s="167">
        <f t="shared" si="1659"/>
        <v>0</v>
      </c>
      <c r="AP1363" s="167">
        <f t="shared" si="1659"/>
        <v>0</v>
      </c>
      <c r="AQ1363" s="167">
        <f t="shared" si="1659"/>
        <v>0</v>
      </c>
      <c r="AR1363" s="167">
        <f t="shared" si="1659"/>
        <v>0</v>
      </c>
      <c r="AS1363" s="167">
        <f t="shared" si="1659"/>
        <v>0</v>
      </c>
      <c r="AT1363" s="167">
        <f t="shared" si="1659"/>
        <v>0</v>
      </c>
      <c r="AU1363" s="167">
        <f t="shared" si="1659"/>
        <v>0</v>
      </c>
      <c r="AV1363" s="167">
        <f t="shared" si="1659"/>
        <v>0</v>
      </c>
      <c r="AW1363" s="167">
        <f t="shared" si="1659"/>
        <v>0</v>
      </c>
      <c r="AX1363" s="167">
        <f t="shared" si="1659"/>
        <v>0</v>
      </c>
      <c r="AY1363" s="167">
        <f t="shared" si="1659"/>
        <v>0</v>
      </c>
      <c r="AZ1363" s="167">
        <f t="shared" si="1659"/>
        <v>0</v>
      </c>
      <c r="BA1363" s="167">
        <f t="shared" si="1659"/>
        <v>0</v>
      </c>
      <c r="BB1363" s="167">
        <f t="shared" si="1659"/>
        <v>0</v>
      </c>
      <c r="BC1363" s="167">
        <f t="shared" si="1659"/>
        <v>0</v>
      </c>
      <c r="BD1363" s="167">
        <f t="shared" si="1659"/>
        <v>0</v>
      </c>
      <c r="BE1363" s="167">
        <f t="shared" si="1659"/>
        <v>0</v>
      </c>
      <c r="BG1363" s="167"/>
    </row>
    <row r="1364" spans="1:62">
      <c r="A1364" s="93"/>
      <c r="B1364" s="94"/>
      <c r="C1364" s="324">
        <v>10</v>
      </c>
      <c r="D1364" s="832"/>
      <c r="E1364" s="833"/>
      <c r="F1364" s="833"/>
      <c r="G1364" s="834"/>
      <c r="H1364" s="49"/>
      <c r="I1364" s="50"/>
      <c r="J1364" s="866"/>
      <c r="K1364" s="867"/>
      <c r="L1364" s="51"/>
      <c r="M1364" s="52"/>
      <c r="N1364" s="52"/>
      <c r="O1364" s="52"/>
      <c r="P1364" s="52"/>
      <c r="Q1364" s="318">
        <f t="shared" si="1647"/>
        <v>0</v>
      </c>
      <c r="R1364" s="51"/>
      <c r="S1364" s="60"/>
      <c r="T1364" s="59"/>
      <c r="U1364" s="59"/>
      <c r="V1364" s="63"/>
      <c r="W1364" s="319">
        <f t="shared" si="1648"/>
        <v>0</v>
      </c>
      <c r="X1364" s="320">
        <f t="shared" si="1644"/>
        <v>0</v>
      </c>
      <c r="Y1364" s="325">
        <f t="shared" si="1651"/>
        <v>0</v>
      </c>
      <c r="Z1364" s="51"/>
      <c r="AA1364" s="334">
        <f t="shared" si="1652"/>
        <v>0</v>
      </c>
      <c r="AB1364" s="327" t="str">
        <f>IF(A1364="A","√",IF('Formulario 1'!$D$11=8,IF('Cuadro de Personal'!Q1364&gt;30,"E",IF(Y1364&gt;48,"E","√")),IF(Y1364&gt;48,"E","√")))</f>
        <v>√</v>
      </c>
      <c r="AC1364" s="1">
        <f t="shared" si="1649"/>
        <v>1</v>
      </c>
      <c r="AE1364" s="1" t="str">
        <f t="shared" si="1645"/>
        <v/>
      </c>
      <c r="AF1364" s="1">
        <f t="shared" si="1593"/>
        <v>0</v>
      </c>
      <c r="AG1364" s="1">
        <f t="shared" ca="1" si="1598"/>
        <v>24</v>
      </c>
      <c r="AH1364" s="1" t="str">
        <f t="shared" si="1594"/>
        <v/>
      </c>
      <c r="AI1364" s="1" t="str">
        <f t="shared" si="1595"/>
        <v/>
      </c>
      <c r="AJ1364" s="1" t="str">
        <f t="shared" si="1596"/>
        <v/>
      </c>
      <c r="AL1364" s="167">
        <f t="shared" ref="AL1364:BE1364" si="1660">+IF($AE1364="CC",SUMIF($R1364:$V1364,AL$9,$R1383:$V1383),0)</f>
        <v>0</v>
      </c>
      <c r="AM1364" s="167">
        <f t="shared" si="1660"/>
        <v>0</v>
      </c>
      <c r="AN1364" s="167">
        <f t="shared" si="1660"/>
        <v>0</v>
      </c>
      <c r="AO1364" s="167">
        <f t="shared" si="1660"/>
        <v>0</v>
      </c>
      <c r="AP1364" s="167">
        <f t="shared" si="1660"/>
        <v>0</v>
      </c>
      <c r="AQ1364" s="167">
        <f t="shared" si="1660"/>
        <v>0</v>
      </c>
      <c r="AR1364" s="167">
        <f t="shared" si="1660"/>
        <v>0</v>
      </c>
      <c r="AS1364" s="167">
        <f t="shared" si="1660"/>
        <v>0</v>
      </c>
      <c r="AT1364" s="167">
        <f t="shared" si="1660"/>
        <v>0</v>
      </c>
      <c r="AU1364" s="167">
        <f t="shared" si="1660"/>
        <v>0</v>
      </c>
      <c r="AV1364" s="167">
        <f t="shared" si="1660"/>
        <v>0</v>
      </c>
      <c r="AW1364" s="167">
        <f t="shared" si="1660"/>
        <v>0</v>
      </c>
      <c r="AX1364" s="167">
        <f t="shared" si="1660"/>
        <v>0</v>
      </c>
      <c r="AY1364" s="167">
        <f t="shared" si="1660"/>
        <v>0</v>
      </c>
      <c r="AZ1364" s="167">
        <f t="shared" si="1660"/>
        <v>0</v>
      </c>
      <c r="BA1364" s="167">
        <f t="shared" si="1660"/>
        <v>0</v>
      </c>
      <c r="BB1364" s="167">
        <f t="shared" si="1660"/>
        <v>0</v>
      </c>
      <c r="BC1364" s="167">
        <f t="shared" si="1660"/>
        <v>0</v>
      </c>
      <c r="BD1364" s="167">
        <f t="shared" si="1660"/>
        <v>0</v>
      </c>
      <c r="BE1364" s="167">
        <f t="shared" si="1660"/>
        <v>0</v>
      </c>
      <c r="BG1364" s="167"/>
    </row>
    <row r="1365" spans="1:62">
      <c r="A1365" s="93"/>
      <c r="B1365" s="94"/>
      <c r="C1365" s="324">
        <v>11</v>
      </c>
      <c r="D1365" s="832"/>
      <c r="E1365" s="833"/>
      <c r="F1365" s="833"/>
      <c r="G1365" s="834"/>
      <c r="H1365" s="49"/>
      <c r="I1365" s="50"/>
      <c r="J1365" s="866"/>
      <c r="K1365" s="867"/>
      <c r="L1365" s="51"/>
      <c r="M1365" s="52"/>
      <c r="N1365" s="52"/>
      <c r="O1365" s="52"/>
      <c r="P1365" s="52"/>
      <c r="Q1365" s="318">
        <f t="shared" si="1647"/>
        <v>0</v>
      </c>
      <c r="R1365" s="51"/>
      <c r="S1365" s="60"/>
      <c r="T1365" s="59"/>
      <c r="U1365" s="59"/>
      <c r="V1365" s="63"/>
      <c r="W1365" s="319">
        <f t="shared" si="1648"/>
        <v>0</v>
      </c>
      <c r="X1365" s="320">
        <f t="shared" si="1644"/>
        <v>0</v>
      </c>
      <c r="Y1365" s="325">
        <f t="shared" si="1651"/>
        <v>0</v>
      </c>
      <c r="Z1365" s="51"/>
      <c r="AA1365" s="334">
        <f t="shared" si="1652"/>
        <v>0</v>
      </c>
      <c r="AB1365" s="327" t="str">
        <f>IF(A1365="A","√",IF('Formulario 1'!$D$11=8,IF('Cuadro de Personal'!Q1365&gt;30,"E",IF(Y1365&gt;48,"E","√")),IF(Y1365&gt;48,"E","√")))</f>
        <v>√</v>
      </c>
      <c r="AC1365" s="1">
        <f t="shared" si="1649"/>
        <v>1</v>
      </c>
      <c r="AE1365" s="1" t="str">
        <f t="shared" si="1645"/>
        <v/>
      </c>
      <c r="AF1365" s="1">
        <f t="shared" si="1593"/>
        <v>0</v>
      </c>
      <c r="AG1365" s="1">
        <f t="shared" ca="1" si="1598"/>
        <v>24</v>
      </c>
      <c r="AH1365" s="1" t="str">
        <f t="shared" si="1594"/>
        <v/>
      </c>
      <c r="AI1365" s="1" t="str">
        <f t="shared" si="1595"/>
        <v/>
      </c>
      <c r="AJ1365" s="1" t="str">
        <f t="shared" si="1596"/>
        <v/>
      </c>
      <c r="AL1365" s="167">
        <f t="shared" ref="AL1365:BE1365" si="1661">+IF($AE1365="CC",SUMIF($R1365:$V1365,AL$9,$R1384:$V1384),0)</f>
        <v>0</v>
      </c>
      <c r="AM1365" s="167">
        <f t="shared" si="1661"/>
        <v>0</v>
      </c>
      <c r="AN1365" s="167">
        <f t="shared" si="1661"/>
        <v>0</v>
      </c>
      <c r="AO1365" s="167">
        <f t="shared" si="1661"/>
        <v>0</v>
      </c>
      <c r="AP1365" s="167">
        <f t="shared" si="1661"/>
        <v>0</v>
      </c>
      <c r="AQ1365" s="167">
        <f t="shared" si="1661"/>
        <v>0</v>
      </c>
      <c r="AR1365" s="167">
        <f t="shared" si="1661"/>
        <v>0</v>
      </c>
      <c r="AS1365" s="167">
        <f t="shared" si="1661"/>
        <v>0</v>
      </c>
      <c r="AT1365" s="167">
        <f t="shared" si="1661"/>
        <v>0</v>
      </c>
      <c r="AU1365" s="167">
        <f t="shared" si="1661"/>
        <v>0</v>
      </c>
      <c r="AV1365" s="167">
        <f t="shared" si="1661"/>
        <v>0</v>
      </c>
      <c r="AW1365" s="167">
        <f t="shared" si="1661"/>
        <v>0</v>
      </c>
      <c r="AX1365" s="167">
        <f t="shared" si="1661"/>
        <v>0</v>
      </c>
      <c r="AY1365" s="167">
        <f t="shared" si="1661"/>
        <v>0</v>
      </c>
      <c r="AZ1365" s="167">
        <f t="shared" si="1661"/>
        <v>0</v>
      </c>
      <c r="BA1365" s="167">
        <f t="shared" si="1661"/>
        <v>0</v>
      </c>
      <c r="BB1365" s="167">
        <f t="shared" si="1661"/>
        <v>0</v>
      </c>
      <c r="BC1365" s="167">
        <f t="shared" si="1661"/>
        <v>0</v>
      </c>
      <c r="BD1365" s="167">
        <f t="shared" si="1661"/>
        <v>0</v>
      </c>
      <c r="BE1365" s="167">
        <f t="shared" si="1661"/>
        <v>0</v>
      </c>
      <c r="BG1365" s="167"/>
    </row>
    <row r="1366" spans="1:62">
      <c r="A1366" s="93"/>
      <c r="B1366" s="94"/>
      <c r="C1366" s="324">
        <v>12</v>
      </c>
      <c r="D1366" s="832"/>
      <c r="E1366" s="833"/>
      <c r="F1366" s="833"/>
      <c r="G1366" s="834"/>
      <c r="H1366" s="49"/>
      <c r="I1366" s="50"/>
      <c r="J1366" s="866"/>
      <c r="K1366" s="867"/>
      <c r="L1366" s="51"/>
      <c r="M1366" s="52"/>
      <c r="N1366" s="52"/>
      <c r="O1366" s="52"/>
      <c r="P1366" s="52"/>
      <c r="Q1366" s="318">
        <f t="shared" si="1647"/>
        <v>0</v>
      </c>
      <c r="R1366" s="51"/>
      <c r="S1366" s="60"/>
      <c r="T1366" s="59"/>
      <c r="U1366" s="59"/>
      <c r="V1366" s="63"/>
      <c r="W1366" s="319">
        <f t="shared" si="1648"/>
        <v>0</v>
      </c>
      <c r="X1366" s="320">
        <f t="shared" si="1644"/>
        <v>0</v>
      </c>
      <c r="Y1366" s="325">
        <f t="shared" si="1651"/>
        <v>0</v>
      </c>
      <c r="Z1366" s="51"/>
      <c r="AA1366" s="334">
        <f t="shared" si="1652"/>
        <v>0</v>
      </c>
      <c r="AB1366" s="327" t="str">
        <f>IF(A1366="A","√",IF('Formulario 1'!$D$11=8,IF('Cuadro de Personal'!Q1366&gt;30,"E",IF(Y1366&gt;48,"E","√")),IF(Y1366&gt;48,"E","√")))</f>
        <v>√</v>
      </c>
      <c r="AC1366" s="1">
        <f t="shared" si="1649"/>
        <v>1</v>
      </c>
      <c r="AE1366" s="1" t="str">
        <f t="shared" si="1645"/>
        <v/>
      </c>
      <c r="AF1366" s="1">
        <f t="shared" si="1593"/>
        <v>0</v>
      </c>
      <c r="AG1366" s="1">
        <f t="shared" ca="1" si="1598"/>
        <v>24</v>
      </c>
      <c r="AH1366" s="1" t="str">
        <f t="shared" si="1594"/>
        <v/>
      </c>
      <c r="AI1366" s="1" t="str">
        <f t="shared" si="1595"/>
        <v/>
      </c>
      <c r="AJ1366" s="1" t="str">
        <f t="shared" si="1596"/>
        <v/>
      </c>
      <c r="AL1366" s="167">
        <f t="shared" ref="AL1366:BE1366" si="1662">+IF($AE1366="CC",SUMIF($R1366:$V1366,AL$9,$R1385:$V1385),0)</f>
        <v>0</v>
      </c>
      <c r="AM1366" s="167">
        <f t="shared" si="1662"/>
        <v>0</v>
      </c>
      <c r="AN1366" s="167">
        <f t="shared" si="1662"/>
        <v>0</v>
      </c>
      <c r="AO1366" s="167">
        <f t="shared" si="1662"/>
        <v>0</v>
      </c>
      <c r="AP1366" s="167">
        <f t="shared" si="1662"/>
        <v>0</v>
      </c>
      <c r="AQ1366" s="167">
        <f t="shared" si="1662"/>
        <v>0</v>
      </c>
      <c r="AR1366" s="167">
        <f t="shared" si="1662"/>
        <v>0</v>
      </c>
      <c r="AS1366" s="167">
        <f t="shared" si="1662"/>
        <v>0</v>
      </c>
      <c r="AT1366" s="167">
        <f t="shared" si="1662"/>
        <v>0</v>
      </c>
      <c r="AU1366" s="167">
        <f t="shared" si="1662"/>
        <v>0</v>
      </c>
      <c r="AV1366" s="167">
        <f t="shared" si="1662"/>
        <v>0</v>
      </c>
      <c r="AW1366" s="167">
        <f t="shared" si="1662"/>
        <v>0</v>
      </c>
      <c r="AX1366" s="167">
        <f t="shared" si="1662"/>
        <v>0</v>
      </c>
      <c r="AY1366" s="167">
        <f t="shared" si="1662"/>
        <v>0</v>
      </c>
      <c r="AZ1366" s="167">
        <f t="shared" si="1662"/>
        <v>0</v>
      </c>
      <c r="BA1366" s="167">
        <f t="shared" si="1662"/>
        <v>0</v>
      </c>
      <c r="BB1366" s="167">
        <f t="shared" si="1662"/>
        <v>0</v>
      </c>
      <c r="BC1366" s="167">
        <f t="shared" si="1662"/>
        <v>0</v>
      </c>
      <c r="BD1366" s="167">
        <f t="shared" si="1662"/>
        <v>0</v>
      </c>
      <c r="BE1366" s="167">
        <f t="shared" si="1662"/>
        <v>0</v>
      </c>
      <c r="BG1366" s="167"/>
    </row>
    <row r="1367" spans="1:62">
      <c r="A1367" s="93"/>
      <c r="B1367" s="94"/>
      <c r="C1367" s="324">
        <v>13</v>
      </c>
      <c r="D1367" s="832"/>
      <c r="E1367" s="833"/>
      <c r="F1367" s="833"/>
      <c r="G1367" s="834"/>
      <c r="H1367" s="49"/>
      <c r="I1367" s="50"/>
      <c r="J1367" s="866"/>
      <c r="K1367" s="867"/>
      <c r="L1367" s="51"/>
      <c r="M1367" s="52"/>
      <c r="N1367" s="52"/>
      <c r="O1367" s="52"/>
      <c r="P1367" s="52"/>
      <c r="Q1367" s="318">
        <f t="shared" si="1647"/>
        <v>0</v>
      </c>
      <c r="R1367" s="51"/>
      <c r="S1367" s="60"/>
      <c r="T1367" s="59"/>
      <c r="U1367" s="59"/>
      <c r="V1367" s="63"/>
      <c r="W1367" s="319">
        <f t="shared" si="1648"/>
        <v>0</v>
      </c>
      <c r="X1367" s="320">
        <f t="shared" si="1644"/>
        <v>0</v>
      </c>
      <c r="Y1367" s="325">
        <f t="shared" si="1651"/>
        <v>0</v>
      </c>
      <c r="Z1367" s="51"/>
      <c r="AA1367" s="334">
        <f t="shared" si="1652"/>
        <v>0</v>
      </c>
      <c r="AB1367" s="327" t="str">
        <f>IF(A1367="A","√",IF('Formulario 1'!$D$11=8,IF('Cuadro de Personal'!Q1367&gt;30,"E",IF(Y1367&gt;48,"E","√")),IF(Y1367&gt;48,"E","√")))</f>
        <v>√</v>
      </c>
      <c r="AC1367" s="1">
        <f t="shared" si="1649"/>
        <v>1</v>
      </c>
      <c r="AE1367" s="1" t="str">
        <f t="shared" si="1645"/>
        <v/>
      </c>
      <c r="AF1367" s="1">
        <f t="shared" si="1593"/>
        <v>0</v>
      </c>
      <c r="AG1367" s="1">
        <f t="shared" ca="1" si="1598"/>
        <v>24</v>
      </c>
      <c r="AH1367" s="1" t="str">
        <f t="shared" si="1594"/>
        <v/>
      </c>
      <c r="AI1367" s="1" t="str">
        <f t="shared" si="1595"/>
        <v/>
      </c>
      <c r="AJ1367" s="1" t="str">
        <f t="shared" si="1596"/>
        <v/>
      </c>
      <c r="AL1367" s="167">
        <f t="shared" ref="AL1367:BE1367" si="1663">+IF($AE1367="CC",SUMIF($R1367:$V1367,AL$9,$R1386:$V1386),0)</f>
        <v>0</v>
      </c>
      <c r="AM1367" s="167">
        <f t="shared" si="1663"/>
        <v>0</v>
      </c>
      <c r="AN1367" s="167">
        <f t="shared" si="1663"/>
        <v>0</v>
      </c>
      <c r="AO1367" s="167">
        <f t="shared" si="1663"/>
        <v>0</v>
      </c>
      <c r="AP1367" s="167">
        <f t="shared" si="1663"/>
        <v>0</v>
      </c>
      <c r="AQ1367" s="167">
        <f t="shared" si="1663"/>
        <v>0</v>
      </c>
      <c r="AR1367" s="167">
        <f t="shared" si="1663"/>
        <v>0</v>
      </c>
      <c r="AS1367" s="167">
        <f t="shared" si="1663"/>
        <v>0</v>
      </c>
      <c r="AT1367" s="167">
        <f t="shared" si="1663"/>
        <v>0</v>
      </c>
      <c r="AU1367" s="167">
        <f t="shared" si="1663"/>
        <v>0</v>
      </c>
      <c r="AV1367" s="167">
        <f t="shared" si="1663"/>
        <v>0</v>
      </c>
      <c r="AW1367" s="167">
        <f t="shared" si="1663"/>
        <v>0</v>
      </c>
      <c r="AX1367" s="167">
        <f t="shared" si="1663"/>
        <v>0</v>
      </c>
      <c r="AY1367" s="167">
        <f t="shared" si="1663"/>
        <v>0</v>
      </c>
      <c r="AZ1367" s="167">
        <f t="shared" si="1663"/>
        <v>0</v>
      </c>
      <c r="BA1367" s="167">
        <f t="shared" si="1663"/>
        <v>0</v>
      </c>
      <c r="BB1367" s="167">
        <f t="shared" si="1663"/>
        <v>0</v>
      </c>
      <c r="BC1367" s="167">
        <f t="shared" si="1663"/>
        <v>0</v>
      </c>
      <c r="BD1367" s="167">
        <f t="shared" si="1663"/>
        <v>0</v>
      </c>
      <c r="BE1367" s="167">
        <f t="shared" si="1663"/>
        <v>0</v>
      </c>
      <c r="BG1367" s="167"/>
    </row>
    <row r="1368" spans="1:62">
      <c r="A1368" s="93"/>
      <c r="B1368" s="94"/>
      <c r="C1368" s="324">
        <v>14</v>
      </c>
      <c r="D1368" s="832"/>
      <c r="E1368" s="833"/>
      <c r="F1368" s="833"/>
      <c r="G1368" s="834"/>
      <c r="H1368" s="49"/>
      <c r="I1368" s="50"/>
      <c r="J1368" s="866"/>
      <c r="K1368" s="867"/>
      <c r="L1368" s="51"/>
      <c r="M1368" s="52"/>
      <c r="N1368" s="52"/>
      <c r="O1368" s="52"/>
      <c r="P1368" s="52"/>
      <c r="Q1368" s="318">
        <f t="shared" si="1647"/>
        <v>0</v>
      </c>
      <c r="R1368" s="51"/>
      <c r="S1368" s="60"/>
      <c r="T1368" s="59"/>
      <c r="U1368" s="59"/>
      <c r="V1368" s="63"/>
      <c r="W1368" s="319">
        <f t="shared" si="1648"/>
        <v>0</v>
      </c>
      <c r="X1368" s="320">
        <f t="shared" si="1644"/>
        <v>0</v>
      </c>
      <c r="Y1368" s="325">
        <f t="shared" si="1651"/>
        <v>0</v>
      </c>
      <c r="Z1368" s="51"/>
      <c r="AA1368" s="334">
        <f t="shared" si="1652"/>
        <v>0</v>
      </c>
      <c r="AB1368" s="327" t="str">
        <f>IF(A1368="A","√",IF('Formulario 1'!$D$11=8,IF('Cuadro de Personal'!Q1368&gt;30,"E",IF(Y1368&gt;48,"E","√")),IF(Y1368&gt;48,"E","√")))</f>
        <v>√</v>
      </c>
      <c r="AC1368" s="1">
        <f t="shared" si="1649"/>
        <v>1</v>
      </c>
      <c r="AE1368" s="1" t="str">
        <f t="shared" si="1645"/>
        <v/>
      </c>
      <c r="AF1368" s="1">
        <f t="shared" si="1593"/>
        <v>0</v>
      </c>
      <c r="AG1368" s="1">
        <f t="shared" ca="1" si="1598"/>
        <v>24</v>
      </c>
      <c r="AH1368" s="1" t="str">
        <f t="shared" si="1594"/>
        <v/>
      </c>
      <c r="AI1368" s="1" t="str">
        <f t="shared" si="1595"/>
        <v/>
      </c>
      <c r="AJ1368" s="1" t="str">
        <f t="shared" si="1596"/>
        <v/>
      </c>
      <c r="AL1368" s="167">
        <f t="shared" ref="AL1368:BE1368" si="1664">+IF($AE1368="CC",SUMIF($R1368:$V1368,AL$9,$R1387:$V1387),0)</f>
        <v>0</v>
      </c>
      <c r="AM1368" s="167">
        <f t="shared" si="1664"/>
        <v>0</v>
      </c>
      <c r="AN1368" s="167">
        <f t="shared" si="1664"/>
        <v>0</v>
      </c>
      <c r="AO1368" s="167">
        <f t="shared" si="1664"/>
        <v>0</v>
      </c>
      <c r="AP1368" s="167">
        <f t="shared" si="1664"/>
        <v>0</v>
      </c>
      <c r="AQ1368" s="167">
        <f t="shared" si="1664"/>
        <v>0</v>
      </c>
      <c r="AR1368" s="167">
        <f t="shared" si="1664"/>
        <v>0</v>
      </c>
      <c r="AS1368" s="167">
        <f t="shared" si="1664"/>
        <v>0</v>
      </c>
      <c r="AT1368" s="167">
        <f t="shared" si="1664"/>
        <v>0</v>
      </c>
      <c r="AU1368" s="167">
        <f t="shared" si="1664"/>
        <v>0</v>
      </c>
      <c r="AV1368" s="167">
        <f t="shared" si="1664"/>
        <v>0</v>
      </c>
      <c r="AW1368" s="167">
        <f t="shared" si="1664"/>
        <v>0</v>
      </c>
      <c r="AX1368" s="167">
        <f t="shared" si="1664"/>
        <v>0</v>
      </c>
      <c r="AY1368" s="167">
        <f t="shared" si="1664"/>
        <v>0</v>
      </c>
      <c r="AZ1368" s="167">
        <f t="shared" si="1664"/>
        <v>0</v>
      </c>
      <c r="BA1368" s="167">
        <f t="shared" si="1664"/>
        <v>0</v>
      </c>
      <c r="BB1368" s="167">
        <f t="shared" si="1664"/>
        <v>0</v>
      </c>
      <c r="BC1368" s="167">
        <f t="shared" si="1664"/>
        <v>0</v>
      </c>
      <c r="BD1368" s="167">
        <f t="shared" si="1664"/>
        <v>0</v>
      </c>
      <c r="BE1368" s="167">
        <f t="shared" si="1664"/>
        <v>0</v>
      </c>
      <c r="BG1368" s="167"/>
    </row>
    <row r="1369" spans="1:62">
      <c r="A1369" s="93"/>
      <c r="B1369" s="94"/>
      <c r="C1369" s="324">
        <v>15</v>
      </c>
      <c r="D1369" s="832"/>
      <c r="E1369" s="833"/>
      <c r="F1369" s="833"/>
      <c r="G1369" s="834"/>
      <c r="H1369" s="49"/>
      <c r="I1369" s="50"/>
      <c r="J1369" s="866"/>
      <c r="K1369" s="867"/>
      <c r="L1369" s="51"/>
      <c r="M1369" s="52"/>
      <c r="N1369" s="52"/>
      <c r="O1369" s="52"/>
      <c r="P1369" s="52"/>
      <c r="Q1369" s="318">
        <f t="shared" si="1647"/>
        <v>0</v>
      </c>
      <c r="R1369" s="51"/>
      <c r="S1369" s="60"/>
      <c r="T1369" s="59"/>
      <c r="U1369" s="59"/>
      <c r="V1369" s="63"/>
      <c r="W1369" s="319">
        <f t="shared" si="1648"/>
        <v>0</v>
      </c>
      <c r="X1369" s="320">
        <f t="shared" si="1644"/>
        <v>0</v>
      </c>
      <c r="Y1369" s="325">
        <f t="shared" si="1651"/>
        <v>0</v>
      </c>
      <c r="Z1369" s="51"/>
      <c r="AA1369" s="334">
        <f t="shared" si="1652"/>
        <v>0</v>
      </c>
      <c r="AB1369" s="327" t="str">
        <f>IF(A1369="A","√",IF('Formulario 1'!$D$11=8,IF('Cuadro de Personal'!Q1369&gt;30,"E",IF(Y1369&gt;48,"E","√")),IF(Y1369&gt;48,"E","√")))</f>
        <v>√</v>
      </c>
      <c r="AC1369" s="1">
        <f t="shared" si="1649"/>
        <v>1</v>
      </c>
      <c r="AE1369" s="1" t="str">
        <f t="shared" si="1645"/>
        <v/>
      </c>
      <c r="AF1369" s="1">
        <f t="shared" si="1593"/>
        <v>0</v>
      </c>
      <c r="AG1369" s="1">
        <f t="shared" ca="1" si="1598"/>
        <v>24</v>
      </c>
      <c r="AH1369" s="1" t="str">
        <f t="shared" si="1594"/>
        <v/>
      </c>
      <c r="AI1369" s="1" t="str">
        <f t="shared" si="1595"/>
        <v/>
      </c>
      <c r="AJ1369" s="1" t="str">
        <f t="shared" si="1596"/>
        <v/>
      </c>
      <c r="AL1369" s="167">
        <f t="shared" ref="AL1369:BE1369" si="1665">+IF($AE1369="CC",SUMIF($R1369:$V1369,AL$9,$R1388:$V1388),0)</f>
        <v>0</v>
      </c>
      <c r="AM1369" s="167">
        <f t="shared" si="1665"/>
        <v>0</v>
      </c>
      <c r="AN1369" s="167">
        <f t="shared" si="1665"/>
        <v>0</v>
      </c>
      <c r="AO1369" s="167">
        <f t="shared" si="1665"/>
        <v>0</v>
      </c>
      <c r="AP1369" s="167">
        <f t="shared" si="1665"/>
        <v>0</v>
      </c>
      <c r="AQ1369" s="167">
        <f t="shared" si="1665"/>
        <v>0</v>
      </c>
      <c r="AR1369" s="167">
        <f t="shared" si="1665"/>
        <v>0</v>
      </c>
      <c r="AS1369" s="167">
        <f t="shared" si="1665"/>
        <v>0</v>
      </c>
      <c r="AT1369" s="167">
        <f t="shared" si="1665"/>
        <v>0</v>
      </c>
      <c r="AU1369" s="167">
        <f t="shared" si="1665"/>
        <v>0</v>
      </c>
      <c r="AV1369" s="167">
        <f t="shared" si="1665"/>
        <v>0</v>
      </c>
      <c r="AW1369" s="167">
        <f t="shared" si="1665"/>
        <v>0</v>
      </c>
      <c r="AX1369" s="167">
        <f t="shared" si="1665"/>
        <v>0</v>
      </c>
      <c r="AY1369" s="167">
        <f t="shared" si="1665"/>
        <v>0</v>
      </c>
      <c r="AZ1369" s="167">
        <f t="shared" si="1665"/>
        <v>0</v>
      </c>
      <c r="BA1369" s="167">
        <f t="shared" si="1665"/>
        <v>0</v>
      </c>
      <c r="BB1369" s="167">
        <f t="shared" si="1665"/>
        <v>0</v>
      </c>
      <c r="BC1369" s="167">
        <f t="shared" si="1665"/>
        <v>0</v>
      </c>
      <c r="BD1369" s="167">
        <f t="shared" si="1665"/>
        <v>0</v>
      </c>
      <c r="BE1369" s="167">
        <f t="shared" si="1665"/>
        <v>0</v>
      </c>
      <c r="BG1369" s="167"/>
    </row>
    <row r="1370" spans="1:62">
      <c r="A1370" s="93"/>
      <c r="B1370" s="94"/>
      <c r="C1370" s="324">
        <v>16</v>
      </c>
      <c r="D1370" s="832"/>
      <c r="E1370" s="833"/>
      <c r="F1370" s="833"/>
      <c r="G1370" s="834"/>
      <c r="H1370" s="49"/>
      <c r="I1370" s="50"/>
      <c r="J1370" s="866"/>
      <c r="K1370" s="867"/>
      <c r="L1370" s="51"/>
      <c r="M1370" s="52"/>
      <c r="N1370" s="52"/>
      <c r="O1370" s="52"/>
      <c r="P1370" s="52"/>
      <c r="Q1370" s="318">
        <f t="shared" si="1647"/>
        <v>0</v>
      </c>
      <c r="R1370" s="51"/>
      <c r="S1370" s="60"/>
      <c r="T1370" s="59"/>
      <c r="U1370" s="59"/>
      <c r="V1370" s="63"/>
      <c r="W1370" s="319">
        <f t="shared" si="1648"/>
        <v>0</v>
      </c>
      <c r="X1370" s="320">
        <f t="shared" si="1644"/>
        <v>0</v>
      </c>
      <c r="Y1370" s="325">
        <f t="shared" si="1651"/>
        <v>0</v>
      </c>
      <c r="Z1370" s="51"/>
      <c r="AA1370" s="334">
        <f t="shared" si="1652"/>
        <v>0</v>
      </c>
      <c r="AB1370" s="327" t="str">
        <f>IF(A1370="A","√",IF('Formulario 1'!$D$11=8,IF('Cuadro de Personal'!Q1370&gt;30,"E",IF(Y1370&gt;48,"E","√")),IF(Y1370&gt;48,"E","√")))</f>
        <v>√</v>
      </c>
      <c r="AC1370" s="1">
        <f t="shared" si="1649"/>
        <v>1</v>
      </c>
      <c r="AE1370" s="1" t="str">
        <f t="shared" si="1645"/>
        <v/>
      </c>
      <c r="AF1370" s="1">
        <f t="shared" si="1593"/>
        <v>0</v>
      </c>
      <c r="AG1370" s="1">
        <f t="shared" ca="1" si="1598"/>
        <v>24</v>
      </c>
      <c r="AH1370" s="1" t="str">
        <f t="shared" si="1594"/>
        <v/>
      </c>
      <c r="AI1370" s="1" t="str">
        <f t="shared" si="1595"/>
        <v/>
      </c>
      <c r="AJ1370" s="1" t="str">
        <f t="shared" si="1596"/>
        <v/>
      </c>
      <c r="AL1370" s="167">
        <f t="shared" ref="AL1370:BE1370" si="1666">+IF($AE1370="CC",SUMIF($R1370:$V1370,AL$9,$R1389:$V1389),0)</f>
        <v>0</v>
      </c>
      <c r="AM1370" s="167">
        <f t="shared" si="1666"/>
        <v>0</v>
      </c>
      <c r="AN1370" s="167">
        <f t="shared" si="1666"/>
        <v>0</v>
      </c>
      <c r="AO1370" s="167">
        <f t="shared" si="1666"/>
        <v>0</v>
      </c>
      <c r="AP1370" s="167">
        <f t="shared" si="1666"/>
        <v>0</v>
      </c>
      <c r="AQ1370" s="167">
        <f t="shared" si="1666"/>
        <v>0</v>
      </c>
      <c r="AR1370" s="167">
        <f t="shared" si="1666"/>
        <v>0</v>
      </c>
      <c r="AS1370" s="167">
        <f t="shared" si="1666"/>
        <v>0</v>
      </c>
      <c r="AT1370" s="167">
        <f t="shared" si="1666"/>
        <v>0</v>
      </c>
      <c r="AU1370" s="167">
        <f t="shared" si="1666"/>
        <v>0</v>
      </c>
      <c r="AV1370" s="167">
        <f t="shared" si="1666"/>
        <v>0</v>
      </c>
      <c r="AW1370" s="167">
        <f t="shared" si="1666"/>
        <v>0</v>
      </c>
      <c r="AX1370" s="167">
        <f t="shared" si="1666"/>
        <v>0</v>
      </c>
      <c r="AY1370" s="167">
        <f t="shared" si="1666"/>
        <v>0</v>
      </c>
      <c r="AZ1370" s="167">
        <f t="shared" si="1666"/>
        <v>0</v>
      </c>
      <c r="BA1370" s="167">
        <f t="shared" si="1666"/>
        <v>0</v>
      </c>
      <c r="BB1370" s="167">
        <f t="shared" si="1666"/>
        <v>0</v>
      </c>
      <c r="BC1370" s="167">
        <f t="shared" si="1666"/>
        <v>0</v>
      </c>
      <c r="BD1370" s="167">
        <f t="shared" si="1666"/>
        <v>0</v>
      </c>
      <c r="BE1370" s="167">
        <f t="shared" si="1666"/>
        <v>0</v>
      </c>
      <c r="BG1370" s="167"/>
    </row>
    <row r="1371" spans="1:62">
      <c r="A1371" s="93"/>
      <c r="B1371" s="94"/>
      <c r="C1371" s="324">
        <v>17</v>
      </c>
      <c r="D1371" s="832"/>
      <c r="E1371" s="833"/>
      <c r="F1371" s="833"/>
      <c r="G1371" s="834"/>
      <c r="H1371" s="49"/>
      <c r="I1371" s="50"/>
      <c r="J1371" s="866"/>
      <c r="K1371" s="867"/>
      <c r="L1371" s="51"/>
      <c r="M1371" s="52"/>
      <c r="N1371" s="52"/>
      <c r="O1371" s="52"/>
      <c r="P1371" s="52"/>
      <c r="Q1371" s="318">
        <f t="shared" si="1647"/>
        <v>0</v>
      </c>
      <c r="R1371" s="51"/>
      <c r="S1371" s="60"/>
      <c r="T1371" s="59"/>
      <c r="U1371" s="59"/>
      <c r="V1371" s="63"/>
      <c r="W1371" s="319">
        <f t="shared" si="1648"/>
        <v>0</v>
      </c>
      <c r="X1371" s="320">
        <f t="shared" si="1644"/>
        <v>0</v>
      </c>
      <c r="Y1371" s="325">
        <f t="shared" si="1651"/>
        <v>0</v>
      </c>
      <c r="Z1371" s="51"/>
      <c r="AA1371" s="334">
        <f t="shared" si="1652"/>
        <v>0</v>
      </c>
      <c r="AB1371" s="327" t="str">
        <f>IF(A1371="A","√",IF('Formulario 1'!$D$11=8,IF('Cuadro de Personal'!Q1371&gt;30,"E",IF(Y1371&gt;48,"E","√")),IF(Y1371&gt;48,"E","√")))</f>
        <v>√</v>
      </c>
      <c r="AC1371" s="1">
        <f t="shared" si="1649"/>
        <v>1</v>
      </c>
      <c r="AE1371" s="1" t="str">
        <f t="shared" si="1645"/>
        <v/>
      </c>
      <c r="AF1371" s="1">
        <f t="shared" si="1593"/>
        <v>0</v>
      </c>
      <c r="AG1371" s="1">
        <f t="shared" ca="1" si="1598"/>
        <v>24</v>
      </c>
      <c r="AH1371" s="1" t="str">
        <f t="shared" si="1594"/>
        <v/>
      </c>
      <c r="AI1371" s="1" t="str">
        <f t="shared" si="1595"/>
        <v/>
      </c>
      <c r="AJ1371" s="1" t="str">
        <f t="shared" si="1596"/>
        <v/>
      </c>
      <c r="AL1371" s="167">
        <f t="shared" ref="AL1371:BE1371" si="1667">+IF($AE1371="CC",SUMIF($R1371:$V1371,AL$9,$R1390:$V1390),0)</f>
        <v>0</v>
      </c>
      <c r="AM1371" s="167">
        <f t="shared" si="1667"/>
        <v>0</v>
      </c>
      <c r="AN1371" s="167">
        <f t="shared" si="1667"/>
        <v>0</v>
      </c>
      <c r="AO1371" s="167">
        <f t="shared" si="1667"/>
        <v>0</v>
      </c>
      <c r="AP1371" s="167">
        <f t="shared" si="1667"/>
        <v>0</v>
      </c>
      <c r="AQ1371" s="167">
        <f t="shared" si="1667"/>
        <v>0</v>
      </c>
      <c r="AR1371" s="167">
        <f t="shared" si="1667"/>
        <v>0</v>
      </c>
      <c r="AS1371" s="167">
        <f t="shared" si="1667"/>
        <v>0</v>
      </c>
      <c r="AT1371" s="167">
        <f t="shared" si="1667"/>
        <v>0</v>
      </c>
      <c r="AU1371" s="167">
        <f t="shared" si="1667"/>
        <v>0</v>
      </c>
      <c r="AV1371" s="167">
        <f t="shared" si="1667"/>
        <v>0</v>
      </c>
      <c r="AW1371" s="167">
        <f t="shared" si="1667"/>
        <v>0</v>
      </c>
      <c r="AX1371" s="167">
        <f t="shared" si="1667"/>
        <v>0</v>
      </c>
      <c r="AY1371" s="167">
        <f t="shared" si="1667"/>
        <v>0</v>
      </c>
      <c r="AZ1371" s="167">
        <f t="shared" si="1667"/>
        <v>0</v>
      </c>
      <c r="BA1371" s="167">
        <f t="shared" si="1667"/>
        <v>0</v>
      </c>
      <c r="BB1371" s="167">
        <f t="shared" si="1667"/>
        <v>0</v>
      </c>
      <c r="BC1371" s="167">
        <f t="shared" si="1667"/>
        <v>0</v>
      </c>
      <c r="BD1371" s="167">
        <f t="shared" si="1667"/>
        <v>0</v>
      </c>
      <c r="BE1371" s="167">
        <f t="shared" si="1667"/>
        <v>0</v>
      </c>
      <c r="BG1371" s="167"/>
    </row>
    <row r="1372" spans="1:62" ht="15.75" thickBot="1">
      <c r="A1372" s="95"/>
      <c r="B1372" s="96"/>
      <c r="C1372" s="328">
        <v>18</v>
      </c>
      <c r="D1372" s="858"/>
      <c r="E1372" s="859"/>
      <c r="F1372" s="859"/>
      <c r="G1372" s="860"/>
      <c r="H1372" s="53"/>
      <c r="I1372" s="54"/>
      <c r="J1372" s="861"/>
      <c r="K1372" s="862"/>
      <c r="L1372" s="55"/>
      <c r="M1372" s="56"/>
      <c r="N1372" s="56"/>
      <c r="O1372" s="56"/>
      <c r="P1372" s="56"/>
      <c r="Q1372" s="329">
        <f t="shared" si="1647"/>
        <v>0</v>
      </c>
      <c r="R1372" s="55"/>
      <c r="S1372" s="61"/>
      <c r="T1372" s="64"/>
      <c r="U1372" s="64"/>
      <c r="V1372" s="65"/>
      <c r="W1372" s="319">
        <f t="shared" si="1648"/>
        <v>0</v>
      </c>
      <c r="X1372" s="320">
        <f t="shared" si="1644"/>
        <v>0</v>
      </c>
      <c r="Y1372" s="330">
        <f t="shared" si="1651"/>
        <v>0</v>
      </c>
      <c r="Z1372" s="58"/>
      <c r="AA1372" s="335">
        <f t="shared" si="1652"/>
        <v>0</v>
      </c>
      <c r="AB1372" s="332" t="str">
        <f>IF(A1372="A","√",IF('Formulario 1'!$D$11=8,IF('Cuadro de Personal'!Q1372&gt;30,"E",IF(Y1372&gt;48,"E","√")),IF(Y1372&gt;48,"E","√")))</f>
        <v>√</v>
      </c>
      <c r="AC1372" s="1">
        <f t="shared" si="1649"/>
        <v>1</v>
      </c>
      <c r="AE1372" s="1" t="str">
        <f t="shared" si="1645"/>
        <v/>
      </c>
      <c r="AF1372" s="1">
        <f t="shared" si="1593"/>
        <v>0</v>
      </c>
      <c r="AG1372" s="1">
        <f t="shared" ca="1" si="1598"/>
        <v>24</v>
      </c>
      <c r="AH1372" s="1" t="str">
        <f t="shared" si="1594"/>
        <v/>
      </c>
      <c r="AI1372" s="1" t="str">
        <f t="shared" si="1595"/>
        <v/>
      </c>
      <c r="AJ1372" s="1" t="str">
        <f t="shared" si="1596"/>
        <v/>
      </c>
      <c r="AL1372" s="167">
        <f t="shared" ref="AL1372:BE1372" si="1668">+IF($AE1372="CC",SUMIF($R1372:$V1372,AL$9,$R1391:$V1391),0)</f>
        <v>0</v>
      </c>
      <c r="AM1372" s="167">
        <f t="shared" si="1668"/>
        <v>0</v>
      </c>
      <c r="AN1372" s="167">
        <f t="shared" si="1668"/>
        <v>0</v>
      </c>
      <c r="AO1372" s="167">
        <f t="shared" si="1668"/>
        <v>0</v>
      </c>
      <c r="AP1372" s="167">
        <f t="shared" si="1668"/>
        <v>0</v>
      </c>
      <c r="AQ1372" s="167">
        <f t="shared" si="1668"/>
        <v>0</v>
      </c>
      <c r="AR1372" s="167">
        <f t="shared" si="1668"/>
        <v>0</v>
      </c>
      <c r="AS1372" s="167">
        <f t="shared" si="1668"/>
        <v>0</v>
      </c>
      <c r="AT1372" s="167">
        <f t="shared" si="1668"/>
        <v>0</v>
      </c>
      <c r="AU1372" s="167">
        <f t="shared" si="1668"/>
        <v>0</v>
      </c>
      <c r="AV1372" s="167">
        <f t="shared" si="1668"/>
        <v>0</v>
      </c>
      <c r="AW1372" s="167">
        <f t="shared" si="1668"/>
        <v>0</v>
      </c>
      <c r="AX1372" s="167">
        <f t="shared" si="1668"/>
        <v>0</v>
      </c>
      <c r="AY1372" s="167">
        <f t="shared" si="1668"/>
        <v>0</v>
      </c>
      <c r="AZ1372" s="167">
        <f t="shared" si="1668"/>
        <v>0</v>
      </c>
      <c r="BA1372" s="167">
        <f t="shared" si="1668"/>
        <v>0</v>
      </c>
      <c r="BB1372" s="167">
        <f t="shared" si="1668"/>
        <v>0</v>
      </c>
      <c r="BC1372" s="167">
        <f t="shared" si="1668"/>
        <v>0</v>
      </c>
      <c r="BD1372" s="167">
        <f t="shared" si="1668"/>
        <v>0</v>
      </c>
      <c r="BE1372" s="167">
        <f t="shared" si="1668"/>
        <v>0</v>
      </c>
      <c r="BG1372" s="167"/>
    </row>
    <row r="1373" spans="1:62" ht="15.75" thickBot="1">
      <c r="C1373" s="66"/>
      <c r="D1373" s="66"/>
      <c r="E1373" s="66"/>
      <c r="F1373" s="66"/>
      <c r="G1373" s="66"/>
      <c r="H1373" s="117"/>
      <c r="I1373" s="863" t="s">
        <v>959</v>
      </c>
      <c r="J1373" s="864"/>
      <c r="K1373" s="865"/>
      <c r="L1373" s="68">
        <f t="shared" ref="L1373:S1373" si="1669">+SUM(L1355:L1372)-SUMIF($A1355:$A1372,"A",L1355:L1372)</f>
        <v>0</v>
      </c>
      <c r="M1373" s="67">
        <f t="shared" si="1669"/>
        <v>0</v>
      </c>
      <c r="N1373" s="67">
        <f t="shared" si="1669"/>
        <v>0</v>
      </c>
      <c r="O1373" s="67">
        <f t="shared" si="1669"/>
        <v>0</v>
      </c>
      <c r="P1373" s="67">
        <f t="shared" si="1669"/>
        <v>0</v>
      </c>
      <c r="Q1373" s="69">
        <f t="shared" si="1669"/>
        <v>0</v>
      </c>
      <c r="R1373" s="158">
        <f t="shared" si="1669"/>
        <v>0</v>
      </c>
      <c r="S1373" s="116">
        <f t="shared" si="1669"/>
        <v>0</v>
      </c>
      <c r="T1373" s="116">
        <f>+SUM(T1355:T1372)-SUMIF($A1355:$A1372,"A",T1355:T1372)</f>
        <v>0</v>
      </c>
      <c r="U1373" s="116">
        <f>+SUM(U1355:U1372)-SUMIF($A1355:$A1372,"A",U1355:U1372)</f>
        <v>0</v>
      </c>
      <c r="V1373" s="73">
        <f>+SUM(V1355:V1372)-SUMIF($A1355:$A1372,"A",V1355:V1372)</f>
        <v>0</v>
      </c>
      <c r="W1373" s="70">
        <f>+SUM(Q1373:V1373)</f>
        <v>0</v>
      </c>
      <c r="X1373" s="71">
        <f>+SUM(X1355:X1372)</f>
        <v>0</v>
      </c>
      <c r="Y1373" s="71">
        <f>+SUM(Y1355:Y1372)-SUMIF($A1355:$A1372,"A",Y1355:Y1372)</f>
        <v>0</v>
      </c>
      <c r="Z1373" s="72">
        <f>+SUM(Z1355:Z1372)</f>
        <v>0</v>
      </c>
      <c r="AA1373" s="73">
        <f>+SUM(AA1355:AA1372)-SUMIF($A1355:$A1372,"A",AA1355:AA1372)</f>
        <v>0</v>
      </c>
      <c r="AB1373" s="301" t="str">
        <f>IF($C1352="n.a.","√",IF(AND(Q1375="√",D1377=E1377,F1377=G1377),IF(B1374="Coordinador de Departamento: asignado",IF(AC1373=18,"√","Er"),IF(B1374="",IF(AC1373=18,"√","Er"),"Er")),"Er"))</f>
        <v>√</v>
      </c>
      <c r="AC1373" s="1">
        <f>+SUM(AC1355:AC1372)</f>
        <v>18</v>
      </c>
      <c r="AE1373" s="1" t="str">
        <f t="shared" si="1645"/>
        <v/>
      </c>
      <c r="AF1373" s="1">
        <f t="shared" si="1593"/>
        <v>1</v>
      </c>
      <c r="AG1373" s="1">
        <f t="shared" ca="1" si="1598"/>
        <v>25</v>
      </c>
      <c r="AH1373" s="1">
        <f t="shared" ca="1" si="1594"/>
        <v>25</v>
      </c>
      <c r="AI1373" s="1" t="str">
        <f t="shared" ca="1" si="1595"/>
        <v>CP25</v>
      </c>
      <c r="AJ1373" s="1" t="str">
        <f t="shared" si="1596"/>
        <v>√</v>
      </c>
      <c r="AL1373" s="167">
        <f t="shared" ref="AL1373:BE1373" si="1670">+IF($AE1373="CC",SUMIF($R1373:$V1373,AL$9,$R1392:$V1392),0)</f>
        <v>0</v>
      </c>
      <c r="AM1373" s="167">
        <f t="shared" si="1670"/>
        <v>0</v>
      </c>
      <c r="AN1373" s="167">
        <f t="shared" si="1670"/>
        <v>0</v>
      </c>
      <c r="AO1373" s="167">
        <f t="shared" si="1670"/>
        <v>0</v>
      </c>
      <c r="AP1373" s="167">
        <f t="shared" si="1670"/>
        <v>0</v>
      </c>
      <c r="AQ1373" s="167">
        <f t="shared" si="1670"/>
        <v>0</v>
      </c>
      <c r="AR1373" s="167">
        <f t="shared" si="1670"/>
        <v>0</v>
      </c>
      <c r="AS1373" s="167">
        <f t="shared" si="1670"/>
        <v>0</v>
      </c>
      <c r="AT1373" s="167">
        <f t="shared" si="1670"/>
        <v>0</v>
      </c>
      <c r="AU1373" s="167">
        <f t="shared" si="1670"/>
        <v>0</v>
      </c>
      <c r="AV1373" s="167">
        <f t="shared" si="1670"/>
        <v>0</v>
      </c>
      <c r="AW1373" s="167">
        <f t="shared" si="1670"/>
        <v>0</v>
      </c>
      <c r="AX1373" s="167">
        <f t="shared" si="1670"/>
        <v>0</v>
      </c>
      <c r="AY1373" s="167">
        <f t="shared" si="1670"/>
        <v>0</v>
      </c>
      <c r="AZ1373" s="167">
        <f t="shared" si="1670"/>
        <v>0</v>
      </c>
      <c r="BA1373" s="167">
        <f t="shared" si="1670"/>
        <v>0</v>
      </c>
      <c r="BB1373" s="167">
        <f t="shared" si="1670"/>
        <v>0</v>
      </c>
      <c r="BC1373" s="167">
        <f t="shared" si="1670"/>
        <v>0</v>
      </c>
      <c r="BD1373" s="167">
        <f t="shared" si="1670"/>
        <v>0</v>
      </c>
      <c r="BE1373" s="167">
        <f t="shared" si="1670"/>
        <v>0</v>
      </c>
      <c r="BH1373" s="308">
        <f>+X1373</f>
        <v>0</v>
      </c>
    </row>
    <row r="1374" spans="1:62">
      <c r="B1374" s="912" t="str">
        <f>IF($C1352="n.a.","",IF(LOOKUP(A1345,'Hoja de Cálculo'!$S$20:$S$45,'Hoja de Cálculo'!$AD$20:$AD$45)=0,"",IF(A1375="","Coordinador de Departamento: sin asignar","Coordinador de Departamento: asignado")))</f>
        <v/>
      </c>
      <c r="C1374" s="913"/>
      <c r="D1374" s="913"/>
      <c r="E1374" s="913"/>
      <c r="F1374" s="913"/>
      <c r="G1374" s="914"/>
      <c r="I1374" s="915" t="s">
        <v>954</v>
      </c>
      <c r="J1374" s="916"/>
      <c r="K1374" s="917"/>
      <c r="L1374" s="75">
        <f>IF($C1352="n.a.","n.a.",LOOKUP($A1345,'Hoja de Cálculo'!$S$20:$S$45,'Hoja de Cálculo'!W$20:W$45))</f>
        <v>0</v>
      </c>
      <c r="M1374" s="74">
        <f>IF($C1352="n.a.","n.a.",LOOKUP($A1345,'Hoja de Cálculo'!$S$20:$S$45,'Hoja de Cálculo'!X$20:X$45))</f>
        <v>0</v>
      </c>
      <c r="N1374" s="74">
        <f>IF($C1352="n.a.","n.a.",LOOKUP($A1345,'Hoja de Cálculo'!$S$20:$S$45,'Hoja de Cálculo'!Y$20:Y$45))</f>
        <v>0</v>
      </c>
      <c r="O1374" s="74">
        <f>IF($C1352="n.a.","n.a.",LOOKUP($A1345,'Hoja de Cálculo'!$S$20:$S$45,'Hoja de Cálculo'!Z$20:Z$45))</f>
        <v>0</v>
      </c>
      <c r="P1374" s="74">
        <f>IF($C1352="n.a.","n.a.",LOOKUP($A1345,'Hoja de Cálculo'!$S$20:$S$45,'Hoja de Cálculo'!AA$20:AA$45))</f>
        <v>0</v>
      </c>
      <c r="Q1374" s="76">
        <f>+SUM(L1374:P1374)</f>
        <v>0</v>
      </c>
      <c r="R1374" s="77" t="str">
        <f>+IF(R1354=2,LOOKUP($A1345,'Hoja de Cálculo'!$S$20:$S$45,'Hoja de Cálculo'!$AD$20:$AD$45),"")</f>
        <v/>
      </c>
      <c r="S1374" s="77" t="str">
        <f>+IF(S1354=2,LOOKUP($A1345,'Hoja de Cálculo'!$S$20:$S$45,'Hoja de Cálculo'!$AD$20:$AD$45),"")</f>
        <v/>
      </c>
      <c r="T1374" s="77" t="str">
        <f>+IF(T1354=2,LOOKUP($A1345,'Hoja de Cálculo'!$S$20:$S$45,'Hoja de Cálculo'!$AD$20:$AD$45),"")</f>
        <v/>
      </c>
      <c r="U1374" s="77" t="str">
        <f>+IF(U1354=2,LOOKUP($A1345,'Hoja de Cálculo'!$S$20:$S$45,'Hoja de Cálculo'!$AD$20:$AD$45),"")</f>
        <v/>
      </c>
      <c r="V1374" s="77" t="str">
        <f>+IF(V1354=2,LOOKUP($A1345,'Hoja de Cálculo'!$S$20:$S$45,'Hoja de Cálculo'!$AD$20:$AD$45),"")</f>
        <v/>
      </c>
      <c r="W1374" s="70"/>
      <c r="X1374" s="77"/>
      <c r="Y1374" s="77"/>
      <c r="Z1374" s="77"/>
      <c r="AA1374" s="77"/>
      <c r="AE1374" s="1" t="str">
        <f t="shared" si="1645"/>
        <v/>
      </c>
      <c r="AF1374" s="1">
        <f t="shared" ref="AF1374:AF1400" si="1671">+IF(Z1457="Hoja de Cálculo",1,0)</f>
        <v>0</v>
      </c>
      <c r="AG1374" s="1">
        <f t="shared" ca="1" si="1598"/>
        <v>25</v>
      </c>
      <c r="AH1374" s="1" t="str">
        <f t="shared" ref="AH1374:AH1397" si="1672">+IF(AF1374=1,AG1374,"")</f>
        <v/>
      </c>
      <c r="AI1374" s="1" t="str">
        <f t="shared" ref="AI1374:AI1397" si="1673">+IF(AF1374=1,CONCATENATE("CP",AG1374),"")</f>
        <v/>
      </c>
      <c r="AJ1374" s="1" t="str">
        <f t="shared" ref="AJ1374:AJ1397" si="1674">+IF(AF1374=1,AB1374,"")</f>
        <v/>
      </c>
      <c r="AL1374" s="167">
        <f t="shared" ref="AL1374:BE1374" si="1675">+IF($AE1374="CC",SUMIF($R1374:$V1374,AL$9,$R1393:$V1393),0)</f>
        <v>0</v>
      </c>
      <c r="AM1374" s="167">
        <f t="shared" si="1675"/>
        <v>0</v>
      </c>
      <c r="AN1374" s="167">
        <f t="shared" si="1675"/>
        <v>0</v>
      </c>
      <c r="AO1374" s="167">
        <f t="shared" si="1675"/>
        <v>0</v>
      </c>
      <c r="AP1374" s="167">
        <f t="shared" si="1675"/>
        <v>0</v>
      </c>
      <c r="AQ1374" s="167">
        <f t="shared" si="1675"/>
        <v>0</v>
      </c>
      <c r="AR1374" s="167">
        <f t="shared" si="1675"/>
        <v>0</v>
      </c>
      <c r="AS1374" s="167">
        <f t="shared" si="1675"/>
        <v>0</v>
      </c>
      <c r="AT1374" s="167">
        <f t="shared" si="1675"/>
        <v>0</v>
      </c>
      <c r="AU1374" s="167">
        <f t="shared" si="1675"/>
        <v>0</v>
      </c>
      <c r="AV1374" s="167">
        <f t="shared" si="1675"/>
        <v>0</v>
      </c>
      <c r="AW1374" s="167">
        <f t="shared" si="1675"/>
        <v>0</v>
      </c>
      <c r="AX1374" s="167">
        <f t="shared" si="1675"/>
        <v>0</v>
      </c>
      <c r="AY1374" s="167">
        <f t="shared" si="1675"/>
        <v>0</v>
      </c>
      <c r="AZ1374" s="167">
        <f t="shared" si="1675"/>
        <v>0</v>
      </c>
      <c r="BA1374" s="167">
        <f t="shared" si="1675"/>
        <v>0</v>
      </c>
      <c r="BB1374" s="167">
        <f t="shared" si="1675"/>
        <v>0</v>
      </c>
      <c r="BC1374" s="167">
        <f t="shared" si="1675"/>
        <v>0</v>
      </c>
      <c r="BD1374" s="167">
        <f t="shared" si="1675"/>
        <v>0</v>
      </c>
      <c r="BE1374" s="167">
        <f t="shared" si="1675"/>
        <v>0</v>
      </c>
    </row>
    <row r="1375" spans="1:62" ht="15.75" thickBot="1">
      <c r="A1375" s="119" t="str">
        <f>+IF(R1375="√",1,IF(S1375="√",1,IF(T1375="√",1,IF(U1375="√",1,IF(V1375="√",1,"")))))</f>
        <v/>
      </c>
      <c r="B1375" s="918" t="str">
        <f>+IF('Formulario 1'!$E$60=2,"",IF(OR(C1352="Educación Física",C1352="Educación Musical",C1352="Educación Religiosa",C1352="Informática Educativa"),IF(D1377=E1377,"Lecciones de Taller Prevocacional asignadas",IF(D1377&gt;E1377,"Lecciones de Taller Prevocacional sin asignar","Lecciones de Taller Prevocacional sobreasignadas")),""))</f>
        <v/>
      </c>
      <c r="C1375" s="919"/>
      <c r="D1375" s="919"/>
      <c r="E1375" s="919"/>
      <c r="F1375" s="919"/>
      <c r="G1375" s="920"/>
      <c r="H1375" s="66"/>
      <c r="I1375" s="849" t="s">
        <v>937</v>
      </c>
      <c r="J1375" s="850"/>
      <c r="K1375" s="851" t="s">
        <v>938</v>
      </c>
      <c r="L1375" s="80" t="str">
        <f>IF(L1374="n.a.","n.a.",IF(L1373&gt;L1374,"E",IF(L1373&lt;L1374,"S","√")))</f>
        <v>√</v>
      </c>
      <c r="M1375" s="79" t="str">
        <f>IF(M1374="n.a.","n.a.",IF(M1373&gt;M1374,"E",IF(M1373&lt;M1374,"S","√")))</f>
        <v>√</v>
      </c>
      <c r="N1375" s="79" t="str">
        <f>IF(N1374="n.a.","n.a.",IF(N1373&gt;N1374,"E",IF(N1373&lt;N1374,"S","√")))</f>
        <v>√</v>
      </c>
      <c r="O1375" s="79" t="str">
        <f>IF(O1374="n.a.","n.a.",IF(O1373&gt;O1374,"E",IF(O1373&lt;O1374,"S","√")))</f>
        <v>√</v>
      </c>
      <c r="P1375" s="79" t="str">
        <f>IF(P1374="n.a.","n.a.",IF(P1373&gt;P1374,"E",IF(P1373&lt;P1374,"S","√")))</f>
        <v>√</v>
      </c>
      <c r="Q1375" s="81" t="str">
        <f>IF($C1352="n.a.","n.a.",IF(L1375="√",IF(M1375="√",IF(N1375="√",IF(O1375="√",IF(P1375="√","√","Er"),"Er"),"Er"),"Er"),"Er"))</f>
        <v>√</v>
      </c>
      <c r="R1375" s="118" t="str">
        <f>IF(R1354=2,IF(R1373&gt;R1374,"E",IF(R1373&lt;R1374,"S","√")),"")</f>
        <v/>
      </c>
      <c r="S1375" s="118" t="str">
        <f>IF(S1354=2,IF(S1373&gt;S1374,"E",IF(S1373&lt;S1374,"S","√")),"")</f>
        <v/>
      </c>
      <c r="T1375" s="118" t="str">
        <f>IF(T1354=2,IF(T1373&gt;T1374,"E",IF(T1373&lt;T1374,"S","√")),"")</f>
        <v/>
      </c>
      <c r="U1375" s="118" t="str">
        <f>IF(U1354=2,IF(U1373&gt;U1374,"E",IF(U1373&lt;U1374,"S","√")),"")</f>
        <v/>
      </c>
      <c r="V1375" s="118" t="str">
        <f>IF(V1354=2,IF(V1373&gt;V1374,"E",IF(V1373&lt;V1374,"S","√")),"")</f>
        <v/>
      </c>
      <c r="AE1375" s="1" t="str">
        <f t="shared" si="1645"/>
        <v/>
      </c>
      <c r="AF1375" s="1">
        <f t="shared" si="1671"/>
        <v>0</v>
      </c>
      <c r="AG1375" s="1">
        <f t="shared" ref="AG1375:AG1438" ca="1" si="1676">+AG1374+AF1375</f>
        <v>25</v>
      </c>
      <c r="AH1375" s="1" t="str">
        <f t="shared" si="1672"/>
        <v/>
      </c>
      <c r="AI1375" s="1" t="str">
        <f t="shared" si="1673"/>
        <v/>
      </c>
      <c r="AJ1375" s="1" t="str">
        <f t="shared" si="1674"/>
        <v/>
      </c>
      <c r="AL1375" s="167">
        <f t="shared" ref="AL1375:BE1375" si="1677">+IF($AE1375="CC",SUMIF($R1375:$V1375,AL$9,$R1394:$V1394),0)</f>
        <v>0</v>
      </c>
      <c r="AM1375" s="167">
        <f t="shared" si="1677"/>
        <v>0</v>
      </c>
      <c r="AN1375" s="167">
        <f t="shared" si="1677"/>
        <v>0</v>
      </c>
      <c r="AO1375" s="167">
        <f t="shared" si="1677"/>
        <v>0</v>
      </c>
      <c r="AP1375" s="167">
        <f t="shared" si="1677"/>
        <v>0</v>
      </c>
      <c r="AQ1375" s="167">
        <f t="shared" si="1677"/>
        <v>0</v>
      </c>
      <c r="AR1375" s="167">
        <f t="shared" si="1677"/>
        <v>0</v>
      </c>
      <c r="AS1375" s="167">
        <f t="shared" si="1677"/>
        <v>0</v>
      </c>
      <c r="AT1375" s="167">
        <f t="shared" si="1677"/>
        <v>0</v>
      </c>
      <c r="AU1375" s="167">
        <f t="shared" si="1677"/>
        <v>0</v>
      </c>
      <c r="AV1375" s="167">
        <f t="shared" si="1677"/>
        <v>0</v>
      </c>
      <c r="AW1375" s="167">
        <f t="shared" si="1677"/>
        <v>0</v>
      </c>
      <c r="AX1375" s="167">
        <f t="shared" si="1677"/>
        <v>0</v>
      </c>
      <c r="AY1375" s="167">
        <f t="shared" si="1677"/>
        <v>0</v>
      </c>
      <c r="AZ1375" s="167">
        <f t="shared" si="1677"/>
        <v>0</v>
      </c>
      <c r="BA1375" s="167">
        <f t="shared" si="1677"/>
        <v>0</v>
      </c>
      <c r="BB1375" s="167">
        <f t="shared" si="1677"/>
        <v>0</v>
      </c>
      <c r="BC1375" s="167">
        <f t="shared" si="1677"/>
        <v>0</v>
      </c>
      <c r="BD1375" s="167">
        <f t="shared" si="1677"/>
        <v>0</v>
      </c>
      <c r="BE1375" s="167">
        <f t="shared" si="1677"/>
        <v>0</v>
      </c>
    </row>
    <row r="1376" spans="1:62" ht="15.75" customHeight="1" thickBot="1">
      <c r="A1376" s="119"/>
      <c r="B1376" s="921" t="str">
        <f>+IF('Formulario 1'!$E$64=2,"",IF('Cuadro de Personal'!F1377=0,"",IF('Cuadro de Personal'!F1377&lt;'Cuadro de Personal'!G1377,"Lecciones de TIE sobreasignadas",IF('Cuadro de Personal'!F1377&gt;'Cuadro de Personal'!G1377,"Lecciones de TIE sin asignar","Lecciones de TIE asignadas -√-"))))</f>
        <v/>
      </c>
      <c r="C1376" s="922"/>
      <c r="D1376" s="922"/>
      <c r="E1376" s="922"/>
      <c r="F1376" s="922"/>
      <c r="G1376" s="923"/>
      <c r="H1376" s="66"/>
      <c r="I1376" s="157"/>
      <c r="J1376" s="157"/>
      <c r="K1376" s="157"/>
      <c r="L1376" s="118"/>
      <c r="M1376" s="118"/>
      <c r="N1376" s="118"/>
      <c r="O1376" s="118"/>
      <c r="P1376" s="118"/>
      <c r="Q1376" s="118"/>
      <c r="R1376" s="118"/>
      <c r="T1376" s="852" t="str">
        <f>+IF((Q1374-Z1373)&gt;-1,"Lecciones sin asignar en propiedad:","Exceso de lecciones asignadas en propiedad:")</f>
        <v>Lecciones sin asignar en propiedad:</v>
      </c>
      <c r="U1376" s="853"/>
      <c r="V1376" s="853"/>
      <c r="W1376" s="853"/>
      <c r="X1376" s="853"/>
      <c r="Y1376" s="853"/>
      <c r="Z1376" s="853"/>
      <c r="AA1376" s="213">
        <f>+Q1374-Z1373</f>
        <v>0</v>
      </c>
      <c r="AE1376" s="1" t="str">
        <f t="shared" si="1645"/>
        <v/>
      </c>
      <c r="AF1376" s="1">
        <f t="shared" si="1671"/>
        <v>0</v>
      </c>
      <c r="AG1376" s="1">
        <f t="shared" ca="1" si="1676"/>
        <v>25</v>
      </c>
      <c r="AH1376" s="1" t="str">
        <f t="shared" si="1672"/>
        <v/>
      </c>
      <c r="AI1376" s="1" t="str">
        <f t="shared" si="1673"/>
        <v/>
      </c>
      <c r="AJ1376" s="1" t="str">
        <f t="shared" si="1674"/>
        <v/>
      </c>
      <c r="AL1376" s="167">
        <f t="shared" ref="AL1376:BE1376" si="1678">+IF($AE1376="CC",SUMIF($R1376:$V1376,AL$9,$R1395:$V1395),0)</f>
        <v>0</v>
      </c>
      <c r="AM1376" s="167">
        <f t="shared" si="1678"/>
        <v>0</v>
      </c>
      <c r="AN1376" s="167">
        <f t="shared" si="1678"/>
        <v>0</v>
      </c>
      <c r="AO1376" s="167">
        <f t="shared" si="1678"/>
        <v>0</v>
      </c>
      <c r="AP1376" s="167">
        <f t="shared" si="1678"/>
        <v>0</v>
      </c>
      <c r="AQ1376" s="167">
        <f t="shared" si="1678"/>
        <v>0</v>
      </c>
      <c r="AR1376" s="167">
        <f t="shared" si="1678"/>
        <v>0</v>
      </c>
      <c r="AS1376" s="167">
        <f t="shared" si="1678"/>
        <v>0</v>
      </c>
      <c r="AT1376" s="167">
        <f t="shared" si="1678"/>
        <v>0</v>
      </c>
      <c r="AU1376" s="167">
        <f t="shared" si="1678"/>
        <v>0</v>
      </c>
      <c r="AV1376" s="167">
        <f t="shared" si="1678"/>
        <v>0</v>
      </c>
      <c r="AW1376" s="167">
        <f t="shared" si="1678"/>
        <v>0</v>
      </c>
      <c r="AX1376" s="167">
        <f t="shared" si="1678"/>
        <v>0</v>
      </c>
      <c r="AY1376" s="167">
        <f t="shared" si="1678"/>
        <v>0</v>
      </c>
      <c r="AZ1376" s="167">
        <f t="shared" si="1678"/>
        <v>0</v>
      </c>
      <c r="BA1376" s="167">
        <f t="shared" si="1678"/>
        <v>0</v>
      </c>
      <c r="BB1376" s="167">
        <f t="shared" si="1678"/>
        <v>0</v>
      </c>
      <c r="BC1376" s="167">
        <f t="shared" si="1678"/>
        <v>0</v>
      </c>
      <c r="BD1376" s="167">
        <f t="shared" si="1678"/>
        <v>0</v>
      </c>
      <c r="BE1376" s="167">
        <f t="shared" si="1678"/>
        <v>0</v>
      </c>
      <c r="BJ1376" s="1">
        <f>+IF(OR(B1376="",B1376="Lecciones de TIE asignadas -√-"),1,0)</f>
        <v>1</v>
      </c>
    </row>
    <row r="1377" spans="1:59" ht="15.75" thickBot="1">
      <c r="A1377" s="119"/>
      <c r="C1377" s="78"/>
      <c r="D1377" s="176">
        <f>IF($C1352="n.a.","n.a.",LOOKUP($A1345,'Hoja de Cálculo'!$S$20:$S$45,'Hoja de Cálculo'!AB$20:AB$45))</f>
        <v>0</v>
      </c>
      <c r="E1377" s="177">
        <f>+IF(R1354=12,R1373,IF(S1354=12,S1373,IF(T1354=12,T1373,IF(U1354=12,U1373,IF(V1354=12,V1373,0)))))</f>
        <v>0</v>
      </c>
      <c r="F1377" s="186">
        <f>IF($C1352="n.a.",0,LOOKUP($A1345,'Hoja de Cálculo'!$S$20:$S$45,'Hoja de Cálculo'!$AL$20:$AL$45))</f>
        <v>0</v>
      </c>
      <c r="G1377" s="177">
        <f>+IF(R1354=9,R1373,0)+IF(S1354=9,S1373,0)+IF(T1354=9,T1373,0)+IF(U1354=9,U1373,0)+IF(V1354=9,V1373,0)</f>
        <v>0</v>
      </c>
      <c r="H1377" s="66"/>
      <c r="I1377" s="157"/>
      <c r="J1377" s="157"/>
      <c r="K1377" s="157"/>
      <c r="L1377" s="118"/>
      <c r="M1377" s="118"/>
      <c r="N1377" s="118"/>
      <c r="O1377" s="118"/>
      <c r="P1377" s="118"/>
      <c r="Q1377" s="854" t="str">
        <f>IF(AA1376&lt;0,IF(AA1377="","Exceso de lecciones en propiedad asignadas en lecciones Co-curriculares","Exceso de lecciones en propiedad sin asignar:"),"")</f>
        <v/>
      </c>
      <c r="R1377" s="855"/>
      <c r="S1377" s="855"/>
      <c r="T1377" s="855"/>
      <c r="U1377" s="855"/>
      <c r="V1377" s="855"/>
      <c r="W1377" s="855"/>
      <c r="X1377" s="855"/>
      <c r="Y1377" s="855"/>
      <c r="Z1377" s="855"/>
      <c r="AA1377" s="156" t="str">
        <f>+IF(AA1376&lt;0,IF(W1373&gt;=Z1373,"",W1373-Z1373),"")</f>
        <v/>
      </c>
      <c r="AE1377" s="1" t="str">
        <f t="shared" si="1645"/>
        <v/>
      </c>
      <c r="AF1377" s="1">
        <f t="shared" si="1671"/>
        <v>0</v>
      </c>
      <c r="AG1377" s="1">
        <f t="shared" ca="1" si="1676"/>
        <v>25</v>
      </c>
      <c r="AH1377" s="1" t="str">
        <f t="shared" si="1672"/>
        <v/>
      </c>
      <c r="AI1377" s="1" t="str">
        <f t="shared" si="1673"/>
        <v/>
      </c>
      <c r="AJ1377" s="1" t="str">
        <f t="shared" si="1674"/>
        <v/>
      </c>
      <c r="AL1377" s="167">
        <f t="shared" ref="AL1377:BE1377" si="1679">+IF($AE1377="CC",SUMIF($R1377:$V1377,AL$9,$R1396:$V1396),0)</f>
        <v>0</v>
      </c>
      <c r="AM1377" s="167">
        <f t="shared" si="1679"/>
        <v>0</v>
      </c>
      <c r="AN1377" s="167">
        <f t="shared" si="1679"/>
        <v>0</v>
      </c>
      <c r="AO1377" s="167">
        <f t="shared" si="1679"/>
        <v>0</v>
      </c>
      <c r="AP1377" s="167">
        <f t="shared" si="1679"/>
        <v>0</v>
      </c>
      <c r="AQ1377" s="167">
        <f t="shared" si="1679"/>
        <v>0</v>
      </c>
      <c r="AR1377" s="167">
        <f t="shared" si="1679"/>
        <v>0</v>
      </c>
      <c r="AS1377" s="167">
        <f t="shared" si="1679"/>
        <v>0</v>
      </c>
      <c r="AT1377" s="167">
        <f t="shared" si="1679"/>
        <v>0</v>
      </c>
      <c r="AU1377" s="167">
        <f t="shared" si="1679"/>
        <v>0</v>
      </c>
      <c r="AV1377" s="167">
        <f t="shared" si="1679"/>
        <v>0</v>
      </c>
      <c r="AW1377" s="167">
        <f t="shared" si="1679"/>
        <v>0</v>
      </c>
      <c r="AX1377" s="167">
        <f t="shared" si="1679"/>
        <v>0</v>
      </c>
      <c r="AY1377" s="167">
        <f t="shared" si="1679"/>
        <v>0</v>
      </c>
      <c r="AZ1377" s="167">
        <f t="shared" si="1679"/>
        <v>0</v>
      </c>
      <c r="BA1377" s="167">
        <f t="shared" si="1679"/>
        <v>0</v>
      </c>
      <c r="BB1377" s="167">
        <f t="shared" si="1679"/>
        <v>0</v>
      </c>
      <c r="BC1377" s="167">
        <f t="shared" si="1679"/>
        <v>0</v>
      </c>
      <c r="BD1377" s="167">
        <f t="shared" si="1679"/>
        <v>0</v>
      </c>
      <c r="BE1377" s="167">
        <f t="shared" si="1679"/>
        <v>0</v>
      </c>
      <c r="BG1377" s="167">
        <f>+IF(AA1377&lt;0,-AA1377,0)</f>
        <v>0</v>
      </c>
    </row>
    <row r="1378" spans="1:59" ht="15.75" thickBot="1">
      <c r="C1378" s="78"/>
      <c r="D1378" s="78"/>
      <c r="E1378" s="78"/>
      <c r="F1378" s="78"/>
      <c r="G1378" s="78"/>
      <c r="AE1378" s="1" t="str">
        <f t="shared" si="1645"/>
        <v/>
      </c>
      <c r="AF1378" s="1">
        <f t="shared" si="1671"/>
        <v>0</v>
      </c>
      <c r="AG1378" s="1">
        <f t="shared" ca="1" si="1676"/>
        <v>25</v>
      </c>
      <c r="AH1378" s="1" t="str">
        <f t="shared" si="1672"/>
        <v/>
      </c>
      <c r="AI1378" s="1" t="str">
        <f t="shared" si="1673"/>
        <v/>
      </c>
      <c r="AJ1378" s="1" t="str">
        <f t="shared" si="1674"/>
        <v/>
      </c>
      <c r="AL1378" s="167">
        <f t="shared" ref="AL1378:BE1378" si="1680">+IF($AE1378="CC",SUMIF($R1378:$V1378,AL$9,$R1397:$V1397),0)</f>
        <v>0</v>
      </c>
      <c r="AM1378" s="167">
        <f t="shared" si="1680"/>
        <v>0</v>
      </c>
      <c r="AN1378" s="167">
        <f t="shared" si="1680"/>
        <v>0</v>
      </c>
      <c r="AO1378" s="167">
        <f t="shared" si="1680"/>
        <v>0</v>
      </c>
      <c r="AP1378" s="167">
        <f t="shared" si="1680"/>
        <v>0</v>
      </c>
      <c r="AQ1378" s="167">
        <f t="shared" si="1680"/>
        <v>0</v>
      </c>
      <c r="AR1378" s="167">
        <f t="shared" si="1680"/>
        <v>0</v>
      </c>
      <c r="AS1378" s="167">
        <f t="shared" si="1680"/>
        <v>0</v>
      </c>
      <c r="AT1378" s="167">
        <f t="shared" si="1680"/>
        <v>0</v>
      </c>
      <c r="AU1378" s="167">
        <f t="shared" si="1680"/>
        <v>0</v>
      </c>
      <c r="AV1378" s="167">
        <f t="shared" si="1680"/>
        <v>0</v>
      </c>
      <c r="AW1378" s="167">
        <f t="shared" si="1680"/>
        <v>0</v>
      </c>
      <c r="AX1378" s="167">
        <f t="shared" si="1680"/>
        <v>0</v>
      </c>
      <c r="AY1378" s="167">
        <f t="shared" si="1680"/>
        <v>0</v>
      </c>
      <c r="AZ1378" s="167">
        <f t="shared" si="1680"/>
        <v>0</v>
      </c>
      <c r="BA1378" s="167">
        <f t="shared" si="1680"/>
        <v>0</v>
      </c>
      <c r="BB1378" s="167">
        <f t="shared" si="1680"/>
        <v>0</v>
      </c>
      <c r="BC1378" s="167">
        <f t="shared" si="1680"/>
        <v>0</v>
      </c>
      <c r="BD1378" s="167">
        <f t="shared" si="1680"/>
        <v>0</v>
      </c>
      <c r="BE1378" s="167">
        <f t="shared" si="1680"/>
        <v>0</v>
      </c>
    </row>
    <row r="1379" spans="1:59">
      <c r="C1379" s="856" t="s">
        <v>939</v>
      </c>
      <c r="D1379" s="857"/>
      <c r="E1379" s="857"/>
      <c r="F1379" s="303"/>
      <c r="G1379" s="303"/>
      <c r="H1379" s="303"/>
      <c r="I1379" s="303"/>
      <c r="J1379" s="303"/>
      <c r="K1379" s="303"/>
      <c r="L1379" s="303"/>
      <c r="M1379" s="303"/>
      <c r="N1379" s="303"/>
      <c r="O1379" s="303"/>
      <c r="P1379" s="303"/>
      <c r="Q1379" s="303"/>
      <c r="R1379" s="303"/>
      <c r="S1379" s="303"/>
      <c r="T1379" s="303"/>
      <c r="U1379" s="303"/>
      <c r="V1379" s="303"/>
      <c r="W1379" s="303"/>
      <c r="X1379" s="168"/>
      <c r="Y1379" s="303"/>
      <c r="Z1379" s="303"/>
      <c r="AA1379" s="82"/>
      <c r="AE1379" s="1" t="str">
        <f t="shared" si="1645"/>
        <v/>
      </c>
      <c r="AF1379" s="1">
        <f t="shared" ca="1" si="1671"/>
        <v>0</v>
      </c>
      <c r="AG1379" s="1">
        <f t="shared" ca="1" si="1676"/>
        <v>25</v>
      </c>
      <c r="AH1379" s="1" t="str">
        <f t="shared" ca="1" si="1672"/>
        <v/>
      </c>
      <c r="AI1379" s="1" t="str">
        <f t="shared" ca="1" si="1673"/>
        <v/>
      </c>
      <c r="AJ1379" s="1" t="str">
        <f t="shared" ca="1" si="1674"/>
        <v/>
      </c>
      <c r="AL1379" s="167">
        <f t="shared" ref="AL1379:BE1379" si="1681">+IF($AE1379="CC",SUMIF($R1379:$V1379,AL$9,$R1398:$V1398),0)</f>
        <v>0</v>
      </c>
      <c r="AM1379" s="167">
        <f t="shared" si="1681"/>
        <v>0</v>
      </c>
      <c r="AN1379" s="167">
        <f t="shared" si="1681"/>
        <v>0</v>
      </c>
      <c r="AO1379" s="167">
        <f t="shared" si="1681"/>
        <v>0</v>
      </c>
      <c r="AP1379" s="167">
        <f t="shared" si="1681"/>
        <v>0</v>
      </c>
      <c r="AQ1379" s="167">
        <f t="shared" si="1681"/>
        <v>0</v>
      </c>
      <c r="AR1379" s="167">
        <f t="shared" si="1681"/>
        <v>0</v>
      </c>
      <c r="AS1379" s="167">
        <f t="shared" si="1681"/>
        <v>0</v>
      </c>
      <c r="AT1379" s="167">
        <f t="shared" si="1681"/>
        <v>0</v>
      </c>
      <c r="AU1379" s="167">
        <f t="shared" si="1681"/>
        <v>0</v>
      </c>
      <c r="AV1379" s="167">
        <f t="shared" si="1681"/>
        <v>0</v>
      </c>
      <c r="AW1379" s="167">
        <f t="shared" si="1681"/>
        <v>0</v>
      </c>
      <c r="AX1379" s="167">
        <f t="shared" si="1681"/>
        <v>0</v>
      </c>
      <c r="AY1379" s="167">
        <f t="shared" si="1681"/>
        <v>0</v>
      </c>
      <c r="AZ1379" s="167">
        <f t="shared" si="1681"/>
        <v>0</v>
      </c>
      <c r="BA1379" s="167">
        <f t="shared" si="1681"/>
        <v>0</v>
      </c>
      <c r="BB1379" s="167">
        <f t="shared" si="1681"/>
        <v>0</v>
      </c>
      <c r="BC1379" s="167">
        <f t="shared" si="1681"/>
        <v>0</v>
      </c>
      <c r="BD1379" s="167">
        <f t="shared" si="1681"/>
        <v>0</v>
      </c>
      <c r="BE1379" s="167">
        <f t="shared" si="1681"/>
        <v>0</v>
      </c>
    </row>
    <row r="1380" spans="1:59">
      <c r="C1380" s="836" t="s">
        <v>940</v>
      </c>
      <c r="D1380" s="837"/>
      <c r="E1380" s="837"/>
      <c r="F1380" s="837"/>
      <c r="G1380" s="837"/>
      <c r="H1380" s="837"/>
      <c r="I1380" s="837"/>
      <c r="J1380" s="837"/>
      <c r="K1380" s="837"/>
      <c r="L1380" s="837"/>
      <c r="M1380" s="837"/>
      <c r="N1380" s="837"/>
      <c r="O1380" s="837"/>
      <c r="P1380" s="837"/>
      <c r="Q1380" s="837"/>
      <c r="R1380" s="837"/>
      <c r="S1380" s="837"/>
      <c r="T1380" s="837"/>
      <c r="U1380" s="837"/>
      <c r="V1380" s="837"/>
      <c r="W1380" s="837"/>
      <c r="X1380" s="837"/>
      <c r="Y1380" s="837"/>
      <c r="Z1380" s="837"/>
      <c r="AA1380" s="838"/>
      <c r="AE1380" s="1" t="str">
        <f t="shared" si="1645"/>
        <v/>
      </c>
      <c r="AF1380" s="1">
        <f t="shared" si="1671"/>
        <v>0</v>
      </c>
      <c r="AG1380" s="1">
        <f t="shared" ca="1" si="1676"/>
        <v>25</v>
      </c>
      <c r="AH1380" s="1" t="str">
        <f t="shared" si="1672"/>
        <v/>
      </c>
      <c r="AI1380" s="1" t="str">
        <f t="shared" si="1673"/>
        <v/>
      </c>
      <c r="AJ1380" s="1" t="str">
        <f t="shared" si="1674"/>
        <v/>
      </c>
      <c r="AL1380" s="167">
        <f t="shared" ref="AL1380:BE1380" si="1682">+IF($AE1380="CC",SUMIF($R1380:$V1380,AL$9,$R1399:$V1399),0)</f>
        <v>0</v>
      </c>
      <c r="AM1380" s="167">
        <f t="shared" si="1682"/>
        <v>0</v>
      </c>
      <c r="AN1380" s="167">
        <f t="shared" si="1682"/>
        <v>0</v>
      </c>
      <c r="AO1380" s="167">
        <f t="shared" si="1682"/>
        <v>0</v>
      </c>
      <c r="AP1380" s="167">
        <f t="shared" si="1682"/>
        <v>0</v>
      </c>
      <c r="AQ1380" s="167">
        <f t="shared" si="1682"/>
        <v>0</v>
      </c>
      <c r="AR1380" s="167">
        <f t="shared" si="1682"/>
        <v>0</v>
      </c>
      <c r="AS1380" s="167">
        <f t="shared" si="1682"/>
        <v>0</v>
      </c>
      <c r="AT1380" s="167">
        <f t="shared" si="1682"/>
        <v>0</v>
      </c>
      <c r="AU1380" s="167">
        <f t="shared" si="1682"/>
        <v>0</v>
      </c>
      <c r="AV1380" s="167">
        <f t="shared" si="1682"/>
        <v>0</v>
      </c>
      <c r="AW1380" s="167">
        <f t="shared" si="1682"/>
        <v>0</v>
      </c>
      <c r="AX1380" s="167">
        <f t="shared" si="1682"/>
        <v>0</v>
      </c>
      <c r="AY1380" s="167">
        <f t="shared" si="1682"/>
        <v>0</v>
      </c>
      <c r="AZ1380" s="167">
        <f t="shared" si="1682"/>
        <v>0</v>
      </c>
      <c r="BA1380" s="167">
        <f t="shared" si="1682"/>
        <v>0</v>
      </c>
      <c r="BB1380" s="167">
        <f t="shared" si="1682"/>
        <v>0</v>
      </c>
      <c r="BC1380" s="167">
        <f t="shared" si="1682"/>
        <v>0</v>
      </c>
      <c r="BD1380" s="167">
        <f t="shared" si="1682"/>
        <v>0</v>
      </c>
      <c r="BE1380" s="167">
        <f t="shared" si="1682"/>
        <v>0</v>
      </c>
    </row>
    <row r="1381" spans="1:59">
      <c r="C1381" s="836" t="s">
        <v>1025</v>
      </c>
      <c r="D1381" s="837"/>
      <c r="E1381" s="837"/>
      <c r="F1381" s="837"/>
      <c r="G1381" s="837"/>
      <c r="H1381" s="837"/>
      <c r="I1381" s="837"/>
      <c r="J1381" s="837"/>
      <c r="K1381" s="837"/>
      <c r="L1381" s="837"/>
      <c r="M1381" s="837"/>
      <c r="N1381" s="837"/>
      <c r="O1381" s="837"/>
      <c r="P1381" s="837"/>
      <c r="Q1381" s="837"/>
      <c r="R1381" s="837"/>
      <c r="S1381" s="837"/>
      <c r="T1381" s="837"/>
      <c r="U1381" s="837"/>
      <c r="V1381" s="837"/>
      <c r="W1381" s="837"/>
      <c r="X1381" s="837"/>
      <c r="Y1381" s="837"/>
      <c r="Z1381" s="837"/>
      <c r="AA1381" s="838"/>
      <c r="AE1381" s="1" t="str">
        <f t="shared" si="1645"/>
        <v/>
      </c>
      <c r="AF1381" s="1">
        <f t="shared" si="1671"/>
        <v>0</v>
      </c>
      <c r="AG1381" s="1">
        <f t="shared" ca="1" si="1676"/>
        <v>25</v>
      </c>
      <c r="AH1381" s="1" t="str">
        <f t="shared" si="1672"/>
        <v/>
      </c>
      <c r="AI1381" s="1" t="str">
        <f t="shared" si="1673"/>
        <v/>
      </c>
      <c r="AJ1381" s="1" t="str">
        <f t="shared" si="1674"/>
        <v/>
      </c>
      <c r="AL1381" s="167">
        <f t="shared" ref="AL1381:BE1381" si="1683">+IF($AE1381="CC",SUMIF($R1381:$V1381,AL$9,$R1400:$V1400),0)</f>
        <v>0</v>
      </c>
      <c r="AM1381" s="167">
        <f t="shared" si="1683"/>
        <v>0</v>
      </c>
      <c r="AN1381" s="167">
        <f t="shared" si="1683"/>
        <v>0</v>
      </c>
      <c r="AO1381" s="167">
        <f t="shared" si="1683"/>
        <v>0</v>
      </c>
      <c r="AP1381" s="167">
        <f t="shared" si="1683"/>
        <v>0</v>
      </c>
      <c r="AQ1381" s="167">
        <f t="shared" si="1683"/>
        <v>0</v>
      </c>
      <c r="AR1381" s="167">
        <f t="shared" si="1683"/>
        <v>0</v>
      </c>
      <c r="AS1381" s="167">
        <f t="shared" si="1683"/>
        <v>0</v>
      </c>
      <c r="AT1381" s="167">
        <f t="shared" si="1683"/>
        <v>0</v>
      </c>
      <c r="AU1381" s="167">
        <f t="shared" si="1683"/>
        <v>0</v>
      </c>
      <c r="AV1381" s="167">
        <f t="shared" si="1683"/>
        <v>0</v>
      </c>
      <c r="AW1381" s="167">
        <f t="shared" si="1683"/>
        <v>0</v>
      </c>
      <c r="AX1381" s="167">
        <f t="shared" si="1683"/>
        <v>0</v>
      </c>
      <c r="AY1381" s="167">
        <f t="shared" si="1683"/>
        <v>0</v>
      </c>
      <c r="AZ1381" s="167">
        <f t="shared" si="1683"/>
        <v>0</v>
      </c>
      <c r="BA1381" s="167">
        <f t="shared" si="1683"/>
        <v>0</v>
      </c>
      <c r="BB1381" s="167">
        <f t="shared" si="1683"/>
        <v>0</v>
      </c>
      <c r="BC1381" s="167">
        <f t="shared" si="1683"/>
        <v>0</v>
      </c>
      <c r="BD1381" s="167">
        <f t="shared" si="1683"/>
        <v>0</v>
      </c>
      <c r="BE1381" s="167">
        <f t="shared" si="1683"/>
        <v>0</v>
      </c>
    </row>
    <row r="1382" spans="1:59">
      <c r="C1382" s="839" t="s">
        <v>1022</v>
      </c>
      <c r="D1382" s="837"/>
      <c r="E1382" s="837"/>
      <c r="F1382" s="837"/>
      <c r="G1382" s="837"/>
      <c r="H1382" s="837"/>
      <c r="I1382" s="837"/>
      <c r="J1382" s="837"/>
      <c r="K1382" s="837"/>
      <c r="L1382" s="837"/>
      <c r="M1382" s="837"/>
      <c r="N1382" s="837"/>
      <c r="O1382" s="837"/>
      <c r="P1382" s="837"/>
      <c r="Q1382" s="837"/>
      <c r="R1382" s="837"/>
      <c r="S1382" s="837"/>
      <c r="T1382" s="837"/>
      <c r="U1382" s="837"/>
      <c r="V1382" s="837"/>
      <c r="W1382" s="837"/>
      <c r="X1382" s="837"/>
      <c r="Y1382" s="837"/>
      <c r="Z1382" s="837"/>
      <c r="AA1382" s="838"/>
      <c r="AE1382" s="1" t="str">
        <f t="shared" si="1645"/>
        <v/>
      </c>
      <c r="AF1382" s="1">
        <f t="shared" si="1671"/>
        <v>0</v>
      </c>
      <c r="AG1382" s="1">
        <f t="shared" ca="1" si="1676"/>
        <v>25</v>
      </c>
      <c r="AH1382" s="1" t="str">
        <f t="shared" si="1672"/>
        <v/>
      </c>
      <c r="AI1382" s="1" t="str">
        <f t="shared" si="1673"/>
        <v/>
      </c>
      <c r="AJ1382" s="1" t="str">
        <f t="shared" si="1674"/>
        <v/>
      </c>
      <c r="AL1382" s="167">
        <f t="shared" ref="AL1382:BE1382" si="1684">+IF($AE1382="CC",SUMIF($R1382:$V1382,AL$9,$R1457:$V1457),0)</f>
        <v>0</v>
      </c>
      <c r="AM1382" s="167">
        <f t="shared" si="1684"/>
        <v>0</v>
      </c>
      <c r="AN1382" s="167">
        <f t="shared" si="1684"/>
        <v>0</v>
      </c>
      <c r="AO1382" s="167">
        <f t="shared" si="1684"/>
        <v>0</v>
      </c>
      <c r="AP1382" s="167">
        <f t="shared" si="1684"/>
        <v>0</v>
      </c>
      <c r="AQ1382" s="167">
        <f t="shared" si="1684"/>
        <v>0</v>
      </c>
      <c r="AR1382" s="167">
        <f t="shared" si="1684"/>
        <v>0</v>
      </c>
      <c r="AS1382" s="167">
        <f t="shared" si="1684"/>
        <v>0</v>
      </c>
      <c r="AT1382" s="167">
        <f t="shared" si="1684"/>
        <v>0</v>
      </c>
      <c r="AU1382" s="167">
        <f t="shared" si="1684"/>
        <v>0</v>
      </c>
      <c r="AV1382" s="167">
        <f t="shared" si="1684"/>
        <v>0</v>
      </c>
      <c r="AW1382" s="167">
        <f t="shared" si="1684"/>
        <v>0</v>
      </c>
      <c r="AX1382" s="167">
        <f t="shared" si="1684"/>
        <v>0</v>
      </c>
      <c r="AY1382" s="167">
        <f t="shared" si="1684"/>
        <v>0</v>
      </c>
      <c r="AZ1382" s="167">
        <f t="shared" si="1684"/>
        <v>0</v>
      </c>
      <c r="BA1382" s="167">
        <f t="shared" si="1684"/>
        <v>0</v>
      </c>
      <c r="BB1382" s="167">
        <f t="shared" si="1684"/>
        <v>0</v>
      </c>
      <c r="BC1382" s="167">
        <f t="shared" si="1684"/>
        <v>0</v>
      </c>
      <c r="BD1382" s="167">
        <f t="shared" si="1684"/>
        <v>0</v>
      </c>
      <c r="BE1382" s="167">
        <f t="shared" si="1684"/>
        <v>0</v>
      </c>
    </row>
    <row r="1383" spans="1:59">
      <c r="C1383" s="836" t="s">
        <v>941</v>
      </c>
      <c r="D1383" s="837"/>
      <c r="E1383" s="837"/>
      <c r="F1383" s="837"/>
      <c r="G1383" s="837"/>
      <c r="H1383" s="837"/>
      <c r="I1383" s="837"/>
      <c r="J1383" s="837"/>
      <c r="K1383" s="837"/>
      <c r="L1383" s="837"/>
      <c r="M1383" s="837"/>
      <c r="N1383" s="837"/>
      <c r="O1383" s="837"/>
      <c r="P1383" s="837"/>
      <c r="Q1383" s="837"/>
      <c r="R1383" s="837"/>
      <c r="S1383" s="837"/>
      <c r="T1383" s="837"/>
      <c r="U1383" s="837"/>
      <c r="V1383" s="837"/>
      <c r="W1383" s="837"/>
      <c r="X1383" s="837"/>
      <c r="Y1383" s="837"/>
      <c r="Z1383" s="837"/>
      <c r="AA1383" s="838"/>
      <c r="AE1383" s="1" t="str">
        <f t="shared" si="1645"/>
        <v/>
      </c>
      <c r="AF1383" s="1">
        <f t="shared" si="1671"/>
        <v>0</v>
      </c>
      <c r="AG1383" s="1">
        <f t="shared" ca="1" si="1676"/>
        <v>25</v>
      </c>
      <c r="AH1383" s="1" t="str">
        <f t="shared" si="1672"/>
        <v/>
      </c>
      <c r="AI1383" s="1" t="str">
        <f t="shared" si="1673"/>
        <v/>
      </c>
      <c r="AJ1383" s="1" t="str">
        <f t="shared" si="1674"/>
        <v/>
      </c>
      <c r="AL1383" s="167">
        <f t="shared" ref="AL1383:BE1383" si="1685">+IF($AE1383="CC",SUMIF($R1383:$V1383,AL$9,$R1458:$V1458),0)</f>
        <v>0</v>
      </c>
      <c r="AM1383" s="167">
        <f t="shared" si="1685"/>
        <v>0</v>
      </c>
      <c r="AN1383" s="167">
        <f t="shared" si="1685"/>
        <v>0</v>
      </c>
      <c r="AO1383" s="167">
        <f t="shared" si="1685"/>
        <v>0</v>
      </c>
      <c r="AP1383" s="167">
        <f t="shared" si="1685"/>
        <v>0</v>
      </c>
      <c r="AQ1383" s="167">
        <f t="shared" si="1685"/>
        <v>0</v>
      </c>
      <c r="AR1383" s="167">
        <f t="shared" si="1685"/>
        <v>0</v>
      </c>
      <c r="AS1383" s="167">
        <f t="shared" si="1685"/>
        <v>0</v>
      </c>
      <c r="AT1383" s="167">
        <f t="shared" si="1685"/>
        <v>0</v>
      </c>
      <c r="AU1383" s="167">
        <f t="shared" si="1685"/>
        <v>0</v>
      </c>
      <c r="AV1383" s="167">
        <f t="shared" si="1685"/>
        <v>0</v>
      </c>
      <c r="AW1383" s="167">
        <f t="shared" si="1685"/>
        <v>0</v>
      </c>
      <c r="AX1383" s="167">
        <f t="shared" si="1685"/>
        <v>0</v>
      </c>
      <c r="AY1383" s="167">
        <f t="shared" si="1685"/>
        <v>0</v>
      </c>
      <c r="AZ1383" s="167">
        <f t="shared" si="1685"/>
        <v>0</v>
      </c>
      <c r="BA1383" s="167">
        <f t="shared" si="1685"/>
        <v>0</v>
      </c>
      <c r="BB1383" s="167">
        <f t="shared" si="1685"/>
        <v>0</v>
      </c>
      <c r="BC1383" s="167">
        <f t="shared" si="1685"/>
        <v>0</v>
      </c>
      <c r="BD1383" s="167">
        <f t="shared" si="1685"/>
        <v>0</v>
      </c>
      <c r="BE1383" s="167">
        <f t="shared" si="1685"/>
        <v>0</v>
      </c>
    </row>
    <row r="1384" spans="1:59" ht="15.75" thickBot="1">
      <c r="C1384" s="840" t="s">
        <v>942</v>
      </c>
      <c r="D1384" s="841"/>
      <c r="E1384" s="841"/>
      <c r="F1384" s="841"/>
      <c r="G1384" s="841"/>
      <c r="H1384" s="841"/>
      <c r="I1384" s="841"/>
      <c r="J1384" s="841"/>
      <c r="K1384" s="841"/>
      <c r="L1384" s="841"/>
      <c r="M1384" s="841"/>
      <c r="N1384" s="841"/>
      <c r="O1384" s="841"/>
      <c r="P1384" s="841"/>
      <c r="Q1384" s="841"/>
      <c r="R1384" s="841"/>
      <c r="S1384" s="841"/>
      <c r="T1384" s="841"/>
      <c r="U1384" s="841"/>
      <c r="V1384" s="841"/>
      <c r="W1384" s="841"/>
      <c r="X1384" s="841"/>
      <c r="Y1384" s="841"/>
      <c r="Z1384" s="841"/>
      <c r="AA1384" s="842"/>
      <c r="AE1384" s="1" t="str">
        <f t="shared" si="1645"/>
        <v/>
      </c>
      <c r="AF1384" s="1">
        <f t="shared" si="1671"/>
        <v>0</v>
      </c>
      <c r="AG1384" s="1">
        <f t="shared" ca="1" si="1676"/>
        <v>25</v>
      </c>
      <c r="AH1384" s="1" t="str">
        <f t="shared" si="1672"/>
        <v/>
      </c>
      <c r="AI1384" s="1" t="str">
        <f t="shared" si="1673"/>
        <v/>
      </c>
      <c r="AJ1384" s="1" t="str">
        <f t="shared" si="1674"/>
        <v/>
      </c>
      <c r="AL1384" s="167">
        <f t="shared" ref="AL1384:BE1384" si="1686">+IF($AE1384="CC",SUMIF($R1384:$V1384,AL$9,$R1459:$V1459),0)</f>
        <v>0</v>
      </c>
      <c r="AM1384" s="167">
        <f t="shared" si="1686"/>
        <v>0</v>
      </c>
      <c r="AN1384" s="167">
        <f t="shared" si="1686"/>
        <v>0</v>
      </c>
      <c r="AO1384" s="167">
        <f t="shared" si="1686"/>
        <v>0</v>
      </c>
      <c r="AP1384" s="167">
        <f t="shared" si="1686"/>
        <v>0</v>
      </c>
      <c r="AQ1384" s="167">
        <f t="shared" si="1686"/>
        <v>0</v>
      </c>
      <c r="AR1384" s="167">
        <f t="shared" si="1686"/>
        <v>0</v>
      </c>
      <c r="AS1384" s="167">
        <f t="shared" si="1686"/>
        <v>0</v>
      </c>
      <c r="AT1384" s="167">
        <f t="shared" si="1686"/>
        <v>0</v>
      </c>
      <c r="AU1384" s="167">
        <f t="shared" si="1686"/>
        <v>0</v>
      </c>
      <c r="AV1384" s="167">
        <f t="shared" si="1686"/>
        <v>0</v>
      </c>
      <c r="AW1384" s="167">
        <f t="shared" si="1686"/>
        <v>0</v>
      </c>
      <c r="AX1384" s="167">
        <f t="shared" si="1686"/>
        <v>0</v>
      </c>
      <c r="AY1384" s="167">
        <f t="shared" si="1686"/>
        <v>0</v>
      </c>
      <c r="AZ1384" s="167">
        <f t="shared" si="1686"/>
        <v>0</v>
      </c>
      <c r="BA1384" s="167">
        <f t="shared" si="1686"/>
        <v>0</v>
      </c>
      <c r="BB1384" s="167">
        <f t="shared" si="1686"/>
        <v>0</v>
      </c>
      <c r="BC1384" s="167">
        <f t="shared" si="1686"/>
        <v>0</v>
      </c>
      <c r="BD1384" s="167">
        <f t="shared" si="1686"/>
        <v>0</v>
      </c>
      <c r="BE1384" s="167">
        <f t="shared" si="1686"/>
        <v>0</v>
      </c>
    </row>
    <row r="1385" spans="1:59" ht="15.75" thickBot="1">
      <c r="AE1385" s="1" t="str">
        <f t="shared" si="1645"/>
        <v/>
      </c>
      <c r="AF1385" s="1">
        <f t="shared" si="1671"/>
        <v>0</v>
      </c>
      <c r="AG1385" s="1">
        <f t="shared" ca="1" si="1676"/>
        <v>25</v>
      </c>
      <c r="AH1385" s="1" t="str">
        <f t="shared" si="1672"/>
        <v/>
      </c>
      <c r="AI1385" s="1" t="str">
        <f t="shared" si="1673"/>
        <v/>
      </c>
      <c r="AJ1385" s="1" t="str">
        <f t="shared" si="1674"/>
        <v/>
      </c>
      <c r="AL1385" s="167">
        <f t="shared" ref="AL1385:BE1385" si="1687">+IF($AE1385="CC",SUMIF($R1385:$V1385,AL$9,$R1460:$V1460),0)</f>
        <v>0</v>
      </c>
      <c r="AM1385" s="167">
        <f t="shared" si="1687"/>
        <v>0</v>
      </c>
      <c r="AN1385" s="167">
        <f t="shared" si="1687"/>
        <v>0</v>
      </c>
      <c r="AO1385" s="167">
        <f t="shared" si="1687"/>
        <v>0</v>
      </c>
      <c r="AP1385" s="167">
        <f t="shared" si="1687"/>
        <v>0</v>
      </c>
      <c r="AQ1385" s="167">
        <f t="shared" si="1687"/>
        <v>0</v>
      </c>
      <c r="AR1385" s="167">
        <f t="shared" si="1687"/>
        <v>0</v>
      </c>
      <c r="AS1385" s="167">
        <f t="shared" si="1687"/>
        <v>0</v>
      </c>
      <c r="AT1385" s="167">
        <f t="shared" si="1687"/>
        <v>0</v>
      </c>
      <c r="AU1385" s="167">
        <f t="shared" si="1687"/>
        <v>0</v>
      </c>
      <c r="AV1385" s="167">
        <f t="shared" si="1687"/>
        <v>0</v>
      </c>
      <c r="AW1385" s="167">
        <f t="shared" si="1687"/>
        <v>0</v>
      </c>
      <c r="AX1385" s="167">
        <f t="shared" si="1687"/>
        <v>0</v>
      </c>
      <c r="AY1385" s="167">
        <f t="shared" si="1687"/>
        <v>0</v>
      </c>
      <c r="AZ1385" s="167">
        <f t="shared" si="1687"/>
        <v>0</v>
      </c>
      <c r="BA1385" s="167">
        <f t="shared" si="1687"/>
        <v>0</v>
      </c>
      <c r="BB1385" s="167">
        <f t="shared" si="1687"/>
        <v>0</v>
      </c>
      <c r="BC1385" s="167">
        <f t="shared" si="1687"/>
        <v>0</v>
      </c>
      <c r="BD1385" s="167">
        <f t="shared" si="1687"/>
        <v>0</v>
      </c>
      <c r="BE1385" s="167">
        <f t="shared" si="1687"/>
        <v>0</v>
      </c>
    </row>
    <row r="1386" spans="1:59">
      <c r="C1386" s="83" t="s">
        <v>943</v>
      </c>
      <c r="D1386" s="84"/>
      <c r="E1386" s="84"/>
      <c r="F1386" s="84"/>
      <c r="G1386" s="84"/>
      <c r="H1386" s="84"/>
      <c r="I1386" s="84"/>
      <c r="J1386" s="84"/>
      <c r="K1386" s="84"/>
      <c r="L1386" s="84"/>
      <c r="M1386" s="84"/>
      <c r="N1386" s="84"/>
      <c r="O1386" s="84"/>
      <c r="P1386" s="84"/>
      <c r="Q1386" s="84"/>
      <c r="R1386" s="84"/>
      <c r="S1386" s="84"/>
      <c r="T1386" s="84"/>
      <c r="U1386" s="84"/>
      <c r="V1386" s="84"/>
      <c r="W1386" s="84"/>
      <c r="X1386" s="169"/>
      <c r="Y1386" s="84"/>
      <c r="Z1386" s="84"/>
      <c r="AA1386" s="85"/>
      <c r="AE1386" s="1" t="str">
        <f t="shared" si="1645"/>
        <v/>
      </c>
      <c r="AF1386" s="1">
        <f t="shared" si="1671"/>
        <v>0</v>
      </c>
      <c r="AG1386" s="1">
        <f t="shared" ca="1" si="1676"/>
        <v>25</v>
      </c>
      <c r="AH1386" s="1" t="str">
        <f t="shared" si="1672"/>
        <v/>
      </c>
      <c r="AI1386" s="1" t="str">
        <f t="shared" si="1673"/>
        <v/>
      </c>
      <c r="AJ1386" s="1" t="str">
        <f t="shared" si="1674"/>
        <v/>
      </c>
      <c r="AL1386" s="167">
        <f t="shared" ref="AL1386:BE1386" si="1688">+IF($AE1386="CC",SUMIF($R1386:$V1386,AL$9,$R1461:$V1461),0)</f>
        <v>0</v>
      </c>
      <c r="AM1386" s="167">
        <f t="shared" si="1688"/>
        <v>0</v>
      </c>
      <c r="AN1386" s="167">
        <f t="shared" si="1688"/>
        <v>0</v>
      </c>
      <c r="AO1386" s="167">
        <f t="shared" si="1688"/>
        <v>0</v>
      </c>
      <c r="AP1386" s="167">
        <f t="shared" si="1688"/>
        <v>0</v>
      </c>
      <c r="AQ1386" s="167">
        <f t="shared" si="1688"/>
        <v>0</v>
      </c>
      <c r="AR1386" s="167">
        <f t="shared" si="1688"/>
        <v>0</v>
      </c>
      <c r="AS1386" s="167">
        <f t="shared" si="1688"/>
        <v>0</v>
      </c>
      <c r="AT1386" s="167">
        <f t="shared" si="1688"/>
        <v>0</v>
      </c>
      <c r="AU1386" s="167">
        <f t="shared" si="1688"/>
        <v>0</v>
      </c>
      <c r="AV1386" s="167">
        <f t="shared" si="1688"/>
        <v>0</v>
      </c>
      <c r="AW1386" s="167">
        <f t="shared" si="1688"/>
        <v>0</v>
      </c>
      <c r="AX1386" s="167">
        <f t="shared" si="1688"/>
        <v>0</v>
      </c>
      <c r="AY1386" s="167">
        <f t="shared" si="1688"/>
        <v>0</v>
      </c>
      <c r="AZ1386" s="167">
        <f t="shared" si="1688"/>
        <v>0</v>
      </c>
      <c r="BA1386" s="167">
        <f t="shared" si="1688"/>
        <v>0</v>
      </c>
      <c r="BB1386" s="167">
        <f t="shared" si="1688"/>
        <v>0</v>
      </c>
      <c r="BC1386" s="167">
        <f t="shared" si="1688"/>
        <v>0</v>
      </c>
      <c r="BD1386" s="167">
        <f t="shared" si="1688"/>
        <v>0</v>
      </c>
      <c r="BE1386" s="167">
        <f t="shared" si="1688"/>
        <v>0</v>
      </c>
    </row>
    <row r="1387" spans="1:59">
      <c r="C1387" s="843"/>
      <c r="D1387" s="844"/>
      <c r="E1387" s="844"/>
      <c r="F1387" s="844"/>
      <c r="G1387" s="844"/>
      <c r="H1387" s="844"/>
      <c r="I1387" s="844"/>
      <c r="J1387" s="844"/>
      <c r="K1387" s="844"/>
      <c r="L1387" s="844"/>
      <c r="M1387" s="844"/>
      <c r="N1387" s="844"/>
      <c r="O1387" s="844"/>
      <c r="P1387" s="844"/>
      <c r="Q1387" s="844"/>
      <c r="R1387" s="844"/>
      <c r="S1387" s="844"/>
      <c r="T1387" s="844"/>
      <c r="U1387" s="844"/>
      <c r="V1387" s="844"/>
      <c r="W1387" s="844"/>
      <c r="X1387" s="844"/>
      <c r="Y1387" s="844"/>
      <c r="Z1387" s="844"/>
      <c r="AA1387" s="845"/>
      <c r="AE1387" s="1" t="str">
        <f t="shared" si="1645"/>
        <v/>
      </c>
      <c r="AF1387" s="1">
        <f t="shared" si="1671"/>
        <v>0</v>
      </c>
      <c r="AG1387" s="1">
        <f t="shared" ca="1" si="1676"/>
        <v>25</v>
      </c>
      <c r="AH1387" s="1" t="str">
        <f t="shared" si="1672"/>
        <v/>
      </c>
      <c r="AI1387" s="1" t="str">
        <f t="shared" si="1673"/>
        <v/>
      </c>
      <c r="AJ1387" s="1" t="str">
        <f t="shared" si="1674"/>
        <v/>
      </c>
      <c r="AL1387" s="167">
        <f t="shared" ref="AL1387:BE1387" si="1689">+IF($AE1387="CC",SUMIF($R1387:$V1387,AL$9,$R1462:$V1462),0)</f>
        <v>0</v>
      </c>
      <c r="AM1387" s="167">
        <f t="shared" si="1689"/>
        <v>0</v>
      </c>
      <c r="AN1387" s="167">
        <f t="shared" si="1689"/>
        <v>0</v>
      </c>
      <c r="AO1387" s="167">
        <f t="shared" si="1689"/>
        <v>0</v>
      </c>
      <c r="AP1387" s="167">
        <f t="shared" si="1689"/>
        <v>0</v>
      </c>
      <c r="AQ1387" s="167">
        <f t="shared" si="1689"/>
        <v>0</v>
      </c>
      <c r="AR1387" s="167">
        <f t="shared" si="1689"/>
        <v>0</v>
      </c>
      <c r="AS1387" s="167">
        <f t="shared" si="1689"/>
        <v>0</v>
      </c>
      <c r="AT1387" s="167">
        <f t="shared" si="1689"/>
        <v>0</v>
      </c>
      <c r="AU1387" s="167">
        <f t="shared" si="1689"/>
        <v>0</v>
      </c>
      <c r="AV1387" s="167">
        <f t="shared" si="1689"/>
        <v>0</v>
      </c>
      <c r="AW1387" s="167">
        <f t="shared" si="1689"/>
        <v>0</v>
      </c>
      <c r="AX1387" s="167">
        <f t="shared" si="1689"/>
        <v>0</v>
      </c>
      <c r="AY1387" s="167">
        <f t="shared" si="1689"/>
        <v>0</v>
      </c>
      <c r="AZ1387" s="167">
        <f t="shared" si="1689"/>
        <v>0</v>
      </c>
      <c r="BA1387" s="167">
        <f t="shared" si="1689"/>
        <v>0</v>
      </c>
      <c r="BB1387" s="167">
        <f t="shared" si="1689"/>
        <v>0</v>
      </c>
      <c r="BC1387" s="167">
        <f t="shared" si="1689"/>
        <v>0</v>
      </c>
      <c r="BD1387" s="167">
        <f t="shared" si="1689"/>
        <v>0</v>
      </c>
      <c r="BE1387" s="167">
        <f t="shared" si="1689"/>
        <v>0</v>
      </c>
    </row>
    <row r="1388" spans="1:59" ht="15.75" thickBot="1">
      <c r="C1388" s="846"/>
      <c r="D1388" s="847"/>
      <c r="E1388" s="847"/>
      <c r="F1388" s="847"/>
      <c r="G1388" s="847"/>
      <c r="H1388" s="847"/>
      <c r="I1388" s="847"/>
      <c r="J1388" s="847"/>
      <c r="K1388" s="847"/>
      <c r="L1388" s="847"/>
      <c r="M1388" s="847"/>
      <c r="N1388" s="847"/>
      <c r="O1388" s="847"/>
      <c r="P1388" s="847"/>
      <c r="Q1388" s="847"/>
      <c r="R1388" s="847"/>
      <c r="S1388" s="847"/>
      <c r="T1388" s="847"/>
      <c r="U1388" s="847"/>
      <c r="V1388" s="847"/>
      <c r="W1388" s="847"/>
      <c r="X1388" s="847"/>
      <c r="Y1388" s="847"/>
      <c r="Z1388" s="847"/>
      <c r="AA1388" s="848"/>
      <c r="AE1388" s="1" t="str">
        <f t="shared" si="1645"/>
        <v/>
      </c>
      <c r="AF1388" s="1">
        <f t="shared" si="1671"/>
        <v>0</v>
      </c>
      <c r="AG1388" s="1">
        <f t="shared" ca="1" si="1676"/>
        <v>25</v>
      </c>
      <c r="AH1388" s="1" t="str">
        <f t="shared" si="1672"/>
        <v/>
      </c>
      <c r="AI1388" s="1" t="str">
        <f t="shared" si="1673"/>
        <v/>
      </c>
      <c r="AJ1388" s="1" t="str">
        <f t="shared" si="1674"/>
        <v/>
      </c>
      <c r="AL1388" s="167">
        <f t="shared" ref="AL1388:BE1388" si="1690">+IF($AE1388="CC",SUMIF($R1388:$V1388,AL$9,$R1463:$V1463),0)</f>
        <v>0</v>
      </c>
      <c r="AM1388" s="167">
        <f t="shared" si="1690"/>
        <v>0</v>
      </c>
      <c r="AN1388" s="167">
        <f t="shared" si="1690"/>
        <v>0</v>
      </c>
      <c r="AO1388" s="167">
        <f t="shared" si="1690"/>
        <v>0</v>
      </c>
      <c r="AP1388" s="167">
        <f t="shared" si="1690"/>
        <v>0</v>
      </c>
      <c r="AQ1388" s="167">
        <f t="shared" si="1690"/>
        <v>0</v>
      </c>
      <c r="AR1388" s="167">
        <f t="shared" si="1690"/>
        <v>0</v>
      </c>
      <c r="AS1388" s="167">
        <f t="shared" si="1690"/>
        <v>0</v>
      </c>
      <c r="AT1388" s="167">
        <f t="shared" si="1690"/>
        <v>0</v>
      </c>
      <c r="AU1388" s="167">
        <f t="shared" si="1690"/>
        <v>0</v>
      </c>
      <c r="AV1388" s="167">
        <f t="shared" si="1690"/>
        <v>0</v>
      </c>
      <c r="AW1388" s="167">
        <f t="shared" si="1690"/>
        <v>0</v>
      </c>
      <c r="AX1388" s="167">
        <f t="shared" si="1690"/>
        <v>0</v>
      </c>
      <c r="AY1388" s="167">
        <f t="shared" si="1690"/>
        <v>0</v>
      </c>
      <c r="AZ1388" s="167">
        <f t="shared" si="1690"/>
        <v>0</v>
      </c>
      <c r="BA1388" s="167">
        <f t="shared" si="1690"/>
        <v>0</v>
      </c>
      <c r="BB1388" s="167">
        <f t="shared" si="1690"/>
        <v>0</v>
      </c>
      <c r="BC1388" s="167">
        <f t="shared" si="1690"/>
        <v>0</v>
      </c>
      <c r="BD1388" s="167">
        <f t="shared" si="1690"/>
        <v>0</v>
      </c>
      <c r="BE1388" s="167">
        <f t="shared" si="1690"/>
        <v>0</v>
      </c>
    </row>
    <row r="1389" spans="1:59" ht="15.75" thickBot="1">
      <c r="AE1389" s="1" t="str">
        <f t="shared" si="1645"/>
        <v/>
      </c>
      <c r="AF1389" s="1">
        <f t="shared" si="1671"/>
        <v>0</v>
      </c>
      <c r="AG1389" s="1">
        <f t="shared" ca="1" si="1676"/>
        <v>25</v>
      </c>
      <c r="AH1389" s="1" t="str">
        <f t="shared" si="1672"/>
        <v/>
      </c>
      <c r="AI1389" s="1" t="str">
        <f t="shared" si="1673"/>
        <v/>
      </c>
      <c r="AJ1389" s="1" t="str">
        <f t="shared" si="1674"/>
        <v/>
      </c>
      <c r="AL1389" s="167">
        <f t="shared" ref="AL1389:BE1389" si="1691">+IF($AE1389="CC",SUMIF($R1389:$V1389,AL$9,$R1464:$V1464),0)</f>
        <v>0</v>
      </c>
      <c r="AM1389" s="167">
        <f t="shared" si="1691"/>
        <v>0</v>
      </c>
      <c r="AN1389" s="167">
        <f t="shared" si="1691"/>
        <v>0</v>
      </c>
      <c r="AO1389" s="167">
        <f t="shared" si="1691"/>
        <v>0</v>
      </c>
      <c r="AP1389" s="167">
        <f t="shared" si="1691"/>
        <v>0</v>
      </c>
      <c r="AQ1389" s="167">
        <f t="shared" si="1691"/>
        <v>0</v>
      </c>
      <c r="AR1389" s="167">
        <f t="shared" si="1691"/>
        <v>0</v>
      </c>
      <c r="AS1389" s="167">
        <f t="shared" si="1691"/>
        <v>0</v>
      </c>
      <c r="AT1389" s="167">
        <f t="shared" si="1691"/>
        <v>0</v>
      </c>
      <c r="AU1389" s="167">
        <f t="shared" si="1691"/>
        <v>0</v>
      </c>
      <c r="AV1389" s="167">
        <f t="shared" si="1691"/>
        <v>0</v>
      </c>
      <c r="AW1389" s="167">
        <f t="shared" si="1691"/>
        <v>0</v>
      </c>
      <c r="AX1389" s="167">
        <f t="shared" si="1691"/>
        <v>0</v>
      </c>
      <c r="AY1389" s="167">
        <f t="shared" si="1691"/>
        <v>0</v>
      </c>
      <c r="AZ1389" s="167">
        <f t="shared" si="1691"/>
        <v>0</v>
      </c>
      <c r="BA1389" s="167">
        <f t="shared" si="1691"/>
        <v>0</v>
      </c>
      <c r="BB1389" s="167">
        <f t="shared" si="1691"/>
        <v>0</v>
      </c>
      <c r="BC1389" s="167">
        <f t="shared" si="1691"/>
        <v>0</v>
      </c>
      <c r="BD1389" s="167">
        <f t="shared" si="1691"/>
        <v>0</v>
      </c>
      <c r="BE1389" s="167">
        <f t="shared" si="1691"/>
        <v>0</v>
      </c>
    </row>
    <row r="1390" spans="1:59">
      <c r="C1390" s="890" t="s">
        <v>944</v>
      </c>
      <c r="D1390" s="891"/>
      <c r="E1390" s="891"/>
      <c r="F1390" s="891"/>
      <c r="G1390" s="891"/>
      <c r="H1390" s="891"/>
      <c r="I1390" s="891"/>
      <c r="J1390" s="891"/>
      <c r="K1390" s="891"/>
      <c r="L1390" s="891"/>
      <c r="M1390" s="891"/>
      <c r="N1390" s="891"/>
      <c r="O1390" s="891"/>
      <c r="P1390" s="891"/>
      <c r="Q1390" s="891"/>
      <c r="R1390" s="891"/>
      <c r="S1390" s="891"/>
      <c r="T1390" s="891"/>
      <c r="U1390" s="891"/>
      <c r="V1390" s="891"/>
      <c r="W1390" s="891"/>
      <c r="X1390" s="891"/>
      <c r="Y1390" s="891"/>
      <c r="Z1390" s="891"/>
      <c r="AA1390" s="892"/>
      <c r="AE1390" s="1" t="str">
        <f t="shared" si="1645"/>
        <v/>
      </c>
      <c r="AF1390" s="1">
        <f t="shared" si="1671"/>
        <v>0</v>
      </c>
      <c r="AG1390" s="1">
        <f t="shared" ca="1" si="1676"/>
        <v>25</v>
      </c>
      <c r="AH1390" s="1" t="str">
        <f t="shared" si="1672"/>
        <v/>
      </c>
      <c r="AI1390" s="1" t="str">
        <f t="shared" si="1673"/>
        <v/>
      </c>
      <c r="AJ1390" s="1" t="str">
        <f t="shared" si="1674"/>
        <v/>
      </c>
      <c r="AL1390" s="167">
        <f t="shared" ref="AL1390:BE1390" si="1692">+IF($AE1390="CC",SUMIF($R1390:$V1390,AL$9,$R1465:$V1465),0)</f>
        <v>0</v>
      </c>
      <c r="AM1390" s="167">
        <f t="shared" si="1692"/>
        <v>0</v>
      </c>
      <c r="AN1390" s="167">
        <f t="shared" si="1692"/>
        <v>0</v>
      </c>
      <c r="AO1390" s="167">
        <f t="shared" si="1692"/>
        <v>0</v>
      </c>
      <c r="AP1390" s="167">
        <f t="shared" si="1692"/>
        <v>0</v>
      </c>
      <c r="AQ1390" s="167">
        <f t="shared" si="1692"/>
        <v>0</v>
      </c>
      <c r="AR1390" s="167">
        <f t="shared" si="1692"/>
        <v>0</v>
      </c>
      <c r="AS1390" s="167">
        <f t="shared" si="1692"/>
        <v>0</v>
      </c>
      <c r="AT1390" s="167">
        <f t="shared" si="1692"/>
        <v>0</v>
      </c>
      <c r="AU1390" s="167">
        <f t="shared" si="1692"/>
        <v>0</v>
      </c>
      <c r="AV1390" s="167">
        <f t="shared" si="1692"/>
        <v>0</v>
      </c>
      <c r="AW1390" s="167">
        <f t="shared" si="1692"/>
        <v>0</v>
      </c>
      <c r="AX1390" s="167">
        <f t="shared" si="1692"/>
        <v>0</v>
      </c>
      <c r="AY1390" s="167">
        <f t="shared" si="1692"/>
        <v>0</v>
      </c>
      <c r="AZ1390" s="167">
        <f t="shared" si="1692"/>
        <v>0</v>
      </c>
      <c r="BA1390" s="167">
        <f t="shared" si="1692"/>
        <v>0</v>
      </c>
      <c r="BB1390" s="167">
        <f t="shared" si="1692"/>
        <v>0</v>
      </c>
      <c r="BC1390" s="167">
        <f t="shared" si="1692"/>
        <v>0</v>
      </c>
      <c r="BD1390" s="167">
        <f t="shared" si="1692"/>
        <v>0</v>
      </c>
      <c r="BE1390" s="167">
        <f t="shared" si="1692"/>
        <v>0</v>
      </c>
    </row>
    <row r="1391" spans="1:59" ht="15.75" thickBot="1">
      <c r="C1391" s="893"/>
      <c r="D1391" s="894"/>
      <c r="E1391" s="894"/>
      <c r="F1391" s="894"/>
      <c r="G1391" s="894"/>
      <c r="H1391" s="894"/>
      <c r="I1391" s="894"/>
      <c r="J1391" s="894"/>
      <c r="K1391" s="894"/>
      <c r="L1391" s="894"/>
      <c r="M1391" s="894"/>
      <c r="N1391" s="894"/>
      <c r="O1391" s="894"/>
      <c r="P1391" s="894"/>
      <c r="Q1391" s="894"/>
      <c r="R1391" s="894"/>
      <c r="S1391" s="894"/>
      <c r="T1391" s="894"/>
      <c r="U1391" s="894"/>
      <c r="V1391" s="894"/>
      <c r="W1391" s="894"/>
      <c r="X1391" s="894"/>
      <c r="Y1391" s="894"/>
      <c r="Z1391" s="894"/>
      <c r="AA1391" s="895"/>
      <c r="AE1391" s="1" t="str">
        <f t="shared" si="1645"/>
        <v/>
      </c>
      <c r="AF1391" s="1">
        <f t="shared" si="1671"/>
        <v>0</v>
      </c>
      <c r="AG1391" s="1">
        <f t="shared" ca="1" si="1676"/>
        <v>25</v>
      </c>
      <c r="AH1391" s="1" t="str">
        <f t="shared" si="1672"/>
        <v/>
      </c>
      <c r="AI1391" s="1" t="str">
        <f t="shared" si="1673"/>
        <v/>
      </c>
      <c r="AJ1391" s="1" t="str">
        <f t="shared" si="1674"/>
        <v/>
      </c>
      <c r="AL1391" s="167">
        <f t="shared" ref="AL1391:BE1391" si="1693">+IF($AE1391="CC",SUMIF($R1391:$V1391,AL$9,$R1466:$V1466),0)</f>
        <v>0</v>
      </c>
      <c r="AM1391" s="167">
        <f t="shared" si="1693"/>
        <v>0</v>
      </c>
      <c r="AN1391" s="167">
        <f t="shared" si="1693"/>
        <v>0</v>
      </c>
      <c r="AO1391" s="167">
        <f t="shared" si="1693"/>
        <v>0</v>
      </c>
      <c r="AP1391" s="167">
        <f t="shared" si="1693"/>
        <v>0</v>
      </c>
      <c r="AQ1391" s="167">
        <f t="shared" si="1693"/>
        <v>0</v>
      </c>
      <c r="AR1391" s="167">
        <f t="shared" si="1693"/>
        <v>0</v>
      </c>
      <c r="AS1391" s="167">
        <f t="shared" si="1693"/>
        <v>0</v>
      </c>
      <c r="AT1391" s="167">
        <f t="shared" si="1693"/>
        <v>0</v>
      </c>
      <c r="AU1391" s="167">
        <f t="shared" si="1693"/>
        <v>0</v>
      </c>
      <c r="AV1391" s="167">
        <f t="shared" si="1693"/>
        <v>0</v>
      </c>
      <c r="AW1391" s="167">
        <f t="shared" si="1693"/>
        <v>0</v>
      </c>
      <c r="AX1391" s="167">
        <f t="shared" si="1693"/>
        <v>0</v>
      </c>
      <c r="AY1391" s="167">
        <f t="shared" si="1693"/>
        <v>0</v>
      </c>
      <c r="AZ1391" s="167">
        <f t="shared" si="1693"/>
        <v>0</v>
      </c>
      <c r="BA1391" s="167">
        <f t="shared" si="1693"/>
        <v>0</v>
      </c>
      <c r="BB1391" s="167">
        <f t="shared" si="1693"/>
        <v>0</v>
      </c>
      <c r="BC1391" s="167">
        <f t="shared" si="1693"/>
        <v>0</v>
      </c>
      <c r="BD1391" s="167">
        <f t="shared" si="1693"/>
        <v>0</v>
      </c>
      <c r="BE1391" s="167">
        <f t="shared" si="1693"/>
        <v>0</v>
      </c>
    </row>
    <row r="1392" spans="1:59">
      <c r="AE1392" s="1" t="str">
        <f t="shared" si="1645"/>
        <v/>
      </c>
      <c r="AF1392" s="1">
        <f t="shared" si="1671"/>
        <v>0</v>
      </c>
      <c r="AG1392" s="1">
        <f t="shared" ca="1" si="1676"/>
        <v>25</v>
      </c>
      <c r="AH1392" s="1" t="str">
        <f t="shared" si="1672"/>
        <v/>
      </c>
      <c r="AI1392" s="1" t="str">
        <f t="shared" si="1673"/>
        <v/>
      </c>
      <c r="AJ1392" s="1" t="str">
        <f t="shared" si="1674"/>
        <v/>
      </c>
      <c r="AL1392" s="167">
        <f t="shared" ref="AL1392:BE1392" si="1694">+IF($AE1392="CC",SUMIF($R1392:$V1392,AL$9,$R1467:$V1467),0)</f>
        <v>0</v>
      </c>
      <c r="AM1392" s="167">
        <f t="shared" si="1694"/>
        <v>0</v>
      </c>
      <c r="AN1392" s="167">
        <f t="shared" si="1694"/>
        <v>0</v>
      </c>
      <c r="AO1392" s="167">
        <f t="shared" si="1694"/>
        <v>0</v>
      </c>
      <c r="AP1392" s="167">
        <f t="shared" si="1694"/>
        <v>0</v>
      </c>
      <c r="AQ1392" s="167">
        <f t="shared" si="1694"/>
        <v>0</v>
      </c>
      <c r="AR1392" s="167">
        <f t="shared" si="1694"/>
        <v>0</v>
      </c>
      <c r="AS1392" s="167">
        <f t="shared" si="1694"/>
        <v>0</v>
      </c>
      <c r="AT1392" s="167">
        <f t="shared" si="1694"/>
        <v>0</v>
      </c>
      <c r="AU1392" s="167">
        <f t="shared" si="1694"/>
        <v>0</v>
      </c>
      <c r="AV1392" s="167">
        <f t="shared" si="1694"/>
        <v>0</v>
      </c>
      <c r="AW1392" s="167">
        <f t="shared" si="1694"/>
        <v>0</v>
      </c>
      <c r="AX1392" s="167">
        <f t="shared" si="1694"/>
        <v>0</v>
      </c>
      <c r="AY1392" s="167">
        <f t="shared" si="1694"/>
        <v>0</v>
      </c>
      <c r="AZ1392" s="167">
        <f t="shared" si="1694"/>
        <v>0</v>
      </c>
      <c r="BA1392" s="167">
        <f t="shared" si="1694"/>
        <v>0</v>
      </c>
      <c r="BB1392" s="167">
        <f t="shared" si="1694"/>
        <v>0</v>
      </c>
      <c r="BC1392" s="167">
        <f t="shared" si="1694"/>
        <v>0</v>
      </c>
      <c r="BD1392" s="167">
        <f t="shared" si="1694"/>
        <v>0</v>
      </c>
      <c r="BE1392" s="167">
        <f t="shared" si="1694"/>
        <v>0</v>
      </c>
    </row>
    <row r="1393" spans="1:59" s="44" customFormat="1" ht="11.25" customHeight="1" thickBot="1">
      <c r="X1393" s="170"/>
      <c r="AE1393" s="1" t="str">
        <f t="shared" si="1645"/>
        <v/>
      </c>
      <c r="AF1393" s="1">
        <f t="shared" si="1671"/>
        <v>0</v>
      </c>
      <c r="AG1393" s="1">
        <f t="shared" ca="1" si="1676"/>
        <v>25</v>
      </c>
      <c r="AH1393" s="1" t="str">
        <f t="shared" si="1672"/>
        <v/>
      </c>
      <c r="AI1393" s="1" t="str">
        <f t="shared" si="1673"/>
        <v/>
      </c>
      <c r="AJ1393" s="1" t="str">
        <f t="shared" si="1674"/>
        <v/>
      </c>
      <c r="AL1393" s="167">
        <f t="shared" ref="AL1393:BE1393" si="1695">+IF($AE1393="CC",SUMIF($R1393:$V1393,AL$9,$R1468:$V1468),0)</f>
        <v>0</v>
      </c>
      <c r="AM1393" s="167">
        <f t="shared" si="1695"/>
        <v>0</v>
      </c>
      <c r="AN1393" s="167">
        <f t="shared" si="1695"/>
        <v>0</v>
      </c>
      <c r="AO1393" s="167">
        <f t="shared" si="1695"/>
        <v>0</v>
      </c>
      <c r="AP1393" s="167">
        <f t="shared" si="1695"/>
        <v>0</v>
      </c>
      <c r="AQ1393" s="167">
        <f t="shared" si="1695"/>
        <v>0</v>
      </c>
      <c r="AR1393" s="167">
        <f t="shared" si="1695"/>
        <v>0</v>
      </c>
      <c r="AS1393" s="167">
        <f t="shared" si="1695"/>
        <v>0</v>
      </c>
      <c r="AT1393" s="167">
        <f t="shared" si="1695"/>
        <v>0</v>
      </c>
      <c r="AU1393" s="167">
        <f t="shared" si="1695"/>
        <v>0</v>
      </c>
      <c r="AV1393" s="167">
        <f t="shared" si="1695"/>
        <v>0</v>
      </c>
      <c r="AW1393" s="167">
        <f t="shared" si="1695"/>
        <v>0</v>
      </c>
      <c r="AX1393" s="167">
        <f t="shared" si="1695"/>
        <v>0</v>
      </c>
      <c r="AY1393" s="167">
        <f t="shared" si="1695"/>
        <v>0</v>
      </c>
      <c r="AZ1393" s="167">
        <f t="shared" si="1695"/>
        <v>0</v>
      </c>
      <c r="BA1393" s="167">
        <f t="shared" si="1695"/>
        <v>0</v>
      </c>
      <c r="BB1393" s="167">
        <f t="shared" si="1695"/>
        <v>0</v>
      </c>
      <c r="BC1393" s="167">
        <f t="shared" si="1695"/>
        <v>0</v>
      </c>
      <c r="BD1393" s="167">
        <f t="shared" si="1695"/>
        <v>0</v>
      </c>
      <c r="BE1393" s="167">
        <f t="shared" si="1695"/>
        <v>0</v>
      </c>
    </row>
    <row r="1394" spans="1:59" s="44" customFormat="1" ht="15.75" thickBot="1">
      <c r="D1394" s="835">
        <f>+'Formulario 1'!$C$20</f>
        <v>0</v>
      </c>
      <c r="E1394" s="835"/>
      <c r="F1394" s="835"/>
      <c r="H1394" s="896"/>
      <c r="I1394" s="896"/>
      <c r="O1394" s="897" t="str">
        <f>+'Formulario 1'!$F$14</f>
        <v>Provincia:</v>
      </c>
      <c r="P1394" s="898"/>
      <c r="Q1394" s="899" t="str">
        <f>+'Formulario 1'!$G$14</f>
        <v>GUANACASTE</v>
      </c>
      <c r="R1394" s="900"/>
      <c r="S1394" s="900"/>
      <c r="T1394" s="900"/>
      <c r="U1394" s="901"/>
      <c r="V1394" s="902" t="s">
        <v>945</v>
      </c>
      <c r="W1394" s="903"/>
      <c r="X1394" s="906">
        <f>+'Formulario 1'!$C$16</f>
        <v>26780563</v>
      </c>
      <c r="Y1394" s="907"/>
      <c r="Z1394" s="908"/>
      <c r="AE1394" s="1" t="str">
        <f t="shared" si="1645"/>
        <v/>
      </c>
      <c r="AF1394" s="1">
        <f t="shared" si="1671"/>
        <v>0</v>
      </c>
      <c r="AG1394" s="1">
        <f t="shared" ca="1" si="1676"/>
        <v>25</v>
      </c>
      <c r="AH1394" s="1" t="str">
        <f t="shared" si="1672"/>
        <v/>
      </c>
      <c r="AI1394" s="1" t="str">
        <f t="shared" si="1673"/>
        <v/>
      </c>
      <c r="AJ1394" s="1" t="str">
        <f t="shared" si="1674"/>
        <v/>
      </c>
      <c r="AL1394" s="167">
        <f t="shared" ref="AL1394:BE1394" si="1696">+IF($AE1394="CC",SUMIF($R1394:$V1394,AL$9,$R1469:$V1469),0)</f>
        <v>0</v>
      </c>
      <c r="AM1394" s="167">
        <f t="shared" si="1696"/>
        <v>0</v>
      </c>
      <c r="AN1394" s="167">
        <f t="shared" si="1696"/>
        <v>0</v>
      </c>
      <c r="AO1394" s="167">
        <f t="shared" si="1696"/>
        <v>0</v>
      </c>
      <c r="AP1394" s="167">
        <f t="shared" si="1696"/>
        <v>0</v>
      </c>
      <c r="AQ1394" s="167">
        <f t="shared" si="1696"/>
        <v>0</v>
      </c>
      <c r="AR1394" s="167">
        <f t="shared" si="1696"/>
        <v>0</v>
      </c>
      <c r="AS1394" s="167">
        <f t="shared" si="1696"/>
        <v>0</v>
      </c>
      <c r="AT1394" s="167">
        <f t="shared" si="1696"/>
        <v>0</v>
      </c>
      <c r="AU1394" s="167">
        <f t="shared" si="1696"/>
        <v>0</v>
      </c>
      <c r="AV1394" s="167">
        <f t="shared" si="1696"/>
        <v>0</v>
      </c>
      <c r="AW1394" s="167">
        <f t="shared" si="1696"/>
        <v>0</v>
      </c>
      <c r="AX1394" s="167">
        <f t="shared" si="1696"/>
        <v>0</v>
      </c>
      <c r="AY1394" s="167">
        <f t="shared" si="1696"/>
        <v>0</v>
      </c>
      <c r="AZ1394" s="167">
        <f t="shared" si="1696"/>
        <v>0</v>
      </c>
      <c r="BA1394" s="167">
        <f t="shared" si="1696"/>
        <v>0</v>
      </c>
      <c r="BB1394" s="167">
        <f t="shared" si="1696"/>
        <v>0</v>
      </c>
      <c r="BC1394" s="167">
        <f t="shared" si="1696"/>
        <v>0</v>
      </c>
      <c r="BD1394" s="167">
        <f t="shared" si="1696"/>
        <v>0</v>
      </c>
      <c r="BE1394" s="167">
        <f t="shared" si="1696"/>
        <v>0</v>
      </c>
    </row>
    <row r="1395" spans="1:59" s="44" customFormat="1">
      <c r="D1395" s="868" t="s">
        <v>946</v>
      </c>
      <c r="E1395" s="868"/>
      <c r="F1395" s="868"/>
      <c r="H1395" s="868" t="s">
        <v>947</v>
      </c>
      <c r="I1395" s="868"/>
      <c r="K1395" s="302" t="s">
        <v>948</v>
      </c>
      <c r="O1395" s="870" t="str">
        <f>+'Formulario 1'!$F$15</f>
        <v>Cantón:</v>
      </c>
      <c r="P1395" s="871"/>
      <c r="Q1395" s="872" t="str">
        <f>+'Formulario 1'!$G$15</f>
        <v>ABANGARES</v>
      </c>
      <c r="R1395" s="873"/>
      <c r="S1395" s="873"/>
      <c r="T1395" s="873"/>
      <c r="U1395" s="874"/>
      <c r="V1395" s="904"/>
      <c r="W1395" s="905"/>
      <c r="X1395" s="909" t="str">
        <f>IF('Formulario 1'!D1373="","",'Formulario 1'!D1373)</f>
        <v/>
      </c>
      <c r="Y1395" s="910"/>
      <c r="Z1395" s="911"/>
      <c r="AE1395" s="1" t="str">
        <f t="shared" si="1645"/>
        <v/>
      </c>
      <c r="AF1395" s="1">
        <f t="shared" si="1671"/>
        <v>0</v>
      </c>
      <c r="AG1395" s="1">
        <f t="shared" ca="1" si="1676"/>
        <v>25</v>
      </c>
      <c r="AH1395" s="1" t="str">
        <f t="shared" si="1672"/>
        <v/>
      </c>
      <c r="AI1395" s="1" t="str">
        <f t="shared" si="1673"/>
        <v/>
      </c>
      <c r="AJ1395" s="1" t="str">
        <f t="shared" si="1674"/>
        <v/>
      </c>
      <c r="AL1395" s="167">
        <f t="shared" ref="AL1395:BE1395" si="1697">+IF($AE1395="CC",SUMIF($R1395:$V1395,AL$9,$R1470:$V1470),0)</f>
        <v>0</v>
      </c>
      <c r="AM1395" s="167">
        <f t="shared" si="1697"/>
        <v>0</v>
      </c>
      <c r="AN1395" s="167">
        <f t="shared" si="1697"/>
        <v>0</v>
      </c>
      <c r="AO1395" s="167">
        <f t="shared" si="1697"/>
        <v>0</v>
      </c>
      <c r="AP1395" s="167">
        <f t="shared" si="1697"/>
        <v>0</v>
      </c>
      <c r="AQ1395" s="167">
        <f t="shared" si="1697"/>
        <v>0</v>
      </c>
      <c r="AR1395" s="167">
        <f t="shared" si="1697"/>
        <v>0</v>
      </c>
      <c r="AS1395" s="167">
        <f t="shared" si="1697"/>
        <v>0</v>
      </c>
      <c r="AT1395" s="167">
        <f t="shared" si="1697"/>
        <v>0</v>
      </c>
      <c r="AU1395" s="167">
        <f t="shared" si="1697"/>
        <v>0</v>
      </c>
      <c r="AV1395" s="167">
        <f t="shared" si="1697"/>
        <v>0</v>
      </c>
      <c r="AW1395" s="167">
        <f t="shared" si="1697"/>
        <v>0</v>
      </c>
      <c r="AX1395" s="167">
        <f t="shared" si="1697"/>
        <v>0</v>
      </c>
      <c r="AY1395" s="167">
        <f t="shared" si="1697"/>
        <v>0</v>
      </c>
      <c r="AZ1395" s="167">
        <f t="shared" si="1697"/>
        <v>0</v>
      </c>
      <c r="BA1395" s="167">
        <f t="shared" si="1697"/>
        <v>0</v>
      </c>
      <c r="BB1395" s="167">
        <f t="shared" si="1697"/>
        <v>0</v>
      </c>
      <c r="BC1395" s="167">
        <f t="shared" si="1697"/>
        <v>0</v>
      </c>
      <c r="BD1395" s="167">
        <f t="shared" si="1697"/>
        <v>0</v>
      </c>
      <c r="BE1395" s="167">
        <f t="shared" si="1697"/>
        <v>0</v>
      </c>
    </row>
    <row r="1396" spans="1:59" s="44" customFormat="1">
      <c r="O1396" s="870" t="str">
        <f>+'Formulario 1'!$F$16</f>
        <v>Distrito:</v>
      </c>
      <c r="P1396" s="871"/>
      <c r="Q1396" s="872" t="str">
        <f>+'Formulario 1'!$G$16</f>
        <v>COLORADO</v>
      </c>
      <c r="R1396" s="873"/>
      <c r="S1396" s="873"/>
      <c r="T1396" s="873"/>
      <c r="U1396" s="874"/>
      <c r="V1396" s="875" t="s">
        <v>949</v>
      </c>
      <c r="W1396" s="876"/>
      <c r="X1396" s="879">
        <f>+'Formulario 1'!$C$17</f>
        <v>26780376</v>
      </c>
      <c r="Y1396" s="880"/>
      <c r="Z1396" s="881"/>
      <c r="AE1396" s="1" t="str">
        <f t="shared" si="1645"/>
        <v/>
      </c>
      <c r="AF1396" s="1">
        <f t="shared" si="1671"/>
        <v>0</v>
      </c>
      <c r="AG1396" s="1">
        <f t="shared" ca="1" si="1676"/>
        <v>25</v>
      </c>
      <c r="AH1396" s="1" t="str">
        <f t="shared" si="1672"/>
        <v/>
      </c>
      <c r="AI1396" s="1" t="str">
        <f t="shared" si="1673"/>
        <v/>
      </c>
      <c r="AJ1396" s="1" t="str">
        <f t="shared" si="1674"/>
        <v/>
      </c>
      <c r="AL1396" s="167">
        <f t="shared" ref="AL1396:BE1396" si="1698">+IF($AE1396="CC",SUMIF($R1396:$V1396,AL$9,$R1471:$V1471),0)</f>
        <v>0</v>
      </c>
      <c r="AM1396" s="167">
        <f t="shared" si="1698"/>
        <v>0</v>
      </c>
      <c r="AN1396" s="167">
        <f t="shared" si="1698"/>
        <v>0</v>
      </c>
      <c r="AO1396" s="167">
        <f t="shared" si="1698"/>
        <v>0</v>
      </c>
      <c r="AP1396" s="167">
        <f t="shared" si="1698"/>
        <v>0</v>
      </c>
      <c r="AQ1396" s="167">
        <f t="shared" si="1698"/>
        <v>0</v>
      </c>
      <c r="AR1396" s="167">
        <f t="shared" si="1698"/>
        <v>0</v>
      </c>
      <c r="AS1396" s="167">
        <f t="shared" si="1698"/>
        <v>0</v>
      </c>
      <c r="AT1396" s="167">
        <f t="shared" si="1698"/>
        <v>0</v>
      </c>
      <c r="AU1396" s="167">
        <f t="shared" si="1698"/>
        <v>0</v>
      </c>
      <c r="AV1396" s="167">
        <f t="shared" si="1698"/>
        <v>0</v>
      </c>
      <c r="AW1396" s="167">
        <f t="shared" si="1698"/>
        <v>0</v>
      </c>
      <c r="AX1396" s="167">
        <f t="shared" si="1698"/>
        <v>0</v>
      </c>
      <c r="AY1396" s="167">
        <f t="shared" si="1698"/>
        <v>0</v>
      </c>
      <c r="AZ1396" s="167">
        <f t="shared" si="1698"/>
        <v>0</v>
      </c>
      <c r="BA1396" s="167">
        <f t="shared" si="1698"/>
        <v>0</v>
      </c>
      <c r="BB1396" s="167">
        <f t="shared" si="1698"/>
        <v>0</v>
      </c>
      <c r="BC1396" s="167">
        <f t="shared" si="1698"/>
        <v>0</v>
      </c>
      <c r="BD1396" s="167">
        <f t="shared" si="1698"/>
        <v>0</v>
      </c>
      <c r="BE1396" s="167">
        <f t="shared" si="1698"/>
        <v>0</v>
      </c>
    </row>
    <row r="1397" spans="1:59" ht="15.75" thickBot="1">
      <c r="O1397" s="882" t="str">
        <f>+'Formulario 1'!$F$17</f>
        <v>Poblado:</v>
      </c>
      <c r="P1397" s="883"/>
      <c r="Q1397" s="884" t="str">
        <f>+'Formulario 1'!$G$17</f>
        <v>COLORADO</v>
      </c>
      <c r="R1397" s="885"/>
      <c r="S1397" s="885"/>
      <c r="T1397" s="885"/>
      <c r="U1397" s="886"/>
      <c r="V1397" s="877"/>
      <c r="W1397" s="878"/>
      <c r="X1397" s="887" t="str">
        <f>IF('Formulario 1'!D1374="","",'Formulario 1'!D1374)</f>
        <v/>
      </c>
      <c r="Y1397" s="888"/>
      <c r="Z1397" s="889"/>
      <c r="AE1397" s="1" t="str">
        <f t="shared" si="1645"/>
        <v/>
      </c>
      <c r="AF1397" s="1">
        <f t="shared" si="1671"/>
        <v>0</v>
      </c>
      <c r="AG1397" s="1">
        <f t="shared" ca="1" si="1676"/>
        <v>25</v>
      </c>
      <c r="AH1397" s="1" t="str">
        <f t="shared" si="1672"/>
        <v/>
      </c>
      <c r="AI1397" s="1" t="str">
        <f t="shared" si="1673"/>
        <v/>
      </c>
      <c r="AJ1397" s="1" t="str">
        <f t="shared" si="1674"/>
        <v/>
      </c>
      <c r="AL1397" s="167">
        <f t="shared" ref="AL1397:BE1397" si="1699">+IF($AE1397="CC",SUMIF($R1397:$V1397,AL$9,$R1472:$V1472),0)</f>
        <v>0</v>
      </c>
      <c r="AM1397" s="167">
        <f t="shared" si="1699"/>
        <v>0</v>
      </c>
      <c r="AN1397" s="167">
        <f t="shared" si="1699"/>
        <v>0</v>
      </c>
      <c r="AO1397" s="167">
        <f t="shared" si="1699"/>
        <v>0</v>
      </c>
      <c r="AP1397" s="167">
        <f t="shared" si="1699"/>
        <v>0</v>
      </c>
      <c r="AQ1397" s="167">
        <f t="shared" si="1699"/>
        <v>0</v>
      </c>
      <c r="AR1397" s="167">
        <f t="shared" si="1699"/>
        <v>0</v>
      </c>
      <c r="AS1397" s="167">
        <f t="shared" si="1699"/>
        <v>0</v>
      </c>
      <c r="AT1397" s="167">
        <f t="shared" si="1699"/>
        <v>0</v>
      </c>
      <c r="AU1397" s="167">
        <f t="shared" si="1699"/>
        <v>0</v>
      </c>
      <c r="AV1397" s="167">
        <f t="shared" si="1699"/>
        <v>0</v>
      </c>
      <c r="AW1397" s="167">
        <f t="shared" si="1699"/>
        <v>0</v>
      </c>
      <c r="AX1397" s="167">
        <f t="shared" si="1699"/>
        <v>0</v>
      </c>
      <c r="AY1397" s="167">
        <f t="shared" si="1699"/>
        <v>0</v>
      </c>
      <c r="AZ1397" s="167">
        <f t="shared" si="1699"/>
        <v>0</v>
      </c>
      <c r="BA1397" s="167">
        <f t="shared" si="1699"/>
        <v>0</v>
      </c>
      <c r="BB1397" s="167">
        <f t="shared" si="1699"/>
        <v>0</v>
      </c>
      <c r="BC1397" s="167">
        <f t="shared" si="1699"/>
        <v>0</v>
      </c>
      <c r="BD1397" s="167">
        <f t="shared" si="1699"/>
        <v>0</v>
      </c>
      <c r="BE1397" s="167">
        <f t="shared" si="1699"/>
        <v>0</v>
      </c>
    </row>
    <row r="1398" spans="1:59">
      <c r="X1398" s="171"/>
      <c r="Y1398" s="45"/>
      <c r="AE1398" s="1" t="str">
        <f t="shared" si="1645"/>
        <v/>
      </c>
      <c r="AF1398" s="1">
        <f t="shared" si="1671"/>
        <v>0</v>
      </c>
      <c r="AG1398" s="1">
        <f t="shared" ca="1" si="1676"/>
        <v>25</v>
      </c>
      <c r="AL1398" s="167">
        <f t="shared" ref="AL1398:BE1398" si="1700">+IF($AE1398="CC",SUMIF($R1398:$V1398,AL$9,$R1473:$V1473),0)</f>
        <v>0</v>
      </c>
      <c r="AM1398" s="167">
        <f t="shared" si="1700"/>
        <v>0</v>
      </c>
      <c r="AN1398" s="167">
        <f t="shared" si="1700"/>
        <v>0</v>
      </c>
      <c r="AO1398" s="167">
        <f t="shared" si="1700"/>
        <v>0</v>
      </c>
      <c r="AP1398" s="167">
        <f t="shared" si="1700"/>
        <v>0</v>
      </c>
      <c r="AQ1398" s="167">
        <f t="shared" si="1700"/>
        <v>0</v>
      </c>
      <c r="AR1398" s="167">
        <f t="shared" si="1700"/>
        <v>0</v>
      </c>
      <c r="AS1398" s="167">
        <f t="shared" si="1700"/>
        <v>0</v>
      </c>
      <c r="AT1398" s="167">
        <f t="shared" si="1700"/>
        <v>0</v>
      </c>
      <c r="AU1398" s="167">
        <f t="shared" si="1700"/>
        <v>0</v>
      </c>
      <c r="AV1398" s="167">
        <f t="shared" si="1700"/>
        <v>0</v>
      </c>
      <c r="AW1398" s="167">
        <f t="shared" si="1700"/>
        <v>0</v>
      </c>
      <c r="AX1398" s="167">
        <f t="shared" si="1700"/>
        <v>0</v>
      </c>
      <c r="AY1398" s="167">
        <f t="shared" si="1700"/>
        <v>0</v>
      </c>
      <c r="AZ1398" s="167">
        <f t="shared" si="1700"/>
        <v>0</v>
      </c>
      <c r="BA1398" s="167">
        <f t="shared" si="1700"/>
        <v>0</v>
      </c>
      <c r="BB1398" s="167">
        <f t="shared" si="1700"/>
        <v>0</v>
      </c>
      <c r="BC1398" s="167">
        <f t="shared" si="1700"/>
        <v>0</v>
      </c>
      <c r="BD1398" s="167">
        <f t="shared" si="1700"/>
        <v>0</v>
      </c>
      <c r="BE1398" s="167">
        <f t="shared" si="1700"/>
        <v>0</v>
      </c>
    </row>
    <row r="1399" spans="1:59" ht="15.75" thickBot="1">
      <c r="D1399" s="835"/>
      <c r="E1399" s="835"/>
      <c r="F1399" s="835"/>
      <c r="G1399" s="44"/>
      <c r="H1399" s="835"/>
      <c r="I1399" s="835"/>
      <c r="J1399" s="44"/>
      <c r="K1399" s="44"/>
      <c r="AE1399" s="1" t="str">
        <f t="shared" si="1645"/>
        <v/>
      </c>
      <c r="AF1399" s="1">
        <f t="shared" si="1671"/>
        <v>0</v>
      </c>
      <c r="AG1399" s="1">
        <f t="shared" ca="1" si="1676"/>
        <v>25</v>
      </c>
      <c r="AL1399" s="167">
        <f t="shared" ref="AL1399:BE1399" si="1701">+IF($AE1399="CC",SUMIF($R1399:$V1399,AL$9,$R1474:$V1474),0)</f>
        <v>0</v>
      </c>
      <c r="AM1399" s="167">
        <f t="shared" si="1701"/>
        <v>0</v>
      </c>
      <c r="AN1399" s="167">
        <f t="shared" si="1701"/>
        <v>0</v>
      </c>
      <c r="AO1399" s="167">
        <f t="shared" si="1701"/>
        <v>0</v>
      </c>
      <c r="AP1399" s="167">
        <f t="shared" si="1701"/>
        <v>0</v>
      </c>
      <c r="AQ1399" s="167">
        <f t="shared" si="1701"/>
        <v>0</v>
      </c>
      <c r="AR1399" s="167">
        <f t="shared" si="1701"/>
        <v>0</v>
      </c>
      <c r="AS1399" s="167">
        <f t="shared" si="1701"/>
        <v>0</v>
      </c>
      <c r="AT1399" s="167">
        <f t="shared" si="1701"/>
        <v>0</v>
      </c>
      <c r="AU1399" s="167">
        <f t="shared" si="1701"/>
        <v>0</v>
      </c>
      <c r="AV1399" s="167">
        <f t="shared" si="1701"/>
        <v>0</v>
      </c>
      <c r="AW1399" s="167">
        <f t="shared" si="1701"/>
        <v>0</v>
      </c>
      <c r="AX1399" s="167">
        <f t="shared" si="1701"/>
        <v>0</v>
      </c>
      <c r="AY1399" s="167">
        <f t="shared" si="1701"/>
        <v>0</v>
      </c>
      <c r="AZ1399" s="167">
        <f t="shared" si="1701"/>
        <v>0</v>
      </c>
      <c r="BA1399" s="167">
        <f t="shared" si="1701"/>
        <v>0</v>
      </c>
      <c r="BB1399" s="167">
        <f t="shared" si="1701"/>
        <v>0</v>
      </c>
      <c r="BC1399" s="167">
        <f t="shared" si="1701"/>
        <v>0</v>
      </c>
      <c r="BD1399" s="167">
        <f t="shared" si="1701"/>
        <v>0</v>
      </c>
      <c r="BE1399" s="167">
        <f t="shared" si="1701"/>
        <v>0</v>
      </c>
    </row>
    <row r="1400" spans="1:59">
      <c r="D1400" s="868" t="s">
        <v>950</v>
      </c>
      <c r="E1400" s="868"/>
      <c r="F1400" s="868"/>
      <c r="G1400" s="44"/>
      <c r="H1400" s="868" t="s">
        <v>951</v>
      </c>
      <c r="I1400" s="868"/>
      <c r="J1400" s="44"/>
      <c r="K1400" s="302" t="s">
        <v>948</v>
      </c>
      <c r="Z1400" s="800" t="s">
        <v>1165</v>
      </c>
      <c r="AA1400" s="800"/>
      <c r="AB1400" s="800"/>
      <c r="AE1400" s="1" t="str">
        <f t="shared" si="1645"/>
        <v/>
      </c>
      <c r="AF1400" s="1">
        <f t="shared" si="1671"/>
        <v>0</v>
      </c>
      <c r="AG1400" s="1">
        <f t="shared" ca="1" si="1676"/>
        <v>25</v>
      </c>
      <c r="AL1400" s="167">
        <f t="shared" ref="AL1400:BE1400" si="1702">+IF($AE1400="CC",SUMIF($R1400:$V1400,AL$9,$R1475:$V1475),0)</f>
        <v>0</v>
      </c>
      <c r="AM1400" s="167">
        <f t="shared" si="1702"/>
        <v>0</v>
      </c>
      <c r="AN1400" s="167">
        <f t="shared" si="1702"/>
        <v>0</v>
      </c>
      <c r="AO1400" s="167">
        <f t="shared" si="1702"/>
        <v>0</v>
      </c>
      <c r="AP1400" s="167">
        <f t="shared" si="1702"/>
        <v>0</v>
      </c>
      <c r="AQ1400" s="167">
        <f t="shared" si="1702"/>
        <v>0</v>
      </c>
      <c r="AR1400" s="167">
        <f t="shared" si="1702"/>
        <v>0</v>
      </c>
      <c r="AS1400" s="167">
        <f t="shared" si="1702"/>
        <v>0</v>
      </c>
      <c r="AT1400" s="167">
        <f t="shared" si="1702"/>
        <v>0</v>
      </c>
      <c r="AU1400" s="167">
        <f t="shared" si="1702"/>
        <v>0</v>
      </c>
      <c r="AV1400" s="167">
        <f t="shared" si="1702"/>
        <v>0</v>
      </c>
      <c r="AW1400" s="167">
        <f t="shared" si="1702"/>
        <v>0</v>
      </c>
      <c r="AX1400" s="167">
        <f t="shared" si="1702"/>
        <v>0</v>
      </c>
      <c r="AY1400" s="167">
        <f t="shared" si="1702"/>
        <v>0</v>
      </c>
      <c r="AZ1400" s="167">
        <f t="shared" si="1702"/>
        <v>0</v>
      </c>
      <c r="BA1400" s="167">
        <f t="shared" si="1702"/>
        <v>0</v>
      </c>
      <c r="BB1400" s="167">
        <f t="shared" si="1702"/>
        <v>0</v>
      </c>
      <c r="BC1400" s="167">
        <f t="shared" si="1702"/>
        <v>0</v>
      </c>
      <c r="BD1400" s="167">
        <f t="shared" si="1702"/>
        <v>0</v>
      </c>
      <c r="BE1400" s="167">
        <f t="shared" si="1702"/>
        <v>0</v>
      </c>
    </row>
    <row r="1401" spans="1:59" ht="18">
      <c r="A1401" s="160">
        <f>+A1345+1</f>
        <v>26</v>
      </c>
      <c r="B1401" s="159">
        <f>+LOOKUP(A1401,'Hoja de Cálculo'!$S$20:$S$45,'Hoja de Cálculo'!$T$20:$T$45)</f>
        <v>20</v>
      </c>
      <c r="C1401" s="971" t="s">
        <v>66</v>
      </c>
      <c r="D1401" s="971"/>
      <c r="E1401" s="971"/>
      <c r="F1401" s="971"/>
      <c r="G1401" s="971"/>
      <c r="H1401" s="971"/>
      <c r="I1401" s="971"/>
      <c r="J1401" s="971"/>
      <c r="K1401" s="971"/>
      <c r="L1401" s="971"/>
      <c r="M1401" s="971"/>
      <c r="N1401" s="971"/>
      <c r="O1401" s="971"/>
      <c r="P1401" s="971"/>
      <c r="Q1401" s="971"/>
      <c r="R1401" s="971"/>
      <c r="S1401" s="971"/>
      <c r="T1401" s="971"/>
      <c r="U1401" s="971"/>
      <c r="V1401" s="971"/>
      <c r="W1401" s="971"/>
      <c r="X1401" s="971"/>
      <c r="Y1401" s="971"/>
      <c r="Z1401" s="971"/>
      <c r="AA1401" s="971"/>
      <c r="AE1401" s="1" t="str">
        <f t="shared" si="1645"/>
        <v/>
      </c>
      <c r="AF1401" s="1">
        <f t="shared" ref="AF1401:AF1429" si="1703">+IF(Z1428="Hoja de Cálculo",1,0)</f>
        <v>0</v>
      </c>
      <c r="AG1401" s="1">
        <f t="shared" ca="1" si="1676"/>
        <v>25</v>
      </c>
      <c r="AH1401" s="1" t="str">
        <f t="shared" ref="AH1401:AH1453" si="1704">+IF(AF1401=1,AG1401,"")</f>
        <v/>
      </c>
      <c r="AI1401" s="1" t="str">
        <f t="shared" ref="AI1401:AI1453" si="1705">+IF(AF1401=1,CONCATENATE("CP",AG1401),"")</f>
        <v/>
      </c>
      <c r="AJ1401" s="1" t="str">
        <f t="shared" ref="AJ1401:AJ1453" si="1706">+IF(AF1401=1,AB1401,"")</f>
        <v/>
      </c>
      <c r="AL1401" s="167">
        <f t="shared" ref="AL1401:BE1401" si="1707">+IF($AE1401="CC",SUMIF($R1401:$V1401,AL$9,$R1420:$V1420),0)</f>
        <v>0</v>
      </c>
      <c r="AM1401" s="167">
        <f t="shared" si="1707"/>
        <v>0</v>
      </c>
      <c r="AN1401" s="167">
        <f t="shared" si="1707"/>
        <v>0</v>
      </c>
      <c r="AO1401" s="167">
        <f t="shared" si="1707"/>
        <v>0</v>
      </c>
      <c r="AP1401" s="167">
        <f t="shared" si="1707"/>
        <v>0</v>
      </c>
      <c r="AQ1401" s="167">
        <f t="shared" si="1707"/>
        <v>0</v>
      </c>
      <c r="AR1401" s="167">
        <f t="shared" si="1707"/>
        <v>0</v>
      </c>
      <c r="AS1401" s="167">
        <f t="shared" si="1707"/>
        <v>0</v>
      </c>
      <c r="AT1401" s="167">
        <f t="shared" si="1707"/>
        <v>0</v>
      </c>
      <c r="AU1401" s="167">
        <f t="shared" si="1707"/>
        <v>0</v>
      </c>
      <c r="AV1401" s="167">
        <f t="shared" si="1707"/>
        <v>0</v>
      </c>
      <c r="AW1401" s="167">
        <f t="shared" si="1707"/>
        <v>0</v>
      </c>
      <c r="AX1401" s="167">
        <f t="shared" si="1707"/>
        <v>0</v>
      </c>
      <c r="AY1401" s="167">
        <f t="shared" si="1707"/>
        <v>0</v>
      </c>
      <c r="AZ1401" s="167">
        <f t="shared" si="1707"/>
        <v>0</v>
      </c>
      <c r="BA1401" s="167">
        <f t="shared" si="1707"/>
        <v>0</v>
      </c>
      <c r="BB1401" s="167">
        <f t="shared" si="1707"/>
        <v>0</v>
      </c>
      <c r="BC1401" s="167">
        <f t="shared" si="1707"/>
        <v>0</v>
      </c>
      <c r="BD1401" s="167">
        <f t="shared" si="1707"/>
        <v>0</v>
      </c>
      <c r="BE1401" s="167">
        <f t="shared" si="1707"/>
        <v>0</v>
      </c>
      <c r="BG1401" s="167"/>
    </row>
    <row r="1402" spans="1:59" ht="16.5">
      <c r="C1402" s="963" t="s">
        <v>921</v>
      </c>
      <c r="D1402" s="963"/>
      <c r="E1402" s="963"/>
      <c r="F1402" s="963"/>
      <c r="G1402" s="963"/>
      <c r="H1402" s="963"/>
      <c r="I1402" s="963"/>
      <c r="J1402" s="963"/>
      <c r="K1402" s="963"/>
      <c r="L1402" s="963"/>
      <c r="M1402" s="963"/>
      <c r="N1402" s="963"/>
      <c r="O1402" s="963"/>
      <c r="P1402" s="963"/>
      <c r="Q1402" s="963"/>
      <c r="R1402" s="963"/>
      <c r="S1402" s="963"/>
      <c r="T1402" s="963"/>
      <c r="U1402" s="963"/>
      <c r="V1402" s="963"/>
      <c r="W1402" s="963"/>
      <c r="X1402" s="963"/>
      <c r="Y1402" s="963"/>
      <c r="Z1402" s="963"/>
      <c r="AA1402" s="963"/>
      <c r="AE1402" s="1" t="str">
        <f t="shared" si="1645"/>
        <v/>
      </c>
      <c r="AF1402" s="1">
        <f t="shared" si="1703"/>
        <v>0</v>
      </c>
      <c r="AG1402" s="1">
        <f t="shared" ca="1" si="1676"/>
        <v>25</v>
      </c>
      <c r="AH1402" s="1" t="str">
        <f t="shared" si="1704"/>
        <v/>
      </c>
      <c r="AI1402" s="1" t="str">
        <f t="shared" si="1705"/>
        <v/>
      </c>
      <c r="AJ1402" s="1" t="str">
        <f t="shared" si="1706"/>
        <v/>
      </c>
      <c r="AL1402" s="167">
        <f t="shared" ref="AL1402:BE1402" si="1708">+IF($AE1402="CC",SUMIF($R1402:$V1402,AL$9,$R1421:$V1421),0)</f>
        <v>0</v>
      </c>
      <c r="AM1402" s="167">
        <f t="shared" si="1708"/>
        <v>0</v>
      </c>
      <c r="AN1402" s="167">
        <f t="shared" si="1708"/>
        <v>0</v>
      </c>
      <c r="AO1402" s="167">
        <f t="shared" si="1708"/>
        <v>0</v>
      </c>
      <c r="AP1402" s="167">
        <f t="shared" si="1708"/>
        <v>0</v>
      </c>
      <c r="AQ1402" s="167">
        <f t="shared" si="1708"/>
        <v>0</v>
      </c>
      <c r="AR1402" s="167">
        <f t="shared" si="1708"/>
        <v>0</v>
      </c>
      <c r="AS1402" s="167">
        <f t="shared" si="1708"/>
        <v>0</v>
      </c>
      <c r="AT1402" s="167">
        <f t="shared" si="1708"/>
        <v>0</v>
      </c>
      <c r="AU1402" s="167">
        <f t="shared" si="1708"/>
        <v>0</v>
      </c>
      <c r="AV1402" s="167">
        <f t="shared" si="1708"/>
        <v>0</v>
      </c>
      <c r="AW1402" s="167">
        <f t="shared" si="1708"/>
        <v>0</v>
      </c>
      <c r="AX1402" s="167">
        <f t="shared" si="1708"/>
        <v>0</v>
      </c>
      <c r="AY1402" s="167">
        <f t="shared" si="1708"/>
        <v>0</v>
      </c>
      <c r="AZ1402" s="167">
        <f t="shared" si="1708"/>
        <v>0</v>
      </c>
      <c r="BA1402" s="167">
        <f t="shared" si="1708"/>
        <v>0</v>
      </c>
      <c r="BB1402" s="167">
        <f t="shared" si="1708"/>
        <v>0</v>
      </c>
      <c r="BC1402" s="167">
        <f t="shared" si="1708"/>
        <v>0</v>
      </c>
      <c r="BD1402" s="167">
        <f t="shared" si="1708"/>
        <v>0</v>
      </c>
      <c r="BE1402" s="167">
        <f t="shared" si="1708"/>
        <v>0</v>
      </c>
      <c r="BG1402" s="167"/>
    </row>
    <row r="1403" spans="1:59" ht="16.5">
      <c r="C1403" s="963" t="s">
        <v>922</v>
      </c>
      <c r="D1403" s="963"/>
      <c r="E1403" s="963"/>
      <c r="F1403" s="963"/>
      <c r="G1403" s="963"/>
      <c r="H1403" s="963"/>
      <c r="I1403" s="963"/>
      <c r="J1403" s="963"/>
      <c r="K1403" s="963"/>
      <c r="L1403" s="963"/>
      <c r="M1403" s="963"/>
      <c r="N1403" s="963"/>
      <c r="O1403" s="963"/>
      <c r="P1403" s="963"/>
      <c r="Q1403" s="963"/>
      <c r="R1403" s="963"/>
      <c r="S1403" s="963"/>
      <c r="T1403" s="963"/>
      <c r="U1403" s="963"/>
      <c r="V1403" s="963"/>
      <c r="W1403" s="963"/>
      <c r="X1403" s="963"/>
      <c r="Y1403" s="963"/>
      <c r="Z1403" s="963"/>
      <c r="AA1403" s="963"/>
      <c r="AE1403" s="1" t="str">
        <f t="shared" si="1645"/>
        <v/>
      </c>
      <c r="AF1403" s="1">
        <f t="shared" si="1703"/>
        <v>0</v>
      </c>
      <c r="AG1403" s="1">
        <f t="shared" ca="1" si="1676"/>
        <v>25</v>
      </c>
      <c r="AH1403" s="1" t="str">
        <f t="shared" si="1704"/>
        <v/>
      </c>
      <c r="AI1403" s="1" t="str">
        <f t="shared" si="1705"/>
        <v/>
      </c>
      <c r="AJ1403" s="1" t="str">
        <f t="shared" si="1706"/>
        <v/>
      </c>
      <c r="AL1403" s="167">
        <f t="shared" ref="AL1403:BE1403" si="1709">+IF($AE1403="CC",SUMIF($R1403:$V1403,AL$9,$R1422:$V1422),0)</f>
        <v>0</v>
      </c>
      <c r="AM1403" s="167">
        <f t="shared" si="1709"/>
        <v>0</v>
      </c>
      <c r="AN1403" s="167">
        <f t="shared" si="1709"/>
        <v>0</v>
      </c>
      <c r="AO1403" s="167">
        <f t="shared" si="1709"/>
        <v>0</v>
      </c>
      <c r="AP1403" s="167">
        <f t="shared" si="1709"/>
        <v>0</v>
      </c>
      <c r="AQ1403" s="167">
        <f t="shared" si="1709"/>
        <v>0</v>
      </c>
      <c r="AR1403" s="167">
        <f t="shared" si="1709"/>
        <v>0</v>
      </c>
      <c r="AS1403" s="167">
        <f t="shared" si="1709"/>
        <v>0</v>
      </c>
      <c r="AT1403" s="167">
        <f t="shared" si="1709"/>
        <v>0</v>
      </c>
      <c r="AU1403" s="167">
        <f t="shared" si="1709"/>
        <v>0</v>
      </c>
      <c r="AV1403" s="167">
        <f t="shared" si="1709"/>
        <v>0</v>
      </c>
      <c r="AW1403" s="167">
        <f t="shared" si="1709"/>
        <v>0</v>
      </c>
      <c r="AX1403" s="167">
        <f t="shared" si="1709"/>
        <v>0</v>
      </c>
      <c r="AY1403" s="167">
        <f t="shared" si="1709"/>
        <v>0</v>
      </c>
      <c r="AZ1403" s="167">
        <f t="shared" si="1709"/>
        <v>0</v>
      </c>
      <c r="BA1403" s="167">
        <f t="shared" si="1709"/>
        <v>0</v>
      </c>
      <c r="BB1403" s="167">
        <f t="shared" si="1709"/>
        <v>0</v>
      </c>
      <c r="BC1403" s="167">
        <f t="shared" si="1709"/>
        <v>0</v>
      </c>
      <c r="BD1403" s="167">
        <f t="shared" si="1709"/>
        <v>0</v>
      </c>
      <c r="BE1403" s="167">
        <f t="shared" si="1709"/>
        <v>0</v>
      </c>
      <c r="BG1403" s="167"/>
    </row>
    <row r="1404" spans="1:59" ht="16.5">
      <c r="C1404" s="963" t="s">
        <v>952</v>
      </c>
      <c r="D1404" s="963"/>
      <c r="E1404" s="963"/>
      <c r="F1404" s="963"/>
      <c r="G1404" s="963"/>
      <c r="H1404" s="963"/>
      <c r="I1404" s="963"/>
      <c r="J1404" s="963"/>
      <c r="K1404" s="963"/>
      <c r="L1404" s="963"/>
      <c r="M1404" s="963"/>
      <c r="N1404" s="963"/>
      <c r="O1404" s="963"/>
      <c r="P1404" s="963"/>
      <c r="Q1404" s="963"/>
      <c r="R1404" s="963"/>
      <c r="S1404" s="963"/>
      <c r="T1404" s="963"/>
      <c r="U1404" s="963"/>
      <c r="V1404" s="963"/>
      <c r="W1404" s="963"/>
      <c r="X1404" s="963"/>
      <c r="Y1404" s="963"/>
      <c r="Z1404" s="963"/>
      <c r="AA1404" s="963"/>
      <c r="AE1404" s="1" t="str">
        <f t="shared" si="1645"/>
        <v/>
      </c>
      <c r="AF1404" s="1">
        <f t="shared" si="1703"/>
        <v>0</v>
      </c>
      <c r="AG1404" s="1">
        <f t="shared" ca="1" si="1676"/>
        <v>25</v>
      </c>
      <c r="AH1404" s="1" t="str">
        <f t="shared" si="1704"/>
        <v/>
      </c>
      <c r="AI1404" s="1" t="str">
        <f t="shared" si="1705"/>
        <v/>
      </c>
      <c r="AJ1404" s="1" t="str">
        <f t="shared" si="1706"/>
        <v/>
      </c>
      <c r="AL1404" s="167">
        <f t="shared" ref="AL1404:BE1404" si="1710">+IF($AE1404="CC",SUMIF($R1404:$V1404,AL$9,$R1423:$V1423),0)</f>
        <v>0</v>
      </c>
      <c r="AM1404" s="167">
        <f t="shared" si="1710"/>
        <v>0</v>
      </c>
      <c r="AN1404" s="167">
        <f t="shared" si="1710"/>
        <v>0</v>
      </c>
      <c r="AO1404" s="167">
        <f t="shared" si="1710"/>
        <v>0</v>
      </c>
      <c r="AP1404" s="167">
        <f t="shared" si="1710"/>
        <v>0</v>
      </c>
      <c r="AQ1404" s="167">
        <f t="shared" si="1710"/>
        <v>0</v>
      </c>
      <c r="AR1404" s="167">
        <f t="shared" si="1710"/>
        <v>0</v>
      </c>
      <c r="AS1404" s="167">
        <f t="shared" si="1710"/>
        <v>0</v>
      </c>
      <c r="AT1404" s="167">
        <f t="shared" si="1710"/>
        <v>0</v>
      </c>
      <c r="AU1404" s="167">
        <f t="shared" si="1710"/>
        <v>0</v>
      </c>
      <c r="AV1404" s="167">
        <f t="shared" si="1710"/>
        <v>0</v>
      </c>
      <c r="AW1404" s="167">
        <f t="shared" si="1710"/>
        <v>0</v>
      </c>
      <c r="AX1404" s="167">
        <f t="shared" si="1710"/>
        <v>0</v>
      </c>
      <c r="AY1404" s="167">
        <f t="shared" si="1710"/>
        <v>0</v>
      </c>
      <c r="AZ1404" s="167">
        <f t="shared" si="1710"/>
        <v>0</v>
      </c>
      <c r="BA1404" s="167">
        <f t="shared" si="1710"/>
        <v>0</v>
      </c>
      <c r="BB1404" s="167">
        <f t="shared" si="1710"/>
        <v>0</v>
      </c>
      <c r="BC1404" s="167">
        <f t="shared" si="1710"/>
        <v>0</v>
      </c>
      <c r="BD1404" s="167">
        <f t="shared" si="1710"/>
        <v>0</v>
      </c>
      <c r="BE1404" s="167">
        <f t="shared" si="1710"/>
        <v>0</v>
      </c>
      <c r="BG1404" s="167"/>
    </row>
    <row r="1405" spans="1:59" ht="15.75" thickBot="1">
      <c r="C1405" s="86"/>
      <c r="D1405" s="86"/>
      <c r="E1405" s="86"/>
      <c r="F1405" s="86"/>
      <c r="G1405" s="87"/>
      <c r="H1405" s="87"/>
      <c r="I1405" s="86"/>
      <c r="J1405" s="86"/>
      <c r="K1405" s="86"/>
      <c r="L1405" s="86"/>
      <c r="M1405" s="86"/>
      <c r="N1405" s="88"/>
      <c r="O1405" s="86"/>
      <c r="P1405" s="86"/>
      <c r="Q1405" s="86"/>
      <c r="R1405" s="86"/>
      <c r="S1405" s="86"/>
      <c r="T1405" s="86"/>
      <c r="U1405" s="86"/>
      <c r="V1405" s="86"/>
      <c r="W1405" s="86"/>
      <c r="X1405" s="165"/>
      <c r="Y1405" s="86"/>
      <c r="Z1405" s="86"/>
      <c r="AA1405" s="86"/>
      <c r="AE1405" s="1" t="str">
        <f t="shared" si="1645"/>
        <v/>
      </c>
      <c r="AF1405" s="1">
        <f t="shared" si="1703"/>
        <v>0</v>
      </c>
      <c r="AG1405" s="1">
        <f t="shared" ca="1" si="1676"/>
        <v>25</v>
      </c>
      <c r="AH1405" s="1" t="str">
        <f t="shared" si="1704"/>
        <v/>
      </c>
      <c r="AI1405" s="1" t="str">
        <f t="shared" si="1705"/>
        <v/>
      </c>
      <c r="AJ1405" s="1" t="str">
        <f t="shared" si="1706"/>
        <v/>
      </c>
      <c r="AL1405" s="167">
        <f t="shared" ref="AL1405:BE1405" si="1711">+IF($AE1405="CC",SUMIF($R1405:$V1405,AL$9,$R1424:$V1424),0)</f>
        <v>0</v>
      </c>
      <c r="AM1405" s="167">
        <f t="shared" si="1711"/>
        <v>0</v>
      </c>
      <c r="AN1405" s="167">
        <f t="shared" si="1711"/>
        <v>0</v>
      </c>
      <c r="AO1405" s="167">
        <f t="shared" si="1711"/>
        <v>0</v>
      </c>
      <c r="AP1405" s="167">
        <f t="shared" si="1711"/>
        <v>0</v>
      </c>
      <c r="AQ1405" s="167">
        <f t="shared" si="1711"/>
        <v>0</v>
      </c>
      <c r="AR1405" s="167">
        <f t="shared" si="1711"/>
        <v>0</v>
      </c>
      <c r="AS1405" s="167">
        <f t="shared" si="1711"/>
        <v>0</v>
      </c>
      <c r="AT1405" s="167">
        <f t="shared" si="1711"/>
        <v>0</v>
      </c>
      <c r="AU1405" s="167">
        <f t="shared" si="1711"/>
        <v>0</v>
      </c>
      <c r="AV1405" s="167">
        <f t="shared" si="1711"/>
        <v>0</v>
      </c>
      <c r="AW1405" s="167">
        <f t="shared" si="1711"/>
        <v>0</v>
      </c>
      <c r="AX1405" s="167">
        <f t="shared" si="1711"/>
        <v>0</v>
      </c>
      <c r="AY1405" s="167">
        <f t="shared" si="1711"/>
        <v>0</v>
      </c>
      <c r="AZ1405" s="167">
        <f t="shared" si="1711"/>
        <v>0</v>
      </c>
      <c r="BA1405" s="167">
        <f t="shared" si="1711"/>
        <v>0</v>
      </c>
      <c r="BB1405" s="167">
        <f t="shared" si="1711"/>
        <v>0</v>
      </c>
      <c r="BC1405" s="167">
        <f t="shared" si="1711"/>
        <v>0</v>
      </c>
      <c r="BD1405" s="167">
        <f t="shared" si="1711"/>
        <v>0</v>
      </c>
      <c r="BE1405" s="167">
        <f t="shared" si="1711"/>
        <v>0</v>
      </c>
      <c r="BG1405" s="167"/>
    </row>
    <row r="1406" spans="1:59" ht="15.75" thickBot="1">
      <c r="C1406" s="964" t="s">
        <v>953</v>
      </c>
      <c r="D1406" s="965"/>
      <c r="E1406" s="966" t="str">
        <f>+'Formulario 1'!$D$9</f>
        <v>LICEO DE COLORADO</v>
      </c>
      <c r="F1406" s="966"/>
      <c r="G1406" s="966"/>
      <c r="H1406" s="966"/>
      <c r="I1406" s="964" t="s">
        <v>897</v>
      </c>
      <c r="J1406" s="967"/>
      <c r="K1406" s="966" t="str">
        <f>+'Formulario 1'!$C$14</f>
        <v>CAÑAS</v>
      </c>
      <c r="L1406" s="966"/>
      <c r="M1406" s="966"/>
      <c r="N1406" s="964" t="s">
        <v>898</v>
      </c>
      <c r="O1406" s="965"/>
      <c r="P1406" s="89">
        <f>+'Formulario 1'!$C$15</f>
        <v>4</v>
      </c>
      <c r="Q1406" s="964" t="s">
        <v>916</v>
      </c>
      <c r="R1406" s="965"/>
      <c r="S1406" s="965"/>
      <c r="T1406" s="965"/>
      <c r="U1406" s="965"/>
      <c r="V1406" s="965"/>
      <c r="W1406" s="966">
        <f>+'Formulario 1'!$E$7</f>
        <v>4113</v>
      </c>
      <c r="X1406" s="968"/>
      <c r="Y1406" s="304" t="s">
        <v>923</v>
      </c>
      <c r="Z1406" s="969">
        <f ca="1">+'Formulario 1'!$H$72</f>
        <v>45513</v>
      </c>
      <c r="AA1406" s="970"/>
      <c r="AE1406" s="1" t="str">
        <f t="shared" si="1645"/>
        <v/>
      </c>
      <c r="AF1406" s="1">
        <f t="shared" si="1703"/>
        <v>0</v>
      </c>
      <c r="AG1406" s="1">
        <f t="shared" ca="1" si="1676"/>
        <v>25</v>
      </c>
      <c r="AH1406" s="1" t="str">
        <f t="shared" si="1704"/>
        <v/>
      </c>
      <c r="AI1406" s="1" t="str">
        <f t="shared" si="1705"/>
        <v/>
      </c>
      <c r="AJ1406" s="1" t="str">
        <f t="shared" si="1706"/>
        <v/>
      </c>
      <c r="AL1406" s="167">
        <f t="shared" ref="AL1406:BE1406" si="1712">+IF($AE1406="CC",SUMIF($R1406:$V1406,AL$9,$R1425:$V1425),0)</f>
        <v>0</v>
      </c>
      <c r="AM1406" s="167">
        <f t="shared" si="1712"/>
        <v>0</v>
      </c>
      <c r="AN1406" s="167">
        <f t="shared" si="1712"/>
        <v>0</v>
      </c>
      <c r="AO1406" s="167">
        <f t="shared" si="1712"/>
        <v>0</v>
      </c>
      <c r="AP1406" s="167">
        <f t="shared" si="1712"/>
        <v>0</v>
      </c>
      <c r="AQ1406" s="167">
        <f t="shared" si="1712"/>
        <v>0</v>
      </c>
      <c r="AR1406" s="167">
        <f t="shared" si="1712"/>
        <v>0</v>
      </c>
      <c r="AS1406" s="167">
        <f t="shared" si="1712"/>
        <v>0</v>
      </c>
      <c r="AT1406" s="167">
        <f t="shared" si="1712"/>
        <v>0</v>
      </c>
      <c r="AU1406" s="167">
        <f t="shared" si="1712"/>
        <v>0</v>
      </c>
      <c r="AV1406" s="167">
        <f t="shared" si="1712"/>
        <v>0</v>
      </c>
      <c r="AW1406" s="167">
        <f t="shared" si="1712"/>
        <v>0</v>
      </c>
      <c r="AX1406" s="167">
        <f t="shared" si="1712"/>
        <v>0</v>
      </c>
      <c r="AY1406" s="167">
        <f t="shared" si="1712"/>
        <v>0</v>
      </c>
      <c r="AZ1406" s="167">
        <f t="shared" si="1712"/>
        <v>0</v>
      </c>
      <c r="BA1406" s="167">
        <f t="shared" si="1712"/>
        <v>0</v>
      </c>
      <c r="BB1406" s="167">
        <f t="shared" si="1712"/>
        <v>0</v>
      </c>
      <c r="BC1406" s="167">
        <f t="shared" si="1712"/>
        <v>0</v>
      </c>
      <c r="BD1406" s="167">
        <f t="shared" si="1712"/>
        <v>0</v>
      </c>
      <c r="BE1406" s="167">
        <f t="shared" si="1712"/>
        <v>0</v>
      </c>
      <c r="BG1406" s="167"/>
    </row>
    <row r="1407" spans="1:59" ht="15.75" thickBot="1">
      <c r="C1407" s="66"/>
      <c r="D1407" s="66"/>
      <c r="E1407" s="66"/>
      <c r="F1407" s="66"/>
      <c r="G1407" s="66"/>
      <c r="H1407" s="66"/>
      <c r="I1407" s="66"/>
      <c r="J1407" s="66"/>
      <c r="K1407" s="66"/>
      <c r="L1407" s="66"/>
      <c r="M1407" s="66"/>
      <c r="N1407" s="66"/>
      <c r="O1407" s="66"/>
      <c r="P1407" s="66"/>
      <c r="Q1407" s="66"/>
      <c r="R1407" s="66"/>
      <c r="S1407" s="66"/>
      <c r="T1407" s="66"/>
      <c r="U1407" s="66"/>
      <c r="V1407" s="66"/>
      <c r="W1407" s="66"/>
      <c r="X1407" s="166"/>
      <c r="Y1407" s="66"/>
      <c r="Z1407" s="66"/>
      <c r="AA1407" s="66"/>
      <c r="AE1407" s="1" t="str">
        <f t="shared" si="1645"/>
        <v/>
      </c>
      <c r="AF1407" s="1">
        <f t="shared" si="1703"/>
        <v>0</v>
      </c>
      <c r="AG1407" s="1">
        <f t="shared" ca="1" si="1676"/>
        <v>25</v>
      </c>
      <c r="AH1407" s="1" t="str">
        <f t="shared" si="1704"/>
        <v/>
      </c>
      <c r="AI1407" s="1" t="str">
        <f t="shared" si="1705"/>
        <v/>
      </c>
      <c r="AJ1407" s="1" t="str">
        <f t="shared" si="1706"/>
        <v/>
      </c>
      <c r="AL1407" s="167">
        <f t="shared" ref="AL1407:BE1407" si="1713">+IF($AE1407="CC",SUMIF($R1407:$V1407,AL$9,$R1426:$V1426),0)</f>
        <v>0</v>
      </c>
      <c r="AM1407" s="167">
        <f t="shared" si="1713"/>
        <v>0</v>
      </c>
      <c r="AN1407" s="167">
        <f t="shared" si="1713"/>
        <v>0</v>
      </c>
      <c r="AO1407" s="167">
        <f t="shared" si="1713"/>
        <v>0</v>
      </c>
      <c r="AP1407" s="167">
        <f t="shared" si="1713"/>
        <v>0</v>
      </c>
      <c r="AQ1407" s="167">
        <f t="shared" si="1713"/>
        <v>0</v>
      </c>
      <c r="AR1407" s="167">
        <f t="shared" si="1713"/>
        <v>0</v>
      </c>
      <c r="AS1407" s="167">
        <f t="shared" si="1713"/>
        <v>0</v>
      </c>
      <c r="AT1407" s="167">
        <f t="shared" si="1713"/>
        <v>0</v>
      </c>
      <c r="AU1407" s="167">
        <f t="shared" si="1713"/>
        <v>0</v>
      </c>
      <c r="AV1407" s="167">
        <f t="shared" si="1713"/>
        <v>0</v>
      </c>
      <c r="AW1407" s="167">
        <f t="shared" si="1713"/>
        <v>0</v>
      </c>
      <c r="AX1407" s="167">
        <f t="shared" si="1713"/>
        <v>0</v>
      </c>
      <c r="AY1407" s="167">
        <f t="shared" si="1713"/>
        <v>0</v>
      </c>
      <c r="AZ1407" s="167">
        <f t="shared" si="1713"/>
        <v>0</v>
      </c>
      <c r="BA1407" s="167">
        <f t="shared" si="1713"/>
        <v>0</v>
      </c>
      <c r="BB1407" s="167">
        <f t="shared" si="1713"/>
        <v>0</v>
      </c>
      <c r="BC1407" s="167">
        <f t="shared" si="1713"/>
        <v>0</v>
      </c>
      <c r="BD1407" s="167">
        <f t="shared" si="1713"/>
        <v>0</v>
      </c>
      <c r="BE1407" s="167">
        <f t="shared" si="1713"/>
        <v>0</v>
      </c>
      <c r="BG1407" s="167"/>
    </row>
    <row r="1408" spans="1:59" ht="20.25" customHeight="1" thickBot="1">
      <c r="A1408" s="927" t="s">
        <v>958</v>
      </c>
      <c r="B1408" s="930" t="s">
        <v>985</v>
      </c>
      <c r="C1408" s="933" t="str">
        <f>IF(LOOKUP(A1401,'Hoja de Cálculo'!$S$20:$S$45,'Hoja de Cálculo'!$V$20:$V$45)="","n.a.",LOOKUP(A1401,'Hoja de Cálculo'!$S$20:$S$45,'Hoja de Cálculo'!$V$20:$V$45))</f>
        <v>Tecnología (1)</v>
      </c>
      <c r="D1408" s="933"/>
      <c r="E1408" s="933"/>
      <c r="F1408" s="933"/>
      <c r="G1408" s="933"/>
      <c r="H1408" s="933"/>
      <c r="I1408" s="933"/>
      <c r="J1408" s="933"/>
      <c r="K1408" s="933"/>
      <c r="L1408" s="934"/>
      <c r="M1408" s="934"/>
      <c r="N1408" s="934"/>
      <c r="O1408" s="934"/>
      <c r="P1408" s="934"/>
      <c r="Q1408" s="934"/>
      <c r="R1408" s="934"/>
      <c r="S1408" s="934"/>
      <c r="T1408" s="934"/>
      <c r="U1408" s="934"/>
      <c r="V1408" s="934"/>
      <c r="W1408" s="934"/>
      <c r="X1408" s="934"/>
      <c r="Y1408" s="933"/>
      <c r="Z1408" s="933"/>
      <c r="AA1408" s="935"/>
      <c r="AB1408" s="936" t="s">
        <v>924</v>
      </c>
      <c r="AE1408" s="1" t="str">
        <f t="shared" si="1645"/>
        <v/>
      </c>
      <c r="AF1408" s="1">
        <f t="shared" si="1703"/>
        <v>0</v>
      </c>
      <c r="AG1408" s="1">
        <f t="shared" ca="1" si="1676"/>
        <v>25</v>
      </c>
      <c r="AH1408" s="1" t="str">
        <f t="shared" si="1704"/>
        <v/>
      </c>
      <c r="AI1408" s="1" t="str">
        <f t="shared" si="1705"/>
        <v/>
      </c>
      <c r="AJ1408" s="1" t="str">
        <f t="shared" si="1706"/>
        <v/>
      </c>
      <c r="AL1408" s="167">
        <f t="shared" ref="AL1408:BE1408" si="1714">+IF($AE1408="CC",SUMIF($R1408:$V1408,AL$9,$R1427:$V1427),0)</f>
        <v>0</v>
      </c>
      <c r="AM1408" s="167">
        <f t="shared" si="1714"/>
        <v>0</v>
      </c>
      <c r="AN1408" s="167">
        <f t="shared" si="1714"/>
        <v>0</v>
      </c>
      <c r="AO1408" s="167">
        <f t="shared" si="1714"/>
        <v>0</v>
      </c>
      <c r="AP1408" s="167">
        <f t="shared" si="1714"/>
        <v>0</v>
      </c>
      <c r="AQ1408" s="167">
        <f t="shared" si="1714"/>
        <v>0</v>
      </c>
      <c r="AR1408" s="167">
        <f t="shared" si="1714"/>
        <v>0</v>
      </c>
      <c r="AS1408" s="167">
        <f t="shared" si="1714"/>
        <v>0</v>
      </c>
      <c r="AT1408" s="167">
        <f t="shared" si="1714"/>
        <v>0</v>
      </c>
      <c r="AU1408" s="167">
        <f t="shared" si="1714"/>
        <v>0</v>
      </c>
      <c r="AV1408" s="167">
        <f t="shared" si="1714"/>
        <v>0</v>
      </c>
      <c r="AW1408" s="167">
        <f t="shared" si="1714"/>
        <v>0</v>
      </c>
      <c r="AX1408" s="167">
        <f t="shared" si="1714"/>
        <v>0</v>
      </c>
      <c r="AY1408" s="167">
        <f t="shared" si="1714"/>
        <v>0</v>
      </c>
      <c r="AZ1408" s="167">
        <f t="shared" si="1714"/>
        <v>0</v>
      </c>
      <c r="BA1408" s="167">
        <f t="shared" si="1714"/>
        <v>0</v>
      </c>
      <c r="BB1408" s="167">
        <f t="shared" si="1714"/>
        <v>0</v>
      </c>
      <c r="BC1408" s="167">
        <f t="shared" si="1714"/>
        <v>0</v>
      </c>
      <c r="BD1408" s="167">
        <f t="shared" si="1714"/>
        <v>0</v>
      </c>
      <c r="BE1408" s="167">
        <f t="shared" si="1714"/>
        <v>0</v>
      </c>
      <c r="BG1408" s="167"/>
    </row>
    <row r="1409" spans="1:59">
      <c r="A1409" s="928"/>
      <c r="B1409" s="931"/>
      <c r="C1409" s="939" t="s">
        <v>925</v>
      </c>
      <c r="D1409" s="941" t="s">
        <v>926</v>
      </c>
      <c r="E1409" s="942"/>
      <c r="F1409" s="942"/>
      <c r="G1409" s="943"/>
      <c r="H1409" s="947" t="s">
        <v>927</v>
      </c>
      <c r="I1409" s="947" t="s">
        <v>928</v>
      </c>
      <c r="J1409" s="941" t="s">
        <v>929</v>
      </c>
      <c r="K1409" s="942"/>
      <c r="L1409" s="949" t="s">
        <v>49</v>
      </c>
      <c r="M1409" s="950"/>
      <c r="N1409" s="950"/>
      <c r="O1409" s="950"/>
      <c r="P1409" s="950"/>
      <c r="Q1409" s="951" t="s">
        <v>930</v>
      </c>
      <c r="R1409" s="953" t="s">
        <v>931</v>
      </c>
      <c r="S1409" s="954"/>
      <c r="T1409" s="954"/>
      <c r="U1409" s="954"/>
      <c r="V1409" s="955"/>
      <c r="W1409" s="954" t="s">
        <v>930</v>
      </c>
      <c r="X1409" s="957" t="s">
        <v>934</v>
      </c>
      <c r="Y1409" s="959" t="s">
        <v>932</v>
      </c>
      <c r="Z1409" s="961" t="s">
        <v>933</v>
      </c>
      <c r="AA1409" s="962"/>
      <c r="AB1409" s="937"/>
      <c r="AE1409" s="1" t="str">
        <f t="shared" si="1645"/>
        <v/>
      </c>
      <c r="AF1409" s="1">
        <f t="shared" si="1703"/>
        <v>0</v>
      </c>
      <c r="AG1409" s="1">
        <f t="shared" ca="1" si="1676"/>
        <v>25</v>
      </c>
      <c r="AH1409" s="1" t="str">
        <f t="shared" si="1704"/>
        <v/>
      </c>
      <c r="AI1409" s="1" t="str">
        <f t="shared" si="1705"/>
        <v/>
      </c>
      <c r="AJ1409" s="1" t="str">
        <f t="shared" si="1706"/>
        <v/>
      </c>
      <c r="AL1409" s="167">
        <f t="shared" ref="AL1409:BE1409" si="1715">+IF($AE1409="CC",SUMIF($R1409:$V1409,AL$9,$R1428:$V1428),0)</f>
        <v>0</v>
      </c>
      <c r="AM1409" s="167">
        <f t="shared" si="1715"/>
        <v>0</v>
      </c>
      <c r="AN1409" s="167">
        <f t="shared" si="1715"/>
        <v>0</v>
      </c>
      <c r="AO1409" s="167">
        <f t="shared" si="1715"/>
        <v>0</v>
      </c>
      <c r="AP1409" s="167">
        <f t="shared" si="1715"/>
        <v>0</v>
      </c>
      <c r="AQ1409" s="167">
        <f t="shared" si="1715"/>
        <v>0</v>
      </c>
      <c r="AR1409" s="167">
        <f t="shared" si="1715"/>
        <v>0</v>
      </c>
      <c r="AS1409" s="167">
        <f t="shared" si="1715"/>
        <v>0</v>
      </c>
      <c r="AT1409" s="167">
        <f t="shared" si="1715"/>
        <v>0</v>
      </c>
      <c r="AU1409" s="167">
        <f t="shared" si="1715"/>
        <v>0</v>
      </c>
      <c r="AV1409" s="167">
        <f t="shared" si="1715"/>
        <v>0</v>
      </c>
      <c r="AW1409" s="167">
        <f t="shared" si="1715"/>
        <v>0</v>
      </c>
      <c r="AX1409" s="167">
        <f t="shared" si="1715"/>
        <v>0</v>
      </c>
      <c r="AY1409" s="167">
        <f t="shared" si="1715"/>
        <v>0</v>
      </c>
      <c r="AZ1409" s="167">
        <f t="shared" si="1715"/>
        <v>0</v>
      </c>
      <c r="BA1409" s="167">
        <f t="shared" si="1715"/>
        <v>0</v>
      </c>
      <c r="BB1409" s="167">
        <f t="shared" si="1715"/>
        <v>0</v>
      </c>
      <c r="BC1409" s="167">
        <f t="shared" si="1715"/>
        <v>0</v>
      </c>
      <c r="BD1409" s="167">
        <f t="shared" si="1715"/>
        <v>0</v>
      </c>
      <c r="BE1409" s="167">
        <f t="shared" si="1715"/>
        <v>0</v>
      </c>
      <c r="BG1409" s="167"/>
    </row>
    <row r="1410" spans="1:59" ht="18" customHeight="1" thickBot="1">
      <c r="A1410" s="929"/>
      <c r="B1410" s="932"/>
      <c r="C1410" s="940"/>
      <c r="D1410" s="944"/>
      <c r="E1410" s="945"/>
      <c r="F1410" s="945"/>
      <c r="G1410" s="946"/>
      <c r="H1410" s="948"/>
      <c r="I1410" s="948"/>
      <c r="J1410" s="944"/>
      <c r="K1410" s="945"/>
      <c r="L1410" s="312" t="s">
        <v>1</v>
      </c>
      <c r="M1410" s="313" t="s">
        <v>2</v>
      </c>
      <c r="N1410" s="313" t="s">
        <v>3</v>
      </c>
      <c r="O1410" s="313" t="s">
        <v>4</v>
      </c>
      <c r="P1410" s="313" t="s">
        <v>5</v>
      </c>
      <c r="Q1410" s="952"/>
      <c r="R1410" s="312">
        <v>7</v>
      </c>
      <c r="S1410" s="313">
        <v>5</v>
      </c>
      <c r="T1410" s="313">
        <v>9</v>
      </c>
      <c r="U1410" s="313">
        <v>1</v>
      </c>
      <c r="V1410" s="314">
        <v>1</v>
      </c>
      <c r="W1410" s="956"/>
      <c r="X1410" s="958"/>
      <c r="Y1410" s="960"/>
      <c r="Z1410" s="315" t="s">
        <v>935</v>
      </c>
      <c r="AA1410" s="316" t="s">
        <v>936</v>
      </c>
      <c r="AB1410" s="938"/>
      <c r="AE1410" s="1" t="str">
        <f t="shared" si="1645"/>
        <v>CC</v>
      </c>
      <c r="AF1410" s="1">
        <f t="shared" si="1703"/>
        <v>0</v>
      </c>
      <c r="AG1410" s="1">
        <f t="shared" ca="1" si="1676"/>
        <v>25</v>
      </c>
      <c r="AH1410" s="1" t="str">
        <f t="shared" si="1704"/>
        <v/>
      </c>
      <c r="AI1410" s="1" t="str">
        <f t="shared" si="1705"/>
        <v/>
      </c>
      <c r="AJ1410" s="1" t="str">
        <f t="shared" si="1706"/>
        <v/>
      </c>
      <c r="AL1410" s="167">
        <f t="shared" ref="AL1410:BE1410" si="1716">+IF($AE1410="CC",SUMIF($R1410:$V1410,AL$9,$R1429:$V1429),0)</f>
        <v>0</v>
      </c>
      <c r="AM1410" s="167">
        <f t="shared" si="1716"/>
        <v>0</v>
      </c>
      <c r="AN1410" s="167">
        <f t="shared" si="1716"/>
        <v>0</v>
      </c>
      <c r="AO1410" s="167">
        <f t="shared" si="1716"/>
        <v>0</v>
      </c>
      <c r="AP1410" s="167">
        <f t="shared" si="1716"/>
        <v>0</v>
      </c>
      <c r="AQ1410" s="167">
        <f t="shared" si="1716"/>
        <v>0</v>
      </c>
      <c r="AR1410" s="167">
        <f t="shared" si="1716"/>
        <v>0</v>
      </c>
      <c r="AS1410" s="167">
        <f t="shared" si="1716"/>
        <v>0</v>
      </c>
      <c r="AT1410" s="167">
        <f t="shared" si="1716"/>
        <v>0</v>
      </c>
      <c r="AU1410" s="167">
        <f t="shared" si="1716"/>
        <v>0</v>
      </c>
      <c r="AV1410" s="167">
        <f t="shared" si="1716"/>
        <v>0</v>
      </c>
      <c r="AW1410" s="167">
        <f t="shared" si="1716"/>
        <v>0</v>
      </c>
      <c r="AX1410" s="167">
        <f t="shared" si="1716"/>
        <v>0</v>
      </c>
      <c r="AY1410" s="167">
        <f t="shared" si="1716"/>
        <v>0</v>
      </c>
      <c r="AZ1410" s="167">
        <f t="shared" si="1716"/>
        <v>0</v>
      </c>
      <c r="BA1410" s="167">
        <f t="shared" si="1716"/>
        <v>0</v>
      </c>
      <c r="BB1410" s="167">
        <f t="shared" si="1716"/>
        <v>0</v>
      </c>
      <c r="BC1410" s="167">
        <f t="shared" si="1716"/>
        <v>0</v>
      </c>
      <c r="BD1410" s="167">
        <f t="shared" si="1716"/>
        <v>0</v>
      </c>
      <c r="BE1410" s="167">
        <f t="shared" si="1716"/>
        <v>0</v>
      </c>
      <c r="BG1410" s="167"/>
    </row>
    <row r="1411" spans="1:59">
      <c r="A1411" s="97"/>
      <c r="B1411" s="98"/>
      <c r="C1411" s="317">
        <v>1</v>
      </c>
      <c r="D1411" s="924"/>
      <c r="E1411" s="925"/>
      <c r="F1411" s="925"/>
      <c r="G1411" s="926"/>
      <c r="H1411" s="46"/>
      <c r="I1411" s="46"/>
      <c r="J1411" s="924"/>
      <c r="K1411" s="925"/>
      <c r="L1411" s="47"/>
      <c r="M1411" s="48"/>
      <c r="N1411" s="48"/>
      <c r="O1411" s="48"/>
      <c r="P1411" s="48"/>
      <c r="Q1411" s="318">
        <f>+SUM(L1411:P1411)</f>
        <v>0</v>
      </c>
      <c r="R1411" s="47"/>
      <c r="S1411" s="59"/>
      <c r="T1411" s="59"/>
      <c r="U1411" s="59"/>
      <c r="V1411" s="62"/>
      <c r="W1411" s="319">
        <f>+SUM(Q1411:V1411)</f>
        <v>0</v>
      </c>
      <c r="X1411" s="320">
        <f t="shared" ref="X1411:X1428" si="1717">IF(W1411=0,0,IF(W1411&gt;48,"E",IF(W1411&lt;44,0,IF(A1411="A",0,48-W1411))))</f>
        <v>0</v>
      </c>
      <c r="Y1411" s="321">
        <f>+IF(X1411="E","E",(W1411+X1411))</f>
        <v>0</v>
      </c>
      <c r="Z1411" s="57"/>
      <c r="AA1411" s="333">
        <f>+IF(Y1411="E","E",(Y1411-Z1411))</f>
        <v>0</v>
      </c>
      <c r="AB1411" s="323" t="str">
        <f>IF(A1411="A","√",IF('Formulario 1'!$D$11=8,IF('Cuadro de Personal'!Q1411&gt;30,"E",IF(Y1411&gt;48,"E","√")),IF(Y1411&gt;48,"E","√")))</f>
        <v>√</v>
      </c>
      <c r="AC1411" s="1">
        <f>+IF(AB1411="√",1,0)</f>
        <v>1</v>
      </c>
      <c r="AE1411" s="1" t="str">
        <f t="shared" ref="AE1411:AE1474" si="1718">+IF(L1411="7º","CC","")</f>
        <v/>
      </c>
      <c r="AF1411" s="1">
        <f t="shared" si="1703"/>
        <v>0</v>
      </c>
      <c r="AG1411" s="1">
        <f t="shared" ca="1" si="1676"/>
        <v>25</v>
      </c>
      <c r="AH1411" s="1" t="str">
        <f t="shared" si="1704"/>
        <v/>
      </c>
      <c r="AI1411" s="1" t="str">
        <f t="shared" si="1705"/>
        <v/>
      </c>
      <c r="AJ1411" s="1" t="str">
        <f t="shared" si="1706"/>
        <v/>
      </c>
      <c r="AL1411" s="167">
        <f t="shared" ref="AL1411:BE1411" si="1719">+IF($AE1411="CC",SUMIF($R1411:$V1411,AL$9,$R1430:$V1430),0)</f>
        <v>0</v>
      </c>
      <c r="AM1411" s="167">
        <f t="shared" si="1719"/>
        <v>0</v>
      </c>
      <c r="AN1411" s="167">
        <f t="shared" si="1719"/>
        <v>0</v>
      </c>
      <c r="AO1411" s="167">
        <f t="shared" si="1719"/>
        <v>0</v>
      </c>
      <c r="AP1411" s="167">
        <f t="shared" si="1719"/>
        <v>0</v>
      </c>
      <c r="AQ1411" s="167">
        <f t="shared" si="1719"/>
        <v>0</v>
      </c>
      <c r="AR1411" s="167">
        <f t="shared" si="1719"/>
        <v>0</v>
      </c>
      <c r="AS1411" s="167">
        <f t="shared" si="1719"/>
        <v>0</v>
      </c>
      <c r="AT1411" s="167">
        <f t="shared" si="1719"/>
        <v>0</v>
      </c>
      <c r="AU1411" s="167">
        <f t="shared" si="1719"/>
        <v>0</v>
      </c>
      <c r="AV1411" s="167">
        <f t="shared" si="1719"/>
        <v>0</v>
      </c>
      <c r="AW1411" s="167">
        <f t="shared" si="1719"/>
        <v>0</v>
      </c>
      <c r="AX1411" s="167">
        <f t="shared" si="1719"/>
        <v>0</v>
      </c>
      <c r="AY1411" s="167">
        <f t="shared" si="1719"/>
        <v>0</v>
      </c>
      <c r="AZ1411" s="167">
        <f t="shared" si="1719"/>
        <v>0</v>
      </c>
      <c r="BA1411" s="167">
        <f t="shared" si="1719"/>
        <v>0</v>
      </c>
      <c r="BB1411" s="167">
        <f t="shared" si="1719"/>
        <v>0</v>
      </c>
      <c r="BC1411" s="167">
        <f t="shared" si="1719"/>
        <v>0</v>
      </c>
      <c r="BD1411" s="167">
        <f t="shared" si="1719"/>
        <v>0</v>
      </c>
      <c r="BE1411" s="167">
        <f t="shared" si="1719"/>
        <v>0</v>
      </c>
      <c r="BG1411" s="167"/>
    </row>
    <row r="1412" spans="1:59">
      <c r="A1412" s="93"/>
      <c r="B1412" s="94"/>
      <c r="C1412" s="324">
        <v>2</v>
      </c>
      <c r="D1412" s="832"/>
      <c r="E1412" s="833"/>
      <c r="F1412" s="833"/>
      <c r="G1412" s="834"/>
      <c r="H1412" s="49"/>
      <c r="I1412" s="50"/>
      <c r="J1412" s="866"/>
      <c r="K1412" s="867"/>
      <c r="L1412" s="51"/>
      <c r="M1412" s="52"/>
      <c r="N1412" s="52"/>
      <c r="O1412" s="52"/>
      <c r="P1412" s="52"/>
      <c r="Q1412" s="318">
        <f t="shared" ref="Q1412:Q1428" si="1720">+SUM(L1412:P1412)</f>
        <v>0</v>
      </c>
      <c r="R1412" s="51"/>
      <c r="S1412" s="60"/>
      <c r="T1412" s="59"/>
      <c r="U1412" s="59"/>
      <c r="V1412" s="63"/>
      <c r="W1412" s="319">
        <f t="shared" ref="W1412:W1428" si="1721">+SUM(Q1412:V1412)</f>
        <v>0</v>
      </c>
      <c r="X1412" s="320">
        <f t="shared" si="1717"/>
        <v>0</v>
      </c>
      <c r="Y1412" s="325">
        <f>+IF(X1412="E","E",(W1412+X1412))</f>
        <v>0</v>
      </c>
      <c r="Z1412" s="51"/>
      <c r="AA1412" s="334">
        <f>+IF(Y1412="E","E",(Y1412-Z1412))</f>
        <v>0</v>
      </c>
      <c r="AB1412" s="327" t="str">
        <f>IF(A1412="A","√",IF('Formulario 1'!$D$11=8,IF('Cuadro de Personal'!Q1412&gt;30,"E",IF(Y1412&gt;48,"E","√")),IF(Y1412&gt;48,"E","√")))</f>
        <v>√</v>
      </c>
      <c r="AC1412" s="1">
        <f t="shared" ref="AC1412:AC1428" si="1722">+IF(AB1412="√",1,0)</f>
        <v>1</v>
      </c>
      <c r="AE1412" s="1" t="str">
        <f t="shared" si="1718"/>
        <v/>
      </c>
      <c r="AF1412" s="1">
        <f t="shared" si="1703"/>
        <v>0</v>
      </c>
      <c r="AG1412" s="1">
        <f t="shared" ca="1" si="1676"/>
        <v>25</v>
      </c>
      <c r="AH1412" s="1" t="str">
        <f t="shared" si="1704"/>
        <v/>
      </c>
      <c r="AI1412" s="1" t="str">
        <f t="shared" si="1705"/>
        <v/>
      </c>
      <c r="AJ1412" s="1" t="str">
        <f t="shared" si="1706"/>
        <v/>
      </c>
      <c r="AL1412" s="167">
        <f t="shared" ref="AL1412:BE1412" si="1723">+IF($AE1412="CC",SUMIF($R1412:$V1412,AL$9,$R1431:$V1431),0)</f>
        <v>0</v>
      </c>
      <c r="AM1412" s="167">
        <f t="shared" si="1723"/>
        <v>0</v>
      </c>
      <c r="AN1412" s="167">
        <f t="shared" si="1723"/>
        <v>0</v>
      </c>
      <c r="AO1412" s="167">
        <f t="shared" si="1723"/>
        <v>0</v>
      </c>
      <c r="AP1412" s="167">
        <f t="shared" si="1723"/>
        <v>0</v>
      </c>
      <c r="AQ1412" s="167">
        <f t="shared" si="1723"/>
        <v>0</v>
      </c>
      <c r="AR1412" s="167">
        <f t="shared" si="1723"/>
        <v>0</v>
      </c>
      <c r="AS1412" s="167">
        <f t="shared" si="1723"/>
        <v>0</v>
      </c>
      <c r="AT1412" s="167">
        <f t="shared" si="1723"/>
        <v>0</v>
      </c>
      <c r="AU1412" s="167">
        <f t="shared" si="1723"/>
        <v>0</v>
      </c>
      <c r="AV1412" s="167">
        <f t="shared" si="1723"/>
        <v>0</v>
      </c>
      <c r="AW1412" s="167">
        <f t="shared" si="1723"/>
        <v>0</v>
      </c>
      <c r="AX1412" s="167">
        <f t="shared" si="1723"/>
        <v>0</v>
      </c>
      <c r="AY1412" s="167">
        <f t="shared" si="1723"/>
        <v>0</v>
      </c>
      <c r="AZ1412" s="167">
        <f t="shared" si="1723"/>
        <v>0</v>
      </c>
      <c r="BA1412" s="167">
        <f t="shared" si="1723"/>
        <v>0</v>
      </c>
      <c r="BB1412" s="167">
        <f t="shared" si="1723"/>
        <v>0</v>
      </c>
      <c r="BC1412" s="167">
        <f t="shared" si="1723"/>
        <v>0</v>
      </c>
      <c r="BD1412" s="167">
        <f t="shared" si="1723"/>
        <v>0</v>
      </c>
      <c r="BE1412" s="167">
        <f t="shared" si="1723"/>
        <v>0</v>
      </c>
      <c r="BG1412" s="167"/>
    </row>
    <row r="1413" spans="1:59">
      <c r="A1413" s="93"/>
      <c r="B1413" s="94"/>
      <c r="C1413" s="324">
        <v>3</v>
      </c>
      <c r="D1413" s="832"/>
      <c r="E1413" s="833"/>
      <c r="F1413" s="833"/>
      <c r="G1413" s="834"/>
      <c r="H1413" s="49"/>
      <c r="I1413" s="50"/>
      <c r="J1413" s="866"/>
      <c r="K1413" s="867"/>
      <c r="L1413" s="51"/>
      <c r="M1413" s="52"/>
      <c r="N1413" s="52"/>
      <c r="O1413" s="52"/>
      <c r="P1413" s="52"/>
      <c r="Q1413" s="318">
        <f t="shared" si="1720"/>
        <v>0</v>
      </c>
      <c r="R1413" s="51"/>
      <c r="S1413" s="60"/>
      <c r="T1413" s="59"/>
      <c r="U1413" s="59"/>
      <c r="V1413" s="63"/>
      <c r="W1413" s="319">
        <f t="shared" si="1721"/>
        <v>0</v>
      </c>
      <c r="X1413" s="320">
        <f>IF(W1413=0,0,IF(W1413&gt;48,"E",IF(W1413&lt;44,0,IF(A1413="A",0,48-W1413))))</f>
        <v>0</v>
      </c>
      <c r="Y1413" s="325">
        <f t="shared" ref="Y1413:Y1428" si="1724">+IF(X1413="E","E",(W1413+X1413))</f>
        <v>0</v>
      </c>
      <c r="Z1413" s="51"/>
      <c r="AA1413" s="334">
        <f t="shared" ref="AA1413:AA1428" si="1725">+IF(Y1413="E","E",(Y1413-Z1413))</f>
        <v>0</v>
      </c>
      <c r="AB1413" s="327" t="str">
        <f>IF(A1413="A","√",IF('Formulario 1'!$D$11=8,IF('Cuadro de Personal'!Q1413&gt;30,"E",IF(Y1413&gt;48,"E","√")),IF(Y1413&gt;48,"E","√")))</f>
        <v>√</v>
      </c>
      <c r="AC1413" s="1">
        <f t="shared" si="1722"/>
        <v>1</v>
      </c>
      <c r="AE1413" s="1" t="str">
        <f t="shared" si="1718"/>
        <v/>
      </c>
      <c r="AF1413" s="1">
        <f t="shared" si="1703"/>
        <v>0</v>
      </c>
      <c r="AG1413" s="1">
        <f t="shared" ca="1" si="1676"/>
        <v>25</v>
      </c>
      <c r="AH1413" s="1" t="str">
        <f t="shared" si="1704"/>
        <v/>
      </c>
      <c r="AI1413" s="1" t="str">
        <f t="shared" si="1705"/>
        <v/>
      </c>
      <c r="AJ1413" s="1" t="str">
        <f t="shared" si="1706"/>
        <v/>
      </c>
      <c r="AL1413" s="167">
        <f t="shared" ref="AL1413:BE1413" si="1726">+IF($AE1413="CC",SUMIF($R1413:$V1413,AL$9,$R1432:$V1432),0)</f>
        <v>0</v>
      </c>
      <c r="AM1413" s="167">
        <f t="shared" si="1726"/>
        <v>0</v>
      </c>
      <c r="AN1413" s="167">
        <f t="shared" si="1726"/>
        <v>0</v>
      </c>
      <c r="AO1413" s="167">
        <f t="shared" si="1726"/>
        <v>0</v>
      </c>
      <c r="AP1413" s="167">
        <f t="shared" si="1726"/>
        <v>0</v>
      </c>
      <c r="AQ1413" s="167">
        <f t="shared" si="1726"/>
        <v>0</v>
      </c>
      <c r="AR1413" s="167">
        <f t="shared" si="1726"/>
        <v>0</v>
      </c>
      <c r="AS1413" s="167">
        <f t="shared" si="1726"/>
        <v>0</v>
      </c>
      <c r="AT1413" s="167">
        <f t="shared" si="1726"/>
        <v>0</v>
      </c>
      <c r="AU1413" s="167">
        <f t="shared" si="1726"/>
        <v>0</v>
      </c>
      <c r="AV1413" s="167">
        <f t="shared" si="1726"/>
        <v>0</v>
      </c>
      <c r="AW1413" s="167">
        <f t="shared" si="1726"/>
        <v>0</v>
      </c>
      <c r="AX1413" s="167">
        <f t="shared" si="1726"/>
        <v>0</v>
      </c>
      <c r="AY1413" s="167">
        <f t="shared" si="1726"/>
        <v>0</v>
      </c>
      <c r="AZ1413" s="167">
        <f t="shared" si="1726"/>
        <v>0</v>
      </c>
      <c r="BA1413" s="167">
        <f t="shared" si="1726"/>
        <v>0</v>
      </c>
      <c r="BB1413" s="167">
        <f t="shared" si="1726"/>
        <v>0</v>
      </c>
      <c r="BC1413" s="167">
        <f t="shared" si="1726"/>
        <v>0</v>
      </c>
      <c r="BD1413" s="167">
        <f t="shared" si="1726"/>
        <v>0</v>
      </c>
      <c r="BE1413" s="167">
        <f t="shared" si="1726"/>
        <v>0</v>
      </c>
      <c r="BG1413" s="167"/>
    </row>
    <row r="1414" spans="1:59">
      <c r="A1414" s="93"/>
      <c r="B1414" s="94"/>
      <c r="C1414" s="324">
        <v>4</v>
      </c>
      <c r="D1414" s="832"/>
      <c r="E1414" s="833"/>
      <c r="F1414" s="833"/>
      <c r="G1414" s="834"/>
      <c r="H1414" s="49"/>
      <c r="I1414" s="50"/>
      <c r="J1414" s="866"/>
      <c r="K1414" s="867"/>
      <c r="L1414" s="51"/>
      <c r="M1414" s="52"/>
      <c r="N1414" s="52"/>
      <c r="O1414" s="52"/>
      <c r="P1414" s="52"/>
      <c r="Q1414" s="318">
        <f t="shared" si="1720"/>
        <v>0</v>
      </c>
      <c r="R1414" s="51"/>
      <c r="S1414" s="60"/>
      <c r="T1414" s="59"/>
      <c r="U1414" s="59"/>
      <c r="V1414" s="63"/>
      <c r="W1414" s="319">
        <f t="shared" si="1721"/>
        <v>0</v>
      </c>
      <c r="X1414" s="320">
        <f t="shared" si="1717"/>
        <v>0</v>
      </c>
      <c r="Y1414" s="325">
        <f t="shared" si="1724"/>
        <v>0</v>
      </c>
      <c r="Z1414" s="51"/>
      <c r="AA1414" s="334">
        <f t="shared" si="1725"/>
        <v>0</v>
      </c>
      <c r="AB1414" s="327" t="str">
        <f>IF(A1414="A","√",IF('Formulario 1'!$D$11=8,IF('Cuadro de Personal'!Q1414&gt;30,"E",IF(Y1414&gt;48,"E","√")),IF(Y1414&gt;48,"E","√")))</f>
        <v>√</v>
      </c>
      <c r="AC1414" s="1">
        <f t="shared" si="1722"/>
        <v>1</v>
      </c>
      <c r="AE1414" s="1" t="str">
        <f t="shared" si="1718"/>
        <v/>
      </c>
      <c r="AF1414" s="1">
        <f t="shared" si="1703"/>
        <v>0</v>
      </c>
      <c r="AG1414" s="1">
        <f t="shared" ca="1" si="1676"/>
        <v>25</v>
      </c>
      <c r="AH1414" s="1" t="str">
        <f t="shared" si="1704"/>
        <v/>
      </c>
      <c r="AI1414" s="1" t="str">
        <f t="shared" si="1705"/>
        <v/>
      </c>
      <c r="AJ1414" s="1" t="str">
        <f t="shared" si="1706"/>
        <v/>
      </c>
      <c r="AL1414" s="167">
        <f t="shared" ref="AL1414:BE1414" si="1727">+IF($AE1414="CC",SUMIF($R1414:$V1414,AL$9,$R1433:$V1433),0)</f>
        <v>0</v>
      </c>
      <c r="AM1414" s="167">
        <f t="shared" si="1727"/>
        <v>0</v>
      </c>
      <c r="AN1414" s="167">
        <f t="shared" si="1727"/>
        <v>0</v>
      </c>
      <c r="AO1414" s="167">
        <f t="shared" si="1727"/>
        <v>0</v>
      </c>
      <c r="AP1414" s="167">
        <f t="shared" si="1727"/>
        <v>0</v>
      </c>
      <c r="AQ1414" s="167">
        <f t="shared" si="1727"/>
        <v>0</v>
      </c>
      <c r="AR1414" s="167">
        <f t="shared" si="1727"/>
        <v>0</v>
      </c>
      <c r="AS1414" s="167">
        <f t="shared" si="1727"/>
        <v>0</v>
      </c>
      <c r="AT1414" s="167">
        <f t="shared" si="1727"/>
        <v>0</v>
      </c>
      <c r="AU1414" s="167">
        <f t="shared" si="1727"/>
        <v>0</v>
      </c>
      <c r="AV1414" s="167">
        <f t="shared" si="1727"/>
        <v>0</v>
      </c>
      <c r="AW1414" s="167">
        <f t="shared" si="1727"/>
        <v>0</v>
      </c>
      <c r="AX1414" s="167">
        <f t="shared" si="1727"/>
        <v>0</v>
      </c>
      <c r="AY1414" s="167">
        <f t="shared" si="1727"/>
        <v>0</v>
      </c>
      <c r="AZ1414" s="167">
        <f t="shared" si="1727"/>
        <v>0</v>
      </c>
      <c r="BA1414" s="167">
        <f t="shared" si="1727"/>
        <v>0</v>
      </c>
      <c r="BB1414" s="167">
        <f t="shared" si="1727"/>
        <v>0</v>
      </c>
      <c r="BC1414" s="167">
        <f t="shared" si="1727"/>
        <v>0</v>
      </c>
      <c r="BD1414" s="167">
        <f t="shared" si="1727"/>
        <v>0</v>
      </c>
      <c r="BE1414" s="167">
        <f t="shared" si="1727"/>
        <v>0</v>
      </c>
      <c r="BG1414" s="167"/>
    </row>
    <row r="1415" spans="1:59">
      <c r="A1415" s="93"/>
      <c r="B1415" s="94"/>
      <c r="C1415" s="324">
        <v>5</v>
      </c>
      <c r="D1415" s="832"/>
      <c r="E1415" s="833"/>
      <c r="F1415" s="833"/>
      <c r="G1415" s="834"/>
      <c r="H1415" s="49"/>
      <c r="I1415" s="50"/>
      <c r="J1415" s="866"/>
      <c r="K1415" s="867"/>
      <c r="L1415" s="51"/>
      <c r="M1415" s="52"/>
      <c r="N1415" s="52"/>
      <c r="O1415" s="52"/>
      <c r="P1415" s="52"/>
      <c r="Q1415" s="318">
        <f t="shared" si="1720"/>
        <v>0</v>
      </c>
      <c r="R1415" s="51"/>
      <c r="S1415" s="60"/>
      <c r="T1415" s="59"/>
      <c r="U1415" s="59"/>
      <c r="V1415" s="63"/>
      <c r="W1415" s="319">
        <f t="shared" si="1721"/>
        <v>0</v>
      </c>
      <c r="X1415" s="320">
        <f t="shared" si="1717"/>
        <v>0</v>
      </c>
      <c r="Y1415" s="325">
        <f t="shared" si="1724"/>
        <v>0</v>
      </c>
      <c r="Z1415" s="51"/>
      <c r="AA1415" s="334">
        <f t="shared" si="1725"/>
        <v>0</v>
      </c>
      <c r="AB1415" s="327" t="str">
        <f>IF(A1415="A","√",IF('Formulario 1'!$D$11=8,IF('Cuadro de Personal'!Q1415&gt;30,"E",IF(Y1415&gt;48,"E","√")),IF(Y1415&gt;48,"E","√")))</f>
        <v>√</v>
      </c>
      <c r="AC1415" s="1">
        <f t="shared" si="1722"/>
        <v>1</v>
      </c>
      <c r="AE1415" s="1" t="str">
        <f t="shared" si="1718"/>
        <v/>
      </c>
      <c r="AF1415" s="1">
        <f t="shared" si="1703"/>
        <v>0</v>
      </c>
      <c r="AG1415" s="1">
        <f t="shared" ca="1" si="1676"/>
        <v>25</v>
      </c>
      <c r="AH1415" s="1" t="str">
        <f t="shared" si="1704"/>
        <v/>
      </c>
      <c r="AI1415" s="1" t="str">
        <f t="shared" si="1705"/>
        <v/>
      </c>
      <c r="AJ1415" s="1" t="str">
        <f t="shared" si="1706"/>
        <v/>
      </c>
      <c r="AL1415" s="167">
        <f t="shared" ref="AL1415:BE1415" si="1728">+IF($AE1415="CC",SUMIF($R1415:$V1415,AL$9,$R1434:$V1434),0)</f>
        <v>0</v>
      </c>
      <c r="AM1415" s="167">
        <f t="shared" si="1728"/>
        <v>0</v>
      </c>
      <c r="AN1415" s="167">
        <f t="shared" si="1728"/>
        <v>0</v>
      </c>
      <c r="AO1415" s="167">
        <f t="shared" si="1728"/>
        <v>0</v>
      </c>
      <c r="AP1415" s="167">
        <f t="shared" si="1728"/>
        <v>0</v>
      </c>
      <c r="AQ1415" s="167">
        <f t="shared" si="1728"/>
        <v>0</v>
      </c>
      <c r="AR1415" s="167">
        <f t="shared" si="1728"/>
        <v>0</v>
      </c>
      <c r="AS1415" s="167">
        <f t="shared" si="1728"/>
        <v>0</v>
      </c>
      <c r="AT1415" s="167">
        <f t="shared" si="1728"/>
        <v>0</v>
      </c>
      <c r="AU1415" s="167">
        <f t="shared" si="1728"/>
        <v>0</v>
      </c>
      <c r="AV1415" s="167">
        <f t="shared" si="1728"/>
        <v>0</v>
      </c>
      <c r="AW1415" s="167">
        <f t="shared" si="1728"/>
        <v>0</v>
      </c>
      <c r="AX1415" s="167">
        <f t="shared" si="1728"/>
        <v>0</v>
      </c>
      <c r="AY1415" s="167">
        <f t="shared" si="1728"/>
        <v>0</v>
      </c>
      <c r="AZ1415" s="167">
        <f t="shared" si="1728"/>
        <v>0</v>
      </c>
      <c r="BA1415" s="167">
        <f t="shared" si="1728"/>
        <v>0</v>
      </c>
      <c r="BB1415" s="167">
        <f t="shared" si="1728"/>
        <v>0</v>
      </c>
      <c r="BC1415" s="167">
        <f t="shared" si="1728"/>
        <v>0</v>
      </c>
      <c r="BD1415" s="167">
        <f t="shared" si="1728"/>
        <v>0</v>
      </c>
      <c r="BE1415" s="167">
        <f t="shared" si="1728"/>
        <v>0</v>
      </c>
      <c r="BG1415" s="167"/>
    </row>
    <row r="1416" spans="1:59">
      <c r="A1416" s="93"/>
      <c r="B1416" s="94"/>
      <c r="C1416" s="324">
        <v>6</v>
      </c>
      <c r="D1416" s="832"/>
      <c r="E1416" s="833"/>
      <c r="F1416" s="833"/>
      <c r="G1416" s="834"/>
      <c r="H1416" s="49"/>
      <c r="I1416" s="50"/>
      <c r="J1416" s="866"/>
      <c r="K1416" s="867"/>
      <c r="L1416" s="51"/>
      <c r="M1416" s="52"/>
      <c r="N1416" s="52"/>
      <c r="O1416" s="52"/>
      <c r="P1416" s="52"/>
      <c r="Q1416" s="318">
        <f t="shared" si="1720"/>
        <v>0</v>
      </c>
      <c r="R1416" s="51"/>
      <c r="S1416" s="60"/>
      <c r="T1416" s="59"/>
      <c r="U1416" s="59"/>
      <c r="V1416" s="63"/>
      <c r="W1416" s="319">
        <f t="shared" si="1721"/>
        <v>0</v>
      </c>
      <c r="X1416" s="320">
        <f t="shared" si="1717"/>
        <v>0</v>
      </c>
      <c r="Y1416" s="325">
        <f t="shared" si="1724"/>
        <v>0</v>
      </c>
      <c r="Z1416" s="51"/>
      <c r="AA1416" s="334">
        <f t="shared" si="1725"/>
        <v>0</v>
      </c>
      <c r="AB1416" s="327" t="str">
        <f>IF(A1416="A","√",IF('Formulario 1'!$D$11=8,IF('Cuadro de Personal'!Q1416&gt;30,"E",IF(Y1416&gt;48,"E","√")),IF(Y1416&gt;48,"E","√")))</f>
        <v>√</v>
      </c>
      <c r="AC1416" s="1">
        <f t="shared" si="1722"/>
        <v>1</v>
      </c>
      <c r="AE1416" s="1" t="str">
        <f t="shared" si="1718"/>
        <v/>
      </c>
      <c r="AF1416" s="1">
        <f t="shared" si="1703"/>
        <v>0</v>
      </c>
      <c r="AG1416" s="1">
        <f t="shared" ca="1" si="1676"/>
        <v>25</v>
      </c>
      <c r="AH1416" s="1" t="str">
        <f t="shared" si="1704"/>
        <v/>
      </c>
      <c r="AI1416" s="1" t="str">
        <f t="shared" si="1705"/>
        <v/>
      </c>
      <c r="AJ1416" s="1" t="str">
        <f t="shared" si="1706"/>
        <v/>
      </c>
      <c r="AL1416" s="167">
        <f t="shared" ref="AL1416:BE1416" si="1729">+IF($AE1416="CC",SUMIF($R1416:$V1416,AL$9,$R1435:$V1435),0)</f>
        <v>0</v>
      </c>
      <c r="AM1416" s="167">
        <f t="shared" si="1729"/>
        <v>0</v>
      </c>
      <c r="AN1416" s="167">
        <f t="shared" si="1729"/>
        <v>0</v>
      </c>
      <c r="AO1416" s="167">
        <f t="shared" si="1729"/>
        <v>0</v>
      </c>
      <c r="AP1416" s="167">
        <f t="shared" si="1729"/>
        <v>0</v>
      </c>
      <c r="AQ1416" s="167">
        <f t="shared" si="1729"/>
        <v>0</v>
      </c>
      <c r="AR1416" s="167">
        <f t="shared" si="1729"/>
        <v>0</v>
      </c>
      <c r="AS1416" s="167">
        <f t="shared" si="1729"/>
        <v>0</v>
      </c>
      <c r="AT1416" s="167">
        <f t="shared" si="1729"/>
        <v>0</v>
      </c>
      <c r="AU1416" s="167">
        <f t="shared" si="1729"/>
        <v>0</v>
      </c>
      <c r="AV1416" s="167">
        <f t="shared" si="1729"/>
        <v>0</v>
      </c>
      <c r="AW1416" s="167">
        <f t="shared" si="1729"/>
        <v>0</v>
      </c>
      <c r="AX1416" s="167">
        <f t="shared" si="1729"/>
        <v>0</v>
      </c>
      <c r="AY1416" s="167">
        <f t="shared" si="1729"/>
        <v>0</v>
      </c>
      <c r="AZ1416" s="167">
        <f t="shared" si="1729"/>
        <v>0</v>
      </c>
      <c r="BA1416" s="167">
        <f t="shared" si="1729"/>
        <v>0</v>
      </c>
      <c r="BB1416" s="167">
        <f t="shared" si="1729"/>
        <v>0</v>
      </c>
      <c r="BC1416" s="167">
        <f t="shared" si="1729"/>
        <v>0</v>
      </c>
      <c r="BD1416" s="167">
        <f t="shared" si="1729"/>
        <v>0</v>
      </c>
      <c r="BE1416" s="167">
        <f t="shared" si="1729"/>
        <v>0</v>
      </c>
      <c r="BG1416" s="167"/>
    </row>
    <row r="1417" spans="1:59">
      <c r="A1417" s="93"/>
      <c r="B1417" s="94"/>
      <c r="C1417" s="324">
        <v>7</v>
      </c>
      <c r="D1417" s="832"/>
      <c r="E1417" s="833"/>
      <c r="F1417" s="833"/>
      <c r="G1417" s="834"/>
      <c r="H1417" s="49"/>
      <c r="I1417" s="50"/>
      <c r="J1417" s="866"/>
      <c r="K1417" s="867"/>
      <c r="L1417" s="51"/>
      <c r="M1417" s="52"/>
      <c r="N1417" s="52"/>
      <c r="O1417" s="52"/>
      <c r="P1417" s="52"/>
      <c r="Q1417" s="318">
        <f t="shared" si="1720"/>
        <v>0</v>
      </c>
      <c r="R1417" s="51"/>
      <c r="S1417" s="60"/>
      <c r="T1417" s="59"/>
      <c r="U1417" s="59"/>
      <c r="V1417" s="63"/>
      <c r="W1417" s="319">
        <f t="shared" si="1721"/>
        <v>0</v>
      </c>
      <c r="X1417" s="320">
        <f t="shared" si="1717"/>
        <v>0</v>
      </c>
      <c r="Y1417" s="325">
        <f t="shared" si="1724"/>
        <v>0</v>
      </c>
      <c r="Z1417" s="51"/>
      <c r="AA1417" s="334">
        <f t="shared" si="1725"/>
        <v>0</v>
      </c>
      <c r="AB1417" s="327" t="str">
        <f>IF(A1417="A","√",IF('Formulario 1'!$D$11=8,IF('Cuadro de Personal'!Q1417&gt;30,"E",IF(Y1417&gt;48,"E","√")),IF(Y1417&gt;48,"E","√")))</f>
        <v>√</v>
      </c>
      <c r="AC1417" s="1">
        <f t="shared" si="1722"/>
        <v>1</v>
      </c>
      <c r="AE1417" s="1" t="str">
        <f t="shared" si="1718"/>
        <v/>
      </c>
      <c r="AF1417" s="1">
        <f t="shared" si="1703"/>
        <v>0</v>
      </c>
      <c r="AG1417" s="1">
        <f t="shared" ca="1" si="1676"/>
        <v>25</v>
      </c>
      <c r="AH1417" s="1" t="str">
        <f t="shared" si="1704"/>
        <v/>
      </c>
      <c r="AI1417" s="1" t="str">
        <f t="shared" si="1705"/>
        <v/>
      </c>
      <c r="AJ1417" s="1" t="str">
        <f t="shared" si="1706"/>
        <v/>
      </c>
      <c r="AL1417" s="167">
        <f t="shared" ref="AL1417:BE1417" si="1730">+IF($AE1417="CC",SUMIF($R1417:$V1417,AL$9,$R1436:$V1436),0)</f>
        <v>0</v>
      </c>
      <c r="AM1417" s="167">
        <f t="shared" si="1730"/>
        <v>0</v>
      </c>
      <c r="AN1417" s="167">
        <f t="shared" si="1730"/>
        <v>0</v>
      </c>
      <c r="AO1417" s="167">
        <f t="shared" si="1730"/>
        <v>0</v>
      </c>
      <c r="AP1417" s="167">
        <f t="shared" si="1730"/>
        <v>0</v>
      </c>
      <c r="AQ1417" s="167">
        <f t="shared" si="1730"/>
        <v>0</v>
      </c>
      <c r="AR1417" s="167">
        <f t="shared" si="1730"/>
        <v>0</v>
      </c>
      <c r="AS1417" s="167">
        <f t="shared" si="1730"/>
        <v>0</v>
      </c>
      <c r="AT1417" s="167">
        <f t="shared" si="1730"/>
        <v>0</v>
      </c>
      <c r="AU1417" s="167">
        <f t="shared" si="1730"/>
        <v>0</v>
      </c>
      <c r="AV1417" s="167">
        <f t="shared" si="1730"/>
        <v>0</v>
      </c>
      <c r="AW1417" s="167">
        <f t="shared" si="1730"/>
        <v>0</v>
      </c>
      <c r="AX1417" s="167">
        <f t="shared" si="1730"/>
        <v>0</v>
      </c>
      <c r="AY1417" s="167">
        <f t="shared" si="1730"/>
        <v>0</v>
      </c>
      <c r="AZ1417" s="167">
        <f t="shared" si="1730"/>
        <v>0</v>
      </c>
      <c r="BA1417" s="167">
        <f t="shared" si="1730"/>
        <v>0</v>
      </c>
      <c r="BB1417" s="167">
        <f t="shared" si="1730"/>
        <v>0</v>
      </c>
      <c r="BC1417" s="167">
        <f t="shared" si="1730"/>
        <v>0</v>
      </c>
      <c r="BD1417" s="167">
        <f t="shared" si="1730"/>
        <v>0</v>
      </c>
      <c r="BE1417" s="167">
        <f t="shared" si="1730"/>
        <v>0</v>
      </c>
      <c r="BG1417" s="167"/>
    </row>
    <row r="1418" spans="1:59">
      <c r="A1418" s="93"/>
      <c r="B1418" s="94"/>
      <c r="C1418" s="324">
        <v>8</v>
      </c>
      <c r="D1418" s="832"/>
      <c r="E1418" s="833"/>
      <c r="F1418" s="833"/>
      <c r="G1418" s="834"/>
      <c r="H1418" s="49"/>
      <c r="I1418" s="50"/>
      <c r="J1418" s="866"/>
      <c r="K1418" s="867"/>
      <c r="L1418" s="51"/>
      <c r="M1418" s="52"/>
      <c r="N1418" s="52"/>
      <c r="O1418" s="52"/>
      <c r="P1418" s="52"/>
      <c r="Q1418" s="318">
        <f t="shared" si="1720"/>
        <v>0</v>
      </c>
      <c r="R1418" s="51"/>
      <c r="S1418" s="60"/>
      <c r="T1418" s="59"/>
      <c r="U1418" s="59"/>
      <c r="V1418" s="63"/>
      <c r="W1418" s="319">
        <f t="shared" si="1721"/>
        <v>0</v>
      </c>
      <c r="X1418" s="320">
        <f t="shared" si="1717"/>
        <v>0</v>
      </c>
      <c r="Y1418" s="325">
        <f t="shared" si="1724"/>
        <v>0</v>
      </c>
      <c r="Z1418" s="51"/>
      <c r="AA1418" s="334">
        <f t="shared" si="1725"/>
        <v>0</v>
      </c>
      <c r="AB1418" s="327" t="str">
        <f>IF(A1418="A","√",IF('Formulario 1'!$D$11=8,IF('Cuadro de Personal'!Q1418&gt;30,"E",IF(Y1418&gt;48,"E","√")),IF(Y1418&gt;48,"E","√")))</f>
        <v>√</v>
      </c>
      <c r="AC1418" s="1">
        <f t="shared" si="1722"/>
        <v>1</v>
      </c>
      <c r="AE1418" s="1" t="str">
        <f t="shared" si="1718"/>
        <v/>
      </c>
      <c r="AF1418" s="1">
        <f t="shared" si="1703"/>
        <v>0</v>
      </c>
      <c r="AG1418" s="1">
        <f t="shared" ca="1" si="1676"/>
        <v>25</v>
      </c>
      <c r="AH1418" s="1" t="str">
        <f t="shared" si="1704"/>
        <v/>
      </c>
      <c r="AI1418" s="1" t="str">
        <f t="shared" si="1705"/>
        <v/>
      </c>
      <c r="AJ1418" s="1" t="str">
        <f t="shared" si="1706"/>
        <v/>
      </c>
      <c r="AL1418" s="167">
        <f t="shared" ref="AL1418:BE1418" si="1731">+IF($AE1418="CC",SUMIF($R1418:$V1418,AL$9,$R1437:$V1437),0)</f>
        <v>0</v>
      </c>
      <c r="AM1418" s="167">
        <f t="shared" si="1731"/>
        <v>0</v>
      </c>
      <c r="AN1418" s="167">
        <f t="shared" si="1731"/>
        <v>0</v>
      </c>
      <c r="AO1418" s="167">
        <f t="shared" si="1731"/>
        <v>0</v>
      </c>
      <c r="AP1418" s="167">
        <f t="shared" si="1731"/>
        <v>0</v>
      </c>
      <c r="AQ1418" s="167">
        <f t="shared" si="1731"/>
        <v>0</v>
      </c>
      <c r="AR1418" s="167">
        <f t="shared" si="1731"/>
        <v>0</v>
      </c>
      <c r="AS1418" s="167">
        <f t="shared" si="1731"/>
        <v>0</v>
      </c>
      <c r="AT1418" s="167">
        <f t="shared" si="1731"/>
        <v>0</v>
      </c>
      <c r="AU1418" s="167">
        <f t="shared" si="1731"/>
        <v>0</v>
      </c>
      <c r="AV1418" s="167">
        <f t="shared" si="1731"/>
        <v>0</v>
      </c>
      <c r="AW1418" s="167">
        <f t="shared" si="1731"/>
        <v>0</v>
      </c>
      <c r="AX1418" s="167">
        <f t="shared" si="1731"/>
        <v>0</v>
      </c>
      <c r="AY1418" s="167">
        <f t="shared" si="1731"/>
        <v>0</v>
      </c>
      <c r="AZ1418" s="167">
        <f t="shared" si="1731"/>
        <v>0</v>
      </c>
      <c r="BA1418" s="167">
        <f t="shared" si="1731"/>
        <v>0</v>
      </c>
      <c r="BB1418" s="167">
        <f t="shared" si="1731"/>
        <v>0</v>
      </c>
      <c r="BC1418" s="167">
        <f t="shared" si="1731"/>
        <v>0</v>
      </c>
      <c r="BD1418" s="167">
        <f t="shared" si="1731"/>
        <v>0</v>
      </c>
      <c r="BE1418" s="167">
        <f t="shared" si="1731"/>
        <v>0</v>
      </c>
      <c r="BG1418" s="167"/>
    </row>
    <row r="1419" spans="1:59">
      <c r="A1419" s="93"/>
      <c r="B1419" s="94"/>
      <c r="C1419" s="324">
        <v>9</v>
      </c>
      <c r="D1419" s="832"/>
      <c r="E1419" s="833"/>
      <c r="F1419" s="833"/>
      <c r="G1419" s="834"/>
      <c r="H1419" s="49"/>
      <c r="I1419" s="50"/>
      <c r="J1419" s="866"/>
      <c r="K1419" s="867"/>
      <c r="L1419" s="51"/>
      <c r="M1419" s="52"/>
      <c r="N1419" s="52"/>
      <c r="O1419" s="52"/>
      <c r="P1419" s="52"/>
      <c r="Q1419" s="318">
        <f t="shared" si="1720"/>
        <v>0</v>
      </c>
      <c r="R1419" s="51"/>
      <c r="S1419" s="60"/>
      <c r="T1419" s="59"/>
      <c r="U1419" s="59"/>
      <c r="V1419" s="63"/>
      <c r="W1419" s="319">
        <f t="shared" si="1721"/>
        <v>0</v>
      </c>
      <c r="X1419" s="320">
        <f t="shared" si="1717"/>
        <v>0</v>
      </c>
      <c r="Y1419" s="325">
        <f t="shared" si="1724"/>
        <v>0</v>
      </c>
      <c r="Z1419" s="51"/>
      <c r="AA1419" s="334">
        <f t="shared" si="1725"/>
        <v>0</v>
      </c>
      <c r="AB1419" s="327" t="str">
        <f>IF(A1419="A","√",IF('Formulario 1'!$D$11=8,IF('Cuadro de Personal'!Q1419&gt;30,"E",IF(Y1419&gt;48,"E","√")),IF(Y1419&gt;48,"E","√")))</f>
        <v>√</v>
      </c>
      <c r="AC1419" s="1">
        <f t="shared" si="1722"/>
        <v>1</v>
      </c>
      <c r="AE1419" s="1" t="str">
        <f t="shared" si="1718"/>
        <v/>
      </c>
      <c r="AF1419" s="1">
        <f t="shared" si="1703"/>
        <v>0</v>
      </c>
      <c r="AG1419" s="1">
        <f t="shared" ca="1" si="1676"/>
        <v>25</v>
      </c>
      <c r="AH1419" s="1" t="str">
        <f t="shared" si="1704"/>
        <v/>
      </c>
      <c r="AI1419" s="1" t="str">
        <f t="shared" si="1705"/>
        <v/>
      </c>
      <c r="AJ1419" s="1" t="str">
        <f t="shared" si="1706"/>
        <v/>
      </c>
      <c r="AL1419" s="167">
        <f t="shared" ref="AL1419:BE1419" si="1732">+IF($AE1419="CC",SUMIF($R1419:$V1419,AL$9,$R1438:$V1438),0)</f>
        <v>0</v>
      </c>
      <c r="AM1419" s="167">
        <f t="shared" si="1732"/>
        <v>0</v>
      </c>
      <c r="AN1419" s="167">
        <f t="shared" si="1732"/>
        <v>0</v>
      </c>
      <c r="AO1419" s="167">
        <f t="shared" si="1732"/>
        <v>0</v>
      </c>
      <c r="AP1419" s="167">
        <f t="shared" si="1732"/>
        <v>0</v>
      </c>
      <c r="AQ1419" s="167">
        <f t="shared" si="1732"/>
        <v>0</v>
      </c>
      <c r="AR1419" s="167">
        <f t="shared" si="1732"/>
        <v>0</v>
      </c>
      <c r="AS1419" s="167">
        <f t="shared" si="1732"/>
        <v>0</v>
      </c>
      <c r="AT1419" s="167">
        <f t="shared" si="1732"/>
        <v>0</v>
      </c>
      <c r="AU1419" s="167">
        <f t="shared" si="1732"/>
        <v>0</v>
      </c>
      <c r="AV1419" s="167">
        <f t="shared" si="1732"/>
        <v>0</v>
      </c>
      <c r="AW1419" s="167">
        <f t="shared" si="1732"/>
        <v>0</v>
      </c>
      <c r="AX1419" s="167">
        <f t="shared" si="1732"/>
        <v>0</v>
      </c>
      <c r="AY1419" s="167">
        <f t="shared" si="1732"/>
        <v>0</v>
      </c>
      <c r="AZ1419" s="167">
        <f t="shared" si="1732"/>
        <v>0</v>
      </c>
      <c r="BA1419" s="167">
        <f t="shared" si="1732"/>
        <v>0</v>
      </c>
      <c r="BB1419" s="167">
        <f t="shared" si="1732"/>
        <v>0</v>
      </c>
      <c r="BC1419" s="167">
        <f t="shared" si="1732"/>
        <v>0</v>
      </c>
      <c r="BD1419" s="167">
        <f t="shared" si="1732"/>
        <v>0</v>
      </c>
      <c r="BE1419" s="167">
        <f t="shared" si="1732"/>
        <v>0</v>
      </c>
      <c r="BG1419" s="167"/>
    </row>
    <row r="1420" spans="1:59">
      <c r="A1420" s="93"/>
      <c r="B1420" s="94"/>
      <c r="C1420" s="324">
        <v>10</v>
      </c>
      <c r="D1420" s="832"/>
      <c r="E1420" s="833"/>
      <c r="F1420" s="833"/>
      <c r="G1420" s="834"/>
      <c r="H1420" s="49"/>
      <c r="I1420" s="50"/>
      <c r="J1420" s="866"/>
      <c r="K1420" s="867"/>
      <c r="L1420" s="51"/>
      <c r="M1420" s="52"/>
      <c r="N1420" s="52"/>
      <c r="O1420" s="52"/>
      <c r="P1420" s="52"/>
      <c r="Q1420" s="318">
        <f t="shared" si="1720"/>
        <v>0</v>
      </c>
      <c r="R1420" s="51"/>
      <c r="S1420" s="60"/>
      <c r="T1420" s="59"/>
      <c r="U1420" s="59"/>
      <c r="V1420" s="63"/>
      <c r="W1420" s="319">
        <f t="shared" si="1721"/>
        <v>0</v>
      </c>
      <c r="X1420" s="320">
        <f t="shared" si="1717"/>
        <v>0</v>
      </c>
      <c r="Y1420" s="325">
        <f t="shared" si="1724"/>
        <v>0</v>
      </c>
      <c r="Z1420" s="51"/>
      <c r="AA1420" s="334">
        <f t="shared" si="1725"/>
        <v>0</v>
      </c>
      <c r="AB1420" s="327" t="str">
        <f>IF(A1420="A","√",IF('Formulario 1'!$D$11=8,IF('Cuadro de Personal'!Q1420&gt;30,"E",IF(Y1420&gt;48,"E","√")),IF(Y1420&gt;48,"E","√")))</f>
        <v>√</v>
      </c>
      <c r="AC1420" s="1">
        <f t="shared" si="1722"/>
        <v>1</v>
      </c>
      <c r="AE1420" s="1" t="str">
        <f t="shared" si="1718"/>
        <v/>
      </c>
      <c r="AF1420" s="1">
        <f t="shared" si="1703"/>
        <v>0</v>
      </c>
      <c r="AG1420" s="1">
        <f t="shared" ca="1" si="1676"/>
        <v>25</v>
      </c>
      <c r="AH1420" s="1" t="str">
        <f t="shared" si="1704"/>
        <v/>
      </c>
      <c r="AI1420" s="1" t="str">
        <f t="shared" si="1705"/>
        <v/>
      </c>
      <c r="AJ1420" s="1" t="str">
        <f t="shared" si="1706"/>
        <v/>
      </c>
      <c r="AL1420" s="167">
        <f t="shared" ref="AL1420:BE1420" si="1733">+IF($AE1420="CC",SUMIF($R1420:$V1420,AL$9,$R1439:$V1439),0)</f>
        <v>0</v>
      </c>
      <c r="AM1420" s="167">
        <f t="shared" si="1733"/>
        <v>0</v>
      </c>
      <c r="AN1420" s="167">
        <f t="shared" si="1733"/>
        <v>0</v>
      </c>
      <c r="AO1420" s="167">
        <f t="shared" si="1733"/>
        <v>0</v>
      </c>
      <c r="AP1420" s="167">
        <f t="shared" si="1733"/>
        <v>0</v>
      </c>
      <c r="AQ1420" s="167">
        <f t="shared" si="1733"/>
        <v>0</v>
      </c>
      <c r="AR1420" s="167">
        <f t="shared" si="1733"/>
        <v>0</v>
      </c>
      <c r="AS1420" s="167">
        <f t="shared" si="1733"/>
        <v>0</v>
      </c>
      <c r="AT1420" s="167">
        <f t="shared" si="1733"/>
        <v>0</v>
      </c>
      <c r="AU1420" s="167">
        <f t="shared" si="1733"/>
        <v>0</v>
      </c>
      <c r="AV1420" s="167">
        <f t="shared" si="1733"/>
        <v>0</v>
      </c>
      <c r="AW1420" s="167">
        <f t="shared" si="1733"/>
        <v>0</v>
      </c>
      <c r="AX1420" s="167">
        <f t="shared" si="1733"/>
        <v>0</v>
      </c>
      <c r="AY1420" s="167">
        <f t="shared" si="1733"/>
        <v>0</v>
      </c>
      <c r="AZ1420" s="167">
        <f t="shared" si="1733"/>
        <v>0</v>
      </c>
      <c r="BA1420" s="167">
        <f t="shared" si="1733"/>
        <v>0</v>
      </c>
      <c r="BB1420" s="167">
        <f t="shared" si="1733"/>
        <v>0</v>
      </c>
      <c r="BC1420" s="167">
        <f t="shared" si="1733"/>
        <v>0</v>
      </c>
      <c r="BD1420" s="167">
        <f t="shared" si="1733"/>
        <v>0</v>
      </c>
      <c r="BE1420" s="167">
        <f t="shared" si="1733"/>
        <v>0</v>
      </c>
      <c r="BG1420" s="167"/>
    </row>
    <row r="1421" spans="1:59">
      <c r="A1421" s="93"/>
      <c r="B1421" s="94"/>
      <c r="C1421" s="324">
        <v>11</v>
      </c>
      <c r="D1421" s="832"/>
      <c r="E1421" s="833"/>
      <c r="F1421" s="833"/>
      <c r="G1421" s="834"/>
      <c r="H1421" s="49"/>
      <c r="I1421" s="50"/>
      <c r="J1421" s="866"/>
      <c r="K1421" s="867"/>
      <c r="L1421" s="51"/>
      <c r="M1421" s="52"/>
      <c r="N1421" s="52"/>
      <c r="O1421" s="52"/>
      <c r="P1421" s="52"/>
      <c r="Q1421" s="318">
        <f t="shared" si="1720"/>
        <v>0</v>
      </c>
      <c r="R1421" s="51"/>
      <c r="S1421" s="60"/>
      <c r="T1421" s="59"/>
      <c r="U1421" s="59"/>
      <c r="V1421" s="63"/>
      <c r="W1421" s="319">
        <f t="shared" si="1721"/>
        <v>0</v>
      </c>
      <c r="X1421" s="320">
        <f t="shared" si="1717"/>
        <v>0</v>
      </c>
      <c r="Y1421" s="325">
        <f t="shared" si="1724"/>
        <v>0</v>
      </c>
      <c r="Z1421" s="51"/>
      <c r="AA1421" s="334">
        <f t="shared" si="1725"/>
        <v>0</v>
      </c>
      <c r="AB1421" s="327" t="str">
        <f>IF(A1421="A","√",IF('Formulario 1'!$D$11=8,IF('Cuadro de Personal'!Q1421&gt;30,"E",IF(Y1421&gt;48,"E","√")),IF(Y1421&gt;48,"E","√")))</f>
        <v>√</v>
      </c>
      <c r="AC1421" s="1">
        <f t="shared" si="1722"/>
        <v>1</v>
      </c>
      <c r="AE1421" s="1" t="str">
        <f t="shared" si="1718"/>
        <v/>
      </c>
      <c r="AF1421" s="1">
        <f t="shared" si="1703"/>
        <v>0</v>
      </c>
      <c r="AG1421" s="1">
        <f t="shared" ca="1" si="1676"/>
        <v>25</v>
      </c>
      <c r="AH1421" s="1" t="str">
        <f t="shared" si="1704"/>
        <v/>
      </c>
      <c r="AI1421" s="1" t="str">
        <f t="shared" si="1705"/>
        <v/>
      </c>
      <c r="AJ1421" s="1" t="str">
        <f t="shared" si="1706"/>
        <v/>
      </c>
      <c r="AL1421" s="167">
        <f t="shared" ref="AL1421:BE1421" si="1734">+IF($AE1421="CC",SUMIF($R1421:$V1421,AL$9,$R1440:$V1440),0)</f>
        <v>0</v>
      </c>
      <c r="AM1421" s="167">
        <f t="shared" si="1734"/>
        <v>0</v>
      </c>
      <c r="AN1421" s="167">
        <f t="shared" si="1734"/>
        <v>0</v>
      </c>
      <c r="AO1421" s="167">
        <f t="shared" si="1734"/>
        <v>0</v>
      </c>
      <c r="AP1421" s="167">
        <f t="shared" si="1734"/>
        <v>0</v>
      </c>
      <c r="AQ1421" s="167">
        <f t="shared" si="1734"/>
        <v>0</v>
      </c>
      <c r="AR1421" s="167">
        <f t="shared" si="1734"/>
        <v>0</v>
      </c>
      <c r="AS1421" s="167">
        <f t="shared" si="1734"/>
        <v>0</v>
      </c>
      <c r="AT1421" s="167">
        <f t="shared" si="1734"/>
        <v>0</v>
      </c>
      <c r="AU1421" s="167">
        <f t="shared" si="1734"/>
        <v>0</v>
      </c>
      <c r="AV1421" s="167">
        <f t="shared" si="1734"/>
        <v>0</v>
      </c>
      <c r="AW1421" s="167">
        <f t="shared" si="1734"/>
        <v>0</v>
      </c>
      <c r="AX1421" s="167">
        <f t="shared" si="1734"/>
        <v>0</v>
      </c>
      <c r="AY1421" s="167">
        <f t="shared" si="1734"/>
        <v>0</v>
      </c>
      <c r="AZ1421" s="167">
        <f t="shared" si="1734"/>
        <v>0</v>
      </c>
      <c r="BA1421" s="167">
        <f t="shared" si="1734"/>
        <v>0</v>
      </c>
      <c r="BB1421" s="167">
        <f t="shared" si="1734"/>
        <v>0</v>
      </c>
      <c r="BC1421" s="167">
        <f t="shared" si="1734"/>
        <v>0</v>
      </c>
      <c r="BD1421" s="167">
        <f t="shared" si="1734"/>
        <v>0</v>
      </c>
      <c r="BE1421" s="167">
        <f t="shared" si="1734"/>
        <v>0</v>
      </c>
      <c r="BG1421" s="167"/>
    </row>
    <row r="1422" spans="1:59">
      <c r="A1422" s="93"/>
      <c r="B1422" s="94"/>
      <c r="C1422" s="324">
        <v>12</v>
      </c>
      <c r="D1422" s="832"/>
      <c r="E1422" s="833"/>
      <c r="F1422" s="833"/>
      <c r="G1422" s="834"/>
      <c r="H1422" s="49"/>
      <c r="I1422" s="50"/>
      <c r="J1422" s="866"/>
      <c r="K1422" s="867"/>
      <c r="L1422" s="51"/>
      <c r="M1422" s="52"/>
      <c r="N1422" s="52"/>
      <c r="O1422" s="52"/>
      <c r="P1422" s="52"/>
      <c r="Q1422" s="318">
        <f t="shared" si="1720"/>
        <v>0</v>
      </c>
      <c r="R1422" s="51"/>
      <c r="S1422" s="60"/>
      <c r="T1422" s="59"/>
      <c r="U1422" s="59"/>
      <c r="V1422" s="63"/>
      <c r="W1422" s="319">
        <f t="shared" si="1721"/>
        <v>0</v>
      </c>
      <c r="X1422" s="320">
        <f t="shared" si="1717"/>
        <v>0</v>
      </c>
      <c r="Y1422" s="325">
        <f t="shared" si="1724"/>
        <v>0</v>
      </c>
      <c r="Z1422" s="51"/>
      <c r="AA1422" s="334">
        <f t="shared" si="1725"/>
        <v>0</v>
      </c>
      <c r="AB1422" s="327" t="str">
        <f>IF(A1422="A","√",IF('Formulario 1'!$D$11=8,IF('Cuadro de Personal'!Q1422&gt;30,"E",IF(Y1422&gt;48,"E","√")),IF(Y1422&gt;48,"E","√")))</f>
        <v>√</v>
      </c>
      <c r="AC1422" s="1">
        <f t="shared" si="1722"/>
        <v>1</v>
      </c>
      <c r="AE1422" s="1" t="str">
        <f t="shared" si="1718"/>
        <v/>
      </c>
      <c r="AF1422" s="1">
        <f t="shared" si="1703"/>
        <v>0</v>
      </c>
      <c r="AG1422" s="1">
        <f t="shared" ca="1" si="1676"/>
        <v>25</v>
      </c>
      <c r="AH1422" s="1" t="str">
        <f t="shared" si="1704"/>
        <v/>
      </c>
      <c r="AI1422" s="1" t="str">
        <f t="shared" si="1705"/>
        <v/>
      </c>
      <c r="AJ1422" s="1" t="str">
        <f t="shared" si="1706"/>
        <v/>
      </c>
      <c r="AL1422" s="167">
        <f t="shared" ref="AL1422:BE1422" si="1735">+IF($AE1422="CC",SUMIF($R1422:$V1422,AL$9,$R1441:$V1441),0)</f>
        <v>0</v>
      </c>
      <c r="AM1422" s="167">
        <f t="shared" si="1735"/>
        <v>0</v>
      </c>
      <c r="AN1422" s="167">
        <f t="shared" si="1735"/>
        <v>0</v>
      </c>
      <c r="AO1422" s="167">
        <f t="shared" si="1735"/>
        <v>0</v>
      </c>
      <c r="AP1422" s="167">
        <f t="shared" si="1735"/>
        <v>0</v>
      </c>
      <c r="AQ1422" s="167">
        <f t="shared" si="1735"/>
        <v>0</v>
      </c>
      <c r="AR1422" s="167">
        <f t="shared" si="1735"/>
        <v>0</v>
      </c>
      <c r="AS1422" s="167">
        <f t="shared" si="1735"/>
        <v>0</v>
      </c>
      <c r="AT1422" s="167">
        <f t="shared" si="1735"/>
        <v>0</v>
      </c>
      <c r="AU1422" s="167">
        <f t="shared" si="1735"/>
        <v>0</v>
      </c>
      <c r="AV1422" s="167">
        <f t="shared" si="1735"/>
        <v>0</v>
      </c>
      <c r="AW1422" s="167">
        <f t="shared" si="1735"/>
        <v>0</v>
      </c>
      <c r="AX1422" s="167">
        <f t="shared" si="1735"/>
        <v>0</v>
      </c>
      <c r="AY1422" s="167">
        <f t="shared" si="1735"/>
        <v>0</v>
      </c>
      <c r="AZ1422" s="167">
        <f t="shared" si="1735"/>
        <v>0</v>
      </c>
      <c r="BA1422" s="167">
        <f t="shared" si="1735"/>
        <v>0</v>
      </c>
      <c r="BB1422" s="167">
        <f t="shared" si="1735"/>
        <v>0</v>
      </c>
      <c r="BC1422" s="167">
        <f t="shared" si="1735"/>
        <v>0</v>
      </c>
      <c r="BD1422" s="167">
        <f t="shared" si="1735"/>
        <v>0</v>
      </c>
      <c r="BE1422" s="167">
        <f t="shared" si="1735"/>
        <v>0</v>
      </c>
      <c r="BG1422" s="167"/>
    </row>
    <row r="1423" spans="1:59">
      <c r="A1423" s="93"/>
      <c r="B1423" s="94"/>
      <c r="C1423" s="324">
        <v>13</v>
      </c>
      <c r="D1423" s="832"/>
      <c r="E1423" s="833"/>
      <c r="F1423" s="833"/>
      <c r="G1423" s="834"/>
      <c r="H1423" s="49"/>
      <c r="I1423" s="50"/>
      <c r="J1423" s="866"/>
      <c r="K1423" s="867"/>
      <c r="L1423" s="51"/>
      <c r="M1423" s="52"/>
      <c r="N1423" s="52"/>
      <c r="O1423" s="52"/>
      <c r="P1423" s="52"/>
      <c r="Q1423" s="318">
        <f t="shared" si="1720"/>
        <v>0</v>
      </c>
      <c r="R1423" s="51"/>
      <c r="S1423" s="60"/>
      <c r="T1423" s="59"/>
      <c r="U1423" s="59"/>
      <c r="V1423" s="63"/>
      <c r="W1423" s="319">
        <f t="shared" si="1721"/>
        <v>0</v>
      </c>
      <c r="X1423" s="320">
        <f t="shared" si="1717"/>
        <v>0</v>
      </c>
      <c r="Y1423" s="325">
        <f t="shared" si="1724"/>
        <v>0</v>
      </c>
      <c r="Z1423" s="51"/>
      <c r="AA1423" s="334">
        <f t="shared" si="1725"/>
        <v>0</v>
      </c>
      <c r="AB1423" s="327" t="str">
        <f>IF(A1423="A","√",IF('Formulario 1'!$D$11=8,IF('Cuadro de Personal'!Q1423&gt;30,"E",IF(Y1423&gt;48,"E","√")),IF(Y1423&gt;48,"E","√")))</f>
        <v>√</v>
      </c>
      <c r="AC1423" s="1">
        <f t="shared" si="1722"/>
        <v>1</v>
      </c>
      <c r="AE1423" s="1" t="str">
        <f t="shared" si="1718"/>
        <v/>
      </c>
      <c r="AF1423" s="1">
        <f t="shared" si="1703"/>
        <v>0</v>
      </c>
      <c r="AG1423" s="1">
        <f t="shared" ca="1" si="1676"/>
        <v>25</v>
      </c>
      <c r="AH1423" s="1" t="str">
        <f t="shared" si="1704"/>
        <v/>
      </c>
      <c r="AI1423" s="1" t="str">
        <f t="shared" si="1705"/>
        <v/>
      </c>
      <c r="AJ1423" s="1" t="str">
        <f t="shared" si="1706"/>
        <v/>
      </c>
      <c r="AL1423" s="167">
        <f t="shared" ref="AL1423:BE1423" si="1736">+IF($AE1423="CC",SUMIF($R1423:$V1423,AL$9,$R1442:$V1442),0)</f>
        <v>0</v>
      </c>
      <c r="AM1423" s="167">
        <f t="shared" si="1736"/>
        <v>0</v>
      </c>
      <c r="AN1423" s="167">
        <f t="shared" si="1736"/>
        <v>0</v>
      </c>
      <c r="AO1423" s="167">
        <f t="shared" si="1736"/>
        <v>0</v>
      </c>
      <c r="AP1423" s="167">
        <f t="shared" si="1736"/>
        <v>0</v>
      </c>
      <c r="AQ1423" s="167">
        <f t="shared" si="1736"/>
        <v>0</v>
      </c>
      <c r="AR1423" s="167">
        <f t="shared" si="1736"/>
        <v>0</v>
      </c>
      <c r="AS1423" s="167">
        <f t="shared" si="1736"/>
        <v>0</v>
      </c>
      <c r="AT1423" s="167">
        <f t="shared" si="1736"/>
        <v>0</v>
      </c>
      <c r="AU1423" s="167">
        <f t="shared" si="1736"/>
        <v>0</v>
      </c>
      <c r="AV1423" s="167">
        <f t="shared" si="1736"/>
        <v>0</v>
      </c>
      <c r="AW1423" s="167">
        <f t="shared" si="1736"/>
        <v>0</v>
      </c>
      <c r="AX1423" s="167">
        <f t="shared" si="1736"/>
        <v>0</v>
      </c>
      <c r="AY1423" s="167">
        <f t="shared" si="1736"/>
        <v>0</v>
      </c>
      <c r="AZ1423" s="167">
        <f t="shared" si="1736"/>
        <v>0</v>
      </c>
      <c r="BA1423" s="167">
        <f t="shared" si="1736"/>
        <v>0</v>
      </c>
      <c r="BB1423" s="167">
        <f t="shared" si="1736"/>
        <v>0</v>
      </c>
      <c r="BC1423" s="167">
        <f t="shared" si="1736"/>
        <v>0</v>
      </c>
      <c r="BD1423" s="167">
        <f t="shared" si="1736"/>
        <v>0</v>
      </c>
      <c r="BE1423" s="167">
        <f t="shared" si="1736"/>
        <v>0</v>
      </c>
      <c r="BG1423" s="167"/>
    </row>
    <row r="1424" spans="1:59">
      <c r="A1424" s="93"/>
      <c r="B1424" s="94"/>
      <c r="C1424" s="324">
        <v>14</v>
      </c>
      <c r="D1424" s="832"/>
      <c r="E1424" s="833"/>
      <c r="F1424" s="833"/>
      <c r="G1424" s="834"/>
      <c r="H1424" s="49"/>
      <c r="I1424" s="50"/>
      <c r="J1424" s="866"/>
      <c r="K1424" s="867"/>
      <c r="L1424" s="51"/>
      <c r="M1424" s="52"/>
      <c r="N1424" s="52"/>
      <c r="O1424" s="52"/>
      <c r="P1424" s="52"/>
      <c r="Q1424" s="318">
        <f t="shared" si="1720"/>
        <v>0</v>
      </c>
      <c r="R1424" s="51"/>
      <c r="S1424" s="60"/>
      <c r="T1424" s="59"/>
      <c r="U1424" s="59"/>
      <c r="V1424" s="63"/>
      <c r="W1424" s="319">
        <f t="shared" si="1721"/>
        <v>0</v>
      </c>
      <c r="X1424" s="320">
        <f t="shared" si="1717"/>
        <v>0</v>
      </c>
      <c r="Y1424" s="325">
        <f t="shared" si="1724"/>
        <v>0</v>
      </c>
      <c r="Z1424" s="51"/>
      <c r="AA1424" s="334">
        <f t="shared" si="1725"/>
        <v>0</v>
      </c>
      <c r="AB1424" s="327" t="str">
        <f>IF(A1424="A","√",IF('Formulario 1'!$D$11=8,IF('Cuadro de Personal'!Q1424&gt;30,"E",IF(Y1424&gt;48,"E","√")),IF(Y1424&gt;48,"E","√")))</f>
        <v>√</v>
      </c>
      <c r="AC1424" s="1">
        <f t="shared" si="1722"/>
        <v>1</v>
      </c>
      <c r="AE1424" s="1" t="str">
        <f t="shared" si="1718"/>
        <v/>
      </c>
      <c r="AF1424" s="1">
        <f t="shared" si="1703"/>
        <v>0</v>
      </c>
      <c r="AG1424" s="1">
        <f t="shared" ca="1" si="1676"/>
        <v>25</v>
      </c>
      <c r="AH1424" s="1" t="str">
        <f t="shared" si="1704"/>
        <v/>
      </c>
      <c r="AI1424" s="1" t="str">
        <f t="shared" si="1705"/>
        <v/>
      </c>
      <c r="AJ1424" s="1" t="str">
        <f t="shared" si="1706"/>
        <v/>
      </c>
      <c r="AL1424" s="167">
        <f t="shared" ref="AL1424:BE1424" si="1737">+IF($AE1424="CC",SUMIF($R1424:$V1424,AL$9,$R1443:$V1443),0)</f>
        <v>0</v>
      </c>
      <c r="AM1424" s="167">
        <f t="shared" si="1737"/>
        <v>0</v>
      </c>
      <c r="AN1424" s="167">
        <f t="shared" si="1737"/>
        <v>0</v>
      </c>
      <c r="AO1424" s="167">
        <f t="shared" si="1737"/>
        <v>0</v>
      </c>
      <c r="AP1424" s="167">
        <f t="shared" si="1737"/>
        <v>0</v>
      </c>
      <c r="AQ1424" s="167">
        <f t="shared" si="1737"/>
        <v>0</v>
      </c>
      <c r="AR1424" s="167">
        <f t="shared" si="1737"/>
        <v>0</v>
      </c>
      <c r="AS1424" s="167">
        <f t="shared" si="1737"/>
        <v>0</v>
      </c>
      <c r="AT1424" s="167">
        <f t="shared" si="1737"/>
        <v>0</v>
      </c>
      <c r="AU1424" s="167">
        <f t="shared" si="1737"/>
        <v>0</v>
      </c>
      <c r="AV1424" s="167">
        <f t="shared" si="1737"/>
        <v>0</v>
      </c>
      <c r="AW1424" s="167">
        <f t="shared" si="1737"/>
        <v>0</v>
      </c>
      <c r="AX1424" s="167">
        <f t="shared" si="1737"/>
        <v>0</v>
      </c>
      <c r="AY1424" s="167">
        <f t="shared" si="1737"/>
        <v>0</v>
      </c>
      <c r="AZ1424" s="167">
        <f t="shared" si="1737"/>
        <v>0</v>
      </c>
      <c r="BA1424" s="167">
        <f t="shared" si="1737"/>
        <v>0</v>
      </c>
      <c r="BB1424" s="167">
        <f t="shared" si="1737"/>
        <v>0</v>
      </c>
      <c r="BC1424" s="167">
        <f t="shared" si="1737"/>
        <v>0</v>
      </c>
      <c r="BD1424" s="167">
        <f t="shared" si="1737"/>
        <v>0</v>
      </c>
      <c r="BE1424" s="167">
        <f t="shared" si="1737"/>
        <v>0</v>
      </c>
      <c r="BG1424" s="167"/>
    </row>
    <row r="1425" spans="1:62">
      <c r="A1425" s="93"/>
      <c r="B1425" s="94"/>
      <c r="C1425" s="324">
        <v>15</v>
      </c>
      <c r="D1425" s="832"/>
      <c r="E1425" s="833"/>
      <c r="F1425" s="833"/>
      <c r="G1425" s="834"/>
      <c r="H1425" s="49"/>
      <c r="I1425" s="50"/>
      <c r="J1425" s="866"/>
      <c r="K1425" s="867"/>
      <c r="L1425" s="51"/>
      <c r="M1425" s="52"/>
      <c r="N1425" s="52"/>
      <c r="O1425" s="52"/>
      <c r="P1425" s="52"/>
      <c r="Q1425" s="318">
        <f t="shared" si="1720"/>
        <v>0</v>
      </c>
      <c r="R1425" s="51"/>
      <c r="S1425" s="60"/>
      <c r="T1425" s="59"/>
      <c r="U1425" s="59"/>
      <c r="V1425" s="63"/>
      <c r="W1425" s="319">
        <f t="shared" si="1721"/>
        <v>0</v>
      </c>
      <c r="X1425" s="320">
        <f t="shared" si="1717"/>
        <v>0</v>
      </c>
      <c r="Y1425" s="325">
        <f t="shared" si="1724"/>
        <v>0</v>
      </c>
      <c r="Z1425" s="51"/>
      <c r="AA1425" s="334">
        <f t="shared" si="1725"/>
        <v>0</v>
      </c>
      <c r="AB1425" s="327" t="str">
        <f>IF(A1425="A","√",IF('Formulario 1'!$D$11=8,IF('Cuadro de Personal'!Q1425&gt;30,"E",IF(Y1425&gt;48,"E","√")),IF(Y1425&gt;48,"E","√")))</f>
        <v>√</v>
      </c>
      <c r="AC1425" s="1">
        <f t="shared" si="1722"/>
        <v>1</v>
      </c>
      <c r="AE1425" s="1" t="str">
        <f t="shared" si="1718"/>
        <v/>
      </c>
      <c r="AF1425" s="1">
        <f t="shared" si="1703"/>
        <v>0</v>
      </c>
      <c r="AG1425" s="1">
        <f t="shared" ca="1" si="1676"/>
        <v>25</v>
      </c>
      <c r="AH1425" s="1" t="str">
        <f t="shared" si="1704"/>
        <v/>
      </c>
      <c r="AI1425" s="1" t="str">
        <f t="shared" si="1705"/>
        <v/>
      </c>
      <c r="AJ1425" s="1" t="str">
        <f t="shared" si="1706"/>
        <v/>
      </c>
      <c r="AL1425" s="167">
        <f t="shared" ref="AL1425:BE1425" si="1738">+IF($AE1425="CC",SUMIF($R1425:$V1425,AL$9,$R1444:$V1444),0)</f>
        <v>0</v>
      </c>
      <c r="AM1425" s="167">
        <f t="shared" si="1738"/>
        <v>0</v>
      </c>
      <c r="AN1425" s="167">
        <f t="shared" si="1738"/>
        <v>0</v>
      </c>
      <c r="AO1425" s="167">
        <f t="shared" si="1738"/>
        <v>0</v>
      </c>
      <c r="AP1425" s="167">
        <f t="shared" si="1738"/>
        <v>0</v>
      </c>
      <c r="AQ1425" s="167">
        <f t="shared" si="1738"/>
        <v>0</v>
      </c>
      <c r="AR1425" s="167">
        <f t="shared" si="1738"/>
        <v>0</v>
      </c>
      <c r="AS1425" s="167">
        <f t="shared" si="1738"/>
        <v>0</v>
      </c>
      <c r="AT1425" s="167">
        <f t="shared" si="1738"/>
        <v>0</v>
      </c>
      <c r="AU1425" s="167">
        <f t="shared" si="1738"/>
        <v>0</v>
      </c>
      <c r="AV1425" s="167">
        <f t="shared" si="1738"/>
        <v>0</v>
      </c>
      <c r="AW1425" s="167">
        <f t="shared" si="1738"/>
        <v>0</v>
      </c>
      <c r="AX1425" s="167">
        <f t="shared" si="1738"/>
        <v>0</v>
      </c>
      <c r="AY1425" s="167">
        <f t="shared" si="1738"/>
        <v>0</v>
      </c>
      <c r="AZ1425" s="167">
        <f t="shared" si="1738"/>
        <v>0</v>
      </c>
      <c r="BA1425" s="167">
        <f t="shared" si="1738"/>
        <v>0</v>
      </c>
      <c r="BB1425" s="167">
        <f t="shared" si="1738"/>
        <v>0</v>
      </c>
      <c r="BC1425" s="167">
        <f t="shared" si="1738"/>
        <v>0</v>
      </c>
      <c r="BD1425" s="167">
        <f t="shared" si="1738"/>
        <v>0</v>
      </c>
      <c r="BE1425" s="167">
        <f t="shared" si="1738"/>
        <v>0</v>
      </c>
      <c r="BG1425" s="167"/>
    </row>
    <row r="1426" spans="1:62">
      <c r="A1426" s="93"/>
      <c r="B1426" s="94"/>
      <c r="C1426" s="324">
        <v>16</v>
      </c>
      <c r="D1426" s="832"/>
      <c r="E1426" s="833"/>
      <c r="F1426" s="833"/>
      <c r="G1426" s="834"/>
      <c r="H1426" s="49"/>
      <c r="I1426" s="50"/>
      <c r="J1426" s="866"/>
      <c r="K1426" s="867"/>
      <c r="L1426" s="51"/>
      <c r="M1426" s="52"/>
      <c r="N1426" s="52"/>
      <c r="O1426" s="52"/>
      <c r="P1426" s="52"/>
      <c r="Q1426" s="318">
        <f t="shared" si="1720"/>
        <v>0</v>
      </c>
      <c r="R1426" s="51"/>
      <c r="S1426" s="60"/>
      <c r="T1426" s="59"/>
      <c r="U1426" s="59"/>
      <c r="V1426" s="63"/>
      <c r="W1426" s="319">
        <f t="shared" si="1721"/>
        <v>0</v>
      </c>
      <c r="X1426" s="320">
        <f t="shared" si="1717"/>
        <v>0</v>
      </c>
      <c r="Y1426" s="325">
        <f t="shared" si="1724"/>
        <v>0</v>
      </c>
      <c r="Z1426" s="51"/>
      <c r="AA1426" s="334">
        <f t="shared" si="1725"/>
        <v>0</v>
      </c>
      <c r="AB1426" s="327" t="str">
        <f>IF(A1426="A","√",IF('Formulario 1'!$D$11=8,IF('Cuadro de Personal'!Q1426&gt;30,"E",IF(Y1426&gt;48,"E","√")),IF(Y1426&gt;48,"E","√")))</f>
        <v>√</v>
      </c>
      <c r="AC1426" s="1">
        <f t="shared" si="1722"/>
        <v>1</v>
      </c>
      <c r="AE1426" s="1" t="str">
        <f t="shared" si="1718"/>
        <v/>
      </c>
      <c r="AF1426" s="1">
        <f t="shared" si="1703"/>
        <v>0</v>
      </c>
      <c r="AG1426" s="1">
        <f t="shared" ca="1" si="1676"/>
        <v>25</v>
      </c>
      <c r="AH1426" s="1" t="str">
        <f t="shared" si="1704"/>
        <v/>
      </c>
      <c r="AI1426" s="1" t="str">
        <f t="shared" si="1705"/>
        <v/>
      </c>
      <c r="AJ1426" s="1" t="str">
        <f t="shared" si="1706"/>
        <v/>
      </c>
      <c r="AL1426" s="167">
        <f t="shared" ref="AL1426:BE1426" si="1739">+IF($AE1426="CC",SUMIF($R1426:$V1426,AL$9,$R1445:$V1445),0)</f>
        <v>0</v>
      </c>
      <c r="AM1426" s="167">
        <f t="shared" si="1739"/>
        <v>0</v>
      </c>
      <c r="AN1426" s="167">
        <f t="shared" si="1739"/>
        <v>0</v>
      </c>
      <c r="AO1426" s="167">
        <f t="shared" si="1739"/>
        <v>0</v>
      </c>
      <c r="AP1426" s="167">
        <f t="shared" si="1739"/>
        <v>0</v>
      </c>
      <c r="AQ1426" s="167">
        <f t="shared" si="1739"/>
        <v>0</v>
      </c>
      <c r="AR1426" s="167">
        <f t="shared" si="1739"/>
        <v>0</v>
      </c>
      <c r="AS1426" s="167">
        <f t="shared" si="1739"/>
        <v>0</v>
      </c>
      <c r="AT1426" s="167">
        <f t="shared" si="1739"/>
        <v>0</v>
      </c>
      <c r="AU1426" s="167">
        <f t="shared" si="1739"/>
        <v>0</v>
      </c>
      <c r="AV1426" s="167">
        <f t="shared" si="1739"/>
        <v>0</v>
      </c>
      <c r="AW1426" s="167">
        <f t="shared" si="1739"/>
        <v>0</v>
      </c>
      <c r="AX1426" s="167">
        <f t="shared" si="1739"/>
        <v>0</v>
      </c>
      <c r="AY1426" s="167">
        <f t="shared" si="1739"/>
        <v>0</v>
      </c>
      <c r="AZ1426" s="167">
        <f t="shared" si="1739"/>
        <v>0</v>
      </c>
      <c r="BA1426" s="167">
        <f t="shared" si="1739"/>
        <v>0</v>
      </c>
      <c r="BB1426" s="167">
        <f t="shared" si="1739"/>
        <v>0</v>
      </c>
      <c r="BC1426" s="167">
        <f t="shared" si="1739"/>
        <v>0</v>
      </c>
      <c r="BD1426" s="167">
        <f t="shared" si="1739"/>
        <v>0</v>
      </c>
      <c r="BE1426" s="167">
        <f t="shared" si="1739"/>
        <v>0</v>
      </c>
      <c r="BG1426" s="167"/>
    </row>
    <row r="1427" spans="1:62">
      <c r="A1427" s="93"/>
      <c r="B1427" s="94"/>
      <c r="C1427" s="324">
        <v>17</v>
      </c>
      <c r="D1427" s="832"/>
      <c r="E1427" s="833"/>
      <c r="F1427" s="833"/>
      <c r="G1427" s="834"/>
      <c r="H1427" s="49"/>
      <c r="I1427" s="50"/>
      <c r="J1427" s="866"/>
      <c r="K1427" s="867"/>
      <c r="L1427" s="51"/>
      <c r="M1427" s="52"/>
      <c r="N1427" s="52"/>
      <c r="O1427" s="52"/>
      <c r="P1427" s="52"/>
      <c r="Q1427" s="318">
        <f t="shared" si="1720"/>
        <v>0</v>
      </c>
      <c r="R1427" s="51"/>
      <c r="S1427" s="60"/>
      <c r="T1427" s="59"/>
      <c r="U1427" s="59"/>
      <c r="V1427" s="63"/>
      <c r="W1427" s="319">
        <f t="shared" si="1721"/>
        <v>0</v>
      </c>
      <c r="X1427" s="320">
        <f t="shared" si="1717"/>
        <v>0</v>
      </c>
      <c r="Y1427" s="325">
        <f t="shared" si="1724"/>
        <v>0</v>
      </c>
      <c r="Z1427" s="51"/>
      <c r="AA1427" s="334">
        <f t="shared" si="1725"/>
        <v>0</v>
      </c>
      <c r="AB1427" s="327" t="str">
        <f>IF(A1427="A","√",IF('Formulario 1'!$D$11=8,IF('Cuadro de Personal'!Q1427&gt;30,"E",IF(Y1427&gt;48,"E","√")),IF(Y1427&gt;48,"E","√")))</f>
        <v>√</v>
      </c>
      <c r="AC1427" s="1">
        <f t="shared" si="1722"/>
        <v>1</v>
      </c>
      <c r="AE1427" s="1" t="str">
        <f t="shared" si="1718"/>
        <v/>
      </c>
      <c r="AF1427" s="1">
        <f t="shared" si="1703"/>
        <v>0</v>
      </c>
      <c r="AG1427" s="1">
        <f t="shared" ca="1" si="1676"/>
        <v>25</v>
      </c>
      <c r="AH1427" s="1" t="str">
        <f t="shared" si="1704"/>
        <v/>
      </c>
      <c r="AI1427" s="1" t="str">
        <f t="shared" si="1705"/>
        <v/>
      </c>
      <c r="AJ1427" s="1" t="str">
        <f t="shared" si="1706"/>
        <v/>
      </c>
      <c r="AL1427" s="167">
        <f t="shared" ref="AL1427:BE1427" si="1740">+IF($AE1427="CC",SUMIF($R1427:$V1427,AL$9,$R1446:$V1446),0)</f>
        <v>0</v>
      </c>
      <c r="AM1427" s="167">
        <f t="shared" si="1740"/>
        <v>0</v>
      </c>
      <c r="AN1427" s="167">
        <f t="shared" si="1740"/>
        <v>0</v>
      </c>
      <c r="AO1427" s="167">
        <f t="shared" si="1740"/>
        <v>0</v>
      </c>
      <c r="AP1427" s="167">
        <f t="shared" si="1740"/>
        <v>0</v>
      </c>
      <c r="AQ1427" s="167">
        <f t="shared" si="1740"/>
        <v>0</v>
      </c>
      <c r="AR1427" s="167">
        <f t="shared" si="1740"/>
        <v>0</v>
      </c>
      <c r="AS1427" s="167">
        <f t="shared" si="1740"/>
        <v>0</v>
      </c>
      <c r="AT1427" s="167">
        <f t="shared" si="1740"/>
        <v>0</v>
      </c>
      <c r="AU1427" s="167">
        <f t="shared" si="1740"/>
        <v>0</v>
      </c>
      <c r="AV1427" s="167">
        <f t="shared" si="1740"/>
        <v>0</v>
      </c>
      <c r="AW1427" s="167">
        <f t="shared" si="1740"/>
        <v>0</v>
      </c>
      <c r="AX1427" s="167">
        <f t="shared" si="1740"/>
        <v>0</v>
      </c>
      <c r="AY1427" s="167">
        <f t="shared" si="1740"/>
        <v>0</v>
      </c>
      <c r="AZ1427" s="167">
        <f t="shared" si="1740"/>
        <v>0</v>
      </c>
      <c r="BA1427" s="167">
        <f t="shared" si="1740"/>
        <v>0</v>
      </c>
      <c r="BB1427" s="167">
        <f t="shared" si="1740"/>
        <v>0</v>
      </c>
      <c r="BC1427" s="167">
        <f t="shared" si="1740"/>
        <v>0</v>
      </c>
      <c r="BD1427" s="167">
        <f t="shared" si="1740"/>
        <v>0</v>
      </c>
      <c r="BE1427" s="167">
        <f t="shared" si="1740"/>
        <v>0</v>
      </c>
      <c r="BG1427" s="167"/>
    </row>
    <row r="1428" spans="1:62" ht="15.75" thickBot="1">
      <c r="A1428" s="95"/>
      <c r="B1428" s="96"/>
      <c r="C1428" s="328">
        <v>18</v>
      </c>
      <c r="D1428" s="858"/>
      <c r="E1428" s="859"/>
      <c r="F1428" s="859"/>
      <c r="G1428" s="860"/>
      <c r="H1428" s="53"/>
      <c r="I1428" s="54"/>
      <c r="J1428" s="861"/>
      <c r="K1428" s="862"/>
      <c r="L1428" s="55"/>
      <c r="M1428" s="56"/>
      <c r="N1428" s="56"/>
      <c r="O1428" s="56"/>
      <c r="P1428" s="56"/>
      <c r="Q1428" s="329">
        <f t="shared" si="1720"/>
        <v>0</v>
      </c>
      <c r="R1428" s="55"/>
      <c r="S1428" s="61"/>
      <c r="T1428" s="64"/>
      <c r="U1428" s="64"/>
      <c r="V1428" s="65"/>
      <c r="W1428" s="319">
        <f t="shared" si="1721"/>
        <v>0</v>
      </c>
      <c r="X1428" s="320">
        <f t="shared" si="1717"/>
        <v>0</v>
      </c>
      <c r="Y1428" s="330">
        <f t="shared" si="1724"/>
        <v>0</v>
      </c>
      <c r="Z1428" s="58"/>
      <c r="AA1428" s="335">
        <f t="shared" si="1725"/>
        <v>0</v>
      </c>
      <c r="AB1428" s="332" t="str">
        <f>IF(A1428="A","√",IF('Formulario 1'!$D$11=8,IF('Cuadro de Personal'!Q1428&gt;30,"E",IF(Y1428&gt;48,"E","√")),IF(Y1428&gt;48,"E","√")))</f>
        <v>√</v>
      </c>
      <c r="AC1428" s="1">
        <f t="shared" si="1722"/>
        <v>1</v>
      </c>
      <c r="AE1428" s="1" t="str">
        <f t="shared" si="1718"/>
        <v/>
      </c>
      <c r="AF1428" s="1">
        <f t="shared" si="1703"/>
        <v>0</v>
      </c>
      <c r="AG1428" s="1">
        <f t="shared" ca="1" si="1676"/>
        <v>25</v>
      </c>
      <c r="AH1428" s="1" t="str">
        <f t="shared" si="1704"/>
        <v/>
      </c>
      <c r="AI1428" s="1" t="str">
        <f t="shared" si="1705"/>
        <v/>
      </c>
      <c r="AJ1428" s="1" t="str">
        <f t="shared" si="1706"/>
        <v/>
      </c>
      <c r="AL1428" s="167">
        <f t="shared" ref="AL1428:BE1428" si="1741">+IF($AE1428="CC",SUMIF($R1428:$V1428,AL$9,$R1447:$V1447),0)</f>
        <v>0</v>
      </c>
      <c r="AM1428" s="167">
        <f t="shared" si="1741"/>
        <v>0</v>
      </c>
      <c r="AN1428" s="167">
        <f t="shared" si="1741"/>
        <v>0</v>
      </c>
      <c r="AO1428" s="167">
        <f t="shared" si="1741"/>
        <v>0</v>
      </c>
      <c r="AP1428" s="167">
        <f t="shared" si="1741"/>
        <v>0</v>
      </c>
      <c r="AQ1428" s="167">
        <f t="shared" si="1741"/>
        <v>0</v>
      </c>
      <c r="AR1428" s="167">
        <f t="shared" si="1741"/>
        <v>0</v>
      </c>
      <c r="AS1428" s="167">
        <f t="shared" si="1741"/>
        <v>0</v>
      </c>
      <c r="AT1428" s="167">
        <f t="shared" si="1741"/>
        <v>0</v>
      </c>
      <c r="AU1428" s="167">
        <f t="shared" si="1741"/>
        <v>0</v>
      </c>
      <c r="AV1428" s="167">
        <f t="shared" si="1741"/>
        <v>0</v>
      </c>
      <c r="AW1428" s="167">
        <f t="shared" si="1741"/>
        <v>0</v>
      </c>
      <c r="AX1428" s="167">
        <f t="shared" si="1741"/>
        <v>0</v>
      </c>
      <c r="AY1428" s="167">
        <f t="shared" si="1741"/>
        <v>0</v>
      </c>
      <c r="AZ1428" s="167">
        <f t="shared" si="1741"/>
        <v>0</v>
      </c>
      <c r="BA1428" s="167">
        <f t="shared" si="1741"/>
        <v>0</v>
      </c>
      <c r="BB1428" s="167">
        <f t="shared" si="1741"/>
        <v>0</v>
      </c>
      <c r="BC1428" s="167">
        <f t="shared" si="1741"/>
        <v>0</v>
      </c>
      <c r="BD1428" s="167">
        <f t="shared" si="1741"/>
        <v>0</v>
      </c>
      <c r="BE1428" s="167">
        <f t="shared" si="1741"/>
        <v>0</v>
      </c>
      <c r="BG1428" s="167"/>
    </row>
    <row r="1429" spans="1:62" s="285" customFormat="1" ht="15.75" thickBot="1">
      <c r="C1429" s="371"/>
      <c r="D1429" s="371"/>
      <c r="E1429" s="371"/>
      <c r="F1429" s="371"/>
      <c r="G1429" s="371"/>
      <c r="H1429" s="372"/>
      <c r="I1429" s="1013" t="s">
        <v>959</v>
      </c>
      <c r="J1429" s="1014"/>
      <c r="K1429" s="1015"/>
      <c r="L1429" s="373">
        <f t="shared" ref="L1429:S1429" si="1742">+SUM(L1411:L1428)-SUMIF($A1411:$A1428,"A",L1411:L1428)</f>
        <v>0</v>
      </c>
      <c r="M1429" s="374">
        <f t="shared" si="1742"/>
        <v>0</v>
      </c>
      <c r="N1429" s="374">
        <f t="shared" si="1742"/>
        <v>0</v>
      </c>
      <c r="O1429" s="374">
        <f t="shared" si="1742"/>
        <v>0</v>
      </c>
      <c r="P1429" s="374">
        <f t="shared" si="1742"/>
        <v>0</v>
      </c>
      <c r="Q1429" s="375">
        <f t="shared" si="1742"/>
        <v>0</v>
      </c>
      <c r="R1429" s="376">
        <f t="shared" si="1742"/>
        <v>0</v>
      </c>
      <c r="S1429" s="377">
        <f t="shared" si="1742"/>
        <v>0</v>
      </c>
      <c r="T1429" s="377">
        <f>+SUM(T1411:T1428)-SUMIF($A1411:$A1428,"A",T1411:T1428)</f>
        <v>0</v>
      </c>
      <c r="U1429" s="377">
        <f>+SUM(U1411:U1428)-SUMIF($A1411:$A1428,"A",U1411:U1428)</f>
        <v>0</v>
      </c>
      <c r="V1429" s="378">
        <f>+SUM(V1411:V1428)-SUMIF($A1411:$A1428,"A",V1411:V1428)</f>
        <v>0</v>
      </c>
      <c r="W1429" s="379">
        <f>+SUM(Q1429:V1429)</f>
        <v>0</v>
      </c>
      <c r="X1429" s="380">
        <f>+SUM(X1411:X1428)</f>
        <v>0</v>
      </c>
      <c r="Y1429" s="380">
        <f>+SUM(Y1411:Y1428)-SUMIF($A1411:$A1428,"A",Y1411:Y1428)</f>
        <v>0</v>
      </c>
      <c r="Z1429" s="381">
        <f>+SUM(Z1411:Z1428)</f>
        <v>0</v>
      </c>
      <c r="AA1429" s="378">
        <f>+SUM(AA1411:AA1428)-SUMIF($A1411:$A1428,"A",AA1411:AA1428)</f>
        <v>0</v>
      </c>
      <c r="AB1429" s="382" t="str">
        <f>IF($C1408="n.a.","√",IF(AND(Q1431="√",D1433=E1433,F1433=G1433),IF(B1430="Coordinador de Departamento: asignado",IF(AC1429=18,"√","Er"),IF(B1430="",IF(AC1429=18,"√","Er"),"Er")),"Er"))</f>
        <v>√</v>
      </c>
      <c r="AC1429" s="285">
        <f>+SUM(AC1411:AC1428)</f>
        <v>18</v>
      </c>
      <c r="AE1429" s="285" t="str">
        <f t="shared" si="1718"/>
        <v/>
      </c>
      <c r="AF1429" s="285">
        <f t="shared" si="1703"/>
        <v>1</v>
      </c>
      <c r="AG1429" s="285">
        <f t="shared" ca="1" si="1676"/>
        <v>26</v>
      </c>
      <c r="AH1429" s="285">
        <f t="shared" ca="1" si="1704"/>
        <v>26</v>
      </c>
      <c r="AI1429" s="285" t="str">
        <f t="shared" ca="1" si="1705"/>
        <v>CP26</v>
      </c>
      <c r="AJ1429" s="285" t="str">
        <f t="shared" si="1706"/>
        <v>√</v>
      </c>
      <c r="AL1429" s="383">
        <f t="shared" ref="AL1429:BE1429" si="1743">+IF($AE1429="CC",SUMIF($R1429:$V1429,AL$9,$R1448:$V1448),0)</f>
        <v>0</v>
      </c>
      <c r="AM1429" s="383">
        <f t="shared" si="1743"/>
        <v>0</v>
      </c>
      <c r="AN1429" s="383">
        <f t="shared" si="1743"/>
        <v>0</v>
      </c>
      <c r="AO1429" s="383">
        <f t="shared" si="1743"/>
        <v>0</v>
      </c>
      <c r="AP1429" s="383">
        <f t="shared" si="1743"/>
        <v>0</v>
      </c>
      <c r="AQ1429" s="383">
        <f t="shared" si="1743"/>
        <v>0</v>
      </c>
      <c r="AR1429" s="383">
        <f t="shared" si="1743"/>
        <v>0</v>
      </c>
      <c r="AS1429" s="383">
        <f t="shared" si="1743"/>
        <v>0</v>
      </c>
      <c r="AT1429" s="383">
        <f t="shared" si="1743"/>
        <v>0</v>
      </c>
      <c r="AU1429" s="383">
        <f t="shared" si="1743"/>
        <v>0</v>
      </c>
      <c r="AV1429" s="383">
        <f t="shared" si="1743"/>
        <v>0</v>
      </c>
      <c r="AW1429" s="383">
        <f t="shared" si="1743"/>
        <v>0</v>
      </c>
      <c r="AX1429" s="383">
        <f t="shared" si="1743"/>
        <v>0</v>
      </c>
      <c r="AY1429" s="383">
        <f t="shared" si="1743"/>
        <v>0</v>
      </c>
      <c r="AZ1429" s="383">
        <f t="shared" si="1743"/>
        <v>0</v>
      </c>
      <c r="BA1429" s="383">
        <f t="shared" si="1743"/>
        <v>0</v>
      </c>
      <c r="BB1429" s="383">
        <f t="shared" si="1743"/>
        <v>0</v>
      </c>
      <c r="BC1429" s="383">
        <f t="shared" si="1743"/>
        <v>0</v>
      </c>
      <c r="BD1429" s="383">
        <f t="shared" si="1743"/>
        <v>0</v>
      </c>
      <c r="BE1429" s="383">
        <f t="shared" si="1743"/>
        <v>0</v>
      </c>
      <c r="BH1429" s="384">
        <f>+X1429</f>
        <v>0</v>
      </c>
    </row>
    <row r="1430" spans="1:62" s="285" customFormat="1">
      <c r="B1430" s="1016" t="str">
        <f>IF($C1408="n.a.","",IF(LOOKUP(A1401,'Hoja de Cálculo'!$S$20:$S$45,'Hoja de Cálculo'!$AD$20:$AD$45)=0,"",IF(A1431="","Coordinador de Departamento: sin asignar","Coordinador de Departamento: asignado")))</f>
        <v/>
      </c>
      <c r="C1430" s="1017"/>
      <c r="D1430" s="1017"/>
      <c r="E1430" s="1017"/>
      <c r="F1430" s="1017"/>
      <c r="G1430" s="1018"/>
      <c r="I1430" s="1019" t="s">
        <v>954</v>
      </c>
      <c r="J1430" s="1020"/>
      <c r="K1430" s="1021"/>
      <c r="L1430" s="385">
        <f>IF($C1408="n.a.","n.a.",LOOKUP($A1401,'Hoja de Cálculo'!$S$20:$S$45,'Hoja de Cálculo'!W$20:W$45))</f>
        <v>0</v>
      </c>
      <c r="M1430" s="386">
        <f>IF($C1408="n.a.","n.a.",LOOKUP($A1401,'Hoja de Cálculo'!$S$20:$S$45,'Hoja de Cálculo'!X$20:X$45))</f>
        <v>0</v>
      </c>
      <c r="N1430" s="386">
        <f>IF($C1408="n.a.","n.a.",LOOKUP($A1401,'Hoja de Cálculo'!$S$20:$S$45,'Hoja de Cálculo'!Y$20:Y$45))</f>
        <v>0</v>
      </c>
      <c r="O1430" s="386">
        <f>IF($C1408="n.a.","n.a.",LOOKUP($A1401,'Hoja de Cálculo'!$S$20:$S$45,'Hoja de Cálculo'!Z$20:Z$45))</f>
        <v>0</v>
      </c>
      <c r="P1430" s="386">
        <f>IF($C1408="n.a.","n.a.",LOOKUP($A1401,'Hoja de Cálculo'!$S$20:$S$45,'Hoja de Cálculo'!AA$20:AA$45))</f>
        <v>0</v>
      </c>
      <c r="Q1430" s="387">
        <f>+SUM(L1430:P1430)</f>
        <v>0</v>
      </c>
      <c r="R1430" s="388" t="str">
        <f>+IF(R1410=2,LOOKUP($A1401,'Hoja de Cálculo'!$S$20:$S$45,'Hoja de Cálculo'!$AD$20:$AD$45),"")</f>
        <v/>
      </c>
      <c r="S1430" s="388" t="str">
        <f>+IF(S1410=2,LOOKUP($A1401,'Hoja de Cálculo'!$S$20:$S$45,'Hoja de Cálculo'!$AD$20:$AD$45),"")</f>
        <v/>
      </c>
      <c r="T1430" s="388" t="str">
        <f>+IF(T1410=2,LOOKUP($A1401,'Hoja de Cálculo'!$S$20:$S$45,'Hoja de Cálculo'!$AD$20:$AD$45),"")</f>
        <v/>
      </c>
      <c r="U1430" s="388" t="str">
        <f>+IF(U1410=2,LOOKUP($A1401,'Hoja de Cálculo'!$S$20:$S$45,'Hoja de Cálculo'!$AD$20:$AD$45),"")</f>
        <v/>
      </c>
      <c r="V1430" s="388" t="str">
        <f>+IF(V1410=2,LOOKUP($A1401,'Hoja de Cálculo'!$S$20:$S$45,'Hoja de Cálculo'!$AD$20:$AD$45),"")</f>
        <v/>
      </c>
      <c r="W1430" s="379"/>
      <c r="X1430" s="388"/>
      <c r="Y1430" s="388"/>
      <c r="Z1430" s="388"/>
      <c r="AA1430" s="388"/>
      <c r="AE1430" s="285" t="str">
        <f t="shared" si="1718"/>
        <v/>
      </c>
      <c r="AF1430" s="285">
        <f t="shared" ref="AF1430:AF1456" si="1744">+IF(Z1513="Hoja de Cálculo",1,0)</f>
        <v>0</v>
      </c>
      <c r="AG1430" s="285">
        <f t="shared" ca="1" si="1676"/>
        <v>26</v>
      </c>
      <c r="AH1430" s="285" t="str">
        <f t="shared" si="1704"/>
        <v/>
      </c>
      <c r="AI1430" s="285" t="str">
        <f t="shared" si="1705"/>
        <v/>
      </c>
      <c r="AJ1430" s="285" t="str">
        <f t="shared" si="1706"/>
        <v/>
      </c>
      <c r="AL1430" s="383">
        <f t="shared" ref="AL1430:BE1430" si="1745">+IF($AE1430="CC",SUMIF($R1430:$V1430,AL$9,$R1449:$V1449),0)</f>
        <v>0</v>
      </c>
      <c r="AM1430" s="383">
        <f t="shared" si="1745"/>
        <v>0</v>
      </c>
      <c r="AN1430" s="383">
        <f t="shared" si="1745"/>
        <v>0</v>
      </c>
      <c r="AO1430" s="383">
        <f t="shared" si="1745"/>
        <v>0</v>
      </c>
      <c r="AP1430" s="383">
        <f t="shared" si="1745"/>
        <v>0</v>
      </c>
      <c r="AQ1430" s="383">
        <f t="shared" si="1745"/>
        <v>0</v>
      </c>
      <c r="AR1430" s="383">
        <f t="shared" si="1745"/>
        <v>0</v>
      </c>
      <c r="AS1430" s="383">
        <f t="shared" si="1745"/>
        <v>0</v>
      </c>
      <c r="AT1430" s="383">
        <f t="shared" si="1745"/>
        <v>0</v>
      </c>
      <c r="AU1430" s="383">
        <f t="shared" si="1745"/>
        <v>0</v>
      </c>
      <c r="AV1430" s="383">
        <f t="shared" si="1745"/>
        <v>0</v>
      </c>
      <c r="AW1430" s="383">
        <f t="shared" si="1745"/>
        <v>0</v>
      </c>
      <c r="AX1430" s="383">
        <f t="shared" si="1745"/>
        <v>0</v>
      </c>
      <c r="AY1430" s="383">
        <f t="shared" si="1745"/>
        <v>0</v>
      </c>
      <c r="AZ1430" s="383">
        <f t="shared" si="1745"/>
        <v>0</v>
      </c>
      <c r="BA1430" s="383">
        <f t="shared" si="1745"/>
        <v>0</v>
      </c>
      <c r="BB1430" s="383">
        <f t="shared" si="1745"/>
        <v>0</v>
      </c>
      <c r="BC1430" s="383">
        <f t="shared" si="1745"/>
        <v>0</v>
      </c>
      <c r="BD1430" s="383">
        <f t="shared" si="1745"/>
        <v>0</v>
      </c>
      <c r="BE1430" s="383">
        <f t="shared" si="1745"/>
        <v>0</v>
      </c>
    </row>
    <row r="1431" spans="1:62" s="285" customFormat="1" ht="15.75" thickBot="1">
      <c r="A1431" s="371" t="str">
        <f>+IF(R1431="√",1,IF(S1431="√",1,IF(T1431="√",1,IF(U1431="√",1,IF(V1431="√",1,"")))))</f>
        <v/>
      </c>
      <c r="B1431" s="1022" t="str">
        <f>+IF('Formulario 1'!$E$60=2,"",IF(OR(C1408="Educación Física",C1408="Educación Musical",C1408="Educación Religiosa",C1408="Informática Educativa"),IF(D1433=E1433,"Lecciones de Taller Prevocacional asignadas",IF(D1433&gt;E1433,"Lecciones de Taller Prevocacional sin asignar","Lecciones de Taller Prevocacional sobreasignadas")),""))</f>
        <v/>
      </c>
      <c r="C1431" s="1023"/>
      <c r="D1431" s="1023"/>
      <c r="E1431" s="1023"/>
      <c r="F1431" s="1023"/>
      <c r="G1431" s="1024"/>
      <c r="H1431" s="371"/>
      <c r="I1431" s="1025" t="s">
        <v>937</v>
      </c>
      <c r="J1431" s="1026"/>
      <c r="K1431" s="1027" t="s">
        <v>938</v>
      </c>
      <c r="L1431" s="389" t="str">
        <f>IF(L1430="n.a.","n.a.",IF(L1429&gt;L1430,"E",IF(L1429&lt;L1430,"S","√")))</f>
        <v>√</v>
      </c>
      <c r="M1431" s="390" t="str">
        <f>IF(M1430="n.a.","n.a.",IF(M1429&gt;M1430,"E",IF(M1429&lt;M1430,"S","√")))</f>
        <v>√</v>
      </c>
      <c r="N1431" s="390" t="str">
        <f>IF(N1430="n.a.","n.a.",IF(N1429&gt;N1430,"E",IF(N1429&lt;N1430,"S","√")))</f>
        <v>√</v>
      </c>
      <c r="O1431" s="390" t="str">
        <f>IF(O1430="n.a.","n.a.",IF(O1429&gt;O1430,"E",IF(O1429&lt;O1430,"S","√")))</f>
        <v>√</v>
      </c>
      <c r="P1431" s="390" t="str">
        <f>IF(P1430="n.a.","n.a.",IF(P1429&gt;P1430,"E",IF(P1429&lt;P1430,"S","√")))</f>
        <v>√</v>
      </c>
      <c r="Q1431" s="391" t="str">
        <f>IF($C1408="n.a.","n.a.",IF(L1431="√",IF(M1431="√",IF(N1431="√",IF(O1431="√",IF(P1431="√","√","Er"),"Er"),"Er"),"Er"),"Er"))</f>
        <v>√</v>
      </c>
      <c r="R1431" s="392" t="str">
        <f>IF(R1410=2,IF(R1429&gt;R1430,"E",IF(R1429&lt;R1430,"S","√")),"")</f>
        <v/>
      </c>
      <c r="S1431" s="392" t="str">
        <f>IF(S1410=2,IF(S1429&gt;S1430,"E",IF(S1429&lt;S1430,"S","√")),"")</f>
        <v/>
      </c>
      <c r="T1431" s="392" t="str">
        <f>IF(T1410=2,IF(T1429&gt;T1430,"E",IF(T1429&lt;T1430,"S","√")),"")</f>
        <v/>
      </c>
      <c r="U1431" s="392" t="str">
        <f>IF(U1410=2,IF(U1429&gt;U1430,"E",IF(U1429&lt;U1430,"S","√")),"")</f>
        <v/>
      </c>
      <c r="V1431" s="392" t="str">
        <f>IF(V1410=2,IF(V1429&gt;V1430,"E",IF(V1429&lt;V1430,"S","√")),"")</f>
        <v/>
      </c>
      <c r="X1431" s="383"/>
      <c r="AE1431" s="285" t="str">
        <f t="shared" si="1718"/>
        <v/>
      </c>
      <c r="AF1431" s="285">
        <f t="shared" si="1744"/>
        <v>0</v>
      </c>
      <c r="AG1431" s="285">
        <f t="shared" ca="1" si="1676"/>
        <v>26</v>
      </c>
      <c r="AH1431" s="285" t="str">
        <f t="shared" si="1704"/>
        <v/>
      </c>
      <c r="AI1431" s="285" t="str">
        <f t="shared" si="1705"/>
        <v/>
      </c>
      <c r="AJ1431" s="285" t="str">
        <f t="shared" si="1706"/>
        <v/>
      </c>
      <c r="AL1431" s="383">
        <f t="shared" ref="AL1431:BE1431" si="1746">+IF($AE1431="CC",SUMIF($R1431:$V1431,AL$9,$R1450:$V1450),0)</f>
        <v>0</v>
      </c>
      <c r="AM1431" s="383">
        <f t="shared" si="1746"/>
        <v>0</v>
      </c>
      <c r="AN1431" s="383">
        <f t="shared" si="1746"/>
        <v>0</v>
      </c>
      <c r="AO1431" s="383">
        <f t="shared" si="1746"/>
        <v>0</v>
      </c>
      <c r="AP1431" s="383">
        <f t="shared" si="1746"/>
        <v>0</v>
      </c>
      <c r="AQ1431" s="383">
        <f t="shared" si="1746"/>
        <v>0</v>
      </c>
      <c r="AR1431" s="383">
        <f t="shared" si="1746"/>
        <v>0</v>
      </c>
      <c r="AS1431" s="383">
        <f t="shared" si="1746"/>
        <v>0</v>
      </c>
      <c r="AT1431" s="383">
        <f t="shared" si="1746"/>
        <v>0</v>
      </c>
      <c r="AU1431" s="383">
        <f t="shared" si="1746"/>
        <v>0</v>
      </c>
      <c r="AV1431" s="383">
        <f t="shared" si="1746"/>
        <v>0</v>
      </c>
      <c r="AW1431" s="383">
        <f t="shared" si="1746"/>
        <v>0</v>
      </c>
      <c r="AX1431" s="383">
        <f t="shared" si="1746"/>
        <v>0</v>
      </c>
      <c r="AY1431" s="383">
        <f t="shared" si="1746"/>
        <v>0</v>
      </c>
      <c r="AZ1431" s="383">
        <f t="shared" si="1746"/>
        <v>0</v>
      </c>
      <c r="BA1431" s="383">
        <f t="shared" si="1746"/>
        <v>0</v>
      </c>
      <c r="BB1431" s="383">
        <f t="shared" si="1746"/>
        <v>0</v>
      </c>
      <c r="BC1431" s="383">
        <f t="shared" si="1746"/>
        <v>0</v>
      </c>
      <c r="BD1431" s="383">
        <f t="shared" si="1746"/>
        <v>0</v>
      </c>
      <c r="BE1431" s="383">
        <f t="shared" si="1746"/>
        <v>0</v>
      </c>
    </row>
    <row r="1432" spans="1:62" s="285" customFormat="1" ht="15.75" customHeight="1" thickBot="1">
      <c r="A1432" s="371"/>
      <c r="B1432" s="1028" t="str">
        <f>+IF('Formulario 1'!$E$64=2,"",IF('Cuadro de Personal'!F1433=0,"",IF('Cuadro de Personal'!F1433&lt;'Cuadro de Personal'!G1433,"Lecciones de TIE sobreasignadas",IF('Cuadro de Personal'!F1433&gt;'Cuadro de Personal'!G1433,"Lecciones de TIE sin asignar","Lecciones de TIE asignadas -√-"))))</f>
        <v/>
      </c>
      <c r="C1432" s="1029"/>
      <c r="D1432" s="1029"/>
      <c r="E1432" s="1029"/>
      <c r="F1432" s="1029"/>
      <c r="G1432" s="1030"/>
      <c r="H1432" s="371"/>
      <c r="I1432" s="393"/>
      <c r="J1432" s="393"/>
      <c r="K1432" s="393"/>
      <c r="L1432" s="392"/>
      <c r="M1432" s="392"/>
      <c r="N1432" s="392"/>
      <c r="O1432" s="392"/>
      <c r="P1432" s="392"/>
      <c r="Q1432" s="392"/>
      <c r="R1432" s="392"/>
      <c r="T1432" s="1031" t="str">
        <f>+IF((Q1430-Z1429)&gt;-1,"Lecciones sin asignar en propiedad:","Exceso de lecciones asignadas en propiedad:")</f>
        <v>Lecciones sin asignar en propiedad:</v>
      </c>
      <c r="U1432" s="1032"/>
      <c r="V1432" s="1032"/>
      <c r="W1432" s="1032"/>
      <c r="X1432" s="1032"/>
      <c r="Y1432" s="1032"/>
      <c r="Z1432" s="1032"/>
      <c r="AA1432" s="394">
        <f>+Q1430-Z1429</f>
        <v>0</v>
      </c>
      <c r="AE1432" s="285" t="str">
        <f t="shared" si="1718"/>
        <v/>
      </c>
      <c r="AF1432" s="285">
        <f t="shared" si="1744"/>
        <v>0</v>
      </c>
      <c r="AG1432" s="285">
        <f t="shared" ca="1" si="1676"/>
        <v>26</v>
      </c>
      <c r="AH1432" s="285" t="str">
        <f t="shared" si="1704"/>
        <v/>
      </c>
      <c r="AI1432" s="285" t="str">
        <f t="shared" si="1705"/>
        <v/>
      </c>
      <c r="AJ1432" s="285" t="str">
        <f t="shared" si="1706"/>
        <v/>
      </c>
      <c r="AL1432" s="383">
        <f t="shared" ref="AL1432:BE1432" si="1747">+IF($AE1432="CC",SUMIF($R1432:$V1432,AL$9,$R1451:$V1451),0)</f>
        <v>0</v>
      </c>
      <c r="AM1432" s="383">
        <f t="shared" si="1747"/>
        <v>0</v>
      </c>
      <c r="AN1432" s="383">
        <f t="shared" si="1747"/>
        <v>0</v>
      </c>
      <c r="AO1432" s="383">
        <f t="shared" si="1747"/>
        <v>0</v>
      </c>
      <c r="AP1432" s="383">
        <f t="shared" si="1747"/>
        <v>0</v>
      </c>
      <c r="AQ1432" s="383">
        <f t="shared" si="1747"/>
        <v>0</v>
      </c>
      <c r="AR1432" s="383">
        <f t="shared" si="1747"/>
        <v>0</v>
      </c>
      <c r="AS1432" s="383">
        <f t="shared" si="1747"/>
        <v>0</v>
      </c>
      <c r="AT1432" s="383">
        <f t="shared" si="1747"/>
        <v>0</v>
      </c>
      <c r="AU1432" s="383">
        <f t="shared" si="1747"/>
        <v>0</v>
      </c>
      <c r="AV1432" s="383">
        <f t="shared" si="1747"/>
        <v>0</v>
      </c>
      <c r="AW1432" s="383">
        <f t="shared" si="1747"/>
        <v>0</v>
      </c>
      <c r="AX1432" s="383">
        <f t="shared" si="1747"/>
        <v>0</v>
      </c>
      <c r="AY1432" s="383">
        <f t="shared" si="1747"/>
        <v>0</v>
      </c>
      <c r="AZ1432" s="383">
        <f t="shared" si="1747"/>
        <v>0</v>
      </c>
      <c r="BA1432" s="383">
        <f t="shared" si="1747"/>
        <v>0</v>
      </c>
      <c r="BB1432" s="383">
        <f t="shared" si="1747"/>
        <v>0</v>
      </c>
      <c r="BC1432" s="383">
        <f t="shared" si="1747"/>
        <v>0</v>
      </c>
      <c r="BD1432" s="383">
        <f t="shared" si="1747"/>
        <v>0</v>
      </c>
      <c r="BE1432" s="383">
        <f t="shared" si="1747"/>
        <v>0</v>
      </c>
      <c r="BJ1432" s="285">
        <f>+IF(OR(B1432="",B1432="Lecciones de TIE asignadas -√-"),1,0)</f>
        <v>1</v>
      </c>
    </row>
    <row r="1433" spans="1:62" s="285" customFormat="1" ht="15.75" thickBot="1">
      <c r="A1433" s="371"/>
      <c r="C1433" s="395"/>
      <c r="D1433" s="176">
        <f>IF($C1408="n.a.","n.a.",LOOKUP($A1401,'Hoja de Cálculo'!$S$20:$S$45,'Hoja de Cálculo'!AB$20:AB$45))</f>
        <v>0</v>
      </c>
      <c r="E1433" s="177">
        <f>+IF(R1410=12,R1429,IF(S1410=12,S1429,IF(T1410=12,T1429,IF(U1410=12,U1429,IF(V1410=12,V1429,0)))))</f>
        <v>0</v>
      </c>
      <c r="F1433" s="186">
        <f>IF($C1408="n.a.",0,LOOKUP($A1401,'Hoja de Cálculo'!$S$20:$S$45,'Hoja de Cálculo'!$AL$20:$AL$45))</f>
        <v>0</v>
      </c>
      <c r="G1433" s="177">
        <f>+IF(R1410=9,R1429,0)+IF(S1410=9,S1429,0)+IF(T1410=9,T1429,0)+IF(U1410=9,U1429,0)+IF(V1410=9,V1429,0)</f>
        <v>0</v>
      </c>
      <c r="H1433" s="371"/>
      <c r="I1433" s="393"/>
      <c r="J1433" s="393"/>
      <c r="K1433" s="393"/>
      <c r="L1433" s="392"/>
      <c r="M1433" s="392"/>
      <c r="N1433" s="392"/>
      <c r="O1433" s="392"/>
      <c r="P1433" s="392"/>
      <c r="Q1433" s="1033" t="str">
        <f>IF(AA1432&lt;0,IF(AA1433="","Exceso de lecciones en propiedad asignadas en lecciones Co-curriculares","Exceso de lecciones en propiedad sin asignar:"),"")</f>
        <v/>
      </c>
      <c r="R1433" s="1034"/>
      <c r="S1433" s="1034"/>
      <c r="T1433" s="1034"/>
      <c r="U1433" s="1034"/>
      <c r="V1433" s="1034"/>
      <c r="W1433" s="1034"/>
      <c r="X1433" s="1034"/>
      <c r="Y1433" s="1034"/>
      <c r="Z1433" s="1034"/>
      <c r="AA1433" s="396" t="str">
        <f>+IF(AA1432&lt;0,IF(W1429&gt;=Z1429,"",W1429-Z1429),"")</f>
        <v/>
      </c>
      <c r="AE1433" s="285" t="str">
        <f t="shared" si="1718"/>
        <v/>
      </c>
      <c r="AF1433" s="285">
        <f t="shared" si="1744"/>
        <v>0</v>
      </c>
      <c r="AG1433" s="285">
        <f t="shared" ca="1" si="1676"/>
        <v>26</v>
      </c>
      <c r="AH1433" s="285" t="str">
        <f t="shared" si="1704"/>
        <v/>
      </c>
      <c r="AI1433" s="285" t="str">
        <f t="shared" si="1705"/>
        <v/>
      </c>
      <c r="AJ1433" s="285" t="str">
        <f t="shared" si="1706"/>
        <v/>
      </c>
      <c r="AL1433" s="383">
        <f t="shared" ref="AL1433:BE1433" si="1748">+IF($AE1433="CC",SUMIF($R1433:$V1433,AL$9,$R1452:$V1452),0)</f>
        <v>0</v>
      </c>
      <c r="AM1433" s="383">
        <f t="shared" si="1748"/>
        <v>0</v>
      </c>
      <c r="AN1433" s="383">
        <f t="shared" si="1748"/>
        <v>0</v>
      </c>
      <c r="AO1433" s="383">
        <f t="shared" si="1748"/>
        <v>0</v>
      </c>
      <c r="AP1433" s="383">
        <f t="shared" si="1748"/>
        <v>0</v>
      </c>
      <c r="AQ1433" s="383">
        <f t="shared" si="1748"/>
        <v>0</v>
      </c>
      <c r="AR1433" s="383">
        <f t="shared" si="1748"/>
        <v>0</v>
      </c>
      <c r="AS1433" s="383">
        <f t="shared" si="1748"/>
        <v>0</v>
      </c>
      <c r="AT1433" s="383">
        <f t="shared" si="1748"/>
        <v>0</v>
      </c>
      <c r="AU1433" s="383">
        <f t="shared" si="1748"/>
        <v>0</v>
      </c>
      <c r="AV1433" s="383">
        <f t="shared" si="1748"/>
        <v>0</v>
      </c>
      <c r="AW1433" s="383">
        <f t="shared" si="1748"/>
        <v>0</v>
      </c>
      <c r="AX1433" s="383">
        <f t="shared" si="1748"/>
        <v>0</v>
      </c>
      <c r="AY1433" s="383">
        <f t="shared" si="1748"/>
        <v>0</v>
      </c>
      <c r="AZ1433" s="383">
        <f t="shared" si="1748"/>
        <v>0</v>
      </c>
      <c r="BA1433" s="383">
        <f t="shared" si="1748"/>
        <v>0</v>
      </c>
      <c r="BB1433" s="383">
        <f t="shared" si="1748"/>
        <v>0</v>
      </c>
      <c r="BC1433" s="383">
        <f t="shared" si="1748"/>
        <v>0</v>
      </c>
      <c r="BD1433" s="383">
        <f t="shared" si="1748"/>
        <v>0</v>
      </c>
      <c r="BE1433" s="383">
        <f t="shared" si="1748"/>
        <v>0</v>
      </c>
      <c r="BG1433" s="383">
        <f>+IF(AA1433&lt;0,-AA1433,0)</f>
        <v>0</v>
      </c>
    </row>
    <row r="1434" spans="1:62" s="285" customFormat="1" ht="15.75" thickBot="1">
      <c r="C1434" s="395"/>
      <c r="D1434" s="395"/>
      <c r="E1434" s="395"/>
      <c r="F1434" s="395"/>
      <c r="G1434" s="395"/>
      <c r="X1434" s="383"/>
      <c r="AE1434" s="285" t="str">
        <f t="shared" si="1718"/>
        <v/>
      </c>
      <c r="AF1434" s="285">
        <f t="shared" si="1744"/>
        <v>0</v>
      </c>
      <c r="AG1434" s="285">
        <f t="shared" ca="1" si="1676"/>
        <v>26</v>
      </c>
      <c r="AH1434" s="285" t="str">
        <f t="shared" si="1704"/>
        <v/>
      </c>
      <c r="AI1434" s="285" t="str">
        <f t="shared" si="1705"/>
        <v/>
      </c>
      <c r="AJ1434" s="285" t="str">
        <f t="shared" si="1706"/>
        <v/>
      </c>
      <c r="AL1434" s="383">
        <f t="shared" ref="AL1434:BE1434" si="1749">+IF($AE1434="CC",SUMIF($R1434:$V1434,AL$9,$R1453:$V1453),0)</f>
        <v>0</v>
      </c>
      <c r="AM1434" s="383">
        <f t="shared" si="1749"/>
        <v>0</v>
      </c>
      <c r="AN1434" s="383">
        <f t="shared" si="1749"/>
        <v>0</v>
      </c>
      <c r="AO1434" s="383">
        <f t="shared" si="1749"/>
        <v>0</v>
      </c>
      <c r="AP1434" s="383">
        <f t="shared" si="1749"/>
        <v>0</v>
      </c>
      <c r="AQ1434" s="383">
        <f t="shared" si="1749"/>
        <v>0</v>
      </c>
      <c r="AR1434" s="383">
        <f t="shared" si="1749"/>
        <v>0</v>
      </c>
      <c r="AS1434" s="383">
        <f t="shared" si="1749"/>
        <v>0</v>
      </c>
      <c r="AT1434" s="383">
        <f t="shared" si="1749"/>
        <v>0</v>
      </c>
      <c r="AU1434" s="383">
        <f t="shared" si="1749"/>
        <v>0</v>
      </c>
      <c r="AV1434" s="383">
        <f t="shared" si="1749"/>
        <v>0</v>
      </c>
      <c r="AW1434" s="383">
        <f t="shared" si="1749"/>
        <v>0</v>
      </c>
      <c r="AX1434" s="383">
        <f t="shared" si="1749"/>
        <v>0</v>
      </c>
      <c r="AY1434" s="383">
        <f t="shared" si="1749"/>
        <v>0</v>
      </c>
      <c r="AZ1434" s="383">
        <f t="shared" si="1749"/>
        <v>0</v>
      </c>
      <c r="BA1434" s="383">
        <f t="shared" si="1749"/>
        <v>0</v>
      </c>
      <c r="BB1434" s="383">
        <f t="shared" si="1749"/>
        <v>0</v>
      </c>
      <c r="BC1434" s="383">
        <f t="shared" si="1749"/>
        <v>0</v>
      </c>
      <c r="BD1434" s="383">
        <f t="shared" si="1749"/>
        <v>0</v>
      </c>
      <c r="BE1434" s="383">
        <f t="shared" si="1749"/>
        <v>0</v>
      </c>
    </row>
    <row r="1435" spans="1:62" s="285" customFormat="1">
      <c r="C1435" s="1035" t="s">
        <v>939</v>
      </c>
      <c r="D1435" s="1036"/>
      <c r="E1435" s="1036"/>
      <c r="F1435" s="397"/>
      <c r="G1435" s="397"/>
      <c r="H1435" s="397"/>
      <c r="I1435" s="397"/>
      <c r="J1435" s="397"/>
      <c r="K1435" s="397"/>
      <c r="L1435" s="397"/>
      <c r="M1435" s="397"/>
      <c r="N1435" s="397"/>
      <c r="O1435" s="397"/>
      <c r="P1435" s="397"/>
      <c r="Q1435" s="397"/>
      <c r="R1435" s="397"/>
      <c r="S1435" s="397"/>
      <c r="T1435" s="397"/>
      <c r="U1435" s="397"/>
      <c r="V1435" s="397"/>
      <c r="W1435" s="397"/>
      <c r="X1435" s="398"/>
      <c r="Y1435" s="397"/>
      <c r="Z1435" s="397"/>
      <c r="AA1435" s="399"/>
      <c r="AE1435" s="285" t="str">
        <f t="shared" si="1718"/>
        <v/>
      </c>
      <c r="AF1435" s="285">
        <f t="shared" si="1744"/>
        <v>0</v>
      </c>
      <c r="AG1435" s="285">
        <f t="shared" ca="1" si="1676"/>
        <v>26</v>
      </c>
      <c r="AH1435" s="285" t="str">
        <f t="shared" si="1704"/>
        <v/>
      </c>
      <c r="AI1435" s="285" t="str">
        <f t="shared" si="1705"/>
        <v/>
      </c>
      <c r="AJ1435" s="285" t="str">
        <f t="shared" si="1706"/>
        <v/>
      </c>
      <c r="AL1435" s="383">
        <f t="shared" ref="AL1435:BE1435" si="1750">+IF($AE1435="CC",SUMIF($R1435:$V1435,AL$9,$R1454:$V1454),0)</f>
        <v>0</v>
      </c>
      <c r="AM1435" s="383">
        <f t="shared" si="1750"/>
        <v>0</v>
      </c>
      <c r="AN1435" s="383">
        <f t="shared" si="1750"/>
        <v>0</v>
      </c>
      <c r="AO1435" s="383">
        <f t="shared" si="1750"/>
        <v>0</v>
      </c>
      <c r="AP1435" s="383">
        <f t="shared" si="1750"/>
        <v>0</v>
      </c>
      <c r="AQ1435" s="383">
        <f t="shared" si="1750"/>
        <v>0</v>
      </c>
      <c r="AR1435" s="383">
        <f t="shared" si="1750"/>
        <v>0</v>
      </c>
      <c r="AS1435" s="383">
        <f t="shared" si="1750"/>
        <v>0</v>
      </c>
      <c r="AT1435" s="383">
        <f t="shared" si="1750"/>
        <v>0</v>
      </c>
      <c r="AU1435" s="383">
        <f t="shared" si="1750"/>
        <v>0</v>
      </c>
      <c r="AV1435" s="383">
        <f t="shared" si="1750"/>
        <v>0</v>
      </c>
      <c r="AW1435" s="383">
        <f t="shared" si="1750"/>
        <v>0</v>
      </c>
      <c r="AX1435" s="383">
        <f t="shared" si="1750"/>
        <v>0</v>
      </c>
      <c r="AY1435" s="383">
        <f t="shared" si="1750"/>
        <v>0</v>
      </c>
      <c r="AZ1435" s="383">
        <f t="shared" si="1750"/>
        <v>0</v>
      </c>
      <c r="BA1435" s="383">
        <f t="shared" si="1750"/>
        <v>0</v>
      </c>
      <c r="BB1435" s="383">
        <f t="shared" si="1750"/>
        <v>0</v>
      </c>
      <c r="BC1435" s="383">
        <f t="shared" si="1750"/>
        <v>0</v>
      </c>
      <c r="BD1435" s="383">
        <f t="shared" si="1750"/>
        <v>0</v>
      </c>
      <c r="BE1435" s="383">
        <f t="shared" si="1750"/>
        <v>0</v>
      </c>
    </row>
    <row r="1436" spans="1:62" s="285" customFormat="1">
      <c r="C1436" s="1037" t="s">
        <v>1921</v>
      </c>
      <c r="D1436" s="1038"/>
      <c r="E1436" s="1038"/>
      <c r="F1436" s="1038"/>
      <c r="G1436" s="1038"/>
      <c r="H1436" s="1038"/>
      <c r="I1436" s="1038"/>
      <c r="J1436" s="1038"/>
      <c r="K1436" s="1038"/>
      <c r="L1436" s="1038"/>
      <c r="M1436" s="1038"/>
      <c r="N1436" s="1038"/>
      <c r="O1436" s="1038"/>
      <c r="P1436" s="1038"/>
      <c r="Q1436" s="1038"/>
      <c r="R1436" s="1038"/>
      <c r="S1436" s="1038"/>
      <c r="T1436" s="1038"/>
      <c r="U1436" s="1038"/>
      <c r="V1436" s="1038"/>
      <c r="W1436" s="1038"/>
      <c r="X1436" s="1038"/>
      <c r="Y1436" s="1038"/>
      <c r="Z1436" s="1038"/>
      <c r="AA1436" s="1039"/>
      <c r="AE1436" s="285" t="str">
        <f t="shared" si="1718"/>
        <v/>
      </c>
      <c r="AF1436" s="285">
        <f t="shared" si="1744"/>
        <v>0</v>
      </c>
      <c r="AG1436" s="285">
        <f t="shared" ca="1" si="1676"/>
        <v>26</v>
      </c>
      <c r="AH1436" s="285" t="str">
        <f t="shared" si="1704"/>
        <v/>
      </c>
      <c r="AI1436" s="285" t="str">
        <f t="shared" si="1705"/>
        <v/>
      </c>
      <c r="AJ1436" s="285" t="str">
        <f t="shared" si="1706"/>
        <v/>
      </c>
      <c r="AL1436" s="383">
        <f t="shared" ref="AL1436:BE1436" si="1751">+IF($AE1436="CC",SUMIF($R1436:$V1436,AL$9,$R1455:$V1455),0)</f>
        <v>0</v>
      </c>
      <c r="AM1436" s="383">
        <f t="shared" si="1751"/>
        <v>0</v>
      </c>
      <c r="AN1436" s="383">
        <f t="shared" si="1751"/>
        <v>0</v>
      </c>
      <c r="AO1436" s="383">
        <f t="shared" si="1751"/>
        <v>0</v>
      </c>
      <c r="AP1436" s="383">
        <f t="shared" si="1751"/>
        <v>0</v>
      </c>
      <c r="AQ1436" s="383">
        <f t="shared" si="1751"/>
        <v>0</v>
      </c>
      <c r="AR1436" s="383">
        <f t="shared" si="1751"/>
        <v>0</v>
      </c>
      <c r="AS1436" s="383">
        <f t="shared" si="1751"/>
        <v>0</v>
      </c>
      <c r="AT1436" s="383">
        <f t="shared" si="1751"/>
        <v>0</v>
      </c>
      <c r="AU1436" s="383">
        <f t="shared" si="1751"/>
        <v>0</v>
      </c>
      <c r="AV1436" s="383">
        <f t="shared" si="1751"/>
        <v>0</v>
      </c>
      <c r="AW1436" s="383">
        <f t="shared" si="1751"/>
        <v>0</v>
      </c>
      <c r="AX1436" s="383">
        <f t="shared" si="1751"/>
        <v>0</v>
      </c>
      <c r="AY1436" s="383">
        <f t="shared" si="1751"/>
        <v>0</v>
      </c>
      <c r="AZ1436" s="383">
        <f t="shared" si="1751"/>
        <v>0</v>
      </c>
      <c r="BA1436" s="383">
        <f t="shared" si="1751"/>
        <v>0</v>
      </c>
      <c r="BB1436" s="383">
        <f t="shared" si="1751"/>
        <v>0</v>
      </c>
      <c r="BC1436" s="383">
        <f t="shared" si="1751"/>
        <v>0</v>
      </c>
      <c r="BD1436" s="383">
        <f t="shared" si="1751"/>
        <v>0</v>
      </c>
      <c r="BE1436" s="383">
        <f t="shared" si="1751"/>
        <v>0</v>
      </c>
    </row>
    <row r="1437" spans="1:62" s="285" customFormat="1">
      <c r="C1437" s="1037" t="s">
        <v>1922</v>
      </c>
      <c r="D1437" s="1038"/>
      <c r="E1437" s="1038"/>
      <c r="F1437" s="1038"/>
      <c r="G1437" s="1038"/>
      <c r="H1437" s="1038"/>
      <c r="I1437" s="1038"/>
      <c r="J1437" s="1038"/>
      <c r="K1437" s="1038"/>
      <c r="L1437" s="1038"/>
      <c r="M1437" s="1038"/>
      <c r="N1437" s="1038"/>
      <c r="O1437" s="1038"/>
      <c r="P1437" s="1038"/>
      <c r="Q1437" s="1038"/>
      <c r="R1437" s="1038"/>
      <c r="S1437" s="1038"/>
      <c r="T1437" s="1038"/>
      <c r="U1437" s="1038"/>
      <c r="V1437" s="1038"/>
      <c r="W1437" s="1038"/>
      <c r="X1437" s="1038"/>
      <c r="Y1437" s="1038"/>
      <c r="Z1437" s="1038"/>
      <c r="AA1437" s="1039"/>
      <c r="AE1437" s="285" t="str">
        <f t="shared" si="1718"/>
        <v/>
      </c>
      <c r="AF1437" s="285">
        <f t="shared" si="1744"/>
        <v>0</v>
      </c>
      <c r="AG1437" s="285">
        <f t="shared" ca="1" si="1676"/>
        <v>26</v>
      </c>
      <c r="AH1437" s="285" t="str">
        <f t="shared" si="1704"/>
        <v/>
      </c>
      <c r="AI1437" s="285" t="str">
        <f t="shared" si="1705"/>
        <v/>
      </c>
      <c r="AJ1437" s="285" t="str">
        <f t="shared" si="1706"/>
        <v/>
      </c>
      <c r="AL1437" s="383">
        <f t="shared" ref="AL1437:BE1437" si="1752">+IF($AE1437="CC",SUMIF($R1437:$V1437,AL$9,$R1456:$V1456),0)</f>
        <v>0</v>
      </c>
      <c r="AM1437" s="383">
        <f t="shared" si="1752"/>
        <v>0</v>
      </c>
      <c r="AN1437" s="383">
        <f t="shared" si="1752"/>
        <v>0</v>
      </c>
      <c r="AO1437" s="383">
        <f t="shared" si="1752"/>
        <v>0</v>
      </c>
      <c r="AP1437" s="383">
        <f t="shared" si="1752"/>
        <v>0</v>
      </c>
      <c r="AQ1437" s="383">
        <f t="shared" si="1752"/>
        <v>0</v>
      </c>
      <c r="AR1437" s="383">
        <f t="shared" si="1752"/>
        <v>0</v>
      </c>
      <c r="AS1437" s="383">
        <f t="shared" si="1752"/>
        <v>0</v>
      </c>
      <c r="AT1437" s="383">
        <f t="shared" si="1752"/>
        <v>0</v>
      </c>
      <c r="AU1437" s="383">
        <f t="shared" si="1752"/>
        <v>0</v>
      </c>
      <c r="AV1437" s="383">
        <f t="shared" si="1752"/>
        <v>0</v>
      </c>
      <c r="AW1437" s="383">
        <f t="shared" si="1752"/>
        <v>0</v>
      </c>
      <c r="AX1437" s="383">
        <f t="shared" si="1752"/>
        <v>0</v>
      </c>
      <c r="AY1437" s="383">
        <f t="shared" si="1752"/>
        <v>0</v>
      </c>
      <c r="AZ1437" s="383">
        <f t="shared" si="1752"/>
        <v>0</v>
      </c>
      <c r="BA1437" s="383">
        <f t="shared" si="1752"/>
        <v>0</v>
      </c>
      <c r="BB1437" s="383">
        <f t="shared" si="1752"/>
        <v>0</v>
      </c>
      <c r="BC1437" s="383">
        <f t="shared" si="1752"/>
        <v>0</v>
      </c>
      <c r="BD1437" s="383">
        <f t="shared" si="1752"/>
        <v>0</v>
      </c>
      <c r="BE1437" s="383">
        <f t="shared" si="1752"/>
        <v>0</v>
      </c>
    </row>
    <row r="1438" spans="1:62" s="285" customFormat="1">
      <c r="C1438" s="1040" t="s">
        <v>1923</v>
      </c>
      <c r="D1438" s="1038"/>
      <c r="E1438" s="1038"/>
      <c r="F1438" s="1038"/>
      <c r="G1438" s="1038"/>
      <c r="H1438" s="1038"/>
      <c r="I1438" s="1038"/>
      <c r="J1438" s="1038"/>
      <c r="K1438" s="1038"/>
      <c r="L1438" s="1038"/>
      <c r="M1438" s="1038"/>
      <c r="N1438" s="1038"/>
      <c r="O1438" s="1038"/>
      <c r="P1438" s="1038"/>
      <c r="Q1438" s="1038"/>
      <c r="R1438" s="1038"/>
      <c r="S1438" s="1038"/>
      <c r="T1438" s="1038"/>
      <c r="U1438" s="1038"/>
      <c r="V1438" s="1038"/>
      <c r="W1438" s="1038"/>
      <c r="X1438" s="1038"/>
      <c r="Y1438" s="1038"/>
      <c r="Z1438" s="1038"/>
      <c r="AA1438" s="1039"/>
      <c r="AE1438" s="285" t="str">
        <f t="shared" si="1718"/>
        <v/>
      </c>
      <c r="AF1438" s="285">
        <f t="shared" si="1744"/>
        <v>0</v>
      </c>
      <c r="AG1438" s="285">
        <f t="shared" ca="1" si="1676"/>
        <v>26</v>
      </c>
      <c r="AH1438" s="285" t="str">
        <f t="shared" si="1704"/>
        <v/>
      </c>
      <c r="AI1438" s="285" t="str">
        <f t="shared" si="1705"/>
        <v/>
      </c>
      <c r="AJ1438" s="285" t="str">
        <f t="shared" si="1706"/>
        <v/>
      </c>
      <c r="AL1438" s="383">
        <f t="shared" ref="AL1438:BE1438" si="1753">+IF($AE1438="CC",SUMIF($R1438:$V1438,AL$9,$R1513:$V1513),0)</f>
        <v>0</v>
      </c>
      <c r="AM1438" s="383">
        <f t="shared" si="1753"/>
        <v>0</v>
      </c>
      <c r="AN1438" s="383">
        <f t="shared" si="1753"/>
        <v>0</v>
      </c>
      <c r="AO1438" s="383">
        <f t="shared" si="1753"/>
        <v>0</v>
      </c>
      <c r="AP1438" s="383">
        <f t="shared" si="1753"/>
        <v>0</v>
      </c>
      <c r="AQ1438" s="383">
        <f t="shared" si="1753"/>
        <v>0</v>
      </c>
      <c r="AR1438" s="383">
        <f t="shared" si="1753"/>
        <v>0</v>
      </c>
      <c r="AS1438" s="383">
        <f t="shared" si="1753"/>
        <v>0</v>
      </c>
      <c r="AT1438" s="383">
        <f t="shared" si="1753"/>
        <v>0</v>
      </c>
      <c r="AU1438" s="383">
        <f t="shared" si="1753"/>
        <v>0</v>
      </c>
      <c r="AV1438" s="383">
        <f t="shared" si="1753"/>
        <v>0</v>
      </c>
      <c r="AW1438" s="383">
        <f t="shared" si="1753"/>
        <v>0</v>
      </c>
      <c r="AX1438" s="383">
        <f t="shared" si="1753"/>
        <v>0</v>
      </c>
      <c r="AY1438" s="383">
        <f t="shared" si="1753"/>
        <v>0</v>
      </c>
      <c r="AZ1438" s="383">
        <f t="shared" si="1753"/>
        <v>0</v>
      </c>
      <c r="BA1438" s="383">
        <f t="shared" si="1753"/>
        <v>0</v>
      </c>
      <c r="BB1438" s="383">
        <f t="shared" si="1753"/>
        <v>0</v>
      </c>
      <c r="BC1438" s="383">
        <f t="shared" si="1753"/>
        <v>0</v>
      </c>
      <c r="BD1438" s="383">
        <f t="shared" si="1753"/>
        <v>0</v>
      </c>
      <c r="BE1438" s="383">
        <f t="shared" si="1753"/>
        <v>0</v>
      </c>
    </row>
    <row r="1439" spans="1:62" s="285" customFormat="1">
      <c r="C1439" s="1037" t="s">
        <v>1924</v>
      </c>
      <c r="D1439" s="1038"/>
      <c r="E1439" s="1038"/>
      <c r="F1439" s="1038"/>
      <c r="G1439" s="1038"/>
      <c r="H1439" s="1038"/>
      <c r="I1439" s="1038"/>
      <c r="J1439" s="1038"/>
      <c r="K1439" s="1038"/>
      <c r="L1439" s="1038"/>
      <c r="M1439" s="1038"/>
      <c r="N1439" s="1038"/>
      <c r="O1439" s="1038"/>
      <c r="P1439" s="1038"/>
      <c r="Q1439" s="1038"/>
      <c r="R1439" s="1038"/>
      <c r="S1439" s="1038"/>
      <c r="T1439" s="1038"/>
      <c r="U1439" s="1038"/>
      <c r="V1439" s="1038"/>
      <c r="W1439" s="1038"/>
      <c r="X1439" s="1038"/>
      <c r="Y1439" s="1038"/>
      <c r="Z1439" s="1038"/>
      <c r="AA1439" s="1039"/>
      <c r="AE1439" s="285" t="str">
        <f t="shared" si="1718"/>
        <v/>
      </c>
      <c r="AF1439" s="285">
        <f t="shared" si="1744"/>
        <v>0</v>
      </c>
      <c r="AG1439" s="285">
        <f t="shared" ref="AG1439:AG1453" ca="1" si="1754">+AG1438+AF1439</f>
        <v>26</v>
      </c>
      <c r="AH1439" s="285" t="str">
        <f t="shared" si="1704"/>
        <v/>
      </c>
      <c r="AI1439" s="285" t="str">
        <f t="shared" si="1705"/>
        <v/>
      </c>
      <c r="AJ1439" s="285" t="str">
        <f t="shared" si="1706"/>
        <v/>
      </c>
      <c r="AL1439" s="383">
        <f t="shared" ref="AL1439:BE1439" si="1755">+IF($AE1439="CC",SUMIF($R1439:$V1439,AL$9,$R1514:$V1514),0)</f>
        <v>0</v>
      </c>
      <c r="AM1439" s="383">
        <f t="shared" si="1755"/>
        <v>0</v>
      </c>
      <c r="AN1439" s="383">
        <f t="shared" si="1755"/>
        <v>0</v>
      </c>
      <c r="AO1439" s="383">
        <f t="shared" si="1755"/>
        <v>0</v>
      </c>
      <c r="AP1439" s="383">
        <f t="shared" si="1755"/>
        <v>0</v>
      </c>
      <c r="AQ1439" s="383">
        <f t="shared" si="1755"/>
        <v>0</v>
      </c>
      <c r="AR1439" s="383">
        <f t="shared" si="1755"/>
        <v>0</v>
      </c>
      <c r="AS1439" s="383">
        <f t="shared" si="1755"/>
        <v>0</v>
      </c>
      <c r="AT1439" s="383">
        <f t="shared" si="1755"/>
        <v>0</v>
      </c>
      <c r="AU1439" s="383">
        <f t="shared" si="1755"/>
        <v>0</v>
      </c>
      <c r="AV1439" s="383">
        <f t="shared" si="1755"/>
        <v>0</v>
      </c>
      <c r="AW1439" s="383">
        <f t="shared" si="1755"/>
        <v>0</v>
      </c>
      <c r="AX1439" s="383">
        <f t="shared" si="1755"/>
        <v>0</v>
      </c>
      <c r="AY1439" s="383">
        <f t="shared" si="1755"/>
        <v>0</v>
      </c>
      <c r="AZ1439" s="383">
        <f t="shared" si="1755"/>
        <v>0</v>
      </c>
      <c r="BA1439" s="383">
        <f t="shared" si="1755"/>
        <v>0</v>
      </c>
      <c r="BB1439" s="383">
        <f t="shared" si="1755"/>
        <v>0</v>
      </c>
      <c r="BC1439" s="383">
        <f t="shared" si="1755"/>
        <v>0</v>
      </c>
      <c r="BD1439" s="383">
        <f t="shared" si="1755"/>
        <v>0</v>
      </c>
      <c r="BE1439" s="383">
        <f t="shared" si="1755"/>
        <v>0</v>
      </c>
    </row>
    <row r="1440" spans="1:62" s="285" customFormat="1" ht="15.75" thickBot="1">
      <c r="C1440" s="1041" t="s">
        <v>1925</v>
      </c>
      <c r="D1440" s="1042"/>
      <c r="E1440" s="1042"/>
      <c r="F1440" s="1042"/>
      <c r="G1440" s="1042"/>
      <c r="H1440" s="1042"/>
      <c r="I1440" s="1042"/>
      <c r="J1440" s="1042"/>
      <c r="K1440" s="1042"/>
      <c r="L1440" s="1042"/>
      <c r="M1440" s="1042"/>
      <c r="N1440" s="1042"/>
      <c r="O1440" s="1042"/>
      <c r="P1440" s="1042"/>
      <c r="Q1440" s="1042"/>
      <c r="R1440" s="1042"/>
      <c r="S1440" s="1042"/>
      <c r="T1440" s="1042"/>
      <c r="U1440" s="1042"/>
      <c r="V1440" s="1042"/>
      <c r="W1440" s="1042"/>
      <c r="X1440" s="1042"/>
      <c r="Y1440" s="1042"/>
      <c r="Z1440" s="1042"/>
      <c r="AA1440" s="1043"/>
      <c r="AE1440" s="285" t="str">
        <f t="shared" si="1718"/>
        <v/>
      </c>
      <c r="AF1440" s="285">
        <f t="shared" si="1744"/>
        <v>0</v>
      </c>
      <c r="AG1440" s="285">
        <f t="shared" ca="1" si="1754"/>
        <v>26</v>
      </c>
      <c r="AH1440" s="285" t="str">
        <f t="shared" si="1704"/>
        <v/>
      </c>
      <c r="AI1440" s="285" t="str">
        <f t="shared" si="1705"/>
        <v/>
      </c>
      <c r="AJ1440" s="285" t="str">
        <f t="shared" si="1706"/>
        <v/>
      </c>
      <c r="AL1440" s="383">
        <f t="shared" ref="AL1440:BE1440" si="1756">+IF($AE1440="CC",SUMIF($R1440:$V1440,AL$9,$R1515:$V1515),0)</f>
        <v>0</v>
      </c>
      <c r="AM1440" s="383">
        <f t="shared" si="1756"/>
        <v>0</v>
      </c>
      <c r="AN1440" s="383">
        <f t="shared" si="1756"/>
        <v>0</v>
      </c>
      <c r="AO1440" s="383">
        <f t="shared" si="1756"/>
        <v>0</v>
      </c>
      <c r="AP1440" s="383">
        <f t="shared" si="1756"/>
        <v>0</v>
      </c>
      <c r="AQ1440" s="383">
        <f t="shared" si="1756"/>
        <v>0</v>
      </c>
      <c r="AR1440" s="383">
        <f t="shared" si="1756"/>
        <v>0</v>
      </c>
      <c r="AS1440" s="383">
        <f t="shared" si="1756"/>
        <v>0</v>
      </c>
      <c r="AT1440" s="383">
        <f t="shared" si="1756"/>
        <v>0</v>
      </c>
      <c r="AU1440" s="383">
        <f t="shared" si="1756"/>
        <v>0</v>
      </c>
      <c r="AV1440" s="383">
        <f t="shared" si="1756"/>
        <v>0</v>
      </c>
      <c r="AW1440" s="383">
        <f t="shared" si="1756"/>
        <v>0</v>
      </c>
      <c r="AX1440" s="383">
        <f t="shared" si="1756"/>
        <v>0</v>
      </c>
      <c r="AY1440" s="383">
        <f t="shared" si="1756"/>
        <v>0</v>
      </c>
      <c r="AZ1440" s="383">
        <f t="shared" si="1756"/>
        <v>0</v>
      </c>
      <c r="BA1440" s="383">
        <f t="shared" si="1756"/>
        <v>0</v>
      </c>
      <c r="BB1440" s="383">
        <f t="shared" si="1756"/>
        <v>0</v>
      </c>
      <c r="BC1440" s="383">
        <f t="shared" si="1756"/>
        <v>0</v>
      </c>
      <c r="BD1440" s="383">
        <f t="shared" si="1756"/>
        <v>0</v>
      </c>
      <c r="BE1440" s="383">
        <f t="shared" si="1756"/>
        <v>0</v>
      </c>
    </row>
    <row r="1441" spans="3:57" s="285" customFormat="1" ht="15.75" thickBot="1">
      <c r="X1441" s="383"/>
      <c r="AE1441" s="285" t="str">
        <f t="shared" si="1718"/>
        <v/>
      </c>
      <c r="AF1441" s="285">
        <f t="shared" si="1744"/>
        <v>0</v>
      </c>
      <c r="AG1441" s="285">
        <f t="shared" ca="1" si="1754"/>
        <v>26</v>
      </c>
      <c r="AH1441" s="285" t="str">
        <f t="shared" si="1704"/>
        <v/>
      </c>
      <c r="AI1441" s="285" t="str">
        <f t="shared" si="1705"/>
        <v/>
      </c>
      <c r="AJ1441" s="285" t="str">
        <f t="shared" si="1706"/>
        <v/>
      </c>
      <c r="AL1441" s="383">
        <f t="shared" ref="AL1441:BE1441" si="1757">+IF($AE1441="CC",SUMIF($R1441:$V1441,AL$9,$R1516:$V1516),0)</f>
        <v>0</v>
      </c>
      <c r="AM1441" s="383">
        <f t="shared" si="1757"/>
        <v>0</v>
      </c>
      <c r="AN1441" s="383">
        <f t="shared" si="1757"/>
        <v>0</v>
      </c>
      <c r="AO1441" s="383">
        <f t="shared" si="1757"/>
        <v>0</v>
      </c>
      <c r="AP1441" s="383">
        <f t="shared" si="1757"/>
        <v>0</v>
      </c>
      <c r="AQ1441" s="383">
        <f t="shared" si="1757"/>
        <v>0</v>
      </c>
      <c r="AR1441" s="383">
        <f t="shared" si="1757"/>
        <v>0</v>
      </c>
      <c r="AS1441" s="383">
        <f t="shared" si="1757"/>
        <v>0</v>
      </c>
      <c r="AT1441" s="383">
        <f t="shared" si="1757"/>
        <v>0</v>
      </c>
      <c r="AU1441" s="383">
        <f t="shared" si="1757"/>
        <v>0</v>
      </c>
      <c r="AV1441" s="383">
        <f t="shared" si="1757"/>
        <v>0</v>
      </c>
      <c r="AW1441" s="383">
        <f t="shared" si="1757"/>
        <v>0</v>
      </c>
      <c r="AX1441" s="383">
        <f t="shared" si="1757"/>
        <v>0</v>
      </c>
      <c r="AY1441" s="383">
        <f t="shared" si="1757"/>
        <v>0</v>
      </c>
      <c r="AZ1441" s="383">
        <f t="shared" si="1757"/>
        <v>0</v>
      </c>
      <c r="BA1441" s="383">
        <f t="shared" si="1757"/>
        <v>0</v>
      </c>
      <c r="BB1441" s="383">
        <f t="shared" si="1757"/>
        <v>0</v>
      </c>
      <c r="BC1441" s="383">
        <f t="shared" si="1757"/>
        <v>0</v>
      </c>
      <c r="BD1441" s="383">
        <f t="shared" si="1757"/>
        <v>0</v>
      </c>
      <c r="BE1441" s="383">
        <f t="shared" si="1757"/>
        <v>0</v>
      </c>
    </row>
    <row r="1442" spans="3:57" s="285" customFormat="1">
      <c r="C1442" s="400" t="s">
        <v>943</v>
      </c>
      <c r="D1442" s="401"/>
      <c r="E1442" s="401"/>
      <c r="F1442" s="401"/>
      <c r="G1442" s="401"/>
      <c r="H1442" s="401"/>
      <c r="I1442" s="401"/>
      <c r="J1442" s="401"/>
      <c r="K1442" s="401"/>
      <c r="L1442" s="401"/>
      <c r="M1442" s="401"/>
      <c r="N1442" s="401"/>
      <c r="O1442" s="401"/>
      <c r="P1442" s="401"/>
      <c r="Q1442" s="401"/>
      <c r="R1442" s="401"/>
      <c r="S1442" s="401"/>
      <c r="T1442" s="401"/>
      <c r="U1442" s="401"/>
      <c r="V1442" s="401"/>
      <c r="W1442" s="401"/>
      <c r="X1442" s="402"/>
      <c r="Y1442" s="401"/>
      <c r="Z1442" s="401"/>
      <c r="AA1442" s="403"/>
      <c r="AE1442" s="285" t="str">
        <f t="shared" si="1718"/>
        <v/>
      </c>
      <c r="AF1442" s="285">
        <f t="shared" si="1744"/>
        <v>0</v>
      </c>
      <c r="AG1442" s="285">
        <f t="shared" ca="1" si="1754"/>
        <v>26</v>
      </c>
      <c r="AH1442" s="285" t="str">
        <f t="shared" si="1704"/>
        <v/>
      </c>
      <c r="AI1442" s="285" t="str">
        <f t="shared" si="1705"/>
        <v/>
      </c>
      <c r="AJ1442" s="285" t="str">
        <f t="shared" si="1706"/>
        <v/>
      </c>
      <c r="AL1442" s="383">
        <f t="shared" ref="AL1442:BE1442" si="1758">+IF($AE1442="CC",SUMIF($R1442:$V1442,AL$9,$R1517:$V1517),0)</f>
        <v>0</v>
      </c>
      <c r="AM1442" s="383">
        <f t="shared" si="1758"/>
        <v>0</v>
      </c>
      <c r="AN1442" s="383">
        <f t="shared" si="1758"/>
        <v>0</v>
      </c>
      <c r="AO1442" s="383">
        <f t="shared" si="1758"/>
        <v>0</v>
      </c>
      <c r="AP1442" s="383">
        <f t="shared" si="1758"/>
        <v>0</v>
      </c>
      <c r="AQ1442" s="383">
        <f t="shared" si="1758"/>
        <v>0</v>
      </c>
      <c r="AR1442" s="383">
        <f t="shared" si="1758"/>
        <v>0</v>
      </c>
      <c r="AS1442" s="383">
        <f t="shared" si="1758"/>
        <v>0</v>
      </c>
      <c r="AT1442" s="383">
        <f t="shared" si="1758"/>
        <v>0</v>
      </c>
      <c r="AU1442" s="383">
        <f t="shared" si="1758"/>
        <v>0</v>
      </c>
      <c r="AV1442" s="383">
        <f t="shared" si="1758"/>
        <v>0</v>
      </c>
      <c r="AW1442" s="383">
        <f t="shared" si="1758"/>
        <v>0</v>
      </c>
      <c r="AX1442" s="383">
        <f t="shared" si="1758"/>
        <v>0</v>
      </c>
      <c r="AY1442" s="383">
        <f t="shared" si="1758"/>
        <v>0</v>
      </c>
      <c r="AZ1442" s="383">
        <f t="shared" si="1758"/>
        <v>0</v>
      </c>
      <c r="BA1442" s="383">
        <f t="shared" si="1758"/>
        <v>0</v>
      </c>
      <c r="BB1442" s="383">
        <f t="shared" si="1758"/>
        <v>0</v>
      </c>
      <c r="BC1442" s="383">
        <f t="shared" si="1758"/>
        <v>0</v>
      </c>
      <c r="BD1442" s="383">
        <f t="shared" si="1758"/>
        <v>0</v>
      </c>
      <c r="BE1442" s="383">
        <f t="shared" si="1758"/>
        <v>0</v>
      </c>
    </row>
    <row r="1443" spans="3:57" s="285" customFormat="1">
      <c r="C1443" s="1044"/>
      <c r="D1443" s="1045"/>
      <c r="E1443" s="1045"/>
      <c r="F1443" s="1045"/>
      <c r="G1443" s="1045"/>
      <c r="H1443" s="1045"/>
      <c r="I1443" s="1045"/>
      <c r="J1443" s="1045"/>
      <c r="K1443" s="1045"/>
      <c r="L1443" s="1045"/>
      <c r="M1443" s="1045"/>
      <c r="N1443" s="1045"/>
      <c r="O1443" s="1045"/>
      <c r="P1443" s="1045"/>
      <c r="Q1443" s="1045"/>
      <c r="R1443" s="1045"/>
      <c r="S1443" s="1045"/>
      <c r="T1443" s="1045"/>
      <c r="U1443" s="1045"/>
      <c r="V1443" s="1045"/>
      <c r="W1443" s="1045"/>
      <c r="X1443" s="1045"/>
      <c r="Y1443" s="1045"/>
      <c r="Z1443" s="1045"/>
      <c r="AA1443" s="1046"/>
      <c r="AE1443" s="285" t="str">
        <f t="shared" si="1718"/>
        <v/>
      </c>
      <c r="AF1443" s="285">
        <f t="shared" si="1744"/>
        <v>0</v>
      </c>
      <c r="AG1443" s="285">
        <f t="shared" ca="1" si="1754"/>
        <v>26</v>
      </c>
      <c r="AH1443" s="285" t="str">
        <f t="shared" si="1704"/>
        <v/>
      </c>
      <c r="AI1443" s="285" t="str">
        <f t="shared" si="1705"/>
        <v/>
      </c>
      <c r="AJ1443" s="285" t="str">
        <f t="shared" si="1706"/>
        <v/>
      </c>
      <c r="AL1443" s="383">
        <f t="shared" ref="AL1443:BE1443" si="1759">+IF($AE1443="CC",SUMIF($R1443:$V1443,AL$9,$R1518:$V1518),0)</f>
        <v>0</v>
      </c>
      <c r="AM1443" s="383">
        <f t="shared" si="1759"/>
        <v>0</v>
      </c>
      <c r="AN1443" s="383">
        <f t="shared" si="1759"/>
        <v>0</v>
      </c>
      <c r="AO1443" s="383">
        <f t="shared" si="1759"/>
        <v>0</v>
      </c>
      <c r="AP1443" s="383">
        <f t="shared" si="1759"/>
        <v>0</v>
      </c>
      <c r="AQ1443" s="383">
        <f t="shared" si="1759"/>
        <v>0</v>
      </c>
      <c r="AR1443" s="383">
        <f t="shared" si="1759"/>
        <v>0</v>
      </c>
      <c r="AS1443" s="383">
        <f t="shared" si="1759"/>
        <v>0</v>
      </c>
      <c r="AT1443" s="383">
        <f t="shared" si="1759"/>
        <v>0</v>
      </c>
      <c r="AU1443" s="383">
        <f t="shared" si="1759"/>
        <v>0</v>
      </c>
      <c r="AV1443" s="383">
        <f t="shared" si="1759"/>
        <v>0</v>
      </c>
      <c r="AW1443" s="383">
        <f t="shared" si="1759"/>
        <v>0</v>
      </c>
      <c r="AX1443" s="383">
        <f t="shared" si="1759"/>
        <v>0</v>
      </c>
      <c r="AY1443" s="383">
        <f t="shared" si="1759"/>
        <v>0</v>
      </c>
      <c r="AZ1443" s="383">
        <f t="shared" si="1759"/>
        <v>0</v>
      </c>
      <c r="BA1443" s="383">
        <f t="shared" si="1759"/>
        <v>0</v>
      </c>
      <c r="BB1443" s="383">
        <f t="shared" si="1759"/>
        <v>0</v>
      </c>
      <c r="BC1443" s="383">
        <f t="shared" si="1759"/>
        <v>0</v>
      </c>
      <c r="BD1443" s="383">
        <f t="shared" si="1759"/>
        <v>0</v>
      </c>
      <c r="BE1443" s="383">
        <f t="shared" si="1759"/>
        <v>0</v>
      </c>
    </row>
    <row r="1444" spans="3:57" s="285" customFormat="1" ht="15.75" thickBot="1">
      <c r="C1444" s="1047"/>
      <c r="D1444" s="1048"/>
      <c r="E1444" s="1048"/>
      <c r="F1444" s="1048"/>
      <c r="G1444" s="1048"/>
      <c r="H1444" s="1048"/>
      <c r="I1444" s="1048"/>
      <c r="J1444" s="1048"/>
      <c r="K1444" s="1048"/>
      <c r="L1444" s="1048"/>
      <c r="M1444" s="1048"/>
      <c r="N1444" s="1048"/>
      <c r="O1444" s="1048"/>
      <c r="P1444" s="1048"/>
      <c r="Q1444" s="1048"/>
      <c r="R1444" s="1048"/>
      <c r="S1444" s="1048"/>
      <c r="T1444" s="1048"/>
      <c r="U1444" s="1048"/>
      <c r="V1444" s="1048"/>
      <c r="W1444" s="1048"/>
      <c r="X1444" s="1048"/>
      <c r="Y1444" s="1048"/>
      <c r="Z1444" s="1048"/>
      <c r="AA1444" s="1049"/>
      <c r="AE1444" s="285" t="str">
        <f t="shared" si="1718"/>
        <v/>
      </c>
      <c r="AF1444" s="285">
        <f t="shared" si="1744"/>
        <v>0</v>
      </c>
      <c r="AG1444" s="285">
        <f t="shared" ca="1" si="1754"/>
        <v>26</v>
      </c>
      <c r="AH1444" s="285" t="str">
        <f t="shared" si="1704"/>
        <v/>
      </c>
      <c r="AI1444" s="285" t="str">
        <f t="shared" si="1705"/>
        <v/>
      </c>
      <c r="AJ1444" s="285" t="str">
        <f t="shared" si="1706"/>
        <v/>
      </c>
      <c r="AL1444" s="383">
        <f t="shared" ref="AL1444:BE1444" si="1760">+IF($AE1444="CC",SUMIF($R1444:$V1444,AL$9,$R1519:$V1519),0)</f>
        <v>0</v>
      </c>
      <c r="AM1444" s="383">
        <f t="shared" si="1760"/>
        <v>0</v>
      </c>
      <c r="AN1444" s="383">
        <f t="shared" si="1760"/>
        <v>0</v>
      </c>
      <c r="AO1444" s="383">
        <f t="shared" si="1760"/>
        <v>0</v>
      </c>
      <c r="AP1444" s="383">
        <f t="shared" si="1760"/>
        <v>0</v>
      </c>
      <c r="AQ1444" s="383">
        <f t="shared" si="1760"/>
        <v>0</v>
      </c>
      <c r="AR1444" s="383">
        <f t="shared" si="1760"/>
        <v>0</v>
      </c>
      <c r="AS1444" s="383">
        <f t="shared" si="1760"/>
        <v>0</v>
      </c>
      <c r="AT1444" s="383">
        <f t="shared" si="1760"/>
        <v>0</v>
      </c>
      <c r="AU1444" s="383">
        <f t="shared" si="1760"/>
        <v>0</v>
      </c>
      <c r="AV1444" s="383">
        <f t="shared" si="1760"/>
        <v>0</v>
      </c>
      <c r="AW1444" s="383">
        <f t="shared" si="1760"/>
        <v>0</v>
      </c>
      <c r="AX1444" s="383">
        <f t="shared" si="1760"/>
        <v>0</v>
      </c>
      <c r="AY1444" s="383">
        <f t="shared" si="1760"/>
        <v>0</v>
      </c>
      <c r="AZ1444" s="383">
        <f t="shared" si="1760"/>
        <v>0</v>
      </c>
      <c r="BA1444" s="383">
        <f t="shared" si="1760"/>
        <v>0</v>
      </c>
      <c r="BB1444" s="383">
        <f t="shared" si="1760"/>
        <v>0</v>
      </c>
      <c r="BC1444" s="383">
        <f t="shared" si="1760"/>
        <v>0</v>
      </c>
      <c r="BD1444" s="383">
        <f t="shared" si="1760"/>
        <v>0</v>
      </c>
      <c r="BE1444" s="383">
        <f t="shared" si="1760"/>
        <v>0</v>
      </c>
    </row>
    <row r="1445" spans="3:57" s="285" customFormat="1" ht="15.75" thickBot="1">
      <c r="X1445" s="383"/>
      <c r="AE1445" s="285" t="str">
        <f t="shared" si="1718"/>
        <v/>
      </c>
      <c r="AF1445" s="285">
        <f t="shared" si="1744"/>
        <v>0</v>
      </c>
      <c r="AG1445" s="285">
        <f t="shared" ca="1" si="1754"/>
        <v>26</v>
      </c>
      <c r="AH1445" s="285" t="str">
        <f t="shared" si="1704"/>
        <v/>
      </c>
      <c r="AI1445" s="285" t="str">
        <f t="shared" si="1705"/>
        <v/>
      </c>
      <c r="AJ1445" s="285" t="str">
        <f t="shared" si="1706"/>
        <v/>
      </c>
      <c r="AL1445" s="383">
        <f t="shared" ref="AL1445:BE1445" si="1761">+IF($AE1445="CC",SUMIF($R1445:$V1445,AL$9,$R1520:$V1520),0)</f>
        <v>0</v>
      </c>
      <c r="AM1445" s="383">
        <f t="shared" si="1761"/>
        <v>0</v>
      </c>
      <c r="AN1445" s="383">
        <f t="shared" si="1761"/>
        <v>0</v>
      </c>
      <c r="AO1445" s="383">
        <f t="shared" si="1761"/>
        <v>0</v>
      </c>
      <c r="AP1445" s="383">
        <f t="shared" si="1761"/>
        <v>0</v>
      </c>
      <c r="AQ1445" s="383">
        <f t="shared" si="1761"/>
        <v>0</v>
      </c>
      <c r="AR1445" s="383">
        <f t="shared" si="1761"/>
        <v>0</v>
      </c>
      <c r="AS1445" s="383">
        <f t="shared" si="1761"/>
        <v>0</v>
      </c>
      <c r="AT1445" s="383">
        <f t="shared" si="1761"/>
        <v>0</v>
      </c>
      <c r="AU1445" s="383">
        <f t="shared" si="1761"/>
        <v>0</v>
      </c>
      <c r="AV1445" s="383">
        <f t="shared" si="1761"/>
        <v>0</v>
      </c>
      <c r="AW1445" s="383">
        <f t="shared" si="1761"/>
        <v>0</v>
      </c>
      <c r="AX1445" s="383">
        <f t="shared" si="1761"/>
        <v>0</v>
      </c>
      <c r="AY1445" s="383">
        <f t="shared" si="1761"/>
        <v>0</v>
      </c>
      <c r="AZ1445" s="383">
        <f t="shared" si="1761"/>
        <v>0</v>
      </c>
      <c r="BA1445" s="383">
        <f t="shared" si="1761"/>
        <v>0</v>
      </c>
      <c r="BB1445" s="383">
        <f t="shared" si="1761"/>
        <v>0</v>
      </c>
      <c r="BC1445" s="383">
        <f t="shared" si="1761"/>
        <v>0</v>
      </c>
      <c r="BD1445" s="383">
        <f t="shared" si="1761"/>
        <v>0</v>
      </c>
      <c r="BE1445" s="383">
        <f t="shared" si="1761"/>
        <v>0</v>
      </c>
    </row>
    <row r="1446" spans="3:57" s="285" customFormat="1">
      <c r="C1446" s="1050" t="s">
        <v>1926</v>
      </c>
      <c r="D1446" s="1051"/>
      <c r="E1446" s="1051"/>
      <c r="F1446" s="1051"/>
      <c r="G1446" s="1051"/>
      <c r="H1446" s="1051"/>
      <c r="I1446" s="1051"/>
      <c r="J1446" s="1051"/>
      <c r="K1446" s="1051"/>
      <c r="L1446" s="1051"/>
      <c r="M1446" s="1051"/>
      <c r="N1446" s="1051"/>
      <c r="O1446" s="1051"/>
      <c r="P1446" s="1051"/>
      <c r="Q1446" s="1051"/>
      <c r="R1446" s="1051"/>
      <c r="S1446" s="1051"/>
      <c r="T1446" s="1051"/>
      <c r="U1446" s="1051"/>
      <c r="V1446" s="1051"/>
      <c r="W1446" s="1051"/>
      <c r="X1446" s="1051"/>
      <c r="Y1446" s="1051"/>
      <c r="Z1446" s="1051"/>
      <c r="AA1446" s="1052"/>
      <c r="AE1446" s="285" t="str">
        <f t="shared" si="1718"/>
        <v/>
      </c>
      <c r="AF1446" s="285">
        <f t="shared" si="1744"/>
        <v>0</v>
      </c>
      <c r="AG1446" s="285">
        <f t="shared" ca="1" si="1754"/>
        <v>26</v>
      </c>
      <c r="AH1446" s="285" t="str">
        <f t="shared" si="1704"/>
        <v/>
      </c>
      <c r="AI1446" s="285" t="str">
        <f t="shared" si="1705"/>
        <v/>
      </c>
      <c r="AJ1446" s="285" t="str">
        <f t="shared" si="1706"/>
        <v/>
      </c>
      <c r="AL1446" s="383">
        <f t="shared" ref="AL1446:BE1446" si="1762">+IF($AE1446="CC",SUMIF($R1446:$V1446,AL$9,$R1521:$V1521),0)</f>
        <v>0</v>
      </c>
      <c r="AM1446" s="383">
        <f t="shared" si="1762"/>
        <v>0</v>
      </c>
      <c r="AN1446" s="383">
        <f t="shared" si="1762"/>
        <v>0</v>
      </c>
      <c r="AO1446" s="383">
        <f t="shared" si="1762"/>
        <v>0</v>
      </c>
      <c r="AP1446" s="383">
        <f t="shared" si="1762"/>
        <v>0</v>
      </c>
      <c r="AQ1446" s="383">
        <f t="shared" si="1762"/>
        <v>0</v>
      </c>
      <c r="AR1446" s="383">
        <f t="shared" si="1762"/>
        <v>0</v>
      </c>
      <c r="AS1446" s="383">
        <f t="shared" si="1762"/>
        <v>0</v>
      </c>
      <c r="AT1446" s="383">
        <f t="shared" si="1762"/>
        <v>0</v>
      </c>
      <c r="AU1446" s="383">
        <f t="shared" si="1762"/>
        <v>0</v>
      </c>
      <c r="AV1446" s="383">
        <f t="shared" si="1762"/>
        <v>0</v>
      </c>
      <c r="AW1446" s="383">
        <f t="shared" si="1762"/>
        <v>0</v>
      </c>
      <c r="AX1446" s="383">
        <f t="shared" si="1762"/>
        <v>0</v>
      </c>
      <c r="AY1446" s="383">
        <f t="shared" si="1762"/>
        <v>0</v>
      </c>
      <c r="AZ1446" s="383">
        <f t="shared" si="1762"/>
        <v>0</v>
      </c>
      <c r="BA1446" s="383">
        <f t="shared" si="1762"/>
        <v>0</v>
      </c>
      <c r="BB1446" s="383">
        <f t="shared" si="1762"/>
        <v>0</v>
      </c>
      <c r="BC1446" s="383">
        <f t="shared" si="1762"/>
        <v>0</v>
      </c>
      <c r="BD1446" s="383">
        <f t="shared" si="1762"/>
        <v>0</v>
      </c>
      <c r="BE1446" s="383">
        <f t="shared" si="1762"/>
        <v>0</v>
      </c>
    </row>
    <row r="1447" spans="3:57" s="285" customFormat="1" ht="15.75" thickBot="1">
      <c r="C1447" s="1053"/>
      <c r="D1447" s="1054"/>
      <c r="E1447" s="1054"/>
      <c r="F1447" s="1054"/>
      <c r="G1447" s="1054"/>
      <c r="H1447" s="1054"/>
      <c r="I1447" s="1054"/>
      <c r="J1447" s="1054"/>
      <c r="K1447" s="1054"/>
      <c r="L1447" s="1054"/>
      <c r="M1447" s="1054"/>
      <c r="N1447" s="1054"/>
      <c r="O1447" s="1054"/>
      <c r="P1447" s="1054"/>
      <c r="Q1447" s="1054"/>
      <c r="R1447" s="1054"/>
      <c r="S1447" s="1054"/>
      <c r="T1447" s="1054"/>
      <c r="U1447" s="1054"/>
      <c r="V1447" s="1054"/>
      <c r="W1447" s="1054"/>
      <c r="X1447" s="1054"/>
      <c r="Y1447" s="1054"/>
      <c r="Z1447" s="1054"/>
      <c r="AA1447" s="1055"/>
      <c r="AE1447" s="285" t="str">
        <f t="shared" si="1718"/>
        <v/>
      </c>
      <c r="AF1447" s="285">
        <f t="shared" si="1744"/>
        <v>0</v>
      </c>
      <c r="AG1447" s="285">
        <f t="shared" ca="1" si="1754"/>
        <v>26</v>
      </c>
      <c r="AH1447" s="285" t="str">
        <f t="shared" si="1704"/>
        <v/>
      </c>
      <c r="AI1447" s="285" t="str">
        <f t="shared" si="1705"/>
        <v/>
      </c>
      <c r="AJ1447" s="285" t="str">
        <f t="shared" si="1706"/>
        <v/>
      </c>
      <c r="AL1447" s="383">
        <f t="shared" ref="AL1447:BE1447" si="1763">+IF($AE1447="CC",SUMIF($R1447:$V1447,AL$9,$R1522:$V1522),0)</f>
        <v>0</v>
      </c>
      <c r="AM1447" s="383">
        <f t="shared" si="1763"/>
        <v>0</v>
      </c>
      <c r="AN1447" s="383">
        <f t="shared" si="1763"/>
        <v>0</v>
      </c>
      <c r="AO1447" s="383">
        <f t="shared" si="1763"/>
        <v>0</v>
      </c>
      <c r="AP1447" s="383">
        <f t="shared" si="1763"/>
        <v>0</v>
      </c>
      <c r="AQ1447" s="383">
        <f t="shared" si="1763"/>
        <v>0</v>
      </c>
      <c r="AR1447" s="383">
        <f t="shared" si="1763"/>
        <v>0</v>
      </c>
      <c r="AS1447" s="383">
        <f t="shared" si="1763"/>
        <v>0</v>
      </c>
      <c r="AT1447" s="383">
        <f t="shared" si="1763"/>
        <v>0</v>
      </c>
      <c r="AU1447" s="383">
        <f t="shared" si="1763"/>
        <v>0</v>
      </c>
      <c r="AV1447" s="383">
        <f t="shared" si="1763"/>
        <v>0</v>
      </c>
      <c r="AW1447" s="383">
        <f t="shared" si="1763"/>
        <v>0</v>
      </c>
      <c r="AX1447" s="383">
        <f t="shared" si="1763"/>
        <v>0</v>
      </c>
      <c r="AY1447" s="383">
        <f t="shared" si="1763"/>
        <v>0</v>
      </c>
      <c r="AZ1447" s="383">
        <f t="shared" si="1763"/>
        <v>0</v>
      </c>
      <c r="BA1447" s="383">
        <f t="shared" si="1763"/>
        <v>0</v>
      </c>
      <c r="BB1447" s="383">
        <f t="shared" si="1763"/>
        <v>0</v>
      </c>
      <c r="BC1447" s="383">
        <f t="shared" si="1763"/>
        <v>0</v>
      </c>
      <c r="BD1447" s="383">
        <f t="shared" si="1763"/>
        <v>0</v>
      </c>
      <c r="BE1447" s="383">
        <f t="shared" si="1763"/>
        <v>0</v>
      </c>
    </row>
    <row r="1448" spans="3:57" s="285" customFormat="1">
      <c r="X1448" s="383"/>
      <c r="AE1448" s="285" t="str">
        <f t="shared" si="1718"/>
        <v/>
      </c>
      <c r="AF1448" s="285">
        <f t="shared" si="1744"/>
        <v>0</v>
      </c>
      <c r="AG1448" s="285">
        <f t="shared" ca="1" si="1754"/>
        <v>26</v>
      </c>
      <c r="AH1448" s="285" t="str">
        <f t="shared" si="1704"/>
        <v/>
      </c>
      <c r="AI1448" s="285" t="str">
        <f t="shared" si="1705"/>
        <v/>
      </c>
      <c r="AJ1448" s="285" t="str">
        <f t="shared" si="1706"/>
        <v/>
      </c>
      <c r="AL1448" s="383">
        <f t="shared" ref="AL1448:BE1448" si="1764">+IF($AE1448="CC",SUMIF($R1448:$V1448,AL$9,$R1523:$V1523),0)</f>
        <v>0</v>
      </c>
      <c r="AM1448" s="383">
        <f t="shared" si="1764"/>
        <v>0</v>
      </c>
      <c r="AN1448" s="383">
        <f t="shared" si="1764"/>
        <v>0</v>
      </c>
      <c r="AO1448" s="383">
        <f t="shared" si="1764"/>
        <v>0</v>
      </c>
      <c r="AP1448" s="383">
        <f t="shared" si="1764"/>
        <v>0</v>
      </c>
      <c r="AQ1448" s="383">
        <f t="shared" si="1764"/>
        <v>0</v>
      </c>
      <c r="AR1448" s="383">
        <f t="shared" si="1764"/>
        <v>0</v>
      </c>
      <c r="AS1448" s="383">
        <f t="shared" si="1764"/>
        <v>0</v>
      </c>
      <c r="AT1448" s="383">
        <f t="shared" si="1764"/>
        <v>0</v>
      </c>
      <c r="AU1448" s="383">
        <f t="shared" si="1764"/>
        <v>0</v>
      </c>
      <c r="AV1448" s="383">
        <f t="shared" si="1764"/>
        <v>0</v>
      </c>
      <c r="AW1448" s="383">
        <f t="shared" si="1764"/>
        <v>0</v>
      </c>
      <c r="AX1448" s="383">
        <f t="shared" si="1764"/>
        <v>0</v>
      </c>
      <c r="AY1448" s="383">
        <f t="shared" si="1764"/>
        <v>0</v>
      </c>
      <c r="AZ1448" s="383">
        <f t="shared" si="1764"/>
        <v>0</v>
      </c>
      <c r="BA1448" s="383">
        <f t="shared" si="1764"/>
        <v>0</v>
      </c>
      <c r="BB1448" s="383">
        <f t="shared" si="1764"/>
        <v>0</v>
      </c>
      <c r="BC1448" s="383">
        <f t="shared" si="1764"/>
        <v>0</v>
      </c>
      <c r="BD1448" s="383">
        <f t="shared" si="1764"/>
        <v>0</v>
      </c>
      <c r="BE1448" s="383">
        <f t="shared" si="1764"/>
        <v>0</v>
      </c>
    </row>
    <row r="1449" spans="3:57" s="404" customFormat="1" ht="11.25" customHeight="1" thickBot="1">
      <c r="X1449" s="405"/>
      <c r="AE1449" s="285" t="str">
        <f t="shared" si="1718"/>
        <v/>
      </c>
      <c r="AF1449" s="285">
        <f t="shared" si="1744"/>
        <v>0</v>
      </c>
      <c r="AG1449" s="285">
        <f t="shared" ca="1" si="1754"/>
        <v>26</v>
      </c>
      <c r="AH1449" s="285" t="str">
        <f t="shared" si="1704"/>
        <v/>
      </c>
      <c r="AI1449" s="285" t="str">
        <f t="shared" si="1705"/>
        <v/>
      </c>
      <c r="AJ1449" s="285" t="str">
        <f t="shared" si="1706"/>
        <v/>
      </c>
      <c r="AL1449" s="383">
        <f t="shared" ref="AL1449:BE1449" si="1765">+IF($AE1449="CC",SUMIF($R1449:$V1449,AL$9,$R1524:$V1524),0)</f>
        <v>0</v>
      </c>
      <c r="AM1449" s="383">
        <f t="shared" si="1765"/>
        <v>0</v>
      </c>
      <c r="AN1449" s="383">
        <f t="shared" si="1765"/>
        <v>0</v>
      </c>
      <c r="AO1449" s="383">
        <f t="shared" si="1765"/>
        <v>0</v>
      </c>
      <c r="AP1449" s="383">
        <f t="shared" si="1765"/>
        <v>0</v>
      </c>
      <c r="AQ1449" s="383">
        <f t="shared" si="1765"/>
        <v>0</v>
      </c>
      <c r="AR1449" s="383">
        <f t="shared" si="1765"/>
        <v>0</v>
      </c>
      <c r="AS1449" s="383">
        <f t="shared" si="1765"/>
        <v>0</v>
      </c>
      <c r="AT1449" s="383">
        <f t="shared" si="1765"/>
        <v>0</v>
      </c>
      <c r="AU1449" s="383">
        <f t="shared" si="1765"/>
        <v>0</v>
      </c>
      <c r="AV1449" s="383">
        <f t="shared" si="1765"/>
        <v>0</v>
      </c>
      <c r="AW1449" s="383">
        <f t="shared" si="1765"/>
        <v>0</v>
      </c>
      <c r="AX1449" s="383">
        <f t="shared" si="1765"/>
        <v>0</v>
      </c>
      <c r="AY1449" s="383">
        <f t="shared" si="1765"/>
        <v>0</v>
      </c>
      <c r="AZ1449" s="383">
        <f t="shared" si="1765"/>
        <v>0</v>
      </c>
      <c r="BA1449" s="383">
        <f t="shared" si="1765"/>
        <v>0</v>
      </c>
      <c r="BB1449" s="383">
        <f t="shared" si="1765"/>
        <v>0</v>
      </c>
      <c r="BC1449" s="383">
        <f t="shared" si="1765"/>
        <v>0</v>
      </c>
      <c r="BD1449" s="383">
        <f t="shared" si="1765"/>
        <v>0</v>
      </c>
      <c r="BE1449" s="383">
        <f t="shared" si="1765"/>
        <v>0</v>
      </c>
    </row>
    <row r="1450" spans="3:57" s="404" customFormat="1" ht="15.75" thickBot="1">
      <c r="D1450" s="1011">
        <f>+'Formulario 1'!$C$20</f>
        <v>0</v>
      </c>
      <c r="E1450" s="1011"/>
      <c r="F1450" s="1011"/>
      <c r="H1450" s="1056"/>
      <c r="I1450" s="1056"/>
      <c r="O1450" s="1057" t="str">
        <f>+'Formulario 1'!$F$14</f>
        <v>Provincia:</v>
      </c>
      <c r="P1450" s="1058"/>
      <c r="Q1450" s="1059" t="str">
        <f>+'Formulario 1'!$G$14</f>
        <v>GUANACASTE</v>
      </c>
      <c r="R1450" s="1060"/>
      <c r="S1450" s="1060"/>
      <c r="T1450" s="1060"/>
      <c r="U1450" s="1061"/>
      <c r="V1450" s="980" t="s">
        <v>945</v>
      </c>
      <c r="W1450" s="981"/>
      <c r="X1450" s="984">
        <f>+'Formulario 1'!$C$16</f>
        <v>26780563</v>
      </c>
      <c r="Y1450" s="985"/>
      <c r="Z1450" s="986"/>
      <c r="AE1450" s="285" t="str">
        <f t="shared" si="1718"/>
        <v/>
      </c>
      <c r="AF1450" s="285">
        <f t="shared" si="1744"/>
        <v>0</v>
      </c>
      <c r="AG1450" s="285">
        <f t="shared" ca="1" si="1754"/>
        <v>26</v>
      </c>
      <c r="AH1450" s="285" t="str">
        <f t="shared" si="1704"/>
        <v/>
      </c>
      <c r="AI1450" s="285" t="str">
        <f t="shared" si="1705"/>
        <v/>
      </c>
      <c r="AJ1450" s="285" t="str">
        <f t="shared" si="1706"/>
        <v/>
      </c>
      <c r="AL1450" s="383">
        <f t="shared" ref="AL1450:BE1450" si="1766">+IF($AE1450="CC",SUMIF($R1450:$V1450,AL$9,$R1525:$V1525),0)</f>
        <v>0</v>
      </c>
      <c r="AM1450" s="383">
        <f t="shared" si="1766"/>
        <v>0</v>
      </c>
      <c r="AN1450" s="383">
        <f t="shared" si="1766"/>
        <v>0</v>
      </c>
      <c r="AO1450" s="383">
        <f t="shared" si="1766"/>
        <v>0</v>
      </c>
      <c r="AP1450" s="383">
        <f t="shared" si="1766"/>
        <v>0</v>
      </c>
      <c r="AQ1450" s="383">
        <f t="shared" si="1766"/>
        <v>0</v>
      </c>
      <c r="AR1450" s="383">
        <f t="shared" si="1766"/>
        <v>0</v>
      </c>
      <c r="AS1450" s="383">
        <f t="shared" si="1766"/>
        <v>0</v>
      </c>
      <c r="AT1450" s="383">
        <f t="shared" si="1766"/>
        <v>0</v>
      </c>
      <c r="AU1450" s="383">
        <f t="shared" si="1766"/>
        <v>0</v>
      </c>
      <c r="AV1450" s="383">
        <f t="shared" si="1766"/>
        <v>0</v>
      </c>
      <c r="AW1450" s="383">
        <f t="shared" si="1766"/>
        <v>0</v>
      </c>
      <c r="AX1450" s="383">
        <f t="shared" si="1766"/>
        <v>0</v>
      </c>
      <c r="AY1450" s="383">
        <f t="shared" si="1766"/>
        <v>0</v>
      </c>
      <c r="AZ1450" s="383">
        <f t="shared" si="1766"/>
        <v>0</v>
      </c>
      <c r="BA1450" s="383">
        <f t="shared" si="1766"/>
        <v>0</v>
      </c>
      <c r="BB1450" s="383">
        <f t="shared" si="1766"/>
        <v>0</v>
      </c>
      <c r="BC1450" s="383">
        <f t="shared" si="1766"/>
        <v>0</v>
      </c>
      <c r="BD1450" s="383">
        <f t="shared" si="1766"/>
        <v>0</v>
      </c>
      <c r="BE1450" s="383">
        <f t="shared" si="1766"/>
        <v>0</v>
      </c>
    </row>
    <row r="1451" spans="3:57" s="404" customFormat="1">
      <c r="D1451" s="987" t="s">
        <v>946</v>
      </c>
      <c r="E1451" s="987"/>
      <c r="F1451" s="987"/>
      <c r="H1451" s="987" t="s">
        <v>947</v>
      </c>
      <c r="I1451" s="987"/>
      <c r="K1451" s="406" t="s">
        <v>948</v>
      </c>
      <c r="O1451" s="988" t="str">
        <f>+'Formulario 1'!$F$15</f>
        <v>Cantón:</v>
      </c>
      <c r="P1451" s="989"/>
      <c r="Q1451" s="990" t="str">
        <f>+'Formulario 1'!$G$15</f>
        <v>ABANGARES</v>
      </c>
      <c r="R1451" s="991"/>
      <c r="S1451" s="991"/>
      <c r="T1451" s="991"/>
      <c r="U1451" s="992"/>
      <c r="V1451" s="982"/>
      <c r="W1451" s="983"/>
      <c r="X1451" s="993" t="str">
        <f>IF('Formulario 1'!D1429="","",'Formulario 1'!D1429)</f>
        <v/>
      </c>
      <c r="Y1451" s="994"/>
      <c r="Z1451" s="995"/>
      <c r="AE1451" s="285" t="str">
        <f t="shared" si="1718"/>
        <v/>
      </c>
      <c r="AF1451" s="285">
        <f t="shared" si="1744"/>
        <v>0</v>
      </c>
      <c r="AG1451" s="285">
        <f t="shared" ca="1" si="1754"/>
        <v>26</v>
      </c>
      <c r="AH1451" s="285" t="str">
        <f t="shared" si="1704"/>
        <v/>
      </c>
      <c r="AI1451" s="285" t="str">
        <f t="shared" si="1705"/>
        <v/>
      </c>
      <c r="AJ1451" s="285" t="str">
        <f t="shared" si="1706"/>
        <v/>
      </c>
      <c r="AL1451" s="383">
        <f t="shared" ref="AL1451:BE1451" si="1767">+IF($AE1451="CC",SUMIF($R1451:$V1451,AL$9,$R1526:$V1526),0)</f>
        <v>0</v>
      </c>
      <c r="AM1451" s="383">
        <f t="shared" si="1767"/>
        <v>0</v>
      </c>
      <c r="AN1451" s="383">
        <f t="shared" si="1767"/>
        <v>0</v>
      </c>
      <c r="AO1451" s="383">
        <f t="shared" si="1767"/>
        <v>0</v>
      </c>
      <c r="AP1451" s="383">
        <f t="shared" si="1767"/>
        <v>0</v>
      </c>
      <c r="AQ1451" s="383">
        <f t="shared" si="1767"/>
        <v>0</v>
      </c>
      <c r="AR1451" s="383">
        <f t="shared" si="1767"/>
        <v>0</v>
      </c>
      <c r="AS1451" s="383">
        <f t="shared" si="1767"/>
        <v>0</v>
      </c>
      <c r="AT1451" s="383">
        <f t="shared" si="1767"/>
        <v>0</v>
      </c>
      <c r="AU1451" s="383">
        <f t="shared" si="1767"/>
        <v>0</v>
      </c>
      <c r="AV1451" s="383">
        <f t="shared" si="1767"/>
        <v>0</v>
      </c>
      <c r="AW1451" s="383">
        <f t="shared" si="1767"/>
        <v>0</v>
      </c>
      <c r="AX1451" s="383">
        <f t="shared" si="1767"/>
        <v>0</v>
      </c>
      <c r="AY1451" s="383">
        <f t="shared" si="1767"/>
        <v>0</v>
      </c>
      <c r="AZ1451" s="383">
        <f t="shared" si="1767"/>
        <v>0</v>
      </c>
      <c r="BA1451" s="383">
        <f t="shared" si="1767"/>
        <v>0</v>
      </c>
      <c r="BB1451" s="383">
        <f t="shared" si="1767"/>
        <v>0</v>
      </c>
      <c r="BC1451" s="383">
        <f t="shared" si="1767"/>
        <v>0</v>
      </c>
      <c r="BD1451" s="383">
        <f t="shared" si="1767"/>
        <v>0</v>
      </c>
      <c r="BE1451" s="383">
        <f t="shared" si="1767"/>
        <v>0</v>
      </c>
    </row>
    <row r="1452" spans="3:57" s="404" customFormat="1">
      <c r="O1452" s="988" t="str">
        <f>+'Formulario 1'!$F$16</f>
        <v>Distrito:</v>
      </c>
      <c r="P1452" s="989"/>
      <c r="Q1452" s="990" t="str">
        <f>+'Formulario 1'!$G$16</f>
        <v>COLORADO</v>
      </c>
      <c r="R1452" s="991"/>
      <c r="S1452" s="991"/>
      <c r="T1452" s="991"/>
      <c r="U1452" s="992"/>
      <c r="V1452" s="996" t="s">
        <v>949</v>
      </c>
      <c r="W1452" s="997"/>
      <c r="X1452" s="1000">
        <f>+'Formulario 1'!$C$17</f>
        <v>26780376</v>
      </c>
      <c r="Y1452" s="1001"/>
      <c r="Z1452" s="1002"/>
      <c r="AE1452" s="285" t="str">
        <f t="shared" si="1718"/>
        <v/>
      </c>
      <c r="AF1452" s="285">
        <f t="shared" si="1744"/>
        <v>0</v>
      </c>
      <c r="AG1452" s="285">
        <f t="shared" ca="1" si="1754"/>
        <v>26</v>
      </c>
      <c r="AH1452" s="285" t="str">
        <f t="shared" si="1704"/>
        <v/>
      </c>
      <c r="AI1452" s="285" t="str">
        <f t="shared" si="1705"/>
        <v/>
      </c>
      <c r="AJ1452" s="285" t="str">
        <f t="shared" si="1706"/>
        <v/>
      </c>
      <c r="AL1452" s="383">
        <f t="shared" ref="AL1452:BE1452" si="1768">+IF($AE1452="CC",SUMIF($R1452:$V1452,AL$9,$R1527:$V1527),0)</f>
        <v>0</v>
      </c>
      <c r="AM1452" s="383">
        <f t="shared" si="1768"/>
        <v>0</v>
      </c>
      <c r="AN1452" s="383">
        <f t="shared" si="1768"/>
        <v>0</v>
      </c>
      <c r="AO1452" s="383">
        <f t="shared" si="1768"/>
        <v>0</v>
      </c>
      <c r="AP1452" s="383">
        <f t="shared" si="1768"/>
        <v>0</v>
      </c>
      <c r="AQ1452" s="383">
        <f t="shared" si="1768"/>
        <v>0</v>
      </c>
      <c r="AR1452" s="383">
        <f t="shared" si="1768"/>
        <v>0</v>
      </c>
      <c r="AS1452" s="383">
        <f t="shared" si="1768"/>
        <v>0</v>
      </c>
      <c r="AT1452" s="383">
        <f t="shared" si="1768"/>
        <v>0</v>
      </c>
      <c r="AU1452" s="383">
        <f t="shared" si="1768"/>
        <v>0</v>
      </c>
      <c r="AV1452" s="383">
        <f t="shared" si="1768"/>
        <v>0</v>
      </c>
      <c r="AW1452" s="383">
        <f t="shared" si="1768"/>
        <v>0</v>
      </c>
      <c r="AX1452" s="383">
        <f t="shared" si="1768"/>
        <v>0</v>
      </c>
      <c r="AY1452" s="383">
        <f t="shared" si="1768"/>
        <v>0</v>
      </c>
      <c r="AZ1452" s="383">
        <f t="shared" si="1768"/>
        <v>0</v>
      </c>
      <c r="BA1452" s="383">
        <f t="shared" si="1768"/>
        <v>0</v>
      </c>
      <c r="BB1452" s="383">
        <f t="shared" si="1768"/>
        <v>0</v>
      </c>
      <c r="BC1452" s="383">
        <f t="shared" si="1768"/>
        <v>0</v>
      </c>
      <c r="BD1452" s="383">
        <f t="shared" si="1768"/>
        <v>0</v>
      </c>
      <c r="BE1452" s="383">
        <f t="shared" si="1768"/>
        <v>0</v>
      </c>
    </row>
    <row r="1453" spans="3:57" s="285" customFormat="1" ht="15.75" thickBot="1">
      <c r="O1453" s="1003" t="str">
        <f>+'Formulario 1'!$F$17</f>
        <v>Poblado:</v>
      </c>
      <c r="P1453" s="1004"/>
      <c r="Q1453" s="1005" t="str">
        <f>+'Formulario 1'!$G$17</f>
        <v>COLORADO</v>
      </c>
      <c r="R1453" s="1006"/>
      <c r="S1453" s="1006"/>
      <c r="T1453" s="1006"/>
      <c r="U1453" s="1007"/>
      <c r="V1453" s="998"/>
      <c r="W1453" s="999"/>
      <c r="X1453" s="1008" t="str">
        <f>IF('Formulario 1'!D1430="","",'Formulario 1'!D1430)</f>
        <v/>
      </c>
      <c r="Y1453" s="1009"/>
      <c r="Z1453" s="1010"/>
      <c r="AE1453" s="285" t="str">
        <f t="shared" si="1718"/>
        <v/>
      </c>
      <c r="AF1453" s="285">
        <f t="shared" si="1744"/>
        <v>0</v>
      </c>
      <c r="AG1453" s="285">
        <f t="shared" ca="1" si="1754"/>
        <v>26</v>
      </c>
      <c r="AH1453" s="285" t="str">
        <f t="shared" si="1704"/>
        <v/>
      </c>
      <c r="AI1453" s="285" t="str">
        <f t="shared" si="1705"/>
        <v/>
      </c>
      <c r="AJ1453" s="285" t="str">
        <f t="shared" si="1706"/>
        <v/>
      </c>
      <c r="AL1453" s="383">
        <f t="shared" ref="AL1453:BE1453" si="1769">+IF($AE1453="CC",SUMIF($R1453:$V1453,AL$9,$R1528:$V1528),0)</f>
        <v>0</v>
      </c>
      <c r="AM1453" s="383">
        <f t="shared" si="1769"/>
        <v>0</v>
      </c>
      <c r="AN1453" s="383">
        <f t="shared" si="1769"/>
        <v>0</v>
      </c>
      <c r="AO1453" s="383">
        <f t="shared" si="1769"/>
        <v>0</v>
      </c>
      <c r="AP1453" s="383">
        <f t="shared" si="1769"/>
        <v>0</v>
      </c>
      <c r="AQ1453" s="383">
        <f t="shared" si="1769"/>
        <v>0</v>
      </c>
      <c r="AR1453" s="383">
        <f t="shared" si="1769"/>
        <v>0</v>
      </c>
      <c r="AS1453" s="383">
        <f t="shared" si="1769"/>
        <v>0</v>
      </c>
      <c r="AT1453" s="383">
        <f t="shared" si="1769"/>
        <v>0</v>
      </c>
      <c r="AU1453" s="383">
        <f t="shared" si="1769"/>
        <v>0</v>
      </c>
      <c r="AV1453" s="383">
        <f t="shared" si="1769"/>
        <v>0</v>
      </c>
      <c r="AW1453" s="383">
        <f t="shared" si="1769"/>
        <v>0</v>
      </c>
      <c r="AX1453" s="383">
        <f t="shared" si="1769"/>
        <v>0</v>
      </c>
      <c r="AY1453" s="383">
        <f t="shared" si="1769"/>
        <v>0</v>
      </c>
      <c r="AZ1453" s="383">
        <f t="shared" si="1769"/>
        <v>0</v>
      </c>
      <c r="BA1453" s="383">
        <f t="shared" si="1769"/>
        <v>0</v>
      </c>
      <c r="BB1453" s="383">
        <f t="shared" si="1769"/>
        <v>0</v>
      </c>
      <c r="BC1453" s="383">
        <f t="shared" si="1769"/>
        <v>0</v>
      </c>
      <c r="BD1453" s="383">
        <f t="shared" si="1769"/>
        <v>0</v>
      </c>
      <c r="BE1453" s="383">
        <f t="shared" si="1769"/>
        <v>0</v>
      </c>
    </row>
    <row r="1454" spans="3:57" s="285" customFormat="1">
      <c r="X1454" s="407"/>
      <c r="Y1454" s="408"/>
      <c r="AE1454" s="285" t="str">
        <f t="shared" si="1718"/>
        <v/>
      </c>
      <c r="AF1454" s="285">
        <f t="shared" si="1744"/>
        <v>0</v>
      </c>
      <c r="AL1454" s="383">
        <f t="shared" ref="AL1454:BE1454" si="1770">+IF($AE1454="CC",SUMIF($R1454:$V1454,AL$9,$R1529:$V1529),0)</f>
        <v>0</v>
      </c>
      <c r="AM1454" s="383">
        <f t="shared" si="1770"/>
        <v>0</v>
      </c>
      <c r="AN1454" s="383">
        <f t="shared" si="1770"/>
        <v>0</v>
      </c>
      <c r="AO1454" s="383">
        <f t="shared" si="1770"/>
        <v>0</v>
      </c>
      <c r="AP1454" s="383">
        <f t="shared" si="1770"/>
        <v>0</v>
      </c>
      <c r="AQ1454" s="383">
        <f t="shared" si="1770"/>
        <v>0</v>
      </c>
      <c r="AR1454" s="383">
        <f t="shared" si="1770"/>
        <v>0</v>
      </c>
      <c r="AS1454" s="383">
        <f t="shared" si="1770"/>
        <v>0</v>
      </c>
      <c r="AT1454" s="383">
        <f t="shared" si="1770"/>
        <v>0</v>
      </c>
      <c r="AU1454" s="383">
        <f t="shared" si="1770"/>
        <v>0</v>
      </c>
      <c r="AV1454" s="383">
        <f t="shared" si="1770"/>
        <v>0</v>
      </c>
      <c r="AW1454" s="383">
        <f t="shared" si="1770"/>
        <v>0</v>
      </c>
      <c r="AX1454" s="383">
        <f t="shared" si="1770"/>
        <v>0</v>
      </c>
      <c r="AY1454" s="383">
        <f t="shared" si="1770"/>
        <v>0</v>
      </c>
      <c r="AZ1454" s="383">
        <f t="shared" si="1770"/>
        <v>0</v>
      </c>
      <c r="BA1454" s="383">
        <f t="shared" si="1770"/>
        <v>0</v>
      </c>
      <c r="BB1454" s="383">
        <f t="shared" si="1770"/>
        <v>0</v>
      </c>
      <c r="BC1454" s="383">
        <f t="shared" si="1770"/>
        <v>0</v>
      </c>
      <c r="BD1454" s="383">
        <f t="shared" si="1770"/>
        <v>0</v>
      </c>
      <c r="BE1454" s="383">
        <f t="shared" si="1770"/>
        <v>0</v>
      </c>
    </row>
    <row r="1455" spans="3:57" s="285" customFormat="1" ht="15.75" thickBot="1">
      <c r="D1455" s="1011"/>
      <c r="E1455" s="1011"/>
      <c r="F1455" s="1011"/>
      <c r="G1455" s="404"/>
      <c r="H1455" s="1011"/>
      <c r="I1455" s="1011"/>
      <c r="J1455" s="404"/>
      <c r="K1455" s="404"/>
      <c r="X1455" s="383"/>
      <c r="AE1455" s="285" t="str">
        <f t="shared" si="1718"/>
        <v/>
      </c>
      <c r="AF1455" s="285">
        <f t="shared" si="1744"/>
        <v>0</v>
      </c>
      <c r="AL1455" s="383">
        <f t="shared" ref="AL1455:BE1455" si="1771">+IF($AE1455="CC",SUMIF($R1455:$V1455,AL$9,$R1530:$V1530),0)</f>
        <v>0</v>
      </c>
      <c r="AM1455" s="383">
        <f t="shared" si="1771"/>
        <v>0</v>
      </c>
      <c r="AN1455" s="383">
        <f t="shared" si="1771"/>
        <v>0</v>
      </c>
      <c r="AO1455" s="383">
        <f t="shared" si="1771"/>
        <v>0</v>
      </c>
      <c r="AP1455" s="383">
        <f t="shared" si="1771"/>
        <v>0</v>
      </c>
      <c r="AQ1455" s="383">
        <f t="shared" si="1771"/>
        <v>0</v>
      </c>
      <c r="AR1455" s="383">
        <f t="shared" si="1771"/>
        <v>0</v>
      </c>
      <c r="AS1455" s="383">
        <f t="shared" si="1771"/>
        <v>0</v>
      </c>
      <c r="AT1455" s="383">
        <f t="shared" si="1771"/>
        <v>0</v>
      </c>
      <c r="AU1455" s="383">
        <f t="shared" si="1771"/>
        <v>0</v>
      </c>
      <c r="AV1455" s="383">
        <f t="shared" si="1771"/>
        <v>0</v>
      </c>
      <c r="AW1455" s="383">
        <f t="shared" si="1771"/>
        <v>0</v>
      </c>
      <c r="AX1455" s="383">
        <f t="shared" si="1771"/>
        <v>0</v>
      </c>
      <c r="AY1455" s="383">
        <f t="shared" si="1771"/>
        <v>0</v>
      </c>
      <c r="AZ1455" s="383">
        <f t="shared" si="1771"/>
        <v>0</v>
      </c>
      <c r="BA1455" s="383">
        <f t="shared" si="1771"/>
        <v>0</v>
      </c>
      <c r="BB1455" s="383">
        <f t="shared" si="1771"/>
        <v>0</v>
      </c>
      <c r="BC1455" s="383">
        <f t="shared" si="1771"/>
        <v>0</v>
      </c>
      <c r="BD1455" s="383">
        <f t="shared" si="1771"/>
        <v>0</v>
      </c>
      <c r="BE1455" s="383">
        <f t="shared" si="1771"/>
        <v>0</v>
      </c>
    </row>
    <row r="1456" spans="3:57" s="285" customFormat="1">
      <c r="D1456" s="987" t="s">
        <v>950</v>
      </c>
      <c r="E1456" s="987"/>
      <c r="F1456" s="987"/>
      <c r="G1456" s="404"/>
      <c r="H1456" s="987" t="s">
        <v>951</v>
      </c>
      <c r="I1456" s="987"/>
      <c r="J1456" s="404"/>
      <c r="K1456" s="406" t="s">
        <v>948</v>
      </c>
      <c r="X1456" s="383"/>
      <c r="Z1456" s="1012" t="s">
        <v>1165</v>
      </c>
      <c r="AA1456" s="1012"/>
      <c r="AB1456" s="1012"/>
      <c r="AD1456" s="285" t="s">
        <v>1029</v>
      </c>
      <c r="AE1456" s="285" t="str">
        <f t="shared" si="1718"/>
        <v/>
      </c>
      <c r="AF1456" s="285">
        <f t="shared" si="1744"/>
        <v>0</v>
      </c>
      <c r="AG1456" s="285" t="s">
        <v>1029</v>
      </c>
      <c r="AL1456" s="383">
        <f t="shared" ref="AL1456:BE1456" si="1772">+IF($AE1456="CC",SUMIF($R1456:$V1456,AL$9,$R1531:$V1531),0)</f>
        <v>0</v>
      </c>
      <c r="AM1456" s="383">
        <f t="shared" si="1772"/>
        <v>0</v>
      </c>
      <c r="AN1456" s="383">
        <f t="shared" si="1772"/>
        <v>0</v>
      </c>
      <c r="AO1456" s="383">
        <f t="shared" si="1772"/>
        <v>0</v>
      </c>
      <c r="AP1456" s="383">
        <f t="shared" si="1772"/>
        <v>0</v>
      </c>
      <c r="AQ1456" s="383">
        <f t="shared" si="1772"/>
        <v>0</v>
      </c>
      <c r="AR1456" s="383">
        <f t="shared" si="1772"/>
        <v>0</v>
      </c>
      <c r="AS1456" s="383">
        <f t="shared" si="1772"/>
        <v>0</v>
      </c>
      <c r="AT1456" s="383">
        <f t="shared" si="1772"/>
        <v>0</v>
      </c>
      <c r="AU1456" s="383">
        <f t="shared" si="1772"/>
        <v>0</v>
      </c>
      <c r="AV1456" s="383">
        <f t="shared" si="1772"/>
        <v>0</v>
      </c>
      <c r="AW1456" s="383">
        <f t="shared" si="1772"/>
        <v>0</v>
      </c>
      <c r="AX1456" s="383">
        <f t="shared" si="1772"/>
        <v>0</v>
      </c>
      <c r="AY1456" s="383">
        <f t="shared" si="1772"/>
        <v>0</v>
      </c>
      <c r="AZ1456" s="383">
        <f t="shared" si="1772"/>
        <v>0</v>
      </c>
      <c r="BA1456" s="383">
        <f t="shared" si="1772"/>
        <v>0</v>
      </c>
      <c r="BB1456" s="383">
        <f t="shared" si="1772"/>
        <v>0</v>
      </c>
      <c r="BC1456" s="383">
        <f t="shared" si="1772"/>
        <v>0</v>
      </c>
      <c r="BD1456" s="383">
        <f t="shared" si="1772"/>
        <v>0</v>
      </c>
      <c r="BE1456" s="383">
        <f t="shared" si="1772"/>
        <v>0</v>
      </c>
    </row>
    <row r="1457" spans="1:59" ht="18">
      <c r="A1457" s="160"/>
      <c r="B1457" s="159">
        <f>+B1345+1</f>
        <v>20</v>
      </c>
      <c r="C1457" s="971" t="s">
        <v>66</v>
      </c>
      <c r="D1457" s="971"/>
      <c r="E1457" s="971"/>
      <c r="F1457" s="971"/>
      <c r="G1457" s="971"/>
      <c r="H1457" s="971"/>
      <c r="I1457" s="971"/>
      <c r="J1457" s="971"/>
      <c r="K1457" s="971"/>
      <c r="L1457" s="971"/>
      <c r="M1457" s="971"/>
      <c r="N1457" s="971"/>
      <c r="O1457" s="971"/>
      <c r="P1457" s="971"/>
      <c r="Q1457" s="971"/>
      <c r="R1457" s="971"/>
      <c r="S1457" s="971"/>
      <c r="T1457" s="971"/>
      <c r="U1457" s="971"/>
      <c r="V1457" s="971"/>
      <c r="W1457" s="971"/>
      <c r="X1457" s="971"/>
      <c r="Y1457" s="971"/>
      <c r="Z1457" s="971"/>
      <c r="AA1457" s="971"/>
      <c r="AE1457" s="1" t="str">
        <f t="shared" si="1718"/>
        <v/>
      </c>
      <c r="AF1457" s="1">
        <f t="shared" ref="AF1457:AF1485" si="1773">+IF(Z1484="Hoja de Cálculo",1,0)</f>
        <v>0</v>
      </c>
      <c r="AG1457" s="1" t="e">
        <f t="shared" ref="AG1457:AG1509" si="1774">+AG1456+AF1457</f>
        <v>#VALUE!</v>
      </c>
      <c r="AH1457" s="1" t="str">
        <f t="shared" ref="AH1457:AH1509" si="1775">+IF(AF1457=1,AG1457,"")</f>
        <v/>
      </c>
      <c r="AI1457" s="1" t="str">
        <f t="shared" ref="AI1457:AI1509" si="1776">+IF(AF1457=1,CONCATENATE("CP",AG1457),"")</f>
        <v/>
      </c>
      <c r="AJ1457" s="1" t="str">
        <f t="shared" ref="AJ1457:AJ1509" si="1777">+IF(AF1457=1,AB1457,"")</f>
        <v/>
      </c>
      <c r="AL1457" s="167">
        <f t="shared" ref="AL1457:BE1457" si="1778">+IF($AE1457="CC",SUMIF($R1457:$V1457,AL$9,$R1476:$V1476),0)</f>
        <v>0</v>
      </c>
      <c r="AM1457" s="167">
        <f t="shared" si="1778"/>
        <v>0</v>
      </c>
      <c r="AN1457" s="167">
        <f t="shared" si="1778"/>
        <v>0</v>
      </c>
      <c r="AO1457" s="167">
        <f t="shared" si="1778"/>
        <v>0</v>
      </c>
      <c r="AP1457" s="167">
        <f t="shared" si="1778"/>
        <v>0</v>
      </c>
      <c r="AQ1457" s="167">
        <f t="shared" si="1778"/>
        <v>0</v>
      </c>
      <c r="AR1457" s="167">
        <f t="shared" si="1778"/>
        <v>0</v>
      </c>
      <c r="AS1457" s="167">
        <f t="shared" si="1778"/>
        <v>0</v>
      </c>
      <c r="AT1457" s="167">
        <f t="shared" si="1778"/>
        <v>0</v>
      </c>
      <c r="AU1457" s="167">
        <f t="shared" si="1778"/>
        <v>0</v>
      </c>
      <c r="AV1457" s="167">
        <f t="shared" si="1778"/>
        <v>0</v>
      </c>
      <c r="AW1457" s="167">
        <f t="shared" si="1778"/>
        <v>0</v>
      </c>
      <c r="AX1457" s="167">
        <f t="shared" si="1778"/>
        <v>0</v>
      </c>
      <c r="AY1457" s="167">
        <f t="shared" si="1778"/>
        <v>0</v>
      </c>
      <c r="AZ1457" s="167">
        <f t="shared" si="1778"/>
        <v>0</v>
      </c>
      <c r="BA1457" s="167">
        <f t="shared" si="1778"/>
        <v>0</v>
      </c>
      <c r="BB1457" s="167">
        <f t="shared" si="1778"/>
        <v>0</v>
      </c>
      <c r="BC1457" s="167">
        <f t="shared" si="1778"/>
        <v>0</v>
      </c>
      <c r="BD1457" s="167">
        <f t="shared" si="1778"/>
        <v>0</v>
      </c>
      <c r="BE1457" s="167">
        <f t="shared" si="1778"/>
        <v>0</v>
      </c>
      <c r="BG1457" s="167"/>
    </row>
    <row r="1458" spans="1:59" ht="16.5">
      <c r="C1458" s="963" t="s">
        <v>921</v>
      </c>
      <c r="D1458" s="963"/>
      <c r="E1458" s="963"/>
      <c r="F1458" s="963"/>
      <c r="G1458" s="963"/>
      <c r="H1458" s="963"/>
      <c r="I1458" s="963"/>
      <c r="J1458" s="963"/>
      <c r="K1458" s="963"/>
      <c r="L1458" s="963"/>
      <c r="M1458" s="963"/>
      <c r="N1458" s="963"/>
      <c r="O1458" s="963"/>
      <c r="P1458" s="963"/>
      <c r="Q1458" s="963"/>
      <c r="R1458" s="963"/>
      <c r="S1458" s="963"/>
      <c r="T1458" s="963"/>
      <c r="U1458" s="963"/>
      <c r="V1458" s="963"/>
      <c r="W1458" s="963"/>
      <c r="X1458" s="963"/>
      <c r="Y1458" s="963"/>
      <c r="Z1458" s="963"/>
      <c r="AA1458" s="963"/>
      <c r="AE1458" s="1" t="str">
        <f t="shared" si="1718"/>
        <v/>
      </c>
      <c r="AF1458" s="1">
        <f t="shared" si="1773"/>
        <v>0</v>
      </c>
      <c r="AG1458" s="1" t="e">
        <f t="shared" si="1774"/>
        <v>#VALUE!</v>
      </c>
      <c r="AH1458" s="1" t="str">
        <f t="shared" si="1775"/>
        <v/>
      </c>
      <c r="AI1458" s="1" t="str">
        <f t="shared" si="1776"/>
        <v/>
      </c>
      <c r="AJ1458" s="1" t="str">
        <f t="shared" si="1777"/>
        <v/>
      </c>
      <c r="AL1458" s="167">
        <f t="shared" ref="AL1458:BE1458" si="1779">+IF($AE1458="CC",SUMIF($R1458:$V1458,AL$9,$R1477:$V1477),0)</f>
        <v>0</v>
      </c>
      <c r="AM1458" s="167">
        <f t="shared" si="1779"/>
        <v>0</v>
      </c>
      <c r="AN1458" s="167">
        <f t="shared" si="1779"/>
        <v>0</v>
      </c>
      <c r="AO1458" s="167">
        <f t="shared" si="1779"/>
        <v>0</v>
      </c>
      <c r="AP1458" s="167">
        <f t="shared" si="1779"/>
        <v>0</v>
      </c>
      <c r="AQ1458" s="167">
        <f t="shared" si="1779"/>
        <v>0</v>
      </c>
      <c r="AR1458" s="167">
        <f t="shared" si="1779"/>
        <v>0</v>
      </c>
      <c r="AS1458" s="167">
        <f t="shared" si="1779"/>
        <v>0</v>
      </c>
      <c r="AT1458" s="167">
        <f t="shared" si="1779"/>
        <v>0</v>
      </c>
      <c r="AU1458" s="167">
        <f t="shared" si="1779"/>
        <v>0</v>
      </c>
      <c r="AV1458" s="167">
        <f t="shared" si="1779"/>
        <v>0</v>
      </c>
      <c r="AW1458" s="167">
        <f t="shared" si="1779"/>
        <v>0</v>
      </c>
      <c r="AX1458" s="167">
        <f t="shared" si="1779"/>
        <v>0</v>
      </c>
      <c r="AY1458" s="167">
        <f t="shared" si="1779"/>
        <v>0</v>
      </c>
      <c r="AZ1458" s="167">
        <f t="shared" si="1779"/>
        <v>0</v>
      </c>
      <c r="BA1458" s="167">
        <f t="shared" si="1779"/>
        <v>0</v>
      </c>
      <c r="BB1458" s="167">
        <f t="shared" si="1779"/>
        <v>0</v>
      </c>
      <c r="BC1458" s="167">
        <f t="shared" si="1779"/>
        <v>0</v>
      </c>
      <c r="BD1458" s="167">
        <f t="shared" si="1779"/>
        <v>0</v>
      </c>
      <c r="BE1458" s="167">
        <f t="shared" si="1779"/>
        <v>0</v>
      </c>
      <c r="BG1458" s="167"/>
    </row>
    <row r="1459" spans="1:59" ht="16.5">
      <c r="C1459" s="963" t="s">
        <v>922</v>
      </c>
      <c r="D1459" s="963"/>
      <c r="E1459" s="963"/>
      <c r="F1459" s="963"/>
      <c r="G1459" s="963"/>
      <c r="H1459" s="963"/>
      <c r="I1459" s="963"/>
      <c r="J1459" s="963"/>
      <c r="K1459" s="963"/>
      <c r="L1459" s="963"/>
      <c r="M1459" s="963"/>
      <c r="N1459" s="963"/>
      <c r="O1459" s="963"/>
      <c r="P1459" s="963"/>
      <c r="Q1459" s="963"/>
      <c r="R1459" s="963"/>
      <c r="S1459" s="963"/>
      <c r="T1459" s="963"/>
      <c r="U1459" s="963"/>
      <c r="V1459" s="963"/>
      <c r="W1459" s="963"/>
      <c r="X1459" s="963"/>
      <c r="Y1459" s="963"/>
      <c r="Z1459" s="963"/>
      <c r="AA1459" s="963"/>
      <c r="AE1459" s="1" t="str">
        <f t="shared" si="1718"/>
        <v/>
      </c>
      <c r="AF1459" s="1">
        <f t="shared" si="1773"/>
        <v>0</v>
      </c>
      <c r="AG1459" s="1" t="e">
        <f t="shared" si="1774"/>
        <v>#VALUE!</v>
      </c>
      <c r="AH1459" s="1" t="str">
        <f t="shared" si="1775"/>
        <v/>
      </c>
      <c r="AI1459" s="1" t="str">
        <f t="shared" si="1776"/>
        <v/>
      </c>
      <c r="AJ1459" s="1" t="str">
        <f t="shared" si="1777"/>
        <v/>
      </c>
      <c r="AL1459" s="167">
        <f t="shared" ref="AL1459:BE1459" si="1780">+IF($AE1459="CC",SUMIF($R1459:$V1459,AL$9,$R1478:$V1478),0)</f>
        <v>0</v>
      </c>
      <c r="AM1459" s="167">
        <f t="shared" si="1780"/>
        <v>0</v>
      </c>
      <c r="AN1459" s="167">
        <f t="shared" si="1780"/>
        <v>0</v>
      </c>
      <c r="AO1459" s="167">
        <f t="shared" si="1780"/>
        <v>0</v>
      </c>
      <c r="AP1459" s="167">
        <f t="shared" si="1780"/>
        <v>0</v>
      </c>
      <c r="AQ1459" s="167">
        <f t="shared" si="1780"/>
        <v>0</v>
      </c>
      <c r="AR1459" s="167">
        <f t="shared" si="1780"/>
        <v>0</v>
      </c>
      <c r="AS1459" s="167">
        <f t="shared" si="1780"/>
        <v>0</v>
      </c>
      <c r="AT1459" s="167">
        <f t="shared" si="1780"/>
        <v>0</v>
      </c>
      <c r="AU1459" s="167">
        <f t="shared" si="1780"/>
        <v>0</v>
      </c>
      <c r="AV1459" s="167">
        <f t="shared" si="1780"/>
        <v>0</v>
      </c>
      <c r="AW1459" s="167">
        <f t="shared" si="1780"/>
        <v>0</v>
      </c>
      <c r="AX1459" s="167">
        <f t="shared" si="1780"/>
        <v>0</v>
      </c>
      <c r="AY1459" s="167">
        <f t="shared" si="1780"/>
        <v>0</v>
      </c>
      <c r="AZ1459" s="167">
        <f t="shared" si="1780"/>
        <v>0</v>
      </c>
      <c r="BA1459" s="167">
        <f t="shared" si="1780"/>
        <v>0</v>
      </c>
      <c r="BB1459" s="167">
        <f t="shared" si="1780"/>
        <v>0</v>
      </c>
      <c r="BC1459" s="167">
        <f t="shared" si="1780"/>
        <v>0</v>
      </c>
      <c r="BD1459" s="167">
        <f t="shared" si="1780"/>
        <v>0</v>
      </c>
      <c r="BE1459" s="167">
        <f t="shared" si="1780"/>
        <v>0</v>
      </c>
      <c r="BG1459" s="167"/>
    </row>
    <row r="1460" spans="1:59" ht="16.5">
      <c r="C1460" s="963" t="s">
        <v>952</v>
      </c>
      <c r="D1460" s="963"/>
      <c r="E1460" s="963"/>
      <c r="F1460" s="963"/>
      <c r="G1460" s="963"/>
      <c r="H1460" s="963"/>
      <c r="I1460" s="963"/>
      <c r="J1460" s="963"/>
      <c r="K1460" s="963"/>
      <c r="L1460" s="963"/>
      <c r="M1460" s="963"/>
      <c r="N1460" s="963"/>
      <c r="O1460" s="963"/>
      <c r="P1460" s="963"/>
      <c r="Q1460" s="963"/>
      <c r="R1460" s="963"/>
      <c r="S1460" s="963"/>
      <c r="T1460" s="963"/>
      <c r="U1460" s="963"/>
      <c r="V1460" s="963"/>
      <c r="W1460" s="963"/>
      <c r="X1460" s="963"/>
      <c r="Y1460" s="963"/>
      <c r="Z1460" s="963"/>
      <c r="AA1460" s="963"/>
      <c r="AE1460" s="1" t="str">
        <f t="shared" si="1718"/>
        <v/>
      </c>
      <c r="AF1460" s="1">
        <f t="shared" si="1773"/>
        <v>0</v>
      </c>
      <c r="AG1460" s="1" t="e">
        <f t="shared" si="1774"/>
        <v>#VALUE!</v>
      </c>
      <c r="AH1460" s="1" t="str">
        <f t="shared" si="1775"/>
        <v/>
      </c>
      <c r="AI1460" s="1" t="str">
        <f t="shared" si="1776"/>
        <v/>
      </c>
      <c r="AJ1460" s="1" t="str">
        <f t="shared" si="1777"/>
        <v/>
      </c>
      <c r="AL1460" s="167">
        <f t="shared" ref="AL1460:BE1460" si="1781">+IF($AE1460="CC",SUMIF($R1460:$V1460,AL$9,$R1479:$V1479),0)</f>
        <v>0</v>
      </c>
      <c r="AM1460" s="167">
        <f t="shared" si="1781"/>
        <v>0</v>
      </c>
      <c r="AN1460" s="167">
        <f t="shared" si="1781"/>
        <v>0</v>
      </c>
      <c r="AO1460" s="167">
        <f t="shared" si="1781"/>
        <v>0</v>
      </c>
      <c r="AP1460" s="167">
        <f t="shared" si="1781"/>
        <v>0</v>
      </c>
      <c r="AQ1460" s="167">
        <f t="shared" si="1781"/>
        <v>0</v>
      </c>
      <c r="AR1460" s="167">
        <f t="shared" si="1781"/>
        <v>0</v>
      </c>
      <c r="AS1460" s="167">
        <f t="shared" si="1781"/>
        <v>0</v>
      </c>
      <c r="AT1460" s="167">
        <f t="shared" si="1781"/>
        <v>0</v>
      </c>
      <c r="AU1460" s="167">
        <f t="shared" si="1781"/>
        <v>0</v>
      </c>
      <c r="AV1460" s="167">
        <f t="shared" si="1781"/>
        <v>0</v>
      </c>
      <c r="AW1460" s="167">
        <f t="shared" si="1781"/>
        <v>0</v>
      </c>
      <c r="AX1460" s="167">
        <f t="shared" si="1781"/>
        <v>0</v>
      </c>
      <c r="AY1460" s="167">
        <f t="shared" si="1781"/>
        <v>0</v>
      </c>
      <c r="AZ1460" s="167">
        <f t="shared" si="1781"/>
        <v>0</v>
      </c>
      <c r="BA1460" s="167">
        <f t="shared" si="1781"/>
        <v>0</v>
      </c>
      <c r="BB1460" s="167">
        <f t="shared" si="1781"/>
        <v>0</v>
      </c>
      <c r="BC1460" s="167">
        <f t="shared" si="1781"/>
        <v>0</v>
      </c>
      <c r="BD1460" s="167">
        <f t="shared" si="1781"/>
        <v>0</v>
      </c>
      <c r="BE1460" s="167">
        <f t="shared" si="1781"/>
        <v>0</v>
      </c>
      <c r="BG1460" s="167"/>
    </row>
    <row r="1461" spans="1:59" ht="15.75" thickBot="1">
      <c r="C1461" s="86"/>
      <c r="D1461" s="86"/>
      <c r="E1461" s="86"/>
      <c r="F1461" s="86"/>
      <c r="G1461" s="87"/>
      <c r="H1461" s="87"/>
      <c r="I1461" s="86"/>
      <c r="J1461" s="86"/>
      <c r="K1461" s="86"/>
      <c r="L1461" s="86"/>
      <c r="M1461" s="86"/>
      <c r="N1461" s="88"/>
      <c r="O1461" s="86"/>
      <c r="P1461" s="86"/>
      <c r="Q1461" s="86"/>
      <c r="R1461" s="86"/>
      <c r="S1461" s="86"/>
      <c r="T1461" s="86"/>
      <c r="U1461" s="86"/>
      <c r="V1461" s="86"/>
      <c r="W1461" s="86"/>
      <c r="X1461" s="165"/>
      <c r="Y1461" s="86"/>
      <c r="Z1461" s="86"/>
      <c r="AA1461" s="86"/>
      <c r="AE1461" s="1" t="str">
        <f t="shared" si="1718"/>
        <v/>
      </c>
      <c r="AF1461" s="1">
        <f t="shared" si="1773"/>
        <v>0</v>
      </c>
      <c r="AG1461" s="1" t="e">
        <f t="shared" si="1774"/>
        <v>#VALUE!</v>
      </c>
      <c r="AH1461" s="1" t="str">
        <f t="shared" si="1775"/>
        <v/>
      </c>
      <c r="AI1461" s="1" t="str">
        <f t="shared" si="1776"/>
        <v/>
      </c>
      <c r="AJ1461" s="1" t="str">
        <f t="shared" si="1777"/>
        <v/>
      </c>
      <c r="AL1461" s="167">
        <f t="shared" ref="AL1461:BE1461" si="1782">+IF($AE1461="CC",SUMIF($R1461:$V1461,AL$9,$R1480:$V1480),0)</f>
        <v>0</v>
      </c>
      <c r="AM1461" s="167">
        <f t="shared" si="1782"/>
        <v>0</v>
      </c>
      <c r="AN1461" s="167">
        <f t="shared" si="1782"/>
        <v>0</v>
      </c>
      <c r="AO1461" s="167">
        <f t="shared" si="1782"/>
        <v>0</v>
      </c>
      <c r="AP1461" s="167">
        <f t="shared" si="1782"/>
        <v>0</v>
      </c>
      <c r="AQ1461" s="167">
        <f t="shared" si="1782"/>
        <v>0</v>
      </c>
      <c r="AR1461" s="167">
        <f t="shared" si="1782"/>
        <v>0</v>
      </c>
      <c r="AS1461" s="167">
        <f t="shared" si="1782"/>
        <v>0</v>
      </c>
      <c r="AT1461" s="167">
        <f t="shared" si="1782"/>
        <v>0</v>
      </c>
      <c r="AU1461" s="167">
        <f t="shared" si="1782"/>
        <v>0</v>
      </c>
      <c r="AV1461" s="167">
        <f t="shared" si="1782"/>
        <v>0</v>
      </c>
      <c r="AW1461" s="167">
        <f t="shared" si="1782"/>
        <v>0</v>
      </c>
      <c r="AX1461" s="167">
        <f t="shared" si="1782"/>
        <v>0</v>
      </c>
      <c r="AY1461" s="167">
        <f t="shared" si="1782"/>
        <v>0</v>
      </c>
      <c r="AZ1461" s="167">
        <f t="shared" si="1782"/>
        <v>0</v>
      </c>
      <c r="BA1461" s="167">
        <f t="shared" si="1782"/>
        <v>0</v>
      </c>
      <c r="BB1461" s="167">
        <f t="shared" si="1782"/>
        <v>0</v>
      </c>
      <c r="BC1461" s="167">
        <f t="shared" si="1782"/>
        <v>0</v>
      </c>
      <c r="BD1461" s="167">
        <f t="shared" si="1782"/>
        <v>0</v>
      </c>
      <c r="BE1461" s="167">
        <f t="shared" si="1782"/>
        <v>0</v>
      </c>
      <c r="BG1461" s="167"/>
    </row>
    <row r="1462" spans="1:59" ht="15.75" thickBot="1">
      <c r="C1462" s="964" t="s">
        <v>953</v>
      </c>
      <c r="D1462" s="965"/>
      <c r="E1462" s="966" t="str">
        <f>+'Formulario 1'!$D$9</f>
        <v>LICEO DE COLORADO</v>
      </c>
      <c r="F1462" s="966"/>
      <c r="G1462" s="966"/>
      <c r="H1462" s="966"/>
      <c r="I1462" s="964" t="s">
        <v>897</v>
      </c>
      <c r="J1462" s="967"/>
      <c r="K1462" s="966" t="str">
        <f>+'Formulario 1'!$C$14</f>
        <v>CAÑAS</v>
      </c>
      <c r="L1462" s="966"/>
      <c r="M1462" s="966"/>
      <c r="N1462" s="964" t="s">
        <v>898</v>
      </c>
      <c r="O1462" s="965"/>
      <c r="P1462" s="89">
        <f>+'Formulario 1'!$C$15</f>
        <v>4</v>
      </c>
      <c r="Q1462" s="964" t="s">
        <v>916</v>
      </c>
      <c r="R1462" s="965"/>
      <c r="S1462" s="965"/>
      <c r="T1462" s="965"/>
      <c r="U1462" s="965"/>
      <c r="V1462" s="965"/>
      <c r="W1462" s="966">
        <f>+'Formulario 1'!$E$7</f>
        <v>4113</v>
      </c>
      <c r="X1462" s="968"/>
      <c r="Y1462" s="304" t="s">
        <v>923</v>
      </c>
      <c r="Z1462" s="969">
        <f ca="1">+'Formulario 1'!$H$72</f>
        <v>45513</v>
      </c>
      <c r="AA1462" s="970"/>
      <c r="AE1462" s="1" t="str">
        <f t="shared" si="1718"/>
        <v/>
      </c>
      <c r="AF1462" s="1">
        <f t="shared" si="1773"/>
        <v>0</v>
      </c>
      <c r="AG1462" s="1" t="e">
        <f t="shared" si="1774"/>
        <v>#VALUE!</v>
      </c>
      <c r="AH1462" s="1" t="str">
        <f t="shared" si="1775"/>
        <v/>
      </c>
      <c r="AI1462" s="1" t="str">
        <f t="shared" si="1776"/>
        <v/>
      </c>
      <c r="AJ1462" s="1" t="str">
        <f t="shared" si="1777"/>
        <v/>
      </c>
      <c r="AL1462" s="167">
        <f t="shared" ref="AL1462:BE1462" si="1783">+IF($AE1462="CC",SUMIF($R1462:$V1462,AL$9,$R1481:$V1481),0)</f>
        <v>0</v>
      </c>
      <c r="AM1462" s="167">
        <f t="shared" si="1783"/>
        <v>0</v>
      </c>
      <c r="AN1462" s="167">
        <f t="shared" si="1783"/>
        <v>0</v>
      </c>
      <c r="AO1462" s="167">
        <f t="shared" si="1783"/>
        <v>0</v>
      </c>
      <c r="AP1462" s="167">
        <f t="shared" si="1783"/>
        <v>0</v>
      </c>
      <c r="AQ1462" s="167">
        <f t="shared" si="1783"/>
        <v>0</v>
      </c>
      <c r="AR1462" s="167">
        <f t="shared" si="1783"/>
        <v>0</v>
      </c>
      <c r="AS1462" s="167">
        <f t="shared" si="1783"/>
        <v>0</v>
      </c>
      <c r="AT1462" s="167">
        <f t="shared" si="1783"/>
        <v>0</v>
      </c>
      <c r="AU1462" s="167">
        <f t="shared" si="1783"/>
        <v>0</v>
      </c>
      <c r="AV1462" s="167">
        <f t="shared" si="1783"/>
        <v>0</v>
      </c>
      <c r="AW1462" s="167">
        <f t="shared" si="1783"/>
        <v>0</v>
      </c>
      <c r="AX1462" s="167">
        <f t="shared" si="1783"/>
        <v>0</v>
      </c>
      <c r="AY1462" s="167">
        <f t="shared" si="1783"/>
        <v>0</v>
      </c>
      <c r="AZ1462" s="167">
        <f t="shared" si="1783"/>
        <v>0</v>
      </c>
      <c r="BA1462" s="167">
        <f t="shared" si="1783"/>
        <v>0</v>
      </c>
      <c r="BB1462" s="167">
        <f t="shared" si="1783"/>
        <v>0</v>
      </c>
      <c r="BC1462" s="167">
        <f t="shared" si="1783"/>
        <v>0</v>
      </c>
      <c r="BD1462" s="167">
        <f t="shared" si="1783"/>
        <v>0</v>
      </c>
      <c r="BE1462" s="167">
        <f t="shared" si="1783"/>
        <v>0</v>
      </c>
      <c r="BG1462" s="167"/>
    </row>
    <row r="1463" spans="1:59" ht="15.75" thickBot="1">
      <c r="C1463" s="66"/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166"/>
      <c r="Y1463" s="66"/>
      <c r="Z1463" s="66"/>
      <c r="AA1463" s="66"/>
      <c r="AE1463" s="1" t="str">
        <f t="shared" si="1718"/>
        <v/>
      </c>
      <c r="AF1463" s="1">
        <f t="shared" si="1773"/>
        <v>0</v>
      </c>
      <c r="AG1463" s="1" t="e">
        <f t="shared" si="1774"/>
        <v>#VALUE!</v>
      </c>
      <c r="AH1463" s="1" t="str">
        <f t="shared" si="1775"/>
        <v/>
      </c>
      <c r="AI1463" s="1" t="str">
        <f t="shared" si="1776"/>
        <v/>
      </c>
      <c r="AJ1463" s="1" t="str">
        <f t="shared" si="1777"/>
        <v/>
      </c>
      <c r="AL1463" s="167">
        <f t="shared" ref="AL1463:BE1463" si="1784">+IF($AE1463="CC",SUMIF($R1463:$V1463,AL$9,$R1482:$V1482),0)</f>
        <v>0</v>
      </c>
      <c r="AM1463" s="167">
        <f t="shared" si="1784"/>
        <v>0</v>
      </c>
      <c r="AN1463" s="167">
        <f t="shared" si="1784"/>
        <v>0</v>
      </c>
      <c r="AO1463" s="167">
        <f t="shared" si="1784"/>
        <v>0</v>
      </c>
      <c r="AP1463" s="167">
        <f t="shared" si="1784"/>
        <v>0</v>
      </c>
      <c r="AQ1463" s="167">
        <f t="shared" si="1784"/>
        <v>0</v>
      </c>
      <c r="AR1463" s="167">
        <f t="shared" si="1784"/>
        <v>0</v>
      </c>
      <c r="AS1463" s="167">
        <f t="shared" si="1784"/>
        <v>0</v>
      </c>
      <c r="AT1463" s="167">
        <f t="shared" si="1784"/>
        <v>0</v>
      </c>
      <c r="AU1463" s="167">
        <f t="shared" si="1784"/>
        <v>0</v>
      </c>
      <c r="AV1463" s="167">
        <f t="shared" si="1784"/>
        <v>0</v>
      </c>
      <c r="AW1463" s="167">
        <f t="shared" si="1784"/>
        <v>0</v>
      </c>
      <c r="AX1463" s="167">
        <f t="shared" si="1784"/>
        <v>0</v>
      </c>
      <c r="AY1463" s="167">
        <f t="shared" si="1784"/>
        <v>0</v>
      </c>
      <c r="AZ1463" s="167">
        <f t="shared" si="1784"/>
        <v>0</v>
      </c>
      <c r="BA1463" s="167">
        <f t="shared" si="1784"/>
        <v>0</v>
      </c>
      <c r="BB1463" s="167">
        <f t="shared" si="1784"/>
        <v>0</v>
      </c>
      <c r="BC1463" s="167">
        <f t="shared" si="1784"/>
        <v>0</v>
      </c>
      <c r="BD1463" s="167">
        <f t="shared" si="1784"/>
        <v>0</v>
      </c>
      <c r="BE1463" s="167">
        <f t="shared" si="1784"/>
        <v>0</v>
      </c>
      <c r="BG1463" s="167"/>
    </row>
    <row r="1464" spans="1:59" ht="20.25" customHeight="1" thickBot="1">
      <c r="A1464" s="927" t="s">
        <v>958</v>
      </c>
      <c r="B1464" s="930" t="s">
        <v>985</v>
      </c>
      <c r="C1464" s="933" t="str">
        <f>+IF('Formulario 1'!E64=1,IF(TIE!X34=0,"n.a.","Agroecología (Taller de Innovación Educativa)"),"n.a.")</f>
        <v>n.a.</v>
      </c>
      <c r="D1464" s="933"/>
      <c r="E1464" s="933"/>
      <c r="F1464" s="933"/>
      <c r="G1464" s="933"/>
      <c r="H1464" s="933"/>
      <c r="I1464" s="933"/>
      <c r="J1464" s="933"/>
      <c r="K1464" s="933"/>
      <c r="L1464" s="934"/>
      <c r="M1464" s="934"/>
      <c r="N1464" s="934"/>
      <c r="O1464" s="934"/>
      <c r="P1464" s="934"/>
      <c r="Q1464" s="934"/>
      <c r="R1464" s="934"/>
      <c r="S1464" s="934"/>
      <c r="T1464" s="934"/>
      <c r="U1464" s="934"/>
      <c r="V1464" s="934"/>
      <c r="W1464" s="934"/>
      <c r="X1464" s="934"/>
      <c r="Y1464" s="933"/>
      <c r="Z1464" s="933"/>
      <c r="AA1464" s="935"/>
      <c r="AB1464" s="936" t="s">
        <v>924</v>
      </c>
      <c r="AE1464" s="1" t="str">
        <f t="shared" si="1718"/>
        <v/>
      </c>
      <c r="AF1464" s="1">
        <f t="shared" si="1773"/>
        <v>0</v>
      </c>
      <c r="AG1464" s="1" t="e">
        <f t="shared" si="1774"/>
        <v>#VALUE!</v>
      </c>
      <c r="AH1464" s="1" t="str">
        <f t="shared" si="1775"/>
        <v/>
      </c>
      <c r="AI1464" s="1" t="str">
        <f t="shared" si="1776"/>
        <v/>
      </c>
      <c r="AJ1464" s="1" t="str">
        <f t="shared" si="1777"/>
        <v/>
      </c>
      <c r="AL1464" s="167">
        <f t="shared" ref="AL1464:BE1464" si="1785">+IF($AE1464="CC",SUMIF($R1464:$V1464,AL$9,$R1483:$V1483),0)</f>
        <v>0</v>
      </c>
      <c r="AM1464" s="167">
        <f t="shared" si="1785"/>
        <v>0</v>
      </c>
      <c r="AN1464" s="167">
        <f t="shared" si="1785"/>
        <v>0</v>
      </c>
      <c r="AO1464" s="167">
        <f t="shared" si="1785"/>
        <v>0</v>
      </c>
      <c r="AP1464" s="167">
        <f t="shared" si="1785"/>
        <v>0</v>
      </c>
      <c r="AQ1464" s="167">
        <f t="shared" si="1785"/>
        <v>0</v>
      </c>
      <c r="AR1464" s="167">
        <f t="shared" si="1785"/>
        <v>0</v>
      </c>
      <c r="AS1464" s="167">
        <f t="shared" si="1785"/>
        <v>0</v>
      </c>
      <c r="AT1464" s="167">
        <f t="shared" si="1785"/>
        <v>0</v>
      </c>
      <c r="AU1464" s="167">
        <f t="shared" si="1785"/>
        <v>0</v>
      </c>
      <c r="AV1464" s="167">
        <f t="shared" si="1785"/>
        <v>0</v>
      </c>
      <c r="AW1464" s="167">
        <f t="shared" si="1785"/>
        <v>0</v>
      </c>
      <c r="AX1464" s="167">
        <f t="shared" si="1785"/>
        <v>0</v>
      </c>
      <c r="AY1464" s="167">
        <f t="shared" si="1785"/>
        <v>0</v>
      </c>
      <c r="AZ1464" s="167">
        <f t="shared" si="1785"/>
        <v>0</v>
      </c>
      <c r="BA1464" s="167">
        <f t="shared" si="1785"/>
        <v>0</v>
      </c>
      <c r="BB1464" s="167">
        <f t="shared" si="1785"/>
        <v>0</v>
      </c>
      <c r="BC1464" s="167">
        <f t="shared" si="1785"/>
        <v>0</v>
      </c>
      <c r="BD1464" s="167">
        <f t="shared" si="1785"/>
        <v>0</v>
      </c>
      <c r="BE1464" s="167">
        <f t="shared" si="1785"/>
        <v>0</v>
      </c>
      <c r="BG1464" s="167"/>
    </row>
    <row r="1465" spans="1:59">
      <c r="A1465" s="928"/>
      <c r="B1465" s="931"/>
      <c r="C1465" s="939" t="s">
        <v>925</v>
      </c>
      <c r="D1465" s="941" t="s">
        <v>926</v>
      </c>
      <c r="E1465" s="942"/>
      <c r="F1465" s="942"/>
      <c r="G1465" s="943"/>
      <c r="H1465" s="947" t="s">
        <v>927</v>
      </c>
      <c r="I1465" s="947" t="s">
        <v>928</v>
      </c>
      <c r="J1465" s="941" t="s">
        <v>929</v>
      </c>
      <c r="K1465" s="942"/>
      <c r="L1465" s="949" t="s">
        <v>49</v>
      </c>
      <c r="M1465" s="950"/>
      <c r="N1465" s="950"/>
      <c r="O1465" s="950"/>
      <c r="P1465" s="950"/>
      <c r="Q1465" s="951" t="s">
        <v>930</v>
      </c>
      <c r="R1465" s="953" t="s">
        <v>931</v>
      </c>
      <c r="S1465" s="954"/>
      <c r="T1465" s="954"/>
      <c r="U1465" s="954"/>
      <c r="V1465" s="955"/>
      <c r="W1465" s="954" t="s">
        <v>930</v>
      </c>
      <c r="X1465" s="957" t="s">
        <v>934</v>
      </c>
      <c r="Y1465" s="959" t="s">
        <v>932</v>
      </c>
      <c r="Z1465" s="961" t="s">
        <v>933</v>
      </c>
      <c r="AA1465" s="962"/>
      <c r="AB1465" s="937"/>
      <c r="AE1465" s="1" t="str">
        <f t="shared" si="1718"/>
        <v/>
      </c>
      <c r="AF1465" s="1">
        <f t="shared" si="1773"/>
        <v>0</v>
      </c>
      <c r="AG1465" s="1" t="e">
        <f t="shared" si="1774"/>
        <v>#VALUE!</v>
      </c>
      <c r="AH1465" s="1" t="str">
        <f t="shared" si="1775"/>
        <v/>
      </c>
      <c r="AI1465" s="1" t="str">
        <f t="shared" si="1776"/>
        <v/>
      </c>
      <c r="AJ1465" s="1" t="str">
        <f t="shared" si="1777"/>
        <v/>
      </c>
      <c r="AL1465" s="167">
        <f t="shared" ref="AL1465:BE1465" si="1786">+IF($AE1465="CC",SUMIF($R1465:$V1465,AL$9,$R1484:$V1484),0)</f>
        <v>0</v>
      </c>
      <c r="AM1465" s="167">
        <f t="shared" si="1786"/>
        <v>0</v>
      </c>
      <c r="AN1465" s="167">
        <f t="shared" si="1786"/>
        <v>0</v>
      </c>
      <c r="AO1465" s="167">
        <f t="shared" si="1786"/>
        <v>0</v>
      </c>
      <c r="AP1465" s="167">
        <f t="shared" si="1786"/>
        <v>0</v>
      </c>
      <c r="AQ1465" s="167">
        <f t="shared" si="1786"/>
        <v>0</v>
      </c>
      <c r="AR1465" s="167">
        <f t="shared" si="1786"/>
        <v>0</v>
      </c>
      <c r="AS1465" s="167">
        <f t="shared" si="1786"/>
        <v>0</v>
      </c>
      <c r="AT1465" s="167">
        <f t="shared" si="1786"/>
        <v>0</v>
      </c>
      <c r="AU1465" s="167">
        <f t="shared" si="1786"/>
        <v>0</v>
      </c>
      <c r="AV1465" s="167">
        <f t="shared" si="1786"/>
        <v>0</v>
      </c>
      <c r="AW1465" s="167">
        <f t="shared" si="1786"/>
        <v>0</v>
      </c>
      <c r="AX1465" s="167">
        <f t="shared" si="1786"/>
        <v>0</v>
      </c>
      <c r="AY1465" s="167">
        <f t="shared" si="1786"/>
        <v>0</v>
      </c>
      <c r="AZ1465" s="167">
        <f t="shared" si="1786"/>
        <v>0</v>
      </c>
      <c r="BA1465" s="167">
        <f t="shared" si="1786"/>
        <v>0</v>
      </c>
      <c r="BB1465" s="167">
        <f t="shared" si="1786"/>
        <v>0</v>
      </c>
      <c r="BC1465" s="167">
        <f t="shared" si="1786"/>
        <v>0</v>
      </c>
      <c r="BD1465" s="167">
        <f t="shared" si="1786"/>
        <v>0</v>
      </c>
      <c r="BE1465" s="167">
        <f t="shared" si="1786"/>
        <v>0</v>
      </c>
      <c r="BG1465" s="167"/>
    </row>
    <row r="1466" spans="1:59" ht="18" customHeight="1" thickBot="1">
      <c r="A1466" s="929"/>
      <c r="B1466" s="932"/>
      <c r="C1466" s="940"/>
      <c r="D1466" s="944"/>
      <c r="E1466" s="945"/>
      <c r="F1466" s="945"/>
      <c r="G1466" s="946"/>
      <c r="H1466" s="948"/>
      <c r="I1466" s="948"/>
      <c r="J1466" s="944"/>
      <c r="K1466" s="945"/>
      <c r="L1466" s="312" t="s">
        <v>1</v>
      </c>
      <c r="M1466" s="313" t="s">
        <v>2</v>
      </c>
      <c r="N1466" s="313" t="s">
        <v>3</v>
      </c>
      <c r="O1466" s="313" t="s">
        <v>4</v>
      </c>
      <c r="P1466" s="313" t="s">
        <v>5</v>
      </c>
      <c r="Q1466" s="952"/>
      <c r="R1466" s="312">
        <v>7</v>
      </c>
      <c r="S1466" s="313">
        <v>5</v>
      </c>
      <c r="T1466" s="313">
        <v>9</v>
      </c>
      <c r="U1466" s="313">
        <v>1</v>
      </c>
      <c r="V1466" s="314">
        <v>1</v>
      </c>
      <c r="W1466" s="956"/>
      <c r="X1466" s="958"/>
      <c r="Y1466" s="960"/>
      <c r="Z1466" s="315" t="s">
        <v>935</v>
      </c>
      <c r="AA1466" s="316" t="s">
        <v>936</v>
      </c>
      <c r="AB1466" s="938"/>
      <c r="AE1466" s="1" t="str">
        <f t="shared" si="1718"/>
        <v>CC</v>
      </c>
      <c r="AF1466" s="1">
        <f t="shared" si="1773"/>
        <v>0</v>
      </c>
      <c r="AG1466" s="1" t="e">
        <f t="shared" si="1774"/>
        <v>#VALUE!</v>
      </c>
      <c r="AH1466" s="1" t="str">
        <f t="shared" si="1775"/>
        <v/>
      </c>
      <c r="AI1466" s="1" t="str">
        <f t="shared" si="1776"/>
        <v/>
      </c>
      <c r="AJ1466" s="1" t="str">
        <f t="shared" si="1777"/>
        <v/>
      </c>
      <c r="AL1466" s="167">
        <f t="shared" ref="AL1466:BE1466" si="1787">+IF($AE1466="CC",SUMIF($R1466:$V1466,AL$9,$R1485:$V1485),0)</f>
        <v>0</v>
      </c>
      <c r="AM1466" s="167">
        <f t="shared" si="1787"/>
        <v>0</v>
      </c>
      <c r="AN1466" s="167">
        <f t="shared" si="1787"/>
        <v>0</v>
      </c>
      <c r="AO1466" s="167">
        <f t="shared" si="1787"/>
        <v>0</v>
      </c>
      <c r="AP1466" s="167">
        <f t="shared" si="1787"/>
        <v>0</v>
      </c>
      <c r="AQ1466" s="167">
        <f t="shared" si="1787"/>
        <v>0</v>
      </c>
      <c r="AR1466" s="167">
        <f t="shared" si="1787"/>
        <v>0</v>
      </c>
      <c r="AS1466" s="167">
        <f t="shared" si="1787"/>
        <v>0</v>
      </c>
      <c r="AT1466" s="167">
        <f t="shared" si="1787"/>
        <v>0</v>
      </c>
      <c r="AU1466" s="167">
        <f t="shared" si="1787"/>
        <v>0</v>
      </c>
      <c r="AV1466" s="167">
        <f t="shared" si="1787"/>
        <v>0</v>
      </c>
      <c r="AW1466" s="167">
        <f t="shared" si="1787"/>
        <v>0</v>
      </c>
      <c r="AX1466" s="167">
        <f t="shared" si="1787"/>
        <v>0</v>
      </c>
      <c r="AY1466" s="167">
        <f t="shared" si="1787"/>
        <v>0</v>
      </c>
      <c r="AZ1466" s="167">
        <f t="shared" si="1787"/>
        <v>0</v>
      </c>
      <c r="BA1466" s="167">
        <f t="shared" si="1787"/>
        <v>0</v>
      </c>
      <c r="BB1466" s="167">
        <f t="shared" si="1787"/>
        <v>0</v>
      </c>
      <c r="BC1466" s="167">
        <f t="shared" si="1787"/>
        <v>0</v>
      </c>
      <c r="BD1466" s="167">
        <f t="shared" si="1787"/>
        <v>0</v>
      </c>
      <c r="BE1466" s="167">
        <f t="shared" si="1787"/>
        <v>0</v>
      </c>
      <c r="BG1466" s="167"/>
    </row>
    <row r="1467" spans="1:59">
      <c r="A1467" s="97"/>
      <c r="B1467" s="98"/>
      <c r="C1467" s="317">
        <v>1</v>
      </c>
      <c r="D1467" s="924"/>
      <c r="E1467" s="925"/>
      <c r="F1467" s="925"/>
      <c r="G1467" s="926"/>
      <c r="H1467" s="46"/>
      <c r="I1467" s="46"/>
      <c r="J1467" s="924"/>
      <c r="K1467" s="925"/>
      <c r="L1467" s="47"/>
      <c r="M1467" s="48"/>
      <c r="N1467" s="48"/>
      <c r="O1467" s="48"/>
      <c r="P1467" s="48"/>
      <c r="Q1467" s="318">
        <f>+SUM(L1467:P1467)</f>
        <v>0</v>
      </c>
      <c r="R1467" s="47"/>
      <c r="S1467" s="59"/>
      <c r="T1467" s="59"/>
      <c r="U1467" s="59"/>
      <c r="V1467" s="62"/>
      <c r="W1467" s="319">
        <f>+SUM(Q1467:V1467)</f>
        <v>0</v>
      </c>
      <c r="X1467" s="320">
        <f t="shared" ref="X1467:X1484" si="1788">IF(W1467=0,0,IF(W1467&gt;48,"E",IF(W1467&lt;44,0,IF(A1467="A",0,48-W1467))))</f>
        <v>0</v>
      </c>
      <c r="Y1467" s="321">
        <f>+IF(X1467="E","E",(W1467+X1467))</f>
        <v>0</v>
      </c>
      <c r="Z1467" s="57"/>
      <c r="AA1467" s="333">
        <f>+IF(Y1467="E","E",(Y1467-Z1467))</f>
        <v>0</v>
      </c>
      <c r="AB1467" s="323" t="str">
        <f>IF(A1467="A","√",IF('Formulario 1'!$D$11=8,IF('Cuadro de Personal'!Q1467&gt;30,"E",IF(Y1467&gt;48,"E","√")),IF(Y1467&gt;48,"E","√")))</f>
        <v>√</v>
      </c>
      <c r="AC1467" s="1">
        <f>+IF(AB1467="√",1,0)</f>
        <v>1</v>
      </c>
      <c r="AE1467" s="1" t="str">
        <f t="shared" si="1718"/>
        <v/>
      </c>
      <c r="AF1467" s="1">
        <f t="shared" si="1773"/>
        <v>0</v>
      </c>
      <c r="AG1467" s="1" t="e">
        <f t="shared" si="1774"/>
        <v>#VALUE!</v>
      </c>
      <c r="AH1467" s="1" t="str">
        <f t="shared" si="1775"/>
        <v/>
      </c>
      <c r="AI1467" s="1" t="str">
        <f t="shared" si="1776"/>
        <v/>
      </c>
      <c r="AJ1467" s="1" t="str">
        <f t="shared" si="1777"/>
        <v/>
      </c>
      <c r="AL1467" s="167">
        <f t="shared" ref="AL1467:BE1467" si="1789">+IF($AE1467="CC",SUMIF($R1467:$V1467,AL$9,$R1486:$V1486),0)</f>
        <v>0</v>
      </c>
      <c r="AM1467" s="167">
        <f t="shared" si="1789"/>
        <v>0</v>
      </c>
      <c r="AN1467" s="167">
        <f t="shared" si="1789"/>
        <v>0</v>
      </c>
      <c r="AO1467" s="167">
        <f t="shared" si="1789"/>
        <v>0</v>
      </c>
      <c r="AP1467" s="167">
        <f t="shared" si="1789"/>
        <v>0</v>
      </c>
      <c r="AQ1467" s="167">
        <f t="shared" si="1789"/>
        <v>0</v>
      </c>
      <c r="AR1467" s="167">
        <f t="shared" si="1789"/>
        <v>0</v>
      </c>
      <c r="AS1467" s="167">
        <f t="shared" si="1789"/>
        <v>0</v>
      </c>
      <c r="AT1467" s="167">
        <f t="shared" si="1789"/>
        <v>0</v>
      </c>
      <c r="AU1467" s="167">
        <f t="shared" si="1789"/>
        <v>0</v>
      </c>
      <c r="AV1467" s="167">
        <f t="shared" si="1789"/>
        <v>0</v>
      </c>
      <c r="AW1467" s="167">
        <f t="shared" si="1789"/>
        <v>0</v>
      </c>
      <c r="AX1467" s="167">
        <f t="shared" si="1789"/>
        <v>0</v>
      </c>
      <c r="AY1467" s="167">
        <f t="shared" si="1789"/>
        <v>0</v>
      </c>
      <c r="AZ1467" s="167">
        <f t="shared" si="1789"/>
        <v>0</v>
      </c>
      <c r="BA1467" s="167">
        <f t="shared" si="1789"/>
        <v>0</v>
      </c>
      <c r="BB1467" s="167">
        <f t="shared" si="1789"/>
        <v>0</v>
      </c>
      <c r="BC1467" s="167">
        <f t="shared" si="1789"/>
        <v>0</v>
      </c>
      <c r="BD1467" s="167">
        <f t="shared" si="1789"/>
        <v>0</v>
      </c>
      <c r="BE1467" s="167">
        <f t="shared" si="1789"/>
        <v>0</v>
      </c>
      <c r="BG1467" s="167"/>
    </row>
    <row r="1468" spans="1:59">
      <c r="A1468" s="93"/>
      <c r="B1468" s="94"/>
      <c r="C1468" s="324">
        <v>2</v>
      </c>
      <c r="D1468" s="832"/>
      <c r="E1468" s="833"/>
      <c r="F1468" s="833"/>
      <c r="G1468" s="834"/>
      <c r="H1468" s="49"/>
      <c r="I1468" s="50"/>
      <c r="J1468" s="866"/>
      <c r="K1468" s="867"/>
      <c r="L1468" s="51"/>
      <c r="M1468" s="52"/>
      <c r="N1468" s="52"/>
      <c r="O1468" s="52"/>
      <c r="P1468" s="52"/>
      <c r="Q1468" s="318">
        <f t="shared" ref="Q1468:Q1484" si="1790">+SUM(L1468:P1468)</f>
        <v>0</v>
      </c>
      <c r="R1468" s="51"/>
      <c r="S1468" s="60"/>
      <c r="T1468" s="59"/>
      <c r="U1468" s="59"/>
      <c r="V1468" s="63"/>
      <c r="W1468" s="319">
        <f t="shared" ref="W1468:W1484" si="1791">+SUM(Q1468:V1468)</f>
        <v>0</v>
      </c>
      <c r="X1468" s="320">
        <f t="shared" si="1788"/>
        <v>0</v>
      </c>
      <c r="Y1468" s="325">
        <f>+IF(X1468="E","E",(W1468+X1468))</f>
        <v>0</v>
      </c>
      <c r="Z1468" s="51"/>
      <c r="AA1468" s="334">
        <f>+IF(Y1468="E","E",(Y1468-Z1468))</f>
        <v>0</v>
      </c>
      <c r="AB1468" s="327" t="str">
        <f>IF(A1468="A","√",IF('Formulario 1'!$D$11=8,IF('Cuadro de Personal'!Q1468&gt;30,"E",IF(Y1468&gt;48,"E","√")),IF(Y1468&gt;48,"E","√")))</f>
        <v>√</v>
      </c>
      <c r="AC1468" s="1">
        <f t="shared" ref="AC1468:AC1484" si="1792">+IF(AB1468="√",1,0)</f>
        <v>1</v>
      </c>
      <c r="AE1468" s="1" t="str">
        <f t="shared" si="1718"/>
        <v/>
      </c>
      <c r="AF1468" s="1">
        <f t="shared" si="1773"/>
        <v>0</v>
      </c>
      <c r="AG1468" s="1" t="e">
        <f t="shared" si="1774"/>
        <v>#VALUE!</v>
      </c>
      <c r="AH1468" s="1" t="str">
        <f t="shared" si="1775"/>
        <v/>
      </c>
      <c r="AI1468" s="1" t="str">
        <f t="shared" si="1776"/>
        <v/>
      </c>
      <c r="AJ1468" s="1" t="str">
        <f t="shared" si="1777"/>
        <v/>
      </c>
      <c r="AL1468" s="167">
        <f t="shared" ref="AL1468:BE1468" si="1793">+IF($AE1468="CC",SUMIF($R1468:$V1468,AL$9,$R1487:$V1487),0)</f>
        <v>0</v>
      </c>
      <c r="AM1468" s="167">
        <f t="shared" si="1793"/>
        <v>0</v>
      </c>
      <c r="AN1468" s="167">
        <f t="shared" si="1793"/>
        <v>0</v>
      </c>
      <c r="AO1468" s="167">
        <f t="shared" si="1793"/>
        <v>0</v>
      </c>
      <c r="AP1468" s="167">
        <f t="shared" si="1793"/>
        <v>0</v>
      </c>
      <c r="AQ1468" s="167">
        <f t="shared" si="1793"/>
        <v>0</v>
      </c>
      <c r="AR1468" s="167">
        <f t="shared" si="1793"/>
        <v>0</v>
      </c>
      <c r="AS1468" s="167">
        <f t="shared" si="1793"/>
        <v>0</v>
      </c>
      <c r="AT1468" s="167">
        <f t="shared" si="1793"/>
        <v>0</v>
      </c>
      <c r="AU1468" s="167">
        <f t="shared" si="1793"/>
        <v>0</v>
      </c>
      <c r="AV1468" s="167">
        <f t="shared" si="1793"/>
        <v>0</v>
      </c>
      <c r="AW1468" s="167">
        <f t="shared" si="1793"/>
        <v>0</v>
      </c>
      <c r="AX1468" s="167">
        <f t="shared" si="1793"/>
        <v>0</v>
      </c>
      <c r="AY1468" s="167">
        <f t="shared" si="1793"/>
        <v>0</v>
      </c>
      <c r="AZ1468" s="167">
        <f t="shared" si="1793"/>
        <v>0</v>
      </c>
      <c r="BA1468" s="167">
        <f t="shared" si="1793"/>
        <v>0</v>
      </c>
      <c r="BB1468" s="167">
        <f t="shared" si="1793"/>
        <v>0</v>
      </c>
      <c r="BC1468" s="167">
        <f t="shared" si="1793"/>
        <v>0</v>
      </c>
      <c r="BD1468" s="167">
        <f t="shared" si="1793"/>
        <v>0</v>
      </c>
      <c r="BE1468" s="167">
        <f t="shared" si="1793"/>
        <v>0</v>
      </c>
      <c r="BG1468" s="167"/>
    </row>
    <row r="1469" spans="1:59">
      <c r="A1469" s="93"/>
      <c r="B1469" s="94"/>
      <c r="C1469" s="324">
        <v>3</v>
      </c>
      <c r="D1469" s="832"/>
      <c r="E1469" s="833"/>
      <c r="F1469" s="833"/>
      <c r="G1469" s="834"/>
      <c r="H1469" s="49"/>
      <c r="I1469" s="50"/>
      <c r="J1469" s="866"/>
      <c r="K1469" s="867"/>
      <c r="L1469" s="51"/>
      <c r="M1469" s="52"/>
      <c r="N1469" s="52"/>
      <c r="O1469" s="52"/>
      <c r="P1469" s="52"/>
      <c r="Q1469" s="318">
        <f t="shared" si="1790"/>
        <v>0</v>
      </c>
      <c r="R1469" s="51"/>
      <c r="S1469" s="60"/>
      <c r="T1469" s="59"/>
      <c r="U1469" s="59"/>
      <c r="V1469" s="63"/>
      <c r="W1469" s="319">
        <f t="shared" si="1791"/>
        <v>0</v>
      </c>
      <c r="X1469" s="320">
        <f t="shared" si="1788"/>
        <v>0</v>
      </c>
      <c r="Y1469" s="325">
        <f t="shared" ref="Y1469:Y1484" si="1794">+IF(X1469="E","E",(W1469+X1469))</f>
        <v>0</v>
      </c>
      <c r="Z1469" s="51"/>
      <c r="AA1469" s="334">
        <f t="shared" ref="AA1469:AA1484" si="1795">+IF(Y1469="E","E",(Y1469-Z1469))</f>
        <v>0</v>
      </c>
      <c r="AB1469" s="327" t="str">
        <f>IF(A1469="A","√",IF('Formulario 1'!$D$11=8,IF('Cuadro de Personal'!Q1469&gt;30,"E",IF(Y1469&gt;48,"E","√")),IF(Y1469&gt;48,"E","√")))</f>
        <v>√</v>
      </c>
      <c r="AC1469" s="1">
        <f t="shared" si="1792"/>
        <v>1</v>
      </c>
      <c r="AE1469" s="1" t="str">
        <f t="shared" si="1718"/>
        <v/>
      </c>
      <c r="AF1469" s="1">
        <f t="shared" si="1773"/>
        <v>0</v>
      </c>
      <c r="AG1469" s="1" t="e">
        <f t="shared" si="1774"/>
        <v>#VALUE!</v>
      </c>
      <c r="AH1469" s="1" t="str">
        <f t="shared" si="1775"/>
        <v/>
      </c>
      <c r="AI1469" s="1" t="str">
        <f t="shared" si="1776"/>
        <v/>
      </c>
      <c r="AJ1469" s="1" t="str">
        <f t="shared" si="1777"/>
        <v/>
      </c>
      <c r="AL1469" s="167">
        <f t="shared" ref="AL1469:BE1469" si="1796">+IF($AE1469="CC",SUMIF($R1469:$V1469,AL$9,$R1488:$V1488),0)</f>
        <v>0</v>
      </c>
      <c r="AM1469" s="167">
        <f t="shared" si="1796"/>
        <v>0</v>
      </c>
      <c r="AN1469" s="167">
        <f t="shared" si="1796"/>
        <v>0</v>
      </c>
      <c r="AO1469" s="167">
        <f t="shared" si="1796"/>
        <v>0</v>
      </c>
      <c r="AP1469" s="167">
        <f t="shared" si="1796"/>
        <v>0</v>
      </c>
      <c r="AQ1469" s="167">
        <f t="shared" si="1796"/>
        <v>0</v>
      </c>
      <c r="AR1469" s="167">
        <f t="shared" si="1796"/>
        <v>0</v>
      </c>
      <c r="AS1469" s="167">
        <f t="shared" si="1796"/>
        <v>0</v>
      </c>
      <c r="AT1469" s="167">
        <f t="shared" si="1796"/>
        <v>0</v>
      </c>
      <c r="AU1469" s="167">
        <f t="shared" si="1796"/>
        <v>0</v>
      </c>
      <c r="AV1469" s="167">
        <f t="shared" si="1796"/>
        <v>0</v>
      </c>
      <c r="AW1469" s="167">
        <f t="shared" si="1796"/>
        <v>0</v>
      </c>
      <c r="AX1469" s="167">
        <f t="shared" si="1796"/>
        <v>0</v>
      </c>
      <c r="AY1469" s="167">
        <f t="shared" si="1796"/>
        <v>0</v>
      </c>
      <c r="AZ1469" s="167">
        <f t="shared" si="1796"/>
        <v>0</v>
      </c>
      <c r="BA1469" s="167">
        <f t="shared" si="1796"/>
        <v>0</v>
      </c>
      <c r="BB1469" s="167">
        <f t="shared" si="1796"/>
        <v>0</v>
      </c>
      <c r="BC1469" s="167">
        <f t="shared" si="1796"/>
        <v>0</v>
      </c>
      <c r="BD1469" s="167">
        <f t="shared" si="1796"/>
        <v>0</v>
      </c>
      <c r="BE1469" s="167">
        <f t="shared" si="1796"/>
        <v>0</v>
      </c>
      <c r="BG1469" s="167"/>
    </row>
    <row r="1470" spans="1:59">
      <c r="A1470" s="93"/>
      <c r="B1470" s="94"/>
      <c r="C1470" s="324">
        <v>4</v>
      </c>
      <c r="D1470" s="832"/>
      <c r="E1470" s="833"/>
      <c r="F1470" s="833"/>
      <c r="G1470" s="834"/>
      <c r="H1470" s="49"/>
      <c r="I1470" s="50"/>
      <c r="J1470" s="866"/>
      <c r="K1470" s="867"/>
      <c r="L1470" s="51"/>
      <c r="M1470" s="52"/>
      <c r="N1470" s="52"/>
      <c r="O1470" s="52"/>
      <c r="P1470" s="52"/>
      <c r="Q1470" s="318">
        <f t="shared" si="1790"/>
        <v>0</v>
      </c>
      <c r="R1470" s="51"/>
      <c r="S1470" s="60"/>
      <c r="T1470" s="59"/>
      <c r="U1470" s="59"/>
      <c r="V1470" s="63"/>
      <c r="W1470" s="319">
        <f t="shared" si="1791"/>
        <v>0</v>
      </c>
      <c r="X1470" s="320">
        <f t="shared" si="1788"/>
        <v>0</v>
      </c>
      <c r="Y1470" s="325">
        <f t="shared" si="1794"/>
        <v>0</v>
      </c>
      <c r="Z1470" s="51"/>
      <c r="AA1470" s="334">
        <f t="shared" si="1795"/>
        <v>0</v>
      </c>
      <c r="AB1470" s="327" t="str">
        <f>IF(A1470="A","√",IF('Formulario 1'!$D$11=8,IF('Cuadro de Personal'!Q1470&gt;30,"E",IF(Y1470&gt;48,"E","√")),IF(Y1470&gt;48,"E","√")))</f>
        <v>√</v>
      </c>
      <c r="AC1470" s="1">
        <f t="shared" si="1792"/>
        <v>1</v>
      </c>
      <c r="AE1470" s="1" t="str">
        <f t="shared" si="1718"/>
        <v/>
      </c>
      <c r="AF1470" s="1">
        <f t="shared" si="1773"/>
        <v>0</v>
      </c>
      <c r="AG1470" s="1" t="e">
        <f t="shared" si="1774"/>
        <v>#VALUE!</v>
      </c>
      <c r="AH1470" s="1" t="str">
        <f t="shared" si="1775"/>
        <v/>
      </c>
      <c r="AI1470" s="1" t="str">
        <f t="shared" si="1776"/>
        <v/>
      </c>
      <c r="AJ1470" s="1" t="str">
        <f t="shared" si="1777"/>
        <v/>
      </c>
      <c r="AL1470" s="167">
        <f t="shared" ref="AL1470:BE1470" si="1797">+IF($AE1470="CC",SUMIF($R1470:$V1470,AL$9,$R1489:$V1489),0)</f>
        <v>0</v>
      </c>
      <c r="AM1470" s="167">
        <f t="shared" si="1797"/>
        <v>0</v>
      </c>
      <c r="AN1470" s="167">
        <f t="shared" si="1797"/>
        <v>0</v>
      </c>
      <c r="AO1470" s="167">
        <f t="shared" si="1797"/>
        <v>0</v>
      </c>
      <c r="AP1470" s="167">
        <f t="shared" si="1797"/>
        <v>0</v>
      </c>
      <c r="AQ1470" s="167">
        <f t="shared" si="1797"/>
        <v>0</v>
      </c>
      <c r="AR1470" s="167">
        <f t="shared" si="1797"/>
        <v>0</v>
      </c>
      <c r="AS1470" s="167">
        <f t="shared" si="1797"/>
        <v>0</v>
      </c>
      <c r="AT1470" s="167">
        <f t="shared" si="1797"/>
        <v>0</v>
      </c>
      <c r="AU1470" s="167">
        <f t="shared" si="1797"/>
        <v>0</v>
      </c>
      <c r="AV1470" s="167">
        <f t="shared" si="1797"/>
        <v>0</v>
      </c>
      <c r="AW1470" s="167">
        <f t="shared" si="1797"/>
        <v>0</v>
      </c>
      <c r="AX1470" s="167">
        <f t="shared" si="1797"/>
        <v>0</v>
      </c>
      <c r="AY1470" s="167">
        <f t="shared" si="1797"/>
        <v>0</v>
      </c>
      <c r="AZ1470" s="167">
        <f t="shared" si="1797"/>
        <v>0</v>
      </c>
      <c r="BA1470" s="167">
        <f t="shared" si="1797"/>
        <v>0</v>
      </c>
      <c r="BB1470" s="167">
        <f t="shared" si="1797"/>
        <v>0</v>
      </c>
      <c r="BC1470" s="167">
        <f t="shared" si="1797"/>
        <v>0</v>
      </c>
      <c r="BD1470" s="167">
        <f t="shared" si="1797"/>
        <v>0</v>
      </c>
      <c r="BE1470" s="167">
        <f t="shared" si="1797"/>
        <v>0</v>
      </c>
      <c r="BG1470" s="167"/>
    </row>
    <row r="1471" spans="1:59">
      <c r="A1471" s="93"/>
      <c r="B1471" s="94"/>
      <c r="C1471" s="324">
        <v>5</v>
      </c>
      <c r="D1471" s="832"/>
      <c r="E1471" s="833"/>
      <c r="F1471" s="833"/>
      <c r="G1471" s="834"/>
      <c r="H1471" s="49"/>
      <c r="I1471" s="50"/>
      <c r="J1471" s="866"/>
      <c r="K1471" s="867"/>
      <c r="L1471" s="51"/>
      <c r="M1471" s="52"/>
      <c r="N1471" s="52"/>
      <c r="O1471" s="52"/>
      <c r="P1471" s="52"/>
      <c r="Q1471" s="318">
        <f t="shared" si="1790"/>
        <v>0</v>
      </c>
      <c r="R1471" s="51"/>
      <c r="S1471" s="60"/>
      <c r="T1471" s="59"/>
      <c r="U1471" s="59"/>
      <c r="V1471" s="63"/>
      <c r="W1471" s="319">
        <f t="shared" si="1791"/>
        <v>0</v>
      </c>
      <c r="X1471" s="320">
        <f t="shared" si="1788"/>
        <v>0</v>
      </c>
      <c r="Y1471" s="325">
        <f t="shared" si="1794"/>
        <v>0</v>
      </c>
      <c r="Z1471" s="51"/>
      <c r="AA1471" s="334">
        <f t="shared" si="1795"/>
        <v>0</v>
      </c>
      <c r="AB1471" s="327" t="str">
        <f>IF(A1471="A","√",IF('Formulario 1'!$D$11=8,IF('Cuadro de Personal'!Q1471&gt;30,"E",IF(Y1471&gt;48,"E","√")),IF(Y1471&gt;48,"E","√")))</f>
        <v>√</v>
      </c>
      <c r="AC1471" s="1">
        <f t="shared" si="1792"/>
        <v>1</v>
      </c>
      <c r="AE1471" s="1" t="str">
        <f t="shared" si="1718"/>
        <v/>
      </c>
      <c r="AF1471" s="1">
        <f t="shared" si="1773"/>
        <v>0</v>
      </c>
      <c r="AG1471" s="1" t="e">
        <f t="shared" si="1774"/>
        <v>#VALUE!</v>
      </c>
      <c r="AH1471" s="1" t="str">
        <f t="shared" si="1775"/>
        <v/>
      </c>
      <c r="AI1471" s="1" t="str">
        <f t="shared" si="1776"/>
        <v/>
      </c>
      <c r="AJ1471" s="1" t="str">
        <f t="shared" si="1777"/>
        <v/>
      </c>
      <c r="AL1471" s="167">
        <f t="shared" ref="AL1471:BE1471" si="1798">+IF($AE1471="CC",SUMIF($R1471:$V1471,AL$9,$R1490:$V1490),0)</f>
        <v>0</v>
      </c>
      <c r="AM1471" s="167">
        <f t="shared" si="1798"/>
        <v>0</v>
      </c>
      <c r="AN1471" s="167">
        <f t="shared" si="1798"/>
        <v>0</v>
      </c>
      <c r="AO1471" s="167">
        <f t="shared" si="1798"/>
        <v>0</v>
      </c>
      <c r="AP1471" s="167">
        <f t="shared" si="1798"/>
        <v>0</v>
      </c>
      <c r="AQ1471" s="167">
        <f t="shared" si="1798"/>
        <v>0</v>
      </c>
      <c r="AR1471" s="167">
        <f t="shared" si="1798"/>
        <v>0</v>
      </c>
      <c r="AS1471" s="167">
        <f t="shared" si="1798"/>
        <v>0</v>
      </c>
      <c r="AT1471" s="167">
        <f t="shared" si="1798"/>
        <v>0</v>
      </c>
      <c r="AU1471" s="167">
        <f t="shared" si="1798"/>
        <v>0</v>
      </c>
      <c r="AV1471" s="167">
        <f t="shared" si="1798"/>
        <v>0</v>
      </c>
      <c r="AW1471" s="167">
        <f t="shared" si="1798"/>
        <v>0</v>
      </c>
      <c r="AX1471" s="167">
        <f t="shared" si="1798"/>
        <v>0</v>
      </c>
      <c r="AY1471" s="167">
        <f t="shared" si="1798"/>
        <v>0</v>
      </c>
      <c r="AZ1471" s="167">
        <f t="shared" si="1798"/>
        <v>0</v>
      </c>
      <c r="BA1471" s="167">
        <f t="shared" si="1798"/>
        <v>0</v>
      </c>
      <c r="BB1471" s="167">
        <f t="shared" si="1798"/>
        <v>0</v>
      </c>
      <c r="BC1471" s="167">
        <f t="shared" si="1798"/>
        <v>0</v>
      </c>
      <c r="BD1471" s="167">
        <f t="shared" si="1798"/>
        <v>0</v>
      </c>
      <c r="BE1471" s="167">
        <f t="shared" si="1798"/>
        <v>0</v>
      </c>
      <c r="BG1471" s="167"/>
    </row>
    <row r="1472" spans="1:59">
      <c r="A1472" s="93"/>
      <c r="B1472" s="94"/>
      <c r="C1472" s="324">
        <v>6</v>
      </c>
      <c r="D1472" s="832"/>
      <c r="E1472" s="833"/>
      <c r="F1472" s="833"/>
      <c r="G1472" s="834"/>
      <c r="H1472" s="49"/>
      <c r="I1472" s="50"/>
      <c r="J1472" s="866"/>
      <c r="K1472" s="867"/>
      <c r="L1472" s="51"/>
      <c r="M1472" s="52"/>
      <c r="N1472" s="52"/>
      <c r="O1472" s="52"/>
      <c r="P1472" s="52"/>
      <c r="Q1472" s="318">
        <f t="shared" si="1790"/>
        <v>0</v>
      </c>
      <c r="R1472" s="51"/>
      <c r="S1472" s="60"/>
      <c r="T1472" s="59"/>
      <c r="U1472" s="59"/>
      <c r="V1472" s="63"/>
      <c r="W1472" s="319">
        <f t="shared" si="1791"/>
        <v>0</v>
      </c>
      <c r="X1472" s="320">
        <f t="shared" si="1788"/>
        <v>0</v>
      </c>
      <c r="Y1472" s="325">
        <f t="shared" si="1794"/>
        <v>0</v>
      </c>
      <c r="Z1472" s="51"/>
      <c r="AA1472" s="334">
        <f t="shared" si="1795"/>
        <v>0</v>
      </c>
      <c r="AB1472" s="327" t="str">
        <f>IF(A1472="A","√",IF('Formulario 1'!$D$11=8,IF('Cuadro de Personal'!Q1472&gt;30,"E",IF(Y1472&gt;48,"E","√")),IF(Y1472&gt;48,"E","√")))</f>
        <v>√</v>
      </c>
      <c r="AC1472" s="1">
        <f t="shared" si="1792"/>
        <v>1</v>
      </c>
      <c r="AE1472" s="1" t="str">
        <f t="shared" si="1718"/>
        <v/>
      </c>
      <c r="AF1472" s="1">
        <f t="shared" si="1773"/>
        <v>0</v>
      </c>
      <c r="AG1472" s="1" t="e">
        <f t="shared" si="1774"/>
        <v>#VALUE!</v>
      </c>
      <c r="AH1472" s="1" t="str">
        <f t="shared" si="1775"/>
        <v/>
      </c>
      <c r="AI1472" s="1" t="str">
        <f t="shared" si="1776"/>
        <v/>
      </c>
      <c r="AJ1472" s="1" t="str">
        <f t="shared" si="1777"/>
        <v/>
      </c>
      <c r="AL1472" s="167">
        <f t="shared" ref="AL1472:BE1472" si="1799">+IF($AE1472="CC",SUMIF($R1472:$V1472,AL$9,$R1491:$V1491),0)</f>
        <v>0</v>
      </c>
      <c r="AM1472" s="167">
        <f t="shared" si="1799"/>
        <v>0</v>
      </c>
      <c r="AN1472" s="167">
        <f t="shared" si="1799"/>
        <v>0</v>
      </c>
      <c r="AO1472" s="167">
        <f t="shared" si="1799"/>
        <v>0</v>
      </c>
      <c r="AP1472" s="167">
        <f t="shared" si="1799"/>
        <v>0</v>
      </c>
      <c r="AQ1472" s="167">
        <f t="shared" si="1799"/>
        <v>0</v>
      </c>
      <c r="AR1472" s="167">
        <f t="shared" si="1799"/>
        <v>0</v>
      </c>
      <c r="AS1472" s="167">
        <f t="shared" si="1799"/>
        <v>0</v>
      </c>
      <c r="AT1472" s="167">
        <f t="shared" si="1799"/>
        <v>0</v>
      </c>
      <c r="AU1472" s="167">
        <f t="shared" si="1799"/>
        <v>0</v>
      </c>
      <c r="AV1472" s="167">
        <f t="shared" si="1799"/>
        <v>0</v>
      </c>
      <c r="AW1472" s="167">
        <f t="shared" si="1799"/>
        <v>0</v>
      </c>
      <c r="AX1472" s="167">
        <f t="shared" si="1799"/>
        <v>0</v>
      </c>
      <c r="AY1472" s="167">
        <f t="shared" si="1799"/>
        <v>0</v>
      </c>
      <c r="AZ1472" s="167">
        <f t="shared" si="1799"/>
        <v>0</v>
      </c>
      <c r="BA1472" s="167">
        <f t="shared" si="1799"/>
        <v>0</v>
      </c>
      <c r="BB1472" s="167">
        <f t="shared" si="1799"/>
        <v>0</v>
      </c>
      <c r="BC1472" s="167">
        <f t="shared" si="1799"/>
        <v>0</v>
      </c>
      <c r="BD1472" s="167">
        <f t="shared" si="1799"/>
        <v>0</v>
      </c>
      <c r="BE1472" s="167">
        <f t="shared" si="1799"/>
        <v>0</v>
      </c>
      <c r="BG1472" s="167"/>
    </row>
    <row r="1473" spans="1:62">
      <c r="A1473" s="93"/>
      <c r="B1473" s="94"/>
      <c r="C1473" s="324">
        <v>7</v>
      </c>
      <c r="D1473" s="832"/>
      <c r="E1473" s="833"/>
      <c r="F1473" s="833"/>
      <c r="G1473" s="834"/>
      <c r="H1473" s="49"/>
      <c r="I1473" s="50"/>
      <c r="J1473" s="866"/>
      <c r="K1473" s="867"/>
      <c r="L1473" s="51"/>
      <c r="M1473" s="52"/>
      <c r="N1473" s="52"/>
      <c r="O1473" s="52"/>
      <c r="P1473" s="52"/>
      <c r="Q1473" s="318">
        <f t="shared" si="1790"/>
        <v>0</v>
      </c>
      <c r="R1473" s="51"/>
      <c r="S1473" s="60"/>
      <c r="T1473" s="59"/>
      <c r="U1473" s="59"/>
      <c r="V1473" s="63"/>
      <c r="W1473" s="319">
        <f t="shared" si="1791"/>
        <v>0</v>
      </c>
      <c r="X1473" s="320">
        <f t="shared" si="1788"/>
        <v>0</v>
      </c>
      <c r="Y1473" s="325">
        <f t="shared" si="1794"/>
        <v>0</v>
      </c>
      <c r="Z1473" s="51"/>
      <c r="AA1473" s="334">
        <f t="shared" si="1795"/>
        <v>0</v>
      </c>
      <c r="AB1473" s="327" t="str">
        <f>IF(A1473="A","√",IF('Formulario 1'!$D$11=8,IF('Cuadro de Personal'!Q1473&gt;30,"E",IF(Y1473&gt;48,"E","√")),IF(Y1473&gt;48,"E","√")))</f>
        <v>√</v>
      </c>
      <c r="AC1473" s="1">
        <f t="shared" si="1792"/>
        <v>1</v>
      </c>
      <c r="AE1473" s="1" t="str">
        <f t="shared" si="1718"/>
        <v/>
      </c>
      <c r="AF1473" s="1">
        <f t="shared" si="1773"/>
        <v>0</v>
      </c>
      <c r="AG1473" s="1" t="e">
        <f t="shared" si="1774"/>
        <v>#VALUE!</v>
      </c>
      <c r="AH1473" s="1" t="str">
        <f t="shared" si="1775"/>
        <v/>
      </c>
      <c r="AI1473" s="1" t="str">
        <f t="shared" si="1776"/>
        <v/>
      </c>
      <c r="AJ1473" s="1" t="str">
        <f t="shared" si="1777"/>
        <v/>
      </c>
      <c r="AL1473" s="167">
        <f t="shared" ref="AL1473:BE1473" si="1800">+IF($AE1473="CC",SUMIF($R1473:$V1473,AL$9,$R1492:$V1492),0)</f>
        <v>0</v>
      </c>
      <c r="AM1473" s="167">
        <f t="shared" si="1800"/>
        <v>0</v>
      </c>
      <c r="AN1473" s="167">
        <f t="shared" si="1800"/>
        <v>0</v>
      </c>
      <c r="AO1473" s="167">
        <f t="shared" si="1800"/>
        <v>0</v>
      </c>
      <c r="AP1473" s="167">
        <f t="shared" si="1800"/>
        <v>0</v>
      </c>
      <c r="AQ1473" s="167">
        <f t="shared" si="1800"/>
        <v>0</v>
      </c>
      <c r="AR1473" s="167">
        <f t="shared" si="1800"/>
        <v>0</v>
      </c>
      <c r="AS1473" s="167">
        <f t="shared" si="1800"/>
        <v>0</v>
      </c>
      <c r="AT1473" s="167">
        <f t="shared" si="1800"/>
        <v>0</v>
      </c>
      <c r="AU1473" s="167">
        <f t="shared" si="1800"/>
        <v>0</v>
      </c>
      <c r="AV1473" s="167">
        <f t="shared" si="1800"/>
        <v>0</v>
      </c>
      <c r="AW1473" s="167">
        <f t="shared" si="1800"/>
        <v>0</v>
      </c>
      <c r="AX1473" s="167">
        <f t="shared" si="1800"/>
        <v>0</v>
      </c>
      <c r="AY1473" s="167">
        <f t="shared" si="1800"/>
        <v>0</v>
      </c>
      <c r="AZ1473" s="167">
        <f t="shared" si="1800"/>
        <v>0</v>
      </c>
      <c r="BA1473" s="167">
        <f t="shared" si="1800"/>
        <v>0</v>
      </c>
      <c r="BB1473" s="167">
        <f t="shared" si="1800"/>
        <v>0</v>
      </c>
      <c r="BC1473" s="167">
        <f t="shared" si="1800"/>
        <v>0</v>
      </c>
      <c r="BD1473" s="167">
        <f t="shared" si="1800"/>
        <v>0</v>
      </c>
      <c r="BE1473" s="167">
        <f t="shared" si="1800"/>
        <v>0</v>
      </c>
      <c r="BG1473" s="167"/>
    </row>
    <row r="1474" spans="1:62">
      <c r="A1474" s="93"/>
      <c r="B1474" s="94"/>
      <c r="C1474" s="324">
        <v>8</v>
      </c>
      <c r="D1474" s="832"/>
      <c r="E1474" s="833"/>
      <c r="F1474" s="833"/>
      <c r="G1474" s="834"/>
      <c r="H1474" s="49"/>
      <c r="I1474" s="50"/>
      <c r="J1474" s="866"/>
      <c r="K1474" s="867"/>
      <c r="L1474" s="51"/>
      <c r="M1474" s="52"/>
      <c r="N1474" s="52"/>
      <c r="O1474" s="52"/>
      <c r="P1474" s="52"/>
      <c r="Q1474" s="318">
        <f t="shared" si="1790"/>
        <v>0</v>
      </c>
      <c r="R1474" s="51"/>
      <c r="S1474" s="60"/>
      <c r="T1474" s="59"/>
      <c r="U1474" s="59"/>
      <c r="V1474" s="63"/>
      <c r="W1474" s="319">
        <f t="shared" si="1791"/>
        <v>0</v>
      </c>
      <c r="X1474" s="320">
        <f t="shared" si="1788"/>
        <v>0</v>
      </c>
      <c r="Y1474" s="325">
        <f t="shared" si="1794"/>
        <v>0</v>
      </c>
      <c r="Z1474" s="51"/>
      <c r="AA1474" s="334">
        <f t="shared" si="1795"/>
        <v>0</v>
      </c>
      <c r="AB1474" s="327" t="str">
        <f>IF(A1474="A","√",IF('Formulario 1'!$D$11=8,IF('Cuadro de Personal'!Q1474&gt;30,"E",IF(Y1474&gt;48,"E","√")),IF(Y1474&gt;48,"E","√")))</f>
        <v>√</v>
      </c>
      <c r="AC1474" s="1">
        <f t="shared" si="1792"/>
        <v>1</v>
      </c>
      <c r="AE1474" s="1" t="str">
        <f t="shared" si="1718"/>
        <v/>
      </c>
      <c r="AF1474" s="1">
        <f t="shared" si="1773"/>
        <v>0</v>
      </c>
      <c r="AG1474" s="1" t="e">
        <f t="shared" si="1774"/>
        <v>#VALUE!</v>
      </c>
      <c r="AH1474" s="1" t="str">
        <f t="shared" si="1775"/>
        <v/>
      </c>
      <c r="AI1474" s="1" t="str">
        <f t="shared" si="1776"/>
        <v/>
      </c>
      <c r="AJ1474" s="1" t="str">
        <f t="shared" si="1777"/>
        <v/>
      </c>
      <c r="AL1474" s="167">
        <f t="shared" ref="AL1474:BE1474" si="1801">+IF($AE1474="CC",SUMIF($R1474:$V1474,AL$9,$R1493:$V1493),0)</f>
        <v>0</v>
      </c>
      <c r="AM1474" s="167">
        <f t="shared" si="1801"/>
        <v>0</v>
      </c>
      <c r="AN1474" s="167">
        <f t="shared" si="1801"/>
        <v>0</v>
      </c>
      <c r="AO1474" s="167">
        <f t="shared" si="1801"/>
        <v>0</v>
      </c>
      <c r="AP1474" s="167">
        <f t="shared" si="1801"/>
        <v>0</v>
      </c>
      <c r="AQ1474" s="167">
        <f t="shared" si="1801"/>
        <v>0</v>
      </c>
      <c r="AR1474" s="167">
        <f t="shared" si="1801"/>
        <v>0</v>
      </c>
      <c r="AS1474" s="167">
        <f t="shared" si="1801"/>
        <v>0</v>
      </c>
      <c r="AT1474" s="167">
        <f t="shared" si="1801"/>
        <v>0</v>
      </c>
      <c r="AU1474" s="167">
        <f t="shared" si="1801"/>
        <v>0</v>
      </c>
      <c r="AV1474" s="167">
        <f t="shared" si="1801"/>
        <v>0</v>
      </c>
      <c r="AW1474" s="167">
        <f t="shared" si="1801"/>
        <v>0</v>
      </c>
      <c r="AX1474" s="167">
        <f t="shared" si="1801"/>
        <v>0</v>
      </c>
      <c r="AY1474" s="167">
        <f t="shared" si="1801"/>
        <v>0</v>
      </c>
      <c r="AZ1474" s="167">
        <f t="shared" si="1801"/>
        <v>0</v>
      </c>
      <c r="BA1474" s="167">
        <f t="shared" si="1801"/>
        <v>0</v>
      </c>
      <c r="BB1474" s="167">
        <f t="shared" si="1801"/>
        <v>0</v>
      </c>
      <c r="BC1474" s="167">
        <f t="shared" si="1801"/>
        <v>0</v>
      </c>
      <c r="BD1474" s="167">
        <f t="shared" si="1801"/>
        <v>0</v>
      </c>
      <c r="BE1474" s="167">
        <f t="shared" si="1801"/>
        <v>0</v>
      </c>
      <c r="BG1474" s="167"/>
    </row>
    <row r="1475" spans="1:62">
      <c r="A1475" s="93"/>
      <c r="B1475" s="94"/>
      <c r="C1475" s="324">
        <v>9</v>
      </c>
      <c r="D1475" s="832"/>
      <c r="E1475" s="833"/>
      <c r="F1475" s="833"/>
      <c r="G1475" s="834"/>
      <c r="H1475" s="49"/>
      <c r="I1475" s="50"/>
      <c r="J1475" s="866"/>
      <c r="K1475" s="867"/>
      <c r="L1475" s="51"/>
      <c r="M1475" s="52"/>
      <c r="N1475" s="52"/>
      <c r="O1475" s="52"/>
      <c r="P1475" s="52"/>
      <c r="Q1475" s="318">
        <f t="shared" si="1790"/>
        <v>0</v>
      </c>
      <c r="R1475" s="51"/>
      <c r="S1475" s="60"/>
      <c r="T1475" s="59"/>
      <c r="U1475" s="59"/>
      <c r="V1475" s="63"/>
      <c r="W1475" s="319">
        <f t="shared" si="1791"/>
        <v>0</v>
      </c>
      <c r="X1475" s="320">
        <f t="shared" si="1788"/>
        <v>0</v>
      </c>
      <c r="Y1475" s="325">
        <f t="shared" si="1794"/>
        <v>0</v>
      </c>
      <c r="Z1475" s="51"/>
      <c r="AA1475" s="334">
        <f t="shared" si="1795"/>
        <v>0</v>
      </c>
      <c r="AB1475" s="327" t="str">
        <f>IF(A1475="A","√",IF('Formulario 1'!$D$11=8,IF('Cuadro de Personal'!Q1475&gt;30,"E",IF(Y1475&gt;48,"E","√")),IF(Y1475&gt;48,"E","√")))</f>
        <v>√</v>
      </c>
      <c r="AC1475" s="1">
        <f t="shared" si="1792"/>
        <v>1</v>
      </c>
      <c r="AE1475" s="1" t="str">
        <f t="shared" ref="AE1475:AE1512" si="1802">+IF(L1475="7º","CC","")</f>
        <v/>
      </c>
      <c r="AF1475" s="1">
        <f t="shared" si="1773"/>
        <v>0</v>
      </c>
      <c r="AG1475" s="1" t="e">
        <f t="shared" si="1774"/>
        <v>#VALUE!</v>
      </c>
      <c r="AH1475" s="1" t="str">
        <f t="shared" si="1775"/>
        <v/>
      </c>
      <c r="AI1475" s="1" t="str">
        <f t="shared" si="1776"/>
        <v/>
      </c>
      <c r="AJ1475" s="1" t="str">
        <f t="shared" si="1777"/>
        <v/>
      </c>
      <c r="AL1475" s="167">
        <f t="shared" ref="AL1475:BE1475" si="1803">+IF($AE1475="CC",SUMIF($R1475:$V1475,AL$9,$R1494:$V1494),0)</f>
        <v>0</v>
      </c>
      <c r="AM1475" s="167">
        <f t="shared" si="1803"/>
        <v>0</v>
      </c>
      <c r="AN1475" s="167">
        <f t="shared" si="1803"/>
        <v>0</v>
      </c>
      <c r="AO1475" s="167">
        <f t="shared" si="1803"/>
        <v>0</v>
      </c>
      <c r="AP1475" s="167">
        <f t="shared" si="1803"/>
        <v>0</v>
      </c>
      <c r="AQ1475" s="167">
        <f t="shared" si="1803"/>
        <v>0</v>
      </c>
      <c r="AR1475" s="167">
        <f t="shared" si="1803"/>
        <v>0</v>
      </c>
      <c r="AS1475" s="167">
        <f t="shared" si="1803"/>
        <v>0</v>
      </c>
      <c r="AT1475" s="167">
        <f t="shared" si="1803"/>
        <v>0</v>
      </c>
      <c r="AU1475" s="167">
        <f t="shared" si="1803"/>
        <v>0</v>
      </c>
      <c r="AV1475" s="167">
        <f t="shared" si="1803"/>
        <v>0</v>
      </c>
      <c r="AW1475" s="167">
        <f t="shared" si="1803"/>
        <v>0</v>
      </c>
      <c r="AX1475" s="167">
        <f t="shared" si="1803"/>
        <v>0</v>
      </c>
      <c r="AY1475" s="167">
        <f t="shared" si="1803"/>
        <v>0</v>
      </c>
      <c r="AZ1475" s="167">
        <f t="shared" si="1803"/>
        <v>0</v>
      </c>
      <c r="BA1475" s="167">
        <f t="shared" si="1803"/>
        <v>0</v>
      </c>
      <c r="BB1475" s="167">
        <f t="shared" si="1803"/>
        <v>0</v>
      </c>
      <c r="BC1475" s="167">
        <f t="shared" si="1803"/>
        <v>0</v>
      </c>
      <c r="BD1475" s="167">
        <f t="shared" si="1803"/>
        <v>0</v>
      </c>
      <c r="BE1475" s="167">
        <f t="shared" si="1803"/>
        <v>0</v>
      </c>
      <c r="BG1475" s="167"/>
    </row>
    <row r="1476" spans="1:62">
      <c r="A1476" s="93"/>
      <c r="B1476" s="94"/>
      <c r="C1476" s="324">
        <v>10</v>
      </c>
      <c r="D1476" s="832"/>
      <c r="E1476" s="833"/>
      <c r="F1476" s="833"/>
      <c r="G1476" s="834"/>
      <c r="H1476" s="49"/>
      <c r="I1476" s="50"/>
      <c r="J1476" s="866"/>
      <c r="K1476" s="867"/>
      <c r="L1476" s="51"/>
      <c r="M1476" s="52"/>
      <c r="N1476" s="52"/>
      <c r="O1476" s="52"/>
      <c r="P1476" s="52"/>
      <c r="Q1476" s="318">
        <f t="shared" si="1790"/>
        <v>0</v>
      </c>
      <c r="R1476" s="51"/>
      <c r="S1476" s="60"/>
      <c r="T1476" s="59"/>
      <c r="U1476" s="59"/>
      <c r="V1476" s="63"/>
      <c r="W1476" s="319">
        <f t="shared" si="1791"/>
        <v>0</v>
      </c>
      <c r="X1476" s="320">
        <f t="shared" si="1788"/>
        <v>0</v>
      </c>
      <c r="Y1476" s="325">
        <f t="shared" si="1794"/>
        <v>0</v>
      </c>
      <c r="Z1476" s="51"/>
      <c r="AA1476" s="334">
        <f t="shared" si="1795"/>
        <v>0</v>
      </c>
      <c r="AB1476" s="327" t="str">
        <f>IF(A1476="A","√",IF('Formulario 1'!$D$11=8,IF('Cuadro de Personal'!Q1476&gt;30,"E",IF(Y1476&gt;48,"E","√")),IF(Y1476&gt;48,"E","√")))</f>
        <v>√</v>
      </c>
      <c r="AC1476" s="1">
        <f t="shared" si="1792"/>
        <v>1</v>
      </c>
      <c r="AE1476" s="1" t="str">
        <f t="shared" si="1802"/>
        <v/>
      </c>
      <c r="AF1476" s="1">
        <f t="shared" si="1773"/>
        <v>0</v>
      </c>
      <c r="AG1476" s="1" t="e">
        <f t="shared" si="1774"/>
        <v>#VALUE!</v>
      </c>
      <c r="AH1476" s="1" t="str">
        <f t="shared" si="1775"/>
        <v/>
      </c>
      <c r="AI1476" s="1" t="str">
        <f t="shared" si="1776"/>
        <v/>
      </c>
      <c r="AJ1476" s="1" t="str">
        <f t="shared" si="1777"/>
        <v/>
      </c>
      <c r="AL1476" s="167">
        <f t="shared" ref="AL1476:BE1476" si="1804">+IF($AE1476="CC",SUMIF($R1476:$V1476,AL$9,$R1495:$V1495),0)</f>
        <v>0</v>
      </c>
      <c r="AM1476" s="167">
        <f t="shared" si="1804"/>
        <v>0</v>
      </c>
      <c r="AN1476" s="167">
        <f t="shared" si="1804"/>
        <v>0</v>
      </c>
      <c r="AO1476" s="167">
        <f t="shared" si="1804"/>
        <v>0</v>
      </c>
      <c r="AP1476" s="167">
        <f t="shared" si="1804"/>
        <v>0</v>
      </c>
      <c r="AQ1476" s="167">
        <f t="shared" si="1804"/>
        <v>0</v>
      </c>
      <c r="AR1476" s="167">
        <f t="shared" si="1804"/>
        <v>0</v>
      </c>
      <c r="AS1476" s="167">
        <f t="shared" si="1804"/>
        <v>0</v>
      </c>
      <c r="AT1476" s="167">
        <f t="shared" si="1804"/>
        <v>0</v>
      </c>
      <c r="AU1476" s="167">
        <f t="shared" si="1804"/>
        <v>0</v>
      </c>
      <c r="AV1476" s="167">
        <f t="shared" si="1804"/>
        <v>0</v>
      </c>
      <c r="AW1476" s="167">
        <f t="shared" si="1804"/>
        <v>0</v>
      </c>
      <c r="AX1476" s="167">
        <f t="shared" si="1804"/>
        <v>0</v>
      </c>
      <c r="AY1476" s="167">
        <f t="shared" si="1804"/>
        <v>0</v>
      </c>
      <c r="AZ1476" s="167">
        <f t="shared" si="1804"/>
        <v>0</v>
      </c>
      <c r="BA1476" s="167">
        <f t="shared" si="1804"/>
        <v>0</v>
      </c>
      <c r="BB1476" s="167">
        <f t="shared" si="1804"/>
        <v>0</v>
      </c>
      <c r="BC1476" s="167">
        <f t="shared" si="1804"/>
        <v>0</v>
      </c>
      <c r="BD1476" s="167">
        <f t="shared" si="1804"/>
        <v>0</v>
      </c>
      <c r="BE1476" s="167">
        <f t="shared" si="1804"/>
        <v>0</v>
      </c>
      <c r="BG1476" s="167"/>
    </row>
    <row r="1477" spans="1:62">
      <c r="A1477" s="93"/>
      <c r="B1477" s="94"/>
      <c r="C1477" s="324">
        <v>11</v>
      </c>
      <c r="D1477" s="832"/>
      <c r="E1477" s="833"/>
      <c r="F1477" s="833"/>
      <c r="G1477" s="834"/>
      <c r="H1477" s="49"/>
      <c r="I1477" s="50"/>
      <c r="J1477" s="866"/>
      <c r="K1477" s="867"/>
      <c r="L1477" s="51"/>
      <c r="M1477" s="52"/>
      <c r="N1477" s="52"/>
      <c r="O1477" s="52"/>
      <c r="P1477" s="52"/>
      <c r="Q1477" s="318">
        <f t="shared" si="1790"/>
        <v>0</v>
      </c>
      <c r="R1477" s="51"/>
      <c r="S1477" s="60"/>
      <c r="T1477" s="59"/>
      <c r="U1477" s="59"/>
      <c r="V1477" s="63"/>
      <c r="W1477" s="319">
        <f t="shared" si="1791"/>
        <v>0</v>
      </c>
      <c r="X1477" s="320">
        <f t="shared" si="1788"/>
        <v>0</v>
      </c>
      <c r="Y1477" s="325">
        <f t="shared" si="1794"/>
        <v>0</v>
      </c>
      <c r="Z1477" s="51"/>
      <c r="AA1477" s="334">
        <f t="shared" si="1795"/>
        <v>0</v>
      </c>
      <c r="AB1477" s="327" t="str">
        <f>IF(A1477="A","√",IF('Formulario 1'!$D$11=8,IF('Cuadro de Personal'!Q1477&gt;30,"E",IF(Y1477&gt;48,"E","√")),IF(Y1477&gt;48,"E","√")))</f>
        <v>√</v>
      </c>
      <c r="AC1477" s="1">
        <f t="shared" si="1792"/>
        <v>1</v>
      </c>
      <c r="AE1477" s="1" t="str">
        <f t="shared" si="1802"/>
        <v/>
      </c>
      <c r="AF1477" s="1">
        <f t="shared" si="1773"/>
        <v>0</v>
      </c>
      <c r="AG1477" s="1" t="e">
        <f t="shared" si="1774"/>
        <v>#VALUE!</v>
      </c>
      <c r="AH1477" s="1" t="str">
        <f t="shared" si="1775"/>
        <v/>
      </c>
      <c r="AI1477" s="1" t="str">
        <f t="shared" si="1776"/>
        <v/>
      </c>
      <c r="AJ1477" s="1" t="str">
        <f t="shared" si="1777"/>
        <v/>
      </c>
      <c r="AL1477" s="167">
        <f t="shared" ref="AL1477:BE1477" si="1805">+IF($AE1477="CC",SUMIF($R1477:$V1477,AL$9,$R1496:$V1496),0)</f>
        <v>0</v>
      </c>
      <c r="AM1477" s="167">
        <f t="shared" si="1805"/>
        <v>0</v>
      </c>
      <c r="AN1477" s="167">
        <f t="shared" si="1805"/>
        <v>0</v>
      </c>
      <c r="AO1477" s="167">
        <f t="shared" si="1805"/>
        <v>0</v>
      </c>
      <c r="AP1477" s="167">
        <f t="shared" si="1805"/>
        <v>0</v>
      </c>
      <c r="AQ1477" s="167">
        <f t="shared" si="1805"/>
        <v>0</v>
      </c>
      <c r="AR1477" s="167">
        <f t="shared" si="1805"/>
        <v>0</v>
      </c>
      <c r="AS1477" s="167">
        <f t="shared" si="1805"/>
        <v>0</v>
      </c>
      <c r="AT1477" s="167">
        <f t="shared" si="1805"/>
        <v>0</v>
      </c>
      <c r="AU1477" s="167">
        <f t="shared" si="1805"/>
        <v>0</v>
      </c>
      <c r="AV1477" s="167">
        <f t="shared" si="1805"/>
        <v>0</v>
      </c>
      <c r="AW1477" s="167">
        <f t="shared" si="1805"/>
        <v>0</v>
      </c>
      <c r="AX1477" s="167">
        <f t="shared" si="1805"/>
        <v>0</v>
      </c>
      <c r="AY1477" s="167">
        <f t="shared" si="1805"/>
        <v>0</v>
      </c>
      <c r="AZ1477" s="167">
        <f t="shared" si="1805"/>
        <v>0</v>
      </c>
      <c r="BA1477" s="167">
        <f t="shared" si="1805"/>
        <v>0</v>
      </c>
      <c r="BB1477" s="167">
        <f t="shared" si="1805"/>
        <v>0</v>
      </c>
      <c r="BC1477" s="167">
        <f t="shared" si="1805"/>
        <v>0</v>
      </c>
      <c r="BD1477" s="167">
        <f t="shared" si="1805"/>
        <v>0</v>
      </c>
      <c r="BE1477" s="167">
        <f t="shared" si="1805"/>
        <v>0</v>
      </c>
      <c r="BG1477" s="167"/>
    </row>
    <row r="1478" spans="1:62">
      <c r="A1478" s="93"/>
      <c r="B1478" s="94"/>
      <c r="C1478" s="324">
        <v>12</v>
      </c>
      <c r="D1478" s="832"/>
      <c r="E1478" s="833"/>
      <c r="F1478" s="833"/>
      <c r="G1478" s="834"/>
      <c r="H1478" s="49"/>
      <c r="I1478" s="50"/>
      <c r="J1478" s="866"/>
      <c r="K1478" s="867"/>
      <c r="L1478" s="51"/>
      <c r="M1478" s="52"/>
      <c r="N1478" s="52"/>
      <c r="O1478" s="52"/>
      <c r="P1478" s="52"/>
      <c r="Q1478" s="318">
        <f t="shared" si="1790"/>
        <v>0</v>
      </c>
      <c r="R1478" s="51"/>
      <c r="S1478" s="60"/>
      <c r="T1478" s="59"/>
      <c r="U1478" s="59"/>
      <c r="V1478" s="63"/>
      <c r="W1478" s="319">
        <f t="shared" si="1791"/>
        <v>0</v>
      </c>
      <c r="X1478" s="320">
        <f t="shared" si="1788"/>
        <v>0</v>
      </c>
      <c r="Y1478" s="325">
        <f t="shared" si="1794"/>
        <v>0</v>
      </c>
      <c r="Z1478" s="51"/>
      <c r="AA1478" s="334">
        <f t="shared" si="1795"/>
        <v>0</v>
      </c>
      <c r="AB1478" s="327" t="str">
        <f>IF(A1478="A","√",IF('Formulario 1'!$D$11=8,IF('Cuadro de Personal'!Q1478&gt;30,"E",IF(Y1478&gt;48,"E","√")),IF(Y1478&gt;48,"E","√")))</f>
        <v>√</v>
      </c>
      <c r="AC1478" s="1">
        <f t="shared" si="1792"/>
        <v>1</v>
      </c>
      <c r="AE1478" s="1" t="str">
        <f t="shared" si="1802"/>
        <v/>
      </c>
      <c r="AF1478" s="1">
        <f t="shared" si="1773"/>
        <v>0</v>
      </c>
      <c r="AG1478" s="1" t="e">
        <f t="shared" si="1774"/>
        <v>#VALUE!</v>
      </c>
      <c r="AH1478" s="1" t="str">
        <f t="shared" si="1775"/>
        <v/>
      </c>
      <c r="AI1478" s="1" t="str">
        <f t="shared" si="1776"/>
        <v/>
      </c>
      <c r="AJ1478" s="1" t="str">
        <f t="shared" si="1777"/>
        <v/>
      </c>
      <c r="AL1478" s="167">
        <f t="shared" ref="AL1478:BE1478" si="1806">+IF($AE1478="CC",SUMIF($R1478:$V1478,AL$9,$R1497:$V1497),0)</f>
        <v>0</v>
      </c>
      <c r="AM1478" s="167">
        <f t="shared" si="1806"/>
        <v>0</v>
      </c>
      <c r="AN1478" s="167">
        <f t="shared" si="1806"/>
        <v>0</v>
      </c>
      <c r="AO1478" s="167">
        <f t="shared" si="1806"/>
        <v>0</v>
      </c>
      <c r="AP1478" s="167">
        <f t="shared" si="1806"/>
        <v>0</v>
      </c>
      <c r="AQ1478" s="167">
        <f t="shared" si="1806"/>
        <v>0</v>
      </c>
      <c r="AR1478" s="167">
        <f t="shared" si="1806"/>
        <v>0</v>
      </c>
      <c r="AS1478" s="167">
        <f t="shared" si="1806"/>
        <v>0</v>
      </c>
      <c r="AT1478" s="167">
        <f t="shared" si="1806"/>
        <v>0</v>
      </c>
      <c r="AU1478" s="167">
        <f t="shared" si="1806"/>
        <v>0</v>
      </c>
      <c r="AV1478" s="167">
        <f t="shared" si="1806"/>
        <v>0</v>
      </c>
      <c r="AW1478" s="167">
        <f t="shared" si="1806"/>
        <v>0</v>
      </c>
      <c r="AX1478" s="167">
        <f t="shared" si="1806"/>
        <v>0</v>
      </c>
      <c r="AY1478" s="167">
        <f t="shared" si="1806"/>
        <v>0</v>
      </c>
      <c r="AZ1478" s="167">
        <f t="shared" si="1806"/>
        <v>0</v>
      </c>
      <c r="BA1478" s="167">
        <f t="shared" si="1806"/>
        <v>0</v>
      </c>
      <c r="BB1478" s="167">
        <f t="shared" si="1806"/>
        <v>0</v>
      </c>
      <c r="BC1478" s="167">
        <f t="shared" si="1806"/>
        <v>0</v>
      </c>
      <c r="BD1478" s="167">
        <f t="shared" si="1806"/>
        <v>0</v>
      </c>
      <c r="BE1478" s="167">
        <f t="shared" si="1806"/>
        <v>0</v>
      </c>
      <c r="BG1478" s="167"/>
    </row>
    <row r="1479" spans="1:62">
      <c r="A1479" s="93"/>
      <c r="B1479" s="94"/>
      <c r="C1479" s="324">
        <v>13</v>
      </c>
      <c r="D1479" s="832"/>
      <c r="E1479" s="833"/>
      <c r="F1479" s="833"/>
      <c r="G1479" s="834"/>
      <c r="H1479" s="49"/>
      <c r="I1479" s="50"/>
      <c r="J1479" s="866"/>
      <c r="K1479" s="867"/>
      <c r="L1479" s="51"/>
      <c r="M1479" s="52"/>
      <c r="N1479" s="52"/>
      <c r="O1479" s="52"/>
      <c r="P1479" s="52"/>
      <c r="Q1479" s="318">
        <f t="shared" si="1790"/>
        <v>0</v>
      </c>
      <c r="R1479" s="51"/>
      <c r="S1479" s="60"/>
      <c r="T1479" s="59"/>
      <c r="U1479" s="59"/>
      <c r="V1479" s="63"/>
      <c r="W1479" s="319">
        <f t="shared" si="1791"/>
        <v>0</v>
      </c>
      <c r="X1479" s="320">
        <f t="shared" si="1788"/>
        <v>0</v>
      </c>
      <c r="Y1479" s="325">
        <f t="shared" si="1794"/>
        <v>0</v>
      </c>
      <c r="Z1479" s="51"/>
      <c r="AA1479" s="334">
        <f t="shared" si="1795"/>
        <v>0</v>
      </c>
      <c r="AB1479" s="327" t="str">
        <f>IF(A1479="A","√",IF('Formulario 1'!$D$11=8,IF('Cuadro de Personal'!Q1479&gt;30,"E",IF(Y1479&gt;48,"E","√")),IF(Y1479&gt;48,"E","√")))</f>
        <v>√</v>
      </c>
      <c r="AC1479" s="1">
        <f t="shared" si="1792"/>
        <v>1</v>
      </c>
      <c r="AE1479" s="1" t="str">
        <f t="shared" si="1802"/>
        <v/>
      </c>
      <c r="AF1479" s="1">
        <f t="shared" si="1773"/>
        <v>0</v>
      </c>
      <c r="AG1479" s="1" t="e">
        <f t="shared" si="1774"/>
        <v>#VALUE!</v>
      </c>
      <c r="AH1479" s="1" t="str">
        <f t="shared" si="1775"/>
        <v/>
      </c>
      <c r="AI1479" s="1" t="str">
        <f t="shared" si="1776"/>
        <v/>
      </c>
      <c r="AJ1479" s="1" t="str">
        <f t="shared" si="1777"/>
        <v/>
      </c>
      <c r="AL1479" s="167">
        <f t="shared" ref="AL1479:BE1479" si="1807">+IF($AE1479="CC",SUMIF($R1479:$V1479,AL$9,$R1498:$V1498),0)</f>
        <v>0</v>
      </c>
      <c r="AM1479" s="167">
        <f t="shared" si="1807"/>
        <v>0</v>
      </c>
      <c r="AN1479" s="167">
        <f t="shared" si="1807"/>
        <v>0</v>
      </c>
      <c r="AO1479" s="167">
        <f t="shared" si="1807"/>
        <v>0</v>
      </c>
      <c r="AP1479" s="167">
        <f t="shared" si="1807"/>
        <v>0</v>
      </c>
      <c r="AQ1479" s="167">
        <f t="shared" si="1807"/>
        <v>0</v>
      </c>
      <c r="AR1479" s="167">
        <f t="shared" si="1807"/>
        <v>0</v>
      </c>
      <c r="AS1479" s="167">
        <f t="shared" si="1807"/>
        <v>0</v>
      </c>
      <c r="AT1479" s="167">
        <f t="shared" si="1807"/>
        <v>0</v>
      </c>
      <c r="AU1479" s="167">
        <f t="shared" si="1807"/>
        <v>0</v>
      </c>
      <c r="AV1479" s="167">
        <f t="shared" si="1807"/>
        <v>0</v>
      </c>
      <c r="AW1479" s="167">
        <f t="shared" si="1807"/>
        <v>0</v>
      </c>
      <c r="AX1479" s="167">
        <f t="shared" si="1807"/>
        <v>0</v>
      </c>
      <c r="AY1479" s="167">
        <f t="shared" si="1807"/>
        <v>0</v>
      </c>
      <c r="AZ1479" s="167">
        <f t="shared" si="1807"/>
        <v>0</v>
      </c>
      <c r="BA1479" s="167">
        <f t="shared" si="1807"/>
        <v>0</v>
      </c>
      <c r="BB1479" s="167">
        <f t="shared" si="1807"/>
        <v>0</v>
      </c>
      <c r="BC1479" s="167">
        <f t="shared" si="1807"/>
        <v>0</v>
      </c>
      <c r="BD1479" s="167">
        <f t="shared" si="1807"/>
        <v>0</v>
      </c>
      <c r="BE1479" s="167">
        <f t="shared" si="1807"/>
        <v>0</v>
      </c>
      <c r="BG1479" s="167"/>
    </row>
    <row r="1480" spans="1:62">
      <c r="A1480" s="93"/>
      <c r="B1480" s="94"/>
      <c r="C1480" s="324">
        <v>14</v>
      </c>
      <c r="D1480" s="832"/>
      <c r="E1480" s="833"/>
      <c r="F1480" s="833"/>
      <c r="G1480" s="834"/>
      <c r="H1480" s="49"/>
      <c r="I1480" s="50"/>
      <c r="J1480" s="866"/>
      <c r="K1480" s="867"/>
      <c r="L1480" s="51"/>
      <c r="M1480" s="52"/>
      <c r="N1480" s="52"/>
      <c r="O1480" s="52"/>
      <c r="P1480" s="52"/>
      <c r="Q1480" s="318">
        <f t="shared" si="1790"/>
        <v>0</v>
      </c>
      <c r="R1480" s="51"/>
      <c r="S1480" s="60"/>
      <c r="T1480" s="59"/>
      <c r="U1480" s="59"/>
      <c r="V1480" s="63"/>
      <c r="W1480" s="319">
        <f t="shared" si="1791"/>
        <v>0</v>
      </c>
      <c r="X1480" s="320">
        <f t="shared" si="1788"/>
        <v>0</v>
      </c>
      <c r="Y1480" s="325">
        <f t="shared" si="1794"/>
        <v>0</v>
      </c>
      <c r="Z1480" s="51"/>
      <c r="AA1480" s="334">
        <f t="shared" si="1795"/>
        <v>0</v>
      </c>
      <c r="AB1480" s="327" t="str">
        <f>IF(A1480="A","√",IF('Formulario 1'!$D$11=8,IF('Cuadro de Personal'!Q1480&gt;30,"E",IF(Y1480&gt;48,"E","√")),IF(Y1480&gt;48,"E","√")))</f>
        <v>√</v>
      </c>
      <c r="AC1480" s="1">
        <f t="shared" si="1792"/>
        <v>1</v>
      </c>
      <c r="AE1480" s="1" t="str">
        <f t="shared" si="1802"/>
        <v/>
      </c>
      <c r="AF1480" s="1">
        <f t="shared" si="1773"/>
        <v>0</v>
      </c>
      <c r="AG1480" s="1" t="e">
        <f t="shared" si="1774"/>
        <v>#VALUE!</v>
      </c>
      <c r="AH1480" s="1" t="str">
        <f t="shared" si="1775"/>
        <v/>
      </c>
      <c r="AI1480" s="1" t="str">
        <f t="shared" si="1776"/>
        <v/>
      </c>
      <c r="AJ1480" s="1" t="str">
        <f t="shared" si="1777"/>
        <v/>
      </c>
      <c r="AL1480" s="167">
        <f t="shared" ref="AL1480:BE1480" si="1808">+IF($AE1480="CC",SUMIF($R1480:$V1480,AL$9,$R1499:$V1499),0)</f>
        <v>0</v>
      </c>
      <c r="AM1480" s="167">
        <f t="shared" si="1808"/>
        <v>0</v>
      </c>
      <c r="AN1480" s="167">
        <f t="shared" si="1808"/>
        <v>0</v>
      </c>
      <c r="AO1480" s="167">
        <f t="shared" si="1808"/>
        <v>0</v>
      </c>
      <c r="AP1480" s="167">
        <f t="shared" si="1808"/>
        <v>0</v>
      </c>
      <c r="AQ1480" s="167">
        <f t="shared" si="1808"/>
        <v>0</v>
      </c>
      <c r="AR1480" s="167">
        <f t="shared" si="1808"/>
        <v>0</v>
      </c>
      <c r="AS1480" s="167">
        <f t="shared" si="1808"/>
        <v>0</v>
      </c>
      <c r="AT1480" s="167">
        <f t="shared" si="1808"/>
        <v>0</v>
      </c>
      <c r="AU1480" s="167">
        <f t="shared" si="1808"/>
        <v>0</v>
      </c>
      <c r="AV1480" s="167">
        <f t="shared" si="1808"/>
        <v>0</v>
      </c>
      <c r="AW1480" s="167">
        <f t="shared" si="1808"/>
        <v>0</v>
      </c>
      <c r="AX1480" s="167">
        <f t="shared" si="1808"/>
        <v>0</v>
      </c>
      <c r="AY1480" s="167">
        <f t="shared" si="1808"/>
        <v>0</v>
      </c>
      <c r="AZ1480" s="167">
        <f t="shared" si="1808"/>
        <v>0</v>
      </c>
      <c r="BA1480" s="167">
        <f t="shared" si="1808"/>
        <v>0</v>
      </c>
      <c r="BB1480" s="167">
        <f t="shared" si="1808"/>
        <v>0</v>
      </c>
      <c r="BC1480" s="167">
        <f t="shared" si="1808"/>
        <v>0</v>
      </c>
      <c r="BD1480" s="167">
        <f t="shared" si="1808"/>
        <v>0</v>
      </c>
      <c r="BE1480" s="167">
        <f t="shared" si="1808"/>
        <v>0</v>
      </c>
      <c r="BG1480" s="167"/>
    </row>
    <row r="1481" spans="1:62">
      <c r="A1481" s="93"/>
      <c r="B1481" s="94"/>
      <c r="C1481" s="324">
        <v>15</v>
      </c>
      <c r="D1481" s="832"/>
      <c r="E1481" s="833"/>
      <c r="F1481" s="833"/>
      <c r="G1481" s="834"/>
      <c r="H1481" s="49"/>
      <c r="I1481" s="50"/>
      <c r="J1481" s="866"/>
      <c r="K1481" s="867"/>
      <c r="L1481" s="51"/>
      <c r="M1481" s="52"/>
      <c r="N1481" s="52"/>
      <c r="O1481" s="52"/>
      <c r="P1481" s="52"/>
      <c r="Q1481" s="318">
        <f t="shared" si="1790"/>
        <v>0</v>
      </c>
      <c r="R1481" s="51"/>
      <c r="S1481" s="60"/>
      <c r="T1481" s="59"/>
      <c r="U1481" s="59"/>
      <c r="V1481" s="63"/>
      <c r="W1481" s="319">
        <f t="shared" si="1791"/>
        <v>0</v>
      </c>
      <c r="X1481" s="320">
        <f t="shared" si="1788"/>
        <v>0</v>
      </c>
      <c r="Y1481" s="325">
        <f t="shared" si="1794"/>
        <v>0</v>
      </c>
      <c r="Z1481" s="51"/>
      <c r="AA1481" s="334">
        <f t="shared" si="1795"/>
        <v>0</v>
      </c>
      <c r="AB1481" s="327" t="str">
        <f>IF(A1481="A","√",IF('Formulario 1'!$D$11=8,IF('Cuadro de Personal'!Q1481&gt;30,"E",IF(Y1481&gt;48,"E","√")),IF(Y1481&gt;48,"E","√")))</f>
        <v>√</v>
      </c>
      <c r="AC1481" s="1">
        <f t="shared" si="1792"/>
        <v>1</v>
      </c>
      <c r="AE1481" s="1" t="str">
        <f t="shared" si="1802"/>
        <v/>
      </c>
      <c r="AF1481" s="1">
        <f t="shared" si="1773"/>
        <v>0</v>
      </c>
      <c r="AG1481" s="1" t="e">
        <f t="shared" si="1774"/>
        <v>#VALUE!</v>
      </c>
      <c r="AH1481" s="1" t="str">
        <f t="shared" si="1775"/>
        <v/>
      </c>
      <c r="AI1481" s="1" t="str">
        <f t="shared" si="1776"/>
        <v/>
      </c>
      <c r="AJ1481" s="1" t="str">
        <f t="shared" si="1777"/>
        <v/>
      </c>
      <c r="AL1481" s="167">
        <f t="shared" ref="AL1481:BE1481" si="1809">+IF($AE1481="CC",SUMIF($R1481:$V1481,AL$9,$R1500:$V1500),0)</f>
        <v>0</v>
      </c>
      <c r="AM1481" s="167">
        <f t="shared" si="1809"/>
        <v>0</v>
      </c>
      <c r="AN1481" s="167">
        <f t="shared" si="1809"/>
        <v>0</v>
      </c>
      <c r="AO1481" s="167">
        <f t="shared" si="1809"/>
        <v>0</v>
      </c>
      <c r="AP1481" s="167">
        <f t="shared" si="1809"/>
        <v>0</v>
      </c>
      <c r="AQ1481" s="167">
        <f t="shared" si="1809"/>
        <v>0</v>
      </c>
      <c r="AR1481" s="167">
        <f t="shared" si="1809"/>
        <v>0</v>
      </c>
      <c r="AS1481" s="167">
        <f t="shared" si="1809"/>
        <v>0</v>
      </c>
      <c r="AT1481" s="167">
        <f t="shared" si="1809"/>
        <v>0</v>
      </c>
      <c r="AU1481" s="167">
        <f t="shared" si="1809"/>
        <v>0</v>
      </c>
      <c r="AV1481" s="167">
        <f t="shared" si="1809"/>
        <v>0</v>
      </c>
      <c r="AW1481" s="167">
        <f t="shared" si="1809"/>
        <v>0</v>
      </c>
      <c r="AX1481" s="167">
        <f t="shared" si="1809"/>
        <v>0</v>
      </c>
      <c r="AY1481" s="167">
        <f t="shared" si="1809"/>
        <v>0</v>
      </c>
      <c r="AZ1481" s="167">
        <f t="shared" si="1809"/>
        <v>0</v>
      </c>
      <c r="BA1481" s="167">
        <f t="shared" si="1809"/>
        <v>0</v>
      </c>
      <c r="BB1481" s="167">
        <f t="shared" si="1809"/>
        <v>0</v>
      </c>
      <c r="BC1481" s="167">
        <f t="shared" si="1809"/>
        <v>0</v>
      </c>
      <c r="BD1481" s="167">
        <f t="shared" si="1809"/>
        <v>0</v>
      </c>
      <c r="BE1481" s="167">
        <f t="shared" si="1809"/>
        <v>0</v>
      </c>
      <c r="BG1481" s="167"/>
    </row>
    <row r="1482" spans="1:62">
      <c r="A1482" s="93"/>
      <c r="B1482" s="94"/>
      <c r="C1482" s="324">
        <v>16</v>
      </c>
      <c r="D1482" s="832"/>
      <c r="E1482" s="833"/>
      <c r="F1482" s="833"/>
      <c r="G1482" s="834"/>
      <c r="H1482" s="49"/>
      <c r="I1482" s="50"/>
      <c r="J1482" s="866"/>
      <c r="K1482" s="867"/>
      <c r="L1482" s="51"/>
      <c r="M1482" s="52"/>
      <c r="N1482" s="52"/>
      <c r="O1482" s="52"/>
      <c r="P1482" s="52"/>
      <c r="Q1482" s="318">
        <f t="shared" si="1790"/>
        <v>0</v>
      </c>
      <c r="R1482" s="51"/>
      <c r="S1482" s="60"/>
      <c r="T1482" s="59"/>
      <c r="U1482" s="59"/>
      <c r="V1482" s="63"/>
      <c r="W1482" s="319">
        <f t="shared" si="1791"/>
        <v>0</v>
      </c>
      <c r="X1482" s="320">
        <f t="shared" si="1788"/>
        <v>0</v>
      </c>
      <c r="Y1482" s="325">
        <f t="shared" si="1794"/>
        <v>0</v>
      </c>
      <c r="Z1482" s="51"/>
      <c r="AA1482" s="334">
        <f t="shared" si="1795"/>
        <v>0</v>
      </c>
      <c r="AB1482" s="327" t="str">
        <f>IF(A1482="A","√",IF('Formulario 1'!$D$11=8,IF('Cuadro de Personal'!Q1482&gt;30,"E",IF(Y1482&gt;48,"E","√")),IF(Y1482&gt;48,"E","√")))</f>
        <v>√</v>
      </c>
      <c r="AC1482" s="1">
        <f t="shared" si="1792"/>
        <v>1</v>
      </c>
      <c r="AE1482" s="1" t="str">
        <f t="shared" si="1802"/>
        <v/>
      </c>
      <c r="AF1482" s="1">
        <f t="shared" si="1773"/>
        <v>0</v>
      </c>
      <c r="AG1482" s="1" t="e">
        <f t="shared" si="1774"/>
        <v>#VALUE!</v>
      </c>
      <c r="AH1482" s="1" t="str">
        <f t="shared" si="1775"/>
        <v/>
      </c>
      <c r="AI1482" s="1" t="str">
        <f t="shared" si="1776"/>
        <v/>
      </c>
      <c r="AJ1482" s="1" t="str">
        <f t="shared" si="1777"/>
        <v/>
      </c>
      <c r="AL1482" s="167">
        <f t="shared" ref="AL1482:BE1482" si="1810">+IF($AE1482="CC",SUMIF($R1482:$V1482,AL$9,$R1501:$V1501),0)</f>
        <v>0</v>
      </c>
      <c r="AM1482" s="167">
        <f t="shared" si="1810"/>
        <v>0</v>
      </c>
      <c r="AN1482" s="167">
        <f t="shared" si="1810"/>
        <v>0</v>
      </c>
      <c r="AO1482" s="167">
        <f t="shared" si="1810"/>
        <v>0</v>
      </c>
      <c r="AP1482" s="167">
        <f t="shared" si="1810"/>
        <v>0</v>
      </c>
      <c r="AQ1482" s="167">
        <f t="shared" si="1810"/>
        <v>0</v>
      </c>
      <c r="AR1482" s="167">
        <f t="shared" si="1810"/>
        <v>0</v>
      </c>
      <c r="AS1482" s="167">
        <f t="shared" si="1810"/>
        <v>0</v>
      </c>
      <c r="AT1482" s="167">
        <f t="shared" si="1810"/>
        <v>0</v>
      </c>
      <c r="AU1482" s="167">
        <f t="shared" si="1810"/>
        <v>0</v>
      </c>
      <c r="AV1482" s="167">
        <f t="shared" si="1810"/>
        <v>0</v>
      </c>
      <c r="AW1482" s="167">
        <f t="shared" si="1810"/>
        <v>0</v>
      </c>
      <c r="AX1482" s="167">
        <f t="shared" si="1810"/>
        <v>0</v>
      </c>
      <c r="AY1482" s="167">
        <f t="shared" si="1810"/>
        <v>0</v>
      </c>
      <c r="AZ1482" s="167">
        <f t="shared" si="1810"/>
        <v>0</v>
      </c>
      <c r="BA1482" s="167">
        <f t="shared" si="1810"/>
        <v>0</v>
      </c>
      <c r="BB1482" s="167">
        <f t="shared" si="1810"/>
        <v>0</v>
      </c>
      <c r="BC1482" s="167">
        <f t="shared" si="1810"/>
        <v>0</v>
      </c>
      <c r="BD1482" s="167">
        <f t="shared" si="1810"/>
        <v>0</v>
      </c>
      <c r="BE1482" s="167">
        <f t="shared" si="1810"/>
        <v>0</v>
      </c>
      <c r="BG1482" s="167"/>
    </row>
    <row r="1483" spans="1:62">
      <c r="A1483" s="93"/>
      <c r="B1483" s="94"/>
      <c r="C1483" s="324">
        <v>17</v>
      </c>
      <c r="D1483" s="832"/>
      <c r="E1483" s="833"/>
      <c r="F1483" s="833"/>
      <c r="G1483" s="834"/>
      <c r="H1483" s="49"/>
      <c r="I1483" s="50"/>
      <c r="J1483" s="866"/>
      <c r="K1483" s="867"/>
      <c r="L1483" s="51"/>
      <c r="M1483" s="52"/>
      <c r="N1483" s="52"/>
      <c r="O1483" s="52"/>
      <c r="P1483" s="52"/>
      <c r="Q1483" s="318">
        <f t="shared" si="1790"/>
        <v>0</v>
      </c>
      <c r="R1483" s="51"/>
      <c r="S1483" s="60"/>
      <c r="T1483" s="59"/>
      <c r="U1483" s="59"/>
      <c r="V1483" s="63"/>
      <c r="W1483" s="319">
        <f t="shared" si="1791"/>
        <v>0</v>
      </c>
      <c r="X1483" s="320">
        <f t="shared" si="1788"/>
        <v>0</v>
      </c>
      <c r="Y1483" s="325">
        <f t="shared" si="1794"/>
        <v>0</v>
      </c>
      <c r="Z1483" s="51"/>
      <c r="AA1483" s="334">
        <f t="shared" si="1795"/>
        <v>0</v>
      </c>
      <c r="AB1483" s="327" t="str">
        <f>IF(A1483="A","√",IF('Formulario 1'!$D$11=8,IF('Cuadro de Personal'!Q1483&gt;30,"E",IF(Y1483&gt;48,"E","√")),IF(Y1483&gt;48,"E","√")))</f>
        <v>√</v>
      </c>
      <c r="AC1483" s="1">
        <f t="shared" si="1792"/>
        <v>1</v>
      </c>
      <c r="AE1483" s="1" t="str">
        <f t="shared" si="1802"/>
        <v/>
      </c>
      <c r="AF1483" s="1">
        <f t="shared" si="1773"/>
        <v>0</v>
      </c>
      <c r="AG1483" s="1" t="e">
        <f t="shared" si="1774"/>
        <v>#VALUE!</v>
      </c>
      <c r="AH1483" s="1" t="str">
        <f t="shared" si="1775"/>
        <v/>
      </c>
      <c r="AI1483" s="1" t="str">
        <f t="shared" si="1776"/>
        <v/>
      </c>
      <c r="AJ1483" s="1" t="str">
        <f t="shared" si="1777"/>
        <v/>
      </c>
      <c r="AL1483" s="167">
        <f t="shared" ref="AL1483:BE1483" si="1811">+IF($AE1483="CC",SUMIF($R1483:$V1483,AL$9,$R1502:$V1502),0)</f>
        <v>0</v>
      </c>
      <c r="AM1483" s="167">
        <f t="shared" si="1811"/>
        <v>0</v>
      </c>
      <c r="AN1483" s="167">
        <f t="shared" si="1811"/>
        <v>0</v>
      </c>
      <c r="AO1483" s="167">
        <f t="shared" si="1811"/>
        <v>0</v>
      </c>
      <c r="AP1483" s="167">
        <f t="shared" si="1811"/>
        <v>0</v>
      </c>
      <c r="AQ1483" s="167">
        <f t="shared" si="1811"/>
        <v>0</v>
      </c>
      <c r="AR1483" s="167">
        <f t="shared" si="1811"/>
        <v>0</v>
      </c>
      <c r="AS1483" s="167">
        <f t="shared" si="1811"/>
        <v>0</v>
      </c>
      <c r="AT1483" s="167">
        <f t="shared" si="1811"/>
        <v>0</v>
      </c>
      <c r="AU1483" s="167">
        <f t="shared" si="1811"/>
        <v>0</v>
      </c>
      <c r="AV1483" s="167">
        <f t="shared" si="1811"/>
        <v>0</v>
      </c>
      <c r="AW1483" s="167">
        <f t="shared" si="1811"/>
        <v>0</v>
      </c>
      <c r="AX1483" s="167">
        <f t="shared" si="1811"/>
        <v>0</v>
      </c>
      <c r="AY1483" s="167">
        <f t="shared" si="1811"/>
        <v>0</v>
      </c>
      <c r="AZ1483" s="167">
        <f t="shared" si="1811"/>
        <v>0</v>
      </c>
      <c r="BA1483" s="167">
        <f t="shared" si="1811"/>
        <v>0</v>
      </c>
      <c r="BB1483" s="167">
        <f t="shared" si="1811"/>
        <v>0</v>
      </c>
      <c r="BC1483" s="167">
        <f t="shared" si="1811"/>
        <v>0</v>
      </c>
      <c r="BD1483" s="167">
        <f t="shared" si="1811"/>
        <v>0</v>
      </c>
      <c r="BE1483" s="167">
        <f t="shared" si="1811"/>
        <v>0</v>
      </c>
      <c r="BG1483" s="167"/>
    </row>
    <row r="1484" spans="1:62" ht="15.75" thickBot="1">
      <c r="A1484" s="95"/>
      <c r="B1484" s="96"/>
      <c r="C1484" s="328">
        <v>18</v>
      </c>
      <c r="D1484" s="858"/>
      <c r="E1484" s="859"/>
      <c r="F1484" s="859"/>
      <c r="G1484" s="860"/>
      <c r="H1484" s="53"/>
      <c r="I1484" s="54"/>
      <c r="J1484" s="861"/>
      <c r="K1484" s="862"/>
      <c r="L1484" s="55"/>
      <c r="M1484" s="56"/>
      <c r="N1484" s="56"/>
      <c r="O1484" s="56"/>
      <c r="P1484" s="56"/>
      <c r="Q1484" s="329">
        <f t="shared" si="1790"/>
        <v>0</v>
      </c>
      <c r="R1484" s="55"/>
      <c r="S1484" s="61"/>
      <c r="T1484" s="64"/>
      <c r="U1484" s="64"/>
      <c r="V1484" s="65"/>
      <c r="W1484" s="319">
        <f t="shared" si="1791"/>
        <v>0</v>
      </c>
      <c r="X1484" s="320">
        <f t="shared" si="1788"/>
        <v>0</v>
      </c>
      <c r="Y1484" s="330">
        <f t="shared" si="1794"/>
        <v>0</v>
      </c>
      <c r="Z1484" s="58"/>
      <c r="AA1484" s="335">
        <f t="shared" si="1795"/>
        <v>0</v>
      </c>
      <c r="AB1484" s="332" t="str">
        <f>IF(A1484="A","√",IF('Formulario 1'!$D$11=8,IF('Cuadro de Personal'!Q1484&gt;30,"E",IF(Y1484&gt;48,"E","√")),IF(Y1484&gt;48,"E","√")))</f>
        <v>√</v>
      </c>
      <c r="AC1484" s="1">
        <f t="shared" si="1792"/>
        <v>1</v>
      </c>
      <c r="AE1484" s="1" t="str">
        <f t="shared" si="1802"/>
        <v/>
      </c>
      <c r="AF1484" s="1">
        <f t="shared" si="1773"/>
        <v>0</v>
      </c>
      <c r="AG1484" s="1" t="e">
        <f t="shared" si="1774"/>
        <v>#VALUE!</v>
      </c>
      <c r="AH1484" s="1" t="str">
        <f t="shared" si="1775"/>
        <v/>
      </c>
      <c r="AI1484" s="1" t="str">
        <f t="shared" si="1776"/>
        <v/>
      </c>
      <c r="AJ1484" s="1" t="str">
        <f t="shared" si="1777"/>
        <v/>
      </c>
      <c r="AL1484" s="167">
        <f t="shared" ref="AL1484:BE1484" si="1812">+IF($AE1484="CC",SUMIF($R1484:$V1484,AL$9,$R1503:$V1503),0)</f>
        <v>0</v>
      </c>
      <c r="AM1484" s="167">
        <f t="shared" si="1812"/>
        <v>0</v>
      </c>
      <c r="AN1484" s="167">
        <f t="shared" si="1812"/>
        <v>0</v>
      </c>
      <c r="AO1484" s="167">
        <f t="shared" si="1812"/>
        <v>0</v>
      </c>
      <c r="AP1484" s="167">
        <f t="shared" si="1812"/>
        <v>0</v>
      </c>
      <c r="AQ1484" s="167">
        <f t="shared" si="1812"/>
        <v>0</v>
      </c>
      <c r="AR1484" s="167">
        <f t="shared" si="1812"/>
        <v>0</v>
      </c>
      <c r="AS1484" s="167">
        <f t="shared" si="1812"/>
        <v>0</v>
      </c>
      <c r="AT1484" s="167">
        <f t="shared" si="1812"/>
        <v>0</v>
      </c>
      <c r="AU1484" s="167">
        <f t="shared" si="1812"/>
        <v>0</v>
      </c>
      <c r="AV1484" s="167">
        <f t="shared" si="1812"/>
        <v>0</v>
      </c>
      <c r="AW1484" s="167">
        <f t="shared" si="1812"/>
        <v>0</v>
      </c>
      <c r="AX1484" s="167">
        <f t="shared" si="1812"/>
        <v>0</v>
      </c>
      <c r="AY1484" s="167">
        <f t="shared" si="1812"/>
        <v>0</v>
      </c>
      <c r="AZ1484" s="167">
        <f t="shared" si="1812"/>
        <v>0</v>
      </c>
      <c r="BA1484" s="167">
        <f t="shared" si="1812"/>
        <v>0</v>
      </c>
      <c r="BB1484" s="167">
        <f t="shared" si="1812"/>
        <v>0</v>
      </c>
      <c r="BC1484" s="167">
        <f t="shared" si="1812"/>
        <v>0</v>
      </c>
      <c r="BD1484" s="167">
        <f t="shared" si="1812"/>
        <v>0</v>
      </c>
      <c r="BE1484" s="167">
        <f t="shared" si="1812"/>
        <v>0</v>
      </c>
      <c r="BG1484" s="167"/>
    </row>
    <row r="1485" spans="1:62" ht="15.75" thickBot="1">
      <c r="C1485" s="66"/>
      <c r="D1485" s="66"/>
      <c r="E1485" s="66"/>
      <c r="F1485" s="66"/>
      <c r="G1485" s="66"/>
      <c r="H1485" s="117"/>
      <c r="I1485" s="863" t="s">
        <v>959</v>
      </c>
      <c r="J1485" s="864"/>
      <c r="K1485" s="865"/>
      <c r="L1485" s="68">
        <f t="shared" ref="L1485:S1485" si="1813">+SUM(L1467:L1484)-SUMIF($A1467:$A1484,"A",L1467:L1484)</f>
        <v>0</v>
      </c>
      <c r="M1485" s="67">
        <f t="shared" si="1813"/>
        <v>0</v>
      </c>
      <c r="N1485" s="67">
        <f t="shared" si="1813"/>
        <v>0</v>
      </c>
      <c r="O1485" s="67">
        <f t="shared" si="1813"/>
        <v>0</v>
      </c>
      <c r="P1485" s="67">
        <f t="shared" si="1813"/>
        <v>0</v>
      </c>
      <c r="Q1485" s="69">
        <f t="shared" si="1813"/>
        <v>0</v>
      </c>
      <c r="R1485" s="158">
        <f t="shared" si="1813"/>
        <v>0</v>
      </c>
      <c r="S1485" s="116">
        <f t="shared" si="1813"/>
        <v>0</v>
      </c>
      <c r="T1485" s="116">
        <f>+SUM(T1467:T1484)-SUMIF($A1467:$A1484,"A",T1467:T1484)</f>
        <v>0</v>
      </c>
      <c r="U1485" s="116">
        <f>+SUM(U1467:U1484)-SUMIF($A1467:$A1484,"A",U1467:U1484)</f>
        <v>0</v>
      </c>
      <c r="V1485" s="73">
        <f>+SUM(V1467:V1484)-SUMIF($A1467:$A1484,"A",V1467:V1484)</f>
        <v>0</v>
      </c>
      <c r="W1485" s="70">
        <f>+SUM(Q1485:V1485)</f>
        <v>0</v>
      </c>
      <c r="X1485" s="71">
        <f>+SUM(X1467:X1484)</f>
        <v>0</v>
      </c>
      <c r="Y1485" s="71">
        <f>+SUM(Y1467:Y1484)-SUMIF($A1467:$A1484,"A",Y1467:Y1484)</f>
        <v>0</v>
      </c>
      <c r="Z1485" s="72">
        <f>+SUM(Z1467:Z1484)</f>
        <v>0</v>
      </c>
      <c r="AA1485" s="73">
        <f>+SUM(AA1467:AA1484)-SUMIF($A1467:$A1484,"A",AA1467:AA1484)</f>
        <v>0</v>
      </c>
      <c r="AB1485" s="301" t="str">
        <f>IF($C1464="n.a.","√",IF(AND(Q1487="√",D1489=E1489,F1489=G1489),IF(B1486="Coordinador de Departamento: asignado",IF(AC1485=18,"√","Er"),IF(B1486="",IF(AC1485=18,"√","Er"),"Er")),"Er"))</f>
        <v>√</v>
      </c>
      <c r="AC1485" s="1">
        <f>+SUM(AC1467:AC1484)</f>
        <v>18</v>
      </c>
      <c r="AE1485" s="1" t="str">
        <f t="shared" si="1802"/>
        <v/>
      </c>
      <c r="AF1485" s="1">
        <f t="shared" si="1773"/>
        <v>1</v>
      </c>
      <c r="AG1485" s="1" t="e">
        <f t="shared" si="1774"/>
        <v>#VALUE!</v>
      </c>
      <c r="AH1485" s="1" t="e">
        <f t="shared" si="1775"/>
        <v>#VALUE!</v>
      </c>
      <c r="AI1485" s="1" t="e">
        <f t="shared" si="1776"/>
        <v>#VALUE!</v>
      </c>
      <c r="AJ1485" s="1" t="str">
        <f t="shared" si="1777"/>
        <v>√</v>
      </c>
      <c r="AL1485" s="167">
        <f t="shared" ref="AL1485:BE1485" si="1814">+IF($AE1485="CC",SUMIF($R1485:$V1485,AL$9,$R1504:$V1504),0)</f>
        <v>0</v>
      </c>
      <c r="AM1485" s="167">
        <f t="shared" si="1814"/>
        <v>0</v>
      </c>
      <c r="AN1485" s="167">
        <f t="shared" si="1814"/>
        <v>0</v>
      </c>
      <c r="AO1485" s="167">
        <f t="shared" si="1814"/>
        <v>0</v>
      </c>
      <c r="AP1485" s="167">
        <f t="shared" si="1814"/>
        <v>0</v>
      </c>
      <c r="AQ1485" s="167">
        <f t="shared" si="1814"/>
        <v>0</v>
      </c>
      <c r="AR1485" s="167">
        <f t="shared" si="1814"/>
        <v>0</v>
      </c>
      <c r="AS1485" s="167">
        <f t="shared" si="1814"/>
        <v>0</v>
      </c>
      <c r="AT1485" s="167">
        <f t="shared" si="1814"/>
        <v>0</v>
      </c>
      <c r="AU1485" s="167">
        <f t="shared" si="1814"/>
        <v>0</v>
      </c>
      <c r="AV1485" s="167">
        <f t="shared" si="1814"/>
        <v>0</v>
      </c>
      <c r="AW1485" s="167">
        <f t="shared" si="1814"/>
        <v>0</v>
      </c>
      <c r="AX1485" s="167">
        <f t="shared" si="1814"/>
        <v>0</v>
      </c>
      <c r="AY1485" s="167">
        <f t="shared" si="1814"/>
        <v>0</v>
      </c>
      <c r="AZ1485" s="167">
        <f t="shared" si="1814"/>
        <v>0</v>
      </c>
      <c r="BA1485" s="167">
        <f t="shared" si="1814"/>
        <v>0</v>
      </c>
      <c r="BB1485" s="167">
        <f t="shared" si="1814"/>
        <v>0</v>
      </c>
      <c r="BC1485" s="167">
        <f t="shared" si="1814"/>
        <v>0</v>
      </c>
      <c r="BD1485" s="167">
        <f t="shared" si="1814"/>
        <v>0</v>
      </c>
      <c r="BE1485" s="167">
        <f t="shared" si="1814"/>
        <v>0</v>
      </c>
      <c r="BH1485" s="308">
        <f>+X1485</f>
        <v>0</v>
      </c>
    </row>
    <row r="1486" spans="1:62">
      <c r="B1486" s="912"/>
      <c r="C1486" s="913"/>
      <c r="D1486" s="913"/>
      <c r="E1486" s="913"/>
      <c r="F1486" s="913"/>
      <c r="G1486" s="914"/>
      <c r="I1486" s="915" t="s">
        <v>954</v>
      </c>
      <c r="J1486" s="916"/>
      <c r="K1486" s="917"/>
      <c r="L1486" s="75">
        <f>+TIE!S34</f>
        <v>0</v>
      </c>
      <c r="M1486" s="74">
        <f>+TIE!T34</f>
        <v>0</v>
      </c>
      <c r="N1486" s="74">
        <f>+TIE!U34</f>
        <v>0</v>
      </c>
      <c r="O1486" s="74">
        <f>+TIE!V34</f>
        <v>0</v>
      </c>
      <c r="P1486" s="74">
        <f>+TIE!W34</f>
        <v>0</v>
      </c>
      <c r="Q1486" s="76">
        <f>+SUM(L1486:P1486)</f>
        <v>0</v>
      </c>
      <c r="R1486" s="77" t="str">
        <f>+IF(R1466=2,LOOKUP($A1457,'Hoja de Cálculo'!$S$20:$S$45,'Hoja de Cálculo'!$AD$20:$AD$45),"")</f>
        <v/>
      </c>
      <c r="S1486" s="77" t="str">
        <f>+IF(S1466=2,LOOKUP($A1457,'Hoja de Cálculo'!$S$20:$S$45,'Hoja de Cálculo'!$AD$20:$AD$45),"")</f>
        <v/>
      </c>
      <c r="T1486" s="77" t="str">
        <f>+IF(T1466=2,LOOKUP($A1457,'Hoja de Cálculo'!$S$20:$S$45,'Hoja de Cálculo'!$AD$20:$AD$45),"")</f>
        <v/>
      </c>
      <c r="U1486" s="77" t="str">
        <f>+IF(U1466=2,LOOKUP($A1457,'Hoja de Cálculo'!$S$20:$S$45,'Hoja de Cálculo'!$AD$20:$AD$45),"")</f>
        <v/>
      </c>
      <c r="V1486" s="77" t="str">
        <f>+IF(V1466=2,LOOKUP($A1457,'Hoja de Cálculo'!$S$20:$S$45,'Hoja de Cálculo'!$AD$20:$AD$45),"")</f>
        <v/>
      </c>
      <c r="W1486" s="70"/>
      <c r="X1486" s="77"/>
      <c r="Y1486" s="77"/>
      <c r="Z1486" s="77"/>
      <c r="AA1486" s="77"/>
      <c r="AE1486" s="1" t="str">
        <f t="shared" si="1802"/>
        <v/>
      </c>
      <c r="AF1486" s="1">
        <f t="shared" ref="AF1486:AF1512" si="1815">+IF(Z1569="Hoja de Cálculo",1,0)</f>
        <v>0</v>
      </c>
      <c r="AG1486" s="1" t="e">
        <f t="shared" si="1774"/>
        <v>#VALUE!</v>
      </c>
      <c r="AH1486" s="1" t="str">
        <f t="shared" si="1775"/>
        <v/>
      </c>
      <c r="AI1486" s="1" t="str">
        <f t="shared" si="1776"/>
        <v/>
      </c>
      <c r="AJ1486" s="1" t="str">
        <f t="shared" si="1777"/>
        <v/>
      </c>
      <c r="AL1486" s="167">
        <f t="shared" ref="AL1486:BE1486" si="1816">+IF($AE1486="CC",SUMIF($R1486:$V1486,AL$9,$R1505:$V1505),0)</f>
        <v>0</v>
      </c>
      <c r="AM1486" s="167">
        <f t="shared" si="1816"/>
        <v>0</v>
      </c>
      <c r="AN1486" s="167">
        <f t="shared" si="1816"/>
        <v>0</v>
      </c>
      <c r="AO1486" s="167">
        <f t="shared" si="1816"/>
        <v>0</v>
      </c>
      <c r="AP1486" s="167">
        <f t="shared" si="1816"/>
        <v>0</v>
      </c>
      <c r="AQ1486" s="167">
        <f t="shared" si="1816"/>
        <v>0</v>
      </c>
      <c r="AR1486" s="167">
        <f t="shared" si="1816"/>
        <v>0</v>
      </c>
      <c r="AS1486" s="167">
        <f t="shared" si="1816"/>
        <v>0</v>
      </c>
      <c r="AT1486" s="167">
        <f t="shared" si="1816"/>
        <v>0</v>
      </c>
      <c r="AU1486" s="167">
        <f t="shared" si="1816"/>
        <v>0</v>
      </c>
      <c r="AV1486" s="167">
        <f t="shared" si="1816"/>
        <v>0</v>
      </c>
      <c r="AW1486" s="167">
        <f t="shared" si="1816"/>
        <v>0</v>
      </c>
      <c r="AX1486" s="167">
        <f t="shared" si="1816"/>
        <v>0</v>
      </c>
      <c r="AY1486" s="167">
        <f t="shared" si="1816"/>
        <v>0</v>
      </c>
      <c r="AZ1486" s="167">
        <f t="shared" si="1816"/>
        <v>0</v>
      </c>
      <c r="BA1486" s="167">
        <f t="shared" si="1816"/>
        <v>0</v>
      </c>
      <c r="BB1486" s="167">
        <f t="shared" si="1816"/>
        <v>0</v>
      </c>
      <c r="BC1486" s="167">
        <f t="shared" si="1816"/>
        <v>0</v>
      </c>
      <c r="BD1486" s="167">
        <f t="shared" si="1816"/>
        <v>0</v>
      </c>
      <c r="BE1486" s="167">
        <f t="shared" si="1816"/>
        <v>0</v>
      </c>
    </row>
    <row r="1487" spans="1:62" ht="15.75" thickBot="1">
      <c r="A1487" s="119"/>
      <c r="B1487" s="918"/>
      <c r="C1487" s="919"/>
      <c r="D1487" s="919"/>
      <c r="E1487" s="919"/>
      <c r="F1487" s="919"/>
      <c r="G1487" s="920"/>
      <c r="H1487" s="66"/>
      <c r="I1487" s="849" t="s">
        <v>937</v>
      </c>
      <c r="J1487" s="850"/>
      <c r="K1487" s="851" t="s">
        <v>938</v>
      </c>
      <c r="L1487" s="80" t="str">
        <f>IF(L1486="n.a.","n.a.",IF(L1485&gt;L1486,"E",IF(L1485&lt;L1486,"S","√")))</f>
        <v>√</v>
      </c>
      <c r="M1487" s="79" t="str">
        <f>IF(M1486="n.a.","n.a.",IF(M1485&gt;M1486,"E",IF(M1485&lt;M1486,"S","√")))</f>
        <v>√</v>
      </c>
      <c r="N1487" s="79" t="str">
        <f>IF(N1486="n.a.","n.a.",IF(N1485&gt;N1486,"E",IF(N1485&lt;N1486,"S","√")))</f>
        <v>√</v>
      </c>
      <c r="O1487" s="79" t="str">
        <f>IF(O1486="n.a.","n.a.",IF(O1485&gt;O1486,"E",IF(O1485&lt;O1486,"S","√")))</f>
        <v>√</v>
      </c>
      <c r="P1487" s="79" t="str">
        <f>IF(P1486="n.a.","n.a.",IF(P1485&gt;P1486,"E",IF(P1485&lt;P1486,"S","√")))</f>
        <v>√</v>
      </c>
      <c r="Q1487" s="81" t="str">
        <f>IF($C1464="n.a.","n.a.",IF(L1487="√",IF(M1487="√",IF(N1487="√",IF(O1487="√",IF(P1487="√","√","Er"),"Er"),"Er"),"Er"),"Er"))</f>
        <v>n.a.</v>
      </c>
      <c r="R1487" s="118" t="str">
        <f>IF(R1466=2,IF(R1485&gt;R1486,"E",IF(R1485&lt;R1486,"S","√")),"")</f>
        <v/>
      </c>
      <c r="S1487" s="118" t="str">
        <f>IF(S1466=2,IF(S1485&gt;S1486,"E",IF(S1485&lt;S1486,"S","√")),"")</f>
        <v/>
      </c>
      <c r="T1487" s="118" t="str">
        <f>IF(T1466=2,IF(T1485&gt;T1486,"E",IF(T1485&lt;T1486,"S","√")),"")</f>
        <v/>
      </c>
      <c r="U1487" s="118" t="str">
        <f>IF(U1466=2,IF(U1485&gt;U1486,"E",IF(U1485&lt;U1486,"S","√")),"")</f>
        <v/>
      </c>
      <c r="V1487" s="118" t="str">
        <f>IF(V1466=2,IF(V1485&gt;V1486,"E",IF(V1485&lt;V1486,"S","√")),"")</f>
        <v/>
      </c>
      <c r="AE1487" s="1" t="str">
        <f t="shared" si="1802"/>
        <v/>
      </c>
      <c r="AF1487" s="1">
        <f t="shared" si="1815"/>
        <v>0</v>
      </c>
      <c r="AG1487" s="1" t="e">
        <f t="shared" si="1774"/>
        <v>#VALUE!</v>
      </c>
      <c r="AH1487" s="1" t="str">
        <f t="shared" si="1775"/>
        <v/>
      </c>
      <c r="AI1487" s="1" t="str">
        <f t="shared" si="1776"/>
        <v/>
      </c>
      <c r="AJ1487" s="1" t="str">
        <f t="shared" si="1777"/>
        <v/>
      </c>
      <c r="AL1487" s="167">
        <f t="shared" ref="AL1487:BE1487" si="1817">+IF($AE1487="CC",SUMIF($R1487:$V1487,AL$9,$R1506:$V1506),0)</f>
        <v>0</v>
      </c>
      <c r="AM1487" s="167">
        <f t="shared" si="1817"/>
        <v>0</v>
      </c>
      <c r="AN1487" s="167">
        <f t="shared" si="1817"/>
        <v>0</v>
      </c>
      <c r="AO1487" s="167">
        <f t="shared" si="1817"/>
        <v>0</v>
      </c>
      <c r="AP1487" s="167">
        <f t="shared" si="1817"/>
        <v>0</v>
      </c>
      <c r="AQ1487" s="167">
        <f t="shared" si="1817"/>
        <v>0</v>
      </c>
      <c r="AR1487" s="167">
        <f t="shared" si="1817"/>
        <v>0</v>
      </c>
      <c r="AS1487" s="167">
        <f t="shared" si="1817"/>
        <v>0</v>
      </c>
      <c r="AT1487" s="167">
        <f t="shared" si="1817"/>
        <v>0</v>
      </c>
      <c r="AU1487" s="167">
        <f t="shared" si="1817"/>
        <v>0</v>
      </c>
      <c r="AV1487" s="167">
        <f t="shared" si="1817"/>
        <v>0</v>
      </c>
      <c r="AW1487" s="167">
        <f t="shared" si="1817"/>
        <v>0</v>
      </c>
      <c r="AX1487" s="167">
        <f t="shared" si="1817"/>
        <v>0</v>
      </c>
      <c r="AY1487" s="167">
        <f t="shared" si="1817"/>
        <v>0</v>
      </c>
      <c r="AZ1487" s="167">
        <f t="shared" si="1817"/>
        <v>0</v>
      </c>
      <c r="BA1487" s="167">
        <f t="shared" si="1817"/>
        <v>0</v>
      </c>
      <c r="BB1487" s="167">
        <f t="shared" si="1817"/>
        <v>0</v>
      </c>
      <c r="BC1487" s="167">
        <f t="shared" si="1817"/>
        <v>0</v>
      </c>
      <c r="BD1487" s="167">
        <f t="shared" si="1817"/>
        <v>0</v>
      </c>
      <c r="BE1487" s="167">
        <f t="shared" si="1817"/>
        <v>0</v>
      </c>
    </row>
    <row r="1488" spans="1:62" ht="15.75" customHeight="1" thickBot="1">
      <c r="A1488" s="119"/>
      <c r="B1488" s="921" t="str">
        <f>+IF('Formulario 1'!$E$64=2,"",IF(F1489=0,"",IF(F1489&lt;G1489,"Lecciones de TIE sobreasignadas",IF(F1489&gt;G1489,"Lecciones de TIE sin asignar","Lecciones de TIE asignadas -√-"))))</f>
        <v/>
      </c>
      <c r="C1488" s="922"/>
      <c r="D1488" s="922"/>
      <c r="E1488" s="922"/>
      <c r="F1488" s="922"/>
      <c r="G1488" s="923"/>
      <c r="H1488" s="66"/>
      <c r="I1488" s="157"/>
      <c r="J1488" s="157"/>
      <c r="K1488" s="157"/>
      <c r="L1488" s="118"/>
      <c r="M1488" s="118"/>
      <c r="N1488" s="118"/>
      <c r="O1488" s="118"/>
      <c r="P1488" s="118"/>
      <c r="Q1488" s="118"/>
      <c r="R1488" s="118"/>
      <c r="T1488" s="852" t="str">
        <f>+IF((Q1486-Z1485)&gt;-1,"Lecciones sin asignar en propiedad:","Exceso de lecciones asignadas en propiedad:")</f>
        <v>Lecciones sin asignar en propiedad:</v>
      </c>
      <c r="U1488" s="853"/>
      <c r="V1488" s="853"/>
      <c r="W1488" s="853"/>
      <c r="X1488" s="853"/>
      <c r="Y1488" s="853"/>
      <c r="Z1488" s="853"/>
      <c r="AA1488" s="213">
        <f>+Q1486-Z1485</f>
        <v>0</v>
      </c>
      <c r="AE1488" s="1" t="str">
        <f t="shared" si="1802"/>
        <v/>
      </c>
      <c r="AF1488" s="1">
        <f t="shared" si="1815"/>
        <v>0</v>
      </c>
      <c r="AG1488" s="1" t="e">
        <f t="shared" si="1774"/>
        <v>#VALUE!</v>
      </c>
      <c r="AH1488" s="1" t="str">
        <f t="shared" si="1775"/>
        <v/>
      </c>
      <c r="AI1488" s="1" t="str">
        <f t="shared" si="1776"/>
        <v/>
      </c>
      <c r="AJ1488" s="1" t="str">
        <f t="shared" si="1777"/>
        <v/>
      </c>
      <c r="AL1488" s="167">
        <f t="shared" ref="AL1488:BE1488" si="1818">+IF($AE1488="CC",SUMIF($R1488:$V1488,AL$9,$R1507:$V1507),0)</f>
        <v>0</v>
      </c>
      <c r="AM1488" s="167">
        <f t="shared" si="1818"/>
        <v>0</v>
      </c>
      <c r="AN1488" s="167">
        <f t="shared" si="1818"/>
        <v>0</v>
      </c>
      <c r="AO1488" s="167">
        <f t="shared" si="1818"/>
        <v>0</v>
      </c>
      <c r="AP1488" s="167">
        <f t="shared" si="1818"/>
        <v>0</v>
      </c>
      <c r="AQ1488" s="167">
        <f t="shared" si="1818"/>
        <v>0</v>
      </c>
      <c r="AR1488" s="167">
        <f t="shared" si="1818"/>
        <v>0</v>
      </c>
      <c r="AS1488" s="167">
        <f t="shared" si="1818"/>
        <v>0</v>
      </c>
      <c r="AT1488" s="167">
        <f t="shared" si="1818"/>
        <v>0</v>
      </c>
      <c r="AU1488" s="167">
        <f t="shared" si="1818"/>
        <v>0</v>
      </c>
      <c r="AV1488" s="167">
        <f t="shared" si="1818"/>
        <v>0</v>
      </c>
      <c r="AW1488" s="167">
        <f t="shared" si="1818"/>
        <v>0</v>
      </c>
      <c r="AX1488" s="167">
        <f t="shared" si="1818"/>
        <v>0</v>
      </c>
      <c r="AY1488" s="167">
        <f t="shared" si="1818"/>
        <v>0</v>
      </c>
      <c r="AZ1488" s="167">
        <f t="shared" si="1818"/>
        <v>0</v>
      </c>
      <c r="BA1488" s="167">
        <f t="shared" si="1818"/>
        <v>0</v>
      </c>
      <c r="BB1488" s="167">
        <f t="shared" si="1818"/>
        <v>0</v>
      </c>
      <c r="BC1488" s="167">
        <f t="shared" si="1818"/>
        <v>0</v>
      </c>
      <c r="BD1488" s="167">
        <f t="shared" si="1818"/>
        <v>0</v>
      </c>
      <c r="BE1488" s="167">
        <f t="shared" si="1818"/>
        <v>0</v>
      </c>
      <c r="BJ1488" s="1">
        <f>+IF(OR(B1488="",B1488="Lecciones de TIE asignadas -√-"),1,0)</f>
        <v>1</v>
      </c>
    </row>
    <row r="1489" spans="1:59" ht="15.75" thickBot="1">
      <c r="A1489" s="119"/>
      <c r="C1489" s="78"/>
      <c r="D1489" s="176"/>
      <c r="E1489" s="177"/>
      <c r="F1489" s="266">
        <f>+Q1486</f>
        <v>0</v>
      </c>
      <c r="G1489" s="244">
        <f>+Q1485</f>
        <v>0</v>
      </c>
      <c r="H1489" s="66"/>
      <c r="I1489" s="157"/>
      <c r="J1489" s="157"/>
      <c r="K1489" s="157"/>
      <c r="L1489" s="118"/>
      <c r="M1489" s="118"/>
      <c r="N1489" s="118"/>
      <c r="O1489" s="118"/>
      <c r="P1489" s="118"/>
      <c r="Q1489" s="854" t="str">
        <f>IF(AA1488&lt;0,IF(AA1489="","Exceso de lecciones en propiedad asignadas en lecciones Co-curriculares","Exceso de lecciones en propiedad sin asignar:"),"")</f>
        <v/>
      </c>
      <c r="R1489" s="855"/>
      <c r="S1489" s="855"/>
      <c r="T1489" s="855"/>
      <c r="U1489" s="855"/>
      <c r="V1489" s="855"/>
      <c r="W1489" s="855"/>
      <c r="X1489" s="855"/>
      <c r="Y1489" s="855"/>
      <c r="Z1489" s="855"/>
      <c r="AA1489" s="156" t="str">
        <f>+IF(AA1488&lt;0,IF(W1485&gt;=Z1485,"",W1485-Z1485),"")</f>
        <v/>
      </c>
      <c r="AE1489" s="1" t="str">
        <f t="shared" si="1802"/>
        <v/>
      </c>
      <c r="AF1489" s="1">
        <f t="shared" si="1815"/>
        <v>0</v>
      </c>
      <c r="AG1489" s="1" t="e">
        <f t="shared" si="1774"/>
        <v>#VALUE!</v>
      </c>
      <c r="AH1489" s="1" t="str">
        <f t="shared" si="1775"/>
        <v/>
      </c>
      <c r="AI1489" s="1" t="str">
        <f t="shared" si="1776"/>
        <v/>
      </c>
      <c r="AJ1489" s="1" t="str">
        <f t="shared" si="1777"/>
        <v/>
      </c>
      <c r="AL1489" s="167">
        <f t="shared" ref="AL1489:BE1489" si="1819">+IF($AE1489="CC",SUMIF($R1489:$V1489,AL$9,$R1508:$V1508),0)</f>
        <v>0</v>
      </c>
      <c r="AM1489" s="167">
        <f t="shared" si="1819"/>
        <v>0</v>
      </c>
      <c r="AN1489" s="167">
        <f t="shared" si="1819"/>
        <v>0</v>
      </c>
      <c r="AO1489" s="167">
        <f t="shared" si="1819"/>
        <v>0</v>
      </c>
      <c r="AP1489" s="167">
        <f t="shared" si="1819"/>
        <v>0</v>
      </c>
      <c r="AQ1489" s="167">
        <f t="shared" si="1819"/>
        <v>0</v>
      </c>
      <c r="AR1489" s="167">
        <f t="shared" si="1819"/>
        <v>0</v>
      </c>
      <c r="AS1489" s="167">
        <f t="shared" si="1819"/>
        <v>0</v>
      </c>
      <c r="AT1489" s="167">
        <f t="shared" si="1819"/>
        <v>0</v>
      </c>
      <c r="AU1489" s="167">
        <f t="shared" si="1819"/>
        <v>0</v>
      </c>
      <c r="AV1489" s="167">
        <f t="shared" si="1819"/>
        <v>0</v>
      </c>
      <c r="AW1489" s="167">
        <f t="shared" si="1819"/>
        <v>0</v>
      </c>
      <c r="AX1489" s="167">
        <f t="shared" si="1819"/>
        <v>0</v>
      </c>
      <c r="AY1489" s="167">
        <f t="shared" si="1819"/>
        <v>0</v>
      </c>
      <c r="AZ1489" s="167">
        <f t="shared" si="1819"/>
        <v>0</v>
      </c>
      <c r="BA1489" s="167">
        <f t="shared" si="1819"/>
        <v>0</v>
      </c>
      <c r="BB1489" s="167">
        <f t="shared" si="1819"/>
        <v>0</v>
      </c>
      <c r="BC1489" s="167">
        <f t="shared" si="1819"/>
        <v>0</v>
      </c>
      <c r="BD1489" s="167">
        <f t="shared" si="1819"/>
        <v>0</v>
      </c>
      <c r="BE1489" s="167">
        <f t="shared" si="1819"/>
        <v>0</v>
      </c>
      <c r="BG1489" s="167">
        <f>+IF(AA1489&lt;0,-AA1489,0)</f>
        <v>0</v>
      </c>
    </row>
    <row r="1490" spans="1:59" ht="15.75" thickBot="1">
      <c r="C1490" s="78"/>
      <c r="D1490" s="78"/>
      <c r="E1490" s="78"/>
      <c r="F1490" s="78"/>
      <c r="G1490" s="78"/>
      <c r="AE1490" s="1" t="str">
        <f t="shared" si="1802"/>
        <v/>
      </c>
      <c r="AF1490" s="1">
        <f t="shared" si="1815"/>
        <v>0</v>
      </c>
      <c r="AG1490" s="1" t="e">
        <f t="shared" si="1774"/>
        <v>#VALUE!</v>
      </c>
      <c r="AH1490" s="1" t="str">
        <f t="shared" si="1775"/>
        <v/>
      </c>
      <c r="AI1490" s="1" t="str">
        <f t="shared" si="1776"/>
        <v/>
      </c>
      <c r="AJ1490" s="1" t="str">
        <f t="shared" si="1777"/>
        <v/>
      </c>
      <c r="AL1490" s="167">
        <f t="shared" ref="AL1490:BE1490" si="1820">+IF($AE1490="CC",SUMIF($R1490:$V1490,AL$9,$R1509:$V1509),0)</f>
        <v>0</v>
      </c>
      <c r="AM1490" s="167">
        <f t="shared" si="1820"/>
        <v>0</v>
      </c>
      <c r="AN1490" s="167">
        <f t="shared" si="1820"/>
        <v>0</v>
      </c>
      <c r="AO1490" s="167">
        <f t="shared" si="1820"/>
        <v>0</v>
      </c>
      <c r="AP1490" s="167">
        <f t="shared" si="1820"/>
        <v>0</v>
      </c>
      <c r="AQ1490" s="167">
        <f t="shared" si="1820"/>
        <v>0</v>
      </c>
      <c r="AR1490" s="167">
        <f t="shared" si="1820"/>
        <v>0</v>
      </c>
      <c r="AS1490" s="167">
        <f t="shared" si="1820"/>
        <v>0</v>
      </c>
      <c r="AT1490" s="167">
        <f t="shared" si="1820"/>
        <v>0</v>
      </c>
      <c r="AU1490" s="167">
        <f t="shared" si="1820"/>
        <v>0</v>
      </c>
      <c r="AV1490" s="167">
        <f t="shared" si="1820"/>
        <v>0</v>
      </c>
      <c r="AW1490" s="167">
        <f t="shared" si="1820"/>
        <v>0</v>
      </c>
      <c r="AX1490" s="167">
        <f t="shared" si="1820"/>
        <v>0</v>
      </c>
      <c r="AY1490" s="167">
        <f t="shared" si="1820"/>
        <v>0</v>
      </c>
      <c r="AZ1490" s="167">
        <f t="shared" si="1820"/>
        <v>0</v>
      </c>
      <c r="BA1490" s="167">
        <f t="shared" si="1820"/>
        <v>0</v>
      </c>
      <c r="BB1490" s="167">
        <f t="shared" si="1820"/>
        <v>0</v>
      </c>
      <c r="BC1490" s="167">
        <f t="shared" si="1820"/>
        <v>0</v>
      </c>
      <c r="BD1490" s="167">
        <f t="shared" si="1820"/>
        <v>0</v>
      </c>
      <c r="BE1490" s="167">
        <f t="shared" si="1820"/>
        <v>0</v>
      </c>
    </row>
    <row r="1491" spans="1:59">
      <c r="C1491" s="856" t="s">
        <v>939</v>
      </c>
      <c r="D1491" s="857"/>
      <c r="E1491" s="857"/>
      <c r="F1491" s="303"/>
      <c r="G1491" s="303"/>
      <c r="H1491" s="303"/>
      <c r="I1491" s="303"/>
      <c r="J1491" s="303"/>
      <c r="K1491" s="303"/>
      <c r="L1491" s="303"/>
      <c r="M1491" s="303"/>
      <c r="N1491" s="303"/>
      <c r="O1491" s="303"/>
      <c r="P1491" s="303"/>
      <c r="Q1491" s="303"/>
      <c r="R1491" s="303"/>
      <c r="S1491" s="303"/>
      <c r="T1491" s="303"/>
      <c r="U1491" s="303"/>
      <c r="V1491" s="303"/>
      <c r="W1491" s="303"/>
      <c r="X1491" s="168"/>
      <c r="Y1491" s="303"/>
      <c r="Z1491" s="303"/>
      <c r="AA1491" s="82"/>
      <c r="AE1491" s="1" t="str">
        <f t="shared" si="1802"/>
        <v/>
      </c>
      <c r="AF1491" s="1">
        <f t="shared" si="1815"/>
        <v>0</v>
      </c>
      <c r="AG1491" s="1" t="e">
        <f t="shared" si="1774"/>
        <v>#VALUE!</v>
      </c>
      <c r="AH1491" s="1" t="str">
        <f t="shared" si="1775"/>
        <v/>
      </c>
      <c r="AI1491" s="1" t="str">
        <f t="shared" si="1776"/>
        <v/>
      </c>
      <c r="AJ1491" s="1" t="str">
        <f t="shared" si="1777"/>
        <v/>
      </c>
      <c r="AL1491" s="167">
        <f t="shared" ref="AL1491:BE1491" si="1821">+IF($AE1491="CC",SUMIF($R1491:$V1491,AL$9,$R1510:$V1510),0)</f>
        <v>0</v>
      </c>
      <c r="AM1491" s="167">
        <f t="shared" si="1821"/>
        <v>0</v>
      </c>
      <c r="AN1491" s="167">
        <f t="shared" si="1821"/>
        <v>0</v>
      </c>
      <c r="AO1491" s="167">
        <f t="shared" si="1821"/>
        <v>0</v>
      </c>
      <c r="AP1491" s="167">
        <f t="shared" si="1821"/>
        <v>0</v>
      </c>
      <c r="AQ1491" s="167">
        <f t="shared" si="1821"/>
        <v>0</v>
      </c>
      <c r="AR1491" s="167">
        <f t="shared" si="1821"/>
        <v>0</v>
      </c>
      <c r="AS1491" s="167">
        <f t="shared" si="1821"/>
        <v>0</v>
      </c>
      <c r="AT1491" s="167">
        <f t="shared" si="1821"/>
        <v>0</v>
      </c>
      <c r="AU1491" s="167">
        <f t="shared" si="1821"/>
        <v>0</v>
      </c>
      <c r="AV1491" s="167">
        <f t="shared" si="1821"/>
        <v>0</v>
      </c>
      <c r="AW1491" s="167">
        <f t="shared" si="1821"/>
        <v>0</v>
      </c>
      <c r="AX1491" s="167">
        <f t="shared" si="1821"/>
        <v>0</v>
      </c>
      <c r="AY1491" s="167">
        <f t="shared" si="1821"/>
        <v>0</v>
      </c>
      <c r="AZ1491" s="167">
        <f t="shared" si="1821"/>
        <v>0</v>
      </c>
      <c r="BA1491" s="167">
        <f t="shared" si="1821"/>
        <v>0</v>
      </c>
      <c r="BB1491" s="167">
        <f t="shared" si="1821"/>
        <v>0</v>
      </c>
      <c r="BC1491" s="167">
        <f t="shared" si="1821"/>
        <v>0</v>
      </c>
      <c r="BD1491" s="167">
        <f t="shared" si="1821"/>
        <v>0</v>
      </c>
      <c r="BE1491" s="167">
        <f t="shared" si="1821"/>
        <v>0</v>
      </c>
    </row>
    <row r="1492" spans="1:59">
      <c r="C1492" s="836" t="s">
        <v>940</v>
      </c>
      <c r="D1492" s="837"/>
      <c r="E1492" s="837"/>
      <c r="F1492" s="837"/>
      <c r="G1492" s="837"/>
      <c r="H1492" s="837"/>
      <c r="I1492" s="837"/>
      <c r="J1492" s="837"/>
      <c r="K1492" s="837"/>
      <c r="L1492" s="837"/>
      <c r="M1492" s="837"/>
      <c r="N1492" s="837"/>
      <c r="O1492" s="837"/>
      <c r="P1492" s="837"/>
      <c r="Q1492" s="837"/>
      <c r="R1492" s="837"/>
      <c r="S1492" s="837"/>
      <c r="T1492" s="837"/>
      <c r="U1492" s="837"/>
      <c r="V1492" s="837"/>
      <c r="W1492" s="837"/>
      <c r="X1492" s="837"/>
      <c r="Y1492" s="837"/>
      <c r="Z1492" s="837"/>
      <c r="AA1492" s="838"/>
      <c r="AE1492" s="1" t="str">
        <f t="shared" si="1802"/>
        <v/>
      </c>
      <c r="AF1492" s="1">
        <f t="shared" si="1815"/>
        <v>0</v>
      </c>
      <c r="AG1492" s="1" t="e">
        <f t="shared" si="1774"/>
        <v>#VALUE!</v>
      </c>
      <c r="AH1492" s="1" t="str">
        <f t="shared" si="1775"/>
        <v/>
      </c>
      <c r="AI1492" s="1" t="str">
        <f t="shared" si="1776"/>
        <v/>
      </c>
      <c r="AJ1492" s="1" t="str">
        <f t="shared" si="1777"/>
        <v/>
      </c>
      <c r="AL1492" s="167">
        <f t="shared" ref="AL1492:BE1492" si="1822">+IF($AE1492="CC",SUMIF($R1492:$V1492,AL$9,$R1511:$V1511),0)</f>
        <v>0</v>
      </c>
      <c r="AM1492" s="167">
        <f t="shared" si="1822"/>
        <v>0</v>
      </c>
      <c r="AN1492" s="167">
        <f t="shared" si="1822"/>
        <v>0</v>
      </c>
      <c r="AO1492" s="167">
        <f t="shared" si="1822"/>
        <v>0</v>
      </c>
      <c r="AP1492" s="167">
        <f t="shared" si="1822"/>
        <v>0</v>
      </c>
      <c r="AQ1492" s="167">
        <f t="shared" si="1822"/>
        <v>0</v>
      </c>
      <c r="AR1492" s="167">
        <f t="shared" si="1822"/>
        <v>0</v>
      </c>
      <c r="AS1492" s="167">
        <f t="shared" si="1822"/>
        <v>0</v>
      </c>
      <c r="AT1492" s="167">
        <f t="shared" si="1822"/>
        <v>0</v>
      </c>
      <c r="AU1492" s="167">
        <f t="shared" si="1822"/>
        <v>0</v>
      </c>
      <c r="AV1492" s="167">
        <f t="shared" si="1822"/>
        <v>0</v>
      </c>
      <c r="AW1492" s="167">
        <f t="shared" si="1822"/>
        <v>0</v>
      </c>
      <c r="AX1492" s="167">
        <f t="shared" si="1822"/>
        <v>0</v>
      </c>
      <c r="AY1492" s="167">
        <f t="shared" si="1822"/>
        <v>0</v>
      </c>
      <c r="AZ1492" s="167">
        <f t="shared" si="1822"/>
        <v>0</v>
      </c>
      <c r="BA1492" s="167">
        <f t="shared" si="1822"/>
        <v>0</v>
      </c>
      <c r="BB1492" s="167">
        <f t="shared" si="1822"/>
        <v>0</v>
      </c>
      <c r="BC1492" s="167">
        <f t="shared" si="1822"/>
        <v>0</v>
      </c>
      <c r="BD1492" s="167">
        <f t="shared" si="1822"/>
        <v>0</v>
      </c>
      <c r="BE1492" s="167">
        <f t="shared" si="1822"/>
        <v>0</v>
      </c>
    </row>
    <row r="1493" spans="1:59">
      <c r="C1493" s="836" t="s">
        <v>1025</v>
      </c>
      <c r="D1493" s="837"/>
      <c r="E1493" s="837"/>
      <c r="F1493" s="837"/>
      <c r="G1493" s="837"/>
      <c r="H1493" s="837"/>
      <c r="I1493" s="837"/>
      <c r="J1493" s="837"/>
      <c r="K1493" s="837"/>
      <c r="L1493" s="837"/>
      <c r="M1493" s="837"/>
      <c r="N1493" s="837"/>
      <c r="O1493" s="837"/>
      <c r="P1493" s="837"/>
      <c r="Q1493" s="837"/>
      <c r="R1493" s="837"/>
      <c r="S1493" s="837"/>
      <c r="T1493" s="837"/>
      <c r="U1493" s="837"/>
      <c r="V1493" s="837"/>
      <c r="W1493" s="837"/>
      <c r="X1493" s="837"/>
      <c r="Y1493" s="837"/>
      <c r="Z1493" s="837"/>
      <c r="AA1493" s="838"/>
      <c r="AE1493" s="1" t="str">
        <f t="shared" si="1802"/>
        <v/>
      </c>
      <c r="AF1493" s="1">
        <f t="shared" si="1815"/>
        <v>0</v>
      </c>
      <c r="AG1493" s="1" t="e">
        <f t="shared" si="1774"/>
        <v>#VALUE!</v>
      </c>
      <c r="AH1493" s="1" t="str">
        <f t="shared" si="1775"/>
        <v/>
      </c>
      <c r="AI1493" s="1" t="str">
        <f t="shared" si="1776"/>
        <v/>
      </c>
      <c r="AJ1493" s="1" t="str">
        <f t="shared" si="1777"/>
        <v/>
      </c>
      <c r="AL1493" s="167">
        <f t="shared" ref="AL1493:BE1493" si="1823">+IF($AE1493="CC",SUMIF($R1493:$V1493,AL$9,$R1512:$V1512),0)</f>
        <v>0</v>
      </c>
      <c r="AM1493" s="167">
        <f t="shared" si="1823"/>
        <v>0</v>
      </c>
      <c r="AN1493" s="167">
        <f t="shared" si="1823"/>
        <v>0</v>
      </c>
      <c r="AO1493" s="167">
        <f t="shared" si="1823"/>
        <v>0</v>
      </c>
      <c r="AP1493" s="167">
        <f t="shared" si="1823"/>
        <v>0</v>
      </c>
      <c r="AQ1493" s="167">
        <f t="shared" si="1823"/>
        <v>0</v>
      </c>
      <c r="AR1493" s="167">
        <f t="shared" si="1823"/>
        <v>0</v>
      </c>
      <c r="AS1493" s="167">
        <f t="shared" si="1823"/>
        <v>0</v>
      </c>
      <c r="AT1493" s="167">
        <f t="shared" si="1823"/>
        <v>0</v>
      </c>
      <c r="AU1493" s="167">
        <f t="shared" si="1823"/>
        <v>0</v>
      </c>
      <c r="AV1493" s="167">
        <f t="shared" si="1823"/>
        <v>0</v>
      </c>
      <c r="AW1493" s="167">
        <f t="shared" si="1823"/>
        <v>0</v>
      </c>
      <c r="AX1493" s="167">
        <f t="shared" si="1823"/>
        <v>0</v>
      </c>
      <c r="AY1493" s="167">
        <f t="shared" si="1823"/>
        <v>0</v>
      </c>
      <c r="AZ1493" s="167">
        <f t="shared" si="1823"/>
        <v>0</v>
      </c>
      <c r="BA1493" s="167">
        <f t="shared" si="1823"/>
        <v>0</v>
      </c>
      <c r="BB1493" s="167">
        <f t="shared" si="1823"/>
        <v>0</v>
      </c>
      <c r="BC1493" s="167">
        <f t="shared" si="1823"/>
        <v>0</v>
      </c>
      <c r="BD1493" s="167">
        <f t="shared" si="1823"/>
        <v>0</v>
      </c>
      <c r="BE1493" s="167">
        <f t="shared" si="1823"/>
        <v>0</v>
      </c>
    </row>
    <row r="1494" spans="1:59">
      <c r="C1494" s="839" t="s">
        <v>1022</v>
      </c>
      <c r="D1494" s="837"/>
      <c r="E1494" s="837"/>
      <c r="F1494" s="837"/>
      <c r="G1494" s="837"/>
      <c r="H1494" s="837"/>
      <c r="I1494" s="837"/>
      <c r="J1494" s="837"/>
      <c r="K1494" s="837"/>
      <c r="L1494" s="837"/>
      <c r="M1494" s="837"/>
      <c r="N1494" s="837"/>
      <c r="O1494" s="837"/>
      <c r="P1494" s="837"/>
      <c r="Q1494" s="837"/>
      <c r="R1494" s="837"/>
      <c r="S1494" s="837"/>
      <c r="T1494" s="837"/>
      <c r="U1494" s="837"/>
      <c r="V1494" s="837"/>
      <c r="W1494" s="837"/>
      <c r="X1494" s="837"/>
      <c r="Y1494" s="837"/>
      <c r="Z1494" s="837"/>
      <c r="AA1494" s="838"/>
      <c r="AE1494" s="1" t="str">
        <f t="shared" si="1802"/>
        <v/>
      </c>
      <c r="AF1494" s="1">
        <f t="shared" si="1815"/>
        <v>0</v>
      </c>
      <c r="AG1494" s="1" t="e">
        <f t="shared" si="1774"/>
        <v>#VALUE!</v>
      </c>
      <c r="AH1494" s="1" t="str">
        <f t="shared" si="1775"/>
        <v/>
      </c>
      <c r="AI1494" s="1" t="str">
        <f t="shared" si="1776"/>
        <v/>
      </c>
      <c r="AJ1494" s="1" t="str">
        <f t="shared" si="1777"/>
        <v/>
      </c>
      <c r="AL1494" s="167">
        <f t="shared" ref="AL1494:BE1494" si="1824">+IF($AE1494="CC",SUMIF($R1494:$V1494,AL$9,$R1569:$V1569),0)</f>
        <v>0</v>
      </c>
      <c r="AM1494" s="167">
        <f t="shared" si="1824"/>
        <v>0</v>
      </c>
      <c r="AN1494" s="167">
        <f t="shared" si="1824"/>
        <v>0</v>
      </c>
      <c r="AO1494" s="167">
        <f t="shared" si="1824"/>
        <v>0</v>
      </c>
      <c r="AP1494" s="167">
        <f t="shared" si="1824"/>
        <v>0</v>
      </c>
      <c r="AQ1494" s="167">
        <f t="shared" si="1824"/>
        <v>0</v>
      </c>
      <c r="AR1494" s="167">
        <f t="shared" si="1824"/>
        <v>0</v>
      </c>
      <c r="AS1494" s="167">
        <f t="shared" si="1824"/>
        <v>0</v>
      </c>
      <c r="AT1494" s="167">
        <f t="shared" si="1824"/>
        <v>0</v>
      </c>
      <c r="AU1494" s="167">
        <f t="shared" si="1824"/>
        <v>0</v>
      </c>
      <c r="AV1494" s="167">
        <f t="shared" si="1824"/>
        <v>0</v>
      </c>
      <c r="AW1494" s="167">
        <f t="shared" si="1824"/>
        <v>0</v>
      </c>
      <c r="AX1494" s="167">
        <f t="shared" si="1824"/>
        <v>0</v>
      </c>
      <c r="AY1494" s="167">
        <f t="shared" si="1824"/>
        <v>0</v>
      </c>
      <c r="AZ1494" s="167">
        <f t="shared" si="1824"/>
        <v>0</v>
      </c>
      <c r="BA1494" s="167">
        <f t="shared" si="1824"/>
        <v>0</v>
      </c>
      <c r="BB1494" s="167">
        <f t="shared" si="1824"/>
        <v>0</v>
      </c>
      <c r="BC1494" s="167">
        <f t="shared" si="1824"/>
        <v>0</v>
      </c>
      <c r="BD1494" s="167">
        <f t="shared" si="1824"/>
        <v>0</v>
      </c>
      <c r="BE1494" s="167">
        <f t="shared" si="1824"/>
        <v>0</v>
      </c>
    </row>
    <row r="1495" spans="1:59">
      <c r="C1495" s="836" t="s">
        <v>941</v>
      </c>
      <c r="D1495" s="837"/>
      <c r="E1495" s="837"/>
      <c r="F1495" s="837"/>
      <c r="G1495" s="837"/>
      <c r="H1495" s="837"/>
      <c r="I1495" s="837"/>
      <c r="J1495" s="837"/>
      <c r="K1495" s="837"/>
      <c r="L1495" s="837"/>
      <c r="M1495" s="837"/>
      <c r="N1495" s="837"/>
      <c r="O1495" s="837"/>
      <c r="P1495" s="837"/>
      <c r="Q1495" s="837"/>
      <c r="R1495" s="837"/>
      <c r="S1495" s="837"/>
      <c r="T1495" s="837"/>
      <c r="U1495" s="837"/>
      <c r="V1495" s="837"/>
      <c r="W1495" s="837"/>
      <c r="X1495" s="837"/>
      <c r="Y1495" s="837"/>
      <c r="Z1495" s="837"/>
      <c r="AA1495" s="838"/>
      <c r="AE1495" s="1" t="str">
        <f t="shared" si="1802"/>
        <v/>
      </c>
      <c r="AF1495" s="1">
        <f t="shared" si="1815"/>
        <v>0</v>
      </c>
      <c r="AG1495" s="1" t="e">
        <f t="shared" si="1774"/>
        <v>#VALUE!</v>
      </c>
      <c r="AH1495" s="1" t="str">
        <f t="shared" si="1775"/>
        <v/>
      </c>
      <c r="AI1495" s="1" t="str">
        <f t="shared" si="1776"/>
        <v/>
      </c>
      <c r="AJ1495" s="1" t="str">
        <f t="shared" si="1777"/>
        <v/>
      </c>
      <c r="AL1495" s="167">
        <f t="shared" ref="AL1495:BE1495" si="1825">+IF($AE1495="CC",SUMIF($R1495:$V1495,AL$9,$R1570:$V1570),0)</f>
        <v>0</v>
      </c>
      <c r="AM1495" s="167">
        <f t="shared" si="1825"/>
        <v>0</v>
      </c>
      <c r="AN1495" s="167">
        <f t="shared" si="1825"/>
        <v>0</v>
      </c>
      <c r="AO1495" s="167">
        <f t="shared" si="1825"/>
        <v>0</v>
      </c>
      <c r="AP1495" s="167">
        <f t="shared" si="1825"/>
        <v>0</v>
      </c>
      <c r="AQ1495" s="167">
        <f t="shared" si="1825"/>
        <v>0</v>
      </c>
      <c r="AR1495" s="167">
        <f t="shared" si="1825"/>
        <v>0</v>
      </c>
      <c r="AS1495" s="167">
        <f t="shared" si="1825"/>
        <v>0</v>
      </c>
      <c r="AT1495" s="167">
        <f t="shared" si="1825"/>
        <v>0</v>
      </c>
      <c r="AU1495" s="167">
        <f t="shared" si="1825"/>
        <v>0</v>
      </c>
      <c r="AV1495" s="167">
        <f t="shared" si="1825"/>
        <v>0</v>
      </c>
      <c r="AW1495" s="167">
        <f t="shared" si="1825"/>
        <v>0</v>
      </c>
      <c r="AX1495" s="167">
        <f t="shared" si="1825"/>
        <v>0</v>
      </c>
      <c r="AY1495" s="167">
        <f t="shared" si="1825"/>
        <v>0</v>
      </c>
      <c r="AZ1495" s="167">
        <f t="shared" si="1825"/>
        <v>0</v>
      </c>
      <c r="BA1495" s="167">
        <f t="shared" si="1825"/>
        <v>0</v>
      </c>
      <c r="BB1495" s="167">
        <f t="shared" si="1825"/>
        <v>0</v>
      </c>
      <c r="BC1495" s="167">
        <f t="shared" si="1825"/>
        <v>0</v>
      </c>
      <c r="BD1495" s="167">
        <f t="shared" si="1825"/>
        <v>0</v>
      </c>
      <c r="BE1495" s="167">
        <f t="shared" si="1825"/>
        <v>0</v>
      </c>
    </row>
    <row r="1496" spans="1:59" ht="15.75" thickBot="1">
      <c r="C1496" s="840" t="s">
        <v>942</v>
      </c>
      <c r="D1496" s="841"/>
      <c r="E1496" s="841"/>
      <c r="F1496" s="841"/>
      <c r="G1496" s="841"/>
      <c r="H1496" s="841"/>
      <c r="I1496" s="841"/>
      <c r="J1496" s="841"/>
      <c r="K1496" s="841"/>
      <c r="L1496" s="841"/>
      <c r="M1496" s="841"/>
      <c r="N1496" s="841"/>
      <c r="O1496" s="841"/>
      <c r="P1496" s="841"/>
      <c r="Q1496" s="841"/>
      <c r="R1496" s="841"/>
      <c r="S1496" s="841"/>
      <c r="T1496" s="841"/>
      <c r="U1496" s="841"/>
      <c r="V1496" s="841"/>
      <c r="W1496" s="841"/>
      <c r="X1496" s="841"/>
      <c r="Y1496" s="841"/>
      <c r="Z1496" s="841"/>
      <c r="AA1496" s="842"/>
      <c r="AE1496" s="1" t="str">
        <f t="shared" si="1802"/>
        <v/>
      </c>
      <c r="AF1496" s="1">
        <f t="shared" si="1815"/>
        <v>0</v>
      </c>
      <c r="AG1496" s="1" t="e">
        <f t="shared" si="1774"/>
        <v>#VALUE!</v>
      </c>
      <c r="AH1496" s="1" t="str">
        <f t="shared" si="1775"/>
        <v/>
      </c>
      <c r="AI1496" s="1" t="str">
        <f t="shared" si="1776"/>
        <v/>
      </c>
      <c r="AJ1496" s="1" t="str">
        <f t="shared" si="1777"/>
        <v/>
      </c>
      <c r="AL1496" s="167">
        <f t="shared" ref="AL1496:BE1496" si="1826">+IF($AE1496="CC",SUMIF($R1496:$V1496,AL$9,$R1571:$V1571),0)</f>
        <v>0</v>
      </c>
      <c r="AM1496" s="167">
        <f t="shared" si="1826"/>
        <v>0</v>
      </c>
      <c r="AN1496" s="167">
        <f t="shared" si="1826"/>
        <v>0</v>
      </c>
      <c r="AO1496" s="167">
        <f t="shared" si="1826"/>
        <v>0</v>
      </c>
      <c r="AP1496" s="167">
        <f t="shared" si="1826"/>
        <v>0</v>
      </c>
      <c r="AQ1496" s="167">
        <f t="shared" si="1826"/>
        <v>0</v>
      </c>
      <c r="AR1496" s="167">
        <f t="shared" si="1826"/>
        <v>0</v>
      </c>
      <c r="AS1496" s="167">
        <f t="shared" si="1826"/>
        <v>0</v>
      </c>
      <c r="AT1496" s="167">
        <f t="shared" si="1826"/>
        <v>0</v>
      </c>
      <c r="AU1496" s="167">
        <f t="shared" si="1826"/>
        <v>0</v>
      </c>
      <c r="AV1496" s="167">
        <f t="shared" si="1826"/>
        <v>0</v>
      </c>
      <c r="AW1496" s="167">
        <f t="shared" si="1826"/>
        <v>0</v>
      </c>
      <c r="AX1496" s="167">
        <f t="shared" si="1826"/>
        <v>0</v>
      </c>
      <c r="AY1496" s="167">
        <f t="shared" si="1826"/>
        <v>0</v>
      </c>
      <c r="AZ1496" s="167">
        <f t="shared" si="1826"/>
        <v>0</v>
      </c>
      <c r="BA1496" s="167">
        <f t="shared" si="1826"/>
        <v>0</v>
      </c>
      <c r="BB1496" s="167">
        <f t="shared" si="1826"/>
        <v>0</v>
      </c>
      <c r="BC1496" s="167">
        <f t="shared" si="1826"/>
        <v>0</v>
      </c>
      <c r="BD1496" s="167">
        <f t="shared" si="1826"/>
        <v>0</v>
      </c>
      <c r="BE1496" s="167">
        <f t="shared" si="1826"/>
        <v>0</v>
      </c>
    </row>
    <row r="1497" spans="1:59" ht="15.75" thickBot="1">
      <c r="AE1497" s="1" t="str">
        <f t="shared" si="1802"/>
        <v/>
      </c>
      <c r="AF1497" s="1">
        <f t="shared" si="1815"/>
        <v>0</v>
      </c>
      <c r="AG1497" s="1" t="e">
        <f t="shared" si="1774"/>
        <v>#VALUE!</v>
      </c>
      <c r="AH1497" s="1" t="str">
        <f t="shared" si="1775"/>
        <v/>
      </c>
      <c r="AI1497" s="1" t="str">
        <f t="shared" si="1776"/>
        <v/>
      </c>
      <c r="AJ1497" s="1" t="str">
        <f t="shared" si="1777"/>
        <v/>
      </c>
      <c r="AL1497" s="167">
        <f t="shared" ref="AL1497:BE1497" si="1827">+IF($AE1497="CC",SUMIF($R1497:$V1497,AL$9,$R1572:$V1572),0)</f>
        <v>0</v>
      </c>
      <c r="AM1497" s="167">
        <f t="shared" si="1827"/>
        <v>0</v>
      </c>
      <c r="AN1497" s="167">
        <f t="shared" si="1827"/>
        <v>0</v>
      </c>
      <c r="AO1497" s="167">
        <f t="shared" si="1827"/>
        <v>0</v>
      </c>
      <c r="AP1497" s="167">
        <f t="shared" si="1827"/>
        <v>0</v>
      </c>
      <c r="AQ1497" s="167">
        <f t="shared" si="1827"/>
        <v>0</v>
      </c>
      <c r="AR1497" s="167">
        <f t="shared" si="1827"/>
        <v>0</v>
      </c>
      <c r="AS1497" s="167">
        <f t="shared" si="1827"/>
        <v>0</v>
      </c>
      <c r="AT1497" s="167">
        <f t="shared" si="1827"/>
        <v>0</v>
      </c>
      <c r="AU1497" s="167">
        <f t="shared" si="1827"/>
        <v>0</v>
      </c>
      <c r="AV1497" s="167">
        <f t="shared" si="1827"/>
        <v>0</v>
      </c>
      <c r="AW1497" s="167">
        <f t="shared" si="1827"/>
        <v>0</v>
      </c>
      <c r="AX1497" s="167">
        <f t="shared" si="1827"/>
        <v>0</v>
      </c>
      <c r="AY1497" s="167">
        <f t="shared" si="1827"/>
        <v>0</v>
      </c>
      <c r="AZ1497" s="167">
        <f t="shared" si="1827"/>
        <v>0</v>
      </c>
      <c r="BA1497" s="167">
        <f t="shared" si="1827"/>
        <v>0</v>
      </c>
      <c r="BB1497" s="167">
        <f t="shared" si="1827"/>
        <v>0</v>
      </c>
      <c r="BC1497" s="167">
        <f t="shared" si="1827"/>
        <v>0</v>
      </c>
      <c r="BD1497" s="167">
        <f t="shared" si="1827"/>
        <v>0</v>
      </c>
      <c r="BE1497" s="167">
        <f t="shared" si="1827"/>
        <v>0</v>
      </c>
    </row>
    <row r="1498" spans="1:59">
      <c r="C1498" s="83" t="s">
        <v>943</v>
      </c>
      <c r="D1498" s="84"/>
      <c r="E1498" s="84"/>
      <c r="F1498" s="84"/>
      <c r="G1498" s="84"/>
      <c r="H1498" s="84"/>
      <c r="I1498" s="84"/>
      <c r="J1498" s="84"/>
      <c r="K1498" s="84"/>
      <c r="L1498" s="84"/>
      <c r="M1498" s="84"/>
      <c r="N1498" s="84"/>
      <c r="O1498" s="84"/>
      <c r="P1498" s="84"/>
      <c r="Q1498" s="84"/>
      <c r="R1498" s="84"/>
      <c r="S1498" s="84"/>
      <c r="T1498" s="84"/>
      <c r="U1498" s="84"/>
      <c r="V1498" s="84"/>
      <c r="W1498" s="84"/>
      <c r="X1498" s="169"/>
      <c r="Y1498" s="84"/>
      <c r="Z1498" s="84"/>
      <c r="AA1498" s="85"/>
      <c r="AE1498" s="1" t="str">
        <f t="shared" si="1802"/>
        <v/>
      </c>
      <c r="AF1498" s="1">
        <f t="shared" si="1815"/>
        <v>0</v>
      </c>
      <c r="AG1498" s="1" t="e">
        <f t="shared" si="1774"/>
        <v>#VALUE!</v>
      </c>
      <c r="AH1498" s="1" t="str">
        <f t="shared" si="1775"/>
        <v/>
      </c>
      <c r="AI1498" s="1" t="str">
        <f t="shared" si="1776"/>
        <v/>
      </c>
      <c r="AJ1498" s="1" t="str">
        <f t="shared" si="1777"/>
        <v/>
      </c>
      <c r="AL1498" s="167">
        <f t="shared" ref="AL1498:BE1498" si="1828">+IF($AE1498="CC",SUMIF($R1498:$V1498,AL$9,$R1573:$V1573),0)</f>
        <v>0</v>
      </c>
      <c r="AM1498" s="167">
        <f t="shared" si="1828"/>
        <v>0</v>
      </c>
      <c r="AN1498" s="167">
        <f t="shared" si="1828"/>
        <v>0</v>
      </c>
      <c r="AO1498" s="167">
        <f t="shared" si="1828"/>
        <v>0</v>
      </c>
      <c r="AP1498" s="167">
        <f t="shared" si="1828"/>
        <v>0</v>
      </c>
      <c r="AQ1498" s="167">
        <f t="shared" si="1828"/>
        <v>0</v>
      </c>
      <c r="AR1498" s="167">
        <f t="shared" si="1828"/>
        <v>0</v>
      </c>
      <c r="AS1498" s="167">
        <f t="shared" si="1828"/>
        <v>0</v>
      </c>
      <c r="AT1498" s="167">
        <f t="shared" si="1828"/>
        <v>0</v>
      </c>
      <c r="AU1498" s="167">
        <f t="shared" si="1828"/>
        <v>0</v>
      </c>
      <c r="AV1498" s="167">
        <f t="shared" si="1828"/>
        <v>0</v>
      </c>
      <c r="AW1498" s="167">
        <f t="shared" si="1828"/>
        <v>0</v>
      </c>
      <c r="AX1498" s="167">
        <f t="shared" si="1828"/>
        <v>0</v>
      </c>
      <c r="AY1498" s="167">
        <f t="shared" si="1828"/>
        <v>0</v>
      </c>
      <c r="AZ1498" s="167">
        <f t="shared" si="1828"/>
        <v>0</v>
      </c>
      <c r="BA1498" s="167">
        <f t="shared" si="1828"/>
        <v>0</v>
      </c>
      <c r="BB1498" s="167">
        <f t="shared" si="1828"/>
        <v>0</v>
      </c>
      <c r="BC1498" s="167">
        <f t="shared" si="1828"/>
        <v>0</v>
      </c>
      <c r="BD1498" s="167">
        <f t="shared" si="1828"/>
        <v>0</v>
      </c>
      <c r="BE1498" s="167">
        <f t="shared" si="1828"/>
        <v>0</v>
      </c>
    </row>
    <row r="1499" spans="1:59">
      <c r="C1499" s="843"/>
      <c r="D1499" s="844"/>
      <c r="E1499" s="844"/>
      <c r="F1499" s="844"/>
      <c r="G1499" s="844"/>
      <c r="H1499" s="844"/>
      <c r="I1499" s="844"/>
      <c r="J1499" s="844"/>
      <c r="K1499" s="844"/>
      <c r="L1499" s="844"/>
      <c r="M1499" s="844"/>
      <c r="N1499" s="844"/>
      <c r="O1499" s="844"/>
      <c r="P1499" s="844"/>
      <c r="Q1499" s="844"/>
      <c r="R1499" s="844"/>
      <c r="S1499" s="844"/>
      <c r="T1499" s="844"/>
      <c r="U1499" s="844"/>
      <c r="V1499" s="844"/>
      <c r="W1499" s="844"/>
      <c r="X1499" s="844"/>
      <c r="Y1499" s="844"/>
      <c r="Z1499" s="844"/>
      <c r="AA1499" s="845"/>
      <c r="AE1499" s="1" t="str">
        <f t="shared" si="1802"/>
        <v/>
      </c>
      <c r="AF1499" s="1">
        <f t="shared" si="1815"/>
        <v>0</v>
      </c>
      <c r="AG1499" s="1" t="e">
        <f t="shared" si="1774"/>
        <v>#VALUE!</v>
      </c>
      <c r="AH1499" s="1" t="str">
        <f t="shared" si="1775"/>
        <v/>
      </c>
      <c r="AI1499" s="1" t="str">
        <f t="shared" si="1776"/>
        <v/>
      </c>
      <c r="AJ1499" s="1" t="str">
        <f t="shared" si="1777"/>
        <v/>
      </c>
      <c r="AL1499" s="167">
        <f t="shared" ref="AL1499:BE1499" si="1829">+IF($AE1499="CC",SUMIF($R1499:$V1499,AL$9,$R1574:$V1574),0)</f>
        <v>0</v>
      </c>
      <c r="AM1499" s="167">
        <f t="shared" si="1829"/>
        <v>0</v>
      </c>
      <c r="AN1499" s="167">
        <f t="shared" si="1829"/>
        <v>0</v>
      </c>
      <c r="AO1499" s="167">
        <f t="shared" si="1829"/>
        <v>0</v>
      </c>
      <c r="AP1499" s="167">
        <f t="shared" si="1829"/>
        <v>0</v>
      </c>
      <c r="AQ1499" s="167">
        <f t="shared" si="1829"/>
        <v>0</v>
      </c>
      <c r="AR1499" s="167">
        <f t="shared" si="1829"/>
        <v>0</v>
      </c>
      <c r="AS1499" s="167">
        <f t="shared" si="1829"/>
        <v>0</v>
      </c>
      <c r="AT1499" s="167">
        <f t="shared" si="1829"/>
        <v>0</v>
      </c>
      <c r="AU1499" s="167">
        <f t="shared" si="1829"/>
        <v>0</v>
      </c>
      <c r="AV1499" s="167">
        <f t="shared" si="1829"/>
        <v>0</v>
      </c>
      <c r="AW1499" s="167">
        <f t="shared" si="1829"/>
        <v>0</v>
      </c>
      <c r="AX1499" s="167">
        <f t="shared" si="1829"/>
        <v>0</v>
      </c>
      <c r="AY1499" s="167">
        <f t="shared" si="1829"/>
        <v>0</v>
      </c>
      <c r="AZ1499" s="167">
        <f t="shared" si="1829"/>
        <v>0</v>
      </c>
      <c r="BA1499" s="167">
        <f t="shared" si="1829"/>
        <v>0</v>
      </c>
      <c r="BB1499" s="167">
        <f t="shared" si="1829"/>
        <v>0</v>
      </c>
      <c r="BC1499" s="167">
        <f t="shared" si="1829"/>
        <v>0</v>
      </c>
      <c r="BD1499" s="167">
        <f t="shared" si="1829"/>
        <v>0</v>
      </c>
      <c r="BE1499" s="167">
        <f t="shared" si="1829"/>
        <v>0</v>
      </c>
    </row>
    <row r="1500" spans="1:59" ht="15.75" thickBot="1">
      <c r="C1500" s="846"/>
      <c r="D1500" s="847"/>
      <c r="E1500" s="847"/>
      <c r="F1500" s="847"/>
      <c r="G1500" s="847"/>
      <c r="H1500" s="847"/>
      <c r="I1500" s="847"/>
      <c r="J1500" s="847"/>
      <c r="K1500" s="847"/>
      <c r="L1500" s="847"/>
      <c r="M1500" s="847"/>
      <c r="N1500" s="847"/>
      <c r="O1500" s="847"/>
      <c r="P1500" s="847"/>
      <c r="Q1500" s="847"/>
      <c r="R1500" s="847"/>
      <c r="S1500" s="847"/>
      <c r="T1500" s="847"/>
      <c r="U1500" s="847"/>
      <c r="V1500" s="847"/>
      <c r="W1500" s="847"/>
      <c r="X1500" s="847"/>
      <c r="Y1500" s="847"/>
      <c r="Z1500" s="847"/>
      <c r="AA1500" s="848"/>
      <c r="AE1500" s="1" t="str">
        <f t="shared" si="1802"/>
        <v/>
      </c>
      <c r="AF1500" s="1">
        <f t="shared" si="1815"/>
        <v>0</v>
      </c>
      <c r="AG1500" s="1" t="e">
        <f t="shared" si="1774"/>
        <v>#VALUE!</v>
      </c>
      <c r="AH1500" s="1" t="str">
        <f t="shared" si="1775"/>
        <v/>
      </c>
      <c r="AI1500" s="1" t="str">
        <f t="shared" si="1776"/>
        <v/>
      </c>
      <c r="AJ1500" s="1" t="str">
        <f t="shared" si="1777"/>
        <v/>
      </c>
      <c r="AL1500" s="167">
        <f t="shared" ref="AL1500:BE1500" si="1830">+IF($AE1500="CC",SUMIF($R1500:$V1500,AL$9,$R1575:$V1575),0)</f>
        <v>0</v>
      </c>
      <c r="AM1500" s="167">
        <f t="shared" si="1830"/>
        <v>0</v>
      </c>
      <c r="AN1500" s="167">
        <f t="shared" si="1830"/>
        <v>0</v>
      </c>
      <c r="AO1500" s="167">
        <f t="shared" si="1830"/>
        <v>0</v>
      </c>
      <c r="AP1500" s="167">
        <f t="shared" si="1830"/>
        <v>0</v>
      </c>
      <c r="AQ1500" s="167">
        <f t="shared" si="1830"/>
        <v>0</v>
      </c>
      <c r="AR1500" s="167">
        <f t="shared" si="1830"/>
        <v>0</v>
      </c>
      <c r="AS1500" s="167">
        <f t="shared" si="1830"/>
        <v>0</v>
      </c>
      <c r="AT1500" s="167">
        <f t="shared" si="1830"/>
        <v>0</v>
      </c>
      <c r="AU1500" s="167">
        <f t="shared" si="1830"/>
        <v>0</v>
      </c>
      <c r="AV1500" s="167">
        <f t="shared" si="1830"/>
        <v>0</v>
      </c>
      <c r="AW1500" s="167">
        <f t="shared" si="1830"/>
        <v>0</v>
      </c>
      <c r="AX1500" s="167">
        <f t="shared" si="1830"/>
        <v>0</v>
      </c>
      <c r="AY1500" s="167">
        <f t="shared" si="1830"/>
        <v>0</v>
      </c>
      <c r="AZ1500" s="167">
        <f t="shared" si="1830"/>
        <v>0</v>
      </c>
      <c r="BA1500" s="167">
        <f t="shared" si="1830"/>
        <v>0</v>
      </c>
      <c r="BB1500" s="167">
        <f t="shared" si="1830"/>
        <v>0</v>
      </c>
      <c r="BC1500" s="167">
        <f t="shared" si="1830"/>
        <v>0</v>
      </c>
      <c r="BD1500" s="167">
        <f t="shared" si="1830"/>
        <v>0</v>
      </c>
      <c r="BE1500" s="167">
        <f t="shared" si="1830"/>
        <v>0</v>
      </c>
    </row>
    <row r="1501" spans="1:59" ht="15.75" thickBot="1">
      <c r="AE1501" s="1" t="str">
        <f t="shared" si="1802"/>
        <v/>
      </c>
      <c r="AF1501" s="1">
        <f t="shared" si="1815"/>
        <v>0</v>
      </c>
      <c r="AG1501" s="1" t="e">
        <f t="shared" si="1774"/>
        <v>#VALUE!</v>
      </c>
      <c r="AH1501" s="1" t="str">
        <f t="shared" si="1775"/>
        <v/>
      </c>
      <c r="AI1501" s="1" t="str">
        <f t="shared" si="1776"/>
        <v/>
      </c>
      <c r="AJ1501" s="1" t="str">
        <f t="shared" si="1777"/>
        <v/>
      </c>
      <c r="AL1501" s="167">
        <f t="shared" ref="AL1501:BE1501" si="1831">+IF($AE1501="CC",SUMIF($R1501:$V1501,AL$9,$R1576:$V1576),0)</f>
        <v>0</v>
      </c>
      <c r="AM1501" s="167">
        <f t="shared" si="1831"/>
        <v>0</v>
      </c>
      <c r="AN1501" s="167">
        <f t="shared" si="1831"/>
        <v>0</v>
      </c>
      <c r="AO1501" s="167">
        <f t="shared" si="1831"/>
        <v>0</v>
      </c>
      <c r="AP1501" s="167">
        <f t="shared" si="1831"/>
        <v>0</v>
      </c>
      <c r="AQ1501" s="167">
        <f t="shared" si="1831"/>
        <v>0</v>
      </c>
      <c r="AR1501" s="167">
        <f t="shared" si="1831"/>
        <v>0</v>
      </c>
      <c r="AS1501" s="167">
        <f t="shared" si="1831"/>
        <v>0</v>
      </c>
      <c r="AT1501" s="167">
        <f t="shared" si="1831"/>
        <v>0</v>
      </c>
      <c r="AU1501" s="167">
        <f t="shared" si="1831"/>
        <v>0</v>
      </c>
      <c r="AV1501" s="167">
        <f t="shared" si="1831"/>
        <v>0</v>
      </c>
      <c r="AW1501" s="167">
        <f t="shared" si="1831"/>
        <v>0</v>
      </c>
      <c r="AX1501" s="167">
        <f t="shared" si="1831"/>
        <v>0</v>
      </c>
      <c r="AY1501" s="167">
        <f t="shared" si="1831"/>
        <v>0</v>
      </c>
      <c r="AZ1501" s="167">
        <f t="shared" si="1831"/>
        <v>0</v>
      </c>
      <c r="BA1501" s="167">
        <f t="shared" si="1831"/>
        <v>0</v>
      </c>
      <c r="BB1501" s="167">
        <f t="shared" si="1831"/>
        <v>0</v>
      </c>
      <c r="BC1501" s="167">
        <f t="shared" si="1831"/>
        <v>0</v>
      </c>
      <c r="BD1501" s="167">
        <f t="shared" si="1831"/>
        <v>0</v>
      </c>
      <c r="BE1501" s="167">
        <f t="shared" si="1831"/>
        <v>0</v>
      </c>
    </row>
    <row r="1502" spans="1:59">
      <c r="C1502" s="890" t="s">
        <v>944</v>
      </c>
      <c r="D1502" s="891"/>
      <c r="E1502" s="891"/>
      <c r="F1502" s="891"/>
      <c r="G1502" s="891"/>
      <c r="H1502" s="891"/>
      <c r="I1502" s="891"/>
      <c r="J1502" s="891"/>
      <c r="K1502" s="891"/>
      <c r="L1502" s="891"/>
      <c r="M1502" s="891"/>
      <c r="N1502" s="891"/>
      <c r="O1502" s="891"/>
      <c r="P1502" s="891"/>
      <c r="Q1502" s="891"/>
      <c r="R1502" s="891"/>
      <c r="S1502" s="891"/>
      <c r="T1502" s="891"/>
      <c r="U1502" s="891"/>
      <c r="V1502" s="891"/>
      <c r="W1502" s="891"/>
      <c r="X1502" s="891"/>
      <c r="Y1502" s="891"/>
      <c r="Z1502" s="891"/>
      <c r="AA1502" s="892"/>
      <c r="AE1502" s="1" t="str">
        <f t="shared" si="1802"/>
        <v/>
      </c>
      <c r="AF1502" s="1">
        <f t="shared" si="1815"/>
        <v>0</v>
      </c>
      <c r="AG1502" s="1" t="e">
        <f t="shared" si="1774"/>
        <v>#VALUE!</v>
      </c>
      <c r="AH1502" s="1" t="str">
        <f t="shared" si="1775"/>
        <v/>
      </c>
      <c r="AI1502" s="1" t="str">
        <f t="shared" si="1776"/>
        <v/>
      </c>
      <c r="AJ1502" s="1" t="str">
        <f t="shared" si="1777"/>
        <v/>
      </c>
      <c r="AL1502" s="167">
        <f t="shared" ref="AL1502:BE1502" si="1832">+IF($AE1502="CC",SUMIF($R1502:$V1502,AL$9,$R1577:$V1577),0)</f>
        <v>0</v>
      </c>
      <c r="AM1502" s="167">
        <f t="shared" si="1832"/>
        <v>0</v>
      </c>
      <c r="AN1502" s="167">
        <f t="shared" si="1832"/>
        <v>0</v>
      </c>
      <c r="AO1502" s="167">
        <f t="shared" si="1832"/>
        <v>0</v>
      </c>
      <c r="AP1502" s="167">
        <f t="shared" si="1832"/>
        <v>0</v>
      </c>
      <c r="AQ1502" s="167">
        <f t="shared" si="1832"/>
        <v>0</v>
      </c>
      <c r="AR1502" s="167">
        <f t="shared" si="1832"/>
        <v>0</v>
      </c>
      <c r="AS1502" s="167">
        <f t="shared" si="1832"/>
        <v>0</v>
      </c>
      <c r="AT1502" s="167">
        <f t="shared" si="1832"/>
        <v>0</v>
      </c>
      <c r="AU1502" s="167">
        <f t="shared" si="1832"/>
        <v>0</v>
      </c>
      <c r="AV1502" s="167">
        <f t="shared" si="1832"/>
        <v>0</v>
      </c>
      <c r="AW1502" s="167">
        <f t="shared" si="1832"/>
        <v>0</v>
      </c>
      <c r="AX1502" s="167">
        <f t="shared" si="1832"/>
        <v>0</v>
      </c>
      <c r="AY1502" s="167">
        <f t="shared" si="1832"/>
        <v>0</v>
      </c>
      <c r="AZ1502" s="167">
        <f t="shared" si="1832"/>
        <v>0</v>
      </c>
      <c r="BA1502" s="167">
        <f t="shared" si="1832"/>
        <v>0</v>
      </c>
      <c r="BB1502" s="167">
        <f t="shared" si="1832"/>
        <v>0</v>
      </c>
      <c r="BC1502" s="167">
        <f t="shared" si="1832"/>
        <v>0</v>
      </c>
      <c r="BD1502" s="167">
        <f t="shared" si="1832"/>
        <v>0</v>
      </c>
      <c r="BE1502" s="167">
        <f t="shared" si="1832"/>
        <v>0</v>
      </c>
    </row>
    <row r="1503" spans="1:59" ht="15.75" thickBot="1">
      <c r="C1503" s="893"/>
      <c r="D1503" s="894"/>
      <c r="E1503" s="894"/>
      <c r="F1503" s="894"/>
      <c r="G1503" s="894"/>
      <c r="H1503" s="894"/>
      <c r="I1503" s="894"/>
      <c r="J1503" s="894"/>
      <c r="K1503" s="894"/>
      <c r="L1503" s="894"/>
      <c r="M1503" s="894"/>
      <c r="N1503" s="894"/>
      <c r="O1503" s="894"/>
      <c r="P1503" s="894"/>
      <c r="Q1503" s="894"/>
      <c r="R1503" s="894"/>
      <c r="S1503" s="894"/>
      <c r="T1503" s="894"/>
      <c r="U1503" s="894"/>
      <c r="V1503" s="894"/>
      <c r="W1503" s="894"/>
      <c r="X1503" s="894"/>
      <c r="Y1503" s="894"/>
      <c r="Z1503" s="894"/>
      <c r="AA1503" s="895"/>
      <c r="AE1503" s="1" t="str">
        <f t="shared" si="1802"/>
        <v/>
      </c>
      <c r="AF1503" s="1">
        <f t="shared" si="1815"/>
        <v>0</v>
      </c>
      <c r="AG1503" s="1" t="e">
        <f t="shared" si="1774"/>
        <v>#VALUE!</v>
      </c>
      <c r="AH1503" s="1" t="str">
        <f t="shared" si="1775"/>
        <v/>
      </c>
      <c r="AI1503" s="1" t="str">
        <f t="shared" si="1776"/>
        <v/>
      </c>
      <c r="AJ1503" s="1" t="str">
        <f t="shared" si="1777"/>
        <v/>
      </c>
      <c r="AL1503" s="167">
        <f t="shared" ref="AL1503:BE1503" si="1833">+IF($AE1503="CC",SUMIF($R1503:$V1503,AL$9,$R1578:$V1578),0)</f>
        <v>0</v>
      </c>
      <c r="AM1503" s="167">
        <f t="shared" si="1833"/>
        <v>0</v>
      </c>
      <c r="AN1503" s="167">
        <f t="shared" si="1833"/>
        <v>0</v>
      </c>
      <c r="AO1503" s="167">
        <f t="shared" si="1833"/>
        <v>0</v>
      </c>
      <c r="AP1503" s="167">
        <f t="shared" si="1833"/>
        <v>0</v>
      </c>
      <c r="AQ1503" s="167">
        <f t="shared" si="1833"/>
        <v>0</v>
      </c>
      <c r="AR1503" s="167">
        <f t="shared" si="1833"/>
        <v>0</v>
      </c>
      <c r="AS1503" s="167">
        <f t="shared" si="1833"/>
        <v>0</v>
      </c>
      <c r="AT1503" s="167">
        <f t="shared" si="1833"/>
        <v>0</v>
      </c>
      <c r="AU1503" s="167">
        <f t="shared" si="1833"/>
        <v>0</v>
      </c>
      <c r="AV1503" s="167">
        <f t="shared" si="1833"/>
        <v>0</v>
      </c>
      <c r="AW1503" s="167">
        <f t="shared" si="1833"/>
        <v>0</v>
      </c>
      <c r="AX1503" s="167">
        <f t="shared" si="1833"/>
        <v>0</v>
      </c>
      <c r="AY1503" s="167">
        <f t="shared" si="1833"/>
        <v>0</v>
      </c>
      <c r="AZ1503" s="167">
        <f t="shared" si="1833"/>
        <v>0</v>
      </c>
      <c r="BA1503" s="167">
        <f t="shared" si="1833"/>
        <v>0</v>
      </c>
      <c r="BB1503" s="167">
        <f t="shared" si="1833"/>
        <v>0</v>
      </c>
      <c r="BC1503" s="167">
        <f t="shared" si="1833"/>
        <v>0</v>
      </c>
      <c r="BD1503" s="167">
        <f t="shared" si="1833"/>
        <v>0</v>
      </c>
      <c r="BE1503" s="167">
        <f t="shared" si="1833"/>
        <v>0</v>
      </c>
    </row>
    <row r="1504" spans="1:59">
      <c r="AE1504" s="1" t="str">
        <f t="shared" si="1802"/>
        <v/>
      </c>
      <c r="AF1504" s="1">
        <f t="shared" si="1815"/>
        <v>0</v>
      </c>
      <c r="AG1504" s="1" t="e">
        <f t="shared" si="1774"/>
        <v>#VALUE!</v>
      </c>
      <c r="AH1504" s="1" t="str">
        <f t="shared" si="1775"/>
        <v/>
      </c>
      <c r="AI1504" s="1" t="str">
        <f t="shared" si="1776"/>
        <v/>
      </c>
      <c r="AJ1504" s="1" t="str">
        <f t="shared" si="1777"/>
        <v/>
      </c>
      <c r="AL1504" s="167">
        <f t="shared" ref="AL1504:BE1504" si="1834">+IF($AE1504="CC",SUMIF($R1504:$V1504,AL$9,$R1579:$V1579),0)</f>
        <v>0</v>
      </c>
      <c r="AM1504" s="167">
        <f t="shared" si="1834"/>
        <v>0</v>
      </c>
      <c r="AN1504" s="167">
        <f t="shared" si="1834"/>
        <v>0</v>
      </c>
      <c r="AO1504" s="167">
        <f t="shared" si="1834"/>
        <v>0</v>
      </c>
      <c r="AP1504" s="167">
        <f t="shared" si="1834"/>
        <v>0</v>
      </c>
      <c r="AQ1504" s="167">
        <f t="shared" si="1834"/>
        <v>0</v>
      </c>
      <c r="AR1504" s="167">
        <f t="shared" si="1834"/>
        <v>0</v>
      </c>
      <c r="AS1504" s="167">
        <f t="shared" si="1834"/>
        <v>0</v>
      </c>
      <c r="AT1504" s="167">
        <f t="shared" si="1834"/>
        <v>0</v>
      </c>
      <c r="AU1504" s="167">
        <f t="shared" si="1834"/>
        <v>0</v>
      </c>
      <c r="AV1504" s="167">
        <f t="shared" si="1834"/>
        <v>0</v>
      </c>
      <c r="AW1504" s="167">
        <f t="shared" si="1834"/>
        <v>0</v>
      </c>
      <c r="AX1504" s="167">
        <f t="shared" si="1834"/>
        <v>0</v>
      </c>
      <c r="AY1504" s="167">
        <f t="shared" si="1834"/>
        <v>0</v>
      </c>
      <c r="AZ1504" s="167">
        <f t="shared" si="1834"/>
        <v>0</v>
      </c>
      <c r="BA1504" s="167">
        <f t="shared" si="1834"/>
        <v>0</v>
      </c>
      <c r="BB1504" s="167">
        <f t="shared" si="1834"/>
        <v>0</v>
      </c>
      <c r="BC1504" s="167">
        <f t="shared" si="1834"/>
        <v>0</v>
      </c>
      <c r="BD1504" s="167">
        <f t="shared" si="1834"/>
        <v>0</v>
      </c>
      <c r="BE1504" s="167">
        <f t="shared" si="1834"/>
        <v>0</v>
      </c>
    </row>
    <row r="1505" spans="4:57" s="44" customFormat="1" ht="11.25" customHeight="1" thickBot="1">
      <c r="X1505" s="170"/>
      <c r="AE1505" s="1" t="str">
        <f t="shared" si="1802"/>
        <v/>
      </c>
      <c r="AF1505" s="1">
        <f t="shared" si="1815"/>
        <v>0</v>
      </c>
      <c r="AG1505" s="1" t="e">
        <f t="shared" si="1774"/>
        <v>#VALUE!</v>
      </c>
      <c r="AH1505" s="1" t="str">
        <f t="shared" si="1775"/>
        <v/>
      </c>
      <c r="AI1505" s="1" t="str">
        <f t="shared" si="1776"/>
        <v/>
      </c>
      <c r="AJ1505" s="1" t="str">
        <f t="shared" si="1777"/>
        <v/>
      </c>
      <c r="AL1505" s="167">
        <f t="shared" ref="AL1505:BE1505" si="1835">+IF($AE1505="CC",SUMIF($R1505:$V1505,AL$9,$R1580:$V1580),0)</f>
        <v>0</v>
      </c>
      <c r="AM1505" s="167">
        <f t="shared" si="1835"/>
        <v>0</v>
      </c>
      <c r="AN1505" s="167">
        <f t="shared" si="1835"/>
        <v>0</v>
      </c>
      <c r="AO1505" s="167">
        <f t="shared" si="1835"/>
        <v>0</v>
      </c>
      <c r="AP1505" s="167">
        <f t="shared" si="1835"/>
        <v>0</v>
      </c>
      <c r="AQ1505" s="167">
        <f t="shared" si="1835"/>
        <v>0</v>
      </c>
      <c r="AR1505" s="167">
        <f t="shared" si="1835"/>
        <v>0</v>
      </c>
      <c r="AS1505" s="167">
        <f t="shared" si="1835"/>
        <v>0</v>
      </c>
      <c r="AT1505" s="167">
        <f t="shared" si="1835"/>
        <v>0</v>
      </c>
      <c r="AU1505" s="167">
        <f t="shared" si="1835"/>
        <v>0</v>
      </c>
      <c r="AV1505" s="167">
        <f t="shared" si="1835"/>
        <v>0</v>
      </c>
      <c r="AW1505" s="167">
        <f t="shared" si="1835"/>
        <v>0</v>
      </c>
      <c r="AX1505" s="167">
        <f t="shared" si="1835"/>
        <v>0</v>
      </c>
      <c r="AY1505" s="167">
        <f t="shared" si="1835"/>
        <v>0</v>
      </c>
      <c r="AZ1505" s="167">
        <f t="shared" si="1835"/>
        <v>0</v>
      </c>
      <c r="BA1505" s="167">
        <f t="shared" si="1835"/>
        <v>0</v>
      </c>
      <c r="BB1505" s="167">
        <f t="shared" si="1835"/>
        <v>0</v>
      </c>
      <c r="BC1505" s="167">
        <f t="shared" si="1835"/>
        <v>0</v>
      </c>
      <c r="BD1505" s="167">
        <f t="shared" si="1835"/>
        <v>0</v>
      </c>
      <c r="BE1505" s="167">
        <f t="shared" si="1835"/>
        <v>0</v>
      </c>
    </row>
    <row r="1506" spans="4:57" s="44" customFormat="1" ht="15.75" thickBot="1">
      <c r="D1506" s="835">
        <f>+'Formulario 1'!$C$20</f>
        <v>0</v>
      </c>
      <c r="E1506" s="835"/>
      <c r="F1506" s="835"/>
      <c r="H1506" s="896"/>
      <c r="I1506" s="896"/>
      <c r="O1506" s="897" t="str">
        <f>+'Formulario 1'!$F$14</f>
        <v>Provincia:</v>
      </c>
      <c r="P1506" s="898"/>
      <c r="Q1506" s="899" t="str">
        <f>+'Formulario 1'!$G$14</f>
        <v>GUANACASTE</v>
      </c>
      <c r="R1506" s="900"/>
      <c r="S1506" s="900"/>
      <c r="T1506" s="900"/>
      <c r="U1506" s="901"/>
      <c r="V1506" s="902" t="s">
        <v>945</v>
      </c>
      <c r="W1506" s="903"/>
      <c r="X1506" s="906">
        <f>+'Formulario 1'!$C$16</f>
        <v>26780563</v>
      </c>
      <c r="Y1506" s="907"/>
      <c r="Z1506" s="908"/>
      <c r="AE1506" s="1" t="str">
        <f t="shared" si="1802"/>
        <v/>
      </c>
      <c r="AF1506" s="1">
        <f t="shared" si="1815"/>
        <v>0</v>
      </c>
      <c r="AG1506" s="1" t="e">
        <f t="shared" si="1774"/>
        <v>#VALUE!</v>
      </c>
      <c r="AH1506" s="1" t="str">
        <f t="shared" si="1775"/>
        <v/>
      </c>
      <c r="AI1506" s="1" t="str">
        <f t="shared" si="1776"/>
        <v/>
      </c>
      <c r="AJ1506" s="1" t="str">
        <f t="shared" si="1777"/>
        <v/>
      </c>
      <c r="AL1506" s="167">
        <f t="shared" ref="AL1506:BE1506" si="1836">+IF($AE1506="CC",SUMIF($R1506:$V1506,AL$9,$R1581:$V1581),0)</f>
        <v>0</v>
      </c>
      <c r="AM1506" s="167">
        <f t="shared" si="1836"/>
        <v>0</v>
      </c>
      <c r="AN1506" s="167">
        <f t="shared" si="1836"/>
        <v>0</v>
      </c>
      <c r="AO1506" s="167">
        <f t="shared" si="1836"/>
        <v>0</v>
      </c>
      <c r="AP1506" s="167">
        <f t="shared" si="1836"/>
        <v>0</v>
      </c>
      <c r="AQ1506" s="167">
        <f t="shared" si="1836"/>
        <v>0</v>
      </c>
      <c r="AR1506" s="167">
        <f t="shared" si="1836"/>
        <v>0</v>
      </c>
      <c r="AS1506" s="167">
        <f t="shared" si="1836"/>
        <v>0</v>
      </c>
      <c r="AT1506" s="167">
        <f t="shared" si="1836"/>
        <v>0</v>
      </c>
      <c r="AU1506" s="167">
        <f t="shared" si="1836"/>
        <v>0</v>
      </c>
      <c r="AV1506" s="167">
        <f t="shared" si="1836"/>
        <v>0</v>
      </c>
      <c r="AW1506" s="167">
        <f t="shared" si="1836"/>
        <v>0</v>
      </c>
      <c r="AX1506" s="167">
        <f t="shared" si="1836"/>
        <v>0</v>
      </c>
      <c r="AY1506" s="167">
        <f t="shared" si="1836"/>
        <v>0</v>
      </c>
      <c r="AZ1506" s="167">
        <f t="shared" si="1836"/>
        <v>0</v>
      </c>
      <c r="BA1506" s="167">
        <f t="shared" si="1836"/>
        <v>0</v>
      </c>
      <c r="BB1506" s="167">
        <f t="shared" si="1836"/>
        <v>0</v>
      </c>
      <c r="BC1506" s="167">
        <f t="shared" si="1836"/>
        <v>0</v>
      </c>
      <c r="BD1506" s="167">
        <f t="shared" si="1836"/>
        <v>0</v>
      </c>
      <c r="BE1506" s="167">
        <f t="shared" si="1836"/>
        <v>0</v>
      </c>
    </row>
    <row r="1507" spans="4:57" s="44" customFormat="1">
      <c r="D1507" s="868" t="s">
        <v>946</v>
      </c>
      <c r="E1507" s="868"/>
      <c r="F1507" s="868"/>
      <c r="H1507" s="868" t="s">
        <v>947</v>
      </c>
      <c r="I1507" s="868"/>
      <c r="K1507" s="302" t="s">
        <v>948</v>
      </c>
      <c r="O1507" s="870" t="str">
        <f>+'Formulario 1'!$F$15</f>
        <v>Cantón:</v>
      </c>
      <c r="P1507" s="871"/>
      <c r="Q1507" s="872" t="str">
        <f>+'Formulario 1'!$G$15</f>
        <v>ABANGARES</v>
      </c>
      <c r="R1507" s="873"/>
      <c r="S1507" s="873"/>
      <c r="T1507" s="873"/>
      <c r="U1507" s="874"/>
      <c r="V1507" s="904"/>
      <c r="W1507" s="905"/>
      <c r="X1507" s="909" t="str">
        <f>IF('Formulario 1'!D1429="","",'Formulario 1'!D1429)</f>
        <v/>
      </c>
      <c r="Y1507" s="910"/>
      <c r="Z1507" s="911"/>
      <c r="AE1507" s="1" t="str">
        <f t="shared" si="1802"/>
        <v/>
      </c>
      <c r="AF1507" s="1">
        <f t="shared" si="1815"/>
        <v>0</v>
      </c>
      <c r="AG1507" s="1" t="e">
        <f t="shared" si="1774"/>
        <v>#VALUE!</v>
      </c>
      <c r="AH1507" s="1" t="str">
        <f t="shared" si="1775"/>
        <v/>
      </c>
      <c r="AI1507" s="1" t="str">
        <f t="shared" si="1776"/>
        <v/>
      </c>
      <c r="AJ1507" s="1" t="str">
        <f t="shared" si="1777"/>
        <v/>
      </c>
      <c r="AL1507" s="167">
        <f t="shared" ref="AL1507:BE1507" si="1837">+IF($AE1507="CC",SUMIF($R1507:$V1507,AL$9,$R1582:$V1582),0)</f>
        <v>0</v>
      </c>
      <c r="AM1507" s="167">
        <f t="shared" si="1837"/>
        <v>0</v>
      </c>
      <c r="AN1507" s="167">
        <f t="shared" si="1837"/>
        <v>0</v>
      </c>
      <c r="AO1507" s="167">
        <f t="shared" si="1837"/>
        <v>0</v>
      </c>
      <c r="AP1507" s="167">
        <f t="shared" si="1837"/>
        <v>0</v>
      </c>
      <c r="AQ1507" s="167">
        <f t="shared" si="1837"/>
        <v>0</v>
      </c>
      <c r="AR1507" s="167">
        <f t="shared" si="1837"/>
        <v>0</v>
      </c>
      <c r="AS1507" s="167">
        <f t="shared" si="1837"/>
        <v>0</v>
      </c>
      <c r="AT1507" s="167">
        <f t="shared" si="1837"/>
        <v>0</v>
      </c>
      <c r="AU1507" s="167">
        <f t="shared" si="1837"/>
        <v>0</v>
      </c>
      <c r="AV1507" s="167">
        <f t="shared" si="1837"/>
        <v>0</v>
      </c>
      <c r="AW1507" s="167">
        <f t="shared" si="1837"/>
        <v>0</v>
      </c>
      <c r="AX1507" s="167">
        <f t="shared" si="1837"/>
        <v>0</v>
      </c>
      <c r="AY1507" s="167">
        <f t="shared" si="1837"/>
        <v>0</v>
      </c>
      <c r="AZ1507" s="167">
        <f t="shared" si="1837"/>
        <v>0</v>
      </c>
      <c r="BA1507" s="167">
        <f t="shared" si="1837"/>
        <v>0</v>
      </c>
      <c r="BB1507" s="167">
        <f t="shared" si="1837"/>
        <v>0</v>
      </c>
      <c r="BC1507" s="167">
        <f t="shared" si="1837"/>
        <v>0</v>
      </c>
      <c r="BD1507" s="167">
        <f t="shared" si="1837"/>
        <v>0</v>
      </c>
      <c r="BE1507" s="167">
        <f t="shared" si="1837"/>
        <v>0</v>
      </c>
    </row>
    <row r="1508" spans="4:57" s="44" customFormat="1">
      <c r="O1508" s="870" t="str">
        <f>+'Formulario 1'!$F$16</f>
        <v>Distrito:</v>
      </c>
      <c r="P1508" s="871"/>
      <c r="Q1508" s="872" t="str">
        <f>+'Formulario 1'!$G$16</f>
        <v>COLORADO</v>
      </c>
      <c r="R1508" s="873"/>
      <c r="S1508" s="873"/>
      <c r="T1508" s="873"/>
      <c r="U1508" s="874"/>
      <c r="V1508" s="875" t="s">
        <v>949</v>
      </c>
      <c r="W1508" s="876"/>
      <c r="X1508" s="879">
        <f>+'Formulario 1'!$C$17</f>
        <v>26780376</v>
      </c>
      <c r="Y1508" s="880"/>
      <c r="Z1508" s="881"/>
      <c r="AE1508" s="1" t="str">
        <f t="shared" si="1802"/>
        <v/>
      </c>
      <c r="AF1508" s="1">
        <f t="shared" si="1815"/>
        <v>0</v>
      </c>
      <c r="AG1508" s="1" t="e">
        <f t="shared" si="1774"/>
        <v>#VALUE!</v>
      </c>
      <c r="AH1508" s="1" t="str">
        <f t="shared" si="1775"/>
        <v/>
      </c>
      <c r="AI1508" s="1" t="str">
        <f t="shared" si="1776"/>
        <v/>
      </c>
      <c r="AJ1508" s="1" t="str">
        <f t="shared" si="1777"/>
        <v/>
      </c>
      <c r="AL1508" s="167">
        <f t="shared" ref="AL1508:BE1508" si="1838">+IF($AE1508="CC",SUMIF($R1508:$V1508,AL$9,$R1583:$V1583),0)</f>
        <v>0</v>
      </c>
      <c r="AM1508" s="167">
        <f t="shared" si="1838"/>
        <v>0</v>
      </c>
      <c r="AN1508" s="167">
        <f t="shared" si="1838"/>
        <v>0</v>
      </c>
      <c r="AO1508" s="167">
        <f t="shared" si="1838"/>
        <v>0</v>
      </c>
      <c r="AP1508" s="167">
        <f t="shared" si="1838"/>
        <v>0</v>
      </c>
      <c r="AQ1508" s="167">
        <f t="shared" si="1838"/>
        <v>0</v>
      </c>
      <c r="AR1508" s="167">
        <f t="shared" si="1838"/>
        <v>0</v>
      </c>
      <c r="AS1508" s="167">
        <f t="shared" si="1838"/>
        <v>0</v>
      </c>
      <c r="AT1508" s="167">
        <f t="shared" si="1838"/>
        <v>0</v>
      </c>
      <c r="AU1508" s="167">
        <f t="shared" si="1838"/>
        <v>0</v>
      </c>
      <c r="AV1508" s="167">
        <f t="shared" si="1838"/>
        <v>0</v>
      </c>
      <c r="AW1508" s="167">
        <f t="shared" si="1838"/>
        <v>0</v>
      </c>
      <c r="AX1508" s="167">
        <f t="shared" si="1838"/>
        <v>0</v>
      </c>
      <c r="AY1508" s="167">
        <f t="shared" si="1838"/>
        <v>0</v>
      </c>
      <c r="AZ1508" s="167">
        <f t="shared" si="1838"/>
        <v>0</v>
      </c>
      <c r="BA1508" s="167">
        <f t="shared" si="1838"/>
        <v>0</v>
      </c>
      <c r="BB1508" s="167">
        <f t="shared" si="1838"/>
        <v>0</v>
      </c>
      <c r="BC1508" s="167">
        <f t="shared" si="1838"/>
        <v>0</v>
      </c>
      <c r="BD1508" s="167">
        <f t="shared" si="1838"/>
        <v>0</v>
      </c>
      <c r="BE1508" s="167">
        <f t="shared" si="1838"/>
        <v>0</v>
      </c>
    </row>
    <row r="1509" spans="4:57" ht="15.75" thickBot="1">
      <c r="O1509" s="882" t="str">
        <f>+'Formulario 1'!$F$17</f>
        <v>Poblado:</v>
      </c>
      <c r="P1509" s="883"/>
      <c r="Q1509" s="884" t="str">
        <f>+'Formulario 1'!$G$17</f>
        <v>COLORADO</v>
      </c>
      <c r="R1509" s="885"/>
      <c r="S1509" s="885"/>
      <c r="T1509" s="885"/>
      <c r="U1509" s="886"/>
      <c r="V1509" s="877"/>
      <c r="W1509" s="878"/>
      <c r="X1509" s="887" t="str">
        <f>IF('Formulario 1'!D1430="","",'Formulario 1'!D1430)</f>
        <v/>
      </c>
      <c r="Y1509" s="888"/>
      <c r="Z1509" s="889"/>
      <c r="AE1509" s="1" t="str">
        <f t="shared" si="1802"/>
        <v/>
      </c>
      <c r="AF1509" s="1">
        <f t="shared" si="1815"/>
        <v>0</v>
      </c>
      <c r="AG1509" s="1" t="e">
        <f t="shared" si="1774"/>
        <v>#VALUE!</v>
      </c>
      <c r="AH1509" s="1" t="str">
        <f t="shared" si="1775"/>
        <v/>
      </c>
      <c r="AI1509" s="1" t="str">
        <f t="shared" si="1776"/>
        <v/>
      </c>
      <c r="AJ1509" s="1" t="str">
        <f t="shared" si="1777"/>
        <v/>
      </c>
      <c r="AL1509" s="167">
        <f t="shared" ref="AL1509:BE1509" si="1839">+IF($AE1509="CC",SUMIF($R1509:$V1509,AL$9,$R1584:$V1584),0)</f>
        <v>0</v>
      </c>
      <c r="AM1509" s="167">
        <f t="shared" si="1839"/>
        <v>0</v>
      </c>
      <c r="AN1509" s="167">
        <f t="shared" si="1839"/>
        <v>0</v>
      </c>
      <c r="AO1509" s="167">
        <f t="shared" si="1839"/>
        <v>0</v>
      </c>
      <c r="AP1509" s="167">
        <f t="shared" si="1839"/>
        <v>0</v>
      </c>
      <c r="AQ1509" s="167">
        <f t="shared" si="1839"/>
        <v>0</v>
      </c>
      <c r="AR1509" s="167">
        <f t="shared" si="1839"/>
        <v>0</v>
      </c>
      <c r="AS1509" s="167">
        <f t="shared" si="1839"/>
        <v>0</v>
      </c>
      <c r="AT1509" s="167">
        <f t="shared" si="1839"/>
        <v>0</v>
      </c>
      <c r="AU1509" s="167">
        <f t="shared" si="1839"/>
        <v>0</v>
      </c>
      <c r="AV1509" s="167">
        <f t="shared" si="1839"/>
        <v>0</v>
      </c>
      <c r="AW1509" s="167">
        <f t="shared" si="1839"/>
        <v>0</v>
      </c>
      <c r="AX1509" s="167">
        <f t="shared" si="1839"/>
        <v>0</v>
      </c>
      <c r="AY1509" s="167">
        <f t="shared" si="1839"/>
        <v>0</v>
      </c>
      <c r="AZ1509" s="167">
        <f t="shared" si="1839"/>
        <v>0</v>
      </c>
      <c r="BA1509" s="167">
        <f t="shared" si="1839"/>
        <v>0</v>
      </c>
      <c r="BB1509" s="167">
        <f t="shared" si="1839"/>
        <v>0</v>
      </c>
      <c r="BC1509" s="167">
        <f t="shared" si="1839"/>
        <v>0</v>
      </c>
      <c r="BD1509" s="167">
        <f t="shared" si="1839"/>
        <v>0</v>
      </c>
      <c r="BE1509" s="167">
        <f t="shared" si="1839"/>
        <v>0</v>
      </c>
    </row>
    <row r="1510" spans="4:57">
      <c r="X1510" s="171"/>
      <c r="Y1510" s="45"/>
      <c r="AE1510" s="1" t="str">
        <f t="shared" si="1802"/>
        <v/>
      </c>
      <c r="AF1510" s="1">
        <f t="shared" si="1815"/>
        <v>0</v>
      </c>
      <c r="AL1510" s="167">
        <f t="shared" ref="AL1510:BE1510" si="1840">+IF($AE1510="CC",SUMIF($R1510:$V1510,AL$9,$R1585:$V1585),0)</f>
        <v>0</v>
      </c>
      <c r="AM1510" s="167">
        <f t="shared" si="1840"/>
        <v>0</v>
      </c>
      <c r="AN1510" s="167">
        <f t="shared" si="1840"/>
        <v>0</v>
      </c>
      <c r="AO1510" s="167">
        <f t="shared" si="1840"/>
        <v>0</v>
      </c>
      <c r="AP1510" s="167">
        <f t="shared" si="1840"/>
        <v>0</v>
      </c>
      <c r="AQ1510" s="167">
        <f t="shared" si="1840"/>
        <v>0</v>
      </c>
      <c r="AR1510" s="167">
        <f t="shared" si="1840"/>
        <v>0</v>
      </c>
      <c r="AS1510" s="167">
        <f t="shared" si="1840"/>
        <v>0</v>
      </c>
      <c r="AT1510" s="167">
        <f t="shared" si="1840"/>
        <v>0</v>
      </c>
      <c r="AU1510" s="167">
        <f t="shared" si="1840"/>
        <v>0</v>
      </c>
      <c r="AV1510" s="167">
        <f t="shared" si="1840"/>
        <v>0</v>
      </c>
      <c r="AW1510" s="167">
        <f t="shared" si="1840"/>
        <v>0</v>
      </c>
      <c r="AX1510" s="167">
        <f t="shared" si="1840"/>
        <v>0</v>
      </c>
      <c r="AY1510" s="167">
        <f t="shared" si="1840"/>
        <v>0</v>
      </c>
      <c r="AZ1510" s="167">
        <f t="shared" si="1840"/>
        <v>0</v>
      </c>
      <c r="BA1510" s="167">
        <f t="shared" si="1840"/>
        <v>0</v>
      </c>
      <c r="BB1510" s="167">
        <f t="shared" si="1840"/>
        <v>0</v>
      </c>
      <c r="BC1510" s="167">
        <f t="shared" si="1840"/>
        <v>0</v>
      </c>
      <c r="BD1510" s="167">
        <f t="shared" si="1840"/>
        <v>0</v>
      </c>
      <c r="BE1510" s="167">
        <f t="shared" si="1840"/>
        <v>0</v>
      </c>
    </row>
    <row r="1511" spans="4:57" ht="15.75" thickBot="1">
      <c r="D1511" s="835"/>
      <c r="E1511" s="835"/>
      <c r="F1511" s="835"/>
      <c r="G1511" s="44"/>
      <c r="H1511" s="835"/>
      <c r="I1511" s="835"/>
      <c r="J1511" s="44"/>
      <c r="K1511" s="44"/>
      <c r="AE1511" s="1" t="str">
        <f t="shared" si="1802"/>
        <v/>
      </c>
      <c r="AF1511" s="1">
        <f t="shared" si="1815"/>
        <v>0</v>
      </c>
      <c r="AL1511" s="167">
        <f t="shared" ref="AL1511:BE1511" si="1841">+IF($AE1511="CC",SUMIF($R1511:$V1511,AL$9,$R1586:$V1586),0)</f>
        <v>0</v>
      </c>
      <c r="AM1511" s="167">
        <f t="shared" si="1841"/>
        <v>0</v>
      </c>
      <c r="AN1511" s="167">
        <f t="shared" si="1841"/>
        <v>0</v>
      </c>
      <c r="AO1511" s="167">
        <f t="shared" si="1841"/>
        <v>0</v>
      </c>
      <c r="AP1511" s="167">
        <f t="shared" si="1841"/>
        <v>0</v>
      </c>
      <c r="AQ1511" s="167">
        <f t="shared" si="1841"/>
        <v>0</v>
      </c>
      <c r="AR1511" s="167">
        <f t="shared" si="1841"/>
        <v>0</v>
      </c>
      <c r="AS1511" s="167">
        <f t="shared" si="1841"/>
        <v>0</v>
      </c>
      <c r="AT1511" s="167">
        <f t="shared" si="1841"/>
        <v>0</v>
      </c>
      <c r="AU1511" s="167">
        <f t="shared" si="1841"/>
        <v>0</v>
      </c>
      <c r="AV1511" s="167">
        <f t="shared" si="1841"/>
        <v>0</v>
      </c>
      <c r="AW1511" s="167">
        <f t="shared" si="1841"/>
        <v>0</v>
      </c>
      <c r="AX1511" s="167">
        <f t="shared" si="1841"/>
        <v>0</v>
      </c>
      <c r="AY1511" s="167">
        <f t="shared" si="1841"/>
        <v>0</v>
      </c>
      <c r="AZ1511" s="167">
        <f t="shared" si="1841"/>
        <v>0</v>
      </c>
      <c r="BA1511" s="167">
        <f t="shared" si="1841"/>
        <v>0</v>
      </c>
      <c r="BB1511" s="167">
        <f t="shared" si="1841"/>
        <v>0</v>
      </c>
      <c r="BC1511" s="167">
        <f t="shared" si="1841"/>
        <v>0</v>
      </c>
      <c r="BD1511" s="167">
        <f t="shared" si="1841"/>
        <v>0</v>
      </c>
      <c r="BE1511" s="167">
        <f t="shared" si="1841"/>
        <v>0</v>
      </c>
    </row>
    <row r="1512" spans="4:57">
      <c r="D1512" s="868" t="s">
        <v>950</v>
      </c>
      <c r="E1512" s="868"/>
      <c r="F1512" s="868"/>
      <c r="G1512" s="44"/>
      <c r="H1512" s="868" t="s">
        <v>951</v>
      </c>
      <c r="I1512" s="868"/>
      <c r="J1512" s="44"/>
      <c r="K1512" s="302" t="s">
        <v>948</v>
      </c>
      <c r="Z1512" s="800" t="s">
        <v>1165</v>
      </c>
      <c r="AA1512" s="800"/>
      <c r="AB1512" s="800"/>
      <c r="AD1512" s="1" t="s">
        <v>1029</v>
      </c>
      <c r="AE1512" s="1" t="str">
        <f t="shared" si="1802"/>
        <v/>
      </c>
      <c r="AF1512" s="1">
        <f t="shared" si="1815"/>
        <v>0</v>
      </c>
      <c r="AG1512" s="1" t="s">
        <v>1029</v>
      </c>
      <c r="AL1512" s="167">
        <f t="shared" ref="AL1512:BE1512" si="1842">+IF($AE1512="CC",SUMIF($R1512:$V1512,AL$9,$R1587:$V1587),0)</f>
        <v>0</v>
      </c>
      <c r="AM1512" s="167">
        <f t="shared" si="1842"/>
        <v>0</v>
      </c>
      <c r="AN1512" s="167">
        <f t="shared" si="1842"/>
        <v>0</v>
      </c>
      <c r="AO1512" s="167">
        <f t="shared" si="1842"/>
        <v>0</v>
      </c>
      <c r="AP1512" s="167">
        <f t="shared" si="1842"/>
        <v>0</v>
      </c>
      <c r="AQ1512" s="167">
        <f t="shared" si="1842"/>
        <v>0</v>
      </c>
      <c r="AR1512" s="167">
        <f t="shared" si="1842"/>
        <v>0</v>
      </c>
      <c r="AS1512" s="167">
        <f t="shared" si="1842"/>
        <v>0</v>
      </c>
      <c r="AT1512" s="167">
        <f t="shared" si="1842"/>
        <v>0</v>
      </c>
      <c r="AU1512" s="167">
        <f t="shared" si="1842"/>
        <v>0</v>
      </c>
      <c r="AV1512" s="167">
        <f t="shared" si="1842"/>
        <v>0</v>
      </c>
      <c r="AW1512" s="167">
        <f t="shared" si="1842"/>
        <v>0</v>
      </c>
      <c r="AX1512" s="167">
        <f t="shared" si="1842"/>
        <v>0</v>
      </c>
      <c r="AY1512" s="167">
        <f t="shared" si="1842"/>
        <v>0</v>
      </c>
      <c r="AZ1512" s="167">
        <f t="shared" si="1842"/>
        <v>0</v>
      </c>
      <c r="BA1512" s="167">
        <f t="shared" si="1842"/>
        <v>0</v>
      </c>
      <c r="BB1512" s="167">
        <f t="shared" si="1842"/>
        <v>0</v>
      </c>
      <c r="BC1512" s="167">
        <f t="shared" si="1842"/>
        <v>0</v>
      </c>
      <c r="BD1512" s="167">
        <f t="shared" si="1842"/>
        <v>0</v>
      </c>
      <c r="BE1512" s="167">
        <f t="shared" si="1842"/>
        <v>0</v>
      </c>
    </row>
  </sheetData>
  <sheetProtection selectLockedCells="1"/>
  <mergeCells count="2789">
    <mergeCell ref="O1452:P1452"/>
    <mergeCell ref="Q1452:U1452"/>
    <mergeCell ref="V1452:W1453"/>
    <mergeCell ref="X1452:Z1452"/>
    <mergeCell ref="O1453:P1453"/>
    <mergeCell ref="Q1453:U1453"/>
    <mergeCell ref="X1453:Z1453"/>
    <mergeCell ref="D1455:F1455"/>
    <mergeCell ref="H1455:I1455"/>
    <mergeCell ref="D1456:F1456"/>
    <mergeCell ref="H1456:I1456"/>
    <mergeCell ref="Z1456:AB1456"/>
    <mergeCell ref="I1429:K1429"/>
    <mergeCell ref="B1430:G1430"/>
    <mergeCell ref="I1430:K1430"/>
    <mergeCell ref="B1431:G1431"/>
    <mergeCell ref="I1431:K1431"/>
    <mergeCell ref="B1432:G1432"/>
    <mergeCell ref="T1432:Z1432"/>
    <mergeCell ref="Q1433:Z1433"/>
    <mergeCell ref="C1435:E1435"/>
    <mergeCell ref="C1436:AA1436"/>
    <mergeCell ref="C1437:AA1437"/>
    <mergeCell ref="C1438:AA1438"/>
    <mergeCell ref="C1439:AA1439"/>
    <mergeCell ref="C1440:AA1440"/>
    <mergeCell ref="C1443:AA1444"/>
    <mergeCell ref="C1446:AA1447"/>
    <mergeCell ref="D1450:F1450"/>
    <mergeCell ref="H1450:I1450"/>
    <mergeCell ref="O1450:P1450"/>
    <mergeCell ref="Q1450:U1450"/>
    <mergeCell ref="V1450:W1451"/>
    <mergeCell ref="X1450:Z1450"/>
    <mergeCell ref="D1451:F1451"/>
    <mergeCell ref="H1451:I1451"/>
    <mergeCell ref="O1451:P1451"/>
    <mergeCell ref="Q1451:U1451"/>
    <mergeCell ref="X1451:Z1451"/>
    <mergeCell ref="D1420:G1420"/>
    <mergeCell ref="J1420:K1420"/>
    <mergeCell ref="D1421:G1421"/>
    <mergeCell ref="J1421:K1421"/>
    <mergeCell ref="D1422:G1422"/>
    <mergeCell ref="J1422:K1422"/>
    <mergeCell ref="D1423:G1423"/>
    <mergeCell ref="J1423:K1423"/>
    <mergeCell ref="D1424:G1424"/>
    <mergeCell ref="J1424:K1424"/>
    <mergeCell ref="D1425:G1425"/>
    <mergeCell ref="J1425:K1425"/>
    <mergeCell ref="D1426:G1426"/>
    <mergeCell ref="J1426:K1426"/>
    <mergeCell ref="D1427:G1427"/>
    <mergeCell ref="J1427:K1427"/>
    <mergeCell ref="D1428:G1428"/>
    <mergeCell ref="J1428:K1428"/>
    <mergeCell ref="D1411:G1411"/>
    <mergeCell ref="J1411:K1411"/>
    <mergeCell ref="D1412:G1412"/>
    <mergeCell ref="J1412:K1412"/>
    <mergeCell ref="D1413:G1413"/>
    <mergeCell ref="J1413:K1413"/>
    <mergeCell ref="D1414:G1414"/>
    <mergeCell ref="J1414:K1414"/>
    <mergeCell ref="D1415:G1415"/>
    <mergeCell ref="J1415:K1415"/>
    <mergeCell ref="D1416:G1416"/>
    <mergeCell ref="J1416:K1416"/>
    <mergeCell ref="D1417:G1417"/>
    <mergeCell ref="J1417:K1417"/>
    <mergeCell ref="D1418:G1418"/>
    <mergeCell ref="J1418:K1418"/>
    <mergeCell ref="D1419:G1419"/>
    <mergeCell ref="J1419:K1419"/>
    <mergeCell ref="C1401:AA1401"/>
    <mergeCell ref="C1402:AA1402"/>
    <mergeCell ref="C1403:AA1403"/>
    <mergeCell ref="C1404:AA1404"/>
    <mergeCell ref="C1406:D1406"/>
    <mergeCell ref="E1406:H1406"/>
    <mergeCell ref="I1406:J1406"/>
    <mergeCell ref="K1406:M1406"/>
    <mergeCell ref="N1406:O1406"/>
    <mergeCell ref="Q1406:V1406"/>
    <mergeCell ref="W1406:X1406"/>
    <mergeCell ref="Z1406:AA1406"/>
    <mergeCell ref="A1408:A1410"/>
    <mergeCell ref="B1408:B1410"/>
    <mergeCell ref="C1408:AA1408"/>
    <mergeCell ref="AB1408:AB1410"/>
    <mergeCell ref="C1409:C1410"/>
    <mergeCell ref="D1409:G1410"/>
    <mergeCell ref="H1409:H1410"/>
    <mergeCell ref="I1409:I1410"/>
    <mergeCell ref="J1409:K1410"/>
    <mergeCell ref="L1409:P1409"/>
    <mergeCell ref="Q1409:Q1410"/>
    <mergeCell ref="R1409:V1409"/>
    <mergeCell ref="W1409:W1410"/>
    <mergeCell ref="X1409:X1410"/>
    <mergeCell ref="Y1409:Y1410"/>
    <mergeCell ref="Z1409:AA1409"/>
    <mergeCell ref="O1508:P1508"/>
    <mergeCell ref="Q1508:U1508"/>
    <mergeCell ref="V1508:W1509"/>
    <mergeCell ref="X1508:Z1508"/>
    <mergeCell ref="O1509:P1509"/>
    <mergeCell ref="Q1509:U1509"/>
    <mergeCell ref="X1509:Z1509"/>
    <mergeCell ref="D1511:F1511"/>
    <mergeCell ref="H1511:I1511"/>
    <mergeCell ref="D1512:F1512"/>
    <mergeCell ref="H1512:I1512"/>
    <mergeCell ref="Z1512:AB1512"/>
    <mergeCell ref="I1485:K1485"/>
    <mergeCell ref="B1486:G1486"/>
    <mergeCell ref="I1486:K1486"/>
    <mergeCell ref="B1487:G1487"/>
    <mergeCell ref="I1487:K1487"/>
    <mergeCell ref="B1488:G1488"/>
    <mergeCell ref="T1488:Z1488"/>
    <mergeCell ref="Q1489:Z1489"/>
    <mergeCell ref="C1491:E1491"/>
    <mergeCell ref="C1492:AA1492"/>
    <mergeCell ref="C1493:AA1493"/>
    <mergeCell ref="C1494:AA1494"/>
    <mergeCell ref="C1495:AA1495"/>
    <mergeCell ref="C1496:AA1496"/>
    <mergeCell ref="C1499:AA1500"/>
    <mergeCell ref="C1502:AA1503"/>
    <mergeCell ref="D1506:F1506"/>
    <mergeCell ref="H1506:I1506"/>
    <mergeCell ref="O1506:P1506"/>
    <mergeCell ref="Q1506:U1506"/>
    <mergeCell ref="V1506:W1507"/>
    <mergeCell ref="X1506:Z1506"/>
    <mergeCell ref="D1507:F1507"/>
    <mergeCell ref="H1507:I1507"/>
    <mergeCell ref="O1507:P1507"/>
    <mergeCell ref="Q1507:U1507"/>
    <mergeCell ref="X1507:Z1507"/>
    <mergeCell ref="D1476:G1476"/>
    <mergeCell ref="J1476:K1476"/>
    <mergeCell ref="D1477:G1477"/>
    <mergeCell ref="J1477:K1477"/>
    <mergeCell ref="D1478:G1478"/>
    <mergeCell ref="J1478:K1478"/>
    <mergeCell ref="D1479:G1479"/>
    <mergeCell ref="J1479:K1479"/>
    <mergeCell ref="D1480:G1480"/>
    <mergeCell ref="J1480:K1480"/>
    <mergeCell ref="D1481:G1481"/>
    <mergeCell ref="J1481:K1481"/>
    <mergeCell ref="D1482:G1482"/>
    <mergeCell ref="J1482:K1482"/>
    <mergeCell ref="D1483:G1483"/>
    <mergeCell ref="J1483:K1483"/>
    <mergeCell ref="D1484:G1484"/>
    <mergeCell ref="J1484:K1484"/>
    <mergeCell ref="D1467:G1467"/>
    <mergeCell ref="J1467:K1467"/>
    <mergeCell ref="D1468:G1468"/>
    <mergeCell ref="J1468:K1468"/>
    <mergeCell ref="D1469:G1469"/>
    <mergeCell ref="J1469:K1469"/>
    <mergeCell ref="D1470:G1470"/>
    <mergeCell ref="J1470:K1470"/>
    <mergeCell ref="D1471:G1471"/>
    <mergeCell ref="J1471:K1471"/>
    <mergeCell ref="D1472:G1472"/>
    <mergeCell ref="J1472:K1472"/>
    <mergeCell ref="D1473:G1473"/>
    <mergeCell ref="J1473:K1473"/>
    <mergeCell ref="D1474:G1474"/>
    <mergeCell ref="J1474:K1474"/>
    <mergeCell ref="D1475:G1475"/>
    <mergeCell ref="J1475:K1475"/>
    <mergeCell ref="C1457:AA1457"/>
    <mergeCell ref="C1458:AA1458"/>
    <mergeCell ref="C1459:AA1459"/>
    <mergeCell ref="C1460:AA1460"/>
    <mergeCell ref="C1462:D1462"/>
    <mergeCell ref="E1462:H1462"/>
    <mergeCell ref="I1462:J1462"/>
    <mergeCell ref="K1462:M1462"/>
    <mergeCell ref="N1462:O1462"/>
    <mergeCell ref="Q1462:V1462"/>
    <mergeCell ref="W1462:X1462"/>
    <mergeCell ref="Z1462:AA1462"/>
    <mergeCell ref="A1464:A1466"/>
    <mergeCell ref="B1464:B1466"/>
    <mergeCell ref="C1464:AA1464"/>
    <mergeCell ref="AB1464:AB1466"/>
    <mergeCell ref="C1465:C1466"/>
    <mergeCell ref="D1465:G1466"/>
    <mergeCell ref="H1465:H1466"/>
    <mergeCell ref="I1465:I1466"/>
    <mergeCell ref="J1465:K1466"/>
    <mergeCell ref="L1465:P1465"/>
    <mergeCell ref="Q1465:Q1466"/>
    <mergeCell ref="R1465:V1465"/>
    <mergeCell ref="W1465:W1466"/>
    <mergeCell ref="X1465:X1466"/>
    <mergeCell ref="Y1465:Y1466"/>
    <mergeCell ref="Z1465:AA1465"/>
    <mergeCell ref="B424:G424"/>
    <mergeCell ref="B480:G480"/>
    <mergeCell ref="B536:G536"/>
    <mergeCell ref="B592:G592"/>
    <mergeCell ref="B648:G648"/>
    <mergeCell ref="B704:G704"/>
    <mergeCell ref="B760:G760"/>
    <mergeCell ref="B816:G816"/>
    <mergeCell ref="B872:G872"/>
    <mergeCell ref="B928:G928"/>
    <mergeCell ref="B984:G984"/>
    <mergeCell ref="C38:AA38"/>
    <mergeCell ref="J129:K129"/>
    <mergeCell ref="J133:K133"/>
    <mergeCell ref="J134:K134"/>
    <mergeCell ref="J184:K184"/>
    <mergeCell ref="J185:K185"/>
    <mergeCell ref="J189:K189"/>
    <mergeCell ref="J190:K190"/>
    <mergeCell ref="J240:K240"/>
    <mergeCell ref="J241:K241"/>
    <mergeCell ref="J245:K245"/>
    <mergeCell ref="C43:AA44"/>
    <mergeCell ref="C46:AA47"/>
    <mergeCell ref="D50:F50"/>
    <mergeCell ref="H50:I50"/>
    <mergeCell ref="B88:G88"/>
    <mergeCell ref="D55:F55"/>
    <mergeCell ref="H55:I55"/>
    <mergeCell ref="C57:AA57"/>
    <mergeCell ref="Z56:AB56"/>
    <mergeCell ref="O52:P52"/>
    <mergeCell ref="BG1:BG8"/>
    <mergeCell ref="BH1:BH8"/>
    <mergeCell ref="B31:G31"/>
    <mergeCell ref="B87:G87"/>
    <mergeCell ref="B143:G143"/>
    <mergeCell ref="B199:G199"/>
    <mergeCell ref="B255:G255"/>
    <mergeCell ref="B311:G311"/>
    <mergeCell ref="B367:G367"/>
    <mergeCell ref="B423:G423"/>
    <mergeCell ref="B479:G479"/>
    <mergeCell ref="B591:G591"/>
    <mergeCell ref="B647:G647"/>
    <mergeCell ref="B703:G703"/>
    <mergeCell ref="C1:AA1"/>
    <mergeCell ref="C2:AA2"/>
    <mergeCell ref="C3:AA3"/>
    <mergeCell ref="C4:AA4"/>
    <mergeCell ref="C6:D6"/>
    <mergeCell ref="E6:H6"/>
    <mergeCell ref="I6:J6"/>
    <mergeCell ref="K6:M6"/>
    <mergeCell ref="N6:O6"/>
    <mergeCell ref="Q6:V6"/>
    <mergeCell ref="W6:X6"/>
    <mergeCell ref="Z6:AA6"/>
    <mergeCell ref="D13:G13"/>
    <mergeCell ref="J13:K13"/>
    <mergeCell ref="L9:P9"/>
    <mergeCell ref="J128:K128"/>
    <mergeCell ref="B32:G32"/>
    <mergeCell ref="B144:G144"/>
    <mergeCell ref="Q9:Q10"/>
    <mergeCell ref="R9:V9"/>
    <mergeCell ref="D11:G11"/>
    <mergeCell ref="J11:K11"/>
    <mergeCell ref="D12:G12"/>
    <mergeCell ref="J12:K12"/>
    <mergeCell ref="A8:A10"/>
    <mergeCell ref="C8:AA8"/>
    <mergeCell ref="AB8:AB10"/>
    <mergeCell ref="C9:C10"/>
    <mergeCell ref="D9:G10"/>
    <mergeCell ref="H9:H10"/>
    <mergeCell ref="I9:I10"/>
    <mergeCell ref="J9:K10"/>
    <mergeCell ref="B8:B10"/>
    <mergeCell ref="Z9:AA9"/>
    <mergeCell ref="W9:W10"/>
    <mergeCell ref="X9:X10"/>
    <mergeCell ref="Y9:Y10"/>
    <mergeCell ref="D19:G19"/>
    <mergeCell ref="J19:K19"/>
    <mergeCell ref="D20:G20"/>
    <mergeCell ref="J20:K20"/>
    <mergeCell ref="J16:K16"/>
    <mergeCell ref="J17:K17"/>
    <mergeCell ref="D26:G26"/>
    <mergeCell ref="J26:K26"/>
    <mergeCell ref="D25:G25"/>
    <mergeCell ref="J25:K25"/>
    <mergeCell ref="D23:G23"/>
    <mergeCell ref="J23:K23"/>
    <mergeCell ref="D24:G24"/>
    <mergeCell ref="J24:K24"/>
    <mergeCell ref="D14:G14"/>
    <mergeCell ref="J14:K14"/>
    <mergeCell ref="D15:G15"/>
    <mergeCell ref="J15:K15"/>
    <mergeCell ref="D18:G18"/>
    <mergeCell ref="J18:K18"/>
    <mergeCell ref="D16:G16"/>
    <mergeCell ref="D17:G17"/>
    <mergeCell ref="D21:G21"/>
    <mergeCell ref="D22:G22"/>
    <mergeCell ref="J21:K21"/>
    <mergeCell ref="J22:K22"/>
    <mergeCell ref="D27:G27"/>
    <mergeCell ref="J27:K27"/>
    <mergeCell ref="D28:G28"/>
    <mergeCell ref="J28:K28"/>
    <mergeCell ref="I29:K29"/>
    <mergeCell ref="I30:K30"/>
    <mergeCell ref="I31:K31"/>
    <mergeCell ref="C35:E35"/>
    <mergeCell ref="C36:AA36"/>
    <mergeCell ref="B30:G30"/>
    <mergeCell ref="C58:AA58"/>
    <mergeCell ref="C59:AA59"/>
    <mergeCell ref="C60:AA60"/>
    <mergeCell ref="C62:D62"/>
    <mergeCell ref="E62:H62"/>
    <mergeCell ref="I62:J62"/>
    <mergeCell ref="K62:M62"/>
    <mergeCell ref="N62:O62"/>
    <mergeCell ref="Q62:V62"/>
    <mergeCell ref="W62:X62"/>
    <mergeCell ref="Z62:AA62"/>
    <mergeCell ref="T32:Z32"/>
    <mergeCell ref="Q33:Z33"/>
    <mergeCell ref="Q51:U51"/>
    <mergeCell ref="Q52:U52"/>
    <mergeCell ref="Q53:U53"/>
    <mergeCell ref="C37:AA37"/>
    <mergeCell ref="X50:Z50"/>
    <mergeCell ref="X51:Z51"/>
    <mergeCell ref="X52:Z52"/>
    <mergeCell ref="X53:Z53"/>
    <mergeCell ref="O53:P53"/>
    <mergeCell ref="V52:W53"/>
    <mergeCell ref="C39:AA39"/>
    <mergeCell ref="C40:AA40"/>
    <mergeCell ref="D70:G70"/>
    <mergeCell ref="J70:K70"/>
    <mergeCell ref="D71:G71"/>
    <mergeCell ref="J71:K71"/>
    <mergeCell ref="D72:G72"/>
    <mergeCell ref="D67:G67"/>
    <mergeCell ref="J67:K67"/>
    <mergeCell ref="D68:G68"/>
    <mergeCell ref="J68:K68"/>
    <mergeCell ref="D69:G69"/>
    <mergeCell ref="J69:K69"/>
    <mergeCell ref="D56:F56"/>
    <mergeCell ref="H56:I56"/>
    <mergeCell ref="J72:K72"/>
    <mergeCell ref="O50:P50"/>
    <mergeCell ref="V50:W51"/>
    <mergeCell ref="D51:F51"/>
    <mergeCell ref="H51:I51"/>
    <mergeCell ref="O51:P51"/>
    <mergeCell ref="Q50:U50"/>
    <mergeCell ref="A64:A66"/>
    <mergeCell ref="B64:B66"/>
    <mergeCell ref="C64:AA64"/>
    <mergeCell ref="D82:G82"/>
    <mergeCell ref="J82:K82"/>
    <mergeCell ref="J83:K83"/>
    <mergeCell ref="J84:K84"/>
    <mergeCell ref="D79:G79"/>
    <mergeCell ref="J79:K79"/>
    <mergeCell ref="D80:G80"/>
    <mergeCell ref="J80:K80"/>
    <mergeCell ref="D81:G81"/>
    <mergeCell ref="J81:K81"/>
    <mergeCell ref="D76:G76"/>
    <mergeCell ref="J76:K76"/>
    <mergeCell ref="D73:G73"/>
    <mergeCell ref="D74:G74"/>
    <mergeCell ref="J74:K74"/>
    <mergeCell ref="D75:G75"/>
    <mergeCell ref="D83:G83"/>
    <mergeCell ref="D84:G84"/>
    <mergeCell ref="D77:G77"/>
    <mergeCell ref="D78:G78"/>
    <mergeCell ref="J73:K73"/>
    <mergeCell ref="J77:K77"/>
    <mergeCell ref="J78:K78"/>
    <mergeCell ref="X107:Z107"/>
    <mergeCell ref="C92:AA92"/>
    <mergeCell ref="C93:AA93"/>
    <mergeCell ref="C94:AA94"/>
    <mergeCell ref="X108:Z108"/>
    <mergeCell ref="O109:P109"/>
    <mergeCell ref="Q109:U109"/>
    <mergeCell ref="X109:Z109"/>
    <mergeCell ref="D111:F111"/>
    <mergeCell ref="H111:I111"/>
    <mergeCell ref="D107:F107"/>
    <mergeCell ref="H107:I107"/>
    <mergeCell ref="O108:P108"/>
    <mergeCell ref="Q108:U108"/>
    <mergeCell ref="V108:W109"/>
    <mergeCell ref="AB120:AB122"/>
    <mergeCell ref="AB64:AB66"/>
    <mergeCell ref="C65:C66"/>
    <mergeCell ref="D65:G66"/>
    <mergeCell ref="H65:H66"/>
    <mergeCell ref="I65:I66"/>
    <mergeCell ref="J65:K66"/>
    <mergeCell ref="L65:P65"/>
    <mergeCell ref="Q65:Q66"/>
    <mergeCell ref="R65:V65"/>
    <mergeCell ref="W65:W66"/>
    <mergeCell ref="X65:X66"/>
    <mergeCell ref="Y65:Y66"/>
    <mergeCell ref="Z65:AA65"/>
    <mergeCell ref="I85:K85"/>
    <mergeCell ref="T88:Z88"/>
    <mergeCell ref="Q89:Z89"/>
    <mergeCell ref="D130:G130"/>
    <mergeCell ref="J130:K130"/>
    <mergeCell ref="D131:G131"/>
    <mergeCell ref="J131:K131"/>
    <mergeCell ref="D132:G132"/>
    <mergeCell ref="J132:K132"/>
    <mergeCell ref="D127:G127"/>
    <mergeCell ref="D128:G128"/>
    <mergeCell ref="D129:G129"/>
    <mergeCell ref="J127:K127"/>
    <mergeCell ref="D124:G124"/>
    <mergeCell ref="J124:K124"/>
    <mergeCell ref="D125:G125"/>
    <mergeCell ref="J125:K125"/>
    <mergeCell ref="D126:G126"/>
    <mergeCell ref="J126:K126"/>
    <mergeCell ref="J75:K75"/>
    <mergeCell ref="D123:G123"/>
    <mergeCell ref="J123:K123"/>
    <mergeCell ref="C113:AA113"/>
    <mergeCell ref="C114:AA114"/>
    <mergeCell ref="D112:F112"/>
    <mergeCell ref="H112:I112"/>
    <mergeCell ref="C115:AA115"/>
    <mergeCell ref="C116:AA116"/>
    <mergeCell ref="Z112:AB112"/>
    <mergeCell ref="O106:P106"/>
    <mergeCell ref="Q106:U106"/>
    <mergeCell ref="V106:W107"/>
    <mergeCell ref="X106:Z106"/>
    <mergeCell ref="O107:P107"/>
    <mergeCell ref="Q107:U107"/>
    <mergeCell ref="D139:G139"/>
    <mergeCell ref="J139:K139"/>
    <mergeCell ref="D140:G140"/>
    <mergeCell ref="J140:K140"/>
    <mergeCell ref="I141:K141"/>
    <mergeCell ref="B142:G142"/>
    <mergeCell ref="I142:K142"/>
    <mergeCell ref="I143:K143"/>
    <mergeCell ref="T144:Z144"/>
    <mergeCell ref="D136:G136"/>
    <mergeCell ref="J136:K136"/>
    <mergeCell ref="D137:G137"/>
    <mergeCell ref="J137:K137"/>
    <mergeCell ref="D138:G138"/>
    <mergeCell ref="J138:K138"/>
    <mergeCell ref="D135:G135"/>
    <mergeCell ref="J135:K135"/>
    <mergeCell ref="B86:G86"/>
    <mergeCell ref="I86:K86"/>
    <mergeCell ref="I87:K87"/>
    <mergeCell ref="C91:E91"/>
    <mergeCell ref="C95:AA95"/>
    <mergeCell ref="C96:AA96"/>
    <mergeCell ref="C99:AA100"/>
    <mergeCell ref="C102:AA103"/>
    <mergeCell ref="D106:F106"/>
    <mergeCell ref="H106:I106"/>
    <mergeCell ref="C155:AA156"/>
    <mergeCell ref="C158:AA159"/>
    <mergeCell ref="C148:AA148"/>
    <mergeCell ref="Q145:Z145"/>
    <mergeCell ref="C147:E147"/>
    <mergeCell ref="C149:AA149"/>
    <mergeCell ref="C150:AA150"/>
    <mergeCell ref="C121:C122"/>
    <mergeCell ref="D121:G122"/>
    <mergeCell ref="H121:H122"/>
    <mergeCell ref="I121:I122"/>
    <mergeCell ref="J121:K122"/>
    <mergeCell ref="L121:P121"/>
    <mergeCell ref="Q121:Q122"/>
    <mergeCell ref="R121:V121"/>
    <mergeCell ref="W121:W122"/>
    <mergeCell ref="X121:X122"/>
    <mergeCell ref="Y121:Y122"/>
    <mergeCell ref="C151:AA151"/>
    <mergeCell ref="C152:AA152"/>
    <mergeCell ref="Z121:AA121"/>
    <mergeCell ref="Q118:V118"/>
    <mergeCell ref="W118:X118"/>
    <mergeCell ref="Z118:AA118"/>
    <mergeCell ref="A120:A122"/>
    <mergeCell ref="B120:B122"/>
    <mergeCell ref="C120:AA120"/>
    <mergeCell ref="C118:D118"/>
    <mergeCell ref="E118:H118"/>
    <mergeCell ref="I118:J118"/>
    <mergeCell ref="K118:M118"/>
    <mergeCell ref="N118:O118"/>
    <mergeCell ref="D167:F167"/>
    <mergeCell ref="H167:I167"/>
    <mergeCell ref="D168:F168"/>
    <mergeCell ref="H168:I168"/>
    <mergeCell ref="C169:AA169"/>
    <mergeCell ref="Z168:AB168"/>
    <mergeCell ref="X162:Z162"/>
    <mergeCell ref="O163:P163"/>
    <mergeCell ref="Q163:U163"/>
    <mergeCell ref="X163:Z163"/>
    <mergeCell ref="O164:P164"/>
    <mergeCell ref="Q164:U164"/>
    <mergeCell ref="V164:W165"/>
    <mergeCell ref="X164:Z164"/>
    <mergeCell ref="O165:P165"/>
    <mergeCell ref="Q165:U165"/>
    <mergeCell ref="X165:Z165"/>
    <mergeCell ref="D162:F162"/>
    <mergeCell ref="H162:I162"/>
    <mergeCell ref="O162:P162"/>
    <mergeCell ref="Q162:U162"/>
    <mergeCell ref="V162:W163"/>
    <mergeCell ref="A176:A178"/>
    <mergeCell ref="B176:B178"/>
    <mergeCell ref="C176:AA176"/>
    <mergeCell ref="AB176:AB178"/>
    <mergeCell ref="C177:C178"/>
    <mergeCell ref="D177:G178"/>
    <mergeCell ref="H177:H178"/>
    <mergeCell ref="I177:I178"/>
    <mergeCell ref="J177:K178"/>
    <mergeCell ref="L177:P177"/>
    <mergeCell ref="Q177:Q178"/>
    <mergeCell ref="R177:V177"/>
    <mergeCell ref="W177:W178"/>
    <mergeCell ref="X177:X178"/>
    <mergeCell ref="Y177:Y178"/>
    <mergeCell ref="Z177:AA177"/>
    <mergeCell ref="C170:AA170"/>
    <mergeCell ref="C171:AA171"/>
    <mergeCell ref="C172:AA172"/>
    <mergeCell ref="C174:D174"/>
    <mergeCell ref="E174:H174"/>
    <mergeCell ref="I174:J174"/>
    <mergeCell ref="K174:M174"/>
    <mergeCell ref="N174:O174"/>
    <mergeCell ref="Q174:V174"/>
    <mergeCell ref="W174:X174"/>
    <mergeCell ref="Z174:AA174"/>
    <mergeCell ref="D163:F163"/>
    <mergeCell ref="H163:I163"/>
    <mergeCell ref="D188:G188"/>
    <mergeCell ref="J188:K188"/>
    <mergeCell ref="D191:G191"/>
    <mergeCell ref="J191:K191"/>
    <mergeCell ref="D192:G192"/>
    <mergeCell ref="J192:K192"/>
    <mergeCell ref="D185:G185"/>
    <mergeCell ref="D186:G186"/>
    <mergeCell ref="J186:K186"/>
    <mergeCell ref="D187:G187"/>
    <mergeCell ref="J187:K187"/>
    <mergeCell ref="D182:G182"/>
    <mergeCell ref="J182:K182"/>
    <mergeCell ref="D183:G183"/>
    <mergeCell ref="J183:K183"/>
    <mergeCell ref="D184:G184"/>
    <mergeCell ref="D179:G179"/>
    <mergeCell ref="J179:K179"/>
    <mergeCell ref="D180:G180"/>
    <mergeCell ref="J180:K180"/>
    <mergeCell ref="D181:G181"/>
    <mergeCell ref="J181:K181"/>
    <mergeCell ref="C205:AA205"/>
    <mergeCell ref="C206:AA206"/>
    <mergeCell ref="C207:AA207"/>
    <mergeCell ref="C208:AA208"/>
    <mergeCell ref="C211:AA212"/>
    <mergeCell ref="I199:K199"/>
    <mergeCell ref="T200:Z200"/>
    <mergeCell ref="Q201:Z201"/>
    <mergeCell ref="C203:E203"/>
    <mergeCell ref="C204:AA204"/>
    <mergeCell ref="D196:G196"/>
    <mergeCell ref="J196:K196"/>
    <mergeCell ref="I197:K197"/>
    <mergeCell ref="B198:G198"/>
    <mergeCell ref="I198:K198"/>
    <mergeCell ref="D193:G193"/>
    <mergeCell ref="J193:K193"/>
    <mergeCell ref="D194:G194"/>
    <mergeCell ref="J194:K194"/>
    <mergeCell ref="D195:G195"/>
    <mergeCell ref="J195:K195"/>
    <mergeCell ref="B200:G200"/>
    <mergeCell ref="D223:F223"/>
    <mergeCell ref="H223:I223"/>
    <mergeCell ref="D224:F224"/>
    <mergeCell ref="H224:I224"/>
    <mergeCell ref="C225:AA225"/>
    <mergeCell ref="Z224:AB224"/>
    <mergeCell ref="O220:P220"/>
    <mergeCell ref="Q220:U220"/>
    <mergeCell ref="V220:W221"/>
    <mergeCell ref="X220:Z220"/>
    <mergeCell ref="O221:P221"/>
    <mergeCell ref="Q221:U221"/>
    <mergeCell ref="X221:Z221"/>
    <mergeCell ref="C214:AA215"/>
    <mergeCell ref="D218:F218"/>
    <mergeCell ref="H218:I218"/>
    <mergeCell ref="O218:P218"/>
    <mergeCell ref="Q218:U218"/>
    <mergeCell ref="V218:W219"/>
    <mergeCell ref="X218:Z218"/>
    <mergeCell ref="D219:F219"/>
    <mergeCell ref="H219:I219"/>
    <mergeCell ref="O219:P219"/>
    <mergeCell ref="Q219:U219"/>
    <mergeCell ref="X219:Z219"/>
    <mergeCell ref="A232:A234"/>
    <mergeCell ref="B232:B234"/>
    <mergeCell ref="C232:AA232"/>
    <mergeCell ref="AB232:AB234"/>
    <mergeCell ref="C233:C234"/>
    <mergeCell ref="D233:G234"/>
    <mergeCell ref="H233:H234"/>
    <mergeCell ref="I233:I234"/>
    <mergeCell ref="J233:K234"/>
    <mergeCell ref="L233:P233"/>
    <mergeCell ref="Q233:Q234"/>
    <mergeCell ref="R233:V233"/>
    <mergeCell ref="W233:W234"/>
    <mergeCell ref="X233:X234"/>
    <mergeCell ref="Y233:Y234"/>
    <mergeCell ref="Z233:AA233"/>
    <mergeCell ref="C226:AA226"/>
    <mergeCell ref="C227:AA227"/>
    <mergeCell ref="C228:AA228"/>
    <mergeCell ref="C230:D230"/>
    <mergeCell ref="E230:H230"/>
    <mergeCell ref="I230:J230"/>
    <mergeCell ref="K230:M230"/>
    <mergeCell ref="N230:O230"/>
    <mergeCell ref="Q230:V230"/>
    <mergeCell ref="W230:X230"/>
    <mergeCell ref="Z230:AA230"/>
    <mergeCell ref="D244:G244"/>
    <mergeCell ref="J244:K244"/>
    <mergeCell ref="D247:G247"/>
    <mergeCell ref="J247:K247"/>
    <mergeCell ref="D248:G248"/>
    <mergeCell ref="J248:K248"/>
    <mergeCell ref="D241:G241"/>
    <mergeCell ref="D242:G242"/>
    <mergeCell ref="J242:K242"/>
    <mergeCell ref="D243:G243"/>
    <mergeCell ref="J243:K243"/>
    <mergeCell ref="D238:G238"/>
    <mergeCell ref="J238:K238"/>
    <mergeCell ref="D239:G239"/>
    <mergeCell ref="J239:K239"/>
    <mergeCell ref="D240:G240"/>
    <mergeCell ref="D235:G235"/>
    <mergeCell ref="J235:K235"/>
    <mergeCell ref="D236:G236"/>
    <mergeCell ref="J236:K236"/>
    <mergeCell ref="D237:G237"/>
    <mergeCell ref="J237:K237"/>
    <mergeCell ref="J246:K246"/>
    <mergeCell ref="C261:AA261"/>
    <mergeCell ref="C262:AA262"/>
    <mergeCell ref="C263:AA263"/>
    <mergeCell ref="C264:AA264"/>
    <mergeCell ref="C267:AA268"/>
    <mergeCell ref="I255:K255"/>
    <mergeCell ref="T256:Z256"/>
    <mergeCell ref="Q257:Z257"/>
    <mergeCell ref="C259:E259"/>
    <mergeCell ref="C260:AA260"/>
    <mergeCell ref="D252:G252"/>
    <mergeCell ref="J252:K252"/>
    <mergeCell ref="I253:K253"/>
    <mergeCell ref="B254:G254"/>
    <mergeCell ref="I254:K254"/>
    <mergeCell ref="D249:G249"/>
    <mergeCell ref="J249:K249"/>
    <mergeCell ref="D250:G250"/>
    <mergeCell ref="J250:K250"/>
    <mergeCell ref="D251:G251"/>
    <mergeCell ref="J251:K251"/>
    <mergeCell ref="B256:G256"/>
    <mergeCell ref="D279:F279"/>
    <mergeCell ref="H279:I279"/>
    <mergeCell ref="D280:F280"/>
    <mergeCell ref="H280:I280"/>
    <mergeCell ref="C281:AA281"/>
    <mergeCell ref="Z280:AB280"/>
    <mergeCell ref="O276:P276"/>
    <mergeCell ref="Q276:U276"/>
    <mergeCell ref="V276:W277"/>
    <mergeCell ref="X276:Z276"/>
    <mergeCell ref="O277:P277"/>
    <mergeCell ref="Q277:U277"/>
    <mergeCell ref="X277:Z277"/>
    <mergeCell ref="C270:AA271"/>
    <mergeCell ref="D274:F274"/>
    <mergeCell ref="H274:I274"/>
    <mergeCell ref="O274:P274"/>
    <mergeCell ref="Q274:U274"/>
    <mergeCell ref="V274:W275"/>
    <mergeCell ref="X274:Z274"/>
    <mergeCell ref="D275:F275"/>
    <mergeCell ref="H275:I275"/>
    <mergeCell ref="O275:P275"/>
    <mergeCell ref="Q275:U275"/>
    <mergeCell ref="X275:Z275"/>
    <mergeCell ref="A288:A290"/>
    <mergeCell ref="B288:B290"/>
    <mergeCell ref="C288:AA288"/>
    <mergeCell ref="AB288:AB290"/>
    <mergeCell ref="C289:C290"/>
    <mergeCell ref="D289:G290"/>
    <mergeCell ref="H289:H290"/>
    <mergeCell ref="I289:I290"/>
    <mergeCell ref="J289:K290"/>
    <mergeCell ref="L289:P289"/>
    <mergeCell ref="Q289:Q290"/>
    <mergeCell ref="R289:V289"/>
    <mergeCell ref="W289:W290"/>
    <mergeCell ref="X289:X290"/>
    <mergeCell ref="Y289:Y290"/>
    <mergeCell ref="Z289:AA289"/>
    <mergeCell ref="C282:AA282"/>
    <mergeCell ref="C283:AA283"/>
    <mergeCell ref="C284:AA284"/>
    <mergeCell ref="C286:D286"/>
    <mergeCell ref="E286:H286"/>
    <mergeCell ref="I286:J286"/>
    <mergeCell ref="K286:M286"/>
    <mergeCell ref="N286:O286"/>
    <mergeCell ref="Q286:V286"/>
    <mergeCell ref="W286:X286"/>
    <mergeCell ref="Z286:AA286"/>
    <mergeCell ref="D300:G300"/>
    <mergeCell ref="J300:K300"/>
    <mergeCell ref="D303:G303"/>
    <mergeCell ref="J303:K303"/>
    <mergeCell ref="D304:G304"/>
    <mergeCell ref="J304:K304"/>
    <mergeCell ref="D297:G297"/>
    <mergeCell ref="D298:G298"/>
    <mergeCell ref="J298:K298"/>
    <mergeCell ref="D299:G299"/>
    <mergeCell ref="J299:K299"/>
    <mergeCell ref="D294:G294"/>
    <mergeCell ref="J294:K294"/>
    <mergeCell ref="D295:G295"/>
    <mergeCell ref="J295:K295"/>
    <mergeCell ref="D296:G296"/>
    <mergeCell ref="D291:G291"/>
    <mergeCell ref="J291:K291"/>
    <mergeCell ref="D292:G292"/>
    <mergeCell ref="J292:K292"/>
    <mergeCell ref="D293:G293"/>
    <mergeCell ref="J293:K293"/>
    <mergeCell ref="J296:K296"/>
    <mergeCell ref="J297:K297"/>
    <mergeCell ref="J301:K301"/>
    <mergeCell ref="J302:K302"/>
    <mergeCell ref="C317:AA317"/>
    <mergeCell ref="C318:AA318"/>
    <mergeCell ref="C319:AA319"/>
    <mergeCell ref="C320:AA320"/>
    <mergeCell ref="C323:AA324"/>
    <mergeCell ref="I311:K311"/>
    <mergeCell ref="T312:Z312"/>
    <mergeCell ref="Q313:Z313"/>
    <mergeCell ref="C315:E315"/>
    <mergeCell ref="C316:AA316"/>
    <mergeCell ref="D308:G308"/>
    <mergeCell ref="J308:K308"/>
    <mergeCell ref="I309:K309"/>
    <mergeCell ref="B310:G310"/>
    <mergeCell ref="I310:K310"/>
    <mergeCell ref="D305:G305"/>
    <mergeCell ref="J305:K305"/>
    <mergeCell ref="D306:G306"/>
    <mergeCell ref="J306:K306"/>
    <mergeCell ref="D307:G307"/>
    <mergeCell ref="J307:K307"/>
    <mergeCell ref="B312:G312"/>
    <mergeCell ref="D335:F335"/>
    <mergeCell ref="H335:I335"/>
    <mergeCell ref="D336:F336"/>
    <mergeCell ref="H336:I336"/>
    <mergeCell ref="C337:AA337"/>
    <mergeCell ref="Z336:AB336"/>
    <mergeCell ref="O332:P332"/>
    <mergeCell ref="Q332:U332"/>
    <mergeCell ref="V332:W333"/>
    <mergeCell ref="X332:Z332"/>
    <mergeCell ref="O333:P333"/>
    <mergeCell ref="Q333:U333"/>
    <mergeCell ref="X333:Z333"/>
    <mergeCell ref="C326:AA327"/>
    <mergeCell ref="D330:F330"/>
    <mergeCell ref="H330:I330"/>
    <mergeCell ref="O330:P330"/>
    <mergeCell ref="Q330:U330"/>
    <mergeCell ref="V330:W331"/>
    <mergeCell ref="X330:Z330"/>
    <mergeCell ref="D331:F331"/>
    <mergeCell ref="H331:I331"/>
    <mergeCell ref="O331:P331"/>
    <mergeCell ref="Q331:U331"/>
    <mergeCell ref="X331:Z331"/>
    <mergeCell ref="A344:A346"/>
    <mergeCell ref="B344:B346"/>
    <mergeCell ref="C344:AA344"/>
    <mergeCell ref="AB344:AB346"/>
    <mergeCell ref="C345:C346"/>
    <mergeCell ref="D345:G346"/>
    <mergeCell ref="H345:H346"/>
    <mergeCell ref="I345:I346"/>
    <mergeCell ref="J345:K346"/>
    <mergeCell ref="L345:P345"/>
    <mergeCell ref="Q345:Q346"/>
    <mergeCell ref="R345:V345"/>
    <mergeCell ref="W345:W346"/>
    <mergeCell ref="X345:X346"/>
    <mergeCell ref="Y345:Y346"/>
    <mergeCell ref="Z345:AA345"/>
    <mergeCell ref="C338:AA338"/>
    <mergeCell ref="C339:AA339"/>
    <mergeCell ref="C340:AA340"/>
    <mergeCell ref="C342:D342"/>
    <mergeCell ref="E342:H342"/>
    <mergeCell ref="I342:J342"/>
    <mergeCell ref="K342:M342"/>
    <mergeCell ref="N342:O342"/>
    <mergeCell ref="Q342:V342"/>
    <mergeCell ref="W342:X342"/>
    <mergeCell ref="Z342:AA342"/>
    <mergeCell ref="D356:G356"/>
    <mergeCell ref="J356:K356"/>
    <mergeCell ref="D359:G359"/>
    <mergeCell ref="J359:K359"/>
    <mergeCell ref="D360:G360"/>
    <mergeCell ref="J360:K360"/>
    <mergeCell ref="D353:G353"/>
    <mergeCell ref="D354:G354"/>
    <mergeCell ref="J354:K354"/>
    <mergeCell ref="D355:G355"/>
    <mergeCell ref="J355:K355"/>
    <mergeCell ref="D350:G350"/>
    <mergeCell ref="J350:K350"/>
    <mergeCell ref="D351:G351"/>
    <mergeCell ref="J351:K351"/>
    <mergeCell ref="D352:G352"/>
    <mergeCell ref="D347:G347"/>
    <mergeCell ref="J347:K347"/>
    <mergeCell ref="D348:G348"/>
    <mergeCell ref="J348:K348"/>
    <mergeCell ref="D349:G349"/>
    <mergeCell ref="J349:K349"/>
    <mergeCell ref="J352:K352"/>
    <mergeCell ref="J353:K353"/>
    <mergeCell ref="J357:K357"/>
    <mergeCell ref="J358:K358"/>
    <mergeCell ref="C373:AA373"/>
    <mergeCell ref="C374:AA374"/>
    <mergeCell ref="C375:AA375"/>
    <mergeCell ref="C376:AA376"/>
    <mergeCell ref="C379:AA380"/>
    <mergeCell ref="I367:K367"/>
    <mergeCell ref="T368:Z368"/>
    <mergeCell ref="Q369:Z369"/>
    <mergeCell ref="C371:E371"/>
    <mergeCell ref="C372:AA372"/>
    <mergeCell ref="D364:G364"/>
    <mergeCell ref="J364:K364"/>
    <mergeCell ref="I365:K365"/>
    <mergeCell ref="B366:G366"/>
    <mergeCell ref="I366:K366"/>
    <mergeCell ref="D361:G361"/>
    <mergeCell ref="J361:K361"/>
    <mergeCell ref="D362:G362"/>
    <mergeCell ref="J362:K362"/>
    <mergeCell ref="D363:G363"/>
    <mergeCell ref="J363:K363"/>
    <mergeCell ref="B368:G368"/>
    <mergeCell ref="O388:P388"/>
    <mergeCell ref="Q388:U388"/>
    <mergeCell ref="V388:W389"/>
    <mergeCell ref="X388:Z388"/>
    <mergeCell ref="O389:P389"/>
    <mergeCell ref="Q389:U389"/>
    <mergeCell ref="X389:Z389"/>
    <mergeCell ref="C382:AA383"/>
    <mergeCell ref="D386:F386"/>
    <mergeCell ref="H386:I386"/>
    <mergeCell ref="O386:P386"/>
    <mergeCell ref="Q386:U386"/>
    <mergeCell ref="V386:W387"/>
    <mergeCell ref="X386:Z386"/>
    <mergeCell ref="D387:F387"/>
    <mergeCell ref="H387:I387"/>
    <mergeCell ref="O387:P387"/>
    <mergeCell ref="Q387:U387"/>
    <mergeCell ref="X387:Z387"/>
    <mergeCell ref="C394:AA394"/>
    <mergeCell ref="C395:AA395"/>
    <mergeCell ref="C396:AA396"/>
    <mergeCell ref="C398:D398"/>
    <mergeCell ref="E398:H398"/>
    <mergeCell ref="I398:J398"/>
    <mergeCell ref="K398:M398"/>
    <mergeCell ref="N398:O398"/>
    <mergeCell ref="Q398:V398"/>
    <mergeCell ref="W398:X398"/>
    <mergeCell ref="Z398:AA398"/>
    <mergeCell ref="D391:F391"/>
    <mergeCell ref="H391:I391"/>
    <mergeCell ref="D392:F392"/>
    <mergeCell ref="H392:I392"/>
    <mergeCell ref="C393:AA393"/>
    <mergeCell ref="Z392:AB392"/>
    <mergeCell ref="D406:G406"/>
    <mergeCell ref="J406:K406"/>
    <mergeCell ref="D407:G407"/>
    <mergeCell ref="J407:K407"/>
    <mergeCell ref="D408:G408"/>
    <mergeCell ref="D403:G403"/>
    <mergeCell ref="J403:K403"/>
    <mergeCell ref="D404:G404"/>
    <mergeCell ref="J404:K404"/>
    <mergeCell ref="D405:G405"/>
    <mergeCell ref="J405:K405"/>
    <mergeCell ref="A400:A402"/>
    <mergeCell ref="B400:B402"/>
    <mergeCell ref="C400:AA400"/>
    <mergeCell ref="AB400:AB402"/>
    <mergeCell ref="C401:C402"/>
    <mergeCell ref="D401:G402"/>
    <mergeCell ref="H401:H402"/>
    <mergeCell ref="I401:I402"/>
    <mergeCell ref="J401:K402"/>
    <mergeCell ref="L401:P401"/>
    <mergeCell ref="Q401:Q402"/>
    <mergeCell ref="R401:V401"/>
    <mergeCell ref="W401:W402"/>
    <mergeCell ref="X401:X402"/>
    <mergeCell ref="Y401:Y402"/>
    <mergeCell ref="Z401:AA401"/>
    <mergeCell ref="J408:K408"/>
    <mergeCell ref="B422:G422"/>
    <mergeCell ref="I422:K422"/>
    <mergeCell ref="D417:G417"/>
    <mergeCell ref="J417:K417"/>
    <mergeCell ref="D418:G418"/>
    <mergeCell ref="J418:K418"/>
    <mergeCell ref="D419:G419"/>
    <mergeCell ref="J419:K419"/>
    <mergeCell ref="D412:G412"/>
    <mergeCell ref="J412:K412"/>
    <mergeCell ref="D415:G415"/>
    <mergeCell ref="J415:K415"/>
    <mergeCell ref="D416:G416"/>
    <mergeCell ref="J416:K416"/>
    <mergeCell ref="D409:G409"/>
    <mergeCell ref="D410:G410"/>
    <mergeCell ref="J410:K410"/>
    <mergeCell ref="D411:G411"/>
    <mergeCell ref="J411:K411"/>
    <mergeCell ref="J409:K409"/>
    <mergeCell ref="J413:K413"/>
    <mergeCell ref="J414:K414"/>
    <mergeCell ref="C449:AA449"/>
    <mergeCell ref="Z448:AB448"/>
    <mergeCell ref="O444:P444"/>
    <mergeCell ref="Q444:U444"/>
    <mergeCell ref="V444:W445"/>
    <mergeCell ref="X444:Z444"/>
    <mergeCell ref="O445:P445"/>
    <mergeCell ref="Q445:U445"/>
    <mergeCell ref="X445:Z445"/>
    <mergeCell ref="C438:AA439"/>
    <mergeCell ref="D442:F442"/>
    <mergeCell ref="H442:I442"/>
    <mergeCell ref="O442:P442"/>
    <mergeCell ref="Q442:U442"/>
    <mergeCell ref="V442:W443"/>
    <mergeCell ref="X442:Z442"/>
    <mergeCell ref="D443:F443"/>
    <mergeCell ref="H443:I443"/>
    <mergeCell ref="O443:P443"/>
    <mergeCell ref="Q443:U443"/>
    <mergeCell ref="X443:Z443"/>
    <mergeCell ref="A456:A458"/>
    <mergeCell ref="B456:B458"/>
    <mergeCell ref="C456:AA456"/>
    <mergeCell ref="AB456:AB458"/>
    <mergeCell ref="C457:C458"/>
    <mergeCell ref="D457:G458"/>
    <mergeCell ref="H457:H458"/>
    <mergeCell ref="I457:I458"/>
    <mergeCell ref="J457:K458"/>
    <mergeCell ref="L457:P457"/>
    <mergeCell ref="Q457:Q458"/>
    <mergeCell ref="R457:V457"/>
    <mergeCell ref="W457:W458"/>
    <mergeCell ref="X457:X458"/>
    <mergeCell ref="Y457:Y458"/>
    <mergeCell ref="Z457:AA457"/>
    <mergeCell ref="C450:AA450"/>
    <mergeCell ref="C451:AA451"/>
    <mergeCell ref="C452:AA452"/>
    <mergeCell ref="C454:D454"/>
    <mergeCell ref="E454:H454"/>
    <mergeCell ref="I454:J454"/>
    <mergeCell ref="K454:M454"/>
    <mergeCell ref="N454:O454"/>
    <mergeCell ref="Q454:V454"/>
    <mergeCell ref="W454:X454"/>
    <mergeCell ref="Z454:AA454"/>
    <mergeCell ref="D471:G471"/>
    <mergeCell ref="J471:K471"/>
    <mergeCell ref="D472:G472"/>
    <mergeCell ref="J472:K472"/>
    <mergeCell ref="D465:G465"/>
    <mergeCell ref="D466:G466"/>
    <mergeCell ref="J466:K466"/>
    <mergeCell ref="D467:G467"/>
    <mergeCell ref="J467:K467"/>
    <mergeCell ref="D462:G462"/>
    <mergeCell ref="J462:K462"/>
    <mergeCell ref="D463:G463"/>
    <mergeCell ref="J463:K463"/>
    <mergeCell ref="D464:G464"/>
    <mergeCell ref="D459:G459"/>
    <mergeCell ref="J459:K459"/>
    <mergeCell ref="D460:G460"/>
    <mergeCell ref="J460:K460"/>
    <mergeCell ref="D461:G461"/>
    <mergeCell ref="J461:K461"/>
    <mergeCell ref="D470:G470"/>
    <mergeCell ref="J464:K464"/>
    <mergeCell ref="J465:K465"/>
    <mergeCell ref="J469:K469"/>
    <mergeCell ref="J470:K470"/>
    <mergeCell ref="C485:AA485"/>
    <mergeCell ref="C486:AA486"/>
    <mergeCell ref="C487:AA487"/>
    <mergeCell ref="C488:AA488"/>
    <mergeCell ref="C491:AA492"/>
    <mergeCell ref="I479:K479"/>
    <mergeCell ref="T480:Z480"/>
    <mergeCell ref="Q481:Z481"/>
    <mergeCell ref="C483:E483"/>
    <mergeCell ref="C484:AA484"/>
    <mergeCell ref="D476:G476"/>
    <mergeCell ref="J476:K476"/>
    <mergeCell ref="I477:K477"/>
    <mergeCell ref="B478:G478"/>
    <mergeCell ref="I478:K478"/>
    <mergeCell ref="D473:G473"/>
    <mergeCell ref="J473:K473"/>
    <mergeCell ref="D474:G474"/>
    <mergeCell ref="J474:K474"/>
    <mergeCell ref="D475:G475"/>
    <mergeCell ref="J475:K475"/>
    <mergeCell ref="D503:F503"/>
    <mergeCell ref="H503:I503"/>
    <mergeCell ref="D504:F504"/>
    <mergeCell ref="H504:I504"/>
    <mergeCell ref="C505:AA505"/>
    <mergeCell ref="Z504:AB504"/>
    <mergeCell ref="O500:P500"/>
    <mergeCell ref="Q500:U500"/>
    <mergeCell ref="V500:W501"/>
    <mergeCell ref="X500:Z500"/>
    <mergeCell ref="O501:P501"/>
    <mergeCell ref="Q501:U501"/>
    <mergeCell ref="X501:Z501"/>
    <mergeCell ref="C494:AA495"/>
    <mergeCell ref="D498:F498"/>
    <mergeCell ref="H498:I498"/>
    <mergeCell ref="O498:P498"/>
    <mergeCell ref="Q498:U498"/>
    <mergeCell ref="V498:W499"/>
    <mergeCell ref="X498:Z498"/>
    <mergeCell ref="D499:F499"/>
    <mergeCell ref="H499:I499"/>
    <mergeCell ref="O499:P499"/>
    <mergeCell ref="Q499:U499"/>
    <mergeCell ref="X499:Z499"/>
    <mergeCell ref="A512:A514"/>
    <mergeCell ref="B512:B514"/>
    <mergeCell ref="C512:AA512"/>
    <mergeCell ref="AB512:AB514"/>
    <mergeCell ref="C513:C514"/>
    <mergeCell ref="D513:G514"/>
    <mergeCell ref="H513:H514"/>
    <mergeCell ref="I513:I514"/>
    <mergeCell ref="J513:K514"/>
    <mergeCell ref="L513:P513"/>
    <mergeCell ref="Q513:Q514"/>
    <mergeCell ref="R513:V513"/>
    <mergeCell ref="W513:W514"/>
    <mergeCell ref="X513:X514"/>
    <mergeCell ref="Y513:Y514"/>
    <mergeCell ref="Z513:AA513"/>
    <mergeCell ref="C506:AA506"/>
    <mergeCell ref="C507:AA507"/>
    <mergeCell ref="C508:AA508"/>
    <mergeCell ref="C510:D510"/>
    <mergeCell ref="E510:H510"/>
    <mergeCell ref="I510:J510"/>
    <mergeCell ref="K510:M510"/>
    <mergeCell ref="N510:O510"/>
    <mergeCell ref="Q510:V510"/>
    <mergeCell ref="W510:X510"/>
    <mergeCell ref="Z510:AA510"/>
    <mergeCell ref="D524:G524"/>
    <mergeCell ref="J524:K524"/>
    <mergeCell ref="D527:G527"/>
    <mergeCell ref="J527:K527"/>
    <mergeCell ref="D528:G528"/>
    <mergeCell ref="J528:K528"/>
    <mergeCell ref="D521:G521"/>
    <mergeCell ref="D522:G522"/>
    <mergeCell ref="J522:K522"/>
    <mergeCell ref="D523:G523"/>
    <mergeCell ref="J523:K523"/>
    <mergeCell ref="D518:G518"/>
    <mergeCell ref="J518:K518"/>
    <mergeCell ref="D519:G519"/>
    <mergeCell ref="J519:K519"/>
    <mergeCell ref="D520:G520"/>
    <mergeCell ref="D515:G515"/>
    <mergeCell ref="J515:K515"/>
    <mergeCell ref="D516:G516"/>
    <mergeCell ref="J516:K516"/>
    <mergeCell ref="D517:G517"/>
    <mergeCell ref="J517:K517"/>
    <mergeCell ref="D525:G525"/>
    <mergeCell ref="D526:G526"/>
    <mergeCell ref="J520:K520"/>
    <mergeCell ref="J521:K521"/>
    <mergeCell ref="J525:K525"/>
    <mergeCell ref="J526:K526"/>
    <mergeCell ref="C541:AA541"/>
    <mergeCell ref="C542:AA542"/>
    <mergeCell ref="C543:AA543"/>
    <mergeCell ref="C544:AA544"/>
    <mergeCell ref="C547:AA548"/>
    <mergeCell ref="I535:K535"/>
    <mergeCell ref="T536:Z536"/>
    <mergeCell ref="Q537:Z537"/>
    <mergeCell ref="C539:E539"/>
    <mergeCell ref="C540:AA540"/>
    <mergeCell ref="D532:G532"/>
    <mergeCell ref="J532:K532"/>
    <mergeCell ref="I533:K533"/>
    <mergeCell ref="B534:G534"/>
    <mergeCell ref="I534:K534"/>
    <mergeCell ref="D529:G529"/>
    <mergeCell ref="J529:K529"/>
    <mergeCell ref="D530:G530"/>
    <mergeCell ref="J530:K530"/>
    <mergeCell ref="D531:G531"/>
    <mergeCell ref="J531:K531"/>
    <mergeCell ref="B535:G535"/>
    <mergeCell ref="D559:F559"/>
    <mergeCell ref="H559:I559"/>
    <mergeCell ref="D560:F560"/>
    <mergeCell ref="H560:I560"/>
    <mergeCell ref="C561:AA561"/>
    <mergeCell ref="Z560:AB560"/>
    <mergeCell ref="O556:P556"/>
    <mergeCell ref="Q556:U556"/>
    <mergeCell ref="V556:W557"/>
    <mergeCell ref="X556:Z556"/>
    <mergeCell ref="O557:P557"/>
    <mergeCell ref="Q557:U557"/>
    <mergeCell ref="X557:Z557"/>
    <mergeCell ref="C550:AA551"/>
    <mergeCell ref="D554:F554"/>
    <mergeCell ref="H554:I554"/>
    <mergeCell ref="O554:P554"/>
    <mergeCell ref="Q554:U554"/>
    <mergeCell ref="V554:W555"/>
    <mergeCell ref="X554:Z554"/>
    <mergeCell ref="D555:F555"/>
    <mergeCell ref="H555:I555"/>
    <mergeCell ref="O555:P555"/>
    <mergeCell ref="Q555:U555"/>
    <mergeCell ref="X555:Z555"/>
    <mergeCell ref="A568:A570"/>
    <mergeCell ref="B568:B570"/>
    <mergeCell ref="C568:AA568"/>
    <mergeCell ref="AB568:AB570"/>
    <mergeCell ref="C569:C570"/>
    <mergeCell ref="D569:G570"/>
    <mergeCell ref="H569:H570"/>
    <mergeCell ref="I569:I570"/>
    <mergeCell ref="J569:K570"/>
    <mergeCell ref="L569:P569"/>
    <mergeCell ref="Q569:Q570"/>
    <mergeCell ref="R569:V569"/>
    <mergeCell ref="W569:W570"/>
    <mergeCell ref="X569:X570"/>
    <mergeCell ref="Y569:Y570"/>
    <mergeCell ref="Z569:AA569"/>
    <mergeCell ref="C562:AA562"/>
    <mergeCell ref="C563:AA563"/>
    <mergeCell ref="C564:AA564"/>
    <mergeCell ref="C566:D566"/>
    <mergeCell ref="E566:H566"/>
    <mergeCell ref="I566:J566"/>
    <mergeCell ref="K566:M566"/>
    <mergeCell ref="N566:O566"/>
    <mergeCell ref="Q566:V566"/>
    <mergeCell ref="W566:X566"/>
    <mergeCell ref="Z566:AA566"/>
    <mergeCell ref="D580:G580"/>
    <mergeCell ref="J580:K580"/>
    <mergeCell ref="D583:G583"/>
    <mergeCell ref="J583:K583"/>
    <mergeCell ref="D584:G584"/>
    <mergeCell ref="J584:K584"/>
    <mergeCell ref="D577:G577"/>
    <mergeCell ref="D578:G578"/>
    <mergeCell ref="J578:K578"/>
    <mergeCell ref="D579:G579"/>
    <mergeCell ref="J579:K579"/>
    <mergeCell ref="D574:G574"/>
    <mergeCell ref="J574:K574"/>
    <mergeCell ref="D575:G575"/>
    <mergeCell ref="J575:K575"/>
    <mergeCell ref="D576:G576"/>
    <mergeCell ref="D571:G571"/>
    <mergeCell ref="J571:K571"/>
    <mergeCell ref="D572:G572"/>
    <mergeCell ref="J572:K572"/>
    <mergeCell ref="D573:G573"/>
    <mergeCell ref="J573:K573"/>
    <mergeCell ref="D581:G581"/>
    <mergeCell ref="D582:G582"/>
    <mergeCell ref="J576:K576"/>
    <mergeCell ref="J577:K577"/>
    <mergeCell ref="J581:K581"/>
    <mergeCell ref="J582:K582"/>
    <mergeCell ref="C597:AA597"/>
    <mergeCell ref="C598:AA598"/>
    <mergeCell ref="C599:AA599"/>
    <mergeCell ref="C600:AA600"/>
    <mergeCell ref="C603:AA604"/>
    <mergeCell ref="I591:K591"/>
    <mergeCell ref="T592:Z592"/>
    <mergeCell ref="Q593:Z593"/>
    <mergeCell ref="C595:E595"/>
    <mergeCell ref="C596:AA596"/>
    <mergeCell ref="D588:G588"/>
    <mergeCell ref="J588:K588"/>
    <mergeCell ref="I589:K589"/>
    <mergeCell ref="B590:G590"/>
    <mergeCell ref="I590:K590"/>
    <mergeCell ref="D585:G585"/>
    <mergeCell ref="J585:K585"/>
    <mergeCell ref="D586:G586"/>
    <mergeCell ref="J586:K586"/>
    <mergeCell ref="D587:G587"/>
    <mergeCell ref="J587:K587"/>
    <mergeCell ref="D615:F615"/>
    <mergeCell ref="H615:I615"/>
    <mergeCell ref="D616:F616"/>
    <mergeCell ref="H616:I616"/>
    <mergeCell ref="C617:AA617"/>
    <mergeCell ref="Z616:AB616"/>
    <mergeCell ref="O612:P612"/>
    <mergeCell ref="Q612:U612"/>
    <mergeCell ref="V612:W613"/>
    <mergeCell ref="X612:Z612"/>
    <mergeCell ref="O613:P613"/>
    <mergeCell ref="Q613:U613"/>
    <mergeCell ref="X613:Z613"/>
    <mergeCell ref="C606:AA607"/>
    <mergeCell ref="D610:F610"/>
    <mergeCell ref="H610:I610"/>
    <mergeCell ref="O610:P610"/>
    <mergeCell ref="Q610:U610"/>
    <mergeCell ref="V610:W611"/>
    <mergeCell ref="X610:Z610"/>
    <mergeCell ref="D611:F611"/>
    <mergeCell ref="H611:I611"/>
    <mergeCell ref="O611:P611"/>
    <mergeCell ref="Q611:U611"/>
    <mergeCell ref="X611:Z611"/>
    <mergeCell ref="A624:A626"/>
    <mergeCell ref="B624:B626"/>
    <mergeCell ref="C624:AA624"/>
    <mergeCell ref="AB624:AB626"/>
    <mergeCell ref="C625:C626"/>
    <mergeCell ref="D625:G626"/>
    <mergeCell ref="H625:H626"/>
    <mergeCell ref="I625:I626"/>
    <mergeCell ref="J625:K626"/>
    <mergeCell ref="L625:P625"/>
    <mergeCell ref="Q625:Q626"/>
    <mergeCell ref="R625:V625"/>
    <mergeCell ref="W625:W626"/>
    <mergeCell ref="X625:X626"/>
    <mergeCell ref="Y625:Y626"/>
    <mergeCell ref="Z625:AA625"/>
    <mergeCell ref="C618:AA618"/>
    <mergeCell ref="C619:AA619"/>
    <mergeCell ref="C620:AA620"/>
    <mergeCell ref="C622:D622"/>
    <mergeCell ref="E622:H622"/>
    <mergeCell ref="I622:J622"/>
    <mergeCell ref="K622:M622"/>
    <mergeCell ref="N622:O622"/>
    <mergeCell ref="Q622:V622"/>
    <mergeCell ref="W622:X622"/>
    <mergeCell ref="Z622:AA622"/>
    <mergeCell ref="D636:G636"/>
    <mergeCell ref="J636:K636"/>
    <mergeCell ref="D639:G639"/>
    <mergeCell ref="J639:K639"/>
    <mergeCell ref="D640:G640"/>
    <mergeCell ref="J640:K640"/>
    <mergeCell ref="D633:G633"/>
    <mergeCell ref="D634:G634"/>
    <mergeCell ref="J634:K634"/>
    <mergeCell ref="D635:G635"/>
    <mergeCell ref="J635:K635"/>
    <mergeCell ref="D630:G630"/>
    <mergeCell ref="J630:K630"/>
    <mergeCell ref="D631:G631"/>
    <mergeCell ref="J631:K631"/>
    <mergeCell ref="D632:G632"/>
    <mergeCell ref="D627:G627"/>
    <mergeCell ref="J627:K627"/>
    <mergeCell ref="D628:G628"/>
    <mergeCell ref="J628:K628"/>
    <mergeCell ref="D629:G629"/>
    <mergeCell ref="J629:K629"/>
    <mergeCell ref="D637:G637"/>
    <mergeCell ref="D638:G638"/>
    <mergeCell ref="J632:K632"/>
    <mergeCell ref="J633:K633"/>
    <mergeCell ref="J637:K637"/>
    <mergeCell ref="J638:K638"/>
    <mergeCell ref="C653:AA653"/>
    <mergeCell ref="C654:AA654"/>
    <mergeCell ref="C655:AA655"/>
    <mergeCell ref="C656:AA656"/>
    <mergeCell ref="C659:AA660"/>
    <mergeCell ref="I647:K647"/>
    <mergeCell ref="T648:Z648"/>
    <mergeCell ref="Q649:Z649"/>
    <mergeCell ref="C651:E651"/>
    <mergeCell ref="C652:AA652"/>
    <mergeCell ref="D644:G644"/>
    <mergeCell ref="J644:K644"/>
    <mergeCell ref="I645:K645"/>
    <mergeCell ref="B646:G646"/>
    <mergeCell ref="I646:K646"/>
    <mergeCell ref="D641:G641"/>
    <mergeCell ref="J641:K641"/>
    <mergeCell ref="D642:G642"/>
    <mergeCell ref="J642:K642"/>
    <mergeCell ref="D643:G643"/>
    <mergeCell ref="J643:K643"/>
    <mergeCell ref="D671:F671"/>
    <mergeCell ref="H671:I671"/>
    <mergeCell ref="D672:F672"/>
    <mergeCell ref="H672:I672"/>
    <mergeCell ref="C673:AA673"/>
    <mergeCell ref="Z672:AB672"/>
    <mergeCell ref="O668:P668"/>
    <mergeCell ref="Q668:U668"/>
    <mergeCell ref="V668:W669"/>
    <mergeCell ref="X668:Z668"/>
    <mergeCell ref="O669:P669"/>
    <mergeCell ref="Q669:U669"/>
    <mergeCell ref="X669:Z669"/>
    <mergeCell ref="C662:AA663"/>
    <mergeCell ref="D666:F666"/>
    <mergeCell ref="H666:I666"/>
    <mergeCell ref="O666:P666"/>
    <mergeCell ref="Q666:U666"/>
    <mergeCell ref="V666:W667"/>
    <mergeCell ref="X666:Z666"/>
    <mergeCell ref="D667:F667"/>
    <mergeCell ref="H667:I667"/>
    <mergeCell ref="O667:P667"/>
    <mergeCell ref="Q667:U667"/>
    <mergeCell ref="X667:Z667"/>
    <mergeCell ref="A680:A682"/>
    <mergeCell ref="B680:B682"/>
    <mergeCell ref="C680:AA680"/>
    <mergeCell ref="AB680:AB682"/>
    <mergeCell ref="C681:C682"/>
    <mergeCell ref="D681:G682"/>
    <mergeCell ref="H681:H682"/>
    <mergeCell ref="I681:I682"/>
    <mergeCell ref="J681:K682"/>
    <mergeCell ref="L681:P681"/>
    <mergeCell ref="Q681:Q682"/>
    <mergeCell ref="R681:V681"/>
    <mergeCell ref="W681:W682"/>
    <mergeCell ref="X681:X682"/>
    <mergeCell ref="Y681:Y682"/>
    <mergeCell ref="Z681:AA681"/>
    <mergeCell ref="C674:AA674"/>
    <mergeCell ref="C675:AA675"/>
    <mergeCell ref="C676:AA676"/>
    <mergeCell ref="C678:D678"/>
    <mergeCell ref="E678:H678"/>
    <mergeCell ref="I678:J678"/>
    <mergeCell ref="K678:M678"/>
    <mergeCell ref="N678:O678"/>
    <mergeCell ref="Q678:V678"/>
    <mergeCell ref="W678:X678"/>
    <mergeCell ref="Z678:AA678"/>
    <mergeCell ref="D692:G692"/>
    <mergeCell ref="J692:K692"/>
    <mergeCell ref="D695:G695"/>
    <mergeCell ref="J695:K695"/>
    <mergeCell ref="D696:G696"/>
    <mergeCell ref="J696:K696"/>
    <mergeCell ref="D689:G689"/>
    <mergeCell ref="D690:G690"/>
    <mergeCell ref="J690:K690"/>
    <mergeCell ref="D691:G691"/>
    <mergeCell ref="J691:K691"/>
    <mergeCell ref="D686:G686"/>
    <mergeCell ref="J686:K686"/>
    <mergeCell ref="D687:G687"/>
    <mergeCell ref="J687:K687"/>
    <mergeCell ref="D688:G688"/>
    <mergeCell ref="D683:G683"/>
    <mergeCell ref="J683:K683"/>
    <mergeCell ref="D684:G684"/>
    <mergeCell ref="J684:K684"/>
    <mergeCell ref="D685:G685"/>
    <mergeCell ref="J685:K685"/>
    <mergeCell ref="D693:G693"/>
    <mergeCell ref="D694:G694"/>
    <mergeCell ref="J688:K688"/>
    <mergeCell ref="J689:K689"/>
    <mergeCell ref="J693:K693"/>
    <mergeCell ref="J694:K694"/>
    <mergeCell ref="C709:AA709"/>
    <mergeCell ref="C710:AA710"/>
    <mergeCell ref="C711:AA711"/>
    <mergeCell ref="C712:AA712"/>
    <mergeCell ref="C715:AA716"/>
    <mergeCell ref="I703:K703"/>
    <mergeCell ref="T704:Z704"/>
    <mergeCell ref="Q705:Z705"/>
    <mergeCell ref="C707:E707"/>
    <mergeCell ref="C708:AA708"/>
    <mergeCell ref="D700:G700"/>
    <mergeCell ref="J700:K700"/>
    <mergeCell ref="I701:K701"/>
    <mergeCell ref="B702:G702"/>
    <mergeCell ref="I702:K702"/>
    <mergeCell ref="D697:G697"/>
    <mergeCell ref="J697:K697"/>
    <mergeCell ref="D698:G698"/>
    <mergeCell ref="J698:K698"/>
    <mergeCell ref="D699:G699"/>
    <mergeCell ref="J699:K699"/>
    <mergeCell ref="D727:F727"/>
    <mergeCell ref="H727:I727"/>
    <mergeCell ref="D728:F728"/>
    <mergeCell ref="H728:I728"/>
    <mergeCell ref="C729:AA729"/>
    <mergeCell ref="Z728:AB728"/>
    <mergeCell ref="O724:P724"/>
    <mergeCell ref="Q724:U724"/>
    <mergeCell ref="V724:W725"/>
    <mergeCell ref="X724:Z724"/>
    <mergeCell ref="O725:P725"/>
    <mergeCell ref="Q725:U725"/>
    <mergeCell ref="X725:Z725"/>
    <mergeCell ref="C718:AA719"/>
    <mergeCell ref="D722:F722"/>
    <mergeCell ref="H722:I722"/>
    <mergeCell ref="O722:P722"/>
    <mergeCell ref="Q722:U722"/>
    <mergeCell ref="V722:W723"/>
    <mergeCell ref="X722:Z722"/>
    <mergeCell ref="D723:F723"/>
    <mergeCell ref="H723:I723"/>
    <mergeCell ref="O723:P723"/>
    <mergeCell ref="Q723:U723"/>
    <mergeCell ref="X723:Z723"/>
    <mergeCell ref="A736:A738"/>
    <mergeCell ref="B736:B738"/>
    <mergeCell ref="C736:AA736"/>
    <mergeCell ref="AB736:AB738"/>
    <mergeCell ref="C737:C738"/>
    <mergeCell ref="D737:G738"/>
    <mergeCell ref="H737:H738"/>
    <mergeCell ref="I737:I738"/>
    <mergeCell ref="J737:K738"/>
    <mergeCell ref="L737:P737"/>
    <mergeCell ref="Q737:Q738"/>
    <mergeCell ref="R737:V737"/>
    <mergeCell ref="W737:W738"/>
    <mergeCell ref="X737:X738"/>
    <mergeCell ref="Y737:Y738"/>
    <mergeCell ref="Z737:AA737"/>
    <mergeCell ref="C730:AA730"/>
    <mergeCell ref="C731:AA731"/>
    <mergeCell ref="C732:AA732"/>
    <mergeCell ref="C734:D734"/>
    <mergeCell ref="E734:H734"/>
    <mergeCell ref="I734:J734"/>
    <mergeCell ref="K734:M734"/>
    <mergeCell ref="N734:O734"/>
    <mergeCell ref="Q734:V734"/>
    <mergeCell ref="W734:X734"/>
    <mergeCell ref="Z734:AA734"/>
    <mergeCell ref="D748:G748"/>
    <mergeCell ref="J748:K748"/>
    <mergeCell ref="D751:G751"/>
    <mergeCell ref="J751:K751"/>
    <mergeCell ref="D752:G752"/>
    <mergeCell ref="J752:K752"/>
    <mergeCell ref="D745:G745"/>
    <mergeCell ref="D746:G746"/>
    <mergeCell ref="J746:K746"/>
    <mergeCell ref="D747:G747"/>
    <mergeCell ref="J747:K747"/>
    <mergeCell ref="D742:G742"/>
    <mergeCell ref="J742:K742"/>
    <mergeCell ref="D743:G743"/>
    <mergeCell ref="J743:K743"/>
    <mergeCell ref="D744:G744"/>
    <mergeCell ref="D739:G739"/>
    <mergeCell ref="J739:K739"/>
    <mergeCell ref="D740:G740"/>
    <mergeCell ref="J740:K740"/>
    <mergeCell ref="D741:G741"/>
    <mergeCell ref="J741:K741"/>
    <mergeCell ref="D749:G749"/>
    <mergeCell ref="D750:G750"/>
    <mergeCell ref="J744:K744"/>
    <mergeCell ref="J745:K745"/>
    <mergeCell ref="J749:K749"/>
    <mergeCell ref="J750:K750"/>
    <mergeCell ref="C765:AA765"/>
    <mergeCell ref="C766:AA766"/>
    <mergeCell ref="C767:AA767"/>
    <mergeCell ref="C768:AA768"/>
    <mergeCell ref="C771:AA772"/>
    <mergeCell ref="I759:K759"/>
    <mergeCell ref="T760:Z760"/>
    <mergeCell ref="Q761:Z761"/>
    <mergeCell ref="C763:E763"/>
    <mergeCell ref="C764:AA764"/>
    <mergeCell ref="D756:G756"/>
    <mergeCell ref="J756:K756"/>
    <mergeCell ref="I757:K757"/>
    <mergeCell ref="B758:G758"/>
    <mergeCell ref="I758:K758"/>
    <mergeCell ref="D753:G753"/>
    <mergeCell ref="J753:K753"/>
    <mergeCell ref="D754:G754"/>
    <mergeCell ref="J754:K754"/>
    <mergeCell ref="D755:G755"/>
    <mergeCell ref="J755:K755"/>
    <mergeCell ref="B759:G759"/>
    <mergeCell ref="D783:F783"/>
    <mergeCell ref="H783:I783"/>
    <mergeCell ref="D784:F784"/>
    <mergeCell ref="H784:I784"/>
    <mergeCell ref="C785:AA785"/>
    <mergeCell ref="Z784:AB784"/>
    <mergeCell ref="O780:P780"/>
    <mergeCell ref="Q780:U780"/>
    <mergeCell ref="V780:W781"/>
    <mergeCell ref="X780:Z780"/>
    <mergeCell ref="O781:P781"/>
    <mergeCell ref="Q781:U781"/>
    <mergeCell ref="X781:Z781"/>
    <mergeCell ref="C774:AA775"/>
    <mergeCell ref="D778:F778"/>
    <mergeCell ref="H778:I778"/>
    <mergeCell ref="O778:P778"/>
    <mergeCell ref="Q778:U778"/>
    <mergeCell ref="V778:W779"/>
    <mergeCell ref="X778:Z778"/>
    <mergeCell ref="D779:F779"/>
    <mergeCell ref="H779:I779"/>
    <mergeCell ref="O779:P779"/>
    <mergeCell ref="Q779:U779"/>
    <mergeCell ref="X779:Z779"/>
    <mergeCell ref="A792:A794"/>
    <mergeCell ref="B792:B794"/>
    <mergeCell ref="C792:AA792"/>
    <mergeCell ref="AB792:AB794"/>
    <mergeCell ref="C793:C794"/>
    <mergeCell ref="D793:G794"/>
    <mergeCell ref="H793:H794"/>
    <mergeCell ref="I793:I794"/>
    <mergeCell ref="J793:K794"/>
    <mergeCell ref="L793:P793"/>
    <mergeCell ref="Q793:Q794"/>
    <mergeCell ref="R793:V793"/>
    <mergeCell ref="W793:W794"/>
    <mergeCell ref="X793:X794"/>
    <mergeCell ref="Y793:Y794"/>
    <mergeCell ref="Z793:AA793"/>
    <mergeCell ref="C786:AA786"/>
    <mergeCell ref="C787:AA787"/>
    <mergeCell ref="C788:AA788"/>
    <mergeCell ref="C790:D790"/>
    <mergeCell ref="E790:H790"/>
    <mergeCell ref="I790:J790"/>
    <mergeCell ref="K790:M790"/>
    <mergeCell ref="N790:O790"/>
    <mergeCell ref="Q790:V790"/>
    <mergeCell ref="W790:X790"/>
    <mergeCell ref="Z790:AA790"/>
    <mergeCell ref="D804:G804"/>
    <mergeCell ref="J804:K804"/>
    <mergeCell ref="D807:G807"/>
    <mergeCell ref="J807:K807"/>
    <mergeCell ref="D808:G808"/>
    <mergeCell ref="J808:K808"/>
    <mergeCell ref="D801:G801"/>
    <mergeCell ref="D802:G802"/>
    <mergeCell ref="J802:K802"/>
    <mergeCell ref="D803:G803"/>
    <mergeCell ref="J803:K803"/>
    <mergeCell ref="D798:G798"/>
    <mergeCell ref="J798:K798"/>
    <mergeCell ref="D799:G799"/>
    <mergeCell ref="J799:K799"/>
    <mergeCell ref="D800:G800"/>
    <mergeCell ref="D795:G795"/>
    <mergeCell ref="J795:K795"/>
    <mergeCell ref="D796:G796"/>
    <mergeCell ref="J796:K796"/>
    <mergeCell ref="D797:G797"/>
    <mergeCell ref="J797:K797"/>
    <mergeCell ref="D805:G805"/>
    <mergeCell ref="D806:G806"/>
    <mergeCell ref="J800:K800"/>
    <mergeCell ref="J801:K801"/>
    <mergeCell ref="J805:K805"/>
    <mergeCell ref="J806:K806"/>
    <mergeCell ref="C821:AA821"/>
    <mergeCell ref="C822:AA822"/>
    <mergeCell ref="C823:AA823"/>
    <mergeCell ref="C824:AA824"/>
    <mergeCell ref="C827:AA828"/>
    <mergeCell ref="I815:K815"/>
    <mergeCell ref="T816:Z816"/>
    <mergeCell ref="Q817:Z817"/>
    <mergeCell ref="C819:E819"/>
    <mergeCell ref="C820:AA820"/>
    <mergeCell ref="D812:G812"/>
    <mergeCell ref="J812:K812"/>
    <mergeCell ref="I813:K813"/>
    <mergeCell ref="B814:G814"/>
    <mergeCell ref="I814:K814"/>
    <mergeCell ref="D809:G809"/>
    <mergeCell ref="J809:K809"/>
    <mergeCell ref="D810:G810"/>
    <mergeCell ref="J810:K810"/>
    <mergeCell ref="D811:G811"/>
    <mergeCell ref="J811:K811"/>
    <mergeCell ref="B815:G815"/>
    <mergeCell ref="D839:F839"/>
    <mergeCell ref="H839:I839"/>
    <mergeCell ref="D840:F840"/>
    <mergeCell ref="H840:I840"/>
    <mergeCell ref="C841:AA841"/>
    <mergeCell ref="Z840:AB840"/>
    <mergeCell ref="O836:P836"/>
    <mergeCell ref="Q836:U836"/>
    <mergeCell ref="V836:W837"/>
    <mergeCell ref="X836:Z836"/>
    <mergeCell ref="O837:P837"/>
    <mergeCell ref="Q837:U837"/>
    <mergeCell ref="X837:Z837"/>
    <mergeCell ref="C830:AA831"/>
    <mergeCell ref="D834:F834"/>
    <mergeCell ref="H834:I834"/>
    <mergeCell ref="O834:P834"/>
    <mergeCell ref="Q834:U834"/>
    <mergeCell ref="V834:W835"/>
    <mergeCell ref="X834:Z834"/>
    <mergeCell ref="D835:F835"/>
    <mergeCell ref="H835:I835"/>
    <mergeCell ref="O835:P835"/>
    <mergeCell ref="Q835:U835"/>
    <mergeCell ref="X835:Z835"/>
    <mergeCell ref="A848:A850"/>
    <mergeCell ref="B848:B850"/>
    <mergeCell ref="C848:AA848"/>
    <mergeCell ref="AB848:AB850"/>
    <mergeCell ref="C849:C850"/>
    <mergeCell ref="D849:G850"/>
    <mergeCell ref="H849:H850"/>
    <mergeCell ref="I849:I850"/>
    <mergeCell ref="J849:K850"/>
    <mergeCell ref="L849:P849"/>
    <mergeCell ref="Q849:Q850"/>
    <mergeCell ref="R849:V849"/>
    <mergeCell ref="W849:W850"/>
    <mergeCell ref="X849:X850"/>
    <mergeCell ref="Y849:Y850"/>
    <mergeCell ref="Z849:AA849"/>
    <mergeCell ref="C842:AA842"/>
    <mergeCell ref="C843:AA843"/>
    <mergeCell ref="C844:AA844"/>
    <mergeCell ref="C846:D846"/>
    <mergeCell ref="E846:H846"/>
    <mergeCell ref="I846:J846"/>
    <mergeCell ref="K846:M846"/>
    <mergeCell ref="N846:O846"/>
    <mergeCell ref="Q846:V846"/>
    <mergeCell ref="W846:X846"/>
    <mergeCell ref="Z846:AA846"/>
    <mergeCell ref="D860:G860"/>
    <mergeCell ref="J860:K860"/>
    <mergeCell ref="D863:G863"/>
    <mergeCell ref="J863:K863"/>
    <mergeCell ref="D864:G864"/>
    <mergeCell ref="J864:K864"/>
    <mergeCell ref="D857:G857"/>
    <mergeCell ref="D858:G858"/>
    <mergeCell ref="J858:K858"/>
    <mergeCell ref="D859:G859"/>
    <mergeCell ref="J859:K859"/>
    <mergeCell ref="D854:G854"/>
    <mergeCell ref="J854:K854"/>
    <mergeCell ref="D855:G855"/>
    <mergeCell ref="J855:K855"/>
    <mergeCell ref="D856:G856"/>
    <mergeCell ref="D851:G851"/>
    <mergeCell ref="J851:K851"/>
    <mergeCell ref="D852:G852"/>
    <mergeCell ref="J852:K852"/>
    <mergeCell ref="D853:G853"/>
    <mergeCell ref="J853:K853"/>
    <mergeCell ref="D861:G861"/>
    <mergeCell ref="D862:G862"/>
    <mergeCell ref="J856:K856"/>
    <mergeCell ref="J857:K857"/>
    <mergeCell ref="J861:K861"/>
    <mergeCell ref="J862:K862"/>
    <mergeCell ref="C877:AA877"/>
    <mergeCell ref="C878:AA878"/>
    <mergeCell ref="C879:AA879"/>
    <mergeCell ref="C880:AA880"/>
    <mergeCell ref="C883:AA884"/>
    <mergeCell ref="I871:K871"/>
    <mergeCell ref="T872:Z872"/>
    <mergeCell ref="Q873:Z873"/>
    <mergeCell ref="C875:E875"/>
    <mergeCell ref="C876:AA876"/>
    <mergeCell ref="D868:G868"/>
    <mergeCell ref="J868:K868"/>
    <mergeCell ref="I869:K869"/>
    <mergeCell ref="B870:G870"/>
    <mergeCell ref="I870:K870"/>
    <mergeCell ref="D865:G865"/>
    <mergeCell ref="J865:K865"/>
    <mergeCell ref="D866:G866"/>
    <mergeCell ref="J866:K866"/>
    <mergeCell ref="D867:G867"/>
    <mergeCell ref="J867:K867"/>
    <mergeCell ref="B871:G871"/>
    <mergeCell ref="D895:F895"/>
    <mergeCell ref="H895:I895"/>
    <mergeCell ref="D896:F896"/>
    <mergeCell ref="H896:I896"/>
    <mergeCell ref="C897:AA897"/>
    <mergeCell ref="Z896:AB896"/>
    <mergeCell ref="O892:P892"/>
    <mergeCell ref="Q892:U892"/>
    <mergeCell ref="V892:W893"/>
    <mergeCell ref="X892:Z892"/>
    <mergeCell ref="O893:P893"/>
    <mergeCell ref="Q893:U893"/>
    <mergeCell ref="X893:Z893"/>
    <mergeCell ref="C886:AA887"/>
    <mergeCell ref="D890:F890"/>
    <mergeCell ref="H890:I890"/>
    <mergeCell ref="O890:P890"/>
    <mergeCell ref="Q890:U890"/>
    <mergeCell ref="V890:W891"/>
    <mergeCell ref="X890:Z890"/>
    <mergeCell ref="D891:F891"/>
    <mergeCell ref="H891:I891"/>
    <mergeCell ref="O891:P891"/>
    <mergeCell ref="Q891:U891"/>
    <mergeCell ref="X891:Z891"/>
    <mergeCell ref="A904:A906"/>
    <mergeCell ref="B904:B906"/>
    <mergeCell ref="C904:AA904"/>
    <mergeCell ref="AB904:AB906"/>
    <mergeCell ref="C905:C906"/>
    <mergeCell ref="D905:G906"/>
    <mergeCell ref="H905:H906"/>
    <mergeCell ref="I905:I906"/>
    <mergeCell ref="J905:K906"/>
    <mergeCell ref="L905:P905"/>
    <mergeCell ref="Q905:Q906"/>
    <mergeCell ref="R905:V905"/>
    <mergeCell ref="W905:W906"/>
    <mergeCell ref="X905:X906"/>
    <mergeCell ref="Y905:Y906"/>
    <mergeCell ref="Z905:AA905"/>
    <mergeCell ref="C898:AA898"/>
    <mergeCell ref="C899:AA899"/>
    <mergeCell ref="C900:AA900"/>
    <mergeCell ref="C902:D902"/>
    <mergeCell ref="E902:H902"/>
    <mergeCell ref="I902:J902"/>
    <mergeCell ref="K902:M902"/>
    <mergeCell ref="N902:O902"/>
    <mergeCell ref="Q902:V902"/>
    <mergeCell ref="W902:X902"/>
    <mergeCell ref="Z902:AA902"/>
    <mergeCell ref="D916:G916"/>
    <mergeCell ref="J916:K916"/>
    <mergeCell ref="D919:G919"/>
    <mergeCell ref="J919:K919"/>
    <mergeCell ref="D920:G920"/>
    <mergeCell ref="J920:K920"/>
    <mergeCell ref="D913:G913"/>
    <mergeCell ref="D914:G914"/>
    <mergeCell ref="J914:K914"/>
    <mergeCell ref="D915:G915"/>
    <mergeCell ref="J915:K915"/>
    <mergeCell ref="D910:G910"/>
    <mergeCell ref="J910:K910"/>
    <mergeCell ref="D911:G911"/>
    <mergeCell ref="J911:K911"/>
    <mergeCell ref="D912:G912"/>
    <mergeCell ref="D907:G907"/>
    <mergeCell ref="J907:K907"/>
    <mergeCell ref="D908:G908"/>
    <mergeCell ref="J908:K908"/>
    <mergeCell ref="D909:G909"/>
    <mergeCell ref="J909:K909"/>
    <mergeCell ref="D917:G917"/>
    <mergeCell ref="D918:G918"/>
    <mergeCell ref="J912:K912"/>
    <mergeCell ref="J913:K913"/>
    <mergeCell ref="J917:K917"/>
    <mergeCell ref="J918:K918"/>
    <mergeCell ref="C933:AA933"/>
    <mergeCell ref="C934:AA934"/>
    <mergeCell ref="C935:AA935"/>
    <mergeCell ref="C936:AA936"/>
    <mergeCell ref="C939:AA940"/>
    <mergeCell ref="I927:K927"/>
    <mergeCell ref="T928:Z928"/>
    <mergeCell ref="Q929:Z929"/>
    <mergeCell ref="C931:E931"/>
    <mergeCell ref="C932:AA932"/>
    <mergeCell ref="D924:G924"/>
    <mergeCell ref="J924:K924"/>
    <mergeCell ref="I925:K925"/>
    <mergeCell ref="B926:G926"/>
    <mergeCell ref="I926:K926"/>
    <mergeCell ref="D921:G921"/>
    <mergeCell ref="J921:K921"/>
    <mergeCell ref="D922:G922"/>
    <mergeCell ref="J922:K922"/>
    <mergeCell ref="D923:G923"/>
    <mergeCell ref="J923:K923"/>
    <mergeCell ref="B927:G927"/>
    <mergeCell ref="D951:F951"/>
    <mergeCell ref="H951:I951"/>
    <mergeCell ref="D952:F952"/>
    <mergeCell ref="H952:I952"/>
    <mergeCell ref="C953:AA953"/>
    <mergeCell ref="Z952:AB952"/>
    <mergeCell ref="O948:P948"/>
    <mergeCell ref="Q948:U948"/>
    <mergeCell ref="V948:W949"/>
    <mergeCell ref="X948:Z948"/>
    <mergeCell ref="O949:P949"/>
    <mergeCell ref="Q949:U949"/>
    <mergeCell ref="X949:Z949"/>
    <mergeCell ref="C942:AA943"/>
    <mergeCell ref="D946:F946"/>
    <mergeCell ref="H946:I946"/>
    <mergeCell ref="O946:P946"/>
    <mergeCell ref="Q946:U946"/>
    <mergeCell ref="V946:W947"/>
    <mergeCell ref="X946:Z946"/>
    <mergeCell ref="D947:F947"/>
    <mergeCell ref="H947:I947"/>
    <mergeCell ref="O947:P947"/>
    <mergeCell ref="Q947:U947"/>
    <mergeCell ref="X947:Z947"/>
    <mergeCell ref="A960:A962"/>
    <mergeCell ref="B960:B962"/>
    <mergeCell ref="C960:AA960"/>
    <mergeCell ref="AB960:AB962"/>
    <mergeCell ref="C961:C962"/>
    <mergeCell ref="D961:G962"/>
    <mergeCell ref="H961:H962"/>
    <mergeCell ref="I961:I962"/>
    <mergeCell ref="J961:K962"/>
    <mergeCell ref="L961:P961"/>
    <mergeCell ref="Q961:Q962"/>
    <mergeCell ref="R961:V961"/>
    <mergeCell ref="W961:W962"/>
    <mergeCell ref="X961:X962"/>
    <mergeCell ref="Y961:Y962"/>
    <mergeCell ref="Z961:AA961"/>
    <mergeCell ref="C954:AA954"/>
    <mergeCell ref="C955:AA955"/>
    <mergeCell ref="C956:AA956"/>
    <mergeCell ref="C958:D958"/>
    <mergeCell ref="E958:H958"/>
    <mergeCell ref="I958:J958"/>
    <mergeCell ref="K958:M958"/>
    <mergeCell ref="N958:O958"/>
    <mergeCell ref="Q958:V958"/>
    <mergeCell ref="W958:X958"/>
    <mergeCell ref="Z958:AA958"/>
    <mergeCell ref="D972:G972"/>
    <mergeCell ref="J972:K972"/>
    <mergeCell ref="D975:G975"/>
    <mergeCell ref="J975:K975"/>
    <mergeCell ref="D976:G976"/>
    <mergeCell ref="J976:K976"/>
    <mergeCell ref="D969:G969"/>
    <mergeCell ref="D970:G970"/>
    <mergeCell ref="J970:K970"/>
    <mergeCell ref="D971:G971"/>
    <mergeCell ref="J971:K971"/>
    <mergeCell ref="D966:G966"/>
    <mergeCell ref="J966:K966"/>
    <mergeCell ref="D967:G967"/>
    <mergeCell ref="J967:K967"/>
    <mergeCell ref="D968:G968"/>
    <mergeCell ref="D963:G963"/>
    <mergeCell ref="J963:K963"/>
    <mergeCell ref="D964:G964"/>
    <mergeCell ref="J964:K964"/>
    <mergeCell ref="D965:G965"/>
    <mergeCell ref="J965:K965"/>
    <mergeCell ref="D973:G973"/>
    <mergeCell ref="D974:G974"/>
    <mergeCell ref="J968:K968"/>
    <mergeCell ref="J969:K969"/>
    <mergeCell ref="J973:K973"/>
    <mergeCell ref="J974:K974"/>
    <mergeCell ref="C989:AA989"/>
    <mergeCell ref="C990:AA990"/>
    <mergeCell ref="C991:AA991"/>
    <mergeCell ref="C992:AA992"/>
    <mergeCell ref="C995:AA996"/>
    <mergeCell ref="I983:K983"/>
    <mergeCell ref="T984:Z984"/>
    <mergeCell ref="Q985:Z985"/>
    <mergeCell ref="C987:E987"/>
    <mergeCell ref="C988:AA988"/>
    <mergeCell ref="D980:G980"/>
    <mergeCell ref="J980:K980"/>
    <mergeCell ref="I981:K981"/>
    <mergeCell ref="B982:G982"/>
    <mergeCell ref="I982:K982"/>
    <mergeCell ref="D977:G977"/>
    <mergeCell ref="J977:K977"/>
    <mergeCell ref="D978:G978"/>
    <mergeCell ref="J978:K978"/>
    <mergeCell ref="D979:G979"/>
    <mergeCell ref="J979:K979"/>
    <mergeCell ref="B983:G983"/>
    <mergeCell ref="D1007:F1007"/>
    <mergeCell ref="H1007:I1007"/>
    <mergeCell ref="D1008:F1008"/>
    <mergeCell ref="H1008:I1008"/>
    <mergeCell ref="C1009:AA1009"/>
    <mergeCell ref="Z1008:AB1008"/>
    <mergeCell ref="O1004:P1004"/>
    <mergeCell ref="Q1004:U1004"/>
    <mergeCell ref="V1004:W1005"/>
    <mergeCell ref="X1004:Z1004"/>
    <mergeCell ref="O1005:P1005"/>
    <mergeCell ref="Q1005:U1005"/>
    <mergeCell ref="X1005:Z1005"/>
    <mergeCell ref="C998:AA999"/>
    <mergeCell ref="D1002:F1002"/>
    <mergeCell ref="H1002:I1002"/>
    <mergeCell ref="O1002:P1002"/>
    <mergeCell ref="Q1002:U1002"/>
    <mergeCell ref="V1002:W1003"/>
    <mergeCell ref="X1002:Z1002"/>
    <mergeCell ref="D1003:F1003"/>
    <mergeCell ref="H1003:I1003"/>
    <mergeCell ref="O1003:P1003"/>
    <mergeCell ref="Q1003:U1003"/>
    <mergeCell ref="X1003:Z1003"/>
    <mergeCell ref="A1016:A1018"/>
    <mergeCell ref="B1016:B1018"/>
    <mergeCell ref="C1016:AA1016"/>
    <mergeCell ref="AB1016:AB1018"/>
    <mergeCell ref="C1017:C1018"/>
    <mergeCell ref="D1017:G1018"/>
    <mergeCell ref="H1017:H1018"/>
    <mergeCell ref="I1017:I1018"/>
    <mergeCell ref="J1017:K1018"/>
    <mergeCell ref="L1017:P1017"/>
    <mergeCell ref="Q1017:Q1018"/>
    <mergeCell ref="R1017:V1017"/>
    <mergeCell ref="W1017:W1018"/>
    <mergeCell ref="X1017:X1018"/>
    <mergeCell ref="Y1017:Y1018"/>
    <mergeCell ref="Z1017:AA1017"/>
    <mergeCell ref="C1010:AA1010"/>
    <mergeCell ref="C1011:AA1011"/>
    <mergeCell ref="C1012:AA1012"/>
    <mergeCell ref="C1014:D1014"/>
    <mergeCell ref="E1014:H1014"/>
    <mergeCell ref="I1014:J1014"/>
    <mergeCell ref="K1014:M1014"/>
    <mergeCell ref="N1014:O1014"/>
    <mergeCell ref="Q1014:V1014"/>
    <mergeCell ref="W1014:X1014"/>
    <mergeCell ref="Z1014:AA1014"/>
    <mergeCell ref="D1028:G1028"/>
    <mergeCell ref="J1028:K1028"/>
    <mergeCell ref="D1031:G1031"/>
    <mergeCell ref="J1031:K1031"/>
    <mergeCell ref="D1032:G1032"/>
    <mergeCell ref="J1032:K1032"/>
    <mergeCell ref="D1025:G1025"/>
    <mergeCell ref="D1026:G1026"/>
    <mergeCell ref="J1026:K1026"/>
    <mergeCell ref="D1027:G1027"/>
    <mergeCell ref="J1027:K1027"/>
    <mergeCell ref="D1022:G1022"/>
    <mergeCell ref="J1022:K1022"/>
    <mergeCell ref="D1023:G1023"/>
    <mergeCell ref="J1023:K1023"/>
    <mergeCell ref="D1024:G1024"/>
    <mergeCell ref="D1019:G1019"/>
    <mergeCell ref="J1019:K1019"/>
    <mergeCell ref="D1020:G1020"/>
    <mergeCell ref="J1020:K1020"/>
    <mergeCell ref="D1021:G1021"/>
    <mergeCell ref="J1021:K1021"/>
    <mergeCell ref="D1029:G1029"/>
    <mergeCell ref="D1030:G1030"/>
    <mergeCell ref="J1024:K1024"/>
    <mergeCell ref="J1025:K1025"/>
    <mergeCell ref="J1029:K1029"/>
    <mergeCell ref="J1030:K1030"/>
    <mergeCell ref="C1045:AA1045"/>
    <mergeCell ref="C1046:AA1046"/>
    <mergeCell ref="C1047:AA1047"/>
    <mergeCell ref="C1048:AA1048"/>
    <mergeCell ref="C1051:AA1052"/>
    <mergeCell ref="I1039:K1039"/>
    <mergeCell ref="T1040:Z1040"/>
    <mergeCell ref="Q1041:Z1041"/>
    <mergeCell ref="C1043:E1043"/>
    <mergeCell ref="C1044:AA1044"/>
    <mergeCell ref="D1036:G1036"/>
    <mergeCell ref="J1036:K1036"/>
    <mergeCell ref="I1037:K1037"/>
    <mergeCell ref="B1038:G1038"/>
    <mergeCell ref="I1038:K1038"/>
    <mergeCell ref="D1033:G1033"/>
    <mergeCell ref="J1033:K1033"/>
    <mergeCell ref="D1034:G1034"/>
    <mergeCell ref="J1034:K1034"/>
    <mergeCell ref="D1035:G1035"/>
    <mergeCell ref="J1035:K1035"/>
    <mergeCell ref="B1039:G1039"/>
    <mergeCell ref="B1040:G1040"/>
    <mergeCell ref="D1063:F1063"/>
    <mergeCell ref="H1063:I1063"/>
    <mergeCell ref="D1064:F1064"/>
    <mergeCell ref="H1064:I1064"/>
    <mergeCell ref="C1065:AA1065"/>
    <mergeCell ref="Z1064:AB1064"/>
    <mergeCell ref="O1060:P1060"/>
    <mergeCell ref="Q1060:U1060"/>
    <mergeCell ref="V1060:W1061"/>
    <mergeCell ref="X1060:Z1060"/>
    <mergeCell ref="O1061:P1061"/>
    <mergeCell ref="Q1061:U1061"/>
    <mergeCell ref="X1061:Z1061"/>
    <mergeCell ref="C1054:AA1055"/>
    <mergeCell ref="D1058:F1058"/>
    <mergeCell ref="H1058:I1058"/>
    <mergeCell ref="O1058:P1058"/>
    <mergeCell ref="Q1058:U1058"/>
    <mergeCell ref="V1058:W1059"/>
    <mergeCell ref="X1058:Z1058"/>
    <mergeCell ref="D1059:F1059"/>
    <mergeCell ref="H1059:I1059"/>
    <mergeCell ref="O1059:P1059"/>
    <mergeCell ref="Q1059:U1059"/>
    <mergeCell ref="X1059:Z1059"/>
    <mergeCell ref="A1072:A1074"/>
    <mergeCell ref="B1072:B1074"/>
    <mergeCell ref="C1072:AA1072"/>
    <mergeCell ref="AB1072:AB1074"/>
    <mergeCell ref="C1073:C1074"/>
    <mergeCell ref="D1073:G1074"/>
    <mergeCell ref="H1073:H1074"/>
    <mergeCell ref="I1073:I1074"/>
    <mergeCell ref="J1073:K1074"/>
    <mergeCell ref="L1073:P1073"/>
    <mergeCell ref="Q1073:Q1074"/>
    <mergeCell ref="R1073:V1073"/>
    <mergeCell ref="W1073:W1074"/>
    <mergeCell ref="X1073:X1074"/>
    <mergeCell ref="Y1073:Y1074"/>
    <mergeCell ref="Z1073:AA1073"/>
    <mergeCell ref="C1066:AA1066"/>
    <mergeCell ref="C1067:AA1067"/>
    <mergeCell ref="C1068:AA1068"/>
    <mergeCell ref="C1070:D1070"/>
    <mergeCell ref="E1070:H1070"/>
    <mergeCell ref="I1070:J1070"/>
    <mergeCell ref="K1070:M1070"/>
    <mergeCell ref="N1070:O1070"/>
    <mergeCell ref="Q1070:V1070"/>
    <mergeCell ref="W1070:X1070"/>
    <mergeCell ref="Z1070:AA1070"/>
    <mergeCell ref="D1084:G1084"/>
    <mergeCell ref="J1084:K1084"/>
    <mergeCell ref="D1087:G1087"/>
    <mergeCell ref="J1087:K1087"/>
    <mergeCell ref="D1088:G1088"/>
    <mergeCell ref="J1088:K1088"/>
    <mergeCell ref="D1081:G1081"/>
    <mergeCell ref="D1082:G1082"/>
    <mergeCell ref="J1082:K1082"/>
    <mergeCell ref="D1083:G1083"/>
    <mergeCell ref="J1083:K1083"/>
    <mergeCell ref="D1078:G1078"/>
    <mergeCell ref="J1078:K1078"/>
    <mergeCell ref="D1079:G1079"/>
    <mergeCell ref="J1079:K1079"/>
    <mergeCell ref="D1080:G1080"/>
    <mergeCell ref="D1075:G1075"/>
    <mergeCell ref="J1075:K1075"/>
    <mergeCell ref="D1076:G1076"/>
    <mergeCell ref="J1076:K1076"/>
    <mergeCell ref="D1077:G1077"/>
    <mergeCell ref="J1077:K1077"/>
    <mergeCell ref="D1085:G1085"/>
    <mergeCell ref="D1086:G1086"/>
    <mergeCell ref="J1080:K1080"/>
    <mergeCell ref="J1081:K1081"/>
    <mergeCell ref="J1085:K1085"/>
    <mergeCell ref="J1086:K1086"/>
    <mergeCell ref="C1101:AA1101"/>
    <mergeCell ref="C1102:AA1102"/>
    <mergeCell ref="C1103:AA1103"/>
    <mergeCell ref="C1104:AA1104"/>
    <mergeCell ref="C1107:AA1108"/>
    <mergeCell ref="I1095:K1095"/>
    <mergeCell ref="T1096:Z1096"/>
    <mergeCell ref="Q1097:Z1097"/>
    <mergeCell ref="C1099:E1099"/>
    <mergeCell ref="C1100:AA1100"/>
    <mergeCell ref="D1092:G1092"/>
    <mergeCell ref="J1092:K1092"/>
    <mergeCell ref="I1093:K1093"/>
    <mergeCell ref="B1094:G1094"/>
    <mergeCell ref="I1094:K1094"/>
    <mergeCell ref="D1089:G1089"/>
    <mergeCell ref="J1089:K1089"/>
    <mergeCell ref="D1090:G1090"/>
    <mergeCell ref="J1090:K1090"/>
    <mergeCell ref="D1091:G1091"/>
    <mergeCell ref="J1091:K1091"/>
    <mergeCell ref="B1095:G1095"/>
    <mergeCell ref="B1096:G1096"/>
    <mergeCell ref="D1119:F1119"/>
    <mergeCell ref="H1119:I1119"/>
    <mergeCell ref="D1120:F1120"/>
    <mergeCell ref="H1120:I1120"/>
    <mergeCell ref="C1121:AA1121"/>
    <mergeCell ref="Z1120:AB1120"/>
    <mergeCell ref="O1116:P1116"/>
    <mergeCell ref="Q1116:U1116"/>
    <mergeCell ref="V1116:W1117"/>
    <mergeCell ref="X1116:Z1116"/>
    <mergeCell ref="O1117:P1117"/>
    <mergeCell ref="Q1117:U1117"/>
    <mergeCell ref="X1117:Z1117"/>
    <mergeCell ref="C1110:AA1111"/>
    <mergeCell ref="D1114:F1114"/>
    <mergeCell ref="H1114:I1114"/>
    <mergeCell ref="O1114:P1114"/>
    <mergeCell ref="Q1114:U1114"/>
    <mergeCell ref="V1114:W1115"/>
    <mergeCell ref="X1114:Z1114"/>
    <mergeCell ref="D1115:F1115"/>
    <mergeCell ref="H1115:I1115"/>
    <mergeCell ref="O1115:P1115"/>
    <mergeCell ref="Q1115:U1115"/>
    <mergeCell ref="X1115:Z1115"/>
    <mergeCell ref="A1128:A1130"/>
    <mergeCell ref="B1128:B1130"/>
    <mergeCell ref="C1128:AA1128"/>
    <mergeCell ref="AB1128:AB1130"/>
    <mergeCell ref="C1129:C1130"/>
    <mergeCell ref="D1129:G1130"/>
    <mergeCell ref="H1129:H1130"/>
    <mergeCell ref="I1129:I1130"/>
    <mergeCell ref="J1129:K1130"/>
    <mergeCell ref="L1129:P1129"/>
    <mergeCell ref="Q1129:Q1130"/>
    <mergeCell ref="R1129:V1129"/>
    <mergeCell ref="W1129:W1130"/>
    <mergeCell ref="X1129:X1130"/>
    <mergeCell ref="Y1129:Y1130"/>
    <mergeCell ref="Z1129:AA1129"/>
    <mergeCell ref="C1122:AA1122"/>
    <mergeCell ref="C1123:AA1123"/>
    <mergeCell ref="C1124:AA1124"/>
    <mergeCell ref="C1126:D1126"/>
    <mergeCell ref="E1126:H1126"/>
    <mergeCell ref="I1126:J1126"/>
    <mergeCell ref="K1126:M1126"/>
    <mergeCell ref="N1126:O1126"/>
    <mergeCell ref="Q1126:V1126"/>
    <mergeCell ref="W1126:X1126"/>
    <mergeCell ref="Z1126:AA1126"/>
    <mergeCell ref="D1140:G1140"/>
    <mergeCell ref="J1140:K1140"/>
    <mergeCell ref="D1143:G1143"/>
    <mergeCell ref="J1143:K1143"/>
    <mergeCell ref="D1144:G1144"/>
    <mergeCell ref="J1144:K1144"/>
    <mergeCell ref="D1137:G1137"/>
    <mergeCell ref="D1138:G1138"/>
    <mergeCell ref="J1138:K1138"/>
    <mergeCell ref="D1139:G1139"/>
    <mergeCell ref="J1139:K1139"/>
    <mergeCell ref="D1134:G1134"/>
    <mergeCell ref="J1134:K1134"/>
    <mergeCell ref="D1135:G1135"/>
    <mergeCell ref="J1135:K1135"/>
    <mergeCell ref="D1136:G1136"/>
    <mergeCell ref="D1131:G1131"/>
    <mergeCell ref="J1131:K1131"/>
    <mergeCell ref="D1132:G1132"/>
    <mergeCell ref="J1132:K1132"/>
    <mergeCell ref="D1133:G1133"/>
    <mergeCell ref="J1133:K1133"/>
    <mergeCell ref="D1141:G1141"/>
    <mergeCell ref="D1142:G1142"/>
    <mergeCell ref="J1136:K1136"/>
    <mergeCell ref="J1137:K1137"/>
    <mergeCell ref="J1141:K1141"/>
    <mergeCell ref="J1142:K1142"/>
    <mergeCell ref="C1157:AA1157"/>
    <mergeCell ref="C1158:AA1158"/>
    <mergeCell ref="C1159:AA1159"/>
    <mergeCell ref="C1160:AA1160"/>
    <mergeCell ref="C1163:AA1164"/>
    <mergeCell ref="I1151:K1151"/>
    <mergeCell ref="T1152:Z1152"/>
    <mergeCell ref="Q1153:Z1153"/>
    <mergeCell ref="C1155:E1155"/>
    <mergeCell ref="C1156:AA1156"/>
    <mergeCell ref="D1148:G1148"/>
    <mergeCell ref="J1148:K1148"/>
    <mergeCell ref="I1149:K1149"/>
    <mergeCell ref="B1150:G1150"/>
    <mergeCell ref="I1150:K1150"/>
    <mergeCell ref="D1145:G1145"/>
    <mergeCell ref="J1145:K1145"/>
    <mergeCell ref="D1146:G1146"/>
    <mergeCell ref="J1146:K1146"/>
    <mergeCell ref="D1147:G1147"/>
    <mergeCell ref="J1147:K1147"/>
    <mergeCell ref="B1151:G1151"/>
    <mergeCell ref="B1152:G1152"/>
    <mergeCell ref="D1175:F1175"/>
    <mergeCell ref="H1175:I1175"/>
    <mergeCell ref="D1176:F1176"/>
    <mergeCell ref="H1176:I1176"/>
    <mergeCell ref="C1177:AA1177"/>
    <mergeCell ref="O1172:P1172"/>
    <mergeCell ref="Q1172:U1172"/>
    <mergeCell ref="V1172:W1173"/>
    <mergeCell ref="X1172:Z1172"/>
    <mergeCell ref="O1173:P1173"/>
    <mergeCell ref="Q1173:U1173"/>
    <mergeCell ref="X1173:Z1173"/>
    <mergeCell ref="C1166:AA1167"/>
    <mergeCell ref="D1170:F1170"/>
    <mergeCell ref="H1170:I1170"/>
    <mergeCell ref="O1170:P1170"/>
    <mergeCell ref="Q1170:U1170"/>
    <mergeCell ref="V1170:W1171"/>
    <mergeCell ref="X1170:Z1170"/>
    <mergeCell ref="D1171:F1171"/>
    <mergeCell ref="H1171:I1171"/>
    <mergeCell ref="O1171:P1171"/>
    <mergeCell ref="Q1171:U1171"/>
    <mergeCell ref="X1171:Z1171"/>
    <mergeCell ref="A1184:A1186"/>
    <mergeCell ref="B1184:B1186"/>
    <mergeCell ref="C1184:AA1184"/>
    <mergeCell ref="AB1184:AB1186"/>
    <mergeCell ref="C1185:C1186"/>
    <mergeCell ref="D1185:G1186"/>
    <mergeCell ref="H1185:H1186"/>
    <mergeCell ref="I1185:I1186"/>
    <mergeCell ref="J1185:K1186"/>
    <mergeCell ref="L1185:P1185"/>
    <mergeCell ref="Q1185:Q1186"/>
    <mergeCell ref="R1185:V1185"/>
    <mergeCell ref="W1185:W1186"/>
    <mergeCell ref="X1185:X1186"/>
    <mergeCell ref="Y1185:Y1186"/>
    <mergeCell ref="Z1185:AA1185"/>
    <mergeCell ref="C1178:AA1178"/>
    <mergeCell ref="C1179:AA1179"/>
    <mergeCell ref="C1180:AA1180"/>
    <mergeCell ref="C1182:D1182"/>
    <mergeCell ref="E1182:H1182"/>
    <mergeCell ref="I1182:J1182"/>
    <mergeCell ref="K1182:M1182"/>
    <mergeCell ref="N1182:O1182"/>
    <mergeCell ref="Q1182:V1182"/>
    <mergeCell ref="W1182:X1182"/>
    <mergeCell ref="Z1182:AA1182"/>
    <mergeCell ref="D1196:G1196"/>
    <mergeCell ref="J1196:K1196"/>
    <mergeCell ref="D1199:G1199"/>
    <mergeCell ref="J1199:K1199"/>
    <mergeCell ref="D1200:G1200"/>
    <mergeCell ref="J1200:K1200"/>
    <mergeCell ref="D1193:G1193"/>
    <mergeCell ref="D1194:G1194"/>
    <mergeCell ref="J1194:K1194"/>
    <mergeCell ref="D1195:G1195"/>
    <mergeCell ref="J1195:K1195"/>
    <mergeCell ref="D1190:G1190"/>
    <mergeCell ref="J1190:K1190"/>
    <mergeCell ref="D1191:G1191"/>
    <mergeCell ref="J1191:K1191"/>
    <mergeCell ref="D1192:G1192"/>
    <mergeCell ref="D1187:G1187"/>
    <mergeCell ref="J1187:K1187"/>
    <mergeCell ref="D1188:G1188"/>
    <mergeCell ref="J1188:K1188"/>
    <mergeCell ref="D1189:G1189"/>
    <mergeCell ref="J1189:K1189"/>
    <mergeCell ref="D1197:G1197"/>
    <mergeCell ref="D1198:G1198"/>
    <mergeCell ref="J1192:K1192"/>
    <mergeCell ref="J1193:K1193"/>
    <mergeCell ref="J1197:K1197"/>
    <mergeCell ref="J1198:K1198"/>
    <mergeCell ref="C1213:AA1213"/>
    <mergeCell ref="C1214:AA1214"/>
    <mergeCell ref="C1215:AA1215"/>
    <mergeCell ref="C1216:AA1216"/>
    <mergeCell ref="C1219:AA1220"/>
    <mergeCell ref="I1207:K1207"/>
    <mergeCell ref="T1208:Z1208"/>
    <mergeCell ref="Q1209:Z1209"/>
    <mergeCell ref="C1211:E1211"/>
    <mergeCell ref="C1212:AA1212"/>
    <mergeCell ref="D1204:G1204"/>
    <mergeCell ref="J1204:K1204"/>
    <mergeCell ref="I1205:K1205"/>
    <mergeCell ref="B1206:G1206"/>
    <mergeCell ref="I1206:K1206"/>
    <mergeCell ref="D1201:G1201"/>
    <mergeCell ref="J1201:K1201"/>
    <mergeCell ref="D1202:G1202"/>
    <mergeCell ref="J1202:K1202"/>
    <mergeCell ref="D1203:G1203"/>
    <mergeCell ref="J1203:K1203"/>
    <mergeCell ref="B1207:G1207"/>
    <mergeCell ref="B1208:G1208"/>
    <mergeCell ref="D1231:F1231"/>
    <mergeCell ref="H1231:I1231"/>
    <mergeCell ref="D1232:F1232"/>
    <mergeCell ref="H1232:I1232"/>
    <mergeCell ref="C1233:AA1233"/>
    <mergeCell ref="O1228:P1228"/>
    <mergeCell ref="Q1228:U1228"/>
    <mergeCell ref="V1228:W1229"/>
    <mergeCell ref="X1228:Z1228"/>
    <mergeCell ref="O1229:P1229"/>
    <mergeCell ref="Q1229:U1229"/>
    <mergeCell ref="X1229:Z1229"/>
    <mergeCell ref="C1222:AA1223"/>
    <mergeCell ref="D1226:F1226"/>
    <mergeCell ref="H1226:I1226"/>
    <mergeCell ref="O1226:P1226"/>
    <mergeCell ref="Q1226:U1226"/>
    <mergeCell ref="V1226:W1227"/>
    <mergeCell ref="X1226:Z1226"/>
    <mergeCell ref="D1227:F1227"/>
    <mergeCell ref="H1227:I1227"/>
    <mergeCell ref="O1227:P1227"/>
    <mergeCell ref="Q1227:U1227"/>
    <mergeCell ref="X1227:Z1227"/>
    <mergeCell ref="A1240:A1242"/>
    <mergeCell ref="B1240:B1242"/>
    <mergeCell ref="C1240:AA1240"/>
    <mergeCell ref="AB1240:AB1242"/>
    <mergeCell ref="C1241:C1242"/>
    <mergeCell ref="D1241:G1242"/>
    <mergeCell ref="H1241:H1242"/>
    <mergeCell ref="I1241:I1242"/>
    <mergeCell ref="J1241:K1242"/>
    <mergeCell ref="L1241:P1241"/>
    <mergeCell ref="Q1241:Q1242"/>
    <mergeCell ref="R1241:V1241"/>
    <mergeCell ref="W1241:W1242"/>
    <mergeCell ref="X1241:X1242"/>
    <mergeCell ref="Y1241:Y1242"/>
    <mergeCell ref="Z1241:AA1241"/>
    <mergeCell ref="C1234:AA1234"/>
    <mergeCell ref="C1235:AA1235"/>
    <mergeCell ref="C1236:AA1236"/>
    <mergeCell ref="C1238:D1238"/>
    <mergeCell ref="E1238:H1238"/>
    <mergeCell ref="I1238:J1238"/>
    <mergeCell ref="K1238:M1238"/>
    <mergeCell ref="N1238:O1238"/>
    <mergeCell ref="Q1238:V1238"/>
    <mergeCell ref="W1238:X1238"/>
    <mergeCell ref="Z1238:AA1238"/>
    <mergeCell ref="D1252:G1252"/>
    <mergeCell ref="J1252:K1252"/>
    <mergeCell ref="D1255:G1255"/>
    <mergeCell ref="J1255:K1255"/>
    <mergeCell ref="D1256:G1256"/>
    <mergeCell ref="J1256:K1256"/>
    <mergeCell ref="D1249:G1249"/>
    <mergeCell ref="D1250:G1250"/>
    <mergeCell ref="J1250:K1250"/>
    <mergeCell ref="D1251:G1251"/>
    <mergeCell ref="J1251:K1251"/>
    <mergeCell ref="D1246:G1246"/>
    <mergeCell ref="J1246:K1246"/>
    <mergeCell ref="D1247:G1247"/>
    <mergeCell ref="J1247:K1247"/>
    <mergeCell ref="D1248:G1248"/>
    <mergeCell ref="D1243:G1243"/>
    <mergeCell ref="J1243:K1243"/>
    <mergeCell ref="D1244:G1244"/>
    <mergeCell ref="J1244:K1244"/>
    <mergeCell ref="D1245:G1245"/>
    <mergeCell ref="J1245:K1245"/>
    <mergeCell ref="D1253:G1253"/>
    <mergeCell ref="D1254:G1254"/>
    <mergeCell ref="J1248:K1248"/>
    <mergeCell ref="J1249:K1249"/>
    <mergeCell ref="J1253:K1253"/>
    <mergeCell ref="J1254:K1254"/>
    <mergeCell ref="C1269:AA1269"/>
    <mergeCell ref="C1270:AA1270"/>
    <mergeCell ref="C1271:AA1271"/>
    <mergeCell ref="C1272:AA1272"/>
    <mergeCell ref="C1275:AA1276"/>
    <mergeCell ref="I1263:K1263"/>
    <mergeCell ref="T1264:Z1264"/>
    <mergeCell ref="Q1265:Z1265"/>
    <mergeCell ref="C1267:E1267"/>
    <mergeCell ref="C1268:AA1268"/>
    <mergeCell ref="D1260:G1260"/>
    <mergeCell ref="J1260:K1260"/>
    <mergeCell ref="I1261:K1261"/>
    <mergeCell ref="B1262:G1262"/>
    <mergeCell ref="I1262:K1262"/>
    <mergeCell ref="D1257:G1257"/>
    <mergeCell ref="J1257:K1257"/>
    <mergeCell ref="D1258:G1258"/>
    <mergeCell ref="J1258:K1258"/>
    <mergeCell ref="D1259:G1259"/>
    <mergeCell ref="J1259:K1259"/>
    <mergeCell ref="B1263:G1263"/>
    <mergeCell ref="B1264:G1264"/>
    <mergeCell ref="D1287:F1287"/>
    <mergeCell ref="H1287:I1287"/>
    <mergeCell ref="D1288:F1288"/>
    <mergeCell ref="H1288:I1288"/>
    <mergeCell ref="C1289:AA1289"/>
    <mergeCell ref="O1284:P1284"/>
    <mergeCell ref="Q1284:U1284"/>
    <mergeCell ref="V1284:W1285"/>
    <mergeCell ref="X1284:Z1284"/>
    <mergeCell ref="O1285:P1285"/>
    <mergeCell ref="Q1285:U1285"/>
    <mergeCell ref="X1285:Z1285"/>
    <mergeCell ref="C1278:AA1279"/>
    <mergeCell ref="D1282:F1282"/>
    <mergeCell ref="H1282:I1282"/>
    <mergeCell ref="O1282:P1282"/>
    <mergeCell ref="Q1282:U1282"/>
    <mergeCell ref="V1282:W1283"/>
    <mergeCell ref="X1282:Z1282"/>
    <mergeCell ref="D1283:F1283"/>
    <mergeCell ref="H1283:I1283"/>
    <mergeCell ref="O1283:P1283"/>
    <mergeCell ref="Q1283:U1283"/>
    <mergeCell ref="X1283:Z1283"/>
    <mergeCell ref="AB1296:AB1298"/>
    <mergeCell ref="C1297:C1298"/>
    <mergeCell ref="D1297:G1298"/>
    <mergeCell ref="H1297:H1298"/>
    <mergeCell ref="I1297:I1298"/>
    <mergeCell ref="J1297:K1298"/>
    <mergeCell ref="L1297:P1297"/>
    <mergeCell ref="Q1297:Q1298"/>
    <mergeCell ref="R1297:V1297"/>
    <mergeCell ref="W1297:W1298"/>
    <mergeCell ref="X1297:X1298"/>
    <mergeCell ref="Y1297:Y1298"/>
    <mergeCell ref="Z1297:AA1297"/>
    <mergeCell ref="C1290:AA1290"/>
    <mergeCell ref="C1291:AA1291"/>
    <mergeCell ref="C1292:AA1292"/>
    <mergeCell ref="C1294:D1294"/>
    <mergeCell ref="E1294:H1294"/>
    <mergeCell ref="I1294:J1294"/>
    <mergeCell ref="K1294:M1294"/>
    <mergeCell ref="N1294:O1294"/>
    <mergeCell ref="Q1294:V1294"/>
    <mergeCell ref="W1294:X1294"/>
    <mergeCell ref="Z1294:AA1294"/>
    <mergeCell ref="D1305:G1305"/>
    <mergeCell ref="D1306:G1306"/>
    <mergeCell ref="J1306:K1306"/>
    <mergeCell ref="D1307:G1307"/>
    <mergeCell ref="J1307:K1307"/>
    <mergeCell ref="D1302:G1302"/>
    <mergeCell ref="J1302:K1302"/>
    <mergeCell ref="D1303:G1303"/>
    <mergeCell ref="J1303:K1303"/>
    <mergeCell ref="D1304:G1304"/>
    <mergeCell ref="D1299:G1299"/>
    <mergeCell ref="J1299:K1299"/>
    <mergeCell ref="D1300:G1300"/>
    <mergeCell ref="J1300:K1300"/>
    <mergeCell ref="D1301:G1301"/>
    <mergeCell ref="J1301:K1301"/>
    <mergeCell ref="A1296:A1298"/>
    <mergeCell ref="B1296:B1298"/>
    <mergeCell ref="C1296:AA1296"/>
    <mergeCell ref="J1304:K1304"/>
    <mergeCell ref="J1305:K1305"/>
    <mergeCell ref="I1319:K1319"/>
    <mergeCell ref="T1320:Z1320"/>
    <mergeCell ref="Q1321:Z1321"/>
    <mergeCell ref="C1323:E1323"/>
    <mergeCell ref="C1324:AA1324"/>
    <mergeCell ref="D1316:G1316"/>
    <mergeCell ref="J1316:K1316"/>
    <mergeCell ref="I1317:K1317"/>
    <mergeCell ref="B1318:G1318"/>
    <mergeCell ref="I1318:K1318"/>
    <mergeCell ref="D1313:G1313"/>
    <mergeCell ref="J1313:K1313"/>
    <mergeCell ref="D1314:G1314"/>
    <mergeCell ref="J1314:K1314"/>
    <mergeCell ref="D1315:G1315"/>
    <mergeCell ref="J1315:K1315"/>
    <mergeCell ref="D1308:G1308"/>
    <mergeCell ref="J1308:K1308"/>
    <mergeCell ref="D1311:G1311"/>
    <mergeCell ref="J1311:K1311"/>
    <mergeCell ref="D1312:G1312"/>
    <mergeCell ref="J1312:K1312"/>
    <mergeCell ref="D1309:G1309"/>
    <mergeCell ref="D1310:G1310"/>
    <mergeCell ref="J1309:K1309"/>
    <mergeCell ref="J1310:K1310"/>
    <mergeCell ref="B1319:G1319"/>
    <mergeCell ref="B1320:G1320"/>
    <mergeCell ref="C1334:AA1335"/>
    <mergeCell ref="D1338:F1338"/>
    <mergeCell ref="H1338:I1338"/>
    <mergeCell ref="O1338:P1338"/>
    <mergeCell ref="Q1338:U1338"/>
    <mergeCell ref="V1338:W1339"/>
    <mergeCell ref="X1338:Z1338"/>
    <mergeCell ref="D1339:F1339"/>
    <mergeCell ref="H1339:I1339"/>
    <mergeCell ref="O1339:P1339"/>
    <mergeCell ref="Q1339:U1339"/>
    <mergeCell ref="X1339:Z1339"/>
    <mergeCell ref="C1325:AA1325"/>
    <mergeCell ref="C1326:AA1326"/>
    <mergeCell ref="C1327:AA1327"/>
    <mergeCell ref="C1328:AA1328"/>
    <mergeCell ref="C1331:AA1332"/>
    <mergeCell ref="C1346:AA1346"/>
    <mergeCell ref="C1347:AA1347"/>
    <mergeCell ref="C1348:AA1348"/>
    <mergeCell ref="C1350:D1350"/>
    <mergeCell ref="E1350:H1350"/>
    <mergeCell ref="I1350:J1350"/>
    <mergeCell ref="K1350:M1350"/>
    <mergeCell ref="N1350:O1350"/>
    <mergeCell ref="Q1350:V1350"/>
    <mergeCell ref="W1350:X1350"/>
    <mergeCell ref="Z1350:AA1350"/>
    <mergeCell ref="D1343:F1343"/>
    <mergeCell ref="H1343:I1343"/>
    <mergeCell ref="D1344:F1344"/>
    <mergeCell ref="H1344:I1344"/>
    <mergeCell ref="C1345:AA1345"/>
    <mergeCell ref="O1340:P1340"/>
    <mergeCell ref="Q1340:U1340"/>
    <mergeCell ref="V1340:W1341"/>
    <mergeCell ref="X1340:Z1340"/>
    <mergeCell ref="O1341:P1341"/>
    <mergeCell ref="Q1341:U1341"/>
    <mergeCell ref="X1341:Z1341"/>
    <mergeCell ref="D1358:G1358"/>
    <mergeCell ref="J1358:K1358"/>
    <mergeCell ref="D1359:G1359"/>
    <mergeCell ref="J1359:K1359"/>
    <mergeCell ref="D1360:G1360"/>
    <mergeCell ref="D1355:G1355"/>
    <mergeCell ref="J1355:K1355"/>
    <mergeCell ref="D1356:G1356"/>
    <mergeCell ref="J1356:K1356"/>
    <mergeCell ref="D1357:G1357"/>
    <mergeCell ref="J1357:K1357"/>
    <mergeCell ref="A1352:A1354"/>
    <mergeCell ref="B1352:B1354"/>
    <mergeCell ref="C1352:AA1352"/>
    <mergeCell ref="AB1352:AB1354"/>
    <mergeCell ref="C1353:C1354"/>
    <mergeCell ref="D1353:G1354"/>
    <mergeCell ref="H1353:H1354"/>
    <mergeCell ref="I1353:I1354"/>
    <mergeCell ref="J1353:K1354"/>
    <mergeCell ref="L1353:P1353"/>
    <mergeCell ref="Q1353:Q1354"/>
    <mergeCell ref="R1353:V1353"/>
    <mergeCell ref="W1353:W1354"/>
    <mergeCell ref="X1353:X1354"/>
    <mergeCell ref="Y1353:Y1354"/>
    <mergeCell ref="Z1353:AA1353"/>
    <mergeCell ref="J1360:K1360"/>
    <mergeCell ref="D1369:G1369"/>
    <mergeCell ref="J1369:K1369"/>
    <mergeCell ref="D1370:G1370"/>
    <mergeCell ref="J1370:K1370"/>
    <mergeCell ref="D1371:G1371"/>
    <mergeCell ref="J1371:K1371"/>
    <mergeCell ref="D1364:G1364"/>
    <mergeCell ref="J1364:K1364"/>
    <mergeCell ref="D1367:G1367"/>
    <mergeCell ref="J1367:K1367"/>
    <mergeCell ref="D1368:G1368"/>
    <mergeCell ref="J1368:K1368"/>
    <mergeCell ref="D1361:G1361"/>
    <mergeCell ref="D1362:G1362"/>
    <mergeCell ref="J1362:K1362"/>
    <mergeCell ref="D1363:G1363"/>
    <mergeCell ref="J1363:K1363"/>
    <mergeCell ref="D1365:G1365"/>
    <mergeCell ref="D1366:G1366"/>
    <mergeCell ref="J1361:K1361"/>
    <mergeCell ref="J1365:K1365"/>
    <mergeCell ref="J1366:K1366"/>
    <mergeCell ref="Q1395:U1395"/>
    <mergeCell ref="X1395:Z1395"/>
    <mergeCell ref="C1381:AA1381"/>
    <mergeCell ref="C1382:AA1382"/>
    <mergeCell ref="C1383:AA1383"/>
    <mergeCell ref="C1384:AA1384"/>
    <mergeCell ref="C1387:AA1388"/>
    <mergeCell ref="I1375:K1375"/>
    <mergeCell ref="T1376:Z1376"/>
    <mergeCell ref="Q1377:Z1377"/>
    <mergeCell ref="C1379:E1379"/>
    <mergeCell ref="C1380:AA1380"/>
    <mergeCell ref="D1372:G1372"/>
    <mergeCell ref="J1372:K1372"/>
    <mergeCell ref="I1373:K1373"/>
    <mergeCell ref="B1374:G1374"/>
    <mergeCell ref="I1374:K1374"/>
    <mergeCell ref="B1375:G1375"/>
    <mergeCell ref="B1376:G1376"/>
    <mergeCell ref="AJ8:AJ10"/>
    <mergeCell ref="AC8:AC10"/>
    <mergeCell ref="AF8:AF10"/>
    <mergeCell ref="AG8:AG10"/>
    <mergeCell ref="AH8:AH10"/>
    <mergeCell ref="AI8:AI10"/>
    <mergeCell ref="Z1400:AB1400"/>
    <mergeCell ref="Z1344:AB1344"/>
    <mergeCell ref="Z1288:AB1288"/>
    <mergeCell ref="Z1232:AB1232"/>
    <mergeCell ref="Z1176:AB1176"/>
    <mergeCell ref="D1399:F1399"/>
    <mergeCell ref="H1399:I1399"/>
    <mergeCell ref="D1400:F1400"/>
    <mergeCell ref="H1400:I1400"/>
    <mergeCell ref="O1396:P1396"/>
    <mergeCell ref="Q1396:U1396"/>
    <mergeCell ref="V1396:W1397"/>
    <mergeCell ref="X1396:Z1396"/>
    <mergeCell ref="O1397:P1397"/>
    <mergeCell ref="Q1397:U1397"/>
    <mergeCell ref="X1397:Z1397"/>
    <mergeCell ref="C1390:AA1391"/>
    <mergeCell ref="D1394:F1394"/>
    <mergeCell ref="H1394:I1394"/>
    <mergeCell ref="O1394:P1394"/>
    <mergeCell ref="Q1394:U1394"/>
    <mergeCell ref="V1394:W1395"/>
    <mergeCell ref="X1394:Z1394"/>
    <mergeCell ref="D1395:F1395"/>
    <mergeCell ref="H1395:I1395"/>
    <mergeCell ref="O1395:P1395"/>
    <mergeCell ref="D133:G133"/>
    <mergeCell ref="D134:G134"/>
    <mergeCell ref="D189:G189"/>
    <mergeCell ref="D190:G190"/>
    <mergeCell ref="D245:G245"/>
    <mergeCell ref="D246:G246"/>
    <mergeCell ref="D301:G301"/>
    <mergeCell ref="D302:G302"/>
    <mergeCell ref="D357:G357"/>
    <mergeCell ref="D358:G358"/>
    <mergeCell ref="D413:G413"/>
    <mergeCell ref="D414:G414"/>
    <mergeCell ref="D469:G469"/>
    <mergeCell ref="D468:G468"/>
    <mergeCell ref="D447:F447"/>
    <mergeCell ref="C429:AA429"/>
    <mergeCell ref="C430:AA430"/>
    <mergeCell ref="C431:AA431"/>
    <mergeCell ref="C432:AA432"/>
    <mergeCell ref="C435:AA436"/>
    <mergeCell ref="I423:K423"/>
    <mergeCell ref="T424:Z424"/>
    <mergeCell ref="Q425:Z425"/>
    <mergeCell ref="C427:E427"/>
    <mergeCell ref="C428:AA428"/>
    <mergeCell ref="D420:G420"/>
    <mergeCell ref="J420:K420"/>
    <mergeCell ref="I421:K421"/>
    <mergeCell ref="J468:K468"/>
    <mergeCell ref="H447:I447"/>
    <mergeCell ref="D448:F448"/>
    <mergeCell ref="H448:I448"/>
  </mergeCells>
  <conditionalFormatting sqref="R30:V30 S30:V31 R30:R32 R86:V86 S86:V87 R86:R88 R142:V142 S142:V143 R142:R144 R198:V198 S198:V199 R198:R200 R254:V254 S254:V255 R254:R256 R310:V310 S310:V311 R310:R312 R366:V366 S366:V367 R366:R368 R422:V422 S422:V423 R422:R424 R478:V478 S478:V479 R478:R480 R534:V534 S534:V535 R534:R536 R590:V590 S590:V591 R590:R592 R646:V646 S646:V647 R646:R648 R702:V702 S702:V703 R702:R704 R758:V758 S758:V759 R758:R760 R814:V814 S814:V815 R814:R816 R870:V870 S870:V871 R870:R872 R926:V926 S926:V927 R926:R928 R982:V982 S982:V983 R982:R984 R1038:V1038 S1038:V1039 R1038:R1040 R1094:V1094 S1094:V1095 R1094:R1096 R1150:V1150 S1150:V1151 R1150:R1152 R1206:V1206 S1206:V1207 R1206:R1208 R1262:V1262 S1262:V1263 R1262:R1264 R1318:V1318 S1318:V1319 R1318:R1320 R1374:V1374 S1374:V1375 R1374:R1376">
    <cfRule type="cellIs" dxfId="2" priority="429" operator="notEqual">
      <formula>""</formula>
    </cfRule>
  </conditionalFormatting>
  <conditionalFormatting sqref="S1430:V1431 R1430:R1432">
    <cfRule type="cellIs" dxfId="1" priority="1" operator="notEqual">
      <formula>""</formula>
    </cfRule>
  </conditionalFormatting>
  <conditionalFormatting sqref="S1486:V1487 R1486:R1488">
    <cfRule type="cellIs" dxfId="0" priority="2" operator="notEqual">
      <formula>""</formula>
    </cfRule>
  </conditionalFormatting>
  <hyperlinks>
    <hyperlink ref="Z1400" location="'Hoja de Cálculo'!A1" display="Hoja de Cálculo" xr:uid="{00000000-0004-0000-0900-000000000000}"/>
    <hyperlink ref="Z1344" location="'Hoja de Cálculo'!A1" display="Hoja de Cálculo" xr:uid="{00000000-0004-0000-0900-000001000000}"/>
    <hyperlink ref="Z1288" location="'Hoja de Cálculo'!A1" display="Hoja de Cálculo" xr:uid="{00000000-0004-0000-0900-000002000000}"/>
    <hyperlink ref="Z1232" location="'Hoja de Cálculo'!A1" display="Hoja de Cálculo" xr:uid="{00000000-0004-0000-0900-000003000000}"/>
    <hyperlink ref="Z1176" location="'Hoja de Cálculo'!A1" display="Hoja de Cálculo" xr:uid="{00000000-0004-0000-0900-000004000000}"/>
    <hyperlink ref="Z1120" location="'Hoja de Cálculo'!A1" display="Hoja de Cálculo" xr:uid="{00000000-0004-0000-0900-000005000000}"/>
    <hyperlink ref="Z1120:AB1120" location="'Hoja de Cálculo'!A1" display="Hoja de Cálculo" xr:uid="{00000000-0004-0000-0900-000006000000}"/>
    <hyperlink ref="Z1064" location="'Hoja de Cálculo'!A1" display="Hoja de Cálculo" xr:uid="{00000000-0004-0000-0900-000007000000}"/>
    <hyperlink ref="Z1064:AB1064" location="'Hoja de Cálculo'!A1" display="Hoja de Cálculo" xr:uid="{00000000-0004-0000-0900-000008000000}"/>
    <hyperlink ref="Z336" location="'Hoja de Cálculo'!A1" display="Hoja de Cálculo" xr:uid="{00000000-0004-0000-0900-000009000000}"/>
    <hyperlink ref="Z336:AB336" location="'Hoja de Cálculo'!A1" display="Hoja de Cálculo" xr:uid="{00000000-0004-0000-0900-00000A000000}"/>
    <hyperlink ref="Z1008" location="'Hoja de Cálculo'!A1" display="Hoja de Cálculo" xr:uid="{00000000-0004-0000-0900-00000B000000}"/>
    <hyperlink ref="Z1008:AB1008" location="'Hoja de Cálculo'!A1" display="Hoja de Cálculo" xr:uid="{00000000-0004-0000-0900-00000C000000}"/>
    <hyperlink ref="Z952" location="'Hoja de Cálculo'!A1" display="Hoja de Cálculo" xr:uid="{00000000-0004-0000-0900-00000D000000}"/>
    <hyperlink ref="Z952:AB952" location="'Hoja de Cálculo'!A1" display="Hoja de Cálculo" xr:uid="{00000000-0004-0000-0900-00000E000000}"/>
    <hyperlink ref="Z896" location="'Hoja de Cálculo'!A1" display="Hoja de Cálculo" xr:uid="{00000000-0004-0000-0900-00000F000000}"/>
    <hyperlink ref="Z896:AB896" location="'Hoja de Cálculo'!A1" display="Hoja de Cálculo" xr:uid="{00000000-0004-0000-0900-000010000000}"/>
    <hyperlink ref="Z840" location="'Hoja de Cálculo'!A1" display="Hoja de Cálculo" xr:uid="{00000000-0004-0000-0900-000011000000}"/>
    <hyperlink ref="Z840:AB840" location="'Hoja de Cálculo'!A1" display="Hoja de Cálculo" xr:uid="{00000000-0004-0000-0900-000012000000}"/>
    <hyperlink ref="Z784" location="'Hoja de Cálculo'!A1" display="Hoja de Cálculo" xr:uid="{00000000-0004-0000-0900-000013000000}"/>
    <hyperlink ref="Z784:AB784" location="'Hoja de Cálculo'!A1" display="Hoja de Cálculo" xr:uid="{00000000-0004-0000-0900-000014000000}"/>
    <hyperlink ref="Z728" location="'Hoja de Cálculo'!A1" display="Hoja de Cálculo" xr:uid="{00000000-0004-0000-0900-000015000000}"/>
    <hyperlink ref="Z728:AB728" location="'Hoja de Cálculo'!A1" display="Hoja de Cálculo" xr:uid="{00000000-0004-0000-0900-000016000000}"/>
    <hyperlink ref="Z672" location="'Hoja de Cálculo'!A1" display="Hoja de Cálculo" xr:uid="{00000000-0004-0000-0900-000017000000}"/>
    <hyperlink ref="Z672:AB672" location="'Hoja de Cálculo'!A1" display="Hoja de Cálculo" xr:uid="{00000000-0004-0000-0900-000018000000}"/>
    <hyperlink ref="Z616" location="'Hoja de Cálculo'!A1" display="Hoja de Cálculo" xr:uid="{00000000-0004-0000-0900-000019000000}"/>
    <hyperlink ref="Z616:AB616" location="'Hoja de Cálculo'!A1" display="Hoja de Cálculo" xr:uid="{00000000-0004-0000-0900-00001A000000}"/>
    <hyperlink ref="Z560" location="'Hoja de Cálculo'!A1" display="Hoja de Cálculo" xr:uid="{00000000-0004-0000-0900-00001B000000}"/>
    <hyperlink ref="Z560:AB560" location="'Hoja de Cálculo'!A1" display="Hoja de Cálculo" xr:uid="{00000000-0004-0000-0900-00001C000000}"/>
    <hyperlink ref="Z504" location="'Hoja de Cálculo'!A1" display="Hoja de Cálculo" xr:uid="{00000000-0004-0000-0900-00001D000000}"/>
    <hyperlink ref="Z504:AB504" location="'Hoja de Cálculo'!A1" display="Hoja de Cálculo" xr:uid="{00000000-0004-0000-0900-00001E000000}"/>
    <hyperlink ref="Z448" location="'Hoja de Cálculo'!A1" display="Hoja de Cálculo" xr:uid="{00000000-0004-0000-0900-00001F000000}"/>
    <hyperlink ref="Z448:AB448" location="'Hoja de Cálculo'!A1" display="Hoja de Cálculo" xr:uid="{00000000-0004-0000-0900-000020000000}"/>
    <hyperlink ref="Z392" location="'Hoja de Cálculo'!A1" display="Hoja de Cálculo" xr:uid="{00000000-0004-0000-0900-000021000000}"/>
    <hyperlink ref="Z392:AB392" location="'Hoja de Cálculo'!A1" display="Hoja de Cálculo" xr:uid="{00000000-0004-0000-0900-000022000000}"/>
    <hyperlink ref="Z280" location="'Hoja de Cálculo'!A1" display="Hoja de Cálculo" xr:uid="{00000000-0004-0000-0900-000023000000}"/>
    <hyperlink ref="Z280:AB280" location="'Hoja de Cálculo'!A1" display="Hoja de Cálculo" xr:uid="{00000000-0004-0000-0900-000024000000}"/>
    <hyperlink ref="Z224" location="'Hoja de Cálculo'!A1" display="Hoja de Cálculo" xr:uid="{00000000-0004-0000-0900-000025000000}"/>
    <hyperlink ref="Z224:AB224" location="'Hoja de Cálculo'!A1" display="Hoja de Cálculo" xr:uid="{00000000-0004-0000-0900-000026000000}"/>
    <hyperlink ref="Z168" location="'Hoja de Cálculo'!A1" display="Hoja de Cálculo" xr:uid="{00000000-0004-0000-0900-000027000000}"/>
    <hyperlink ref="Z168:AB168" location="'Hoja de Cálculo'!A1" display="Hoja de Cálculo" xr:uid="{00000000-0004-0000-0900-000028000000}"/>
    <hyperlink ref="Z112" location="'Hoja de Cálculo'!A1" display="Hoja de Cálculo" xr:uid="{00000000-0004-0000-0900-000029000000}"/>
    <hyperlink ref="Z112:AB112" location="'Hoja de Cálculo'!A1" display="Hoja de Cálculo" xr:uid="{00000000-0004-0000-0900-00002A000000}"/>
    <hyperlink ref="Z56" location="'Hoja de Cálculo'!A1" display="Hoja de Cálculo" xr:uid="{00000000-0004-0000-0900-00002B000000}"/>
    <hyperlink ref="Z56:AB56" location="'Hoja de Cálculo'!A1" display="Hoja de Cálculo" xr:uid="{00000000-0004-0000-0900-00002C000000}"/>
    <hyperlink ref="Z1512" location="'Hoja de Cálculo'!A1" display="Hoja de Cálculo" xr:uid="{00000000-0004-0000-0900-00002D000000}"/>
    <hyperlink ref="Z1456" location="'Hoja de Cálculo'!A1" display="Hoja de Cálculo" xr:uid="{00000000-0004-0000-0900-00002E000000}"/>
  </hyperlinks>
  <pageMargins left="0.70866141732283472" right="0.70866141732283472" top="0.74803149606299213" bottom="0.74803149606299213" header="0.31496062992125984" footer="0.31496062992125984"/>
  <pageSetup scale="60" orientation="landscape" r:id="rId1"/>
  <rowBreaks count="24" manualBreakCount="24">
    <brk id="56" max="28" man="1"/>
    <brk id="112" max="28" man="1"/>
    <brk id="168" max="28" man="1"/>
    <brk id="224" max="28" man="1"/>
    <brk id="280" max="28" man="1"/>
    <brk id="336" max="28" man="1"/>
    <brk id="392" max="28" man="1"/>
    <brk id="448" max="28" man="1"/>
    <brk id="504" max="28" man="1"/>
    <brk id="560" max="28" man="1"/>
    <brk id="616" max="28" man="1"/>
    <brk id="672" max="28" man="1"/>
    <brk id="728" max="28" man="1"/>
    <brk id="784" max="28" man="1"/>
    <brk id="840" max="28" man="1"/>
    <brk id="896" max="28" man="1"/>
    <brk id="952" max="28" man="1"/>
    <brk id="1008" max="28" man="1"/>
    <brk id="1064" max="28" man="1"/>
    <brk id="1120" max="28" man="1"/>
    <brk id="1176" max="28" man="1"/>
    <brk id="1232" max="28" man="1"/>
    <brk id="1288" max="28" man="1"/>
    <brk id="1344" max="2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1" r:id="rId4" name="Drop Down 3">
              <controlPr defaultSize="0" autoLine="0" autoPict="0">
                <anchor moveWithCells="1">
                  <from>
                    <xdr:col>17</xdr:col>
                    <xdr:colOff>19050</xdr:colOff>
                    <xdr:row>9</xdr:row>
                    <xdr:rowOff>0</xdr:rowOff>
                  </from>
                  <to>
                    <xdr:col>18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5" name="Drop Down 6">
              <controlPr defaultSize="0" autoLine="0" autoPict="0">
                <anchor moveWithCells="1">
                  <from>
                    <xdr:col>20</xdr:col>
                    <xdr:colOff>0</xdr:colOff>
                    <xdr:row>9</xdr:row>
                    <xdr:rowOff>0</xdr:rowOff>
                  </from>
                  <to>
                    <xdr:col>20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6" name="Drop Down 7">
              <controlPr defaultSize="0" autoLine="0" autoPict="0">
                <anchor moveWithCells="1">
                  <from>
                    <xdr:col>21</xdr:col>
                    <xdr:colOff>0</xdr:colOff>
                    <xdr:row>9</xdr:row>
                    <xdr:rowOff>0</xdr:rowOff>
                  </from>
                  <to>
                    <xdr:col>21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7" name="Drop Down 9">
              <controlPr defaultSize="0" autoLine="0" autoPict="0">
                <anchor moveWithCells="1">
                  <from>
                    <xdr:col>18</xdr:col>
                    <xdr:colOff>0</xdr:colOff>
                    <xdr:row>9</xdr:row>
                    <xdr:rowOff>0</xdr:rowOff>
                  </from>
                  <to>
                    <xdr:col>18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8" name="Drop Down 10">
              <controlPr defaultSize="0" autoLine="0" autoPict="0">
                <anchor moveWithCells="1">
                  <from>
                    <xdr:col>19</xdr:col>
                    <xdr:colOff>0</xdr:colOff>
                    <xdr:row>9</xdr:row>
                    <xdr:rowOff>0</xdr:rowOff>
                  </from>
                  <to>
                    <xdr:col>19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9" name="Drop Down 21">
              <controlPr defaultSize="0" autoLine="0" autoPict="0">
                <anchor moveWithCells="1">
                  <from>
                    <xdr:col>17</xdr:col>
                    <xdr:colOff>19050</xdr:colOff>
                    <xdr:row>65</xdr:row>
                    <xdr:rowOff>0</xdr:rowOff>
                  </from>
                  <to>
                    <xdr:col>18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10" name="Drop Down 22">
              <controlPr defaultSize="0" autoLine="0" autoPict="0">
                <anchor moveWithCells="1">
                  <from>
                    <xdr:col>20</xdr:col>
                    <xdr:colOff>0</xdr:colOff>
                    <xdr:row>65</xdr:row>
                    <xdr:rowOff>0</xdr:rowOff>
                  </from>
                  <to>
                    <xdr:col>21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11" name="Drop Down 23">
              <controlPr defaultSize="0" autoLine="0" autoPict="0">
                <anchor moveWithCells="1">
                  <from>
                    <xdr:col>21</xdr:col>
                    <xdr:colOff>0</xdr:colOff>
                    <xdr:row>65</xdr:row>
                    <xdr:rowOff>0</xdr:rowOff>
                  </from>
                  <to>
                    <xdr:col>22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12" name="Drop Down 24">
              <controlPr defaultSize="0" autoLine="0" autoPict="0">
                <anchor moveWithCells="1">
                  <from>
                    <xdr:col>18</xdr:col>
                    <xdr:colOff>0</xdr:colOff>
                    <xdr:row>65</xdr:row>
                    <xdr:rowOff>0</xdr:rowOff>
                  </from>
                  <to>
                    <xdr:col>19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13" name="Drop Down 25">
              <controlPr defaultSize="0" autoLine="0" autoPict="0">
                <anchor moveWithCells="1">
                  <from>
                    <xdr:col>19</xdr:col>
                    <xdr:colOff>0</xdr:colOff>
                    <xdr:row>65</xdr:row>
                    <xdr:rowOff>0</xdr:rowOff>
                  </from>
                  <to>
                    <xdr:col>20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14" name="Drop Down 36">
              <controlPr defaultSize="0" autoLine="0" autoPict="0">
                <anchor moveWithCells="1">
                  <from>
                    <xdr:col>17</xdr:col>
                    <xdr:colOff>19050</xdr:colOff>
                    <xdr:row>121</xdr:row>
                    <xdr:rowOff>0</xdr:rowOff>
                  </from>
                  <to>
                    <xdr:col>18</xdr:col>
                    <xdr:colOff>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15" name="Drop Down 37">
              <controlPr defaultSize="0" autoLine="0" autoPict="0">
                <anchor moveWithCells="1">
                  <from>
                    <xdr:col>20</xdr:col>
                    <xdr:colOff>0</xdr:colOff>
                    <xdr:row>121</xdr:row>
                    <xdr:rowOff>0</xdr:rowOff>
                  </from>
                  <to>
                    <xdr:col>21</xdr:col>
                    <xdr:colOff>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r:id="rId16" name="Drop Down 38">
              <controlPr defaultSize="0" autoLine="0" autoPict="0">
                <anchor moveWithCells="1">
                  <from>
                    <xdr:col>21</xdr:col>
                    <xdr:colOff>0</xdr:colOff>
                    <xdr:row>121</xdr:row>
                    <xdr:rowOff>0</xdr:rowOff>
                  </from>
                  <to>
                    <xdr:col>22</xdr:col>
                    <xdr:colOff>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r:id="rId17" name="Drop Down 39">
              <controlPr defaultSize="0" autoLine="0" autoPict="0">
                <anchor moveWithCells="1">
                  <from>
                    <xdr:col>18</xdr:col>
                    <xdr:colOff>0</xdr:colOff>
                    <xdr:row>121</xdr:row>
                    <xdr:rowOff>0</xdr:rowOff>
                  </from>
                  <to>
                    <xdr:col>19</xdr:col>
                    <xdr:colOff>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r:id="rId18" name="Drop Down 40">
              <controlPr defaultSize="0" autoLine="0" autoPict="0">
                <anchor moveWithCells="1">
                  <from>
                    <xdr:col>19</xdr:col>
                    <xdr:colOff>0</xdr:colOff>
                    <xdr:row>121</xdr:row>
                    <xdr:rowOff>0</xdr:rowOff>
                  </from>
                  <to>
                    <xdr:col>20</xdr:col>
                    <xdr:colOff>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r:id="rId19" name="Drop Down 41">
              <controlPr defaultSize="0" autoLine="0" autoPict="0">
                <anchor moveWithCells="1">
                  <from>
                    <xdr:col>17</xdr:col>
                    <xdr:colOff>19050</xdr:colOff>
                    <xdr:row>177</xdr:row>
                    <xdr:rowOff>0</xdr:rowOff>
                  </from>
                  <to>
                    <xdr:col>18</xdr:col>
                    <xdr:colOff>0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r:id="rId20" name="Drop Down 44">
              <controlPr defaultSize="0" autoLine="0" autoPict="0">
                <anchor moveWithCells="1">
                  <from>
                    <xdr:col>18</xdr:col>
                    <xdr:colOff>0</xdr:colOff>
                    <xdr:row>177</xdr:row>
                    <xdr:rowOff>0</xdr:rowOff>
                  </from>
                  <to>
                    <xdr:col>19</xdr:col>
                    <xdr:colOff>0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21" name="Drop Down 46">
              <controlPr defaultSize="0" autoLine="0" autoPict="0">
                <anchor moveWithCells="1">
                  <from>
                    <xdr:col>17</xdr:col>
                    <xdr:colOff>19050</xdr:colOff>
                    <xdr:row>233</xdr:row>
                    <xdr:rowOff>0</xdr:rowOff>
                  </from>
                  <to>
                    <xdr:col>18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22" name="Drop Down 47">
              <controlPr defaultSize="0" autoLine="0" autoPict="0">
                <anchor moveWithCells="1">
                  <from>
                    <xdr:col>20</xdr:col>
                    <xdr:colOff>0</xdr:colOff>
                    <xdr:row>233</xdr:row>
                    <xdr:rowOff>0</xdr:rowOff>
                  </from>
                  <to>
                    <xdr:col>21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r:id="rId23" name="Drop Down 48">
              <controlPr defaultSize="0" autoLine="0" autoPict="0">
                <anchor moveWithCells="1">
                  <from>
                    <xdr:col>21</xdr:col>
                    <xdr:colOff>0</xdr:colOff>
                    <xdr:row>233</xdr:row>
                    <xdr:rowOff>0</xdr:rowOff>
                  </from>
                  <to>
                    <xdr:col>22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r:id="rId24" name="Drop Down 49">
              <controlPr defaultSize="0" autoLine="0" autoPict="0">
                <anchor moveWithCells="1">
                  <from>
                    <xdr:col>18</xdr:col>
                    <xdr:colOff>0</xdr:colOff>
                    <xdr:row>233</xdr:row>
                    <xdr:rowOff>0</xdr:rowOff>
                  </from>
                  <to>
                    <xdr:col>19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r:id="rId25" name="Drop Down 50">
              <controlPr defaultSize="0" autoLine="0" autoPict="0">
                <anchor moveWithCells="1">
                  <from>
                    <xdr:col>19</xdr:col>
                    <xdr:colOff>0</xdr:colOff>
                    <xdr:row>233</xdr:row>
                    <xdr:rowOff>0</xdr:rowOff>
                  </from>
                  <to>
                    <xdr:col>20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r:id="rId26" name="Drop Down 51">
              <controlPr defaultSize="0" autoLine="0" autoPict="0">
                <anchor moveWithCells="1">
                  <from>
                    <xdr:col>17</xdr:col>
                    <xdr:colOff>19050</xdr:colOff>
                    <xdr:row>289</xdr:row>
                    <xdr:rowOff>0</xdr:rowOff>
                  </from>
                  <to>
                    <xdr:col>18</xdr:col>
                    <xdr:colOff>0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r:id="rId27" name="Drop Down 52">
              <controlPr defaultSize="0" autoLine="0" autoPict="0">
                <anchor moveWithCells="1">
                  <from>
                    <xdr:col>20</xdr:col>
                    <xdr:colOff>0</xdr:colOff>
                    <xdr:row>289</xdr:row>
                    <xdr:rowOff>0</xdr:rowOff>
                  </from>
                  <to>
                    <xdr:col>21</xdr:col>
                    <xdr:colOff>0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r:id="rId28" name="Drop Down 53">
              <controlPr defaultSize="0" autoLine="0" autoPict="0">
                <anchor moveWithCells="1">
                  <from>
                    <xdr:col>21</xdr:col>
                    <xdr:colOff>0</xdr:colOff>
                    <xdr:row>289</xdr:row>
                    <xdr:rowOff>0</xdr:rowOff>
                  </from>
                  <to>
                    <xdr:col>22</xdr:col>
                    <xdr:colOff>0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r:id="rId29" name="Drop Down 54">
              <controlPr defaultSize="0" autoLine="0" autoPict="0">
                <anchor moveWithCells="1">
                  <from>
                    <xdr:col>18</xdr:col>
                    <xdr:colOff>0</xdr:colOff>
                    <xdr:row>289</xdr:row>
                    <xdr:rowOff>0</xdr:rowOff>
                  </from>
                  <to>
                    <xdr:col>19</xdr:col>
                    <xdr:colOff>0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3" r:id="rId30" name="Drop Down 55">
              <controlPr defaultSize="0" autoLine="0" autoPict="0">
                <anchor moveWithCells="1">
                  <from>
                    <xdr:col>19</xdr:col>
                    <xdr:colOff>0</xdr:colOff>
                    <xdr:row>289</xdr:row>
                    <xdr:rowOff>0</xdr:rowOff>
                  </from>
                  <to>
                    <xdr:col>20</xdr:col>
                    <xdr:colOff>0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4" r:id="rId31" name="Drop Down 56">
              <controlPr defaultSize="0" autoLine="0" autoPict="0">
                <anchor moveWithCells="1">
                  <from>
                    <xdr:col>17</xdr:col>
                    <xdr:colOff>19050</xdr:colOff>
                    <xdr:row>345</xdr:row>
                    <xdr:rowOff>0</xdr:rowOff>
                  </from>
                  <to>
                    <xdr:col>18</xdr:col>
                    <xdr:colOff>0</xdr:colOff>
                    <xdr:row>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5" r:id="rId32" name="Drop Down 57">
              <controlPr defaultSize="0" autoLine="0" autoPict="0">
                <anchor moveWithCells="1">
                  <from>
                    <xdr:col>20</xdr:col>
                    <xdr:colOff>0</xdr:colOff>
                    <xdr:row>345</xdr:row>
                    <xdr:rowOff>0</xdr:rowOff>
                  </from>
                  <to>
                    <xdr:col>21</xdr:col>
                    <xdr:colOff>0</xdr:colOff>
                    <xdr:row>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6" r:id="rId33" name="Drop Down 58">
              <controlPr defaultSize="0" autoLine="0" autoPict="0">
                <anchor moveWithCells="1">
                  <from>
                    <xdr:col>21</xdr:col>
                    <xdr:colOff>0</xdr:colOff>
                    <xdr:row>345</xdr:row>
                    <xdr:rowOff>0</xdr:rowOff>
                  </from>
                  <to>
                    <xdr:col>22</xdr:col>
                    <xdr:colOff>0</xdr:colOff>
                    <xdr:row>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7" r:id="rId34" name="Drop Down 59">
              <controlPr defaultSize="0" autoLine="0" autoPict="0">
                <anchor moveWithCells="1">
                  <from>
                    <xdr:col>18</xdr:col>
                    <xdr:colOff>0</xdr:colOff>
                    <xdr:row>345</xdr:row>
                    <xdr:rowOff>0</xdr:rowOff>
                  </from>
                  <to>
                    <xdr:col>19</xdr:col>
                    <xdr:colOff>0</xdr:colOff>
                    <xdr:row>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8" r:id="rId35" name="Drop Down 60">
              <controlPr defaultSize="0" autoLine="0" autoPict="0">
                <anchor moveWithCells="1">
                  <from>
                    <xdr:col>19</xdr:col>
                    <xdr:colOff>0</xdr:colOff>
                    <xdr:row>345</xdr:row>
                    <xdr:rowOff>0</xdr:rowOff>
                  </from>
                  <to>
                    <xdr:col>20</xdr:col>
                    <xdr:colOff>0</xdr:colOff>
                    <xdr:row>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" r:id="rId36" name="Drop Down 61">
              <controlPr defaultSize="0" autoLine="0" autoPict="0">
                <anchor moveWithCells="1">
                  <from>
                    <xdr:col>17</xdr:col>
                    <xdr:colOff>19050</xdr:colOff>
                    <xdr:row>401</xdr:row>
                    <xdr:rowOff>0</xdr:rowOff>
                  </from>
                  <to>
                    <xdr:col>18</xdr:col>
                    <xdr:colOff>0</xdr:colOff>
                    <xdr:row>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0" r:id="rId37" name="Drop Down 62">
              <controlPr defaultSize="0" autoLine="0" autoPict="0">
                <anchor moveWithCells="1">
                  <from>
                    <xdr:col>20</xdr:col>
                    <xdr:colOff>0</xdr:colOff>
                    <xdr:row>401</xdr:row>
                    <xdr:rowOff>0</xdr:rowOff>
                  </from>
                  <to>
                    <xdr:col>21</xdr:col>
                    <xdr:colOff>0</xdr:colOff>
                    <xdr:row>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1" r:id="rId38" name="Drop Down 63">
              <controlPr defaultSize="0" autoLine="0" autoPict="0">
                <anchor moveWithCells="1">
                  <from>
                    <xdr:col>21</xdr:col>
                    <xdr:colOff>0</xdr:colOff>
                    <xdr:row>400</xdr:row>
                    <xdr:rowOff>180975</xdr:rowOff>
                  </from>
                  <to>
                    <xdr:col>22</xdr:col>
                    <xdr:colOff>0</xdr:colOff>
                    <xdr:row>401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2" r:id="rId39" name="Drop Down 64">
              <controlPr defaultSize="0" autoLine="0" autoPict="0">
                <anchor moveWithCells="1">
                  <from>
                    <xdr:col>18</xdr:col>
                    <xdr:colOff>0</xdr:colOff>
                    <xdr:row>401</xdr:row>
                    <xdr:rowOff>0</xdr:rowOff>
                  </from>
                  <to>
                    <xdr:col>19</xdr:col>
                    <xdr:colOff>0</xdr:colOff>
                    <xdr:row>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r:id="rId40" name="Drop Down 65">
              <controlPr defaultSize="0" autoLine="0" autoPict="0">
                <anchor moveWithCells="1">
                  <from>
                    <xdr:col>19</xdr:col>
                    <xdr:colOff>0</xdr:colOff>
                    <xdr:row>401</xdr:row>
                    <xdr:rowOff>0</xdr:rowOff>
                  </from>
                  <to>
                    <xdr:col>20</xdr:col>
                    <xdr:colOff>0</xdr:colOff>
                    <xdr:row>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4" r:id="rId41" name="Drop Down 66">
              <controlPr defaultSize="0" autoLine="0" autoPict="0">
                <anchor moveWithCells="1">
                  <from>
                    <xdr:col>17</xdr:col>
                    <xdr:colOff>19050</xdr:colOff>
                    <xdr:row>457</xdr:row>
                    <xdr:rowOff>0</xdr:rowOff>
                  </from>
                  <to>
                    <xdr:col>18</xdr:col>
                    <xdr:colOff>0</xdr:colOff>
                    <xdr:row>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42" name="Drop Down 67">
              <controlPr defaultSize="0" autoLine="0" autoPict="0">
                <anchor moveWithCells="1">
                  <from>
                    <xdr:col>20</xdr:col>
                    <xdr:colOff>0</xdr:colOff>
                    <xdr:row>457</xdr:row>
                    <xdr:rowOff>0</xdr:rowOff>
                  </from>
                  <to>
                    <xdr:col>21</xdr:col>
                    <xdr:colOff>0</xdr:colOff>
                    <xdr:row>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43" name="Drop Down 68">
              <controlPr defaultSize="0" autoLine="0" autoPict="0">
                <anchor moveWithCells="1">
                  <from>
                    <xdr:col>21</xdr:col>
                    <xdr:colOff>0</xdr:colOff>
                    <xdr:row>457</xdr:row>
                    <xdr:rowOff>0</xdr:rowOff>
                  </from>
                  <to>
                    <xdr:col>22</xdr:col>
                    <xdr:colOff>0</xdr:colOff>
                    <xdr:row>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44" name="Drop Down 69">
              <controlPr defaultSize="0" autoLine="0" autoPict="0">
                <anchor moveWithCells="1">
                  <from>
                    <xdr:col>18</xdr:col>
                    <xdr:colOff>0</xdr:colOff>
                    <xdr:row>457</xdr:row>
                    <xdr:rowOff>0</xdr:rowOff>
                  </from>
                  <to>
                    <xdr:col>19</xdr:col>
                    <xdr:colOff>0</xdr:colOff>
                    <xdr:row>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45" name="Drop Down 70">
              <controlPr defaultSize="0" autoLine="0" autoPict="0">
                <anchor moveWithCells="1">
                  <from>
                    <xdr:col>19</xdr:col>
                    <xdr:colOff>0</xdr:colOff>
                    <xdr:row>457</xdr:row>
                    <xdr:rowOff>0</xdr:rowOff>
                  </from>
                  <to>
                    <xdr:col>20</xdr:col>
                    <xdr:colOff>0</xdr:colOff>
                    <xdr:row>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46" name="Drop Down 71">
              <controlPr defaultSize="0" autoLine="0" autoPict="0">
                <anchor moveWithCells="1">
                  <from>
                    <xdr:col>17</xdr:col>
                    <xdr:colOff>19050</xdr:colOff>
                    <xdr:row>513</xdr:row>
                    <xdr:rowOff>0</xdr:rowOff>
                  </from>
                  <to>
                    <xdr:col>18</xdr:col>
                    <xdr:colOff>0</xdr:colOff>
                    <xdr:row>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47" name="Drop Down 72">
              <controlPr defaultSize="0" autoLine="0" autoPict="0">
                <anchor moveWithCells="1">
                  <from>
                    <xdr:col>20</xdr:col>
                    <xdr:colOff>0</xdr:colOff>
                    <xdr:row>513</xdr:row>
                    <xdr:rowOff>0</xdr:rowOff>
                  </from>
                  <to>
                    <xdr:col>21</xdr:col>
                    <xdr:colOff>0</xdr:colOff>
                    <xdr:row>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48" name="Drop Down 73">
              <controlPr defaultSize="0" autoLine="0" autoPict="0">
                <anchor moveWithCells="1">
                  <from>
                    <xdr:col>21</xdr:col>
                    <xdr:colOff>0</xdr:colOff>
                    <xdr:row>513</xdr:row>
                    <xdr:rowOff>0</xdr:rowOff>
                  </from>
                  <to>
                    <xdr:col>22</xdr:col>
                    <xdr:colOff>0</xdr:colOff>
                    <xdr:row>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49" name="Drop Down 74">
              <controlPr defaultSize="0" autoLine="0" autoPict="0">
                <anchor moveWithCells="1">
                  <from>
                    <xdr:col>18</xdr:col>
                    <xdr:colOff>0</xdr:colOff>
                    <xdr:row>513</xdr:row>
                    <xdr:rowOff>0</xdr:rowOff>
                  </from>
                  <to>
                    <xdr:col>19</xdr:col>
                    <xdr:colOff>0</xdr:colOff>
                    <xdr:row>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50" name="Drop Down 75">
              <controlPr defaultSize="0" autoLine="0" autoPict="0">
                <anchor moveWithCells="1">
                  <from>
                    <xdr:col>19</xdr:col>
                    <xdr:colOff>0</xdr:colOff>
                    <xdr:row>513</xdr:row>
                    <xdr:rowOff>0</xdr:rowOff>
                  </from>
                  <to>
                    <xdr:col>20</xdr:col>
                    <xdr:colOff>0</xdr:colOff>
                    <xdr:row>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51" name="Drop Down 76">
              <controlPr defaultSize="0" autoLine="0" autoPict="0">
                <anchor moveWithCells="1">
                  <from>
                    <xdr:col>17</xdr:col>
                    <xdr:colOff>19050</xdr:colOff>
                    <xdr:row>569</xdr:row>
                    <xdr:rowOff>0</xdr:rowOff>
                  </from>
                  <to>
                    <xdr:col>18</xdr:col>
                    <xdr:colOff>0</xdr:colOff>
                    <xdr:row>570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52" name="Drop Down 77">
              <controlPr defaultSize="0" autoLine="0" autoPict="0">
                <anchor moveWithCells="1">
                  <from>
                    <xdr:col>20</xdr:col>
                    <xdr:colOff>0</xdr:colOff>
                    <xdr:row>569</xdr:row>
                    <xdr:rowOff>0</xdr:rowOff>
                  </from>
                  <to>
                    <xdr:col>21</xdr:col>
                    <xdr:colOff>0</xdr:colOff>
                    <xdr:row>570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53" name="Drop Down 78">
              <controlPr defaultSize="0" autoLine="0" autoPict="0">
                <anchor moveWithCells="1">
                  <from>
                    <xdr:col>21</xdr:col>
                    <xdr:colOff>0</xdr:colOff>
                    <xdr:row>569</xdr:row>
                    <xdr:rowOff>0</xdr:rowOff>
                  </from>
                  <to>
                    <xdr:col>22</xdr:col>
                    <xdr:colOff>0</xdr:colOff>
                    <xdr:row>570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54" name="Drop Down 79">
              <controlPr defaultSize="0" autoLine="0" autoPict="0">
                <anchor moveWithCells="1">
                  <from>
                    <xdr:col>18</xdr:col>
                    <xdr:colOff>0</xdr:colOff>
                    <xdr:row>569</xdr:row>
                    <xdr:rowOff>0</xdr:rowOff>
                  </from>
                  <to>
                    <xdr:col>19</xdr:col>
                    <xdr:colOff>0</xdr:colOff>
                    <xdr:row>570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8" r:id="rId55" name="Drop Down 80">
              <controlPr defaultSize="0" autoLine="0" autoPict="0">
                <anchor moveWithCells="1">
                  <from>
                    <xdr:col>19</xdr:col>
                    <xdr:colOff>0</xdr:colOff>
                    <xdr:row>569</xdr:row>
                    <xdr:rowOff>0</xdr:rowOff>
                  </from>
                  <to>
                    <xdr:col>20</xdr:col>
                    <xdr:colOff>0</xdr:colOff>
                    <xdr:row>570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9" r:id="rId56" name="Drop Down 81">
              <controlPr defaultSize="0" autoLine="0" autoPict="0">
                <anchor moveWithCells="1">
                  <from>
                    <xdr:col>17</xdr:col>
                    <xdr:colOff>19050</xdr:colOff>
                    <xdr:row>625</xdr:row>
                    <xdr:rowOff>0</xdr:rowOff>
                  </from>
                  <to>
                    <xdr:col>18</xdr:col>
                    <xdr:colOff>0</xdr:colOff>
                    <xdr:row>626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0" r:id="rId57" name="Drop Down 82">
              <controlPr defaultSize="0" autoLine="0" autoPict="0">
                <anchor moveWithCells="1">
                  <from>
                    <xdr:col>20</xdr:col>
                    <xdr:colOff>0</xdr:colOff>
                    <xdr:row>625</xdr:row>
                    <xdr:rowOff>0</xdr:rowOff>
                  </from>
                  <to>
                    <xdr:col>21</xdr:col>
                    <xdr:colOff>0</xdr:colOff>
                    <xdr:row>626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1" r:id="rId58" name="Drop Down 83">
              <controlPr defaultSize="0" autoLine="0" autoPict="0">
                <anchor moveWithCells="1">
                  <from>
                    <xdr:col>21</xdr:col>
                    <xdr:colOff>0</xdr:colOff>
                    <xdr:row>625</xdr:row>
                    <xdr:rowOff>0</xdr:rowOff>
                  </from>
                  <to>
                    <xdr:col>22</xdr:col>
                    <xdr:colOff>0</xdr:colOff>
                    <xdr:row>626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2" r:id="rId59" name="Drop Down 84">
              <controlPr defaultSize="0" autoLine="0" autoPict="0">
                <anchor moveWithCells="1">
                  <from>
                    <xdr:col>18</xdr:col>
                    <xdr:colOff>0</xdr:colOff>
                    <xdr:row>625</xdr:row>
                    <xdr:rowOff>0</xdr:rowOff>
                  </from>
                  <to>
                    <xdr:col>19</xdr:col>
                    <xdr:colOff>0</xdr:colOff>
                    <xdr:row>626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3" r:id="rId60" name="Drop Down 85">
              <controlPr defaultSize="0" autoLine="0" autoPict="0">
                <anchor moveWithCells="1">
                  <from>
                    <xdr:col>19</xdr:col>
                    <xdr:colOff>0</xdr:colOff>
                    <xdr:row>625</xdr:row>
                    <xdr:rowOff>0</xdr:rowOff>
                  </from>
                  <to>
                    <xdr:col>20</xdr:col>
                    <xdr:colOff>0</xdr:colOff>
                    <xdr:row>626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4" r:id="rId61" name="Drop Down 86">
              <controlPr defaultSize="0" autoLine="0" autoPict="0">
                <anchor moveWithCells="1">
                  <from>
                    <xdr:col>17</xdr:col>
                    <xdr:colOff>19050</xdr:colOff>
                    <xdr:row>681</xdr:row>
                    <xdr:rowOff>0</xdr:rowOff>
                  </from>
                  <to>
                    <xdr:col>18</xdr:col>
                    <xdr:colOff>0</xdr:colOff>
                    <xdr:row>682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5" r:id="rId62" name="Drop Down 87">
              <controlPr defaultSize="0" autoLine="0" autoPict="0">
                <anchor moveWithCells="1">
                  <from>
                    <xdr:col>20</xdr:col>
                    <xdr:colOff>0</xdr:colOff>
                    <xdr:row>681</xdr:row>
                    <xdr:rowOff>0</xdr:rowOff>
                  </from>
                  <to>
                    <xdr:col>21</xdr:col>
                    <xdr:colOff>0</xdr:colOff>
                    <xdr:row>682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6" r:id="rId63" name="Drop Down 88">
              <controlPr defaultSize="0" autoLine="0" autoPict="0">
                <anchor moveWithCells="1">
                  <from>
                    <xdr:col>21</xdr:col>
                    <xdr:colOff>0</xdr:colOff>
                    <xdr:row>681</xdr:row>
                    <xdr:rowOff>0</xdr:rowOff>
                  </from>
                  <to>
                    <xdr:col>22</xdr:col>
                    <xdr:colOff>0</xdr:colOff>
                    <xdr:row>682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7" r:id="rId64" name="Drop Down 89">
              <controlPr defaultSize="0" autoLine="0" autoPict="0">
                <anchor moveWithCells="1">
                  <from>
                    <xdr:col>18</xdr:col>
                    <xdr:colOff>0</xdr:colOff>
                    <xdr:row>681</xdr:row>
                    <xdr:rowOff>0</xdr:rowOff>
                  </from>
                  <to>
                    <xdr:col>19</xdr:col>
                    <xdr:colOff>0</xdr:colOff>
                    <xdr:row>682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8" r:id="rId65" name="Drop Down 90">
              <controlPr defaultSize="0" autoLine="0" autoPict="0">
                <anchor moveWithCells="1">
                  <from>
                    <xdr:col>19</xdr:col>
                    <xdr:colOff>0</xdr:colOff>
                    <xdr:row>681</xdr:row>
                    <xdr:rowOff>0</xdr:rowOff>
                  </from>
                  <to>
                    <xdr:col>20</xdr:col>
                    <xdr:colOff>0</xdr:colOff>
                    <xdr:row>682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9" r:id="rId66" name="Drop Down 91">
              <controlPr defaultSize="0" autoLine="0" autoPict="0">
                <anchor moveWithCells="1">
                  <from>
                    <xdr:col>17</xdr:col>
                    <xdr:colOff>19050</xdr:colOff>
                    <xdr:row>737</xdr:row>
                    <xdr:rowOff>0</xdr:rowOff>
                  </from>
                  <to>
                    <xdr:col>18</xdr:col>
                    <xdr:colOff>0</xdr:colOff>
                    <xdr:row>738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0" r:id="rId67" name="Drop Down 92">
              <controlPr defaultSize="0" autoLine="0" autoPict="0">
                <anchor moveWithCells="1">
                  <from>
                    <xdr:col>20</xdr:col>
                    <xdr:colOff>0</xdr:colOff>
                    <xdr:row>737</xdr:row>
                    <xdr:rowOff>0</xdr:rowOff>
                  </from>
                  <to>
                    <xdr:col>21</xdr:col>
                    <xdr:colOff>0</xdr:colOff>
                    <xdr:row>738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1" r:id="rId68" name="Drop Down 93">
              <controlPr defaultSize="0" autoLine="0" autoPict="0">
                <anchor moveWithCells="1">
                  <from>
                    <xdr:col>21</xdr:col>
                    <xdr:colOff>0</xdr:colOff>
                    <xdr:row>737</xdr:row>
                    <xdr:rowOff>0</xdr:rowOff>
                  </from>
                  <to>
                    <xdr:col>22</xdr:col>
                    <xdr:colOff>0</xdr:colOff>
                    <xdr:row>738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2" r:id="rId69" name="Drop Down 94">
              <controlPr defaultSize="0" autoLine="0" autoPict="0">
                <anchor moveWithCells="1">
                  <from>
                    <xdr:col>18</xdr:col>
                    <xdr:colOff>0</xdr:colOff>
                    <xdr:row>737</xdr:row>
                    <xdr:rowOff>0</xdr:rowOff>
                  </from>
                  <to>
                    <xdr:col>19</xdr:col>
                    <xdr:colOff>0</xdr:colOff>
                    <xdr:row>738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3" r:id="rId70" name="Drop Down 95">
              <controlPr defaultSize="0" autoLine="0" autoPict="0">
                <anchor moveWithCells="1">
                  <from>
                    <xdr:col>19</xdr:col>
                    <xdr:colOff>0</xdr:colOff>
                    <xdr:row>737</xdr:row>
                    <xdr:rowOff>0</xdr:rowOff>
                  </from>
                  <to>
                    <xdr:col>20</xdr:col>
                    <xdr:colOff>0</xdr:colOff>
                    <xdr:row>738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4" r:id="rId71" name="Drop Down 96">
              <controlPr defaultSize="0" autoLine="0" autoPict="0">
                <anchor moveWithCells="1">
                  <from>
                    <xdr:col>17</xdr:col>
                    <xdr:colOff>19050</xdr:colOff>
                    <xdr:row>793</xdr:row>
                    <xdr:rowOff>0</xdr:rowOff>
                  </from>
                  <to>
                    <xdr:col>18</xdr:col>
                    <xdr:colOff>0</xdr:colOff>
                    <xdr:row>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5" r:id="rId72" name="Drop Down 97">
              <controlPr defaultSize="0" autoLine="0" autoPict="0">
                <anchor moveWithCells="1">
                  <from>
                    <xdr:col>20</xdr:col>
                    <xdr:colOff>0</xdr:colOff>
                    <xdr:row>793</xdr:row>
                    <xdr:rowOff>0</xdr:rowOff>
                  </from>
                  <to>
                    <xdr:col>21</xdr:col>
                    <xdr:colOff>0</xdr:colOff>
                    <xdr:row>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6" r:id="rId73" name="Drop Down 98">
              <controlPr defaultSize="0" autoLine="0" autoPict="0">
                <anchor moveWithCells="1">
                  <from>
                    <xdr:col>21</xdr:col>
                    <xdr:colOff>0</xdr:colOff>
                    <xdr:row>793</xdr:row>
                    <xdr:rowOff>0</xdr:rowOff>
                  </from>
                  <to>
                    <xdr:col>22</xdr:col>
                    <xdr:colOff>0</xdr:colOff>
                    <xdr:row>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7" r:id="rId74" name="Drop Down 99">
              <controlPr defaultSize="0" autoLine="0" autoPict="0">
                <anchor moveWithCells="1">
                  <from>
                    <xdr:col>18</xdr:col>
                    <xdr:colOff>0</xdr:colOff>
                    <xdr:row>793</xdr:row>
                    <xdr:rowOff>0</xdr:rowOff>
                  </from>
                  <to>
                    <xdr:col>19</xdr:col>
                    <xdr:colOff>0</xdr:colOff>
                    <xdr:row>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8" r:id="rId75" name="Drop Down 100">
              <controlPr defaultSize="0" autoLine="0" autoPict="0">
                <anchor moveWithCells="1">
                  <from>
                    <xdr:col>19</xdr:col>
                    <xdr:colOff>0</xdr:colOff>
                    <xdr:row>793</xdr:row>
                    <xdr:rowOff>0</xdr:rowOff>
                  </from>
                  <to>
                    <xdr:col>20</xdr:col>
                    <xdr:colOff>0</xdr:colOff>
                    <xdr:row>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9" r:id="rId76" name="Drop Down 101">
              <controlPr defaultSize="0" autoLine="0" autoPict="0">
                <anchor moveWithCells="1">
                  <from>
                    <xdr:col>17</xdr:col>
                    <xdr:colOff>19050</xdr:colOff>
                    <xdr:row>849</xdr:row>
                    <xdr:rowOff>0</xdr:rowOff>
                  </from>
                  <to>
                    <xdr:col>18</xdr:col>
                    <xdr:colOff>0</xdr:colOff>
                    <xdr:row>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" r:id="rId77" name="Drop Down 102">
              <controlPr defaultSize="0" autoLine="0" autoPict="0">
                <anchor moveWithCells="1">
                  <from>
                    <xdr:col>20</xdr:col>
                    <xdr:colOff>0</xdr:colOff>
                    <xdr:row>849</xdr:row>
                    <xdr:rowOff>0</xdr:rowOff>
                  </from>
                  <to>
                    <xdr:col>21</xdr:col>
                    <xdr:colOff>0</xdr:colOff>
                    <xdr:row>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" r:id="rId78" name="Drop Down 103">
              <controlPr defaultSize="0" autoLine="0" autoPict="0">
                <anchor moveWithCells="1">
                  <from>
                    <xdr:col>21</xdr:col>
                    <xdr:colOff>0</xdr:colOff>
                    <xdr:row>849</xdr:row>
                    <xdr:rowOff>0</xdr:rowOff>
                  </from>
                  <to>
                    <xdr:col>22</xdr:col>
                    <xdr:colOff>0</xdr:colOff>
                    <xdr:row>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" r:id="rId79" name="Drop Down 104">
              <controlPr defaultSize="0" autoLine="0" autoPict="0">
                <anchor moveWithCells="1">
                  <from>
                    <xdr:col>18</xdr:col>
                    <xdr:colOff>0</xdr:colOff>
                    <xdr:row>849</xdr:row>
                    <xdr:rowOff>0</xdr:rowOff>
                  </from>
                  <to>
                    <xdr:col>19</xdr:col>
                    <xdr:colOff>0</xdr:colOff>
                    <xdr:row>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" r:id="rId80" name="Drop Down 105">
              <controlPr defaultSize="0" autoLine="0" autoPict="0">
                <anchor moveWithCells="1">
                  <from>
                    <xdr:col>19</xdr:col>
                    <xdr:colOff>0</xdr:colOff>
                    <xdr:row>849</xdr:row>
                    <xdr:rowOff>0</xdr:rowOff>
                  </from>
                  <to>
                    <xdr:col>20</xdr:col>
                    <xdr:colOff>0</xdr:colOff>
                    <xdr:row>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" r:id="rId81" name="Drop Down 106">
              <controlPr defaultSize="0" autoLine="0" autoPict="0">
                <anchor moveWithCells="1">
                  <from>
                    <xdr:col>17</xdr:col>
                    <xdr:colOff>19050</xdr:colOff>
                    <xdr:row>905</xdr:row>
                    <xdr:rowOff>0</xdr:rowOff>
                  </from>
                  <to>
                    <xdr:col>18</xdr:col>
                    <xdr:colOff>0</xdr:colOff>
                    <xdr:row>906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" r:id="rId82" name="Drop Down 107">
              <controlPr defaultSize="0" autoLine="0" autoPict="0">
                <anchor moveWithCells="1">
                  <from>
                    <xdr:col>20</xdr:col>
                    <xdr:colOff>0</xdr:colOff>
                    <xdr:row>905</xdr:row>
                    <xdr:rowOff>0</xdr:rowOff>
                  </from>
                  <to>
                    <xdr:col>21</xdr:col>
                    <xdr:colOff>0</xdr:colOff>
                    <xdr:row>906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" r:id="rId83" name="Drop Down 108">
              <controlPr defaultSize="0" autoLine="0" autoPict="0">
                <anchor moveWithCells="1">
                  <from>
                    <xdr:col>21</xdr:col>
                    <xdr:colOff>0</xdr:colOff>
                    <xdr:row>905</xdr:row>
                    <xdr:rowOff>0</xdr:rowOff>
                  </from>
                  <to>
                    <xdr:col>22</xdr:col>
                    <xdr:colOff>0</xdr:colOff>
                    <xdr:row>906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" r:id="rId84" name="Drop Down 109">
              <controlPr defaultSize="0" autoLine="0" autoPict="0">
                <anchor moveWithCells="1">
                  <from>
                    <xdr:col>18</xdr:col>
                    <xdr:colOff>0</xdr:colOff>
                    <xdr:row>905</xdr:row>
                    <xdr:rowOff>0</xdr:rowOff>
                  </from>
                  <to>
                    <xdr:col>19</xdr:col>
                    <xdr:colOff>0</xdr:colOff>
                    <xdr:row>906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" r:id="rId85" name="Drop Down 110">
              <controlPr defaultSize="0" autoLine="0" autoPict="0">
                <anchor moveWithCells="1">
                  <from>
                    <xdr:col>19</xdr:col>
                    <xdr:colOff>0</xdr:colOff>
                    <xdr:row>905</xdr:row>
                    <xdr:rowOff>0</xdr:rowOff>
                  </from>
                  <to>
                    <xdr:col>20</xdr:col>
                    <xdr:colOff>0</xdr:colOff>
                    <xdr:row>906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" r:id="rId86" name="Drop Down 111">
              <controlPr defaultSize="0" autoLine="0" autoPict="0">
                <anchor moveWithCells="1">
                  <from>
                    <xdr:col>17</xdr:col>
                    <xdr:colOff>19050</xdr:colOff>
                    <xdr:row>961</xdr:row>
                    <xdr:rowOff>0</xdr:rowOff>
                  </from>
                  <to>
                    <xdr:col>18</xdr:col>
                    <xdr:colOff>0</xdr:colOff>
                    <xdr:row>962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0" r:id="rId87" name="Drop Down 112">
              <controlPr defaultSize="0" autoLine="0" autoPict="0">
                <anchor moveWithCells="1">
                  <from>
                    <xdr:col>20</xdr:col>
                    <xdr:colOff>0</xdr:colOff>
                    <xdr:row>961</xdr:row>
                    <xdr:rowOff>0</xdr:rowOff>
                  </from>
                  <to>
                    <xdr:col>21</xdr:col>
                    <xdr:colOff>0</xdr:colOff>
                    <xdr:row>962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" r:id="rId88" name="Drop Down 113">
              <controlPr defaultSize="0" autoLine="0" autoPict="0">
                <anchor moveWithCells="1">
                  <from>
                    <xdr:col>21</xdr:col>
                    <xdr:colOff>0</xdr:colOff>
                    <xdr:row>961</xdr:row>
                    <xdr:rowOff>0</xdr:rowOff>
                  </from>
                  <to>
                    <xdr:col>22</xdr:col>
                    <xdr:colOff>0</xdr:colOff>
                    <xdr:row>962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" r:id="rId89" name="Drop Down 114">
              <controlPr defaultSize="0" autoLine="0" autoPict="0">
                <anchor moveWithCells="1">
                  <from>
                    <xdr:col>18</xdr:col>
                    <xdr:colOff>0</xdr:colOff>
                    <xdr:row>961</xdr:row>
                    <xdr:rowOff>0</xdr:rowOff>
                  </from>
                  <to>
                    <xdr:col>19</xdr:col>
                    <xdr:colOff>0</xdr:colOff>
                    <xdr:row>962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" r:id="rId90" name="Drop Down 115">
              <controlPr defaultSize="0" autoLine="0" autoPict="0">
                <anchor moveWithCells="1">
                  <from>
                    <xdr:col>19</xdr:col>
                    <xdr:colOff>0</xdr:colOff>
                    <xdr:row>961</xdr:row>
                    <xdr:rowOff>0</xdr:rowOff>
                  </from>
                  <to>
                    <xdr:col>20</xdr:col>
                    <xdr:colOff>0</xdr:colOff>
                    <xdr:row>962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" r:id="rId91" name="Drop Down 116">
              <controlPr defaultSize="0" autoLine="0" autoPict="0">
                <anchor moveWithCells="1">
                  <from>
                    <xdr:col>17</xdr:col>
                    <xdr:colOff>19050</xdr:colOff>
                    <xdr:row>1017</xdr:row>
                    <xdr:rowOff>0</xdr:rowOff>
                  </from>
                  <to>
                    <xdr:col>18</xdr:col>
                    <xdr:colOff>0</xdr:colOff>
                    <xdr:row>1018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" r:id="rId92" name="Drop Down 117">
              <controlPr defaultSize="0" autoLine="0" autoPict="0">
                <anchor moveWithCells="1">
                  <from>
                    <xdr:col>20</xdr:col>
                    <xdr:colOff>0</xdr:colOff>
                    <xdr:row>1017</xdr:row>
                    <xdr:rowOff>0</xdr:rowOff>
                  </from>
                  <to>
                    <xdr:col>21</xdr:col>
                    <xdr:colOff>0</xdr:colOff>
                    <xdr:row>1018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" r:id="rId93" name="Drop Down 118">
              <controlPr defaultSize="0" autoLine="0" autoPict="0">
                <anchor moveWithCells="1">
                  <from>
                    <xdr:col>21</xdr:col>
                    <xdr:colOff>0</xdr:colOff>
                    <xdr:row>1017</xdr:row>
                    <xdr:rowOff>0</xdr:rowOff>
                  </from>
                  <to>
                    <xdr:col>22</xdr:col>
                    <xdr:colOff>0</xdr:colOff>
                    <xdr:row>1018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7" r:id="rId94" name="Drop Down 119">
              <controlPr defaultSize="0" autoLine="0" autoPict="0">
                <anchor moveWithCells="1">
                  <from>
                    <xdr:col>18</xdr:col>
                    <xdr:colOff>0</xdr:colOff>
                    <xdr:row>1017</xdr:row>
                    <xdr:rowOff>0</xdr:rowOff>
                  </from>
                  <to>
                    <xdr:col>19</xdr:col>
                    <xdr:colOff>0</xdr:colOff>
                    <xdr:row>1018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" r:id="rId95" name="Drop Down 120">
              <controlPr defaultSize="0" autoLine="0" autoPict="0">
                <anchor moveWithCells="1">
                  <from>
                    <xdr:col>19</xdr:col>
                    <xdr:colOff>0</xdr:colOff>
                    <xdr:row>1017</xdr:row>
                    <xdr:rowOff>0</xdr:rowOff>
                  </from>
                  <to>
                    <xdr:col>20</xdr:col>
                    <xdr:colOff>0</xdr:colOff>
                    <xdr:row>1018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9" r:id="rId96" name="Drop Down 121">
              <controlPr defaultSize="0" autoLine="0" autoPict="0">
                <anchor moveWithCells="1">
                  <from>
                    <xdr:col>17</xdr:col>
                    <xdr:colOff>19050</xdr:colOff>
                    <xdr:row>1073</xdr:row>
                    <xdr:rowOff>0</xdr:rowOff>
                  </from>
                  <to>
                    <xdr:col>18</xdr:col>
                    <xdr:colOff>0</xdr:colOff>
                    <xdr:row>1074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" r:id="rId97" name="Drop Down 122">
              <controlPr defaultSize="0" autoLine="0" autoPict="0">
                <anchor moveWithCells="1">
                  <from>
                    <xdr:col>20</xdr:col>
                    <xdr:colOff>0</xdr:colOff>
                    <xdr:row>1073</xdr:row>
                    <xdr:rowOff>0</xdr:rowOff>
                  </from>
                  <to>
                    <xdr:col>21</xdr:col>
                    <xdr:colOff>0</xdr:colOff>
                    <xdr:row>1074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" r:id="rId98" name="Drop Down 123">
              <controlPr defaultSize="0" autoLine="0" autoPict="0">
                <anchor moveWithCells="1">
                  <from>
                    <xdr:col>21</xdr:col>
                    <xdr:colOff>0</xdr:colOff>
                    <xdr:row>1073</xdr:row>
                    <xdr:rowOff>0</xdr:rowOff>
                  </from>
                  <to>
                    <xdr:col>22</xdr:col>
                    <xdr:colOff>0</xdr:colOff>
                    <xdr:row>1074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" r:id="rId99" name="Drop Down 124">
              <controlPr defaultSize="0" autoLine="0" autoPict="0">
                <anchor moveWithCells="1">
                  <from>
                    <xdr:col>18</xdr:col>
                    <xdr:colOff>0</xdr:colOff>
                    <xdr:row>1073</xdr:row>
                    <xdr:rowOff>0</xdr:rowOff>
                  </from>
                  <to>
                    <xdr:col>19</xdr:col>
                    <xdr:colOff>0</xdr:colOff>
                    <xdr:row>1074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" r:id="rId100" name="Drop Down 125">
              <controlPr defaultSize="0" autoLine="0" autoPict="0">
                <anchor moveWithCells="1">
                  <from>
                    <xdr:col>19</xdr:col>
                    <xdr:colOff>0</xdr:colOff>
                    <xdr:row>1073</xdr:row>
                    <xdr:rowOff>0</xdr:rowOff>
                  </from>
                  <to>
                    <xdr:col>20</xdr:col>
                    <xdr:colOff>0</xdr:colOff>
                    <xdr:row>1074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4" r:id="rId101" name="Drop Down 126">
              <controlPr defaultSize="0" autoLine="0" autoPict="0">
                <anchor moveWithCells="1">
                  <from>
                    <xdr:col>17</xdr:col>
                    <xdr:colOff>19050</xdr:colOff>
                    <xdr:row>1129</xdr:row>
                    <xdr:rowOff>0</xdr:rowOff>
                  </from>
                  <to>
                    <xdr:col>18</xdr:col>
                    <xdr:colOff>0</xdr:colOff>
                    <xdr:row>1130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5" r:id="rId102" name="Drop Down 127">
              <controlPr defaultSize="0" autoLine="0" autoPict="0">
                <anchor moveWithCells="1">
                  <from>
                    <xdr:col>20</xdr:col>
                    <xdr:colOff>0</xdr:colOff>
                    <xdr:row>1129</xdr:row>
                    <xdr:rowOff>0</xdr:rowOff>
                  </from>
                  <to>
                    <xdr:col>21</xdr:col>
                    <xdr:colOff>0</xdr:colOff>
                    <xdr:row>1130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6" r:id="rId103" name="Drop Down 128">
              <controlPr defaultSize="0" autoLine="0" autoPict="0">
                <anchor moveWithCells="1">
                  <from>
                    <xdr:col>21</xdr:col>
                    <xdr:colOff>0</xdr:colOff>
                    <xdr:row>1129</xdr:row>
                    <xdr:rowOff>0</xdr:rowOff>
                  </from>
                  <to>
                    <xdr:col>22</xdr:col>
                    <xdr:colOff>0</xdr:colOff>
                    <xdr:row>1130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" r:id="rId104" name="Drop Down 129">
              <controlPr defaultSize="0" autoLine="0" autoPict="0">
                <anchor moveWithCells="1">
                  <from>
                    <xdr:col>18</xdr:col>
                    <xdr:colOff>0</xdr:colOff>
                    <xdr:row>1129</xdr:row>
                    <xdr:rowOff>0</xdr:rowOff>
                  </from>
                  <to>
                    <xdr:col>19</xdr:col>
                    <xdr:colOff>0</xdr:colOff>
                    <xdr:row>1130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" r:id="rId105" name="Drop Down 130">
              <controlPr defaultSize="0" autoLine="0" autoPict="0">
                <anchor moveWithCells="1">
                  <from>
                    <xdr:col>19</xdr:col>
                    <xdr:colOff>0</xdr:colOff>
                    <xdr:row>1129</xdr:row>
                    <xdr:rowOff>0</xdr:rowOff>
                  </from>
                  <to>
                    <xdr:col>20</xdr:col>
                    <xdr:colOff>0</xdr:colOff>
                    <xdr:row>1130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9" r:id="rId106" name="Drop Down 131">
              <controlPr defaultSize="0" autoLine="0" autoPict="0">
                <anchor moveWithCells="1">
                  <from>
                    <xdr:col>17</xdr:col>
                    <xdr:colOff>19050</xdr:colOff>
                    <xdr:row>1185</xdr:row>
                    <xdr:rowOff>0</xdr:rowOff>
                  </from>
                  <to>
                    <xdr:col>18</xdr:col>
                    <xdr:colOff>0</xdr:colOff>
                    <xdr:row>1186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0" r:id="rId107" name="Drop Down 132">
              <controlPr defaultSize="0" autoLine="0" autoPict="0">
                <anchor moveWithCells="1">
                  <from>
                    <xdr:col>20</xdr:col>
                    <xdr:colOff>0</xdr:colOff>
                    <xdr:row>1185</xdr:row>
                    <xdr:rowOff>0</xdr:rowOff>
                  </from>
                  <to>
                    <xdr:col>21</xdr:col>
                    <xdr:colOff>0</xdr:colOff>
                    <xdr:row>1186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1" r:id="rId108" name="Drop Down 133">
              <controlPr defaultSize="0" autoLine="0" autoPict="0">
                <anchor moveWithCells="1">
                  <from>
                    <xdr:col>21</xdr:col>
                    <xdr:colOff>0</xdr:colOff>
                    <xdr:row>1185</xdr:row>
                    <xdr:rowOff>0</xdr:rowOff>
                  </from>
                  <to>
                    <xdr:col>22</xdr:col>
                    <xdr:colOff>0</xdr:colOff>
                    <xdr:row>1186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2" r:id="rId109" name="Drop Down 134">
              <controlPr defaultSize="0" autoLine="0" autoPict="0">
                <anchor moveWithCells="1">
                  <from>
                    <xdr:col>18</xdr:col>
                    <xdr:colOff>0</xdr:colOff>
                    <xdr:row>1185</xdr:row>
                    <xdr:rowOff>0</xdr:rowOff>
                  </from>
                  <to>
                    <xdr:col>19</xdr:col>
                    <xdr:colOff>0</xdr:colOff>
                    <xdr:row>1186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3" r:id="rId110" name="Drop Down 135">
              <controlPr defaultSize="0" autoLine="0" autoPict="0">
                <anchor moveWithCells="1">
                  <from>
                    <xdr:col>19</xdr:col>
                    <xdr:colOff>0</xdr:colOff>
                    <xdr:row>1185</xdr:row>
                    <xdr:rowOff>0</xdr:rowOff>
                  </from>
                  <to>
                    <xdr:col>20</xdr:col>
                    <xdr:colOff>0</xdr:colOff>
                    <xdr:row>1186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4" r:id="rId111" name="Drop Down 136">
              <controlPr defaultSize="0" autoLine="0" autoPict="0">
                <anchor moveWithCells="1">
                  <from>
                    <xdr:col>17</xdr:col>
                    <xdr:colOff>19050</xdr:colOff>
                    <xdr:row>1241</xdr:row>
                    <xdr:rowOff>0</xdr:rowOff>
                  </from>
                  <to>
                    <xdr:col>18</xdr:col>
                    <xdr:colOff>0</xdr:colOff>
                    <xdr:row>1242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5" r:id="rId112" name="Drop Down 137">
              <controlPr defaultSize="0" autoLine="0" autoPict="0">
                <anchor moveWithCells="1">
                  <from>
                    <xdr:col>20</xdr:col>
                    <xdr:colOff>0</xdr:colOff>
                    <xdr:row>1241</xdr:row>
                    <xdr:rowOff>0</xdr:rowOff>
                  </from>
                  <to>
                    <xdr:col>21</xdr:col>
                    <xdr:colOff>0</xdr:colOff>
                    <xdr:row>1242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6" r:id="rId113" name="Drop Down 138">
              <controlPr defaultSize="0" autoLine="0" autoPict="0">
                <anchor moveWithCells="1">
                  <from>
                    <xdr:col>21</xdr:col>
                    <xdr:colOff>0</xdr:colOff>
                    <xdr:row>1241</xdr:row>
                    <xdr:rowOff>0</xdr:rowOff>
                  </from>
                  <to>
                    <xdr:col>22</xdr:col>
                    <xdr:colOff>0</xdr:colOff>
                    <xdr:row>1242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7" r:id="rId114" name="Drop Down 139">
              <controlPr defaultSize="0" autoLine="0" autoPict="0">
                <anchor moveWithCells="1">
                  <from>
                    <xdr:col>18</xdr:col>
                    <xdr:colOff>0</xdr:colOff>
                    <xdr:row>1241</xdr:row>
                    <xdr:rowOff>0</xdr:rowOff>
                  </from>
                  <to>
                    <xdr:col>19</xdr:col>
                    <xdr:colOff>0</xdr:colOff>
                    <xdr:row>1242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8" r:id="rId115" name="Drop Down 140">
              <controlPr defaultSize="0" autoLine="0" autoPict="0">
                <anchor moveWithCells="1">
                  <from>
                    <xdr:col>19</xdr:col>
                    <xdr:colOff>0</xdr:colOff>
                    <xdr:row>1241</xdr:row>
                    <xdr:rowOff>0</xdr:rowOff>
                  </from>
                  <to>
                    <xdr:col>20</xdr:col>
                    <xdr:colOff>0</xdr:colOff>
                    <xdr:row>1242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9" r:id="rId116" name="Drop Down 141">
              <controlPr defaultSize="0" autoLine="0" autoPict="0">
                <anchor moveWithCells="1">
                  <from>
                    <xdr:col>17</xdr:col>
                    <xdr:colOff>19050</xdr:colOff>
                    <xdr:row>1297</xdr:row>
                    <xdr:rowOff>0</xdr:rowOff>
                  </from>
                  <to>
                    <xdr:col>18</xdr:col>
                    <xdr:colOff>0</xdr:colOff>
                    <xdr:row>1298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0" r:id="rId117" name="Drop Down 142">
              <controlPr defaultSize="0" autoLine="0" autoPict="0">
                <anchor moveWithCells="1">
                  <from>
                    <xdr:col>20</xdr:col>
                    <xdr:colOff>0</xdr:colOff>
                    <xdr:row>1297</xdr:row>
                    <xdr:rowOff>0</xdr:rowOff>
                  </from>
                  <to>
                    <xdr:col>21</xdr:col>
                    <xdr:colOff>0</xdr:colOff>
                    <xdr:row>1298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1" r:id="rId118" name="Drop Down 143">
              <controlPr defaultSize="0" autoLine="0" autoPict="0">
                <anchor moveWithCells="1">
                  <from>
                    <xdr:col>21</xdr:col>
                    <xdr:colOff>0</xdr:colOff>
                    <xdr:row>1297</xdr:row>
                    <xdr:rowOff>0</xdr:rowOff>
                  </from>
                  <to>
                    <xdr:col>22</xdr:col>
                    <xdr:colOff>0</xdr:colOff>
                    <xdr:row>1298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2" r:id="rId119" name="Drop Down 144">
              <controlPr defaultSize="0" autoLine="0" autoPict="0">
                <anchor moveWithCells="1">
                  <from>
                    <xdr:col>18</xdr:col>
                    <xdr:colOff>0</xdr:colOff>
                    <xdr:row>1297</xdr:row>
                    <xdr:rowOff>0</xdr:rowOff>
                  </from>
                  <to>
                    <xdr:col>19</xdr:col>
                    <xdr:colOff>0</xdr:colOff>
                    <xdr:row>1298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3" r:id="rId120" name="Drop Down 145">
              <controlPr defaultSize="0" autoLine="0" autoPict="0">
                <anchor moveWithCells="1">
                  <from>
                    <xdr:col>19</xdr:col>
                    <xdr:colOff>0</xdr:colOff>
                    <xdr:row>1297</xdr:row>
                    <xdr:rowOff>0</xdr:rowOff>
                  </from>
                  <to>
                    <xdr:col>20</xdr:col>
                    <xdr:colOff>0</xdr:colOff>
                    <xdr:row>1298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4" r:id="rId121" name="Drop Down 146">
              <controlPr defaultSize="0" autoLine="0" autoPict="0">
                <anchor moveWithCells="1">
                  <from>
                    <xdr:col>17</xdr:col>
                    <xdr:colOff>19050</xdr:colOff>
                    <xdr:row>1353</xdr:row>
                    <xdr:rowOff>0</xdr:rowOff>
                  </from>
                  <to>
                    <xdr:col>18</xdr:col>
                    <xdr:colOff>0</xdr:colOff>
                    <xdr:row>1353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5" r:id="rId122" name="Drop Down 147">
              <controlPr defaultSize="0" autoLine="0" autoPict="0">
                <anchor moveWithCells="1">
                  <from>
                    <xdr:col>20</xdr:col>
                    <xdr:colOff>0</xdr:colOff>
                    <xdr:row>1353</xdr:row>
                    <xdr:rowOff>0</xdr:rowOff>
                  </from>
                  <to>
                    <xdr:col>21</xdr:col>
                    <xdr:colOff>0</xdr:colOff>
                    <xdr:row>1353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6" r:id="rId123" name="Drop Down 148">
              <controlPr defaultSize="0" autoLine="0" autoPict="0">
                <anchor moveWithCells="1">
                  <from>
                    <xdr:col>21</xdr:col>
                    <xdr:colOff>0</xdr:colOff>
                    <xdr:row>1353</xdr:row>
                    <xdr:rowOff>0</xdr:rowOff>
                  </from>
                  <to>
                    <xdr:col>22</xdr:col>
                    <xdr:colOff>0</xdr:colOff>
                    <xdr:row>1353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7" r:id="rId124" name="Drop Down 149">
              <controlPr defaultSize="0" autoLine="0" autoPict="0">
                <anchor moveWithCells="1">
                  <from>
                    <xdr:col>18</xdr:col>
                    <xdr:colOff>0</xdr:colOff>
                    <xdr:row>1353</xdr:row>
                    <xdr:rowOff>0</xdr:rowOff>
                  </from>
                  <to>
                    <xdr:col>19</xdr:col>
                    <xdr:colOff>0</xdr:colOff>
                    <xdr:row>1353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8" r:id="rId125" name="Drop Down 150">
              <controlPr defaultSize="0" autoLine="0" autoPict="0">
                <anchor moveWithCells="1">
                  <from>
                    <xdr:col>19</xdr:col>
                    <xdr:colOff>0</xdr:colOff>
                    <xdr:row>1353</xdr:row>
                    <xdr:rowOff>0</xdr:rowOff>
                  </from>
                  <to>
                    <xdr:col>20</xdr:col>
                    <xdr:colOff>0</xdr:colOff>
                    <xdr:row>1353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9" r:id="rId126" name="Drop Down 151">
              <controlPr defaultSize="0" autoLine="0" autoPict="0">
                <anchor moveWithCells="1">
                  <from>
                    <xdr:col>19</xdr:col>
                    <xdr:colOff>0</xdr:colOff>
                    <xdr:row>177</xdr:row>
                    <xdr:rowOff>0</xdr:rowOff>
                  </from>
                  <to>
                    <xdr:col>20</xdr:col>
                    <xdr:colOff>0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0" r:id="rId127" name="Drop Down 152">
              <controlPr defaultSize="0" autoLine="0" autoPict="0">
                <anchor moveWithCells="1">
                  <from>
                    <xdr:col>20</xdr:col>
                    <xdr:colOff>0</xdr:colOff>
                    <xdr:row>177</xdr:row>
                    <xdr:rowOff>0</xdr:rowOff>
                  </from>
                  <to>
                    <xdr:col>21</xdr:col>
                    <xdr:colOff>0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1" r:id="rId128" name="Drop Down 153">
              <controlPr defaultSize="0" autoLine="0" autoPict="0">
                <anchor moveWithCells="1">
                  <from>
                    <xdr:col>21</xdr:col>
                    <xdr:colOff>0</xdr:colOff>
                    <xdr:row>177</xdr:row>
                    <xdr:rowOff>0</xdr:rowOff>
                  </from>
                  <to>
                    <xdr:col>22</xdr:col>
                    <xdr:colOff>0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2" r:id="rId129" name="Drop Down 154">
              <controlPr defaultSize="0" autoLine="0" autoPict="0">
                <anchor moveWithCells="1">
                  <from>
                    <xdr:col>17</xdr:col>
                    <xdr:colOff>19050</xdr:colOff>
                    <xdr:row>1465</xdr:row>
                    <xdr:rowOff>0</xdr:rowOff>
                  </from>
                  <to>
                    <xdr:col>18</xdr:col>
                    <xdr:colOff>0</xdr:colOff>
                    <xdr:row>1465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3" r:id="rId130" name="Drop Down 155">
              <controlPr defaultSize="0" autoLine="0" autoPict="0">
                <anchor moveWithCells="1">
                  <from>
                    <xdr:col>20</xdr:col>
                    <xdr:colOff>0</xdr:colOff>
                    <xdr:row>1465</xdr:row>
                    <xdr:rowOff>0</xdr:rowOff>
                  </from>
                  <to>
                    <xdr:col>21</xdr:col>
                    <xdr:colOff>0</xdr:colOff>
                    <xdr:row>1465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4" r:id="rId131" name="Drop Down 156">
              <controlPr defaultSize="0" autoLine="0" autoPict="0">
                <anchor moveWithCells="1">
                  <from>
                    <xdr:col>21</xdr:col>
                    <xdr:colOff>0</xdr:colOff>
                    <xdr:row>1465</xdr:row>
                    <xdr:rowOff>0</xdr:rowOff>
                  </from>
                  <to>
                    <xdr:col>22</xdr:col>
                    <xdr:colOff>0</xdr:colOff>
                    <xdr:row>1465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5" r:id="rId132" name="Drop Down 157">
              <controlPr defaultSize="0" autoLine="0" autoPict="0">
                <anchor moveWithCells="1">
                  <from>
                    <xdr:col>18</xdr:col>
                    <xdr:colOff>0</xdr:colOff>
                    <xdr:row>1465</xdr:row>
                    <xdr:rowOff>0</xdr:rowOff>
                  </from>
                  <to>
                    <xdr:col>19</xdr:col>
                    <xdr:colOff>0</xdr:colOff>
                    <xdr:row>1465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6" r:id="rId133" name="Drop Down 158">
              <controlPr defaultSize="0" autoLine="0" autoPict="0">
                <anchor moveWithCells="1">
                  <from>
                    <xdr:col>19</xdr:col>
                    <xdr:colOff>0</xdr:colOff>
                    <xdr:row>1465</xdr:row>
                    <xdr:rowOff>0</xdr:rowOff>
                  </from>
                  <to>
                    <xdr:col>20</xdr:col>
                    <xdr:colOff>0</xdr:colOff>
                    <xdr:row>1465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7" r:id="rId134" name="Drop Down 159">
              <controlPr defaultSize="0" autoLine="0" autoPict="0">
                <anchor moveWithCells="1">
                  <from>
                    <xdr:col>17</xdr:col>
                    <xdr:colOff>19050</xdr:colOff>
                    <xdr:row>1409</xdr:row>
                    <xdr:rowOff>0</xdr:rowOff>
                  </from>
                  <to>
                    <xdr:col>18</xdr:col>
                    <xdr:colOff>0</xdr:colOff>
                    <xdr:row>1409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8" r:id="rId135" name="Drop Down 160">
              <controlPr defaultSize="0" autoLine="0" autoPict="0">
                <anchor moveWithCells="1">
                  <from>
                    <xdr:col>20</xdr:col>
                    <xdr:colOff>0</xdr:colOff>
                    <xdr:row>1409</xdr:row>
                    <xdr:rowOff>0</xdr:rowOff>
                  </from>
                  <to>
                    <xdr:col>21</xdr:col>
                    <xdr:colOff>0</xdr:colOff>
                    <xdr:row>1409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9" r:id="rId136" name="Drop Down 161">
              <controlPr defaultSize="0" autoLine="0" autoPict="0">
                <anchor moveWithCells="1">
                  <from>
                    <xdr:col>21</xdr:col>
                    <xdr:colOff>0</xdr:colOff>
                    <xdr:row>1409</xdr:row>
                    <xdr:rowOff>0</xdr:rowOff>
                  </from>
                  <to>
                    <xdr:col>22</xdr:col>
                    <xdr:colOff>0</xdr:colOff>
                    <xdr:row>1409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0" r:id="rId137" name="Drop Down 162">
              <controlPr defaultSize="0" autoLine="0" autoPict="0">
                <anchor moveWithCells="1">
                  <from>
                    <xdr:col>18</xdr:col>
                    <xdr:colOff>0</xdr:colOff>
                    <xdr:row>1409</xdr:row>
                    <xdr:rowOff>0</xdr:rowOff>
                  </from>
                  <to>
                    <xdr:col>19</xdr:col>
                    <xdr:colOff>0</xdr:colOff>
                    <xdr:row>1409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1" r:id="rId138" name="Drop Down 163">
              <controlPr defaultSize="0" autoLine="0" autoPict="0">
                <anchor moveWithCells="1">
                  <from>
                    <xdr:col>19</xdr:col>
                    <xdr:colOff>0</xdr:colOff>
                    <xdr:row>1409</xdr:row>
                    <xdr:rowOff>0</xdr:rowOff>
                  </from>
                  <to>
                    <xdr:col>20</xdr:col>
                    <xdr:colOff>0</xdr:colOff>
                    <xdr:row>1409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0">
    <tabColor rgb="FF00B0F0"/>
  </sheetPr>
  <dimension ref="A1:N34"/>
  <sheetViews>
    <sheetView view="pageBreakPreview" topLeftCell="A4" zoomScaleNormal="90" zoomScaleSheetLayoutView="100" workbookViewId="0">
      <selection activeCell="D39" sqref="D39"/>
    </sheetView>
  </sheetViews>
  <sheetFormatPr baseColWidth="10" defaultColWidth="11.42578125" defaultRowHeight="15"/>
  <cols>
    <col min="1" max="1" width="1.42578125" style="1" customWidth="1"/>
    <col min="2" max="2" width="7" style="1" customWidth="1"/>
    <col min="3" max="3" width="35.7109375" style="1" customWidth="1"/>
    <col min="4" max="4" width="9.5703125" style="1" customWidth="1"/>
    <col min="5" max="7" width="11.42578125" style="1"/>
    <col min="8" max="8" width="3.5703125" style="1" customWidth="1"/>
    <col min="9" max="9" width="33.5703125" style="1" bestFit="1" customWidth="1"/>
    <col min="10" max="10" width="29.28515625" style="1" bestFit="1" customWidth="1"/>
    <col min="11" max="11" width="1.42578125" style="1" customWidth="1"/>
    <col min="12" max="12" width="11.42578125" style="1" hidden="1" customWidth="1"/>
    <col min="13" max="13" width="1.42578125" style="1" hidden="1" customWidth="1"/>
    <col min="14" max="14" width="12.28515625" style="1" hidden="1" customWidth="1"/>
    <col min="15" max="16384" width="11.42578125" style="1"/>
  </cols>
  <sheetData>
    <row r="1" spans="1:14">
      <c r="A1" s="699" t="s">
        <v>66</v>
      </c>
      <c r="B1" s="699"/>
      <c r="C1" s="699"/>
      <c r="D1" s="699"/>
      <c r="E1" s="699"/>
      <c r="F1" s="699"/>
      <c r="G1" s="699"/>
      <c r="H1" s="699"/>
      <c r="I1" s="699"/>
      <c r="J1" s="699"/>
      <c r="K1" s="699"/>
    </row>
    <row r="2" spans="1:14">
      <c r="A2" s="699" t="s">
        <v>921</v>
      </c>
      <c r="B2" s="699"/>
      <c r="C2" s="699"/>
      <c r="D2" s="699"/>
      <c r="E2" s="699"/>
      <c r="F2" s="699"/>
      <c r="G2" s="699"/>
      <c r="H2" s="699"/>
      <c r="I2" s="699"/>
      <c r="J2" s="699"/>
      <c r="K2" s="699"/>
    </row>
    <row r="3" spans="1:14">
      <c r="A3" s="699" t="s">
        <v>922</v>
      </c>
      <c r="B3" s="699"/>
      <c r="C3" s="699"/>
      <c r="D3" s="699"/>
      <c r="E3" s="699"/>
      <c r="F3" s="699"/>
      <c r="G3" s="699"/>
      <c r="H3" s="699"/>
      <c r="I3" s="699"/>
      <c r="J3" s="699"/>
    </row>
    <row r="4" spans="1:14" ht="7.5" customHeight="1">
      <c r="A4" s="699"/>
      <c r="B4" s="699"/>
      <c r="C4" s="699"/>
      <c r="D4" s="699"/>
      <c r="E4" s="699"/>
      <c r="F4" s="699"/>
      <c r="G4" s="699"/>
      <c r="H4" s="699"/>
      <c r="I4" s="699"/>
      <c r="J4" s="699"/>
    </row>
    <row r="5" spans="1:14" ht="15.75" thickBot="1">
      <c r="A5" s="699" t="s">
        <v>1021</v>
      </c>
      <c r="B5" s="699"/>
      <c r="C5" s="699"/>
      <c r="D5" s="699"/>
      <c r="E5" s="699"/>
      <c r="F5" s="699"/>
      <c r="G5" s="699"/>
      <c r="H5" s="699"/>
      <c r="I5" s="699"/>
      <c r="J5" s="699"/>
      <c r="K5" s="699"/>
    </row>
    <row r="6" spans="1:14" ht="15.75" thickBot="1">
      <c r="N6" s="1062" t="s">
        <v>1203</v>
      </c>
    </row>
    <row r="7" spans="1:14" ht="15" customHeight="1">
      <c r="B7" s="1069" t="s">
        <v>1017</v>
      </c>
      <c r="C7" s="1070"/>
      <c r="D7" s="1070"/>
      <c r="E7" s="1070"/>
      <c r="F7" s="1071"/>
      <c r="G7" s="1067" t="s">
        <v>1213</v>
      </c>
      <c r="I7" s="1065" t="s">
        <v>1020</v>
      </c>
      <c r="J7" s="1066"/>
      <c r="N7" s="1063"/>
    </row>
    <row r="8" spans="1:14" ht="15.75" thickBot="1">
      <c r="B8" s="162" t="s">
        <v>992</v>
      </c>
      <c r="C8" s="163" t="s">
        <v>1000</v>
      </c>
      <c r="D8" s="163" t="s">
        <v>1001</v>
      </c>
      <c r="E8" s="163" t="s">
        <v>1002</v>
      </c>
      <c r="F8" s="181" t="s">
        <v>1003</v>
      </c>
      <c r="G8" s="1068"/>
      <c r="I8" s="162" t="s">
        <v>1018</v>
      </c>
      <c r="J8" s="164" t="s">
        <v>1019</v>
      </c>
      <c r="N8" s="1064"/>
    </row>
    <row r="9" spans="1:14">
      <c r="B9" s="129">
        <v>1</v>
      </c>
      <c r="C9" s="180" t="s">
        <v>987</v>
      </c>
      <c r="D9" s="180" t="s">
        <v>956</v>
      </c>
      <c r="E9" s="125">
        <f>+'Hoja de Cálculo'!O47</f>
        <v>0</v>
      </c>
      <c r="F9" s="125">
        <f>+'Cuadro de Personal'!AL$7</f>
        <v>0</v>
      </c>
      <c r="G9" s="126" t="str">
        <f>+IF(E9="n.a.",IF(F9=0,"√","Error"),IF(E9=F9,"√",IF(E9-F9&gt;0,E9-F9,"Error")))</f>
        <v>√</v>
      </c>
      <c r="I9" s="37" t="str">
        <f>IF('Hoja de Cálculo'!V20="x","",'Hoja de Cálculo'!V20)</f>
        <v>Artes Industriales</v>
      </c>
      <c r="J9" s="4" t="str">
        <f ca="1">IF(I9="","",IF(LOOKUP(L9,'Cuadro de Personal'!$AH$29:$AH$1373,'Cuadro de Personal'!$AJ$29:$AJ$1373)="Er","Cuadro de Personal Incompleto","√"))</f>
        <v>√</v>
      </c>
      <c r="K9" s="1" t="str">
        <f t="shared" ref="K9:K31" ca="1" si="0">+IF(J10="√","",1)</f>
        <v/>
      </c>
      <c r="L9" s="1">
        <v>1</v>
      </c>
      <c r="N9" s="39">
        <f>IF(I9="","",'Cuadro de Personal'!AA32)</f>
        <v>0</v>
      </c>
    </row>
    <row r="10" spans="1:14">
      <c r="B10" s="128">
        <v>2</v>
      </c>
      <c r="C10" s="2" t="s">
        <v>988</v>
      </c>
      <c r="D10" s="2" t="s">
        <v>955</v>
      </c>
      <c r="E10" s="35">
        <f>+'Hoja de Cálculo'!N18</f>
        <v>0</v>
      </c>
      <c r="F10" s="35">
        <f>+'Cuadro de Personal'!AM$7</f>
        <v>0</v>
      </c>
      <c r="G10" s="36" t="str">
        <f t="shared" ref="G10:G28" si="1">+IF(E10="n.a.",IF(F10=0,"√","Error"),IF(E10=F10,"√",IF(E10-F10&gt;0,E10-F10,"Error")))</f>
        <v>√</v>
      </c>
      <c r="I10" s="129" t="str">
        <f>IF('Hoja de Cálculo'!V21="x","",'Hoja de Cálculo'!V21)</f>
        <v>Artes Plásticas</v>
      </c>
      <c r="J10" s="124" t="str">
        <f ca="1">IF(I10="","",IF(LOOKUP(L10,'Cuadro de Personal'!$AH$29:$AH$1373,'Cuadro de Personal'!$AJ$29:$AJ$1373)="Er","Cuadro de Personal Incompleto","√"))</f>
        <v>√</v>
      </c>
      <c r="K10" s="1" t="str">
        <f t="shared" ca="1" si="0"/>
        <v/>
      </c>
      <c r="L10" s="1">
        <v>2</v>
      </c>
      <c r="N10" s="40">
        <f>IF(I10="","",'Cuadro de Personal'!AA88)</f>
        <v>0</v>
      </c>
    </row>
    <row r="11" spans="1:14">
      <c r="B11" s="128">
        <v>3</v>
      </c>
      <c r="C11" s="2" t="s">
        <v>989</v>
      </c>
      <c r="D11" s="127" t="s">
        <v>957</v>
      </c>
      <c r="E11" s="35">
        <f>+'Hoja de Cálculo'!O48</f>
        <v>0</v>
      </c>
      <c r="F11" s="35">
        <f>+'Cuadro de Personal'!AN$7</f>
        <v>0</v>
      </c>
      <c r="G11" s="36" t="str">
        <f t="shared" si="1"/>
        <v>√</v>
      </c>
      <c r="I11" s="129" t="str">
        <f>IF('Hoja de Cálculo'!V22="x","",'Hoja de Cálculo'!V22)</f>
        <v>Ciencias</v>
      </c>
      <c r="J11" s="124" t="str">
        <f ca="1">IF(I11="","",IF(LOOKUP(L11,'Cuadro de Personal'!$AH$29:$AH$1373,'Cuadro de Personal'!$AJ$29:$AJ$1373)="Er","Cuadro de Personal Incompleto","√"))</f>
        <v>√</v>
      </c>
      <c r="K11" s="1" t="str">
        <f t="shared" ca="1" si="0"/>
        <v/>
      </c>
      <c r="L11" s="1">
        <v>3</v>
      </c>
      <c r="N11" s="40">
        <f>IF(I11="","",'Cuadro de Personal'!AA144)</f>
        <v>0</v>
      </c>
    </row>
    <row r="12" spans="1:14">
      <c r="B12" s="128">
        <v>4</v>
      </c>
      <c r="C12" s="2" t="s">
        <v>3731</v>
      </c>
      <c r="D12" s="2" t="s">
        <v>996</v>
      </c>
      <c r="E12" s="35">
        <f>IF(C12=LOOKUP(C12,'Hoja de Cálculo'!$F$20:$F$44,'Hoja de Cálculo'!$F$20:$F$44),LOOKUP(C12,'Hoja de Cálculo'!$F$20:$F$44,'Hoja de Cálculo'!$O$20:$O$44),"n.a.")</f>
        <v>0</v>
      </c>
      <c r="F12" s="35">
        <f>+'Cuadro de Personal'!AO$7</f>
        <v>0</v>
      </c>
      <c r="G12" s="36" t="str">
        <f t="shared" si="1"/>
        <v>√</v>
      </c>
      <c r="I12" s="129" t="str">
        <f>IF('Hoja de Cálculo'!V23="x","",'Hoja de Cálculo'!V23)</f>
        <v>Ciencias (Biología)</v>
      </c>
      <c r="J12" s="124" t="str">
        <f ca="1">IF(I12="","",IF(LOOKUP(L12,'Cuadro de Personal'!$AH$29:$AH$1373,'Cuadro de Personal'!$AJ$29:$AJ$1373)="Er","Cuadro de Personal Incompleto","√"))</f>
        <v>√</v>
      </c>
      <c r="K12" s="1" t="str">
        <f t="shared" ca="1" si="0"/>
        <v/>
      </c>
      <c r="L12" s="1">
        <v>4</v>
      </c>
      <c r="N12" s="40">
        <f>IF(I12="","",'Cuadro de Personal'!AA200)</f>
        <v>0</v>
      </c>
    </row>
    <row r="13" spans="1:14">
      <c r="B13" s="128">
        <v>5</v>
      </c>
      <c r="C13" s="2" t="s">
        <v>14</v>
      </c>
      <c r="D13" s="2" t="s">
        <v>1934</v>
      </c>
      <c r="E13" s="35">
        <f>IF(C13=LOOKUP(C13,'Hoja de Cálculo'!$F$20:$F$44,'Hoja de Cálculo'!$F$20:$F$44),LOOKUP(C13,'Hoja de Cálculo'!$F$20:$F$44,'Hoja de Cálculo'!$O$20:$O$44),"n.a.")</f>
        <v>0</v>
      </c>
      <c r="F13" s="35">
        <f>+'Cuadro de Personal'!AP$7</f>
        <v>0</v>
      </c>
      <c r="G13" s="36" t="str">
        <f t="shared" si="1"/>
        <v>√</v>
      </c>
      <c r="I13" s="129" t="str">
        <f>IF('Hoja de Cálculo'!V24="x","",'Hoja de Cálculo'!V24)</f>
        <v>Ciencias (Física)</v>
      </c>
      <c r="J13" s="124" t="str">
        <f ca="1">IF(I13="","",IF(LOOKUP(L13,'Cuadro de Personal'!$AH$29:$AH$1373,'Cuadro de Personal'!$AJ$29:$AJ$1373)="Er","Cuadro de Personal Incompleto","√"))</f>
        <v>√</v>
      </c>
      <c r="K13" s="1" t="str">
        <f t="shared" ca="1" si="0"/>
        <v/>
      </c>
      <c r="L13" s="1">
        <v>5</v>
      </c>
      <c r="N13" s="40">
        <f>IF(I13="","",'Cuadro de Personal'!AA256)</f>
        <v>0</v>
      </c>
    </row>
    <row r="14" spans="1:14">
      <c r="B14" s="128">
        <v>6</v>
      </c>
      <c r="C14" s="2" t="s">
        <v>31</v>
      </c>
      <c r="D14" s="2" t="s">
        <v>997</v>
      </c>
      <c r="E14" s="35" t="str">
        <f>IF(C14=LOOKUP(C14,'Hoja de Cálculo'!$F$20:$F$44,'Hoja de Cálculo'!$F$20:$F$44),LOOKUP(C14,'Hoja de Cálculo'!$F$20:$F$44,'Hoja de Cálculo'!$O$20:$O$44),"n.a.")</f>
        <v>n.a.</v>
      </c>
      <c r="F14" s="35">
        <f>+'Cuadro de Personal'!AQ$7</f>
        <v>0</v>
      </c>
      <c r="G14" s="36" t="str">
        <f t="shared" si="1"/>
        <v>√</v>
      </c>
      <c r="I14" s="129" t="str">
        <f>IF('Hoja de Cálculo'!V25="x","",'Hoja de Cálculo'!V25)</f>
        <v>Ciencias (Química)</v>
      </c>
      <c r="J14" s="124" t="str">
        <f ca="1">IF(I14="","",IF(LOOKUP(L14,'Cuadro de Personal'!$AH$29:$AH$1373,'Cuadro de Personal'!$AJ$29:$AJ$1373)="Er","Cuadro de Personal Incompleto","√"))</f>
        <v>√</v>
      </c>
      <c r="K14" s="1">
        <f t="shared" si="0"/>
        <v>1</v>
      </c>
      <c r="L14" s="1">
        <v>6</v>
      </c>
      <c r="N14" s="40">
        <f>IF(I14="","",'Cuadro de Personal'!AA312)</f>
        <v>0</v>
      </c>
    </row>
    <row r="15" spans="1:14">
      <c r="B15" s="128">
        <v>7</v>
      </c>
      <c r="C15" s="2" t="s">
        <v>23</v>
      </c>
      <c r="D15" s="2" t="s">
        <v>999</v>
      </c>
      <c r="E15" s="35">
        <f>IF(C15=LOOKUP(C15,'Hoja de Cálculo'!$F$20:$F$44,'Hoja de Cálculo'!$F$20:$F$44),LOOKUP(C15,'Hoja de Cálculo'!$F$20:$F$44,'Hoja de Cálculo'!$O$20:$O$44),"n.a.")</f>
        <v>0</v>
      </c>
      <c r="F15" s="35">
        <f>+'Cuadro de Personal'!AR$7</f>
        <v>0</v>
      </c>
      <c r="G15" s="36" t="str">
        <f t="shared" si="1"/>
        <v>√</v>
      </c>
      <c r="I15" s="129" t="str">
        <f>IF('Hoja de Cálculo'!V26="x","",'Hoja de Cálculo'!V26)</f>
        <v/>
      </c>
      <c r="J15" s="124" t="str">
        <f>IF(I15="","",IF(LOOKUP(L15,'Cuadro de Personal'!$AH$29:$AH$1373,'Cuadro de Personal'!$AJ$29:$AJ$1373)="Er","Cuadro de Personal Incompleto","√"))</f>
        <v/>
      </c>
      <c r="K15" s="1">
        <f t="shared" si="0"/>
        <v>1</v>
      </c>
      <c r="L15" s="1">
        <v>7</v>
      </c>
      <c r="N15" s="40" t="str">
        <f>IF(I15="","",'Cuadro de Personal'!AA368)</f>
        <v/>
      </c>
    </row>
    <row r="16" spans="1:14">
      <c r="B16" s="128">
        <v>8</v>
      </c>
      <c r="C16" s="2" t="s">
        <v>986</v>
      </c>
      <c r="D16" s="2" t="s">
        <v>998</v>
      </c>
      <c r="E16" s="35" t="str">
        <f>IF(C16=LOOKUP(C16,'Hoja de Cálculo'!$F$20:$F$44,'Hoja de Cálculo'!$F$20:$F$44),LOOKUP(C16,'Hoja de Cálculo'!$F$20:$F$44,'Hoja de Cálculo'!$O$20:$O$44),"n.a.")</f>
        <v>n.a.</v>
      </c>
      <c r="F16" s="35">
        <f>+'Cuadro de Personal'!AS$7</f>
        <v>0</v>
      </c>
      <c r="G16" s="36" t="str">
        <f t="shared" si="1"/>
        <v>√</v>
      </c>
      <c r="I16" s="129" t="str">
        <f>IF('Hoja de Cálculo'!V27="x","",'Hoja de Cálculo'!V27)</f>
        <v/>
      </c>
      <c r="J16" s="124" t="str">
        <f>IF(I16="","",IF(LOOKUP(L16,'Cuadro de Personal'!$AH$29:$AH$1373,'Cuadro de Personal'!$AJ$29:$AJ$1373)="Er","Cuadro de Personal Incompleto","√"))</f>
        <v/>
      </c>
      <c r="K16" s="1" t="str">
        <f t="shared" ca="1" si="0"/>
        <v/>
      </c>
      <c r="L16" s="1">
        <v>8</v>
      </c>
      <c r="N16" s="40" t="str">
        <f>IF(I16="","",'Cuadro de Personal'!AA424)</f>
        <v/>
      </c>
    </row>
    <row r="17" spans="2:14">
      <c r="B17" s="128">
        <v>9</v>
      </c>
      <c r="C17" s="2" t="s">
        <v>1155</v>
      </c>
      <c r="D17" s="2" t="s">
        <v>1157</v>
      </c>
      <c r="E17" s="35" t="str">
        <f>IF('Formulario 1'!E64=1,TIE!P40+TIE!P44,"n.a.")</f>
        <v>n.a.</v>
      </c>
      <c r="F17" s="35">
        <f>+'Cuadro de Personal'!AT$7+'Cuadro de Personal'!Q1485</f>
        <v>0</v>
      </c>
      <c r="G17" s="36" t="str">
        <f>+IF(E17="n.a.",IF(F17=0,"√","Error"),IF(E17=F17,IF('Cuadro de Personal'!BJ1=26,"√","Error"),IF(E17-F17&gt;0,E17-F17,"Error")))</f>
        <v>√</v>
      </c>
      <c r="I17" s="129" t="str">
        <f>IF('Hoja de Cálculo'!V28="x","",'Hoja de Cálculo'!V28)</f>
        <v>Educación Cívica y Estudios Sociales</v>
      </c>
      <c r="J17" s="124" t="str">
        <f ca="1">IF(I17="","",IF(LOOKUP(L17,'Cuadro de Personal'!$AH$29:$AH$1373,'Cuadro de Personal'!$AJ$29:$AJ$1373)="Er","Cuadro de Personal Incompleto","√"))</f>
        <v>√</v>
      </c>
      <c r="K17" s="1" t="str">
        <f t="shared" ca="1" si="0"/>
        <v/>
      </c>
      <c r="L17" s="1">
        <v>9</v>
      </c>
      <c r="N17" s="40">
        <f>IF(I17="","",'Cuadro de Personal'!AA480)</f>
        <v>0</v>
      </c>
    </row>
    <row r="18" spans="2:14">
      <c r="B18" s="128">
        <v>10</v>
      </c>
      <c r="C18" s="2" t="s">
        <v>1190</v>
      </c>
      <c r="D18" s="2" t="s">
        <v>1192</v>
      </c>
      <c r="E18" s="35" t="str">
        <f>+IF('Hoja de Cálculo'!H46="","n.a.",'Hoja de Cálculo'!H46)</f>
        <v>n.a.</v>
      </c>
      <c r="F18" s="35">
        <f>+'Cuadro de Personal'!AU$7</f>
        <v>0</v>
      </c>
      <c r="G18" s="36" t="str">
        <f t="shared" si="1"/>
        <v>√</v>
      </c>
      <c r="I18" s="129" t="str">
        <f>IF('Hoja de Cálculo'!V29="x","",'Hoja de Cálculo'!V29)</f>
        <v>Educación Física</v>
      </c>
      <c r="J18" s="124" t="str">
        <f ca="1">IF(I18="","",IF(LOOKUP(L18,'Cuadro de Personal'!$AH$29:$AH$1373,'Cuadro de Personal'!$AJ$29:$AJ$1373)="Er","Cuadro de Personal Incompleto","√"))</f>
        <v>√</v>
      </c>
      <c r="K18" s="1" t="str">
        <f t="shared" ca="1" si="0"/>
        <v/>
      </c>
      <c r="L18" s="1">
        <v>10</v>
      </c>
      <c r="N18" s="40">
        <f>IF(I18="","",'Cuadro de Personal'!AA536)</f>
        <v>0</v>
      </c>
    </row>
    <row r="19" spans="2:14">
      <c r="B19" s="128">
        <v>11</v>
      </c>
      <c r="C19" s="2" t="s">
        <v>1191</v>
      </c>
      <c r="D19" s="2" t="s">
        <v>1193</v>
      </c>
      <c r="E19" s="35" t="str">
        <f>+IF('Hoja de Cálculo'!H47="","n.a.",'Hoja de Cálculo'!H47)</f>
        <v>n.a.</v>
      </c>
      <c r="F19" s="35">
        <f>+'Cuadro de Personal'!AV$7</f>
        <v>0</v>
      </c>
      <c r="G19" s="36" t="str">
        <f t="shared" si="1"/>
        <v>√</v>
      </c>
      <c r="I19" s="129" t="str">
        <f>IF('Hoja de Cálculo'!V30="x","",'Hoja de Cálculo'!V30)</f>
        <v>Educación Musical</v>
      </c>
      <c r="J19" s="124" t="str">
        <f ca="1">IF(I19="","",IF(LOOKUP(L19,'Cuadro de Personal'!$AH$29:$AH$1373,'Cuadro de Personal'!$AJ$29:$AJ$1373)="Er","Cuadro de Personal Incompleto","√"))</f>
        <v>√</v>
      </c>
      <c r="K19" s="1" t="str">
        <f t="shared" ca="1" si="0"/>
        <v/>
      </c>
      <c r="L19" s="1">
        <v>11</v>
      </c>
      <c r="N19" s="40">
        <f>IF(I19="","",'Cuadro de Personal'!AA592)</f>
        <v>0</v>
      </c>
    </row>
    <row r="20" spans="2:14">
      <c r="B20" s="128">
        <v>12</v>
      </c>
      <c r="C20" s="2" t="s">
        <v>1210</v>
      </c>
      <c r="D20" s="2" t="s">
        <v>1935</v>
      </c>
      <c r="E20" s="2" t="str">
        <f>+IF('Formulario 1'!E60=2,"n.a.",'Hoja de Cálculo'!L18)</f>
        <v>n.a.</v>
      </c>
      <c r="F20" s="35">
        <f>+'Cuadro de Personal'!AW$7</f>
        <v>0</v>
      </c>
      <c r="G20" s="36" t="str">
        <f t="shared" si="1"/>
        <v>√</v>
      </c>
      <c r="I20" s="129" t="str">
        <f>IF('Hoja de Cálculo'!V31="x","",'Hoja de Cálculo'!V31)</f>
        <v>Educación para el Hogar</v>
      </c>
      <c r="J20" s="124" t="str">
        <f ca="1">IF(I20="","",IF(LOOKUP(L20,'Cuadro de Personal'!$AH$29:$AH$1373,'Cuadro de Personal'!$AJ$29:$AJ$1373)="Er","Cuadro de Personal Incompleto","√"))</f>
        <v>√</v>
      </c>
      <c r="K20" s="1" t="str">
        <f t="shared" ca="1" si="0"/>
        <v/>
      </c>
      <c r="L20" s="1">
        <v>12</v>
      </c>
      <c r="N20" s="40">
        <f>IF(I20="","",'Cuadro de Personal'!AA648)</f>
        <v>0</v>
      </c>
    </row>
    <row r="21" spans="2:14">
      <c r="B21" s="128">
        <v>13</v>
      </c>
      <c r="C21" s="2" t="str">
        <f>+'Hoja de Cálculo'!F49</f>
        <v>Labor@:</v>
      </c>
      <c r="D21" s="2" t="s">
        <v>1936</v>
      </c>
      <c r="E21" s="2" t="str">
        <f>+IF('Hoja de Cálculo'!G49=0,"n.a.",'Hoja de Cálculo'!G49)</f>
        <v>n.a.</v>
      </c>
      <c r="F21" s="35">
        <f>+'Cuadro de Personal'!AX$7</f>
        <v>0</v>
      </c>
      <c r="G21" s="36" t="str">
        <f t="shared" si="1"/>
        <v>√</v>
      </c>
      <c r="I21" s="129" t="str">
        <f>IF('Hoja de Cálculo'!V32="x","",'Hoja de Cálculo'!V32)</f>
        <v>Educación Religiosa</v>
      </c>
      <c r="J21" s="124" t="str">
        <f ca="1">IF(I21="","",IF(LOOKUP(L21,'Cuadro de Personal'!$AH$29:$AH$1373,'Cuadro de Personal'!$AJ$29:$AJ$1373)="Er","Cuadro de Personal Incompleto","√"))</f>
        <v>√</v>
      </c>
      <c r="K21" s="1" t="str">
        <f t="shared" ca="1" si="0"/>
        <v/>
      </c>
      <c r="L21" s="1">
        <v>13</v>
      </c>
      <c r="N21" s="40">
        <f>IF(I21="","",'Cuadro de Personal'!AA704)</f>
        <v>0</v>
      </c>
    </row>
    <row r="22" spans="2:14">
      <c r="B22" s="128">
        <v>14</v>
      </c>
      <c r="C22" s="2" t="str">
        <f>+'Hoja de Cálculo'!F50</f>
        <v>Aula Virtual (Videoconferencias):</v>
      </c>
      <c r="D22" s="2" t="s">
        <v>1212</v>
      </c>
      <c r="E22" s="2" t="str">
        <f>+IF('Hoja de Cálculo'!G50=0,"n.a.",'Hoja de Cálculo'!G50)</f>
        <v>n.a.</v>
      </c>
      <c r="F22" s="35">
        <f>+'Cuadro de Personal'!AY$7</f>
        <v>0</v>
      </c>
      <c r="G22" s="36" t="str">
        <f t="shared" si="1"/>
        <v>√</v>
      </c>
      <c r="I22" s="129" t="str">
        <f>IF('Hoja de Cálculo'!V33="x","",'Hoja de Cálculo'!V33)</f>
        <v>Español</v>
      </c>
      <c r="J22" s="124" t="str">
        <f ca="1">IF(I22="","",IF(LOOKUP(L22,'Cuadro de Personal'!$AH$29:$AH$1373,'Cuadro de Personal'!$AJ$29:$AJ$1373)="Er","Cuadro de Personal Incompleto","√"))</f>
        <v>√</v>
      </c>
      <c r="K22" s="1">
        <f t="shared" si="0"/>
        <v>1</v>
      </c>
      <c r="L22" s="1">
        <v>14</v>
      </c>
      <c r="N22" s="40">
        <f>IF(I22="","",'Cuadro de Personal'!AA760)</f>
        <v>0</v>
      </c>
    </row>
    <row r="23" spans="2:14">
      <c r="B23" s="128">
        <v>15</v>
      </c>
      <c r="C23" s="2" t="str">
        <f>+'Hoja de Cálculo'!F51</f>
        <v>SEA:</v>
      </c>
      <c r="D23" s="2" t="s">
        <v>1363</v>
      </c>
      <c r="E23" s="2" t="str">
        <f>+IF('Hoja de Cálculo'!G51=0,"n.a.",'Hoja de Cálculo'!G51)</f>
        <v>n.a.</v>
      </c>
      <c r="F23" s="35">
        <f>+'Cuadro de Personal'!AZ$7</f>
        <v>0</v>
      </c>
      <c r="G23" s="36" t="str">
        <f>+IF(E23="n.a.",IF(F23=0,"√","Error"),IF(E23=F23,"√",IF(E23-F23&gt;0,E23-F23,"Error")))</f>
        <v>√</v>
      </c>
      <c r="I23" s="129" t="str">
        <f>IF('Hoja de Cálculo'!V34="x","",'Hoja de Cálculo'!V34)</f>
        <v/>
      </c>
      <c r="J23" s="124" t="str">
        <f>IF(I23="","",IF(LOOKUP(L23,'Cuadro de Personal'!$AH$29:$AH$1373,'Cuadro de Personal'!$AJ$29:$AJ$1373)="Er","Cuadro de Personal Incompleto","√"))</f>
        <v/>
      </c>
      <c r="K23" s="1" t="str">
        <f t="shared" ca="1" si="0"/>
        <v/>
      </c>
      <c r="L23" s="1">
        <v>15</v>
      </c>
      <c r="N23" s="40" t="str">
        <f>IF(I23="","",'Cuadro de Personal'!AA816)</f>
        <v/>
      </c>
    </row>
    <row r="24" spans="2:14">
      <c r="B24" s="128">
        <v>16</v>
      </c>
      <c r="C24" s="2" t="str">
        <f>+'Hoja de Cálculo'!F52</f>
        <v>COOPERATIVAS</v>
      </c>
      <c r="D24" s="2" t="s">
        <v>1933</v>
      </c>
      <c r="E24" s="2" t="str">
        <f>+IF('Hoja de Cálculo'!G52=0,"n.a.",'Hoja de Cálculo'!G52)</f>
        <v>n.a.</v>
      </c>
      <c r="F24" s="35">
        <f>+'Cuadro de Personal'!BA$7</f>
        <v>0</v>
      </c>
      <c r="G24" s="36" t="str">
        <f t="shared" si="1"/>
        <v>√</v>
      </c>
      <c r="I24" s="129" t="str">
        <f>IF('Hoja de Cálculo'!V35="x","",'Hoja de Cálculo'!V35)</f>
        <v>Filosofía</v>
      </c>
      <c r="J24" s="124" t="str">
        <f ca="1">IF(I24="","",IF(LOOKUP(L24,'Cuadro de Personal'!$AH$29:$AH$1373,'Cuadro de Personal'!$AJ$29:$AJ$1373)="Er","Cuadro de Personal Incompleto","√"))</f>
        <v>√</v>
      </c>
      <c r="K24" s="1">
        <f t="shared" si="0"/>
        <v>1</v>
      </c>
      <c r="L24" s="1">
        <v>16</v>
      </c>
      <c r="N24" s="40">
        <f>IF(I24="","",'Cuadro de Personal'!AA872)</f>
        <v>0</v>
      </c>
    </row>
    <row r="25" spans="2:14">
      <c r="B25" s="128">
        <v>17</v>
      </c>
      <c r="C25" s="2" t="str">
        <f>+'Hoja de Cálculo'!F53</f>
        <v>TUTORIAS ESTUDIANTES ACS</v>
      </c>
      <c r="D25" s="2" t="s">
        <v>3803</v>
      </c>
      <c r="E25" s="2" t="str">
        <f>+IF('Hoja de Cálculo'!G53=0,"n.a.",'Hoja de Cálculo'!G53)</f>
        <v>n.a.</v>
      </c>
      <c r="F25" s="35">
        <f>+'Cuadro de Personal'!BB$7</f>
        <v>0</v>
      </c>
      <c r="G25" s="36" t="str">
        <f t="shared" si="1"/>
        <v>√</v>
      </c>
      <c r="I25" s="129" t="str">
        <f>IF('Hoja de Cálculo'!V36="x","",'Hoja de Cálculo'!V36)</f>
        <v/>
      </c>
      <c r="J25" s="124" t="str">
        <f>IF(I25="","",IF(LOOKUP(L25,'Cuadro de Personal'!$AH$29:$AH$1373,'Cuadro de Personal'!$AJ$29:$AJ$1373)="Er","Cuadro de Personal Incompleto","√"))</f>
        <v/>
      </c>
      <c r="K25" s="1" t="str">
        <f t="shared" ca="1" si="0"/>
        <v/>
      </c>
      <c r="L25" s="1">
        <v>17</v>
      </c>
      <c r="N25" s="40" t="str">
        <f>IF(I25="","",'Cuadro de Personal'!AA928)</f>
        <v/>
      </c>
    </row>
    <row r="26" spans="2:14">
      <c r="B26" s="128">
        <v>18</v>
      </c>
      <c r="C26" s="2"/>
      <c r="D26" s="2"/>
      <c r="E26" s="2"/>
      <c r="F26" s="35">
        <f>+'Cuadro de Personal'!BC$7</f>
        <v>0</v>
      </c>
      <c r="G26" s="36" t="str">
        <f t="shared" si="1"/>
        <v>√</v>
      </c>
      <c r="I26" s="129" t="str">
        <f>IF('Hoja de Cálculo'!V37="x","",'Hoja de Cálculo'!V37)</f>
        <v>Francés</v>
      </c>
      <c r="J26" s="124" t="str">
        <f ca="1">IF(I26="","",IF(LOOKUP(L26,'Cuadro de Personal'!$AH$29:$AH$1373,'Cuadro de Personal'!$AJ$29:$AJ$1373)="Er","Cuadro de Personal Incompleto","√"))</f>
        <v>√</v>
      </c>
      <c r="K26" s="1">
        <f t="shared" si="0"/>
        <v>1</v>
      </c>
      <c r="L26" s="1">
        <v>18</v>
      </c>
      <c r="N26" s="40">
        <f>IF(I26="","",'Cuadro de Personal'!AA984)</f>
        <v>0</v>
      </c>
    </row>
    <row r="27" spans="2:14">
      <c r="B27" s="128">
        <v>19</v>
      </c>
      <c r="C27" s="2"/>
      <c r="D27" s="2"/>
      <c r="E27" s="2"/>
      <c r="F27" s="35">
        <f>+'Cuadro de Personal'!BD$7</f>
        <v>0</v>
      </c>
      <c r="G27" s="36" t="str">
        <f t="shared" si="1"/>
        <v>√</v>
      </c>
      <c r="I27" s="129" t="str">
        <f>IF('Hoja de Cálculo'!V38="x","",'Hoja de Cálculo'!V38)</f>
        <v/>
      </c>
      <c r="J27" s="124" t="str">
        <f>IF(I27="","",IF(LOOKUP(L27,'Cuadro de Personal'!$AH$29:$AH$1373,'Cuadro de Personal'!$AJ$29:$AJ$1373)="Er","Cuadro de Personal Incompleto","√"))</f>
        <v/>
      </c>
      <c r="K27" s="1">
        <f t="shared" si="0"/>
        <v>1</v>
      </c>
      <c r="L27" s="1">
        <v>19</v>
      </c>
      <c r="N27" s="40" t="str">
        <f>IF(I27="","",'Cuadro de Personal'!AA1040)</f>
        <v/>
      </c>
    </row>
    <row r="28" spans="2:14" ht="15.75" thickBot="1">
      <c r="B28" s="38">
        <v>20</v>
      </c>
      <c r="C28" s="3"/>
      <c r="D28" s="3"/>
      <c r="E28" s="3"/>
      <c r="F28" s="178">
        <f>+'Cuadro de Personal'!BE$7</f>
        <v>0</v>
      </c>
      <c r="G28" s="173" t="str">
        <f t="shared" si="1"/>
        <v>√</v>
      </c>
      <c r="I28" s="129" t="str">
        <f>IF('Hoja de Cálculo'!V39="x","",'Hoja de Cálculo'!V39)</f>
        <v/>
      </c>
      <c r="J28" s="124" t="str">
        <f>IF(I28="","",IF(LOOKUP(L28,'Cuadro de Personal'!$AH$29:$AH$1373,'Cuadro de Personal'!$AJ$29:$AJ$1373)="Er","Cuadro de Personal Incompleto","√"))</f>
        <v/>
      </c>
      <c r="K28" s="1" t="str">
        <f t="shared" ca="1" si="0"/>
        <v/>
      </c>
      <c r="L28" s="1">
        <v>20</v>
      </c>
      <c r="N28" s="40" t="str">
        <f>IF(I28="","",'Cuadro de Personal'!AA1096)</f>
        <v/>
      </c>
    </row>
    <row r="29" spans="2:14">
      <c r="I29" s="129" t="str">
        <f>IF('Hoja de Cálculo'!V40="x","",'Hoja de Cálculo'!V40)</f>
        <v>Informática Educativa</v>
      </c>
      <c r="J29" s="124" t="str">
        <f ca="1">IF(I29="","",IF(LOOKUP(L29,'Cuadro de Personal'!$AH$29:$AH$1373,'Cuadro de Personal'!$AJ$29:$AJ$1373)="Er","Cuadro de Personal Incompleto","√"))</f>
        <v>√</v>
      </c>
      <c r="K29" s="1" t="str">
        <f t="shared" ca="1" si="0"/>
        <v/>
      </c>
      <c r="L29" s="1">
        <v>21</v>
      </c>
      <c r="N29" s="40">
        <f>IF(I29="","",'Cuadro de Personal'!AA1152)</f>
        <v>0</v>
      </c>
    </row>
    <row r="30" spans="2:14">
      <c r="I30" s="129" t="str">
        <f>IF('Hoja de Cálculo'!V41="x","",'Hoja de Cálculo'!V41)</f>
        <v>Inglés</v>
      </c>
      <c r="J30" s="124" t="str">
        <f ca="1">IF(I30="","",IF(LOOKUP(L30,'Cuadro de Personal'!$AH$29:$AH$1373,'Cuadro de Personal'!$AJ$29:$AJ$1373)="Er","Cuadro de Personal Incompleto","√"))</f>
        <v>√</v>
      </c>
      <c r="K30" s="1" t="str">
        <f t="shared" ca="1" si="0"/>
        <v/>
      </c>
      <c r="L30" s="1">
        <v>22</v>
      </c>
      <c r="N30" s="40">
        <f>IF(I30="","",'Cuadro de Personal'!AA1208)</f>
        <v>0</v>
      </c>
    </row>
    <row r="31" spans="2:14">
      <c r="I31" s="129" t="str">
        <f>IF('Hoja de Cálculo'!V42="x","",'Hoja de Cálculo'!V42)</f>
        <v>Matemática</v>
      </c>
      <c r="J31" s="124" t="str">
        <f ca="1">IF(I31="","",IF(LOOKUP(L31,'Cuadro de Personal'!$AH$29:$AH$1373,'Cuadro de Personal'!$AJ$29:$AJ$1373)="Er","Cuadro de Personal Incompleto","√"))</f>
        <v>√</v>
      </c>
      <c r="K31" s="1" t="str">
        <f t="shared" ca="1" si="0"/>
        <v/>
      </c>
      <c r="L31" s="1">
        <v>23</v>
      </c>
      <c r="N31" s="40">
        <f>IF(I31="","",'Cuadro de Personal'!AA1264)</f>
        <v>0</v>
      </c>
    </row>
    <row r="32" spans="2:14">
      <c r="I32" s="129" t="str">
        <f>IF('Hoja de Cálculo'!V43="x","",'Hoja de Cálculo'!V43)</f>
        <v>Psicología</v>
      </c>
      <c r="J32" s="124" t="str">
        <f ca="1">IF(I32="","",IF(LOOKUP(L32,'Cuadro de Personal'!$AH$29:$AH$1373,'Cuadro de Personal'!$AJ$29:$AJ$1373)="Er","Cuadro de Personal Incompleto","√"))</f>
        <v>√</v>
      </c>
      <c r="L32" s="1">
        <v>24</v>
      </c>
      <c r="N32" s="40">
        <f>IF(I32="","",'Cuadro de Personal'!AA1320)</f>
        <v>0</v>
      </c>
    </row>
    <row r="33" spans="9:14">
      <c r="I33" s="128" t="str">
        <f>IF('Hoja de Cálculo'!V44="x","",'Hoja de Cálculo'!V44)</f>
        <v xml:space="preserve">Afectividad y Sexualidad Integral </v>
      </c>
      <c r="J33" s="409" t="str">
        <f ca="1">IF(I33="","",IF(LOOKUP(L33,'Cuadro de Personal'!$AH$29:$AH$1373,'Cuadro de Personal'!$AJ$29:$AJ$1373)="Er","Cuadro de Personal Incompleto","√"))</f>
        <v>√</v>
      </c>
      <c r="K33" s="1" t="str">
        <f ca="1">+IF(J34="√","",1)</f>
        <v/>
      </c>
      <c r="L33" s="1">
        <v>25</v>
      </c>
      <c r="N33" s="40">
        <f>IF(I33="","",'Cuadro de Personal'!AA1376)</f>
        <v>0</v>
      </c>
    </row>
    <row r="34" spans="9:14" ht="15.75" thickBot="1">
      <c r="I34" s="38" t="str">
        <f>IF('Hoja de Cálculo'!V45="x","",'Hoja de Cálculo'!V45)</f>
        <v>Tecnología (1)</v>
      </c>
      <c r="J34" s="259" t="str">
        <f ca="1">IF(I34="","",IF(LOOKUP(L34,'Cuadro de Personal'!$AH$29:$AH$1460,'Cuadro de Personal'!$AJ$29:$AJ$1460)="Er","Cuadro de Personal Incompleto","√"))</f>
        <v>√</v>
      </c>
      <c r="L34" s="1">
        <v>26</v>
      </c>
      <c r="N34" s="41">
        <f>IF(I34="","",'Cuadro de Personal'!AA1432)</f>
        <v>0</v>
      </c>
    </row>
  </sheetData>
  <sheetProtection selectLockedCells="1"/>
  <mergeCells count="9">
    <mergeCell ref="A1:K1"/>
    <mergeCell ref="A2:K2"/>
    <mergeCell ref="A5:K5"/>
    <mergeCell ref="N6:N8"/>
    <mergeCell ref="A3:J3"/>
    <mergeCell ref="A4:J4"/>
    <mergeCell ref="I7:J7"/>
    <mergeCell ref="G7:G8"/>
    <mergeCell ref="B7:F7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7">
    <tabColor rgb="FF00B0F0"/>
  </sheetPr>
  <dimension ref="B2:E46"/>
  <sheetViews>
    <sheetView workbookViewId="0">
      <selection activeCell="C39" sqref="C39"/>
    </sheetView>
  </sheetViews>
  <sheetFormatPr baseColWidth="10" defaultColWidth="7.28515625" defaultRowHeight="15"/>
  <cols>
    <col min="1" max="1" width="2.7109375" style="99" customWidth="1"/>
    <col min="2" max="2" width="5.5703125" style="99" customWidth="1"/>
    <col min="3" max="3" width="65" style="99" customWidth="1"/>
    <col min="4" max="4" width="39.7109375" style="99" customWidth="1"/>
    <col min="5" max="5" width="15.28515625" style="99" customWidth="1"/>
    <col min="6" max="6" width="2.7109375" style="99" customWidth="1"/>
    <col min="7" max="16384" width="7.28515625" style="99"/>
  </cols>
  <sheetData>
    <row r="2" spans="2:5" ht="15.75">
      <c r="B2" s="1072" t="s">
        <v>990</v>
      </c>
      <c r="C2" s="1072"/>
      <c r="D2" s="1072"/>
      <c r="E2" s="1072"/>
    </row>
    <row r="3" spans="2:5">
      <c r="B3" s="1073" t="s">
        <v>991</v>
      </c>
      <c r="C3" s="1073"/>
      <c r="D3" s="1073"/>
      <c r="E3" s="1073"/>
    </row>
    <row r="4" spans="2:5" ht="16.5" thickBot="1">
      <c r="B4" s="1072"/>
      <c r="C4" s="1072"/>
      <c r="D4" s="1072"/>
      <c r="E4" s="1072"/>
    </row>
    <row r="5" spans="2:5" ht="15.75" customHeight="1">
      <c r="B5" s="1074" t="s">
        <v>992</v>
      </c>
      <c r="C5" s="1076" t="s">
        <v>993</v>
      </c>
      <c r="D5" s="1078" t="s">
        <v>994</v>
      </c>
      <c r="E5" s="1079"/>
    </row>
    <row r="6" spans="2:5" ht="16.5" customHeight="1" thickBot="1">
      <c r="B6" s="1075"/>
      <c r="C6" s="1077"/>
      <c r="D6" s="100" t="s">
        <v>995</v>
      </c>
      <c r="E6" s="101" t="s">
        <v>951</v>
      </c>
    </row>
    <row r="7" spans="2:5" ht="15.75">
      <c r="B7" s="1080">
        <v>1</v>
      </c>
      <c r="C7" s="102"/>
      <c r="D7" s="103"/>
      <c r="E7" s="104"/>
    </row>
    <row r="8" spans="2:5" ht="15.75">
      <c r="B8" s="1081"/>
      <c r="C8" s="105"/>
      <c r="D8" s="106"/>
      <c r="E8" s="107"/>
    </row>
    <row r="9" spans="2:5">
      <c r="B9" s="1081"/>
      <c r="C9" s="105"/>
      <c r="D9" s="105"/>
      <c r="E9" s="108"/>
    </row>
    <row r="10" spans="2:5" ht="15.75" thickBot="1">
      <c r="B10" s="1082"/>
      <c r="C10" s="109"/>
      <c r="D10" s="109"/>
      <c r="E10" s="110"/>
    </row>
    <row r="11" spans="2:5">
      <c r="B11" s="1083">
        <v>2</v>
      </c>
      <c r="C11" s="111"/>
      <c r="D11" s="111"/>
      <c r="E11" s="112"/>
    </row>
    <row r="12" spans="2:5">
      <c r="B12" s="1081"/>
      <c r="C12" s="105"/>
      <c r="D12" s="105"/>
      <c r="E12" s="108"/>
    </row>
    <row r="13" spans="2:5">
      <c r="B13" s="1081"/>
      <c r="C13" s="105"/>
      <c r="D13" s="105"/>
      <c r="E13" s="108"/>
    </row>
    <row r="14" spans="2:5" ht="15.75" thickBot="1">
      <c r="B14" s="1084"/>
      <c r="C14" s="113"/>
      <c r="D14" s="113"/>
      <c r="E14" s="114"/>
    </row>
    <row r="15" spans="2:5">
      <c r="B15" s="1080">
        <v>3</v>
      </c>
      <c r="C15" s="102"/>
      <c r="D15" s="102"/>
      <c r="E15" s="115"/>
    </row>
    <row r="16" spans="2:5">
      <c r="B16" s="1081"/>
      <c r="C16" s="105"/>
      <c r="D16" s="105"/>
      <c r="E16" s="108"/>
    </row>
    <row r="17" spans="2:5">
      <c r="B17" s="1081"/>
      <c r="C17" s="105"/>
      <c r="D17" s="105"/>
      <c r="E17" s="108"/>
    </row>
    <row r="18" spans="2:5" ht="15.75" thickBot="1">
      <c r="B18" s="1082"/>
      <c r="C18" s="109"/>
      <c r="D18" s="109"/>
      <c r="E18" s="110"/>
    </row>
    <row r="19" spans="2:5">
      <c r="B19" s="1083">
        <v>4</v>
      </c>
      <c r="C19" s="111"/>
      <c r="D19" s="111"/>
      <c r="E19" s="112"/>
    </row>
    <row r="20" spans="2:5">
      <c r="B20" s="1081"/>
      <c r="C20" s="105"/>
      <c r="D20" s="105"/>
      <c r="E20" s="108"/>
    </row>
    <row r="21" spans="2:5">
      <c r="B21" s="1081"/>
      <c r="C21" s="105"/>
      <c r="D21" s="105"/>
      <c r="E21" s="108"/>
    </row>
    <row r="22" spans="2:5" ht="15.75" thickBot="1">
      <c r="B22" s="1084"/>
      <c r="C22" s="113"/>
      <c r="D22" s="113"/>
      <c r="E22" s="114"/>
    </row>
    <row r="23" spans="2:5">
      <c r="B23" s="1080">
        <v>5</v>
      </c>
      <c r="C23" s="102"/>
      <c r="D23" s="102"/>
      <c r="E23" s="115"/>
    </row>
    <row r="24" spans="2:5">
      <c r="B24" s="1081"/>
      <c r="C24" s="105"/>
      <c r="D24" s="105"/>
      <c r="E24" s="108"/>
    </row>
    <row r="25" spans="2:5">
      <c r="B25" s="1081"/>
      <c r="C25" s="105"/>
      <c r="D25" s="105"/>
      <c r="E25" s="108"/>
    </row>
    <row r="26" spans="2:5" ht="15.75" thickBot="1">
      <c r="B26" s="1082"/>
      <c r="C26" s="109"/>
      <c r="D26" s="109"/>
      <c r="E26" s="110"/>
    </row>
    <row r="27" spans="2:5">
      <c r="B27" s="1083">
        <v>6</v>
      </c>
      <c r="C27" s="111"/>
      <c r="D27" s="111"/>
      <c r="E27" s="112"/>
    </row>
    <row r="28" spans="2:5">
      <c r="B28" s="1081"/>
      <c r="C28" s="105"/>
      <c r="D28" s="105"/>
      <c r="E28" s="108"/>
    </row>
    <row r="29" spans="2:5">
      <c r="B29" s="1081"/>
      <c r="C29" s="105"/>
      <c r="D29" s="105"/>
      <c r="E29" s="108"/>
    </row>
    <row r="30" spans="2:5" ht="15.75" thickBot="1">
      <c r="B30" s="1084"/>
      <c r="C30" s="113"/>
      <c r="D30" s="113"/>
      <c r="E30" s="114"/>
    </row>
    <row r="31" spans="2:5">
      <c r="B31" s="1080">
        <v>7</v>
      </c>
      <c r="C31" s="102"/>
      <c r="D31" s="102"/>
      <c r="E31" s="115"/>
    </row>
    <row r="32" spans="2:5">
      <c r="B32" s="1081"/>
      <c r="C32" s="105"/>
      <c r="D32" s="105"/>
      <c r="E32" s="108"/>
    </row>
    <row r="33" spans="2:5">
      <c r="B33" s="1081"/>
      <c r="C33" s="105"/>
      <c r="D33" s="105"/>
      <c r="E33" s="108"/>
    </row>
    <row r="34" spans="2:5" ht="15.75" thickBot="1">
      <c r="B34" s="1082"/>
      <c r="C34" s="109"/>
      <c r="D34" s="109"/>
      <c r="E34" s="110"/>
    </row>
    <row r="35" spans="2:5">
      <c r="B35" s="1083">
        <v>8</v>
      </c>
      <c r="C35" s="111"/>
      <c r="D35" s="111"/>
      <c r="E35" s="112"/>
    </row>
    <row r="36" spans="2:5">
      <c r="B36" s="1081"/>
      <c r="C36" s="105"/>
      <c r="D36" s="105"/>
      <c r="E36" s="108"/>
    </row>
    <row r="37" spans="2:5">
      <c r="B37" s="1081"/>
      <c r="C37" s="105"/>
      <c r="D37" s="105"/>
      <c r="E37" s="108"/>
    </row>
    <row r="38" spans="2:5" ht="15.75" thickBot="1">
      <c r="B38" s="1084"/>
      <c r="C38" s="113"/>
      <c r="D38" s="113"/>
      <c r="E38" s="114"/>
    </row>
    <row r="39" spans="2:5">
      <c r="B39" s="1080">
        <v>9</v>
      </c>
      <c r="C39" s="102"/>
      <c r="D39" s="102"/>
      <c r="E39" s="115"/>
    </row>
    <row r="40" spans="2:5">
      <c r="B40" s="1081"/>
      <c r="C40" s="105"/>
      <c r="D40" s="105"/>
      <c r="E40" s="108"/>
    </row>
    <row r="41" spans="2:5">
      <c r="B41" s="1081"/>
      <c r="C41" s="105"/>
      <c r="D41" s="105"/>
      <c r="E41" s="108"/>
    </row>
    <row r="42" spans="2:5" ht="15.75" thickBot="1">
      <c r="B42" s="1082"/>
      <c r="C42" s="109"/>
      <c r="D42" s="109"/>
      <c r="E42" s="110"/>
    </row>
    <row r="43" spans="2:5">
      <c r="B43" s="1083">
        <v>10</v>
      </c>
      <c r="C43" s="111"/>
      <c r="D43" s="111"/>
      <c r="E43" s="112"/>
    </row>
    <row r="44" spans="2:5">
      <c r="B44" s="1081"/>
      <c r="C44" s="105"/>
      <c r="D44" s="105"/>
      <c r="E44" s="108"/>
    </row>
    <row r="45" spans="2:5">
      <c r="B45" s="1081"/>
      <c r="C45" s="105"/>
      <c r="D45" s="105"/>
      <c r="E45" s="108"/>
    </row>
    <row r="46" spans="2:5" ht="15.75" thickBot="1">
      <c r="B46" s="1082"/>
      <c r="C46" s="109"/>
      <c r="D46" s="109"/>
      <c r="E46" s="110"/>
    </row>
  </sheetData>
  <mergeCells count="16">
    <mergeCell ref="B31:B34"/>
    <mergeCell ref="B35:B38"/>
    <mergeCell ref="B39:B42"/>
    <mergeCell ref="B43:B46"/>
    <mergeCell ref="B7:B10"/>
    <mergeCell ref="B11:B14"/>
    <mergeCell ref="B15:B18"/>
    <mergeCell ref="B19:B22"/>
    <mergeCell ref="B23:B26"/>
    <mergeCell ref="B27:B30"/>
    <mergeCell ref="B2:E2"/>
    <mergeCell ref="B3:E3"/>
    <mergeCell ref="B4:E4"/>
    <mergeCell ref="B5:B6"/>
    <mergeCell ref="C5:C6"/>
    <mergeCell ref="D5:E5"/>
  </mergeCells>
  <pageMargins left="0.70866141732283472" right="0.70866141732283472" top="0.74803149606299213" bottom="0.74803149606299213" header="0.31496062992125984" footer="0.31496062992125984"/>
  <pageSetup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5"/>
  </sheetPr>
  <dimension ref="A1:AN102"/>
  <sheetViews>
    <sheetView tabSelected="1" view="pageBreakPreview" topLeftCell="F28" zoomScaleNormal="100" zoomScaleSheetLayoutView="100" workbookViewId="0">
      <selection activeCell="N5" sqref="N5"/>
    </sheetView>
  </sheetViews>
  <sheetFormatPr baseColWidth="10" defaultColWidth="11.42578125" defaultRowHeight="15"/>
  <cols>
    <col min="1" max="1" width="2.28515625" style="1" hidden="1" customWidth="1"/>
    <col min="2" max="4" width="8.5703125" style="1" hidden="1" customWidth="1"/>
    <col min="5" max="5" width="2.42578125" style="1" hidden="1" customWidth="1"/>
    <col min="6" max="6" width="46.7109375" style="1" customWidth="1"/>
    <col min="7" max="8" width="9.28515625" style="1" customWidth="1"/>
    <col min="9" max="9" width="9.5703125" style="1" customWidth="1"/>
    <col min="10" max="10" width="10.5703125" style="1" customWidth="1"/>
    <col min="11" max="11" width="10" style="1" customWidth="1"/>
    <col min="12" max="12" width="10.7109375" style="1" customWidth="1"/>
    <col min="13" max="13" width="10.42578125" style="1" customWidth="1"/>
    <col min="14" max="15" width="10" style="1" customWidth="1"/>
    <col min="16" max="16" width="2.28515625" style="1" customWidth="1"/>
    <col min="17" max="17" width="18" style="1" customWidth="1"/>
    <col min="18" max="21" width="11.42578125" style="1" hidden="1" customWidth="1"/>
    <col min="22" max="22" width="33.5703125" style="1" hidden="1" customWidth="1"/>
    <col min="23" max="27" width="9.7109375" style="1" hidden="1" customWidth="1"/>
    <col min="28" max="28" width="11.7109375" style="1" hidden="1" customWidth="1"/>
    <col min="29" max="31" width="11.42578125" style="1" hidden="1" customWidth="1"/>
    <col min="32" max="32" width="14.5703125" style="1" hidden="1" customWidth="1"/>
    <col min="33" max="38" width="11.42578125" style="1" hidden="1" customWidth="1"/>
    <col min="39" max="16384" width="11.42578125" style="1"/>
  </cols>
  <sheetData>
    <row r="1" spans="6:31" ht="28.5" customHeight="1">
      <c r="F1" s="755"/>
      <c r="G1" s="755"/>
      <c r="H1" s="755"/>
      <c r="I1" s="755"/>
      <c r="J1" s="601" t="s">
        <v>1549</v>
      </c>
      <c r="K1" s="601" t="s">
        <v>3113</v>
      </c>
      <c r="L1" s="601" t="s">
        <v>1550</v>
      </c>
      <c r="M1" s="601" t="s">
        <v>1551</v>
      </c>
      <c r="N1" s="529"/>
      <c r="O1" s="606"/>
      <c r="P1" s="525"/>
    </row>
    <row r="2" spans="6:31">
      <c r="F2" s="755"/>
      <c r="G2" s="755"/>
      <c r="H2" s="755"/>
      <c r="I2" s="755"/>
      <c r="J2" s="607"/>
      <c r="K2" s="602"/>
      <c r="L2" s="603"/>
      <c r="M2" s="604"/>
      <c r="N2" s="605" t="str">
        <f>IF(O57=M2,"","ACTUALICE LECCIONES O57")</f>
        <v/>
      </c>
      <c r="O2" s="605"/>
      <c r="P2" s="525"/>
    </row>
    <row r="3" spans="6:31">
      <c r="F3" s="755"/>
      <c r="G3" s="755"/>
      <c r="H3" s="755"/>
      <c r="I3" s="755"/>
      <c r="J3" s="608"/>
      <c r="K3" s="604"/>
      <c r="L3" s="604"/>
      <c r="M3" s="604"/>
      <c r="N3" s="764"/>
      <c r="O3" s="765"/>
      <c r="P3" s="525"/>
    </row>
    <row r="4" spans="6:31" ht="12.75" customHeight="1">
      <c r="F4" s="525"/>
      <c r="G4" s="525"/>
      <c r="H4" s="525"/>
      <c r="I4" s="525"/>
      <c r="J4" s="608"/>
      <c r="K4" s="528"/>
      <c r="L4" s="528"/>
      <c r="M4" s="528"/>
      <c r="N4" s="766"/>
      <c r="O4" s="767"/>
      <c r="P4" s="525"/>
    </row>
    <row r="5" spans="6:31" ht="14.25" customHeight="1">
      <c r="F5" s="755" t="s">
        <v>3954</v>
      </c>
      <c r="G5" s="755"/>
      <c r="H5" s="755"/>
      <c r="I5" s="755"/>
      <c r="J5" s="609"/>
      <c r="K5" s="528"/>
      <c r="L5" s="528"/>
      <c r="M5" s="528"/>
      <c r="N5" s="610"/>
      <c r="O5" s="610"/>
      <c r="P5" s="525"/>
    </row>
    <row r="6" spans="6:31" ht="14.25" customHeight="1">
      <c r="F6" s="529"/>
      <c r="G6" s="529"/>
      <c r="H6" s="529"/>
      <c r="I6" s="529"/>
      <c r="J6" s="608"/>
      <c r="K6" s="604"/>
      <c r="L6" s="604"/>
      <c r="M6" s="604"/>
      <c r="N6" s="755" t="s">
        <v>1274</v>
      </c>
      <c r="O6" s="755"/>
      <c r="P6" s="525"/>
    </row>
    <row r="7" spans="6:31">
      <c r="F7" s="525"/>
      <c r="G7" s="525"/>
      <c r="H7" s="525"/>
      <c r="I7" s="525"/>
      <c r="J7" s="525"/>
      <c r="K7" s="525"/>
      <c r="L7" s="526">
        <f>SUM(L2:L6)</f>
        <v>0</v>
      </c>
      <c r="M7" s="611" t="str">
        <f>IF(L7=0,"PONER VERSION","")</f>
        <v>PONER VERSION</v>
      </c>
      <c r="N7" s="525"/>
      <c r="O7" s="525"/>
      <c r="P7" s="525"/>
    </row>
    <row r="8" spans="6:31">
      <c r="F8" s="612" t="s">
        <v>915</v>
      </c>
      <c r="G8" s="757" t="str">
        <f>+'Formulario 1'!D9</f>
        <v>LICEO DE COLORADO</v>
      </c>
      <c r="H8" s="757"/>
      <c r="I8" s="757"/>
      <c r="J8" s="757"/>
      <c r="K8" s="757"/>
      <c r="L8" s="768" t="s">
        <v>916</v>
      </c>
      <c r="M8" s="769"/>
      <c r="N8" s="769"/>
      <c r="O8" s="614">
        <f>+'Formulario 1'!E7</f>
        <v>4113</v>
      </c>
      <c r="P8" s="525"/>
    </row>
    <row r="9" spans="6:31" ht="15" customHeight="1" thickBot="1">
      <c r="F9" s="613" t="s">
        <v>910</v>
      </c>
      <c r="G9" s="757" t="str">
        <f>LOOKUP('Formulario 1'!D11,'BD2'!B3:B12,'BD2'!C3:C12)</f>
        <v xml:space="preserve">III Ciclo y Educación Diversificada Académica </v>
      </c>
      <c r="H9" s="757"/>
      <c r="I9" s="757"/>
      <c r="J9" s="757"/>
      <c r="K9" s="757"/>
      <c r="L9" s="758"/>
      <c r="M9" s="759"/>
      <c r="N9" s="525"/>
      <c r="O9" s="525"/>
      <c r="P9" s="525"/>
    </row>
    <row r="10" spans="6:31" ht="13.5" hidden="1" customHeight="1" thickBot="1">
      <c r="F10" s="525"/>
      <c r="G10" s="525"/>
      <c r="H10" s="525"/>
      <c r="I10" s="525"/>
      <c r="J10" s="525"/>
      <c r="K10" s="525"/>
      <c r="L10" s="525"/>
      <c r="M10" s="525"/>
      <c r="N10" s="525"/>
      <c r="O10" s="525"/>
      <c r="P10" s="525"/>
    </row>
    <row r="11" spans="6:31">
      <c r="F11" s="615" t="s">
        <v>61</v>
      </c>
      <c r="G11" s="723" t="s">
        <v>50</v>
      </c>
      <c r="H11" s="724"/>
      <c r="I11" s="725"/>
      <c r="J11" s="723" t="s">
        <v>918</v>
      </c>
      <c r="K11" s="725"/>
      <c r="L11" s="728" t="s">
        <v>1208</v>
      </c>
      <c r="M11" s="730" t="s">
        <v>48</v>
      </c>
      <c r="N11" s="728" t="s">
        <v>917</v>
      </c>
      <c r="O11" s="728" t="s">
        <v>51</v>
      </c>
      <c r="P11" s="525"/>
      <c r="W11" s="718" t="str">
        <f>+G11</f>
        <v>III Ciclo</v>
      </c>
      <c r="X11" s="719"/>
      <c r="Y11" s="720"/>
      <c r="Z11" s="718" t="s">
        <v>918</v>
      </c>
      <c r="AA11" s="720"/>
      <c r="AB11" s="726" t="s">
        <v>919</v>
      </c>
      <c r="AC11" s="732" t="s">
        <v>48</v>
      </c>
      <c r="AD11" s="726" t="s">
        <v>917</v>
      </c>
      <c r="AE11" s="713" t="s">
        <v>51</v>
      </c>
    </row>
    <row r="12" spans="6:31" ht="15.75" thickBot="1">
      <c r="F12" s="616" t="s">
        <v>62</v>
      </c>
      <c r="G12" s="617" t="str">
        <f>IF($D19=$E19,LOOKUP($D19,'Planes de Estudio'!$C$9:$C$264,'Planes de Estudio'!G$9:G$264),"")</f>
        <v>7º</v>
      </c>
      <c r="H12" s="618" t="str">
        <f>IF($D19=$E19,LOOKUP($D19,'Planes de Estudio'!$C$9:$C$264,'Planes de Estudio'!H$9:H$264),"")</f>
        <v>8º</v>
      </c>
      <c r="I12" s="619" t="str">
        <f>IF($D19=$E19,LOOKUP($D19,'Planes de Estudio'!$C$9:$C$264,'Planes de Estudio'!I$9:I$264),"")</f>
        <v>9º</v>
      </c>
      <c r="J12" s="617" t="str">
        <f>IF($D19=$E19,LOOKUP($D19,'Planes de Estudio'!$C$9:$C$264,'Planes de Estudio'!J$9:J$264),"")</f>
        <v>10º</v>
      </c>
      <c r="K12" s="619" t="str">
        <f>IF($D19=$E19,LOOKUP($D19,'Planes de Estudio'!$C$9:$C$264,'Planes de Estudio'!K$9:K$264),"")</f>
        <v>11º</v>
      </c>
      <c r="L12" s="729"/>
      <c r="M12" s="731"/>
      <c r="N12" s="729"/>
      <c r="O12" s="729"/>
      <c r="P12" s="525"/>
      <c r="W12" s="257" t="str">
        <f>+G12</f>
        <v>7º</v>
      </c>
      <c r="X12" s="257" t="str">
        <f>+H12</f>
        <v>8º</v>
      </c>
      <c r="Y12" s="257" t="str">
        <f>+I12</f>
        <v>9º</v>
      </c>
      <c r="Z12" s="257" t="str">
        <f>+J12</f>
        <v>10º</v>
      </c>
      <c r="AA12" s="257" t="str">
        <f>+K12</f>
        <v>11º</v>
      </c>
      <c r="AB12" s="727"/>
      <c r="AC12" s="733"/>
      <c r="AD12" s="727"/>
      <c r="AE12" s="714"/>
    </row>
    <row r="13" spans="6:31">
      <c r="F13" s="620" t="s">
        <v>63</v>
      </c>
      <c r="G13" s="530">
        <f>+'Formulario 1'!D39</f>
        <v>0</v>
      </c>
      <c r="H13" s="530">
        <f>+'Formulario 1'!E39</f>
        <v>0</v>
      </c>
      <c r="I13" s="621">
        <f>+'Formulario 1'!F39</f>
        <v>0</v>
      </c>
      <c r="J13" s="622">
        <f>+'Formulario 1'!G39</f>
        <v>0</v>
      </c>
      <c r="K13" s="621">
        <f>+'Formulario 1'!H39</f>
        <v>0</v>
      </c>
      <c r="L13" s="623">
        <f>IF('Formulario 1'!E60=1,'Formulario 1'!H60,0)</f>
        <v>0</v>
      </c>
      <c r="M13" s="623"/>
      <c r="N13" s="715" t="s">
        <v>46</v>
      </c>
      <c r="O13" s="624">
        <f>+'Formulario 1'!C39</f>
        <v>0</v>
      </c>
      <c r="P13" s="525"/>
    </row>
    <row r="14" spans="6:31">
      <c r="F14" s="625" t="s">
        <v>64</v>
      </c>
      <c r="G14" s="626">
        <f>+'Formulario 1'!D40</f>
        <v>0</v>
      </c>
      <c r="H14" s="627">
        <f>+'Formulario 1'!E40</f>
        <v>0</v>
      </c>
      <c r="I14" s="628">
        <f>+'Formulario 1'!F40</f>
        <v>0</v>
      </c>
      <c r="J14" s="626">
        <f>+'Formulario 1'!G40</f>
        <v>0</v>
      </c>
      <c r="K14" s="628">
        <f>+'Formulario 1'!H40</f>
        <v>0</v>
      </c>
      <c r="L14" s="629">
        <f>IF('Formulario 1'!E60=1,'Formulario 1'!H61,0)</f>
        <v>0</v>
      </c>
      <c r="M14" s="629"/>
      <c r="N14" s="716"/>
      <c r="O14" s="630">
        <f>+'Formulario 1'!C40</f>
        <v>0</v>
      </c>
      <c r="P14" s="525"/>
    </row>
    <row r="15" spans="6:31">
      <c r="F15" s="625" t="s">
        <v>65</v>
      </c>
      <c r="G15" s="626" t="str">
        <f>+'Formulario 1'!D41</f>
        <v/>
      </c>
      <c r="H15" s="627" t="str">
        <f>+'Formulario 1'!E41</f>
        <v/>
      </c>
      <c r="I15" s="628" t="str">
        <f>+'Formulario 1'!F41</f>
        <v/>
      </c>
      <c r="J15" s="626" t="str">
        <f>+'Formulario 1'!G41</f>
        <v/>
      </c>
      <c r="K15" s="628" t="str">
        <f>+'Formulario 1'!H41</f>
        <v/>
      </c>
      <c r="L15" s="631" t="str">
        <f>+IF(L14=0,"",L13/L14)</f>
        <v/>
      </c>
      <c r="M15" s="631"/>
      <c r="N15" s="716"/>
      <c r="O15" s="632" t="str">
        <f>+'Formulario 1'!C41</f>
        <v/>
      </c>
      <c r="P15" s="525"/>
    </row>
    <row r="16" spans="6:31" ht="15.75" thickBot="1">
      <c r="F16" s="633" t="s">
        <v>3955</v>
      </c>
      <c r="G16" s="634"/>
      <c r="H16" s="531"/>
      <c r="I16" s="635"/>
      <c r="J16" s="634"/>
      <c r="K16" s="635"/>
      <c r="L16" s="636"/>
      <c r="M16" s="636"/>
      <c r="N16" s="717"/>
      <c r="O16" s="637"/>
      <c r="P16" s="525"/>
    </row>
    <row r="17" spans="2:38" ht="3" customHeight="1" thickBot="1">
      <c r="F17" s="525"/>
      <c r="G17" s="525"/>
      <c r="H17" s="525"/>
      <c r="I17" s="525"/>
      <c r="J17" s="525"/>
      <c r="K17" s="525"/>
      <c r="L17" s="525"/>
      <c r="M17" s="525"/>
      <c r="N17" s="525"/>
      <c r="O17" s="525"/>
      <c r="P17" s="525"/>
    </row>
    <row r="18" spans="2:38" ht="18" customHeight="1" thickBot="1">
      <c r="F18" s="638" t="s">
        <v>51</v>
      </c>
      <c r="G18" s="639">
        <f t="shared" ref="G18:N18" si="0">+SUM(G20:G45)</f>
        <v>0</v>
      </c>
      <c r="H18" s="640">
        <f t="shared" si="0"/>
        <v>0</v>
      </c>
      <c r="I18" s="641">
        <f t="shared" si="0"/>
        <v>0</v>
      </c>
      <c r="J18" s="639">
        <f t="shared" si="0"/>
        <v>0</v>
      </c>
      <c r="K18" s="641">
        <f t="shared" si="0"/>
        <v>0</v>
      </c>
      <c r="L18" s="639">
        <f t="shared" si="0"/>
        <v>0</v>
      </c>
      <c r="M18" s="640">
        <f t="shared" si="0"/>
        <v>0</v>
      </c>
      <c r="N18" s="641">
        <f t="shared" si="0"/>
        <v>0</v>
      </c>
      <c r="O18" s="642">
        <f>+SUM(O20:O45)</f>
        <v>0</v>
      </c>
      <c r="P18" s="525"/>
      <c r="S18" s="2" t="s">
        <v>1162</v>
      </c>
      <c r="T18" s="2" t="s">
        <v>1163</v>
      </c>
      <c r="U18" s="2" t="s">
        <v>1164</v>
      </c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2:38" ht="15.75" thickBot="1">
      <c r="D19" s="1">
        <f>+'Formulario 1'!D11*100</f>
        <v>100</v>
      </c>
      <c r="E19" s="1">
        <f>+LOOKUP(D19,'Planes de Estudio'!$C$9:$C$264,'Planes de Estudio'!$C$9:$C$264)</f>
        <v>100</v>
      </c>
      <c r="F19" s="643" t="str">
        <f>IF($D19=$E19,LOOKUP($D19,'Planes de Estudio'!$C$9:$C$264,'Planes de Estudio'!F$9:F$264),"")</f>
        <v>ASIGNATURA</v>
      </c>
      <c r="G19" s="525"/>
      <c r="H19" s="525"/>
      <c r="I19" s="525"/>
      <c r="J19" s="644"/>
      <c r="K19" s="645"/>
      <c r="L19" s="646"/>
      <c r="M19" s="647"/>
      <c r="N19" s="648"/>
      <c r="O19" s="649"/>
      <c r="P19" s="525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G19" s="1" t="s">
        <v>1157</v>
      </c>
      <c r="AH19" s="1" t="s">
        <v>51</v>
      </c>
      <c r="AI19" s="1" t="s">
        <v>1219</v>
      </c>
      <c r="AJ19" s="1" t="s">
        <v>1221</v>
      </c>
      <c r="AK19" s="1" t="s">
        <v>1220</v>
      </c>
      <c r="AL19" s="1" t="s">
        <v>1222</v>
      </c>
    </row>
    <row r="20" spans="2:38">
      <c r="B20" s="1" t="str">
        <f>+IF(F20="Educación Física",'Formulario 1'!$E$59,IF(F20="Informática Educativa",IF('Formulario 1'!$E$62=1,"Si","No"),""))</f>
        <v/>
      </c>
      <c r="C20" s="1" t="str">
        <f>+IF(F20="Español","x",IF(F20="Ciencias","x",IF(F20="Estudios Sociales","x",IF(F20="Matemática","x",IF(F20="Inglés","x",IF(F20="Francés","x",""))))))</f>
        <v/>
      </c>
      <c r="D20" s="1">
        <f>+D19+1</f>
        <v>101</v>
      </c>
      <c r="E20" s="1">
        <f>+LOOKUP(D20,'Planes de Estudio'!$C$9:$C$264,'Planes de Estudio'!$C$9:$C$264)</f>
        <v>101</v>
      </c>
      <c r="F20" s="622" t="str">
        <f>IF($D20=$E20,LOOKUP($D20,'Planes de Estudio'!$C$9:$C$264,'Planes de Estudio'!F$9:F$264),"")</f>
        <v>Artes Industriales</v>
      </c>
      <c r="G20" s="650">
        <f>IF('Formulario 1'!$D$11=8,IF($D20=$E20,LOOKUP($D20,'Planes de Estudio'!$C$9:$C$264,'Planes de Estudio'!G$9:G$264)*IF($F20="Idioma Extranjero (inglés)",'Formulario 1'!D$50,IF($F20="Idioma Extranjero (francés)",'Formulario 1'!D$51,G$14))*IF($B20="",1,IF($B20=1,2,IF($B20=2,1,IF($B20="si",1,0)))),""),IF($D20=$E20,LOOKUP($D20,'Planes de Estudio'!$C$9:$C$264,'Planes de Estudio'!G$9:G$264)*G$14*IF($B20="",1,IF($B20=1,2,IF($B20=2,1,IF($B20="si",1,0)))),""))</f>
        <v>0</v>
      </c>
      <c r="H20" s="650">
        <f>IF('Formulario 1'!$D$11=8,IF($D20=$E20,LOOKUP($D20,'Planes de Estudio'!$C$9:$C$264,'Planes de Estudio'!H$9:H$264)*IF($F20="Idioma Extranjero (inglés)",'Formulario 1'!E$50,IF($F20="Idioma Extranjero (francés)",'Formulario 1'!E$51,H$14))*IF($B20="",1,IF($B20=1,2,IF($B20=2,1,IF($B20="si",1,0)))),""),IF($D20=$E20,LOOKUP($D20,'Planes de Estudio'!$C$9:$C$264,'Planes de Estudio'!H$9:H$264)*H$14*IF($B20="",1,IF($B20=1,2,IF($B20=2,1,IF($B20="si",1,0)))),""))</f>
        <v>0</v>
      </c>
      <c r="I20" s="650">
        <f>IF('Formulario 1'!$D$11=8,IF($D20=$E20,LOOKUP($D20,'Planes de Estudio'!$C$9:$C$264,'Planes de Estudio'!I$9:I$264)*IF($F20="Idioma Extranjero (inglés)",'Formulario 1'!F$50,IF($F20="Idioma Extranjero (francés)",'Formulario 1'!F$51,I$14))*IF($B20="",1,IF($B20=1,2,IF($B20=2,1,IF($B20="si",1,0)))),""),IF($D20=$E20,LOOKUP($D20,'Planes de Estudio'!$C$9:$C$264,'Planes de Estudio'!I$9:I$264)*I$14*IF($B20="",1,IF($B20=1,2,IF($B20=2,1,IF($B20="si",1,0)))),""))</f>
        <v>0</v>
      </c>
      <c r="J20" s="650">
        <f>IF($D20=$E20,LOOKUP($D20,'Planes de Estudio'!$C$9:$C$264,'Planes de Estudio'!J$9:J$264)*IF($F20="Idioma Extranjero (inglés)",'Formulario 1'!G$50,IF($F20="Idioma Extranjero (francés)",'Formulario 1'!G$51,IF($F20="Tecnología (1)",'Tecn-Dep'!G$11,J$14)))*IF($B20="",1,IF($B20=1,2,IF($B20=2,1,IF($B20="si",1,0)))),"")</f>
        <v>0</v>
      </c>
      <c r="K20" s="650">
        <f>IF($D20=$E20,LOOKUP($D20,'Planes de Estudio'!$C$9:$C$264,'Planes de Estudio'!K$9:K$264)*IF($F20="Idioma Extranjero (inglés)",'Formulario 1'!H$50,IF($F20="Idioma Extranjero (francés)",'Formulario 1'!H$51,IF($F20="Tecnología (1)",'Tecn-Dep'!H$11,K$14)))*IF($B20="",1,IF($B20=1,2,IF($B20=2,1,IF($B20="si",1,0)))),"")</f>
        <v>0</v>
      </c>
      <c r="L20" s="650">
        <f t="shared" ref="L20:L44" si="1">IF(F20="x","",IF(F20="Educación Física",$L$14*2,IF(F20="Educación Musical",$L$14*2,IF(F20="Educación Religiosa",$L$14*1,IF(F20="Informática Educativa",$L$14*2,0)))))</f>
        <v>0</v>
      </c>
      <c r="M20" s="650">
        <f t="shared" ref="M20:M31" si="2">+IF(F20="","",SUM(G20:L20))</f>
        <v>0</v>
      </c>
      <c r="N20" s="650">
        <f t="shared" ref="N20:N40" si="3">+IF(M20="","",IF(C20="x",(IF(AND($O$13&gt;=600,IF(F20="Inglés",(M20+LOOKUP("Idioma Extranjero (inglés)",$F$20:$F$45,$M$20:$M$45)),IF(F20="Francés",(M20+LOOKUP("Idioma Extranjero (francés)",$F$20:$F$45,$M$20:$M$45)),M20))&gt;=60),2,0)),0))</f>
        <v>0</v>
      </c>
      <c r="O20" s="651">
        <f>+IF(M20="","",IF(N20="",M20,M20+N20))</f>
        <v>0</v>
      </c>
      <c r="P20" s="525"/>
      <c r="Q20" s="161" t="str">
        <f t="shared" ref="Q20:Q44" si="4">+IF(V20="n.a.","",IF(V20="","n.a.","Cuadro de Personal"))</f>
        <v>Cuadro de Personal</v>
      </c>
      <c r="R20" s="1" t="s">
        <v>960</v>
      </c>
      <c r="S20" s="2">
        <v>1</v>
      </c>
      <c r="T20" s="2">
        <f>+IF(V20="","",S20)</f>
        <v>1</v>
      </c>
      <c r="U20" s="2">
        <v>1</v>
      </c>
      <c r="V20" s="2" t="str">
        <f>IF(F20="x","n.a.",IF(IF($D20=$E20,LOOKUP($D20,'Planes de Estudio'!$C$9:$C$264,'Planes de Estudio'!N$9:N$264),"")="CC","",IF(O20="","",IF(F20="Educación Cívica","Educación Cívica y Estudios Sociales",IF(F20="Estudios Sociales","",IF('Formulario 1'!$D$11=9,F20,IF(F20="Idioma Extranjero (francés)","",IF(F20="Idioma Extranjero (inglés)","",F20))))))))</f>
        <v>Artes Industriales</v>
      </c>
      <c r="W20" s="185">
        <f>+IF($F20="Educación Cívica",G20+IF(LOOKUP("Estudios Sociales",$F$20:$F$44,$F$20:$F$44)="Estudios Sociales",LOOKUP("Estudios Sociales",$F$20:$F$44,G$20:G$44),0),IF($F20="Inglés",G20+IF(LOOKUP("Idioma Extranjero (inglés)",$F$20:$F$44,$F$20:$F$44)="Idioma Extranjero (inglés)",LOOKUP("Idioma Extranjero (inglés)",$F$20:$F$44,G$20:G$44),0),IF($F20="Francés",G20+IF(LOOKUP("Idioma Extranjero (francés)",$F$20:$F$44,$F$20:$F$44)="Idioma Extranjero (francés)",LOOKUP("Idioma Extranjero (francés)",$F$20:$F$44,G$20:G$44),0),G20)))</f>
        <v>0</v>
      </c>
      <c r="X20" s="185">
        <f t="shared" ref="X20:AA35" si="5">+IF($F20="Educación Cívica",H20+IF(LOOKUP("Estudios Sociales",$F$20:$F$44,$F$20:$F$44)="Estudios Sociales",LOOKUP("Estudios Sociales",$F$20:$F$44,H$20:H$44),0),IF($F20="Inglés",H20+IF(LOOKUP("Idioma Extranjero (inglés)",$F$20:$F$44,$F$20:$F$44)="Idioma Extranjero (inglés)",LOOKUP("Idioma Extranjero (inglés)",$F$20:$F$44,H$20:H$44),0),IF($F20="Francés",H20+IF(LOOKUP("Idioma Extranjero (francés)",$F$20:$F$44,$F$20:$F$44)="Idioma Extranjero (francés)",LOOKUP("Idioma Extranjero (francés)",$F$20:$F$44,H$20:H$44),0),H20)))</f>
        <v>0</v>
      </c>
      <c r="Y20" s="185">
        <f t="shared" si="5"/>
        <v>0</v>
      </c>
      <c r="Z20" s="185">
        <f t="shared" si="5"/>
        <v>0</v>
      </c>
      <c r="AA20" s="185">
        <f t="shared" si="5"/>
        <v>0</v>
      </c>
      <c r="AB20" s="211">
        <f>+L20</f>
        <v>0</v>
      </c>
      <c r="AC20" s="211">
        <f>+SUM(W20:AB20)</f>
        <v>0</v>
      </c>
      <c r="AD20" s="185">
        <f>+IF($F20="Educación Cívica",N20+IF(LOOKUP("Estudios Sociales",$F$20:$F$44,$F$20:$F$44)="Estudios Sociales",LOOKUP("Estudios Sociales",$F$20:$F$44,N$20:N$44),0),IF($F20="Inglés",N20+IF(LOOKUP("Idioma Extranjero (inglés)",$F$20:$F$44,$F$20:$F$44)="Idioma Extranjero (inglés)",LOOKUP("Idioma Extranjero (inglés)",$F$20:$F$44,N$20:N$44),0),IF($F20="Francés",N20+IF(LOOKUP("Idioma Extranjero (francés)",$F$20:$F$44,$F$20:$F$44)="Idioma Extranjero (francés)",LOOKUP("Idioma Extranjero (francés)",$F$20:$F$44,N$20:N$44),0),N20)))</f>
        <v>0</v>
      </c>
      <c r="AE20" s="211">
        <f>+AC20+AD20</f>
        <v>0</v>
      </c>
      <c r="AG20" s="1">
        <f>IF($D20=$E20,LOOKUP($D20,'Planes de Estudio'!$C$9:$C$264,'Planes de Estudio'!P$9:P$264),"")</f>
        <v>1</v>
      </c>
      <c r="AH20" s="167">
        <f>IF(OR(AG20=0,AG20=""),0,LOOKUP(AG20,TIE!$R$10:$R$33,TIE!$X$10:$X$33))</f>
        <v>0</v>
      </c>
      <c r="AI20" s="167">
        <f>+IF(AG20=9,AH20+LOOKUP(15,$AG$20:$AG$45,$AH$20:$AH$45),IF(AG20=15,0,AH20))</f>
        <v>0</v>
      </c>
      <c r="AJ20" s="167">
        <f>+IF(AG20=22,AI20+LOOKUP(20,$AG$20:$AG$45,$AI$20:$AI$45),IF(AG20=20,0,AI20))</f>
        <v>0</v>
      </c>
      <c r="AK20" s="167">
        <f t="shared" ref="AK20:AK36" si="6">+IF(AG20=18,AJ20+LOOKUP(19,$AG$20:$AG$45,$AJ$20:$AJ$45),IF(AG20=19,0,AJ20))</f>
        <v>0</v>
      </c>
      <c r="AL20" s="167">
        <f>+AK20</f>
        <v>0</v>
      </c>
    </row>
    <row r="21" spans="2:38">
      <c r="B21" s="1" t="str">
        <f>+IF(F21="Educación Física",'Formulario 1'!$E$59,IF(F21="Informática Educativa",IF('Formulario 1'!$E$62=1,"Si","No"),""))</f>
        <v/>
      </c>
      <c r="C21" s="1" t="str">
        <f t="shared" ref="C21:C44" si="7">+IF(F21="Español","x",IF(F21="Ciencias","x",IF(F21="Estudios Sociales","x",IF(F21="Matemática","x",IF(F21="Inglés","x",IF(F21="Francés","x",""))))))</f>
        <v/>
      </c>
      <c r="D21" s="1">
        <f t="shared" ref="D21:D45" si="8">+D20+1</f>
        <v>102</v>
      </c>
      <c r="E21" s="1">
        <f>+LOOKUP(D21,'Planes de Estudio'!$C$9:$C$264,'Planes de Estudio'!$C$9:$C$264)</f>
        <v>102</v>
      </c>
      <c r="F21" s="652" t="str">
        <f>IF($D21=$E21,LOOKUP($D21,'Planes de Estudio'!$C$9:$C$264,'Planes de Estudio'!F$9:F$264),"")</f>
        <v>Artes Plásticas</v>
      </c>
      <c r="G21" s="653">
        <f>IF('Formulario 1'!$D$11=8,IF($D21=$E21,LOOKUP($D21,'Planes de Estudio'!$C$9:$C$264,'Planes de Estudio'!G$9:G$264)*IF($F21="Idioma Extranjero (inglés)",'Formulario 1'!D$50,IF($F21="Idioma Extranjero (francés)",'Formulario 1'!D$51,G$14))*IF($B21="",1,IF($B21=1,2,IF($B21=2,1,IF($B21="si",1,0)))),""),IF($D21=$E21,LOOKUP($D21,'Planes de Estudio'!$C$9:$C$264,'Planes de Estudio'!G$9:G$264)*G$14*IF($B21="",1,IF($B21=1,2,IF($B21=2,1,IF($B21="si",1,0)))),""))</f>
        <v>0</v>
      </c>
      <c r="H21" s="653">
        <f>IF('Formulario 1'!$D$11=8,IF($D21=$E21,LOOKUP($D21,'Planes de Estudio'!$C$9:$C$264,'Planes de Estudio'!H$9:H$264)*IF($F21="Idioma Extranjero (inglés)",'Formulario 1'!E$50,IF($F21="Idioma Extranjero (francés)",'Formulario 1'!E$51,H$14))*IF($B21="",1,IF($B21=1,2,IF($B21=2,1,IF($B21="si",1,0)))),""),IF($D21=$E21,LOOKUP($D21,'Planes de Estudio'!$C$9:$C$264,'Planes de Estudio'!H$9:H$264)*H$14*IF($B21="",1,IF($B21=1,2,IF($B21=2,1,IF($B21="si",1,0)))),""))</f>
        <v>0</v>
      </c>
      <c r="I21" s="653">
        <f>IF('Formulario 1'!$D$11=8,IF($D21=$E21,LOOKUP($D21,'Planes de Estudio'!$C$9:$C$264,'Planes de Estudio'!I$9:I$264)*IF($F21="Idioma Extranjero (inglés)",'Formulario 1'!F$50,IF($F21="Idioma Extranjero (francés)",'Formulario 1'!F$51,I$14))*IF($B21="",1,IF($B21=1,2,IF($B21=2,1,IF($B21="si",1,0)))),""),IF($D21=$E21,LOOKUP($D21,'Planes de Estudio'!$C$9:$C$264,'Planes de Estudio'!I$9:I$264)*I$14*IF($B21="",1,IF($B21=1,2,IF($B21=2,1,IF($B21="si",1,0)))),""))</f>
        <v>0</v>
      </c>
      <c r="J21" s="653">
        <f>IF($D21=$E21,LOOKUP($D21,'Planes de Estudio'!$C$9:$C$264,'Planes de Estudio'!J$9:J$264)*IF($F21="Idioma Extranjero (inglés)",'Formulario 1'!G$50,IF($F21="Idioma Extranjero (francés)",'Formulario 1'!G$51,IF($F21="Tecnología (1)",'Tecn-Dep'!G$11,J$14)))*IF($B21="",1,IF($B21=1,2,IF($B21=2,1,IF($B21="si",1,0)))),"")</f>
        <v>0</v>
      </c>
      <c r="K21" s="653">
        <f>IF($D21=$E21,LOOKUP($D21,'Planes de Estudio'!$C$9:$C$264,'Planes de Estudio'!K$9:K$264)*IF('Formulario 1'!$D$11=8,'Formulario 1'!$H54,IF($F21="Idioma Extranjero (inglés)",'Formulario 1'!H$50,IF($F21="Idioma Extranjero (francés)",'Formulario 1'!H$51,IF($F21="Tecnología (1)",'Tecn-Dep'!H$11,K$14))))*IF($B21="",1,IF($B21=1,2,IF($B21=2,1,IF($B21="si",1,0)))),"")</f>
        <v>0</v>
      </c>
      <c r="L21" s="653">
        <f t="shared" si="1"/>
        <v>0</v>
      </c>
      <c r="M21" s="653">
        <f t="shared" si="2"/>
        <v>0</v>
      </c>
      <c r="N21" s="653">
        <f t="shared" si="3"/>
        <v>0</v>
      </c>
      <c r="O21" s="654">
        <f>+IF(M21="","",IF(N21="",M21,M21+N21))</f>
        <v>0</v>
      </c>
      <c r="P21" s="525"/>
      <c r="Q21" s="161" t="str">
        <f t="shared" si="4"/>
        <v>Cuadro de Personal</v>
      </c>
      <c r="R21" s="1" t="s">
        <v>961</v>
      </c>
      <c r="S21" s="2">
        <v>2</v>
      </c>
      <c r="T21" s="2">
        <f>+IF(V21="",T20,T20+1)</f>
        <v>2</v>
      </c>
      <c r="U21" s="2">
        <f>+IF(V21="","",S21)</f>
        <v>2</v>
      </c>
      <c r="V21" s="2" t="str">
        <f>IF(F21="x","n.a.",IF(IF($D21=$E21,LOOKUP($D21,'Planes de Estudio'!$C$9:$C$264,'Planes de Estudio'!N$9:N$264),"")="CC","",IF(O21="","",IF(F21="Educación Cívica","Educación Cívica y Estudios Sociales",IF(F21="Estudios Sociales","",IF('Formulario 1'!$D$11=9,F21,IF(F21="Idioma Extranjero (francés)","",IF(F21="Idioma Extranjero (inglés)","",F21))))))))</f>
        <v>Artes Plásticas</v>
      </c>
      <c r="W21" s="185">
        <f>+IF($F21="Educación Cívica",G21+IF(LOOKUP("Estudios Sociales",$F$20:$F$44,$F$20:$F$44)="Estudios Sociales",LOOKUP("Estudios Sociales",$F$20:$F$44,G$20:G$44),0),IF($F21="Inglés",G21+IF(LOOKUP("Idioma Extranjero (inglés)",$F$20:$F$44,$F$20:$F$44)="Idioma Extranjero (inglés)",LOOKUP("Idioma Extranjero (inglés)",$F$20:$F$44,G$20:G$44),0),IF($F21="Francés",G21+IF(LOOKUP("Idioma Extranjero (francés)",$F$20:$F$44,$F$20:$F$44)="Idioma Extranjero (francés)",LOOKUP("Idioma Extranjero (francés)",$F$20:$F$44,G$20:G$44),0),G21)))</f>
        <v>0</v>
      </c>
      <c r="X21" s="185">
        <f t="shared" si="5"/>
        <v>0</v>
      </c>
      <c r="Y21" s="185">
        <f t="shared" si="5"/>
        <v>0</v>
      </c>
      <c r="Z21" s="185">
        <f t="shared" si="5"/>
        <v>0</v>
      </c>
      <c r="AA21" s="185">
        <f>+IF($F21="Educación Cívica",K21+IF(LOOKUP("Estudios Sociales",$F$20:$F$44,$F$20:$F$44)="Estudios Sociales",LOOKUP("Estudios Sociales",$F$20:$F$44,K$20:K$44),0),IF($F21="Inglés",K21+IF(LOOKUP("Idioma Extranjero (inglés)",$F$20:$F$44,$F$20:$F$44)="Idioma Extranjero (inglés)",LOOKUP("Idioma Extranjero (inglés)",$F$20:$F$44,K$20:K$44),0),IF($F21="Francés",K21+IF(LOOKUP("Idioma Extranjero (francés)",$F$20:$F$44,$F$20:$F$44)="Idioma Extranjero (francés)",LOOKUP("Idioma Extranjero (francés)",$F$20:$F$44,K$20:K$44),0),K21)))</f>
        <v>0</v>
      </c>
      <c r="AB21" s="211">
        <f t="shared" ref="AB21:AB44" si="9">+L21</f>
        <v>0</v>
      </c>
      <c r="AC21" s="211">
        <f t="shared" ref="AC21:AC44" si="10">+SUM(W21:AB21)</f>
        <v>0</v>
      </c>
      <c r="AD21" s="185">
        <f>+IF($F21="Educación Cívica",N21+IF(LOOKUP("Estudios Sociales",$F$20:$F$44,$F$20:$F$44)="Estudios Sociales",LOOKUP("Estudios Sociales",$F$20:$F$44,N$20:N$44),0),IF($F21="Inglés",N21+IF(LOOKUP("Idioma Extranjero (inglés)",$F$20:$F$44,$F$20:$F$44)="Idioma Extranjero (inglés)",LOOKUP("Idioma Extranjero (inglés)",$F$20:$F$44,N$20:N$44),0),IF($F21="Francés",N21+IF(LOOKUP("Idioma Extranjero (francés)",$F$20:$F$44,$F$20:$F$44)="Idioma Extranjero (francés)",LOOKUP("Idioma Extranjero (francés)",$F$20:$F$44,N$20:N$44),0),N21)))</f>
        <v>0</v>
      </c>
      <c r="AE21" s="211">
        <f t="shared" ref="AE21:AE44" si="11">+AC21+AD21</f>
        <v>0</v>
      </c>
      <c r="AG21" s="1">
        <f>IF($D21=$E21,LOOKUP($D21,'Planes de Estudio'!$C$9:$C$264,'Planes de Estudio'!P$9:P$264),"")</f>
        <v>2</v>
      </c>
      <c r="AH21" s="167">
        <f>IF(OR(AG21=0,AG21=""),0,LOOKUP(AG21,TIE!$R$10:$R$33,TIE!$X$10:$X$33))</f>
        <v>0</v>
      </c>
      <c r="AI21" s="167">
        <f t="shared" ref="AI21:AI40" si="12">+IF(AG21=9,AH21+LOOKUP(15,$AG$20:$AG$45,$AH$20:$AH$45),IF(AG21=15,0,AH21))</f>
        <v>0</v>
      </c>
      <c r="AJ21" s="167">
        <f t="shared" ref="AJ21:AJ40" si="13">+IF(AG21=22,AI21+LOOKUP(20,$AG$20:$AG$45,$AI$20:$AI$45),IF(AG21=20,0,AI21))</f>
        <v>0</v>
      </c>
      <c r="AK21" s="167">
        <f t="shared" si="6"/>
        <v>0</v>
      </c>
      <c r="AL21" s="167">
        <f t="shared" ref="AL21:AL40" si="14">+AK21</f>
        <v>0</v>
      </c>
    </row>
    <row r="22" spans="2:38">
      <c r="B22" s="1" t="str">
        <f>+IF(F22="Educación Física",'Formulario 1'!$E$59,IF(F22="Informática Educativa",IF('Formulario 1'!$E$62=1,"Si","No"),""))</f>
        <v/>
      </c>
      <c r="C22" s="1" t="str">
        <f t="shared" si="7"/>
        <v>x</v>
      </c>
      <c r="D22" s="1">
        <f t="shared" si="8"/>
        <v>103</v>
      </c>
      <c r="E22" s="1">
        <f>+LOOKUP(D22,'Planes de Estudio'!$C$9:$C$264,'Planes de Estudio'!$C$9:$C$264)</f>
        <v>103</v>
      </c>
      <c r="F22" s="652" t="str">
        <f>IF($D22=$E22,LOOKUP($D22,'Planes de Estudio'!$C$9:$C$264,'Planes de Estudio'!F$9:F$264),"")</f>
        <v>Ciencias</v>
      </c>
      <c r="G22" s="653">
        <f>IF('Formulario 1'!$D$11=8,IF($D22=$E22,LOOKUP($D22,'Planes de Estudio'!$C$9:$C$264,'Planes de Estudio'!G$9:G$264)*IF($F22="Idioma Extranjero (inglés)",'Formulario 1'!D$50,IF($F22="Idioma Extranjero (francés)",'Formulario 1'!D$51,G$14))*IF($B22="",1,IF($B22=1,2,IF($B22=2,1,IF($B22="si",1,0)))),""),IF($D22=$E22,LOOKUP($D22,'Planes de Estudio'!$C$9:$C$264,'Planes de Estudio'!G$9:G$264)*G$14*IF($B22="",1,IF($B22=1,2,IF($B22=2,1,IF($B22="si",1,0)))),""))</f>
        <v>0</v>
      </c>
      <c r="H22" s="653">
        <f>IF('Formulario 1'!$D$11=8,IF($D22=$E22,LOOKUP($D22,'Planes de Estudio'!$C$9:$C$264,'Planes de Estudio'!H$9:H$264)*IF($F22="Idioma Extranjero (inglés)",'Formulario 1'!E$50,IF($F22="Idioma Extranjero (francés)",'Formulario 1'!E$51,H$14))*IF($B22="",1,IF($B22=1,2,IF($B22=2,1,IF($B22="si",1,0)))),""),IF($D22=$E22,LOOKUP($D22,'Planes de Estudio'!$C$9:$C$264,'Planes de Estudio'!H$9:H$264)*H$14*IF($B22="",1,IF($B22=1,2,IF($B22=2,1,IF($B22="si",1,0)))),""))</f>
        <v>0</v>
      </c>
      <c r="I22" s="653">
        <f>IF('Formulario 1'!$D$11=8,IF($D22=$E22,LOOKUP($D22,'Planes de Estudio'!$C$9:$C$264,'Planes de Estudio'!I$9:I$264)*IF($F22="Idioma Extranjero (inglés)",'Formulario 1'!F$50,IF($F22="Idioma Extranjero (francés)",'Formulario 1'!F$51,I$14))*IF($B22="",1,IF($B22=1,2,IF($B22=2,1,IF($B22="si",1,0)))),""),IF($D22=$E22,LOOKUP($D22,'Planes de Estudio'!$C$9:$C$264,'Planes de Estudio'!I$9:I$264)*I$14*IF($B22="",1,IF($B22=1,2,IF($B22=2,1,IF($B22="si",1,0)))),""))</f>
        <v>0</v>
      </c>
      <c r="J22" s="653">
        <f>IF($D22=$E22,LOOKUP($D22,'Planes de Estudio'!$C$9:$C$264,'Planes de Estudio'!J$9:J$264)*IF($F22="Idioma Extranjero (inglés)",'Formulario 1'!G$50,IF($F22="Idioma Extranjero (francés)",'Formulario 1'!G$51,IF($F22="Tecnología (1)",'Tecn-Dep'!G$11,J$14)))*IF($B22="",1,IF($B22=1,2,IF($B22=2,1,IF($B22="si",1,0)))),"")</f>
        <v>0</v>
      </c>
      <c r="K22" s="653">
        <f>IF($D22=$E22,LOOKUP($D22,'Planes de Estudio'!$C$9:$C$264,'Planes de Estudio'!K$9:K$264)*IF('Formulario 1'!$D$11=8,'Formulario 1'!$H55,IF($F22="Idioma Extranjero (inglés)",'Formulario 1'!H$50,IF($F22="Idioma Extranjero (francés)",'Formulario 1'!H$51,IF($F22="Tecnología (1)",'Tecn-Dep'!H$11,K$14))))*IF($B22="",1,IF($B22=1,2,IF($B22=2,1,IF($B22="si",1,0)))),"")</f>
        <v>0</v>
      </c>
      <c r="L22" s="653">
        <f t="shared" si="1"/>
        <v>0</v>
      </c>
      <c r="M22" s="653">
        <f t="shared" si="2"/>
        <v>0</v>
      </c>
      <c r="N22" s="653">
        <f t="shared" si="3"/>
        <v>0</v>
      </c>
      <c r="O22" s="654">
        <f t="shared" ref="O22:O34" si="15">+IF(M22="","",IF(N22="",M22,M22+N22))</f>
        <v>0</v>
      </c>
      <c r="P22" s="525"/>
      <c r="Q22" s="161" t="str">
        <f t="shared" si="4"/>
        <v>Cuadro de Personal</v>
      </c>
      <c r="R22" s="1" t="s">
        <v>962</v>
      </c>
      <c r="S22" s="2">
        <v>3</v>
      </c>
      <c r="T22" s="2">
        <f t="shared" ref="T22:T44" si="16">+IF(V22="",T21,T21+1)</f>
        <v>3</v>
      </c>
      <c r="U22" s="2">
        <f t="shared" ref="U22:U44" si="17">+IF(V22="","",S22)</f>
        <v>3</v>
      </c>
      <c r="V22" s="2" t="str">
        <f>IF(F22="x","n.a.",IF(IF($D22=$E22,LOOKUP($D22,'Planes de Estudio'!$C$9:$C$264,'Planes de Estudio'!N$9:N$264),"")="CC","",IF(O22="","",IF(F22="Educación Cívica","Educación Cívica y Estudios Sociales",IF(F22="Estudios Sociales","",IF('Formulario 1'!$D$11=9,F22,IF(F22="Idioma Extranjero (francés)","",IF(F22="Idioma Extranjero (inglés)","",F22))))))))</f>
        <v>Ciencias</v>
      </c>
      <c r="W22" s="185">
        <f t="shared" ref="W22:W44" si="18">+IF($F22="Educación Cívica",G22+IF(LOOKUP("Estudios Sociales",$F$20:$F$44,$F$20:$F$44)="Estudios Sociales",LOOKUP("Estudios Sociales",$F$20:$F$44,G$20:G$44),0),IF($F22="Inglés",G22+IF(LOOKUP("Idioma Extranjero (inglés)",$F$20:$F$44,$F$20:$F$44)="Idioma Extranjero (inglés)",LOOKUP("Idioma Extranjero (inglés)",$F$20:$F$44,G$20:G$44),0),IF($F22="Francés",G22+IF(LOOKUP("Idioma Extranjero (francés)",$F$20:$F$44,$F$20:$F$44)="Idioma Extranjero (francés)",LOOKUP("Idioma Extranjero (francés)",$F$20:$F$44,G$20:G$44),0),G22)))</f>
        <v>0</v>
      </c>
      <c r="X22" s="185">
        <f t="shared" si="5"/>
        <v>0</v>
      </c>
      <c r="Y22" s="185">
        <f t="shared" si="5"/>
        <v>0</v>
      </c>
      <c r="Z22" s="185">
        <f t="shared" si="5"/>
        <v>0</v>
      </c>
      <c r="AA22" s="185">
        <f t="shared" si="5"/>
        <v>0</v>
      </c>
      <c r="AB22" s="211">
        <f t="shared" si="9"/>
        <v>0</v>
      </c>
      <c r="AC22" s="211">
        <f t="shared" si="10"/>
        <v>0</v>
      </c>
      <c r="AD22" s="185">
        <f>+IF($F22="Educación Cívica",N22+IF(LOOKUP("Estudios Sociales",$F$20:$F$44,$F$20:$F$44)="Estudios Sociales",LOOKUP("Estudios Sociales",$F$20:$F$44,N$20:N$44),0),IF($F22="Inglés",N22+IF(LOOKUP("Idioma Extranjero (inglés)",$F$20:$F$44,$F$20:$F$44)="Idioma Extranjero (inglés)",LOOKUP("Idioma Extranjero (inglés)",$F$20:$F$44,N$20:N$44),0),IF($F22="Francés",N22+IF(LOOKUP("Idioma Extranjero (francés)",$F$20:$F$44,$F$20:$F$44)="Idioma Extranjero (francés)",LOOKUP("Idioma Extranjero (francés)",$F$20:$F$44,N$20:N$44),0),N22)))</f>
        <v>0</v>
      </c>
      <c r="AE22" s="211">
        <f t="shared" si="11"/>
        <v>0</v>
      </c>
      <c r="AG22" s="1">
        <f>IF($D22=$E22,LOOKUP($D22,'Planes de Estudio'!$C$9:$C$264,'Planes de Estudio'!P$9:P$264),"")</f>
        <v>3</v>
      </c>
      <c r="AH22" s="167">
        <f>IF(OR(AG22=0,AG22=""),0,LOOKUP(AG22,TIE!$R$10:$R$33,TIE!$X$10:$X$33))</f>
        <v>0</v>
      </c>
      <c r="AI22" s="167">
        <f t="shared" si="12"/>
        <v>0</v>
      </c>
      <c r="AJ22" s="167">
        <f t="shared" si="13"/>
        <v>0</v>
      </c>
      <c r="AK22" s="167">
        <f t="shared" si="6"/>
        <v>0</v>
      </c>
      <c r="AL22" s="167">
        <f t="shared" si="14"/>
        <v>0</v>
      </c>
    </row>
    <row r="23" spans="2:38">
      <c r="B23" s="1" t="str">
        <f>+IF(F23="Educación Física",'Formulario 1'!$E$59,IF(F23="Informática Educativa",IF('Formulario 1'!$E$62=1,"Si","No"),""))</f>
        <v/>
      </c>
      <c r="C23" s="1" t="str">
        <f t="shared" si="7"/>
        <v/>
      </c>
      <c r="D23" s="1">
        <f t="shared" si="8"/>
        <v>104</v>
      </c>
      <c r="E23" s="1">
        <f>+LOOKUP(D23,'Planes de Estudio'!$C$9:$C$264,'Planes de Estudio'!$C$9:$C$264)</f>
        <v>104</v>
      </c>
      <c r="F23" s="652" t="str">
        <f>IF($D23=$E23,LOOKUP($D23,'Planes de Estudio'!$C$9:$C$264,'Planes de Estudio'!F$9:F$264),"")</f>
        <v>Ciencias (Biología)</v>
      </c>
      <c r="G23" s="653">
        <f>IF('Formulario 1'!$D$11=8,IF($D23=$E23,LOOKUP($D23,'Planes de Estudio'!$C$9:$C$264,'Planes de Estudio'!G$9:G$264)*IF($F23="Idioma Extranjero (inglés)",'Formulario 1'!D$50,IF($F23="Idioma Extranjero (francés)",'Formulario 1'!D$51,G$14))*IF($B23="",1,IF($B23=1,2,IF($B23=2,1,IF($B23="si",1,0)))),""),IF($D23=$E23,LOOKUP($D23,'Planes de Estudio'!$C$9:$C$264,'Planes de Estudio'!G$9:G$264)*G$14*IF($B23="",1,IF($B23=1,2,IF($B23=2,1,IF($B23="si",1,0)))),""))</f>
        <v>0</v>
      </c>
      <c r="H23" s="653">
        <f>IF('Formulario 1'!$D$11=8,IF($D23=$E23,LOOKUP($D23,'Planes de Estudio'!$C$9:$C$264,'Planes de Estudio'!H$9:H$264)*IF($F23="Idioma Extranjero (inglés)",'Formulario 1'!E$50,IF($F23="Idioma Extranjero (francés)",'Formulario 1'!E$51,H$14))*IF($B23="",1,IF($B23=1,2,IF($B23=2,1,IF($B23="si",1,0)))),""),IF($D23=$E23,LOOKUP($D23,'Planes de Estudio'!$C$9:$C$264,'Planes de Estudio'!H$9:H$264)*H$14*IF($B23="",1,IF($B23=1,2,IF($B23=2,1,IF($B23="si",1,0)))),""))</f>
        <v>0</v>
      </c>
      <c r="I23" s="653">
        <f>IF('Formulario 1'!$D$11=8,IF($D23=$E23,LOOKUP($D23,'Planes de Estudio'!$C$9:$C$264,'Planes de Estudio'!I$9:I$264)*IF($F23="Idioma Extranjero (inglés)",'Formulario 1'!F$50,IF($F23="Idioma Extranjero (francés)",'Formulario 1'!F$51,I$14))*IF($B23="",1,IF($B23=1,2,IF($B23=2,1,IF($B23="si",1,0)))),""),IF($D23=$E23,LOOKUP($D23,'Planes de Estudio'!$C$9:$C$264,'Planes de Estudio'!I$9:I$264)*I$14*IF($B23="",1,IF($B23=1,2,IF($B23=2,1,IF($B23="si",1,0)))),""))</f>
        <v>0</v>
      </c>
      <c r="J23" s="653">
        <f>IF($D23=$E23,LOOKUP($D23,'Planes de Estudio'!$C$9:$C$264,'Planes de Estudio'!J$9:J$264)*IF($F23="Idioma Extranjero (inglés)",'Formulario 1'!G$50,IF($F23="Idioma Extranjero (francés)",'Formulario 1'!G$51,IF($F23="Tecnología (1)",'Tecn-Dep'!G$11,J$14)))*IF($B23="",1,IF($B23=1,2,IF($B23=2,1,IF($B23="si",1,0)))),"")</f>
        <v>0</v>
      </c>
      <c r="K23" s="653">
        <f>IF($D23=$E23,LOOKUP($D23,'Planes de Estudio'!$C$9:$C$264,'Planes de Estudio'!K$9:K$264)*IF('Formulario 1'!$D$11=8,'Formulario 1'!$H55,IF($F23="Idioma Extranjero (inglés)",'Formulario 1'!H$50,IF($F23="Idioma Extranjero (francés)",'Formulario 1'!H$51,IF($F23="Tecnología (1)",'Tecn-Dep'!H$11,K$14))))*IF($B23="",1,IF($B23=1,2,IF($B23=2,1,IF($B23="si",1,0)))),"")</f>
        <v>0</v>
      </c>
      <c r="L23" s="653">
        <f t="shared" si="1"/>
        <v>0</v>
      </c>
      <c r="M23" s="653">
        <f t="shared" si="2"/>
        <v>0</v>
      </c>
      <c r="N23" s="653">
        <f t="shared" si="3"/>
        <v>0</v>
      </c>
      <c r="O23" s="654">
        <f t="shared" si="15"/>
        <v>0</v>
      </c>
      <c r="P23" s="525"/>
      <c r="Q23" s="161" t="str">
        <f t="shared" si="4"/>
        <v>Cuadro de Personal</v>
      </c>
      <c r="R23" s="1" t="s">
        <v>963</v>
      </c>
      <c r="S23" s="2">
        <v>4</v>
      </c>
      <c r="T23" s="2">
        <f t="shared" si="16"/>
        <v>4</v>
      </c>
      <c r="U23" s="2">
        <f t="shared" si="17"/>
        <v>4</v>
      </c>
      <c r="V23" s="2" t="str">
        <f>IF(F23="x","n.a.",IF(IF($D23=$E23,LOOKUP($D23,'Planes de Estudio'!$C$9:$C$264,'Planes de Estudio'!N$9:N$264),"")="CC","",IF(O23="","",IF(F23="Educación Cívica","Educación Cívica y Estudios Sociales",IF(F23="Estudios Sociales","",IF('Formulario 1'!$D$11=9,F23,IF(F23="Idioma Extranjero (francés)","",IF(F23="Idioma Extranjero (inglés)","",F23))))))))</f>
        <v>Ciencias (Biología)</v>
      </c>
      <c r="W23" s="185">
        <f t="shared" si="18"/>
        <v>0</v>
      </c>
      <c r="X23" s="185">
        <f t="shared" si="5"/>
        <v>0</v>
      </c>
      <c r="Y23" s="185">
        <f t="shared" si="5"/>
        <v>0</v>
      </c>
      <c r="Z23" s="185">
        <f t="shared" si="5"/>
        <v>0</v>
      </c>
      <c r="AA23" s="185">
        <f t="shared" si="5"/>
        <v>0</v>
      </c>
      <c r="AB23" s="211">
        <f t="shared" si="9"/>
        <v>0</v>
      </c>
      <c r="AC23" s="211">
        <f t="shared" si="10"/>
        <v>0</v>
      </c>
      <c r="AD23" s="185">
        <f t="shared" ref="AD23:AD45" si="19">IF(N23="",0,IF($F23="Educación Cívica",N23+IF(LOOKUP("Estudios Sociales",$F$20:$F$44,$F$20:$F$44)="Estudios Sociales",LOOKUP("Estudios Sociales",$F$20:$F$44,N$20:N$44),0),IF($F23="Inglés",N23+IF(LOOKUP("Idioma Extranjero (inglés)",$F$20:$F$44,$F$20:$F$44)="Idioma Extranjero (inglés)",LOOKUP("Idioma Extranjero (inglés)",$F$20:$F$44,N$20:N$44),0),IF($F23="Francés",N23+IF(LOOKUP("Idioma Extranjero (francés)",$F$20:$F$44,$F$20:$F$44)="Idioma Extranjero (francés)",LOOKUP("Idioma Extranjero (francés)",$F$20:$F$44,N$20:N$44),0),N23))))</f>
        <v>0</v>
      </c>
      <c r="AE23" s="211">
        <f t="shared" si="11"/>
        <v>0</v>
      </c>
      <c r="AG23" s="1">
        <f>IF($D23=$E23,LOOKUP($D23,'Planes de Estudio'!$C$9:$C$264,'Planes de Estudio'!P$9:P$264),"")</f>
        <v>4</v>
      </c>
      <c r="AH23" s="167">
        <f>IF(OR(AG23=0,AG23=""),0,LOOKUP(AG23,TIE!$R$10:$R$33,TIE!$X$10:$X$33))</f>
        <v>0</v>
      </c>
      <c r="AI23" s="167">
        <f t="shared" si="12"/>
        <v>0</v>
      </c>
      <c r="AJ23" s="167">
        <f t="shared" si="13"/>
        <v>0</v>
      </c>
      <c r="AK23" s="167">
        <f t="shared" si="6"/>
        <v>0</v>
      </c>
      <c r="AL23" s="167">
        <f t="shared" si="14"/>
        <v>0</v>
      </c>
    </row>
    <row r="24" spans="2:38">
      <c r="B24" s="1" t="str">
        <f>+IF(F24="Educación Física",'Formulario 1'!$E$59,IF(F24="Informática Educativa",IF('Formulario 1'!$E$62=1,"Si","No"),""))</f>
        <v/>
      </c>
      <c r="C24" s="1" t="str">
        <f t="shared" si="7"/>
        <v/>
      </c>
      <c r="D24" s="1">
        <f t="shared" si="8"/>
        <v>105</v>
      </c>
      <c r="E24" s="1">
        <f>+LOOKUP(D24,'Planes de Estudio'!$C$9:$C$264,'Planes de Estudio'!$C$9:$C$264)</f>
        <v>105</v>
      </c>
      <c r="F24" s="652" t="str">
        <f>IF($D24=$E24,LOOKUP($D24,'Planes de Estudio'!$C$9:$C$264,'Planes de Estudio'!F$9:F$264),"")</f>
        <v>Ciencias (Física)</v>
      </c>
      <c r="G24" s="653">
        <f>IF('Formulario 1'!$D$11=8,IF($D24=$E24,LOOKUP($D24,'Planes de Estudio'!$C$9:$C$264,'Planes de Estudio'!G$9:G$264)*IF($F24="Idioma Extranjero (inglés)",'Formulario 1'!D$50,IF($F24="Idioma Extranjero (francés)",'Formulario 1'!D$51,G$14))*IF($B24="",1,IF($B24=1,2,IF($B24=2,1,IF($B24="si",1,0)))),""),IF($D24=$E24,LOOKUP($D24,'Planes de Estudio'!$C$9:$C$264,'Planes de Estudio'!G$9:G$264)*G$14*IF($B24="",1,IF($B24=1,2,IF($B24=2,1,IF($B24="si",1,0)))),""))</f>
        <v>0</v>
      </c>
      <c r="H24" s="653">
        <f>IF('Formulario 1'!$D$11=8,IF($D24=$E24,LOOKUP($D24,'Planes de Estudio'!$C$9:$C$264,'Planes de Estudio'!H$9:H$264)*IF($F24="Idioma Extranjero (inglés)",'Formulario 1'!E$50,IF($F24="Idioma Extranjero (francés)",'Formulario 1'!E$51,H$14))*IF($B24="",1,IF($B24=1,2,IF($B24=2,1,IF($B24="si",1,0)))),""),IF($D24=$E24,LOOKUP($D24,'Planes de Estudio'!$C$9:$C$264,'Planes de Estudio'!H$9:H$264)*H$14*IF($B24="",1,IF($B24=1,2,IF($B24=2,1,IF($B24="si",1,0)))),""))</f>
        <v>0</v>
      </c>
      <c r="I24" s="653">
        <f>IF('Formulario 1'!$D$11=8,IF($D24=$E24,LOOKUP($D24,'Planes de Estudio'!$C$9:$C$264,'Planes de Estudio'!I$9:I$264)*IF($F24="Idioma Extranjero (inglés)",'Formulario 1'!F$50,IF($F24="Idioma Extranjero (francés)",'Formulario 1'!F$51,I$14))*IF($B24="",1,IF($B24=1,2,IF($B24=2,1,IF($B24="si",1,0)))),""),IF($D24=$E24,LOOKUP($D24,'Planes de Estudio'!$C$9:$C$264,'Planes de Estudio'!I$9:I$264)*I$14*IF($B24="",1,IF($B24=1,2,IF($B24=2,1,IF($B24="si",1,0)))),""))</f>
        <v>0</v>
      </c>
      <c r="J24" s="653">
        <f>IF($D24=$E24,LOOKUP($D24,'Planes de Estudio'!$C$9:$C$264,'Planes de Estudio'!J$9:J$264)*IF($F24="Idioma Extranjero (inglés)",'Formulario 1'!G$50,IF($F24="Idioma Extranjero (francés)",'Formulario 1'!G$51,IF($F24="Tecnología (1)",'Tecn-Dep'!G$11,IF('Formulario 1'!$D$11=8,'Formulario 1'!G44,J$14))))*IF($B24="",1,IF($B24=1,2,IF($B24=2,1,IF($B24="si",1,0)))),"")</f>
        <v>0</v>
      </c>
      <c r="K24" s="653">
        <f>IF($D24=$E24,LOOKUP($D24,'Planes de Estudio'!$C$9:$C$264,'Planes de Estudio'!K$9:K$264)*IF($F24="Idioma Extranjero (inglés)",'Formulario 1'!H$50,IF($F24="Idioma Extranjero (francés)",'Formulario 1'!H$51,IF($F24="Tecnología (1)",'Tecn-Dep'!H$11,IF('Formulario 1'!$D$11=8,'Formulario 1'!H44,K$14))))*IF($B24="",1,IF($B24=1,2,IF($B24=2,1,IF($B24="si",1,0)))),"")</f>
        <v>0</v>
      </c>
      <c r="L24" s="653">
        <f t="shared" si="1"/>
        <v>0</v>
      </c>
      <c r="M24" s="653">
        <f t="shared" si="2"/>
        <v>0</v>
      </c>
      <c r="N24" s="653">
        <f t="shared" si="3"/>
        <v>0</v>
      </c>
      <c r="O24" s="654">
        <f t="shared" si="15"/>
        <v>0</v>
      </c>
      <c r="P24" s="525"/>
      <c r="Q24" s="161" t="str">
        <f t="shared" si="4"/>
        <v>Cuadro de Personal</v>
      </c>
      <c r="R24" s="1" t="s">
        <v>964</v>
      </c>
      <c r="S24" s="2">
        <v>5</v>
      </c>
      <c r="T24" s="2">
        <f t="shared" si="16"/>
        <v>5</v>
      </c>
      <c r="U24" s="2">
        <f t="shared" si="17"/>
        <v>5</v>
      </c>
      <c r="V24" s="2" t="str">
        <f>IF(F24="x","n.a.",IF(IF($D24=$E24,LOOKUP($D24,'Planes de Estudio'!$C$9:$C$264,'Planes de Estudio'!N$9:N$264),"")="CC","",IF(O24="","",IF(F24="Educación Cívica","Educación Cívica y Estudios Sociales",IF(F24="Estudios Sociales","",IF('Formulario 1'!$D$11=9,F24,IF(F24="Idioma Extranjero (francés)","",IF(F24="Idioma Extranjero (inglés)","",F24))))))))</f>
        <v>Ciencias (Física)</v>
      </c>
      <c r="W24" s="185">
        <f t="shared" si="18"/>
        <v>0</v>
      </c>
      <c r="X24" s="185">
        <f t="shared" si="5"/>
        <v>0</v>
      </c>
      <c r="Y24" s="185">
        <f t="shared" si="5"/>
        <v>0</v>
      </c>
      <c r="Z24" s="185">
        <f t="shared" si="5"/>
        <v>0</v>
      </c>
      <c r="AA24" s="185">
        <f t="shared" si="5"/>
        <v>0</v>
      </c>
      <c r="AB24" s="211">
        <f t="shared" si="9"/>
        <v>0</v>
      </c>
      <c r="AC24" s="211">
        <f t="shared" si="10"/>
        <v>0</v>
      </c>
      <c r="AD24" s="185">
        <f t="shared" si="19"/>
        <v>0</v>
      </c>
      <c r="AE24" s="211">
        <f t="shared" si="11"/>
        <v>0</v>
      </c>
      <c r="AG24" s="1">
        <f>IF($D24=$E24,LOOKUP($D24,'Planes de Estudio'!$C$9:$C$264,'Planes de Estudio'!P$9:P$264),"")</f>
        <v>5</v>
      </c>
      <c r="AH24" s="167">
        <f>IF(OR(AG24=0,AG24=""),0,LOOKUP(AG24,TIE!$R$10:$R$33,TIE!$X$10:$X$33))</f>
        <v>0</v>
      </c>
      <c r="AI24" s="167">
        <f t="shared" si="12"/>
        <v>0</v>
      </c>
      <c r="AJ24" s="167">
        <f t="shared" si="13"/>
        <v>0</v>
      </c>
      <c r="AK24" s="167">
        <f t="shared" si="6"/>
        <v>0</v>
      </c>
      <c r="AL24" s="167">
        <f t="shared" si="14"/>
        <v>0</v>
      </c>
    </row>
    <row r="25" spans="2:38">
      <c r="B25" s="1" t="str">
        <f>+IF(F25="Educación Física",'Formulario 1'!$E$59,IF(F25="Informática Educativa",IF('Formulario 1'!$E$62=1,"Si","No"),""))</f>
        <v/>
      </c>
      <c r="C25" s="1" t="str">
        <f t="shared" si="7"/>
        <v/>
      </c>
      <c r="D25" s="1">
        <f t="shared" si="8"/>
        <v>106</v>
      </c>
      <c r="E25" s="1">
        <f>+LOOKUP(D25,'Planes de Estudio'!$C$9:$C$264,'Planes de Estudio'!$C$9:$C$264)</f>
        <v>106</v>
      </c>
      <c r="F25" s="652" t="str">
        <f>IF($D25=$E25,LOOKUP($D25,'Planes de Estudio'!$C$9:$C$264,'Planes de Estudio'!F$9:F$264),"")</f>
        <v>Ciencias (Química)</v>
      </c>
      <c r="G25" s="653">
        <f>(IF(AND('Formulario 1'!$D$11=9,'Formulario 1'!$E$62=1),'Hoja de Cálculo'!G14*'Planes de Estudio'!$G$244,IF('Formulario 1'!$D$11=8,IF($D25=$E25,LOOKUP($D25,'Planes de Estudio'!$C$9:$C$264,'Planes de Estudio'!G$9:G$264)*IF($F25="Idioma Extranjero (inglés)",'Formulario 1'!D$50,IF($F25="Idioma Extranjero (francés)",'Formulario 1'!D$51,'Formulario 1'!D44))*IF('Formulario 1'!$D$11=9,2,1)*IF($B25="",1,IF($B25=1,2,IF($B25=2,1,IF($B25="si",1,0)))),""),IF($D25=$E25,LOOKUP($D25,'Planes de Estudio'!$C$9:$C$264,'Planes de Estudio'!G$9:G$264)*G$14*IF('Formulario 1'!$D$11=9,2,1)*IF($B25="",1,IF($B25=1,2,IF($B25=2,1,IF($B25="si",1,0)))),""))))</f>
        <v>0</v>
      </c>
      <c r="H25" s="653">
        <f>(IF(AND('Formulario 1'!$D$11=9,'Formulario 1'!$E$62=1),'Hoja de Cálculo'!H14*'Planes de Estudio'!$G$244,IF('Formulario 1'!$D$11=8,IF($D25=$E25,LOOKUP($D25,'Planes de Estudio'!$C$9:$C$264,'Planes de Estudio'!H$9:H$264)*IF($F25="Idioma Extranjero (inglés)",'Formulario 1'!E$50,IF($F25="Idioma Extranjero (francés)",'Formulario 1'!E$51,'Formulario 1'!E44))*IF('Formulario 1'!$D$11=9,2,1)*IF($B25="",1,IF($B25=1,2,IF($B25=2,1,IF($B25="si",1,0)))),""),IF($D25=$E25,LOOKUP($D25,'Planes de Estudio'!$C$9:$C$264,'Planes de Estudio'!H$9:H$264)*H$14*IF('Formulario 1'!$D$11=9,2,1)*IF($B25="",1,IF($B25=1,2,IF($B25=2,1,IF($B25="si",1,0)))),""))))</f>
        <v>0</v>
      </c>
      <c r="I25" s="653">
        <f>(IF(AND('Formulario 1'!$D$11=9,'Formulario 1'!$E$62=1),'Hoja de Cálculo'!I14*'Planes de Estudio'!$G$244,IF('Formulario 1'!$D$11=8,IF($D25=$E25,LOOKUP($D25,'Planes de Estudio'!$C$9:$C$264,'Planes de Estudio'!I$9:I$264)*IF($F25="Idioma Extranjero (inglés)",'Formulario 1'!F$50,IF($F25="Idioma Extranjero (francés)",'Formulario 1'!F$51,'Formulario 1'!F44))*IF('Formulario 1'!$D$11=9,2,1)*IF($B25="",1,IF($B25=1,2,IF($B25=2,1,IF($B25="si",1,0)))),""),IF($D25=$E25,LOOKUP($D25,'Planes de Estudio'!$C$9:$C$264,'Planes de Estudio'!I$9:I$264)*I$14*IF('Formulario 1'!$D$11=9,2,1)*IF($B25="",1,IF($B25=1,2,IF($B25=2,1,IF($B25="si",1,0)))),""))))</f>
        <v>0</v>
      </c>
      <c r="J25" s="653">
        <f>IF($D25=$E25,LOOKUP($D25,'Planes de Estudio'!$C$9:$C$264,'Planes de Estudio'!J$9:J$264)*IF($F25="Idioma Extranjero (inglés)",'Formulario 1'!G$50,IF($F25="Idioma Extranjero (francés)",'Formulario 1'!G$51,IF($F25="Tecnología (1)",'Tecn-Dep'!G$11,J$14)))*IF($B25="",1,IF($B25=1,2,IF($B25=2,1,IF($B25="si",1,0)))),"")</f>
        <v>0</v>
      </c>
      <c r="K25" s="653">
        <f>IF($D25=$E25,LOOKUP($D25,'Planes de Estudio'!$C$9:$C$264,'Planes de Estudio'!K$9:K$264)*IF($F25="Idioma Extranjero (inglés)",'Formulario 1'!H$50,IF($F25="Idioma Extranjero (francés)",'Formulario 1'!H$51,IF($F25="Tecnología (1)",'Tecn-Dep'!H$11,K$14)))*IF($B25="",1,IF($B25=1,2,IF($B25=2,1,IF($B25="si",1,0)))),"")</f>
        <v>0</v>
      </c>
      <c r="L25" s="653">
        <f t="shared" si="1"/>
        <v>0</v>
      </c>
      <c r="M25" s="653">
        <f>+IF(F25="","",SUM(G25:L25))</f>
        <v>0</v>
      </c>
      <c r="N25" s="653">
        <f t="shared" si="3"/>
        <v>0</v>
      </c>
      <c r="O25" s="654">
        <f t="shared" si="15"/>
        <v>0</v>
      </c>
      <c r="P25" s="525"/>
      <c r="Q25" s="161" t="str">
        <f t="shared" si="4"/>
        <v>Cuadro de Personal</v>
      </c>
      <c r="R25" s="1" t="s">
        <v>965</v>
      </c>
      <c r="S25" s="2">
        <v>6</v>
      </c>
      <c r="T25" s="2">
        <f t="shared" si="16"/>
        <v>6</v>
      </c>
      <c r="U25" s="2">
        <f t="shared" si="17"/>
        <v>6</v>
      </c>
      <c r="V25" s="2" t="str">
        <f>IF(F25="x","n.a.",IF(IF($D25=$E25,LOOKUP($D25,'Planes de Estudio'!$C$9:$C$264,'Planes de Estudio'!N$9:N$264),"")="CC","",IF(O25="","",IF(F25="Educación Cívica","Educación Cívica y Estudios Sociales",IF(F25="Estudios Sociales","",IF('Formulario 1'!$D$11=9,F25,IF(F25="Idioma Extranjero (francés)","",IF(F25="Idioma Extranjero (inglés)","",F25))))))))</f>
        <v>Ciencias (Química)</v>
      </c>
      <c r="W25" s="185">
        <f t="shared" si="18"/>
        <v>0</v>
      </c>
      <c r="X25" s="185">
        <f t="shared" si="5"/>
        <v>0</v>
      </c>
      <c r="Y25" s="185">
        <f t="shared" si="5"/>
        <v>0</v>
      </c>
      <c r="Z25" s="185">
        <f t="shared" si="5"/>
        <v>0</v>
      </c>
      <c r="AA25" s="185">
        <f t="shared" si="5"/>
        <v>0</v>
      </c>
      <c r="AB25" s="211">
        <f t="shared" si="9"/>
        <v>0</v>
      </c>
      <c r="AC25" s="211">
        <f t="shared" si="10"/>
        <v>0</v>
      </c>
      <c r="AD25" s="185">
        <f t="shared" si="19"/>
        <v>0</v>
      </c>
      <c r="AE25" s="211">
        <f t="shared" si="11"/>
        <v>0</v>
      </c>
      <c r="AG25" s="1">
        <f>IF($D25=$E25,LOOKUP($D25,'Planes de Estudio'!$C$9:$C$264,'Planes de Estudio'!P$9:P$264),"")</f>
        <v>6</v>
      </c>
      <c r="AH25" s="167">
        <f>IF(OR(AG25=0,AG25=""),0,LOOKUP(AG25,TIE!$R$10:$R$33,TIE!$X$10:$X$33))</f>
        <v>0</v>
      </c>
      <c r="AI25" s="167">
        <f t="shared" si="12"/>
        <v>0</v>
      </c>
      <c r="AJ25" s="167">
        <f t="shared" si="13"/>
        <v>0</v>
      </c>
      <c r="AK25" s="167">
        <f t="shared" si="6"/>
        <v>0</v>
      </c>
      <c r="AL25" s="167">
        <f t="shared" si="14"/>
        <v>0</v>
      </c>
    </row>
    <row r="26" spans="2:38">
      <c r="B26" s="1" t="str">
        <f>+IF(F26="Educación Física",'Formulario 1'!$E$59,IF(F26="Informática Educativa",IF('Formulario 1'!$E$62=1,"Si","No"),""))</f>
        <v/>
      </c>
      <c r="C26" s="1" t="str">
        <f t="shared" si="7"/>
        <v/>
      </c>
      <c r="D26" s="1">
        <f t="shared" si="8"/>
        <v>107</v>
      </c>
      <c r="E26" s="1">
        <f>+LOOKUP(D26,'Planes de Estudio'!$C$9:$C$264,'Planes de Estudio'!$C$9:$C$264)</f>
        <v>107</v>
      </c>
      <c r="F26" s="652" t="str">
        <f>IF($D26=$E26,LOOKUP($D26,'Planes de Estudio'!$C$9:$C$264,'Planes de Estudio'!F$9:F$264),"")</f>
        <v xml:space="preserve">Club </v>
      </c>
      <c r="G26" s="653">
        <f>IF('Formulario 1'!$D$11=8,IF($D26=$E26,LOOKUP($D26,'Planes de Estudio'!$C$9:$C$264,'Planes de Estudio'!G$9:G$264)*IF($F26="Idioma Extranjero (inglés)",'Formulario 1'!D$50,IF($F26="Idioma Extranjero (francés)",'Formulario 1'!D$51,G$14))*IF($B26="",1,IF($B26=1,2,IF($B26=2,1,IF($B26="si",1,0)))),""),IF($D26=$E26,LOOKUP($D26,'Planes de Estudio'!$C$9:$C$264,'Planes de Estudio'!G$9:G$264)*G$14*IF($B26="",1,IF($B26=1,2,IF($B26=2,1,IF($B26="si",1,0)))),""))</f>
        <v>0</v>
      </c>
      <c r="H26" s="653">
        <f>IF('Formulario 1'!$D$11=8,IF($D26=$E26,LOOKUP($D26,'Planes de Estudio'!$C$9:$C$264,'Planes de Estudio'!H$9:H$264)*IF($F26="Idioma Extranjero (inglés)",'Formulario 1'!E$50,IF($F26="Idioma Extranjero (francés)",'Formulario 1'!E$51,H$14))*IF($B26="",1,IF($B26=1,2,IF($B26=2,1,IF($B26="si",1,0)))),""),IF($D26=$E26,LOOKUP($D26,'Planes de Estudio'!$C$9:$C$264,'Planes de Estudio'!H$9:H$264)*H$14*IF($B26="",1,IF($B26=1,2,IF($B26=2,1,IF($B26="si",1,0)))),""))</f>
        <v>0</v>
      </c>
      <c r="I26" s="653">
        <f>IF('Formulario 1'!$D$11=8,IF($D26=$E26,LOOKUP($D26,'Planes de Estudio'!$C$9:$C$264,'Planes de Estudio'!I$9:I$264)*IF($F26="Idioma Extranjero (inglés)",'Formulario 1'!F$50,IF($F26="Idioma Extranjero (francés)",'Formulario 1'!F$51,I$14))*IF($B26="",1,IF($B26=1,2,IF($B26=2,1,IF($B26="si",1,0)))),""),IF($D26=$E26,LOOKUP($D26,'Planes de Estudio'!$C$9:$C$264,'Planes de Estudio'!I$9:I$264)*I$14*IF($B26="",1,IF($B26=1,2,IF($B26=2,1,IF($B26="si",1,0)))),""))</f>
        <v>0</v>
      </c>
      <c r="J26" s="653">
        <f>IF($D26=$E26,LOOKUP($D26,'Planes de Estudio'!$C$9:$C$264,'Planes de Estudio'!J$9:J$264)*IF($F26="Idioma Extranjero (inglés)",'Formulario 1'!G$50,IF($F26="Idioma Extranjero (francés)",'Formulario 1'!G$51,IF($F26="Tecnología (1)",'Tecn-Dep'!G$11,J$14)))*IF($B26="",1,IF($B26=1,2,IF($B26=2,1,IF($B26="si",1,0)))),"")</f>
        <v>0</v>
      </c>
      <c r="K26" s="653">
        <f>IF($D26=$E26,LOOKUP($D26,'Planes de Estudio'!$C$9:$C$264,'Planes de Estudio'!K$9:K$264)*IF($F26="Idioma Extranjero (inglés)",'Formulario 1'!H$50,IF($F26="Idioma Extranjero (francés)",'Formulario 1'!H$51,IF($F26="Tecnología (1)",'Tecn-Dep'!H$11,K$14)))*IF($B26="",1,IF($B26=1,2,IF($B26=2,1,IF($B26="si",1,0)))),"")</f>
        <v>0</v>
      </c>
      <c r="L26" s="653">
        <f>IF(F26="x","",IF(F26="Educación Física",$L$14*2,IF(F26="Educación Musical",$L$14*2,IF(F26="Educación Religiosa",$L$14*1,IF(F26="Informática Educativa",$L$14*2,0)))))</f>
        <v>0</v>
      </c>
      <c r="M26" s="653">
        <f t="shared" si="2"/>
        <v>0</v>
      </c>
      <c r="N26" s="653">
        <f t="shared" si="3"/>
        <v>0</v>
      </c>
      <c r="O26" s="654">
        <f t="shared" si="15"/>
        <v>0</v>
      </c>
      <c r="P26" s="525"/>
      <c r="Q26" s="161" t="str">
        <f t="shared" si="4"/>
        <v>n.a.</v>
      </c>
      <c r="R26" s="1" t="s">
        <v>966</v>
      </c>
      <c r="S26" s="2">
        <v>7</v>
      </c>
      <c r="T26" s="2">
        <f t="shared" si="16"/>
        <v>6</v>
      </c>
      <c r="U26" s="2" t="str">
        <f t="shared" si="17"/>
        <v/>
      </c>
      <c r="V26" s="2" t="str">
        <f>IF(F26="x","n.a.",IF(IF($D26=$E26,LOOKUP($D26,'Planes de Estudio'!$C$9:$C$264,'Planes de Estudio'!N$9:N$264),"")="CC","",IF(O26="","",IF(F26="Educación Cívica","Educación Cívica y Estudios Sociales",IF(F26="Estudios Sociales","",IF('Formulario 1'!$D$11=9,F26,IF(F26="Idioma Extranjero (francés)","",IF(F26="Idioma Extranjero (inglés)","",F26))))))))</f>
        <v/>
      </c>
      <c r="W26" s="185">
        <f t="shared" si="18"/>
        <v>0</v>
      </c>
      <c r="X26" s="185">
        <f t="shared" si="5"/>
        <v>0</v>
      </c>
      <c r="Y26" s="185">
        <f t="shared" si="5"/>
        <v>0</v>
      </c>
      <c r="Z26" s="185">
        <f t="shared" si="5"/>
        <v>0</v>
      </c>
      <c r="AA26" s="185">
        <f t="shared" si="5"/>
        <v>0</v>
      </c>
      <c r="AB26" s="211">
        <f t="shared" si="9"/>
        <v>0</v>
      </c>
      <c r="AC26" s="211">
        <f t="shared" si="10"/>
        <v>0</v>
      </c>
      <c r="AD26" s="185">
        <f t="shared" si="19"/>
        <v>0</v>
      </c>
      <c r="AE26" s="211">
        <f t="shared" si="11"/>
        <v>0</v>
      </c>
      <c r="AG26" s="1">
        <f>IF($D26=$E26,LOOKUP($D26,'Planes de Estudio'!$C$9:$C$264,'Planes de Estudio'!P$9:P$264),"")</f>
        <v>7</v>
      </c>
      <c r="AH26" s="167">
        <f>IF(OR(AG26=0,AG26=""),0,LOOKUP(AG26,TIE!$R$10:$R$33,TIE!$X$10:$X$33))</f>
        <v>0</v>
      </c>
      <c r="AI26" s="167">
        <f t="shared" si="12"/>
        <v>0</v>
      </c>
      <c r="AJ26" s="167">
        <f t="shared" si="13"/>
        <v>0</v>
      </c>
      <c r="AK26" s="167">
        <f t="shared" si="6"/>
        <v>0</v>
      </c>
      <c r="AL26" s="167">
        <f t="shared" si="14"/>
        <v>0</v>
      </c>
    </row>
    <row r="27" spans="2:38">
      <c r="B27" s="1" t="str">
        <f>+IF(F27="Educación Física",'Formulario 1'!$E$59,IF(F27="Informática Educativa",IF('Formulario 1'!$E$62=1,"Si","No"),""))</f>
        <v/>
      </c>
      <c r="C27" s="1" t="str">
        <f t="shared" si="7"/>
        <v/>
      </c>
      <c r="D27" s="1">
        <f t="shared" si="8"/>
        <v>108</v>
      </c>
      <c r="E27" s="1">
        <f>+LOOKUP(D27,'Planes de Estudio'!$C$9:$C$264,'Planes de Estudio'!$C$9:$C$264)</f>
        <v>108</v>
      </c>
      <c r="F27" s="652" t="str">
        <f>IF($D27=$E27,LOOKUP($D27,'Planes de Estudio'!$C$9:$C$264,'Planes de Estudio'!F$9:F$264),"")</f>
        <v>Consejo de Curso (Hora Guía)</v>
      </c>
      <c r="G27" s="653">
        <f>IF('Formulario 1'!$D$11=8,IF($D27=$E27,LOOKUP($D27,'Planes de Estudio'!$C$9:$C$264,'Planes de Estudio'!G$9:G$264)*IF($F27="Idioma Extranjero (inglés)",'Formulario 1'!D$50,IF($F27="Idioma Extranjero (francés)",'Formulario 1'!D$51,G$14))*IF($B27="",1,IF($B27=1,2,IF($B27=2,1,IF($B27="si",1,0)))),""),IF($D27=$E27,LOOKUP($D27,'Planes de Estudio'!$C$9:$C$264,'Planes de Estudio'!G$9:G$264)*G$14*IF($B27="",1,IF($B27=1,2,IF($B27=2,1,IF($B27="si",1,0)))),""))</f>
        <v>0</v>
      </c>
      <c r="H27" s="653">
        <f>IF('Formulario 1'!$D$11=8,IF($D27=$E27,LOOKUP($D27,'Planes de Estudio'!$C$9:$C$264,'Planes de Estudio'!H$9:H$264)*IF($F27="Idioma Extranjero (inglés)",'Formulario 1'!E$50,IF($F27="Idioma Extranjero (francés)",'Formulario 1'!E$51,H$14))*IF($B27="",1,IF($B27=1,2,IF($B27=2,1,IF($B27="si",1,0)))),""),IF($D27=$E27,LOOKUP($D27,'Planes de Estudio'!$C$9:$C$264,'Planes de Estudio'!H$9:H$264)*H$14*IF($B27="",1,IF($B27=1,2,IF($B27=2,1,IF($B27="si",1,0)))),""))</f>
        <v>0</v>
      </c>
      <c r="I27" s="653">
        <f>IF('Formulario 1'!$D$11=8,IF($D27=$E27,LOOKUP($D27,'Planes de Estudio'!$C$9:$C$264,'Planes de Estudio'!I$9:I$264)*IF($F27="Idioma Extranjero (inglés)",'Formulario 1'!F$50,IF($F27="Idioma Extranjero (francés)",'Formulario 1'!F$51,I$14))*IF($B27="",1,IF($B27=1,2,IF($B27=2,1,IF($B27="si",1,0)))),""),IF($D27=$E27,LOOKUP($D27,'Planes de Estudio'!$C$9:$C$264,'Planes de Estudio'!I$9:I$264)*I$14*IF($B27="",1,IF($B27=1,2,IF($B27=2,1,IF($B27="si",1,0)))),""))</f>
        <v>0</v>
      </c>
      <c r="J27" s="653">
        <f>IF($D27=$E27,LOOKUP($D27,'Planes de Estudio'!$C$9:$C$264,'Planes de Estudio'!J$9:J$264)*IF($F27="Idioma Extranjero (inglés)",'Formulario 1'!G$50,IF($F27="Idioma Extranjero (francés)",'Formulario 1'!G$51,IF($F27="Tecnología (1)",'Tecn-Dep'!G$11,J$14)))*IF($B27="",1,IF($B27=1,2,IF($B27=2,1,IF($B27="si",1,0)))),"")</f>
        <v>0</v>
      </c>
      <c r="K27" s="653">
        <f>IF($D27=$E27,LOOKUP($D27,'Planes de Estudio'!$C$9:$C$264,'Planes de Estudio'!K$9:K$264)*IF($F27="Idioma Extranjero (inglés)",'Formulario 1'!H$50,IF($F27="Idioma Extranjero (francés)",'Formulario 1'!H$51,IF($F27="Tecnología (1)",'Tecn-Dep'!H$11,K$14)))*IF($B27="",1,IF($B27=1,2,IF($B27=2,1,IF($B27="si",1,0)))),"")</f>
        <v>0</v>
      </c>
      <c r="L27" s="653">
        <f t="shared" si="1"/>
        <v>0</v>
      </c>
      <c r="M27" s="653">
        <f t="shared" si="2"/>
        <v>0</v>
      </c>
      <c r="N27" s="653">
        <f t="shared" si="3"/>
        <v>0</v>
      </c>
      <c r="O27" s="654">
        <f t="shared" si="15"/>
        <v>0</v>
      </c>
      <c r="P27" s="525"/>
      <c r="Q27" s="161" t="str">
        <f t="shared" si="4"/>
        <v>n.a.</v>
      </c>
      <c r="R27" s="1" t="s">
        <v>967</v>
      </c>
      <c r="S27" s="2">
        <v>8</v>
      </c>
      <c r="T27" s="2">
        <f t="shared" si="16"/>
        <v>6</v>
      </c>
      <c r="U27" s="2" t="str">
        <f t="shared" si="17"/>
        <v/>
      </c>
      <c r="V27" s="2" t="str">
        <f>IF(F27="x","n.a.",IF(IF($D27=$E27,LOOKUP($D27,'Planes de Estudio'!$C$9:$C$264,'Planes de Estudio'!N$9:N$264),"")="CC","",IF(O27="","",IF(F27="Educación Cívica","Educación Cívica y Estudios Sociales",IF(F27="Estudios Sociales","",IF('Formulario 1'!$D$11=9,F27,IF(F27="Idioma Extranjero (francés)","",IF(F27="Idioma Extranjero (inglés)","",F27))))))))</f>
        <v/>
      </c>
      <c r="W27" s="185">
        <f t="shared" si="18"/>
        <v>0</v>
      </c>
      <c r="X27" s="185">
        <f t="shared" si="5"/>
        <v>0</v>
      </c>
      <c r="Y27" s="185">
        <f t="shared" si="5"/>
        <v>0</v>
      </c>
      <c r="Z27" s="185">
        <f t="shared" si="5"/>
        <v>0</v>
      </c>
      <c r="AA27" s="185">
        <f t="shared" si="5"/>
        <v>0</v>
      </c>
      <c r="AB27" s="211">
        <f t="shared" si="9"/>
        <v>0</v>
      </c>
      <c r="AC27" s="211">
        <f t="shared" si="10"/>
        <v>0</v>
      </c>
      <c r="AD27" s="185">
        <f t="shared" si="19"/>
        <v>0</v>
      </c>
      <c r="AE27" s="211">
        <f t="shared" si="11"/>
        <v>0</v>
      </c>
      <c r="AG27" s="1">
        <f>IF($D27=$E27,LOOKUP($D27,'Planes de Estudio'!$C$9:$C$264,'Planes de Estudio'!P$9:P$264),"")</f>
        <v>8</v>
      </c>
      <c r="AH27" s="167">
        <f>IF(OR(AG27=0,AG27=""),0,LOOKUP(AG27,TIE!$R$10:$R$33,TIE!$X$10:$X$33))</f>
        <v>0</v>
      </c>
      <c r="AI27" s="167">
        <f t="shared" si="12"/>
        <v>0</v>
      </c>
      <c r="AJ27" s="167">
        <f t="shared" si="13"/>
        <v>0</v>
      </c>
      <c r="AK27" s="167">
        <f t="shared" si="6"/>
        <v>0</v>
      </c>
      <c r="AL27" s="167">
        <f t="shared" si="14"/>
        <v>0</v>
      </c>
    </row>
    <row r="28" spans="2:38">
      <c r="B28" s="1" t="str">
        <f>+IF(F28="Educación Física",'Formulario 1'!$E$59,IF(F28="Informática Educativa",IF('Formulario 1'!$E$62=1,"Si","No"),""))</f>
        <v/>
      </c>
      <c r="C28" s="1" t="str">
        <f t="shared" si="7"/>
        <v/>
      </c>
      <c r="D28" s="1">
        <f t="shared" si="8"/>
        <v>109</v>
      </c>
      <c r="E28" s="1">
        <f>+LOOKUP(D28,'Planes de Estudio'!$C$9:$C$264,'Planes de Estudio'!$C$9:$C$264)</f>
        <v>109</v>
      </c>
      <c r="F28" s="652" t="str">
        <f>IF($D28=$E28,LOOKUP($D28,'Planes de Estudio'!$C$9:$C$264,'Planes de Estudio'!F$9:F$264),"x")</f>
        <v>Educación Cívica</v>
      </c>
      <c r="G28" s="653">
        <f>IF($D28=$E28,LOOKUP($D28,'Planes de Estudio'!$C$9:$C$264,'Planes de Estudio'!G$9:G$264)*IF($F28="Idioma Extranjero (inglés)",'Formulario 1'!D$50,IF($F28="Idioma Extranjero (francés)",'Formulario 1'!D$51,IF($F28="Tecnología (1)",'Tecn-Dep'!D$11,G$14)))*IF($B28="",1,IF($B28=1,2,IF($B28=2,1,IF($B28="si",1,0)))),"")</f>
        <v>0</v>
      </c>
      <c r="H28" s="653">
        <f>IF($D28=$E28,LOOKUP($D28,'Planes de Estudio'!$C$9:$C$264,'Planes de Estudio'!H$9:H$264)*IF($F28="Idioma Extranjero (inglés)",'Formulario 1'!E$50,IF($F28="Idioma Extranjero (francés)",'Formulario 1'!E$51,IF($F28="Tecnología (1)",'Tecn-Dep'!E$11,H$14)))*IF($B28="",1,IF($B28=1,2,IF($B28=2,1,IF($B28="si",1,0)))),"")</f>
        <v>0</v>
      </c>
      <c r="I28" s="653">
        <f>IF($D28=$E28,LOOKUP($D28,'Planes de Estudio'!$C$9:$C$264,'Planes de Estudio'!I$9:I$264)*IF($F28="Idioma Extranjero (inglés)",'Formulario 1'!F$50,IF($F28="Idioma Extranjero (francés)",'Formulario 1'!F$51,IF($F28="Tecnología (1)",'Tecn-Dep'!F$11,I$14)))*IF($B28="",1,IF($B28=1,2,IF($B28=2,1,IF($B28="si",1,0)))),"")</f>
        <v>0</v>
      </c>
      <c r="J28" s="653">
        <f>IF($D28=$E28,LOOKUP($D28,'Planes de Estudio'!$C$9:$C$264,'Planes de Estudio'!J$9:J$264)*IF($F28="Idioma Extranjero (inglés)",'Formulario 1'!G$50,IF($F28="Idioma Extranjero (francés)",'Formulario 1'!G$51,IF($F28="Tecnología (1)",'Tecn-Dep'!G$11,J$14)))*IF($B28="",1,IF($B28=1,2,IF($B28=2,1,IF($B28="si",1,0)))),"")</f>
        <v>0</v>
      </c>
      <c r="K28" s="653">
        <f>IF($D28=$E28,LOOKUP($D28,'Planes de Estudio'!$C$9:$C$264,'Planes de Estudio'!K$9:K$264)*IF($F28="Idioma Extranjero (inglés)",'Formulario 1'!H$50,IF($F28="Idioma Extranjero (francés)",'Formulario 1'!H$51,IF($F28="Tecnología (1)",'Tecn-Dep'!H$11,K$14)))*IF($B28="",1,IF($B28=1,2,IF($B28=2,1,IF($B28="si",1,0)))),"")</f>
        <v>0</v>
      </c>
      <c r="L28" s="653">
        <f t="shared" si="1"/>
        <v>0</v>
      </c>
      <c r="M28" s="653">
        <f t="shared" si="2"/>
        <v>0</v>
      </c>
      <c r="N28" s="653">
        <f t="shared" si="3"/>
        <v>0</v>
      </c>
      <c r="O28" s="654">
        <f t="shared" si="15"/>
        <v>0</v>
      </c>
      <c r="P28" s="525"/>
      <c r="Q28" s="161" t="s">
        <v>952</v>
      </c>
      <c r="R28" s="1" t="s">
        <v>968</v>
      </c>
      <c r="S28" s="2">
        <v>9</v>
      </c>
      <c r="T28" s="2">
        <f t="shared" si="16"/>
        <v>7</v>
      </c>
      <c r="U28" s="2">
        <f t="shared" si="17"/>
        <v>9</v>
      </c>
      <c r="V28" s="2" t="str">
        <f>IF(F28="x","n.a.",IF(IF($D28=$E28,LOOKUP($D28,'Planes de Estudio'!$C$9:$C$264,'Planes de Estudio'!N$9:N$264),"")="CC","",IF(O28="","",IF(F28="Educación Cívica","Educación Cívica y Estudios Sociales",IF(F28="Estudios Sociales","",IF('Formulario 1'!$D$11=9,F28,IF(F28="Idioma Extranjero (francés)","",IF(F28="Idioma Extranjero (inglés)","",F28))))))))</f>
        <v>Educación Cívica y Estudios Sociales</v>
      </c>
      <c r="W28" s="185">
        <f t="shared" si="18"/>
        <v>0</v>
      </c>
      <c r="X28" s="185">
        <f t="shared" si="5"/>
        <v>0</v>
      </c>
      <c r="Y28" s="185">
        <f t="shared" si="5"/>
        <v>0</v>
      </c>
      <c r="Z28" s="185">
        <f t="shared" si="5"/>
        <v>0</v>
      </c>
      <c r="AA28" s="185">
        <f t="shared" si="5"/>
        <v>0</v>
      </c>
      <c r="AB28" s="211">
        <f t="shared" si="9"/>
        <v>0</v>
      </c>
      <c r="AC28" s="211">
        <f t="shared" si="10"/>
        <v>0</v>
      </c>
      <c r="AD28" s="185">
        <f t="shared" si="19"/>
        <v>0</v>
      </c>
      <c r="AE28" s="211">
        <f t="shared" si="11"/>
        <v>0</v>
      </c>
      <c r="AG28" s="1">
        <f>IF($D28=$E28,LOOKUP($D28,'Planes de Estudio'!$C$9:$C$264,'Planes de Estudio'!P$9:P$264),"")</f>
        <v>9</v>
      </c>
      <c r="AH28" s="167">
        <f>IF(OR(AG28=0,AG28=""),0,LOOKUP(AG28,TIE!$R$10:$R$33,TIE!$X$10:$X$33))</f>
        <v>0</v>
      </c>
      <c r="AI28" s="167">
        <f t="shared" si="12"/>
        <v>0</v>
      </c>
      <c r="AJ28" s="167">
        <f t="shared" si="13"/>
        <v>0</v>
      </c>
      <c r="AK28" s="167">
        <f t="shared" si="6"/>
        <v>0</v>
      </c>
      <c r="AL28" s="167">
        <f t="shared" si="14"/>
        <v>0</v>
      </c>
    </row>
    <row r="29" spans="2:38">
      <c r="B29" s="1">
        <f>+IF(F29="Educación Física",'Formulario 1'!$E$59,IF(F29="Informática Educativa",IF('Formulario 1'!$E$62=1,"Si","No"),""))</f>
        <v>1</v>
      </c>
      <c r="C29" s="1" t="str">
        <f t="shared" si="7"/>
        <v/>
      </c>
      <c r="D29" s="1">
        <f t="shared" si="8"/>
        <v>110</v>
      </c>
      <c r="E29" s="1">
        <f>+LOOKUP(D29,'Planes de Estudio'!$C$9:$C$264,'Planes de Estudio'!$C$9:$C$264)</f>
        <v>110</v>
      </c>
      <c r="F29" s="652" t="str">
        <f>IF($D29=$E29,LOOKUP($D29,'Planes de Estudio'!$C$9:$C$264,'Planes de Estudio'!F$9:F$264),"x")</f>
        <v>Educación Física</v>
      </c>
      <c r="G29" s="653">
        <f>IF('Formulario 1'!$D$11=8,IF($D29=$E29,LOOKUP($D29,'Planes de Estudio'!$C$9:$C$264,'Planes de Estudio'!G$9:G$264)*IF($F29="Idioma Extranjero (inglés)",'Formulario 1'!D$50,IF($F29="Idioma Extranjero (francés)",'Formulario 1'!D$51,G$14))*IF($B29="",1,IF($B29=1,2,IF($B29=2,1,IF($B29="si",1,0)))),""),IF($D29=$E29,LOOKUP($D29,'Planes de Estudio'!$C$9:$C$264,'Planes de Estudio'!G$9:G$264)*G$14*IF($B29="",1,IF($B29=1,2,IF($B29=2,1,IF($B29="si",1,0)))),""))</f>
        <v>0</v>
      </c>
      <c r="H29" s="653">
        <f>IF('Formulario 1'!$D$11=8,IF($D29=$E29,LOOKUP($D29,'Planes de Estudio'!$C$9:$C$264,'Planes de Estudio'!H$9:H$264)*IF($F29="Idioma Extranjero (inglés)",'Formulario 1'!E$50,IF($F29="Idioma Extranjero (francés)",'Formulario 1'!E$51,H$14))*IF($B29="",1,IF($B29=1,2,IF($B29=2,1,IF($B29="si",1,0)))),""),IF($D29=$E29,LOOKUP($D29,'Planes de Estudio'!$C$9:$C$264,'Planes de Estudio'!H$9:H$264)*H$14*IF($B29="",1,IF($B29=1,2,IF($B29=2,1,IF($B29="si",1,0)))),""))</f>
        <v>0</v>
      </c>
      <c r="I29" s="653">
        <f>IF('Formulario 1'!$D$11=8,IF($D29=$E29,LOOKUP($D29,'Planes de Estudio'!$C$9:$C$264,'Planes de Estudio'!I$9:I$264)*IF($F29="Idioma Extranjero (inglés)",'Formulario 1'!F$50,IF($F29="Idioma Extranjero (francés)",'Formulario 1'!F$51,I$14))*IF($B29="",1,IF($B29=1,2,IF($B29=2,1,IF($B29="si",1,0)))),""),IF($D29=$E29,LOOKUP($D29,'Planes de Estudio'!$C$9:$C$264,'Planes de Estudio'!I$9:I$264)*I$14*IF($B29="",1,IF($B29=1,2,IF($B29=2,1,IF($B29="si",1,0)))),""))</f>
        <v>0</v>
      </c>
      <c r="J29" s="653">
        <f>IF($D29=$E29,LOOKUP($D29,'Planes de Estudio'!$C$9:$C$264,'Planes de Estudio'!J$9:J$264)*IF($F29="Idioma Extranjero (inglés)",'Formulario 1'!G$50,IF($F29="Idioma Extranjero (francés)",'Formulario 1'!G$51,IF($F29="Tecnología (1)",'Tecn-Dep'!G$11,J$14)))*IF($B29="",1,IF($B29=1,2,IF($B29=2,1,IF($B29="si",1,0)))),"")</f>
        <v>0</v>
      </c>
      <c r="K29" s="653">
        <f>IF($D29=$E29,LOOKUP($D29,'Planes de Estudio'!$C$9:$C$264,'Planes de Estudio'!K$9:K$264)*IF($F29="Idioma Extranjero (inglés)",'Formulario 1'!H$50,IF($F29="Idioma Extranjero (francés)",'Formulario 1'!H$51,IF($F29="Tecnología (1)",'Tecn-Dep'!H$11,K$14)))*IF($B29="",1,IF($B29=1,2,IF($B29=2,1,IF($B29="si",1,0)))),"")</f>
        <v>0</v>
      </c>
      <c r="L29" s="653">
        <f t="shared" si="1"/>
        <v>0</v>
      </c>
      <c r="M29" s="653">
        <f t="shared" si="2"/>
        <v>0</v>
      </c>
      <c r="N29" s="653">
        <f t="shared" si="3"/>
        <v>0</v>
      </c>
      <c r="O29" s="654">
        <f t="shared" si="15"/>
        <v>0</v>
      </c>
      <c r="P29" s="525"/>
      <c r="Q29" s="161" t="str">
        <f t="shared" si="4"/>
        <v>Cuadro de Personal</v>
      </c>
      <c r="R29" s="1" t="s">
        <v>969</v>
      </c>
      <c r="S29" s="2">
        <v>10</v>
      </c>
      <c r="T29" s="2">
        <f t="shared" si="16"/>
        <v>8</v>
      </c>
      <c r="U29" s="2">
        <f t="shared" si="17"/>
        <v>10</v>
      </c>
      <c r="V29" s="2" t="str">
        <f>IF(F29="x","n.a.",IF(IF($D29=$E29,LOOKUP($D29,'Planes de Estudio'!$C$9:$C$264,'Planes de Estudio'!N$9:N$264),"")="CC","",IF(O29="","",IF(F29="Educación Cívica","Educación Cívica y Estudios Sociales",IF(F29="Estudios Sociales","",IF('Formulario 1'!$D$11=9,F29,IF(F29="Idioma Extranjero (francés)","",IF(F29="Idioma Extranjero (inglés)","",F29))))))))</f>
        <v>Educación Física</v>
      </c>
      <c r="W29" s="185">
        <f t="shared" si="18"/>
        <v>0</v>
      </c>
      <c r="X29" s="185">
        <f t="shared" si="5"/>
        <v>0</v>
      </c>
      <c r="Y29" s="185">
        <f t="shared" si="5"/>
        <v>0</v>
      </c>
      <c r="Z29" s="185">
        <f t="shared" si="5"/>
        <v>0</v>
      </c>
      <c r="AA29" s="185">
        <f t="shared" si="5"/>
        <v>0</v>
      </c>
      <c r="AB29" s="211">
        <f t="shared" si="9"/>
        <v>0</v>
      </c>
      <c r="AC29" s="211">
        <f t="shared" si="10"/>
        <v>0</v>
      </c>
      <c r="AD29" s="185">
        <f t="shared" si="19"/>
        <v>0</v>
      </c>
      <c r="AE29" s="211">
        <f t="shared" si="11"/>
        <v>0</v>
      </c>
      <c r="AG29" s="1">
        <f>IF($D29=$E29,LOOKUP($D29,'Planes de Estudio'!$C$9:$C$264,'Planes de Estudio'!P$9:P$264),"")</f>
        <v>10</v>
      </c>
      <c r="AH29" s="167">
        <f>IF(OR(AG29=0,AG29=""),0,LOOKUP(AG29,TIE!$R$10:$R$33,TIE!$X$10:$X$33))</f>
        <v>0</v>
      </c>
      <c r="AI29" s="167">
        <f t="shared" si="12"/>
        <v>0</v>
      </c>
      <c r="AJ29" s="167">
        <f t="shared" si="13"/>
        <v>0</v>
      </c>
      <c r="AK29" s="167">
        <f t="shared" si="6"/>
        <v>0</v>
      </c>
      <c r="AL29" s="167">
        <f t="shared" si="14"/>
        <v>0</v>
      </c>
    </row>
    <row r="30" spans="2:38">
      <c r="B30" s="1" t="str">
        <f>+IF(F30="Educación Física",'Formulario 1'!$E$59,IF(F30="Informática Educativa",IF('Formulario 1'!$E$62=1,"Si","No"),""))</f>
        <v/>
      </c>
      <c r="C30" s="1" t="str">
        <f t="shared" si="7"/>
        <v/>
      </c>
      <c r="D30" s="1">
        <f t="shared" si="8"/>
        <v>111</v>
      </c>
      <c r="E30" s="1">
        <f>+LOOKUP(D30,'Planes de Estudio'!$C$9:$C$264,'Planes de Estudio'!$C$9:$C$264)</f>
        <v>111</v>
      </c>
      <c r="F30" s="652" t="str">
        <f>IF($D30=$E30,LOOKUP($D30,'Planes de Estudio'!$C$9:$C$264,'Planes de Estudio'!F$9:F$264),"x")</f>
        <v>Educación Musical</v>
      </c>
      <c r="G30" s="653">
        <f>IF('Formulario 1'!$D$11=8,IF($D30=$E30,LOOKUP($D30,'Planes de Estudio'!$C$9:$C$264,'Planes de Estudio'!G$9:G$264)*IF($F30="Idioma Extranjero (inglés)",'Formulario 1'!D$50,IF($F30="Idioma Extranjero (francés)",'Formulario 1'!D$51,G$14))*IF($B30="",1,IF($B30=1,2,IF($B30=2,1,IF($B30="si",1,0)))),""),IF($D30=$E30,LOOKUP($D30,'Planes de Estudio'!$C$9:$C$264,'Planes de Estudio'!G$9:G$264)*G$14*IF($B30="",1,IF($B30=1,2,IF($B30=2,1,IF($B30="si",1,0)))),""))</f>
        <v>0</v>
      </c>
      <c r="H30" s="653">
        <f>IF('Formulario 1'!$D$11=8,IF($D30=$E30,LOOKUP($D30,'Planes de Estudio'!$C$9:$C$264,'Planes de Estudio'!H$9:H$264)*IF($F30="Idioma Extranjero (inglés)",'Formulario 1'!E$50,IF($F30="Idioma Extranjero (francés)",'Formulario 1'!E$51,H$14))*IF($B30="",1,IF($B30=1,2,IF($B30=2,1,IF($B30="si",1,0)))),""),IF($D30=$E30,LOOKUP($D30,'Planes de Estudio'!$C$9:$C$264,'Planes de Estudio'!H$9:H$264)*H$14*IF($B30="",1,IF($B30=1,2,IF($B30=2,1,IF($B30="si",1,0)))),""))</f>
        <v>0</v>
      </c>
      <c r="I30" s="653">
        <f>IF('Formulario 1'!$D$11=8,IF($D30=$E30,LOOKUP($D30,'Planes de Estudio'!$C$9:$C$264,'Planes de Estudio'!I$9:I$264)*IF($F30="Idioma Extranjero (inglés)",'Formulario 1'!F$50,IF($F30="Idioma Extranjero (francés)",'Formulario 1'!F$51,I$14))*IF($B30="",1,IF($B30=1,2,IF($B30=2,1,IF($B30="si",1,0)))),""),IF($D30=$E30,LOOKUP($D30,'Planes de Estudio'!$C$9:$C$264,'Planes de Estudio'!I$9:I$264)*I$14*IF($B30="",1,IF($B30=1,2,IF($B30=2,1,IF($B30="si",1,0)))),""))</f>
        <v>0</v>
      </c>
      <c r="J30" s="653">
        <f>IF($D30=$E30,LOOKUP($D30,'Planes de Estudio'!$C$9:$C$264,'Planes de Estudio'!J$9:J$264)*IF($F30="Idioma Extranjero (inglés)",'Formulario 1'!G$50,IF($F30="Idioma Extranjero (francés)",'Formulario 1'!G$51,IF($F30="Tecnología (1)",'Tecn-Dep'!G$11,J$14)))*IF($B30="",1,IF($B30=1,2,IF($B30=2,1,IF($B30="si",1,0)))),"")</f>
        <v>0</v>
      </c>
      <c r="K30" s="653">
        <f>IF($D30=$E30,LOOKUP($D30,'Planes de Estudio'!$C$9:$C$264,'Planes de Estudio'!K$9:K$264)*IF($F30="Idioma Extranjero (inglés)",'Formulario 1'!H$50,IF($F30="Idioma Extranjero (francés)",'Formulario 1'!H$51,IF($F30="Tecnología (1)",'Tecn-Dep'!H$11,K$14)))*IF($B30="",1,IF($B30=1,2,IF($B30=2,1,IF($B30="si",1,0)))),"")</f>
        <v>0</v>
      </c>
      <c r="L30" s="653">
        <f t="shared" si="1"/>
        <v>0</v>
      </c>
      <c r="M30" s="653">
        <f t="shared" si="2"/>
        <v>0</v>
      </c>
      <c r="N30" s="653">
        <f t="shared" si="3"/>
        <v>0</v>
      </c>
      <c r="O30" s="654">
        <f t="shared" si="15"/>
        <v>0</v>
      </c>
      <c r="P30" s="525"/>
      <c r="Q30" s="161" t="str">
        <f t="shared" si="4"/>
        <v>Cuadro de Personal</v>
      </c>
      <c r="R30" s="1" t="s">
        <v>970</v>
      </c>
      <c r="S30" s="2">
        <v>11</v>
      </c>
      <c r="T30" s="2">
        <f t="shared" si="16"/>
        <v>9</v>
      </c>
      <c r="U30" s="2">
        <f t="shared" si="17"/>
        <v>11</v>
      </c>
      <c r="V30" s="2" t="str">
        <f>IF(F30="x","n.a.",IF(IF($D30=$E30,LOOKUP($D30,'Planes de Estudio'!$C$9:$C$264,'Planes de Estudio'!N$9:N$264),"")="CC","",IF(O30="","",IF(F30="Educación Cívica","Educación Cívica y Estudios Sociales",IF(F30="Estudios Sociales","",IF('Formulario 1'!$D$11=9,F30,IF(F30="Idioma Extranjero (francés)","",IF(F30="Idioma Extranjero (inglés)","",F30))))))))</f>
        <v>Educación Musical</v>
      </c>
      <c r="W30" s="185">
        <f t="shared" si="18"/>
        <v>0</v>
      </c>
      <c r="X30" s="185">
        <f t="shared" si="5"/>
        <v>0</v>
      </c>
      <c r="Y30" s="185">
        <f t="shared" si="5"/>
        <v>0</v>
      </c>
      <c r="Z30" s="185">
        <f t="shared" si="5"/>
        <v>0</v>
      </c>
      <c r="AA30" s="185">
        <f t="shared" si="5"/>
        <v>0</v>
      </c>
      <c r="AB30" s="211">
        <f t="shared" si="9"/>
        <v>0</v>
      </c>
      <c r="AC30" s="211">
        <f>+SUM(W30:AB30)</f>
        <v>0</v>
      </c>
      <c r="AD30" s="185">
        <f t="shared" si="19"/>
        <v>0</v>
      </c>
      <c r="AE30" s="211">
        <f>+AC30+AD30</f>
        <v>0</v>
      </c>
      <c r="AG30" s="1">
        <f>IF($D30=$E30,LOOKUP($D30,'Planes de Estudio'!$C$9:$C$264,'Planes de Estudio'!P$9:P$264),"")</f>
        <v>11</v>
      </c>
      <c r="AH30" s="167">
        <f>IF(OR(AG30=0,AG30=""),0,LOOKUP(AG30,TIE!$R$10:$R$33,TIE!$X$10:$X$33))</f>
        <v>0</v>
      </c>
      <c r="AI30" s="167">
        <f t="shared" si="12"/>
        <v>0</v>
      </c>
      <c r="AJ30" s="167">
        <f t="shared" si="13"/>
        <v>0</v>
      </c>
      <c r="AK30" s="167">
        <f t="shared" si="6"/>
        <v>0</v>
      </c>
      <c r="AL30" s="167">
        <f t="shared" si="14"/>
        <v>0</v>
      </c>
    </row>
    <row r="31" spans="2:38">
      <c r="B31" s="1" t="str">
        <f>+IF(F31="Educación Física",'Formulario 1'!$E$59,IF(F31="Informática Educativa",IF('Formulario 1'!$E$62=1,"Si","No"),""))</f>
        <v/>
      </c>
      <c r="C31" s="1" t="str">
        <f t="shared" si="7"/>
        <v/>
      </c>
      <c r="D31" s="1">
        <f t="shared" si="8"/>
        <v>112</v>
      </c>
      <c r="E31" s="1">
        <f>+LOOKUP(D31,'Planes de Estudio'!$C$9:$C$264,'Planes de Estudio'!$C$9:$C$264)</f>
        <v>112</v>
      </c>
      <c r="F31" s="652" t="str">
        <f>IF($D31=$E31,LOOKUP($D31,'Planes de Estudio'!$C$9:$C$264,'Planes de Estudio'!F$9:F$264),"x")</f>
        <v>Educación para el Hogar</v>
      </c>
      <c r="G31" s="653">
        <f>IF('Formulario 1'!$D$11=8,IF($D31=$E31,LOOKUP($D31,'Planes de Estudio'!$C$9:$C$264,'Planes de Estudio'!G$9:G$264)*IF($F31="Idioma Extranjero (inglés)",'Formulario 1'!D$50,IF($F31="Idioma Extranjero (francés)",'Formulario 1'!D$51,G$14))*IF($B31="",1,IF($B31=1,2,IF($B31=2,1,IF($B31="si",1,0)))),""),IF($D31=$E31,LOOKUP($D31,'Planes de Estudio'!$C$9:$C$264,'Planes de Estudio'!G$9:G$264)*G$14*IF($B31="",1,IF($B31=1,2,IF($B31=2,1,IF($B31="si",1,0)))),""))</f>
        <v>0</v>
      </c>
      <c r="H31" s="653">
        <f>IF('Formulario 1'!$D$11=8,IF($D31=$E31,LOOKUP($D31,'Planes de Estudio'!$C$9:$C$264,'Planes de Estudio'!H$9:H$264)*IF($F31="Idioma Extranjero (inglés)",'Formulario 1'!E$50,IF($F31="Idioma Extranjero (francés)",'Formulario 1'!E$51,H$14))*IF($B31="",1,IF($B31=1,2,IF($B31=2,1,IF($B31="si",1,0)))),""),IF($D31=$E31,LOOKUP($D31,'Planes de Estudio'!$C$9:$C$264,'Planes de Estudio'!H$9:H$264)*H$14*IF($B31="",1,IF($B31=1,2,IF($B31=2,1,IF($B31="si",1,0)))),""))</f>
        <v>0</v>
      </c>
      <c r="I31" s="653">
        <f>IF('Formulario 1'!$D$11=8,IF($D31=$E31,LOOKUP($D31,'Planes de Estudio'!$C$9:$C$264,'Planes de Estudio'!I$9:I$264)*IF($F31="Idioma Extranjero (inglés)",'Formulario 1'!F$50,IF($F31="Idioma Extranjero (francés)",'Formulario 1'!F$51,I$14))*IF($B31="",1,IF($B31=1,2,IF($B31=2,1,IF($B31="si",1,0)))),""),IF($D31=$E31,LOOKUP($D31,'Planes de Estudio'!$C$9:$C$264,'Planes de Estudio'!I$9:I$264)*I$14*IF($B31="",1,IF($B31=1,2,IF($B31=2,1,IF($B31="si",1,0)))),""))</f>
        <v>0</v>
      </c>
      <c r="J31" s="653">
        <f>IF($D31=$E31,LOOKUP($D31,'Planes de Estudio'!$C$9:$C$264,'Planes de Estudio'!J$9:J$264)*IF($F31="Idioma Extranjero (inglés)",'Formulario 1'!G$50,IF($F31="Idioma Extranjero (francés)",'Formulario 1'!G$51,IF($F31="Tecnología (1)",'Tecn-Dep'!G$11,J$14)))*IF($B31="",1,IF($B31=1,2,IF($B31=2,1,IF($B31="si",1,0)))),"")</f>
        <v>0</v>
      </c>
      <c r="K31" s="653">
        <f>IF($D31=$E31,LOOKUP($D31,'Planes de Estudio'!$C$9:$C$264,'Planes de Estudio'!K$9:K$264)*IF($F31="Idioma Extranjero (inglés)",'Formulario 1'!H$50,IF($F31="Idioma Extranjero (francés)",'Formulario 1'!H$51,IF($F31="Tecnología (1)",'Tecn-Dep'!H$11,K$14)))*IF($B31="",1,IF($B31=1,2,IF($B31=2,1,IF($B31="si",1,0)))),"")</f>
        <v>0</v>
      </c>
      <c r="L31" s="653">
        <f t="shared" si="1"/>
        <v>0</v>
      </c>
      <c r="M31" s="653">
        <f t="shared" si="2"/>
        <v>0</v>
      </c>
      <c r="N31" s="653">
        <f t="shared" si="3"/>
        <v>0</v>
      </c>
      <c r="O31" s="654">
        <f t="shared" si="15"/>
        <v>0</v>
      </c>
      <c r="P31" s="525"/>
      <c r="Q31" s="161" t="str">
        <f t="shared" si="4"/>
        <v>Cuadro de Personal</v>
      </c>
      <c r="R31" s="1" t="s">
        <v>971</v>
      </c>
      <c r="S31" s="2">
        <v>12</v>
      </c>
      <c r="T31" s="2">
        <f t="shared" si="16"/>
        <v>10</v>
      </c>
      <c r="U31" s="2">
        <f t="shared" si="17"/>
        <v>12</v>
      </c>
      <c r="V31" s="2" t="str">
        <f>IF(F31="x","n.a.",IF(IF($D31=$E31,LOOKUP($D31,'Planes de Estudio'!$C$9:$C$264,'Planes de Estudio'!N$9:N$264),"")="CC","",IF(O31="","",IF(F31="Educación Cívica","Educación Cívica y Estudios Sociales",IF(F31="Estudios Sociales","",IF('Formulario 1'!$D$11=9,F31,IF(F31="Idioma Extranjero (francés)","",IF(F31="Idioma Extranjero (inglés)","",F31))))))))</f>
        <v>Educación para el Hogar</v>
      </c>
      <c r="W31" s="185">
        <f>+IF($F31="Educación Cívica",G31+IF(LOOKUP("Estudios Sociales",$F$20:$F$44,$F$20:$F$44)="Estudios Sociales",LOOKUP("Estudios Sociales",$F$20:$F$44,G$20:G$44),0),IF($F31="Inglés",G31+IF(LOOKUP("Idioma Extranjero (inglés)",$F$20:$F$44,$F$20:$F$44)="Idioma Extranjero (inglés)",LOOKUP("Idioma Extranjero (inglés)",$F$20:$F$44,G$20:G$44),0),IF($F31="Francés",G31+IF(LOOKUP("Idioma Extranjero (francés)",$F$20:$F$44,$F$20:$F$44)="Idioma Extranjero (francés)",LOOKUP("Idioma Extranjero (francés)",$F$20:$F$44,G$20:G$44),0),G31)))</f>
        <v>0</v>
      </c>
      <c r="X31" s="185">
        <f t="shared" si="5"/>
        <v>0</v>
      </c>
      <c r="Y31" s="185">
        <f t="shared" si="5"/>
        <v>0</v>
      </c>
      <c r="Z31" s="185">
        <f t="shared" si="5"/>
        <v>0</v>
      </c>
      <c r="AA31" s="185">
        <f t="shared" si="5"/>
        <v>0</v>
      </c>
      <c r="AB31" s="211">
        <f t="shared" si="9"/>
        <v>0</v>
      </c>
      <c r="AC31" s="211">
        <f t="shared" si="10"/>
        <v>0</v>
      </c>
      <c r="AD31" s="185">
        <f t="shared" si="19"/>
        <v>0</v>
      </c>
      <c r="AE31" s="211">
        <f t="shared" si="11"/>
        <v>0</v>
      </c>
      <c r="AG31" s="1">
        <f>IF($D31=$E31,LOOKUP($D31,'Planes de Estudio'!$C$9:$C$264,'Planes de Estudio'!P$9:P$264),"")</f>
        <v>12</v>
      </c>
      <c r="AH31" s="167">
        <f>IF(OR(AG31=0,AG31=""),0,LOOKUP(AG31,TIE!$R$10:$R$33,TIE!$X$10:$X$33))</f>
        <v>0</v>
      </c>
      <c r="AI31" s="167">
        <f t="shared" si="12"/>
        <v>0</v>
      </c>
      <c r="AJ31" s="167">
        <f t="shared" si="13"/>
        <v>0</v>
      </c>
      <c r="AK31" s="167">
        <f t="shared" si="6"/>
        <v>0</v>
      </c>
      <c r="AL31" s="167">
        <f t="shared" si="14"/>
        <v>0</v>
      </c>
    </row>
    <row r="32" spans="2:38">
      <c r="B32" s="1" t="str">
        <f>+IF(F32="Educación Física",'Formulario 1'!$E$59,IF(F32="Informática Educativa",IF('Formulario 1'!$E$62=1,"Si","No"),""))</f>
        <v/>
      </c>
      <c r="C32" s="1" t="str">
        <f t="shared" si="7"/>
        <v/>
      </c>
      <c r="D32" s="1">
        <f t="shared" si="8"/>
        <v>113</v>
      </c>
      <c r="E32" s="1">
        <f>+LOOKUP(D32,'Planes de Estudio'!$C$9:$C$264,'Planes de Estudio'!$C$9:$C$264)</f>
        <v>113</v>
      </c>
      <c r="F32" s="652" t="str">
        <f>IF($D32=$E32,LOOKUP($D32,'Planes de Estudio'!$C$9:$C$264,'Planes de Estudio'!F$9:F$264),"x")</f>
        <v>Educación Religiosa</v>
      </c>
      <c r="G32" s="653">
        <f>IF('Formulario 1'!$D$11=8,IF($D32=$E32,LOOKUP($D32,'Planes de Estudio'!$C$9:$C$264,'Planes de Estudio'!G$9:G$264)*IF($F32="Idioma Extranjero (inglés)",'Formulario 1'!D$50,IF($F32="Idioma Extranjero (francés)",'Formulario 1'!D$51,G$14))*IF($B32="",1,IF($B32=1,2,IF($B32=2,1,IF($B32="si",1,0)))),""),IF($D32=$E32,LOOKUP($D32,'Planes de Estudio'!$C$9:$C$264,'Planes de Estudio'!G$9:G$264)*G$14*IF($B32="",1,IF($B32=1,2,IF($B32=2,1,IF($B32="si",1,0)))),""))</f>
        <v>0</v>
      </c>
      <c r="H32" s="653">
        <f>IF('Formulario 1'!$D$11=8,IF($D32=$E32,LOOKUP($D32,'Planes de Estudio'!$C$9:$C$264,'Planes de Estudio'!H$9:H$264)*IF($F32="Idioma Extranjero (inglés)",'Formulario 1'!E$50,IF($F32="Idioma Extranjero (francés)",'Formulario 1'!E$51,H$14))*IF($B32="",1,IF($B32=1,2,IF($B32=2,1,IF($B32="si",1,0)))),""),IF($D32=$E32,LOOKUP($D32,'Planes de Estudio'!$C$9:$C$264,'Planes de Estudio'!H$9:H$264)*H$14*IF($B32="",1,IF($B32=1,2,IF($B32=2,1,IF($B32="si",1,0)))),""))</f>
        <v>0</v>
      </c>
      <c r="I32" s="653">
        <f>IF('Formulario 1'!$D$11=8,IF($D32=$E32,LOOKUP($D32,'Planes de Estudio'!$C$9:$C$264,'Planes de Estudio'!I$9:I$264)*IF($F32="Idioma Extranjero (inglés)",'Formulario 1'!F$50,IF($F32="Idioma Extranjero (francés)",'Formulario 1'!F$51,I$14))*IF($B32="",1,IF($B32=1,2,IF($B32=2,1,IF($B32="si",1,0)))),""),IF($D32=$E32,LOOKUP($D32,'Planes de Estudio'!$C$9:$C$264,'Planes de Estudio'!I$9:I$264)*I$14*IF($B32="",1,IF($B32=1,2,IF($B32=2,1,IF($B32="si",1,0)))),""))</f>
        <v>0</v>
      </c>
      <c r="J32" s="653">
        <f>IF($D32=$E32,LOOKUP($D32,'Planes de Estudio'!$C$9:$C$264,'Planes de Estudio'!J$9:J$264)*IF($F32="Idioma Extranjero (inglés)",'Formulario 1'!G$50,IF($F32="Idioma Extranjero (francés)",'Formulario 1'!G$51,IF($F32="Tecnología (1)",'Tecn-Dep'!G$11,J$14)))*IF($B32="",1,IF($B32=1,2,IF($B32=2,1,IF($B32="si",1,0)))),"")</f>
        <v>0</v>
      </c>
      <c r="K32" s="653">
        <f>IF($D32=$E32,LOOKUP($D32,'Planes de Estudio'!$C$9:$C$264,'Planes de Estudio'!K$9:K$264)*IF($F32="Idioma Extranjero (inglés)",'Formulario 1'!H$50,IF($F32="Idioma Extranjero (francés)",'Formulario 1'!H$51,IF($F32="Tecnología (1)",'Tecn-Dep'!H$11,K$14)))*IF($B32="",1,IF($B32=1,2,IF($B32=2,1,IF($B32="si",1,0)))),"")</f>
        <v>0</v>
      </c>
      <c r="L32" s="653">
        <f t="shared" si="1"/>
        <v>0</v>
      </c>
      <c r="M32" s="653">
        <f t="shared" ref="M32:M42" si="20">+IF(F32="","",IF(F32="x","",SUM(G32:L32)))</f>
        <v>0</v>
      </c>
      <c r="N32" s="653">
        <f t="shared" si="3"/>
        <v>0</v>
      </c>
      <c r="O32" s="654">
        <f t="shared" si="15"/>
        <v>0</v>
      </c>
      <c r="P32" s="525"/>
      <c r="Q32" s="161" t="str">
        <f t="shared" si="4"/>
        <v>Cuadro de Personal</v>
      </c>
      <c r="R32" s="1" t="s">
        <v>972</v>
      </c>
      <c r="S32" s="2">
        <v>13</v>
      </c>
      <c r="T32" s="2">
        <f t="shared" si="16"/>
        <v>11</v>
      </c>
      <c r="U32" s="2">
        <f t="shared" si="17"/>
        <v>13</v>
      </c>
      <c r="V32" s="2" t="str">
        <f>IF(F32="x","n.a.",IF(IF($D32=$E32,LOOKUP($D32,'Planes de Estudio'!$C$9:$C$264,'Planes de Estudio'!N$9:N$264),"")="CC","",IF(O32="","",IF(F32="Educación Cívica","Educación Cívica y Estudios Sociales",IF(F32="Estudios Sociales","",IF('Formulario 1'!$D$11=9,F32,IF(F32="Idioma Extranjero (francés)","",IF(F32="Idioma Extranjero (inglés)","",F32))))))))</f>
        <v>Educación Religiosa</v>
      </c>
      <c r="W32" s="185">
        <f>+IF($F32="Educación Cívica",G32+IF(LOOKUP("Estudios Sociales",$F$20:$F$44,$F$20:$F$44)="Estudios Sociales",LOOKUP("Estudios Sociales",$F$20:$F$44,G$20:G$44),0),IF($F32="Inglés",G32+IF(LOOKUP("Idioma Extranjero (inglés)",$F$20:$F$44,$F$20:$F$44)="Idioma Extranjero (inglés)",LOOKUP("Idioma Extranjero (inglés)",$F$20:$F$44,G$20:G$44),0),IF($F32="Francés",G32+IF(LOOKUP("Idioma Extranjero (francés)",$F$20:$F$44,$F$20:$F$44)="Idioma Extranjero (francés)",LOOKUP("Idioma Extranjero (francés)",$F$20:$F$44,G$20:G$44),0),G32)))</f>
        <v>0</v>
      </c>
      <c r="X32" s="185">
        <f t="shared" si="5"/>
        <v>0</v>
      </c>
      <c r="Y32" s="185">
        <f t="shared" si="5"/>
        <v>0</v>
      </c>
      <c r="Z32" s="185">
        <f t="shared" si="5"/>
        <v>0</v>
      </c>
      <c r="AA32" s="185">
        <f t="shared" si="5"/>
        <v>0</v>
      </c>
      <c r="AB32" s="211">
        <f t="shared" si="9"/>
        <v>0</v>
      </c>
      <c r="AC32" s="211">
        <f t="shared" si="10"/>
        <v>0</v>
      </c>
      <c r="AD32" s="185">
        <f t="shared" si="19"/>
        <v>0</v>
      </c>
      <c r="AE32" s="211">
        <f t="shared" si="11"/>
        <v>0</v>
      </c>
      <c r="AG32" s="1">
        <f>IF($D32=$E32,LOOKUP($D32,'Planes de Estudio'!$C$9:$C$264,'Planes de Estudio'!P$9:P$264),"")</f>
        <v>13</v>
      </c>
      <c r="AH32" s="167">
        <f>IF(OR(AG32=0,AG32=""),0,LOOKUP(AG32,TIE!$R$10:$R$33,TIE!$X$10:$X$33))</f>
        <v>0</v>
      </c>
      <c r="AI32" s="167">
        <f t="shared" si="12"/>
        <v>0</v>
      </c>
      <c r="AJ32" s="167">
        <f t="shared" si="13"/>
        <v>0</v>
      </c>
      <c r="AK32" s="167">
        <f t="shared" si="6"/>
        <v>0</v>
      </c>
      <c r="AL32" s="167">
        <f t="shared" si="14"/>
        <v>0</v>
      </c>
    </row>
    <row r="33" spans="2:38">
      <c r="B33" s="1" t="str">
        <f>+IF(F33="Educación Física",'Formulario 1'!$E$59,IF(F33="Informática Educativa",IF('Formulario 1'!$E$62=1,"Si","No"),""))</f>
        <v/>
      </c>
      <c r="C33" s="1" t="str">
        <f t="shared" si="7"/>
        <v>x</v>
      </c>
      <c r="D33" s="1">
        <f t="shared" si="8"/>
        <v>114</v>
      </c>
      <c r="E33" s="1">
        <f>+LOOKUP(D33,'Planes de Estudio'!$C$9:$C$264,'Planes de Estudio'!$C$9:$C$264)</f>
        <v>114</v>
      </c>
      <c r="F33" s="652" t="str">
        <f>IF($D33=$E33,LOOKUP($D33,'Planes de Estudio'!$C$9:$C$264,'Planes de Estudio'!F$9:F$264),"x")</f>
        <v>Español</v>
      </c>
      <c r="G33" s="653">
        <f>IF('Formulario 1'!$D$11=8,IF($D33=$E33,LOOKUP($D33,'Planes de Estudio'!$C$9:$C$264,'Planes de Estudio'!G$9:G$264)*IF($F33="Idioma Extranjero (inglés)",'Formulario 1'!D$50,IF($F33="Idioma Extranjero (francés)",'Formulario 1'!D$51,G$14))*IF($B33="",1,IF($B33=1,2,IF($B33=2,1,IF($B33="si",1,0)))),""),IF($D33=$E33,LOOKUP($D33,'Planes de Estudio'!$C$9:$C$264,'Planes de Estudio'!G$9:G$264)*G$14*IF($B33="",1,IF($B33=1,2,IF($B33=2,1,IF($B33="si",1,0)))),""))</f>
        <v>0</v>
      </c>
      <c r="H33" s="653">
        <f>IF('Formulario 1'!$D$11=8,IF($D33=$E33,LOOKUP($D33,'Planes de Estudio'!$C$9:$C$264,'Planes de Estudio'!H$9:H$264)*IF($F33="Idioma Extranjero (inglés)",'Formulario 1'!E$50,IF($F33="Idioma Extranjero (francés)",'Formulario 1'!E$51,H$14))*IF($B33="",1,IF($B33=1,2,IF($B33=2,1,IF($B33="si",1,0)))),""),IF($D33=$E33,LOOKUP($D33,'Planes de Estudio'!$C$9:$C$264,'Planes de Estudio'!H$9:H$264)*H$14*IF($B33="",1,IF($B33=1,2,IF($B33=2,1,IF($B33="si",1,0)))),""))</f>
        <v>0</v>
      </c>
      <c r="I33" s="653">
        <f>IF('Formulario 1'!$D$11=8,IF($D33=$E33,LOOKUP($D33,'Planes de Estudio'!$C$9:$C$264,'Planes de Estudio'!I$9:I$264)*IF($F33="Idioma Extranjero (inglés)",'Formulario 1'!F$50,IF($F33="Idioma Extranjero (francés)",'Formulario 1'!F$51,I$14))*IF($B33="",1,IF($B33=1,2,IF($B33=2,1,IF($B33="si",1,0)))),""),IF($D33=$E33,LOOKUP($D33,'Planes de Estudio'!$C$9:$C$264,'Planes de Estudio'!I$9:I$264)*I$14*IF($B33="",1,IF($B33=1,2,IF($B33=2,1,IF($B33="si",1,0)))),""))</f>
        <v>0</v>
      </c>
      <c r="J33" s="653">
        <f>IF($D33=$E33,LOOKUP($D33,'Planes de Estudio'!$C$9:$C$264,'Planes de Estudio'!J$9:J$264)*IF($F33="Idioma Extranjero (inglés)",'Formulario 1'!G$50,IF($F33="Idioma Extranjero (francés)",'Formulario 1'!G$51,IF($F33="Tecnología (1)",'Tecn-Dep'!G$11,J$14)))*IF($B33="",1,IF($B33=1,2,IF($B33=2,1,IF($B33="si",1,0)))),"")</f>
        <v>0</v>
      </c>
      <c r="K33" s="653">
        <f>IF($D33=$E33,LOOKUP($D33,'Planes de Estudio'!$C$9:$C$264,'Planes de Estudio'!K$9:K$264)*IF($F33="Idioma Extranjero (inglés)",'Formulario 1'!H$50,IF($F33="Idioma Extranjero (francés)",'Formulario 1'!H$51,IF($F33="Tecnología (1)",'Tecn-Dep'!H$11,K$14)))*IF($B33="",1,IF($B33=1,2,IF($B33=2,1,IF($B33="si",1,0)))),"")</f>
        <v>0</v>
      </c>
      <c r="L33" s="653">
        <f t="shared" si="1"/>
        <v>0</v>
      </c>
      <c r="M33" s="653">
        <f t="shared" si="20"/>
        <v>0</v>
      </c>
      <c r="N33" s="653">
        <f t="shared" si="3"/>
        <v>0</v>
      </c>
      <c r="O33" s="654">
        <f t="shared" si="15"/>
        <v>0</v>
      </c>
      <c r="P33" s="525"/>
      <c r="Q33" s="161" t="str">
        <f t="shared" si="4"/>
        <v>Cuadro de Personal</v>
      </c>
      <c r="R33" s="1" t="s">
        <v>973</v>
      </c>
      <c r="S33" s="2">
        <v>14</v>
      </c>
      <c r="T33" s="2">
        <f t="shared" si="16"/>
        <v>12</v>
      </c>
      <c r="U33" s="2">
        <f t="shared" si="17"/>
        <v>14</v>
      </c>
      <c r="V33" s="2" t="str">
        <f>IF(F33="x","n.a.",IF(IF($D33=$E33,LOOKUP($D33,'Planes de Estudio'!$C$9:$C$264,'Planes de Estudio'!N$9:N$264),"")="CC","",IF(O33="","",IF(F33="Educación Cívica","Educación Cívica y Estudios Sociales",IF(F33="Estudios Sociales","",IF('Formulario 1'!$D$11=9,F33,IF(F33="Idioma Extranjero (francés)","",IF(F33="Idioma Extranjero (inglés)","",F33))))))))</f>
        <v>Español</v>
      </c>
      <c r="W33" s="185">
        <f t="shared" si="18"/>
        <v>0</v>
      </c>
      <c r="X33" s="185">
        <f t="shared" si="5"/>
        <v>0</v>
      </c>
      <c r="Y33" s="185">
        <f t="shared" si="5"/>
        <v>0</v>
      </c>
      <c r="Z33" s="185">
        <f t="shared" si="5"/>
        <v>0</v>
      </c>
      <c r="AA33" s="185">
        <f t="shared" si="5"/>
        <v>0</v>
      </c>
      <c r="AB33" s="211">
        <f t="shared" si="9"/>
        <v>0</v>
      </c>
      <c r="AC33" s="211">
        <f t="shared" si="10"/>
        <v>0</v>
      </c>
      <c r="AD33" s="185">
        <f t="shared" si="19"/>
        <v>0</v>
      </c>
      <c r="AE33" s="211">
        <f t="shared" si="11"/>
        <v>0</v>
      </c>
      <c r="AG33" s="1">
        <f>IF($D33=$E33,LOOKUP($D33,'Planes de Estudio'!$C$9:$C$264,'Planes de Estudio'!P$9:P$264),"")</f>
        <v>14</v>
      </c>
      <c r="AH33" s="167">
        <f>IF(OR(AG33=0,AG33=""),0,LOOKUP(AG33,TIE!$R$10:$R$33,TIE!$X$10:$X$33))</f>
        <v>0</v>
      </c>
      <c r="AI33" s="167">
        <f t="shared" si="12"/>
        <v>0</v>
      </c>
      <c r="AJ33" s="167">
        <f t="shared" si="13"/>
        <v>0</v>
      </c>
      <c r="AK33" s="167">
        <f t="shared" si="6"/>
        <v>0</v>
      </c>
      <c r="AL33" s="167">
        <f t="shared" si="14"/>
        <v>0</v>
      </c>
    </row>
    <row r="34" spans="2:38">
      <c r="B34" s="1" t="str">
        <f>+IF(F34="Educación Física",'Formulario 1'!$E$59,IF(F34="Informática Educativa",IF('Formulario 1'!$E$62=1,"Si","No"),""))</f>
        <v/>
      </c>
      <c r="C34" s="1" t="str">
        <f t="shared" si="7"/>
        <v>x</v>
      </c>
      <c r="D34" s="1">
        <f t="shared" si="8"/>
        <v>115</v>
      </c>
      <c r="E34" s="1">
        <f>+LOOKUP(D34,'Planes de Estudio'!$C$9:$C$264,'Planes de Estudio'!$C$9:$C$264)</f>
        <v>115</v>
      </c>
      <c r="F34" s="652" t="str">
        <f>IF($D34=$E34,LOOKUP($D34,'Planes de Estudio'!$C$9:$C$264,'Planes de Estudio'!F$9:F$264),"x")</f>
        <v>Estudios Sociales</v>
      </c>
      <c r="G34" s="653">
        <f>IF('Formulario 1'!$D$11=8,IF($D34=$E34,LOOKUP($D34,'Planes de Estudio'!$C$9:$C$264,'Planes de Estudio'!G$9:G$264)*IF($F34="Idioma Extranjero (inglés)",'Formulario 1'!D$50,IF($F34="Idioma Extranjero (francés)",'Formulario 1'!D$51,G$14))*IF($B34="",1,IF($B34=1,2,IF($B34=2,1,IF($B34="si",1,0)))),""),IF($D34=$E34,LOOKUP($D34,'Planes de Estudio'!$C$9:$C$264,'Planes de Estudio'!G$9:G$264)*G$14*IF($B34="",1,IF($B34=1,2,IF($B34=2,1,IF($B34="si",1,0)))),""))</f>
        <v>0</v>
      </c>
      <c r="H34" s="653">
        <f>IF('Formulario 1'!$D$11=8,IF($D34=$E34,LOOKUP($D34,'Planes de Estudio'!$C$9:$C$264,'Planes de Estudio'!H$9:H$264)*IF($F34="Idioma Extranjero (inglés)",'Formulario 1'!E$50,IF($F34="Idioma Extranjero (francés)",'Formulario 1'!E$51,H$14))*IF($B34="",1,IF($B34=1,2,IF($B34=2,1,IF($B34="si",1,0)))),""),IF($D34=$E34,LOOKUP($D34,'Planes de Estudio'!$C$9:$C$264,'Planes de Estudio'!H$9:H$264)*H$14*IF($B34="",1,IF($B34=1,2,IF($B34=2,1,IF($B34="si",1,0)))),""))</f>
        <v>0</v>
      </c>
      <c r="I34" s="653">
        <f>IF('Formulario 1'!$D$11=8,IF($D34=$E34,LOOKUP($D34,'Planes de Estudio'!$C$9:$C$264,'Planes de Estudio'!I$9:I$264)*IF($F34="Idioma Extranjero (inglés)",'Formulario 1'!F$50,IF($F34="Idioma Extranjero (francés)",'Formulario 1'!F$51,I$14))*IF($B34="",1,IF($B34=1,2,IF($B34=2,1,IF($B34="si",1,0)))),""),IF($D34=$E34,LOOKUP($D34,'Planes de Estudio'!$C$9:$C$264,'Planes de Estudio'!I$9:I$264)*I$14*IF($B34="",1,IF($B34=1,2,IF($B34=2,1,IF($B34="si",1,0)))),""))</f>
        <v>0</v>
      </c>
      <c r="J34" s="653">
        <f>IF($D34=$E34,LOOKUP($D34,'Planes de Estudio'!$C$9:$C$264,'Planes de Estudio'!J$9:J$264)*IF($F34="Idioma Extranjero (inglés)",'Formulario 1'!G$50,IF($F34="Idioma Extranjero (francés)",'Formulario 1'!G$51,IF($F34="Tecnología (1)",'Tecn-Dep'!G$11,J$14)))*IF($B34="",1,IF($B34=1,2,IF($B34=2,1,IF($B34="si",1,0)))),"")</f>
        <v>0</v>
      </c>
      <c r="K34" s="653">
        <f>IF($D34=$E34,LOOKUP($D34,'Planes de Estudio'!$C$9:$C$264,'Planes de Estudio'!K$9:K$264)*IF($F34="Idioma Extranjero (inglés)",'Formulario 1'!H$50,IF($F34="Idioma Extranjero (francés)",'Formulario 1'!H$51,IF($F34="Tecnología (1)",'Tecn-Dep'!H$11,K$14)))*IF($B34="",1,IF($B34=1,2,IF($B34=2,1,IF($B34="si",1,0)))),"")</f>
        <v>0</v>
      </c>
      <c r="L34" s="653">
        <f t="shared" si="1"/>
        <v>0</v>
      </c>
      <c r="M34" s="653">
        <f t="shared" si="20"/>
        <v>0</v>
      </c>
      <c r="N34" s="653">
        <f t="shared" si="3"/>
        <v>0</v>
      </c>
      <c r="O34" s="654">
        <f t="shared" si="15"/>
        <v>0</v>
      </c>
      <c r="P34" s="525"/>
      <c r="Q34" s="161" t="str">
        <f t="shared" si="4"/>
        <v>n.a.</v>
      </c>
      <c r="R34" s="1" t="s">
        <v>974</v>
      </c>
      <c r="S34" s="2">
        <v>15</v>
      </c>
      <c r="T34" s="2">
        <f t="shared" si="16"/>
        <v>12</v>
      </c>
      <c r="U34" s="2" t="str">
        <f t="shared" si="17"/>
        <v/>
      </c>
      <c r="V34" s="2" t="str">
        <f>IF(F34="x","n.a.",IF(IF($D34=$E34,LOOKUP($D34,'Planes de Estudio'!$C$9:$C$264,'Planes de Estudio'!N$9:N$264),"")="CC","",IF(O34="","",IF(F34="Educación Cívica","Educación Cívica y Estudios Sociales",IF(F34="Estudios Sociales","",IF('Formulario 1'!$D$11=9,F34,IF(F34="Idioma Extranjero (francés)","",IF(F34="Idioma Extranjero (inglés)","",F34))))))))</f>
        <v/>
      </c>
      <c r="W34" s="185">
        <f t="shared" si="18"/>
        <v>0</v>
      </c>
      <c r="X34" s="185">
        <f t="shared" si="5"/>
        <v>0</v>
      </c>
      <c r="Y34" s="185">
        <f t="shared" si="5"/>
        <v>0</v>
      </c>
      <c r="Z34" s="185">
        <f t="shared" si="5"/>
        <v>0</v>
      </c>
      <c r="AA34" s="185">
        <f t="shared" si="5"/>
        <v>0</v>
      </c>
      <c r="AB34" s="211">
        <f t="shared" si="9"/>
        <v>0</v>
      </c>
      <c r="AC34" s="211">
        <f t="shared" si="10"/>
        <v>0</v>
      </c>
      <c r="AD34" s="185">
        <f t="shared" si="19"/>
        <v>0</v>
      </c>
      <c r="AE34" s="211">
        <f t="shared" si="11"/>
        <v>0</v>
      </c>
      <c r="AG34" s="1">
        <f>IF($D34=$E34,LOOKUP($D34,'Planes de Estudio'!$C$9:$C$264,'Planes de Estudio'!P$9:P$264),"")</f>
        <v>15</v>
      </c>
      <c r="AH34" s="167">
        <f>IF(OR(AG34=0,AG34=""),0,LOOKUP(AG34,TIE!$R$10:$R$33,TIE!$X$10:$X$33))</f>
        <v>0</v>
      </c>
      <c r="AI34" s="167">
        <f t="shared" si="12"/>
        <v>0</v>
      </c>
      <c r="AJ34" s="167">
        <f t="shared" si="13"/>
        <v>0</v>
      </c>
      <c r="AK34" s="167">
        <f t="shared" si="6"/>
        <v>0</v>
      </c>
      <c r="AL34" s="167">
        <f t="shared" si="14"/>
        <v>0</v>
      </c>
    </row>
    <row r="35" spans="2:38">
      <c r="B35" s="1" t="str">
        <f>+IF(F35="Educación Física",'Formulario 1'!$E$59,IF(F35="Informática Educativa",IF('Formulario 1'!$E$62=1,"Si","No"),""))</f>
        <v/>
      </c>
      <c r="C35" s="1" t="str">
        <f t="shared" si="7"/>
        <v/>
      </c>
      <c r="D35" s="1">
        <f t="shared" si="8"/>
        <v>116</v>
      </c>
      <c r="E35" s="1">
        <f>+LOOKUP(D35,'Planes de Estudio'!$C$9:$C$264,'Planes de Estudio'!$C$9:$C$264)</f>
        <v>116</v>
      </c>
      <c r="F35" s="652" t="str">
        <f>IF($D35=$E35,LOOKUP($D35,'Planes de Estudio'!$C$9:$C$264,'Planes de Estudio'!F$9:F$264),"x")</f>
        <v>Filosofía</v>
      </c>
      <c r="G35" s="653">
        <f>IF('Formulario 1'!$D$11=8,IF($D35=$E35,LOOKUP($D35,'Planes de Estudio'!$C$9:$C$264,'Planes de Estudio'!G$9:G$264)*IF($F35="Idioma Extranjero (inglés)",'Formulario 1'!D$50,IF($F35="Idioma Extranjero (francés)",'Formulario 1'!D$51,G$14))*IF($B35="",1,IF($B35=1,2,IF($B35=2,1,IF($B35="si",1,0)))),""),IF($D35=$E35,LOOKUP($D35,'Planes de Estudio'!$C$9:$C$264,'Planes de Estudio'!G$9:G$264)*G$14*IF($B35="",1,IF($B35=1,2,IF($B35=2,1,IF($B35="si",1,0)))),""))</f>
        <v>0</v>
      </c>
      <c r="H35" s="653">
        <f>IF('Formulario 1'!$D$11=8,IF($D35=$E35,LOOKUP($D35,'Planes de Estudio'!$C$9:$C$264,'Planes de Estudio'!H$9:H$264)*IF($F35="Idioma Extranjero (inglés)",'Formulario 1'!E$50,IF($F35="Idioma Extranjero (francés)",'Formulario 1'!E$51,H$14))*IF($B35="",1,IF($B35=1,2,IF($B35=2,1,IF($B35="si",1,0)))),""),IF($D35=$E35,LOOKUP($D35,'Planes de Estudio'!$C$9:$C$264,'Planes de Estudio'!H$9:H$264)*H$14*IF($B35="",1,IF($B35=1,2,IF($B35=2,1,IF($B35="si",1,0)))),""))</f>
        <v>0</v>
      </c>
      <c r="I35" s="653">
        <f>IF('Formulario 1'!$D$11=8,IF($D35=$E35,LOOKUP($D35,'Planes de Estudio'!$C$9:$C$264,'Planes de Estudio'!I$9:I$264)*IF($F35="Idioma Extranjero (inglés)",'Formulario 1'!F$50,IF($F35="Idioma Extranjero (francés)",'Formulario 1'!F$51,I$14))*IF($B35="",1,IF($B35=1,2,IF($B35=2,1,IF($B35="si",1,0)))),""),IF($D35=$E35,LOOKUP($D35,'Planes de Estudio'!$C$9:$C$264,'Planes de Estudio'!I$9:I$264)*I$14*IF($B35="",1,IF($B35=1,2,IF($B35=2,1,IF($B35="si",1,0)))),""))</f>
        <v>0</v>
      </c>
      <c r="J35" s="653">
        <f>IF($D35=$E35,LOOKUP($D35,'Planes de Estudio'!$C$9:$C$264,'Planes de Estudio'!J$9:J$264)*IF($F35="Idioma Extranjero (inglés)",'Formulario 1'!G$50,IF($F35="Idioma Extranjero (francés)",'Formulario 1'!G$51,IF($F35="Tecnología (1)",'Tecn-Dep'!G$11,J$14)))*IF($B35="",1,IF($B35=1,2,IF($B35=2,1,IF($B35="si",1,0)))),"")</f>
        <v>0</v>
      </c>
      <c r="K35" s="653">
        <f>IF($D35=$E35,LOOKUP($D35,'Planes de Estudio'!$C$9:$C$264,'Planes de Estudio'!K$9:K$264)*IF($F35="Idioma Extranjero (inglés)",'Formulario 1'!H$50,IF($F35="Idioma Extranjero (francés)",'Formulario 1'!H$51,IF($F35="Tecnología (1)",'Tecn-Dep'!H$11,K$14)))*IF($B35="",1,IF($B35=1,2,IF($B35=2,1,IF($B35="si",1,0)))),"")</f>
        <v>0</v>
      </c>
      <c r="L35" s="653">
        <f t="shared" si="1"/>
        <v>0</v>
      </c>
      <c r="M35" s="653">
        <f t="shared" si="20"/>
        <v>0</v>
      </c>
      <c r="N35" s="653">
        <f t="shared" si="3"/>
        <v>0</v>
      </c>
      <c r="O35" s="654">
        <f t="shared" ref="O35:O44" si="21">+IF(M35="","",IF(N35="",M35,M35+N35))</f>
        <v>0</v>
      </c>
      <c r="P35" s="525"/>
      <c r="Q35" s="161" t="str">
        <f t="shared" si="4"/>
        <v>Cuadro de Personal</v>
      </c>
      <c r="R35" s="1" t="s">
        <v>975</v>
      </c>
      <c r="S35" s="2">
        <v>16</v>
      </c>
      <c r="T35" s="2">
        <f t="shared" si="16"/>
        <v>13</v>
      </c>
      <c r="U35" s="2">
        <f t="shared" si="17"/>
        <v>16</v>
      </c>
      <c r="V35" s="2" t="str">
        <f>IF(F35="x","n.a.",IF(IF($D35=$E35,LOOKUP($D35,'Planes de Estudio'!$C$9:$C$264,'Planes de Estudio'!N$9:N$264),"")="CC","",IF(O35="","",IF(F35="Educación Cívica","Educación Cívica y Estudios Sociales",IF(F35="Estudios Sociales","",IF('Formulario 1'!$D$11=9,F35,IF(F35="Idioma Extranjero (francés)","",IF(F35="Idioma Extranjero (inglés)","",F35))))))))</f>
        <v>Filosofía</v>
      </c>
      <c r="W35" s="185">
        <f t="shared" si="18"/>
        <v>0</v>
      </c>
      <c r="X35" s="185">
        <f t="shared" si="5"/>
        <v>0</v>
      </c>
      <c r="Y35" s="185">
        <f t="shared" si="5"/>
        <v>0</v>
      </c>
      <c r="Z35" s="185">
        <f t="shared" si="5"/>
        <v>0</v>
      </c>
      <c r="AA35" s="185">
        <f t="shared" si="5"/>
        <v>0</v>
      </c>
      <c r="AB35" s="211">
        <f t="shared" si="9"/>
        <v>0</v>
      </c>
      <c r="AC35" s="211">
        <f t="shared" si="10"/>
        <v>0</v>
      </c>
      <c r="AD35" s="185">
        <f t="shared" si="19"/>
        <v>0</v>
      </c>
      <c r="AE35" s="211">
        <f t="shared" si="11"/>
        <v>0</v>
      </c>
      <c r="AG35" s="1">
        <f>IF($D35=$E35,LOOKUP($D35,'Planes de Estudio'!$C$9:$C$264,'Planes de Estudio'!P$9:P$264),"")</f>
        <v>16</v>
      </c>
      <c r="AH35" s="167">
        <f>IF(OR(AG35=0,AG35=""),0,LOOKUP(AG35,TIE!$R$10:$R$33,TIE!$X$10:$X$33))</f>
        <v>0</v>
      </c>
      <c r="AI35" s="167">
        <f t="shared" si="12"/>
        <v>0</v>
      </c>
      <c r="AJ35" s="167">
        <f t="shared" si="13"/>
        <v>0</v>
      </c>
      <c r="AK35" s="167">
        <f t="shared" si="6"/>
        <v>0</v>
      </c>
      <c r="AL35" s="167">
        <f t="shared" si="14"/>
        <v>0</v>
      </c>
    </row>
    <row r="36" spans="2:38">
      <c r="B36" s="1" t="str">
        <f>+IF(F36="Educación Física",'Formulario 1'!$E$59,IF(F36="Informática Educativa",IF('Formulario 1'!$E$62=1,"Si","No"),""))</f>
        <v/>
      </c>
      <c r="C36" s="1" t="str">
        <f t="shared" si="7"/>
        <v/>
      </c>
      <c r="D36" s="1">
        <f t="shared" si="8"/>
        <v>117</v>
      </c>
      <c r="E36" s="1">
        <f>+LOOKUP(D36,'Planes de Estudio'!$C$9:$C$264,'Planes de Estudio'!$C$9:$C$264)</f>
        <v>117</v>
      </c>
      <c r="F36" s="652" t="str">
        <f>IF($D36=$E36,LOOKUP($D36,'Planes de Estudio'!$C$9:$C$264,'Planes de Estudio'!F$9:F$264),"x")</f>
        <v>Fortalecimiento de áreas específicas</v>
      </c>
      <c r="G36" s="653">
        <f>IF('Formulario 1'!$D$11=8,IF($D36=$E36,LOOKUP($D36,'Planes de Estudio'!$C$9:$C$264,'Planes de Estudio'!G$9:G$264)*IF($F36="Idioma Extranjero (inglés)",'Formulario 1'!D$50,IF($F36="Idioma Extranjero (francés)",'Formulario 1'!D$51,G$14))*IF('Formulario 1'!$D$11=9,2,1)*IF($B36="",1,IF($B36=1,2,IF($B36=2,1,IF($B36="si",1,0)))),""),IF($D36=$E36,LOOKUP($D36,'Planes de Estudio'!$C$9:$C$264,'Planes de Estudio'!G$9:G$264)*G$14*IF('Formulario 1'!$D$11=9,2,1)*IF($B36="",1,IF($B36=1,2,IF($B36=2,1,IF($B36="si",1,0)))),""))</f>
        <v>0</v>
      </c>
      <c r="H36" s="653">
        <f>IF('Formulario 1'!$D$11=8,IF($D36=$E36,LOOKUP($D36,'Planes de Estudio'!$C$9:$C$264,'Planes de Estudio'!H$9:H$264)*IF($F36="Idioma Extranjero (inglés)",'Formulario 1'!E$50,IF($F36="Idioma Extranjero (francés)",'Formulario 1'!E$51,H$14))*IF('Formulario 1'!$D$11=9,2,1)*IF($B36="",1,IF($B36=1,2,IF($B36=2,1,IF($B36="si",1,0)))),""),IF($D36=$E36,LOOKUP($D36,'Planes de Estudio'!$C$9:$C$264,'Planes de Estudio'!H$9:H$264)*H$14*IF('Formulario 1'!$D$11=9,2,1)*IF($B36="",1,IF($B36=1,2,IF($B36=2,1,IF($B36="si",1,0)))),""))</f>
        <v>0</v>
      </c>
      <c r="I36" s="653">
        <f>IF('Formulario 1'!$D$11=8,IF($D36=$E36,LOOKUP($D36,'Planes de Estudio'!$C$9:$C$264,'Planes de Estudio'!I$9:I$264)*IF($F36="Idioma Extranjero (inglés)",'Formulario 1'!F$50,IF($F36="Idioma Extranjero (francés)",'Formulario 1'!F$51,I$14))*IF('Formulario 1'!$D$11=9,2,1)*IF($B36="",1,IF($B36=1,2,IF($B36=2,1,IF($B36="si",1,0)))),""),IF($D36=$E36,LOOKUP($D36,'Planes de Estudio'!$C$9:$C$264,'Planes de Estudio'!I$9:I$264)*I$14*IF('Formulario 1'!$D$11=9,2,1)*IF($B36="",1,IF($B36=1,2,IF($B36=2,1,IF($B36="si",1,0)))),""))</f>
        <v>0</v>
      </c>
      <c r="J36" s="653">
        <f>IF($D36=$E36,LOOKUP($D36,'Planes de Estudio'!$C$9:$C$264,'Planes de Estudio'!J$9:J$264)*IF($F36="Idioma Extranjero (inglés)",'Formulario 1'!G$50,IF($F36="Idioma Extranjero (francés)",'Formulario 1'!G$51,IF($F36="Tecnología (1)",'Tecn-Dep'!G$11,J$14)))*IF($B36="",1,IF($B36=1,2,IF($B36=2,1,IF($B36="si",1,0)))),"")</f>
        <v>0</v>
      </c>
      <c r="K36" s="653">
        <f>IF($D36=$E36,LOOKUP($D36,'Planes de Estudio'!$C$9:$C$264,'Planes de Estudio'!K$9:K$264)*IF($F36="Idioma Extranjero (inglés)",'Formulario 1'!H$50,IF($F36="Idioma Extranjero (francés)",'Formulario 1'!H$51,IF($F36="Tecnología (1)",'Tecn-Dep'!H$11,K$14)))*IF($B36="",1,IF($B36=1,2,IF($B36=2,1,IF($B36="si",1,0)))),"")</f>
        <v>0</v>
      </c>
      <c r="L36" s="653">
        <f t="shared" si="1"/>
        <v>0</v>
      </c>
      <c r="M36" s="653">
        <f t="shared" si="20"/>
        <v>0</v>
      </c>
      <c r="N36" s="653">
        <f t="shared" si="3"/>
        <v>0</v>
      </c>
      <c r="O36" s="654">
        <f t="shared" si="21"/>
        <v>0</v>
      </c>
      <c r="P36" s="525"/>
      <c r="Q36" s="161" t="str">
        <f t="shared" si="4"/>
        <v>n.a.</v>
      </c>
      <c r="R36" s="1" t="s">
        <v>976</v>
      </c>
      <c r="S36" s="2">
        <v>17</v>
      </c>
      <c r="T36" s="2">
        <f t="shared" si="16"/>
        <v>13</v>
      </c>
      <c r="U36" s="2" t="str">
        <f t="shared" si="17"/>
        <v/>
      </c>
      <c r="V36" s="2" t="str">
        <f>IF(F36="x","n.a.",IF(IF($D36=$E36,LOOKUP($D36,'Planes de Estudio'!$C$9:$C$264,'Planes de Estudio'!N$9:N$264),"")="CC","",IF(O36="","",IF(F36="Educación Cívica","Educación Cívica y Estudios Sociales",IF(F36="Estudios Sociales","",IF('Formulario 1'!$D$11=9,F36,IF(F36="Idioma Extranjero (francés)","",IF(F36="Idioma Extranjero (inglés)","",F36))))))))</f>
        <v/>
      </c>
      <c r="W36" s="185">
        <f t="shared" si="18"/>
        <v>0</v>
      </c>
      <c r="X36" s="185">
        <f t="shared" ref="X36:X44" si="22">+IF($F36="Educación Cívica",H36+IF(LOOKUP("Estudios Sociales",$F$20:$F$44,$F$20:$F$44)="Estudios Sociales",LOOKUP("Estudios Sociales",$F$20:$F$44,H$20:H$44),0),IF($F36="Inglés",H36+IF(LOOKUP("Idioma Extranjero (inglés)",$F$20:$F$44,$F$20:$F$44)="Idioma Extranjero (inglés)",LOOKUP("Idioma Extranjero (inglés)",$F$20:$F$44,H$20:H$44),0),IF($F36="Francés",H36+IF(LOOKUP("Idioma Extranjero (francés)",$F$20:$F$44,$F$20:$F$44)="Idioma Extranjero (francés)",LOOKUP("Idioma Extranjero (francés)",$F$20:$F$44,H$20:H$44),0),H36)))</f>
        <v>0</v>
      </c>
      <c r="Y36" s="185">
        <f t="shared" ref="Y36:Y44" si="23">+IF($F36="Educación Cívica",I36+IF(LOOKUP("Estudios Sociales",$F$20:$F$44,$F$20:$F$44)="Estudios Sociales",LOOKUP("Estudios Sociales",$F$20:$F$44,I$20:I$44),0),IF($F36="Inglés",I36+IF(LOOKUP("Idioma Extranjero (inglés)",$F$20:$F$44,$F$20:$F$44)="Idioma Extranjero (inglés)",LOOKUP("Idioma Extranjero (inglés)",$F$20:$F$44,I$20:I$44),0),IF($F36="Francés",I36+IF(LOOKUP("Idioma Extranjero (francés)",$F$20:$F$44,$F$20:$F$44)="Idioma Extranjero (francés)",LOOKUP("Idioma Extranjero (francés)",$F$20:$F$44,I$20:I$44),0),I36)))</f>
        <v>0</v>
      </c>
      <c r="Z36" s="185">
        <f>+IF($F36="Educación Cívica",J36+IF(LOOKUP("Estudios Sociales",$F$20:$F$44,$F$20:$F$44)="Estudios Sociales",LOOKUP("Estudios Sociales",$F$20:$F$44,J$20:J$44),0),IF($F36="Inglés",J36+IF(LOOKUP("Idioma Extranjero (inglés)",$F$20:$F$44,$F$20:$F$44)="Idioma Extranjero (inglés)",LOOKUP("Idioma Extranjero (inglés)",$F$20:$F$44,J$20:J$44),0),IF($F36="Francés",J36+IF(LOOKUP("Idioma Extranjero (francés)",$F$20:$F$44,$F$20:$F$44)="Idioma Extranjero (francés)",LOOKUP("Idioma Extranjero (francés)",$F$20:$F$44,J$20:J$44),0),J36)))</f>
        <v>0</v>
      </c>
      <c r="AA36" s="185">
        <f t="shared" ref="AA36:AA44" si="24">+IF($F36="Educación Cívica",K36+IF(LOOKUP("Estudios Sociales",$F$20:$F$44,$F$20:$F$44)="Estudios Sociales",LOOKUP("Estudios Sociales",$F$20:$F$44,K$20:K$44),0),IF($F36="Inglés",K36+IF(LOOKUP("Idioma Extranjero (inglés)",$F$20:$F$44,$F$20:$F$44)="Idioma Extranjero (inglés)",LOOKUP("Idioma Extranjero (inglés)",$F$20:$F$44,K$20:K$44),0),IF($F36="Francés",K36+IF(LOOKUP("Idioma Extranjero (francés)",$F$20:$F$44,$F$20:$F$44)="Idioma Extranjero (francés)",LOOKUP("Idioma Extranjero (francés)",$F$20:$F$44,K$20:K$44),0),K36)))</f>
        <v>0</v>
      </c>
      <c r="AB36" s="211">
        <f t="shared" si="9"/>
        <v>0</v>
      </c>
      <c r="AC36" s="211">
        <f t="shared" si="10"/>
        <v>0</v>
      </c>
      <c r="AD36" s="185">
        <f t="shared" si="19"/>
        <v>0</v>
      </c>
      <c r="AE36" s="211">
        <f t="shared" si="11"/>
        <v>0</v>
      </c>
      <c r="AG36" s="1">
        <f>IF($D36=$E36,LOOKUP($D36,'Planes de Estudio'!$C$9:$C$264,'Planes de Estudio'!P$9:P$264),"")</f>
        <v>17</v>
      </c>
      <c r="AH36" s="167">
        <f>IF(OR(AG36=0,AG36=""),0,LOOKUP(AG36,TIE!$R$10:$R$33,TIE!$X$10:$X$33))</f>
        <v>0</v>
      </c>
      <c r="AI36" s="167">
        <f t="shared" si="12"/>
        <v>0</v>
      </c>
      <c r="AJ36" s="167">
        <f t="shared" si="13"/>
        <v>0</v>
      </c>
      <c r="AK36" s="167">
        <f t="shared" si="6"/>
        <v>0</v>
      </c>
      <c r="AL36" s="167">
        <f t="shared" si="14"/>
        <v>0</v>
      </c>
    </row>
    <row r="37" spans="2:38">
      <c r="B37" s="1" t="str">
        <f>+IF(F37="Educación Física",'Formulario 1'!$E$59,IF(F37="Informática Educativa",IF('Formulario 1'!$E$62=1,"Si","No"),""))</f>
        <v/>
      </c>
      <c r="C37" s="1" t="str">
        <f t="shared" si="7"/>
        <v>x</v>
      </c>
      <c r="D37" s="1">
        <f t="shared" si="8"/>
        <v>118</v>
      </c>
      <c r="E37" s="1">
        <f>+LOOKUP(D37,'Planes de Estudio'!$C$9:$C$264,'Planes de Estudio'!$C$9:$C$264)</f>
        <v>118</v>
      </c>
      <c r="F37" s="652" t="str">
        <f>IF($D37=$E37,LOOKUP($D37,'Planes de Estudio'!$C$9:$C$264,'Planes de Estudio'!F$9:F$264),"x")</f>
        <v>Francés</v>
      </c>
      <c r="G37" s="653">
        <f>IF('Formulario 1'!$D$11=8,IF($D37=$E37,LOOKUP($D37,'Planes de Estudio'!$C$9:$C$264,'Planes de Estudio'!G$9:G$264)*IF($F37="Idioma Extranjero (inglés)",'Formulario 1'!D$50,IF($F37="Idioma Extranjero (francés)",'Formulario 1'!D$51,G$14))*IF('Formulario 1'!$D$11=9,2,1)*IF($B37="",1,IF($B37=1,2,IF($B37=2,1,IF($B37="si",1,0)))),0),IF($D37=$E37,LOOKUP($D37,'Planes de Estudio'!$C$9:$C$264,'Planes de Estudio'!G$9:G$264)*G$14*IF('Formulario 1'!$D$11=9,1,1)*IF($B37="",1,IF($B37=1,2,IF($B37=2,1,IF($B37="si",1,0)))),0))</f>
        <v>0</v>
      </c>
      <c r="H37" s="653">
        <f>IF('Formulario 1'!$D$11=8,IF($D37=$E37,LOOKUP($D37,'Planes de Estudio'!$C$9:$C$264,'Planes de Estudio'!H$9:H$264)*IF($F37="Idioma Extranjero (inglés)",'Formulario 1'!E$50,IF($F37="Idioma Extranjero (francés)",'Formulario 1'!E$51,H$14))*IF('Formulario 1'!$D$11=9,2,1)*IF($B37="",1,IF($B37=1,2,IF($B37=2,1,IF($B37="si",1,0)))),0),IF($D37=$E37,LOOKUP($D37,'Planes de Estudio'!$C$9:$C$264,'Planes de Estudio'!H$9:H$264)*H$14*IF('Formulario 1'!$D$11=9,1,1)*IF($B37="",1,IF($B37=1,2,IF($B37=2,1,IF($B37="si",1,0)))),0))</f>
        <v>0</v>
      </c>
      <c r="I37" s="653">
        <f>IF('Formulario 1'!$D$11=8,IF($D37=$E37,LOOKUP($D37,'Planes de Estudio'!$C$9:$C$264,'Planes de Estudio'!I$9:I$264)*IF($F37="Idioma Extranjero (inglés)",'Formulario 1'!F$50,IF($F37="Idioma Extranjero (francés)",'Formulario 1'!F$51,I$14))*IF('Formulario 1'!$D$11=9,2,1)*IF($B37="",1,IF($B37=1,2,IF($B37=2,1,IF($B37="si",1,0)))),0),IF($D37=$E37,LOOKUP($D37,'Planes de Estudio'!$C$9:$C$264,'Planes de Estudio'!I$9:I$264)*I$14*IF('Formulario 1'!$D$11=9,1,1)*IF($B37="",1,IF($B37=1,2,IF($B37=2,1,IF($B37="si",1,0)))),0))</f>
        <v>0</v>
      </c>
      <c r="J37" s="653">
        <f>IF($D37=$E37,LOOKUP($D37,'Planes de Estudio'!$C$9:$C$264,'Planes de Estudio'!J$9:J$264)*IF($F37="Idioma Extranjero (inglés)",'Formulario 1'!G$50,IF($F37="Idioma Extranjero (francés)",'Formulario 1'!G$51,IF($F37="Tecnología (1)",'Tecn-Dep'!G$11,IF('Formulario 1'!$D$11=7,'Tecn-Dep'!G$11,J$14))))*IF('Formulario 1'!$D$11=9,2,1)*IF($B37="",1,IF($B37=1,2,IF($B37=2,1,IF($B37="si",1,0)))),"")</f>
        <v>0</v>
      </c>
      <c r="K37" s="653">
        <f>IF($D37=$E37,LOOKUP($D37,'Planes de Estudio'!$C$9:$C$264,'Planes de Estudio'!K$9:K$264)*IF($F37="Idioma Extranjero (inglés)",'Formulario 1'!H$50,IF($F37="Idioma Extranjero (francés)",'Formulario 1'!H$51,IF($F37="Tecnología (1)",'Tecn-Dep'!H$11,IF('Formulario 1'!$D$11=7,'Tecn-Dep'!H$11,K$14))))*IF('Formulario 1'!$D$11=9,2,1)*IF($B37="",1,IF($B37=1,2,IF($B37=2,1,IF($B37="si",1,0)))),"")</f>
        <v>0</v>
      </c>
      <c r="L37" s="653">
        <f t="shared" si="1"/>
        <v>0</v>
      </c>
      <c r="M37" s="653">
        <f>+IF(F37="","",IF(F37="x","",SUM(G37:L37)))</f>
        <v>0</v>
      </c>
      <c r="N37" s="653">
        <f t="shared" si="3"/>
        <v>0</v>
      </c>
      <c r="O37" s="654">
        <f t="shared" si="21"/>
        <v>0</v>
      </c>
      <c r="P37" s="525"/>
      <c r="Q37" s="161" t="str">
        <f t="shared" si="4"/>
        <v>Cuadro de Personal</v>
      </c>
      <c r="R37" s="1" t="s">
        <v>977</v>
      </c>
      <c r="S37" s="2">
        <v>18</v>
      </c>
      <c r="T37" s="2">
        <f>+IF(V37="",T36,T36+1)</f>
        <v>14</v>
      </c>
      <c r="U37" s="2">
        <f t="shared" si="17"/>
        <v>18</v>
      </c>
      <c r="V37" s="2" t="str">
        <f>IF(F37="x","n.a.",IF(IF($D37=$E37,LOOKUP($D37,'Planes de Estudio'!$C$9:$C$264,'Planes de Estudio'!N$9:N$264),"")="CC","",IF(O37="","",IF(F37="Educación Cívica","Educación Cívica y Estudios Sociales",IF(F37="Estudios Sociales","",IF('Formulario 1'!$D$11=9,F37,IF(F37="Idioma Extranjero (francés)","",IF(F37="Idioma Extranjero (inglés)","",F37))))))))</f>
        <v>Francés</v>
      </c>
      <c r="W37" s="185">
        <f>+IF($F37="Educación Cívica",G37+IF(LOOKUP("Estudios Sociales",$F$20:$F$44,$F$20:$F$44)="Estudios Sociales",LOOKUP("Estudios Sociales",$F$20:$F$44,G$20:G$44),0),IF($F37="Inglés",G37+IF(LOOKUP("Idioma Extranjero (inglés)",$F$20:$F$44,$F$20:$F$44)="Idioma Extranjero (inglés)",LOOKUP("Idioma Extranjero (inglés)",$F$20:$F$44,G$20:G$44),0),IF($F37="Francés",G37+IF(LOOKUP("Idioma Extranjero (francés)",$F$20:$F$44,$F$20:$F$44)="Idioma Extranjero (francés)",LOOKUP("Idioma Extranjero (francés)",$F$20:$F$44,G$20:G$44),0),G37)))</f>
        <v>0</v>
      </c>
      <c r="X37" s="185">
        <f t="shared" si="22"/>
        <v>0</v>
      </c>
      <c r="Y37" s="185">
        <f t="shared" si="23"/>
        <v>0</v>
      </c>
      <c r="Z37" s="185">
        <f t="shared" ref="Z37:Z44" si="25">+IF($F37="Educación Cívica",J37+IF(LOOKUP("Estudios Sociales",$F$20:$F$44,$F$20:$F$44)="Estudios Sociales",LOOKUP("Estudios Sociales",$F$20:$F$44,J$20:J$44),0),IF($F37="Inglés",J37+IF(LOOKUP("Idioma Extranjero (inglés)",$F$20:$F$44,$F$20:$F$44)="Idioma Extranjero (inglés)",LOOKUP("Idioma Extranjero (inglés)",$F$20:$F$44,J$20:J$44),0),IF($F37="Francés",J37+IF(LOOKUP("Idioma Extranjero (francés)",$F$20:$F$44,$F$20:$F$44)="Idioma Extranjero (francés)",LOOKUP("Idioma Extranjero (francés)",$F$20:$F$44,J$20:J$44),0),J37)))</f>
        <v>0</v>
      </c>
      <c r="AA37" s="185">
        <f t="shared" si="24"/>
        <v>0</v>
      </c>
      <c r="AB37" s="211">
        <f t="shared" si="9"/>
        <v>0</v>
      </c>
      <c r="AC37" s="211">
        <f t="shared" si="10"/>
        <v>0</v>
      </c>
      <c r="AD37" s="185">
        <f t="shared" si="19"/>
        <v>0</v>
      </c>
      <c r="AE37" s="211">
        <f t="shared" si="11"/>
        <v>0</v>
      </c>
      <c r="AG37" s="1">
        <f>IF($D37=$E37,LOOKUP($D37,'Planes de Estudio'!$C$9:$C$264,'Planes de Estudio'!P$9:P$264),"")</f>
        <v>18</v>
      </c>
      <c r="AH37" s="167">
        <f>IF(OR(AG37=0,AG37=""),0,LOOKUP(AG37,TIE!$R$10:$R$33,TIE!$X$10:$X$33))</f>
        <v>0</v>
      </c>
      <c r="AI37" s="167">
        <f t="shared" si="12"/>
        <v>0</v>
      </c>
      <c r="AJ37" s="167">
        <f t="shared" si="13"/>
        <v>0</v>
      </c>
      <c r="AK37" s="167">
        <f>+IF(AG37=18,AJ37+LOOKUP(19,$AG$20:$AG$45,$AJ$20:$AJ$45),IF(AG37=19,0,AJ37))</f>
        <v>0</v>
      </c>
      <c r="AL37" s="167">
        <f t="shared" si="14"/>
        <v>0</v>
      </c>
    </row>
    <row r="38" spans="2:38">
      <c r="B38" s="1" t="str">
        <f>+IF(F38="Educación Física",'Formulario 1'!$E$59,IF(F38="Informática Educativa",IF('Formulario 1'!$E$62=1,"Si","No"),""))</f>
        <v/>
      </c>
      <c r="C38" s="1" t="str">
        <f t="shared" si="7"/>
        <v/>
      </c>
      <c r="D38" s="1">
        <f t="shared" si="8"/>
        <v>119</v>
      </c>
      <c r="E38" s="1">
        <f>+LOOKUP(D38,'Planes de Estudio'!$C$9:$C$264,'Planes de Estudio'!$C$9:$C$264)</f>
        <v>119</v>
      </c>
      <c r="F38" s="652" t="str">
        <f>IF($D38=$E38,LOOKUP($D38,'Planes de Estudio'!$C$9:$C$264,'Planes de Estudio'!F$9:F$264),"x")</f>
        <v>Idioma Extranjero (francés)</v>
      </c>
      <c r="G38" s="653">
        <f>IF('Formulario 1'!$D$11=8,IF($D38=$E38,LOOKUP($D38,'Planes de Estudio'!$C$9:$C$264,'Planes de Estudio'!G$9:G$264)*IF($F38="Idioma Extranjero (inglés)",'Formulario 1'!D$50,IF($F38="Idioma Extranjero (francés)",'Formulario 1'!D$51,G$14))*IF('Formulario 1'!$D$11=9,2,1)*IF($B38="",1,IF($B38=1,2,IF($B38=2,1,IF($B38="si",1,0)))),0),IF($D38=$E38,LOOKUP($D38,'Planes de Estudio'!$C$9:$C$264,'Planes de Estudio'!G$9:G$264)*G$14*IF('Formulario 1'!$D$11=9,2,1)*IF($B38="",1,IF($B38=1,2,IF($B38=2,1,IF($B38="si",1,0)))),0))</f>
        <v>0</v>
      </c>
      <c r="H38" s="653">
        <f>IF('Formulario 1'!$D$11=8,IF($D38=$E38,LOOKUP($D38,'Planes de Estudio'!$C$9:$C$264,'Planes de Estudio'!H$9:H$264)*IF($F38="Idioma Extranjero (inglés)",'Formulario 1'!E$50,IF($F38="Idioma Extranjero (francés)",'Formulario 1'!E$51,H$14))*IF('Formulario 1'!$D$11=9,2,1)*IF($B38="",1,IF($B38=1,2,IF($B38=2,1,IF($B38="si",1,0)))),0),IF($D38=$E38,LOOKUP($D38,'Planes de Estudio'!$C$9:$C$264,'Planes de Estudio'!H$9:H$264)*H$14*IF('Formulario 1'!$D$11=9,2,1)*IF($B38="",1,IF($B38=1,2,IF($B38=2,1,IF($B38="si",1,0)))),0))</f>
        <v>0</v>
      </c>
      <c r="I38" s="653">
        <f>IF('Formulario 1'!$D$11=8,IF($D38=$E38,LOOKUP($D38,'Planes de Estudio'!$C$9:$C$264,'Planes de Estudio'!I$9:I$264)*IF($F38="Idioma Extranjero (inglés)",'Formulario 1'!F$50,IF($F38="Idioma Extranjero (francés)",'Formulario 1'!F$51,I$14))*IF('Formulario 1'!$D$11=9,2,1)*IF($B38="",1,IF($B38=1,2,IF($B38=2,1,IF($B38="si",1,0)))),0),IF($D38=$E38,LOOKUP($D38,'Planes de Estudio'!$C$9:$C$264,'Planes de Estudio'!I$9:I$264)*I$14*IF('Formulario 1'!$D$11=9,2,1)*IF($B38="",1,IF($B38=1,2,IF($B38=2,1,IF($B38="si",1,0)))),0))</f>
        <v>0</v>
      </c>
      <c r="J38" s="653">
        <f>IF($D38=$E38,LOOKUP($D38,'Planes de Estudio'!$C$9:$C$264,'Planes de Estudio'!J$9:J$264)*IF($F38="Idioma Extranjero (inglés)",'Formulario 1'!G$50,IF($F38="Idioma Extranjero (francés)",'Formulario 1'!G$51,IF($F38="Tecnología (1)",'Tecn-Dep'!G$11,IF('Formulario 1'!$D$11=7,'Tecn-Dep'!G$11,J$14))))*IF('Formulario 1'!D11=9,2,1)*IF($B38="",1,IF($B38=1,2,IF($B38=2,1,IF($B38="si",1,0)))),"")</f>
        <v>0</v>
      </c>
      <c r="K38" s="653">
        <f>IF($D38=$E38,LOOKUP($D38,'Planes de Estudio'!$C$9:$C$264,'Planes de Estudio'!K$9:K$264)*IF($F38="Idioma Extranjero (inglés)",'Formulario 1'!H$50,IF($F38="Idioma Extranjero (francés)",'Formulario 1'!H$51,IF($F38="Tecnología (1)",'Tecn-Dep'!H$11,IF('Formulario 1'!$D$11=7,'Tecn-Dep'!H$11,K$14))))*IF('Formulario 1'!D11=9,2,1)*IF($B38="",1,IF($B38=1,2,IF($B38=2,1,IF($B38="si",1,0)))),"")</f>
        <v>0</v>
      </c>
      <c r="L38" s="653">
        <f t="shared" si="1"/>
        <v>0</v>
      </c>
      <c r="M38" s="653">
        <f t="shared" si="20"/>
        <v>0</v>
      </c>
      <c r="N38" s="653">
        <f t="shared" si="3"/>
        <v>0</v>
      </c>
      <c r="O38" s="654">
        <f t="shared" si="21"/>
        <v>0</v>
      </c>
      <c r="P38" s="525"/>
      <c r="Q38" s="161" t="str">
        <f t="shared" si="4"/>
        <v>n.a.</v>
      </c>
      <c r="R38" s="1" t="s">
        <v>978</v>
      </c>
      <c r="S38" s="2">
        <v>19</v>
      </c>
      <c r="T38" s="2">
        <f t="shared" si="16"/>
        <v>14</v>
      </c>
      <c r="U38" s="2" t="str">
        <f t="shared" si="17"/>
        <v/>
      </c>
      <c r="V38" s="2" t="str">
        <f>IF(F38="x","n.a.",IF(IF($D38=$E38,LOOKUP($D38,'Planes de Estudio'!$C$9:$C$264,'Planes de Estudio'!N$9:N$264),"")="CC","",IF(O38="","",IF(F38="Educación Cívica","Educación Cívica y Estudios Sociales",IF(F38="Estudios Sociales","",IF('Formulario 1'!$D$11=9,F38,IF(F38="Idioma Extranjero (francés)","",IF(F38="Idioma Extranjero (inglés)","",F38))))))))</f>
        <v/>
      </c>
      <c r="W38" s="185">
        <f>+IF($F38="Educación Cívica",G38+IF(LOOKUP("Estudios Sociales",$F$20:$F$44,$F$20:$F$44)="Estudios Sociales",LOOKUP("Estudios Sociales",$F$20:$F$44,G$20:G$44),0),IF($F38="Inglés",G38+IF(LOOKUP("Idioma Extranjero (inglés)",$F$20:$F$44,$F$20:$F$44)="Idioma Extranjero (inglés)",LOOKUP("Idioma Extranjero (inglés)",$F$20:$F$44,G$20:G$44),0),IF($F38="Francés",G38+IF(LOOKUP("Idioma Extranjero (francés)",$F$20:$F$44,$F$20:$F$44)="Idioma Extranjero (francés)",LOOKUP("Idioma Extranjero (francés)",$F$20:$F$44,G$20:G$44),0),G38)))</f>
        <v>0</v>
      </c>
      <c r="X38" s="185">
        <f t="shared" si="22"/>
        <v>0</v>
      </c>
      <c r="Y38" s="185">
        <f t="shared" si="23"/>
        <v>0</v>
      </c>
      <c r="Z38" s="185">
        <f t="shared" si="25"/>
        <v>0</v>
      </c>
      <c r="AA38" s="185">
        <f t="shared" si="24"/>
        <v>0</v>
      </c>
      <c r="AB38" s="211">
        <f t="shared" si="9"/>
        <v>0</v>
      </c>
      <c r="AC38" s="211">
        <f t="shared" si="10"/>
        <v>0</v>
      </c>
      <c r="AD38" s="185">
        <f t="shared" si="19"/>
        <v>0</v>
      </c>
      <c r="AE38" s="211">
        <f t="shared" si="11"/>
        <v>0</v>
      </c>
      <c r="AG38" s="1">
        <f>IF($D38=$E38,LOOKUP($D38,'Planes de Estudio'!$C$9:$C$264,'Planes de Estudio'!P$9:P$264),"")</f>
        <v>19</v>
      </c>
      <c r="AH38" s="167">
        <f>IF(OR(AG38=0,AG38=""),0,LOOKUP(AG38,TIE!$R$10:$R$33,TIE!$X$10:$X$33))</f>
        <v>0</v>
      </c>
      <c r="AI38" s="167">
        <f t="shared" si="12"/>
        <v>0</v>
      </c>
      <c r="AJ38" s="167">
        <f t="shared" si="13"/>
        <v>0</v>
      </c>
      <c r="AK38" s="167">
        <f t="shared" ref="AK38:AK40" si="26">+IF(AG38=18,AJ38+LOOKUP(19,$AG$20:$AG$45,$AJ$20:$AJ$45),IF(AG38=19,0,AJ38))</f>
        <v>0</v>
      </c>
      <c r="AL38" s="167">
        <f t="shared" si="14"/>
        <v>0</v>
      </c>
    </row>
    <row r="39" spans="2:38">
      <c r="B39" s="1" t="str">
        <f>+IF(F39="Educación Física",'Formulario 1'!$E$59,IF(F39="Informática Educativa",IF('Formulario 1'!$E$62=1,"Si","No"),""))</f>
        <v/>
      </c>
      <c r="C39" s="1" t="str">
        <f t="shared" si="7"/>
        <v/>
      </c>
      <c r="D39" s="1">
        <f t="shared" si="8"/>
        <v>120</v>
      </c>
      <c r="E39" s="1">
        <f>+LOOKUP(D39,'Planes de Estudio'!$C$9:$C$264,'Planes de Estudio'!$C$9:$C$264)</f>
        <v>120</v>
      </c>
      <c r="F39" s="652" t="str">
        <f>IF($D39=$E39,LOOKUP($D39,'Planes de Estudio'!$C$9:$C$264,'Planes de Estudio'!F$9:F$264),"x")</f>
        <v>Idioma Extranjero (inglés)</v>
      </c>
      <c r="G39" s="653">
        <f>IF('Formulario 1'!$D$11=8,IF($D39=$E39,LOOKUP($D39,'Planes de Estudio'!$C$9:$C$264,'Planes de Estudio'!G$9:G$264)*IF($F39="Idioma Extranjero (inglés)",'Formulario 1'!D$50,IF($F39="Idioma Extranjero (francés)",'Formulario 1'!D$51,G$14))*IF('Formulario 1'!$D$11=5,2,1)*IF($B39="",1,IF($B39=1,2,IF($B39=2,1,IF($B39="si",1,0)))),""),IF($D39=$E39,LOOKUP($D39,'Planes de Estudio'!$C$9:$C$264,'Planes de Estudio'!G$9:G$264)*G$14*IF('Formulario 1'!$D$11=5,2,1)*IF($B39="",1,IF($B39=1,2,IF($B39=2,1,IF($B39="si",1,0)))),""))</f>
        <v>0</v>
      </c>
      <c r="H39" s="653">
        <f>IF('Formulario 1'!$D$11=8,IF($D39=$E39,LOOKUP($D39,'Planes de Estudio'!$C$9:$C$264,'Planes de Estudio'!H$9:H$264)*IF($F39="Idioma Extranjero (inglés)",'Formulario 1'!E$50,IF($F39="Idioma Extranjero (francés)",'Formulario 1'!E$51,H$14))*IF('Formulario 1'!$D$11=5,2,1)*IF($B39="",1,IF($B39=1,2,IF($B39=2,1,IF($B39="si",1,0)))),""),IF($D39=$E39,LOOKUP($D39,'Planes de Estudio'!$C$9:$C$264,'Planes de Estudio'!H$9:H$264)*H$14*IF('Formulario 1'!$D$11=5,2,1)*IF($B39="",1,IF($B39=1,2,IF($B39=2,1,IF($B39="si",1,0)))),""))</f>
        <v>0</v>
      </c>
      <c r="I39" s="653">
        <f>IF('Formulario 1'!$D$11=8,IF($D39=$E39,LOOKUP($D39,'Planes de Estudio'!$C$9:$C$264,'Planes de Estudio'!I$9:I$264)*IF($F39="Idioma Extranjero (inglés)",'Formulario 1'!F$50,IF($F39="Idioma Extranjero (francés)",'Formulario 1'!F$51,I$14))*IF('Formulario 1'!$D$11=5,2,1)*IF($B39="",1,IF($B39=1,2,IF($B39=2,1,IF($B39="si",1,0)))),""),IF($D39=$E39,LOOKUP($D39,'Planes de Estudio'!$C$9:$C$264,'Planes de Estudio'!I$9:I$264)*I$14*IF('Formulario 1'!$D$11=5,2,1)*IF($B39="",1,IF($B39=1,2,IF($B39=2,1,IF($B39="si",1,0)))),""))</f>
        <v>0</v>
      </c>
      <c r="J39" s="653">
        <f>IF($D39=$E39,LOOKUP($D39,'Planes de Estudio'!$C$9:$C$264,'Planes de Estudio'!J$9:J$264)*IF($F39="Idioma Extranjero (inglés)",'Formulario 1'!G$50,IF($F39="Idioma Extranjero (francés)",'Formulario 1'!G$51,IF($F39="Tecnología (1)",'Tecn-Dep'!G$11,J$14)))*IF('Formulario 1'!$D$11=5,2,1)*IF($B39="",1,IF($B39=1,2,IF($B39=2,1,IF($B39="si",1,0)))),"")</f>
        <v>0</v>
      </c>
      <c r="K39" s="653">
        <f>IF($D39=$E39,LOOKUP($D39,'Planes de Estudio'!$C$9:$C$264,'Planes de Estudio'!K$9:K$264)*IF($F39="Idioma Extranjero (inglés)",'Formulario 1'!H$50,IF($F39="Idioma Extranjero (francés)",'Formulario 1'!H$51,IF($F39="Tecnología (1)",'Tecn-Dep'!H$11,K$14)))*IF('Formulario 1'!$D$11=5,2,1)*IF($B39="",1,IF($B39=1,2,IF($B39=2,1,IF($B39="si",1,0)))),"")</f>
        <v>0</v>
      </c>
      <c r="L39" s="653">
        <f t="shared" si="1"/>
        <v>0</v>
      </c>
      <c r="M39" s="653">
        <f t="shared" si="20"/>
        <v>0</v>
      </c>
      <c r="N39" s="653">
        <f t="shared" si="3"/>
        <v>0</v>
      </c>
      <c r="O39" s="654">
        <f t="shared" si="21"/>
        <v>0</v>
      </c>
      <c r="P39" s="525"/>
      <c r="Q39" s="161" t="str">
        <f t="shared" si="4"/>
        <v>n.a.</v>
      </c>
      <c r="R39" s="1" t="s">
        <v>979</v>
      </c>
      <c r="S39" s="2">
        <v>20</v>
      </c>
      <c r="T39" s="2">
        <f t="shared" si="16"/>
        <v>14</v>
      </c>
      <c r="U39" s="2" t="str">
        <f t="shared" si="17"/>
        <v/>
      </c>
      <c r="V39" s="2" t="str">
        <f>IF(F39="x","n.a.",IF(IF($D39=$E39,LOOKUP($D39,'Planes de Estudio'!$C$9:$C$264,'Planes de Estudio'!N$9:N$264),"")="CC","",IF(O39="","",IF(F39="Educación Cívica","Educación Cívica y Estudios Sociales",IF(F39="Estudios Sociales","",IF('Formulario 1'!$D$11=9,F39,IF(F39="Idioma Extranjero (francés)","",IF(F39="Idioma Extranjero (inglés)","",F39))))))))</f>
        <v/>
      </c>
      <c r="W39" s="185">
        <f>+IF($F39="Educación Cívica",G39+IF(LOOKUP("Estudios Sociales",$F$20:$F$44,$F$20:$F$44)="Estudios Sociales",LOOKUP("Estudios Sociales",$F$20:$F$44,G$20:G$44),0),IF($F39="Inglés",G39+IF(LOOKUP("Idioma Extranjero (inglés)",$F$20:$F$44,$F$20:$F$44)="Idioma Extranjero (inglés)",LOOKUP("Idioma Extranjero (inglés)",$F$20:$F$44,G$20:G$44),0),IF($F39="Francés",G39+IF(LOOKUP("Idioma Extranjero (francés)",$F$20:$F$44,$F$20:$F$44)="Idioma Extranjero (francés)",LOOKUP("Idioma Extranjero (francés)",$F$20:$F$44,G$20:G$44),0),G39)))</f>
        <v>0</v>
      </c>
      <c r="X39" s="185">
        <f t="shared" si="22"/>
        <v>0</v>
      </c>
      <c r="Y39" s="185">
        <f t="shared" si="23"/>
        <v>0</v>
      </c>
      <c r="Z39" s="185">
        <f t="shared" si="25"/>
        <v>0</v>
      </c>
      <c r="AA39" s="185">
        <f t="shared" si="24"/>
        <v>0</v>
      </c>
      <c r="AB39" s="211">
        <f t="shared" si="9"/>
        <v>0</v>
      </c>
      <c r="AC39" s="211">
        <f t="shared" si="10"/>
        <v>0</v>
      </c>
      <c r="AD39" s="185">
        <f t="shared" si="19"/>
        <v>0</v>
      </c>
      <c r="AE39" s="211">
        <f t="shared" si="11"/>
        <v>0</v>
      </c>
      <c r="AG39" s="1">
        <f>IF($D39=$E39,LOOKUP($D39,'Planes de Estudio'!$C$9:$C$264,'Planes de Estudio'!P$9:P$264),"")</f>
        <v>20</v>
      </c>
      <c r="AH39" s="167">
        <f>IF(OR(AG39=0,AG39=""),0,LOOKUP(AG39,TIE!$R$10:$R$33,TIE!$X$10:$X$33))</f>
        <v>0</v>
      </c>
      <c r="AI39" s="167">
        <f t="shared" si="12"/>
        <v>0</v>
      </c>
      <c r="AJ39" s="167">
        <f t="shared" si="13"/>
        <v>0</v>
      </c>
      <c r="AK39" s="167">
        <f t="shared" si="26"/>
        <v>0</v>
      </c>
      <c r="AL39" s="167">
        <f t="shared" si="14"/>
        <v>0</v>
      </c>
    </row>
    <row r="40" spans="2:38">
      <c r="B40" s="1" t="str">
        <f>+IF(F40="Educación Física",'Formulario 1'!$E$59,IF(F40="Informática Educativa",IF('Formulario 1'!$E$62=1,"Si","No"),""))</f>
        <v>Si</v>
      </c>
      <c r="C40" s="1" t="str">
        <f t="shared" si="7"/>
        <v/>
      </c>
      <c r="D40" s="1">
        <f t="shared" si="8"/>
        <v>121</v>
      </c>
      <c r="E40" s="1">
        <f>+LOOKUP(D40,'Planes de Estudio'!$C$9:$C$264,'Planes de Estudio'!$C$9:$C$264)</f>
        <v>121</v>
      </c>
      <c r="F40" s="652" t="str">
        <f>IF($D40=$E40,LOOKUP($D40,'Planes de Estudio'!$C$9:$C$264,'Planes de Estudio'!F$9:F$264),"x")</f>
        <v>Informática Educativa</v>
      </c>
      <c r="G40" s="653">
        <f>(IF('Formulario 1'!$D$11=8,IF($D40=$E40,LOOKUP($D40,'Planes de Estudio'!$C$9:$C$264,'Planes de Estudio'!G$9:G$264)*IF($F40="Idioma Extranjero (inglés)",'Formulario 1'!D$50,IF($F40="Idioma Extranjero (francés)",'Formulario 1'!D$51,G$14))*IF('Formulario 1'!$D$11=5,2,1)*IF($B40="",1,IF($B40=1,2,IF($B40=2,1,IF($B40="si",1,0)))),""),IF($D40=$E40,LOOKUP($D40,'Planes de Estudio'!$C$9:$C$264,'Planes de Estudio'!G$9:G$264)*G$14*IF('Formulario 1'!$D$11=5,2,IF('Formulario 1'!$D$11=9,1,1))*IF($B40="",1,IF($B40=1,2,IF($B40=2,1,IF($B40="si",1,0)))),"")))</f>
        <v>0</v>
      </c>
      <c r="H40" s="653">
        <f>(IF('Formulario 1'!$D$11=8,IF($D40=$E40,LOOKUP($D40,'Planes de Estudio'!$C$9:$C$264,'Planes de Estudio'!H$9:H$264)*IF($F40="Idioma Extranjero (inglés)",'Formulario 1'!E$50,IF($F40="Idioma Extranjero (francés)",'Formulario 1'!E$51,H$14))*IF('Formulario 1'!$D$11=5,2,1)*IF($B40="",1,IF($B40=1,2,IF($B40=2,1,IF($B40="si",1,0)))),""),IF($D40=$E40,LOOKUP($D40,'Planes de Estudio'!$C$9:$C$264,'Planes de Estudio'!H$9:H$264)*H$14*IF('Formulario 1'!$D$11=5,2,IF('Formulario 1'!$D$11=9,1,1))*IF($B40="",1,IF($B40=1,2,IF($B40=2,1,IF($B40="si",1,0)))),"")))</f>
        <v>0</v>
      </c>
      <c r="I40" s="653">
        <f>(IF('Formulario 1'!$D$11=8,IF($D40=$E40,LOOKUP($D40,'Planes de Estudio'!$C$9:$C$264,'Planes de Estudio'!I$9:I$264)*IF($F40="Idioma Extranjero (inglés)",'Formulario 1'!F$50,IF($F40="Idioma Extranjero (francés)",'Formulario 1'!F$51,I$14))*IF('Formulario 1'!$D$11=5,2,1)*IF($B40="",1,IF($B40=1,2,IF($B40=2,1,IF($B40="si",1,0)))),""),IF($D40=$E40,LOOKUP($D40,'Planes de Estudio'!$C$9:$C$264,'Planes de Estudio'!I$9:I$264)*I$14*IF('Formulario 1'!$D$11=5,2,IF('Formulario 1'!$D$11=9,1,1))*IF($B40="",1,IF($B40=1,2,IF($B40=2,1,IF($B40="si",1,0)))),"")))</f>
        <v>0</v>
      </c>
      <c r="J40" s="653">
        <f>IF($D40=$E40,LOOKUP($D40,'Planes de Estudio'!$C$9:$C$264,'Planes de Estudio'!J$9:J$264)*IF($F40="Idioma Extranjero (inglés)",'Formulario 1'!G$50,IF($F40="Idioma Extranjero (francés)",'Formulario 1'!G$51,IF($F40="Tecnología (1)",'Tecn-Dep'!G$11,J$14)))*IF('Formulario 1'!$D$11=5,2,IF('Formulario 1'!$D$11=9,1,1))*IF($B40="",1,IF($B40=1,2,IF($B40=2,1,IF($B40="si",1,0)))),"")</f>
        <v>0</v>
      </c>
      <c r="K40" s="653">
        <f>IF($D40=$E40,LOOKUP($D40,'Planes de Estudio'!$C$9:$C$264,'Planes de Estudio'!K$9:K$264)*IF($F40="Idioma Extranjero (inglés)",'Formulario 1'!H$50,IF($F40="Idioma Extranjero (francés)",'Formulario 1'!H$51,IF($F40="Tecnología (1)",'Tecn-Dep'!H$11,K$14)))*IF('Formulario 1'!$D$11=5,2,IF('Formulario 1'!$D$11=9,1,1))*IF($B40="",1,IF($B40=1,2,IF($B40=2,1,IF($B40="si",1,0)))),"")</f>
        <v>0</v>
      </c>
      <c r="L40" s="653">
        <f t="shared" si="1"/>
        <v>0</v>
      </c>
      <c r="M40" s="653">
        <f t="shared" si="20"/>
        <v>0</v>
      </c>
      <c r="N40" s="653">
        <f t="shared" si="3"/>
        <v>0</v>
      </c>
      <c r="O40" s="654">
        <f t="shared" si="21"/>
        <v>0</v>
      </c>
      <c r="P40" s="525"/>
      <c r="Q40" s="161" t="str">
        <f t="shared" si="4"/>
        <v>Cuadro de Personal</v>
      </c>
      <c r="R40" s="1" t="s">
        <v>980</v>
      </c>
      <c r="S40" s="2">
        <v>21</v>
      </c>
      <c r="T40" s="2">
        <f t="shared" si="16"/>
        <v>15</v>
      </c>
      <c r="U40" s="2">
        <f t="shared" si="17"/>
        <v>21</v>
      </c>
      <c r="V40" s="2" t="str">
        <f>IF(F40="x","n.a.",IF(IF($D40=$E40,LOOKUP($D40,'Planes de Estudio'!$C$9:$C$264,'Planes de Estudio'!N$9:N$264),"")="CC","",IF(O40="","",IF(F40="Educación Cívica","Educación Cívica y Estudios Sociales",IF(F40="Estudios Sociales","",IF('Formulario 1'!$D$11=9,F40,IF(F40="Idioma Extranjero (francés)","",IF(F40="Idioma Extranjero (inglés)","",F40))))))))</f>
        <v>Informática Educativa</v>
      </c>
      <c r="W40" s="185">
        <f t="shared" si="18"/>
        <v>0</v>
      </c>
      <c r="X40" s="185">
        <f t="shared" si="22"/>
        <v>0</v>
      </c>
      <c r="Y40" s="185">
        <f t="shared" si="23"/>
        <v>0</v>
      </c>
      <c r="Z40" s="185">
        <f t="shared" si="25"/>
        <v>0</v>
      </c>
      <c r="AA40" s="185">
        <f t="shared" si="24"/>
        <v>0</v>
      </c>
      <c r="AB40" s="211">
        <f t="shared" si="9"/>
        <v>0</v>
      </c>
      <c r="AC40" s="211">
        <f t="shared" si="10"/>
        <v>0</v>
      </c>
      <c r="AD40" s="185">
        <f t="shared" si="19"/>
        <v>0</v>
      </c>
      <c r="AE40" s="211">
        <f>+AC40+AD40</f>
        <v>0</v>
      </c>
      <c r="AG40" s="1">
        <f>IF($D40=$E40,LOOKUP($D40,'Planes de Estudio'!$C$9:$C$264,'Planes de Estudio'!P$9:P$264),"")</f>
        <v>21</v>
      </c>
      <c r="AH40" s="167">
        <f>IF(OR(AG40=0,AG40=""),0,LOOKUP(AG40,TIE!$R$10:$R$33,TIE!$X$10:$X$33))</f>
        <v>0</v>
      </c>
      <c r="AI40" s="167">
        <f t="shared" si="12"/>
        <v>0</v>
      </c>
      <c r="AJ40" s="167">
        <f t="shared" si="13"/>
        <v>0</v>
      </c>
      <c r="AK40" s="167">
        <f t="shared" si="26"/>
        <v>0</v>
      </c>
      <c r="AL40" s="167">
        <f t="shared" si="14"/>
        <v>0</v>
      </c>
    </row>
    <row r="41" spans="2:38">
      <c r="B41" s="1" t="str">
        <f>+IF(F41="Educación Física",'Formulario 1'!$E$59,IF(F41="Informática Educativa",IF('Formulario 1'!$E$62=1,"Si","No"),""))</f>
        <v/>
      </c>
      <c r="C41" s="1" t="str">
        <f t="shared" si="7"/>
        <v>x</v>
      </c>
      <c r="D41" s="1">
        <f>+D40+1</f>
        <v>122</v>
      </c>
      <c r="E41" s="1">
        <f>+LOOKUP(D41,'Planes de Estudio'!$C$9:$C$264,'Planes de Estudio'!$C$9:$C$264)</f>
        <v>122</v>
      </c>
      <c r="F41" s="652" t="str">
        <f>IF($D41=$E41,LOOKUP($D41,'Planes de Estudio'!$C$9:$C$264,'Planes de Estudio'!F$9:F$264),"x")</f>
        <v>Inglés</v>
      </c>
      <c r="G41" s="653">
        <f>IF('Formulario 1'!$D$11=8,IF($D41=$E41,LOOKUP($D41,'Planes de Estudio'!$C$9:$C$264,'Planes de Estudio'!G$9:G$264)*IF($F41="Idioma Extranjero (inglés)",'Formulario 1'!D$50,IF($F41="Idioma Extranjero (francés)",'Formulario 1'!D$51,G$14))*IF($B41="",1,IF($B41=1,2,IF($B41=2,1,IF($B41="si",1,0)))),""),IF($D41=$E41,LOOKUP($D41,'Planes de Estudio'!$C$9:$C$264,'Planes de Estudio'!G$9:G$264)*G$14*IF('Formulario 1'!$D$11=5,2,IF('Formulario 1'!$D$11=9,2,1))*IF($B41="",1,IF($B41=1,2,IF($B41=2,1,IF($B41="si",1,0)))),""))</f>
        <v>0</v>
      </c>
      <c r="H41" s="653">
        <f>IF('Formulario 1'!$D$11=8,IF($D41=$E41,LOOKUP($D41,'Planes de Estudio'!$C$9:$C$264,'Planes de Estudio'!H$9:H$264)*IF($F41="Idioma Extranjero (inglés)",'Formulario 1'!E$50,IF($F41="Idioma Extranjero (francés)",'Formulario 1'!E$51,H$14))*IF($B41="",1,IF($B41=1,2,IF($B41=2,1,IF($B41="si",1,0)))),""),IF($D41=$E41,LOOKUP($D41,'Planes de Estudio'!$C$9:$C$264,'Planes de Estudio'!H$9:H$264)*H$14*IF('Formulario 1'!$D$11=5,2,IF('Formulario 1'!$D$11=9,2,1))*IF($B41="",1,IF($B41=1,2,IF($B41=2,1,IF($B41="si",1,0)))),""))</f>
        <v>0</v>
      </c>
      <c r="I41" s="653">
        <f>IF('Formulario 1'!$D$11=8,IF($D41=$E41,LOOKUP($D41,'Planes de Estudio'!$C$9:$C$264,'Planes de Estudio'!I$9:I$264)*IF($F41="Idioma Extranjero (inglés)",'Formulario 1'!F$50,IF($F41="Idioma Extranjero (francés)",'Formulario 1'!F$51,I$14))*IF($B41="",1,IF($B41=1,2,IF($B41=2,1,IF($B41="si",1,0)))),""),IF($D41=$E41,LOOKUP($D41,'Planes de Estudio'!$C$9:$C$264,'Planes de Estudio'!I$9:I$264)*I$14*IF('Formulario 1'!$D$11=5,2,IF('Formulario 1'!$D$11=9,2,1))*IF($B41="",1,IF($B41=1,2,IF($B41=2,1,IF($B41="si",1,0)))),""))</f>
        <v>0</v>
      </c>
      <c r="J41" s="653">
        <f>IF($D41=$E41,LOOKUP($D41,'Planes de Estudio'!$C$9:$C$264,'Planes de Estudio'!J$9:J$264)*IF($F41="Idioma Extranjero (inglés)",'Formulario 1'!G$50,IF($F41="Idioma Extranjero (francés)",'Formulario 1'!G$51,IF($F41="Tecnología (1)",'Tecn-Dep'!G$11,J$14)))*IF('Formulario 1'!$D$11=5,2,IF('Formulario 1'!$D$11=9,2,1))*IF($B41="",1,IF($B41=1,2,IF($B41=2,1,IF($B41="si",1,0)))),"")</f>
        <v>0</v>
      </c>
      <c r="K41" s="653">
        <f>IF($D41=$E41,LOOKUP($D41,'Planes de Estudio'!$C$9:$C$264,'Planes de Estudio'!K$9:K$264)*IF($F41="Idioma Extranjero (inglés)",'Formulario 1'!H$50,IF($F41="Idioma Extranjero (francés)",'Formulario 1'!H$51,IF($F41="Tecnología (1)",'Tecn-Dep'!H$11,K$14)))*IF('Formulario 1'!$D$11=5,2,IF('Formulario 1'!$D$11=9,2,1))*IF($B41="",1,IF($B41=1,2,IF($B41=2,1,IF($B41="si",1,0)))),"")</f>
        <v>0</v>
      </c>
      <c r="L41" s="653">
        <f t="shared" si="1"/>
        <v>0</v>
      </c>
      <c r="M41" s="653">
        <f t="shared" si="20"/>
        <v>0</v>
      </c>
      <c r="N41" s="653">
        <f>+IF(M41="","",IF(C41="x",(IF(AND($O$13&gt;=600,IF(F41="Inglés",(M41+LOOKUP("Idioma Extranjero (inglés)",$F$20:$F$45,$M$20:$M$45)),IF(F41="Francés",(M41+LOOKUP("Idioma Extranjero (francés)",$F$20:$F$45,$M$20:$M$45)),M41))&gt;=60),2,0)),0))</f>
        <v>0</v>
      </c>
      <c r="O41" s="654">
        <f t="shared" si="21"/>
        <v>0</v>
      </c>
      <c r="P41" s="525"/>
      <c r="Q41" s="161" t="str">
        <f t="shared" si="4"/>
        <v>Cuadro de Personal</v>
      </c>
      <c r="R41" s="1" t="s">
        <v>981</v>
      </c>
      <c r="S41" s="2">
        <v>22</v>
      </c>
      <c r="T41" s="2">
        <f t="shared" si="16"/>
        <v>16</v>
      </c>
      <c r="U41" s="2">
        <f t="shared" si="17"/>
        <v>22</v>
      </c>
      <c r="V41" s="2" t="str">
        <f>IF(F41="x","n.a.",IF(IF($D41=$E41,LOOKUP($D41,'Planes de Estudio'!$C$9:$C$264,'Planes de Estudio'!N$9:N$264),"")="CC","",IF(O41="","",IF(F41="Educación Cívica","Educación Cívica y Estudios Sociales",IF(F41="Estudios Sociales","",IF('Formulario 1'!$D$11=9,F41,IF(F41="Idioma Extranjero (francés)","",IF(F41="Idioma Extranjero (inglés)","",F41))))))))</f>
        <v>Inglés</v>
      </c>
      <c r="W41" s="185">
        <f t="shared" si="18"/>
        <v>0</v>
      </c>
      <c r="X41" s="185">
        <f t="shared" si="22"/>
        <v>0</v>
      </c>
      <c r="Y41" s="185">
        <f t="shared" si="23"/>
        <v>0</v>
      </c>
      <c r="Z41" s="185">
        <f t="shared" si="25"/>
        <v>0</v>
      </c>
      <c r="AA41" s="185">
        <f t="shared" si="24"/>
        <v>0</v>
      </c>
      <c r="AB41" s="211">
        <f>+L41</f>
        <v>0</v>
      </c>
      <c r="AC41" s="211">
        <f t="shared" si="10"/>
        <v>0</v>
      </c>
      <c r="AD41" s="185">
        <f t="shared" si="19"/>
        <v>0</v>
      </c>
      <c r="AE41" s="211">
        <f t="shared" si="11"/>
        <v>0</v>
      </c>
      <c r="AG41" s="1">
        <f>IF($D41=$E41,LOOKUP($D41,'Planes de Estudio'!$C$9:$C$264,'Planes de Estudio'!P$9:P$264),"")</f>
        <v>22</v>
      </c>
      <c r="AH41" s="167">
        <f>IF(OR(AG41=0,AG41=""),0,LOOKUP(AG41,TIE!$R$10:$R$33,TIE!$X$10:$X$33))</f>
        <v>0</v>
      </c>
      <c r="AI41" s="167">
        <f>+IF(AG41=9,AH41+LOOKUP(15,$AG$20:$AG$45,$AH$20:$AH$45),IF(AG41=15,0,AH41))</f>
        <v>0</v>
      </c>
      <c r="AJ41" s="167">
        <f>+IF(AG41=22,AI41+LOOKUP(20,$AG$20:$AG$45,$AI$20:$AI$45),IF(AG41=20,0,AI41))</f>
        <v>0</v>
      </c>
      <c r="AK41" s="167">
        <f>+IF(AG41=18,AJ41+LOOKUP(19,$AG$20:$AG$45,$AJ$20:$AJ$45),IF(AG41=19,0,AJ41))</f>
        <v>0</v>
      </c>
      <c r="AL41" s="167">
        <f>+AK41</f>
        <v>0</v>
      </c>
    </row>
    <row r="42" spans="2:38">
      <c r="B42" s="1" t="str">
        <f>+IF(F42="Educación Física",'Formulario 1'!$E$59,IF(F42="Informática Educativa",IF('Formulario 1'!$E$62=1,"Si","No"),""))</f>
        <v/>
      </c>
      <c r="C42" s="1" t="str">
        <f t="shared" si="7"/>
        <v>x</v>
      </c>
      <c r="D42" s="1">
        <f>+D41+1</f>
        <v>123</v>
      </c>
      <c r="E42" s="1">
        <f>+LOOKUP(D42,'Planes de Estudio'!$C$9:$C$264,'Planes de Estudio'!$C$9:$C$264)</f>
        <v>123</v>
      </c>
      <c r="F42" s="652" t="str">
        <f>IF($D42=$E42,LOOKUP($D42,'Planes de Estudio'!$C$9:$C$264,'Planes de Estudio'!F$9:F$264),"x")</f>
        <v>Matemática</v>
      </c>
      <c r="G42" s="653">
        <f>IF('Formulario 1'!$D$11=8,IF($D42=$E42,LOOKUP($D42,'Planes de Estudio'!$C$9:$C$264,'Planes de Estudio'!G$9:G$264)*IF($F42="Idioma Extranjero (inglés)",'Formulario 1'!D$50,IF($F42="Idioma Extranjero (francés)",'Formulario 1'!D$51,G$14))*IF('Formulario 1'!$D$11=5,2,1)*IF($B42="",1,IF($B42=1,2,IF($B42=2,1,IF($B42="si",1,0)))),""),IF($D42=$E42,LOOKUP($D42,'Planes de Estudio'!$C$9:$C$264,'Planes de Estudio'!G$9:G$264)*G$14*IF('Formulario 1'!$D$11=5,2,IF('Formulario 1'!$D$11=9,2,1))*IF($B42="",1,IF($B42=1,2,IF($B42=2,1,IF($B42="si",1,0)))),""))</f>
        <v>0</v>
      </c>
      <c r="H42" s="653">
        <f>IF('Formulario 1'!$D$11=8,IF($D42=$E42,LOOKUP($D42,'Planes de Estudio'!$C$9:$C$264,'Planes de Estudio'!H$9:H$264)*IF($F42="Idioma Extranjero (inglés)",'Formulario 1'!E$50,IF($F42="Idioma Extranjero (francés)",'Formulario 1'!E$51,H$14))*IF('Formulario 1'!$D$11=5,2,1)*IF($B42="",1,IF($B42=1,2,IF($B42=2,1,IF($B42="si",1,0)))),""),IF($D42=$E42,LOOKUP($D42,'Planes de Estudio'!$C$9:$C$264,'Planes de Estudio'!H$9:H$264)*H$14*IF('Formulario 1'!$D$11=5,2,IF('Formulario 1'!$D$11=9,2,1))*IF($B42="",1,IF($B42=1,2,IF($B42=2,1,IF($B42="si",1,0)))),""))</f>
        <v>0</v>
      </c>
      <c r="I42" s="653">
        <f>IF('Formulario 1'!$D$11=8,IF($D42=$E42,LOOKUP($D42,'Planes de Estudio'!$C$9:$C$264,'Planes de Estudio'!I$9:I$264)*IF($F42="Idioma Extranjero (inglés)",'Formulario 1'!F$50,IF($F42="Idioma Extranjero (francés)",'Formulario 1'!F$51,I$14))*IF('Formulario 1'!$D$11=5,2,1)*IF($B42="",1,IF($B42=1,2,IF($B42=2,1,IF($B42="si",1,0)))),""),IF($D42=$E42,LOOKUP($D42,'Planes de Estudio'!$C$9:$C$264,'Planes de Estudio'!I$9:I$264)*I$14*IF('Formulario 1'!$D$11=5,2,IF('Formulario 1'!$D$11=9,2,1))*IF($B42="",1,IF($B42=1,2,IF($B42=2,1,IF($B42="si",1,0)))),""))</f>
        <v>0</v>
      </c>
      <c r="J42" s="653">
        <f>IF($D42=$E42,LOOKUP($D42,'Planes de Estudio'!$C$9:$C$264,'Planes de Estudio'!J$9:J$264)*IF($F42="Idioma Extranjero (inglés)",'Formulario 1'!G$50,IF($F42="Idioma Extranjero (francés)",'Formulario 1'!G$51,IF($F42="Tecnología (1)",'Tecn-Dep'!G$11,J$14)))*IF('Formulario 1'!$D$11=5,2,1)*IF($B42="",1,IF($B42=1,2,IF($B42=2,1,IF($B42="si",1,0)))),"")</f>
        <v>0</v>
      </c>
      <c r="K42" s="653">
        <f>IF($D42=$E42,LOOKUP($D42,'Planes de Estudio'!$C$9:$C$264,'Planes de Estudio'!K$9:K$264)*IF($F42="Idioma Extranjero (inglés)",'Formulario 1'!H$50,IF($F42="Idioma Extranjero (francés)",'Formulario 1'!H$51,IF($F42="Tecnología (1)",'Tecn-Dep'!H$11,K$14)))*IF('Formulario 1'!$D$11=5,2,1)*IF($B42="",1,IF($B42=1,2,IF($B42=2,1,IF($B42="si",1,0)))),"")</f>
        <v>0</v>
      </c>
      <c r="L42" s="653">
        <f t="shared" si="1"/>
        <v>0</v>
      </c>
      <c r="M42" s="653">
        <f t="shared" si="20"/>
        <v>0</v>
      </c>
      <c r="N42" s="653">
        <f>+IF(M42="","",IF(C42="x",(IF(AND($O$13&gt;=600,IF(F42="Inglés",(M42+LOOKUP("Idioma Extranjero (inglés)",$F$20:$F$45,$M$20:$M$45)),IF(F42="Francés",(M42+LOOKUP("Idioma Extranjero (francés)",$F$20:$F$45,$M$20:$M$45)),M42))&gt;=60),2,0)),0))</f>
        <v>0</v>
      </c>
      <c r="O42" s="654">
        <f t="shared" si="21"/>
        <v>0</v>
      </c>
      <c r="P42" s="525"/>
      <c r="Q42" s="161" t="str">
        <f t="shared" si="4"/>
        <v>Cuadro de Personal</v>
      </c>
      <c r="R42" s="1" t="s">
        <v>982</v>
      </c>
      <c r="S42" s="2">
        <v>23</v>
      </c>
      <c r="T42" s="2">
        <f t="shared" si="16"/>
        <v>17</v>
      </c>
      <c r="U42" s="2">
        <f t="shared" si="17"/>
        <v>23</v>
      </c>
      <c r="V42" s="2" t="str">
        <f>IF(F42="x","n.a.",IF(IF($D42=$E42,LOOKUP($D42,'Planes de Estudio'!$C$9:$C$264,'Planes de Estudio'!N$9:N$264),"")="CC","",IF(O42="","",IF(F42="Educación Cívica","Educación Cívica y Estudios Sociales",IF(F42="Estudios Sociales","",IF('Formulario 1'!$D$11=9,F42,IF(F42="Idioma Extranjero (francés)","",IF(F42="Idioma Extranjero (inglés)","",F42))))))))</f>
        <v>Matemática</v>
      </c>
      <c r="W42" s="185">
        <f t="shared" si="18"/>
        <v>0</v>
      </c>
      <c r="X42" s="185">
        <f t="shared" si="22"/>
        <v>0</v>
      </c>
      <c r="Y42" s="185">
        <f t="shared" si="23"/>
        <v>0</v>
      </c>
      <c r="Z42" s="185">
        <f t="shared" si="25"/>
        <v>0</v>
      </c>
      <c r="AA42" s="185">
        <f t="shared" si="24"/>
        <v>0</v>
      </c>
      <c r="AB42" s="211">
        <f t="shared" si="9"/>
        <v>0</v>
      </c>
      <c r="AC42" s="211">
        <f t="shared" si="10"/>
        <v>0</v>
      </c>
      <c r="AD42" s="185">
        <f t="shared" si="19"/>
        <v>0</v>
      </c>
      <c r="AE42" s="211">
        <f t="shared" si="11"/>
        <v>0</v>
      </c>
      <c r="AG42" s="1">
        <f>IF($D42=$E42,LOOKUP($D42,'Planes de Estudio'!$C$9:$C$264,'Planes de Estudio'!P$9:P$264),"")</f>
        <v>23</v>
      </c>
      <c r="AH42" s="167">
        <f>IF(OR(AG42=0,AG42=""),0,LOOKUP(AG42,TIE!$R$10:$R$33,TIE!$X$10:$X$33))</f>
        <v>0</v>
      </c>
      <c r="AI42" s="167">
        <f>+IF(AG42=9,AH42+LOOKUP(15,$AG$20:$AG$45,$AH$20:$AH$45),IF(AG42=15,0,AH42))</f>
        <v>0</v>
      </c>
      <c r="AJ42" s="167">
        <f>+IF(AG42=22,AI42+LOOKUP(20,$AG$20:$AG$45,$AI$20:$AI$45),IF(AG42=20,0,AI42))</f>
        <v>0</v>
      </c>
      <c r="AK42" s="167">
        <f>+IF(AG42=18,AJ42+LOOKUP(19,$AG$20:$AG$45,$AJ$20:$AJ$45),IF(AG42=19,0,AJ42))</f>
        <v>0</v>
      </c>
      <c r="AL42" s="167">
        <f>+AK42</f>
        <v>0</v>
      </c>
    </row>
    <row r="43" spans="2:38">
      <c r="B43" s="1" t="str">
        <f>+IF(F43="Educación Física",'Formulario 1'!$E$59,IF(F43="Informática Educativa",IF('Formulario 1'!$E$62=1,"Si","No"),""))</f>
        <v/>
      </c>
      <c r="C43" s="1" t="str">
        <f t="shared" si="7"/>
        <v/>
      </c>
      <c r="D43" s="1">
        <f>+D42+1</f>
        <v>124</v>
      </c>
      <c r="E43" s="1">
        <f>+LOOKUP(D43,'Planes de Estudio'!$C$9:$C$264,'Planes de Estudio'!$C$9:$C$264)</f>
        <v>124</v>
      </c>
      <c r="F43" s="652" t="str">
        <f>IF($D43=$E43,LOOKUP($D43,'Planes de Estudio'!$C$9:$C$264,'Planes de Estudio'!F$9:F$264),"x")</f>
        <v>Psicología</v>
      </c>
      <c r="G43" s="653">
        <f>IF('Formulario 1'!$D$11=8,IF($D43=$E43,LOOKUP($D43,'Planes de Estudio'!$C$9:$C$264,'Planes de Estudio'!G$9:G$264)*IF($F43="Idioma Extranjero (inglés)",'Formulario 1'!D$50,IF($F43="Idioma Extranjero (francés)",'Formulario 1'!D$51,G$14))*IF('Formulario 1'!$D$11=5,2,1)*IF($B43="",1,IF($B43=1,2,IF($B43=2,1,IF($B43="si",1,0)))),""),IF($D43=$E43,LOOKUP($D43,'Planes de Estudio'!$C$9:$C$264,'Planes de Estudio'!G$9:G$264)*G$14*IF('Formulario 1'!$D$11=5,2,1)*IF($B43="",1,IF($B43=1,2,IF($B43=2,1,IF($B43="si",1,0)))),""))</f>
        <v>0</v>
      </c>
      <c r="H43" s="653">
        <f>IF('Formulario 1'!$D$11=8,IF($D43=$E43,LOOKUP($D43,'Planes de Estudio'!$C$9:$C$264,'Planes de Estudio'!H$9:H$264)*IF($F43="Idioma Extranjero (inglés)",'Formulario 1'!E$50,IF($F43="Idioma Extranjero (francés)",'Formulario 1'!E$51,H$14))*IF('Formulario 1'!$D$11=5,2,1)*IF($B43="",1,IF($B43=1,2,IF($B43=2,1,IF($B43="si",1,0)))),""),IF($D43=$E43,LOOKUP($D43,'Planes de Estudio'!$C$9:$C$264,'Planes de Estudio'!H$9:H$264)*H$14*IF('Formulario 1'!$D$11=5,2,1)*IF($B43="",1,IF($B43=1,2,IF($B43=2,1,IF($B43="si",1,0)))),""))</f>
        <v>0</v>
      </c>
      <c r="I43" s="653">
        <f>IF('Formulario 1'!$D$11=8,IF($D43=$E43,LOOKUP($D43,'Planes de Estudio'!$C$9:$C$264,'Planes de Estudio'!I$9:I$264)*IF($F43="Idioma Extranjero (inglés)",'Formulario 1'!F$50,IF($F43="Idioma Extranjero (francés)",'Formulario 1'!F$51,I$14))*IF('Formulario 1'!$D$11=5,2,1)*IF($B43="",1,IF($B43=1,2,IF($B43=2,1,IF($B43="si",1,0)))),""),IF($D43=$E43,LOOKUP($D43,'Planes de Estudio'!$C$9:$C$264,'Planes de Estudio'!I$9:I$264)*I$14*IF('Formulario 1'!$D$11=5,2,1)*IF($B43="",1,IF($B43=1,2,IF($B43=2,1,IF($B43="si",1,0)))),""))</f>
        <v>0</v>
      </c>
      <c r="J43" s="653">
        <f>IF($D43=$E43,LOOKUP($D43,'Planes de Estudio'!$C$9:$C$264,'Planes de Estudio'!J$9:J$264)*IF($F43="Idioma Extranjero (inglés)",'Formulario 1'!G$50,IF($F43="Idioma Extranjero (francés)",'Formulario 1'!G$51,IF($F43="Tecnología (1)",'Tecn-Dep'!G$11,J$14)))*IF('Formulario 1'!$D$11=5,2,1)*IF($B43="",1,IF($B43=1,2,IF($B43=2,1,IF($B43="si",1,0)))),"")</f>
        <v>0</v>
      </c>
      <c r="K43" s="653">
        <f>IF($D43=$E43,LOOKUP($D43,'Planes de Estudio'!$C$9:$C$264,'Planes de Estudio'!K$9:K$264)*IF($F43="Idioma Extranjero (inglés)",'Formulario 1'!H$50,IF($F43="Idioma Extranjero (francés)",'Formulario 1'!H$51,IF($F43="Tecnología (1)",'Tecn-Dep'!H$11,K$14)))*IF('Formulario 1'!$D$11=5,2,1)*IF($B43="",1,IF($B43=1,2,IF($B43=2,1,IF($B43="si",1,0)))),"")</f>
        <v>0</v>
      </c>
      <c r="L43" s="653">
        <f t="shared" si="1"/>
        <v>0</v>
      </c>
      <c r="M43" s="653">
        <f>+IF(F43="","",IF(F43="x","",SUM(G43:L43)))</f>
        <v>0</v>
      </c>
      <c r="N43" s="653">
        <f>+IF(M43="","",IF(C43="x",(IF(AND($O$13&gt;=600,IF(F43="Inglés",(M43+LOOKUP("Idioma Extranjero (inglés)",$F$20:$F$45,$M$20:$M$45)),IF(F43="Francés",(M43+LOOKUP("Idioma Extranjero (francés)",$F$20:$F$45,$M$20:$M$45)),M43))&gt;=60),2,0)),0))</f>
        <v>0</v>
      </c>
      <c r="O43" s="654">
        <f t="shared" si="21"/>
        <v>0</v>
      </c>
      <c r="P43" s="525"/>
      <c r="Q43" s="161" t="str">
        <f t="shared" si="4"/>
        <v>Cuadro de Personal</v>
      </c>
      <c r="R43" s="1" t="s">
        <v>983</v>
      </c>
      <c r="S43" s="2">
        <v>24</v>
      </c>
      <c r="T43" s="2">
        <f t="shared" si="16"/>
        <v>18</v>
      </c>
      <c r="U43" s="2">
        <f t="shared" si="17"/>
        <v>24</v>
      </c>
      <c r="V43" s="2" t="str">
        <f>IF(F43="x","n.a.",IF(IF($D43=$E43,LOOKUP($D43,'Planes de Estudio'!$C$9:$C$264,'Planes de Estudio'!N$9:N$264),"")="CC","",IF(O43="","",IF(F43="Educación Cívica","Educación Cívica y Estudios Sociales",IF(F43="Estudios Sociales","",IF('Formulario 1'!$D$11=9,F43,IF(F43="Idioma Extranjero (francés)","",IF(F43="Idioma Extranjero (inglés)","",F43))))))))</f>
        <v>Psicología</v>
      </c>
      <c r="W43" s="185">
        <f t="shared" si="18"/>
        <v>0</v>
      </c>
      <c r="X43" s="185">
        <f t="shared" si="22"/>
        <v>0</v>
      </c>
      <c r="Y43" s="185">
        <f t="shared" si="23"/>
        <v>0</v>
      </c>
      <c r="Z43" s="185">
        <f t="shared" si="25"/>
        <v>0</v>
      </c>
      <c r="AA43" s="185">
        <f t="shared" si="24"/>
        <v>0</v>
      </c>
      <c r="AB43" s="211">
        <f t="shared" si="9"/>
        <v>0</v>
      </c>
      <c r="AC43" s="211">
        <f t="shared" si="10"/>
        <v>0</v>
      </c>
      <c r="AD43" s="185">
        <f t="shared" si="19"/>
        <v>0</v>
      </c>
      <c r="AE43" s="211">
        <f t="shared" si="11"/>
        <v>0</v>
      </c>
      <c r="AG43" s="1">
        <f>IF($D43=$E43,LOOKUP($D43,'Planes de Estudio'!$C$9:$C$264,'Planes de Estudio'!P$9:P$264),"")</f>
        <v>24</v>
      </c>
      <c r="AH43" s="167">
        <f>IF(OR(AG43=0,AG43=""),0,LOOKUP(AG43,TIE!$R$10:$R$33,TIE!$X$10:$X$33))</f>
        <v>0</v>
      </c>
      <c r="AI43" s="167">
        <f>+IF(AG43=9,AH43+LOOKUP(15,$AG$20:$AG$45,$AH$20:$AH$45),IF(AG43=15,0,AH43))</f>
        <v>0</v>
      </c>
      <c r="AJ43" s="167">
        <f>+IF(AG43=22,AI43+LOOKUP(20,$AG$20:$AG$45,$AI$20:$AI$45),IF(AG43=20,0,AI43))</f>
        <v>0</v>
      </c>
      <c r="AK43" s="167">
        <f>+IF(AG43=18,AJ43+LOOKUP(19,$AG$20:$AG$45,$AJ$20:$AJ$45),IF(AG43=19,0,AJ43))</f>
        <v>0</v>
      </c>
      <c r="AL43" s="167">
        <f>+AK43</f>
        <v>0</v>
      </c>
    </row>
    <row r="44" spans="2:38">
      <c r="B44" s="1" t="str">
        <f>+IF(F44="Educación Física",'Formulario 1'!$E$59,IF(F44="Informática Educativa",IF('Formulario 1'!$E$62=1,"Si","No"),""))</f>
        <v/>
      </c>
      <c r="C44" s="1" t="str">
        <f t="shared" si="7"/>
        <v/>
      </c>
      <c r="D44" s="1">
        <f>+D43+1</f>
        <v>125</v>
      </c>
      <c r="E44" s="1">
        <f>+LOOKUP(D44,'Planes de Estudio'!$C$9:$C$264,'Planes de Estudio'!$C$9:$C$264)</f>
        <v>125</v>
      </c>
      <c r="F44" s="652" t="str">
        <f>IF($D44=$E44,LOOKUP($D44,'Planes de Estudio'!$C$9:$C$264,'Planes de Estudio'!F$9:F$264),"x")</f>
        <v xml:space="preserve">Afectividad y Sexualidad Integral </v>
      </c>
      <c r="G44" s="653">
        <f>IF('Formulario 1'!$D$11=8,IF($D44=$E44,LOOKUP($D44,'Planes de Estudio'!$C$9:$C$264,'Planes de Estudio'!G$9:G$264)*IF($F44="Idioma Extranjero (inglés)",'Formulario 1'!D$50,IF($F44="Idioma Extranjero (francés)",'Formulario 1'!D$51,G$14))*IF('Formulario 1'!$D$11=5,2,1)*IF($B44="",1,IF($B44=1,2,IF($B44=2,1,IF($B44="si",1,0)))),""),IF($D44=$E44,LOOKUP($D44,'Planes de Estudio'!$C$9:$C$264,'Planes de Estudio'!G$9:G$264)*G$14*IF('Formulario 1'!$D$11=5,2,1)*IF($B44="",1,IF($B44=1,2,IF($B44=2,1,IF($B44="si",1,0)))),""))</f>
        <v>0</v>
      </c>
      <c r="H44" s="653">
        <f>IF('Formulario 1'!$D$11=8,IF($D44=$E44,LOOKUP($D44,'Planes de Estudio'!$C$9:$C$264,'Planes de Estudio'!H$9:H$264)*IF($F44="Idioma Extranjero (inglés)",'Formulario 1'!E$50,IF($F44="Idioma Extranjero (francés)",'Formulario 1'!E$51,H$14))*IF('Formulario 1'!$D$11=5,2,1)*IF($B44="",1,IF($B44=1,2,IF($B44=2,1,IF($B44="si",1,0)))),""),IF($D44=$E44,LOOKUP($D44,'Planes de Estudio'!$C$9:$C$264,'Planes de Estudio'!H$9:H$264)*H$14*IF('Formulario 1'!$D$11=5,2,1)*IF($B44="",1,IF($B44=1,2,IF($B44=2,1,IF($B44="si",1,0)))),""))</f>
        <v>0</v>
      </c>
      <c r="I44" s="653">
        <f>IF('Formulario 1'!$D$11=8,IF($D44=$E44,LOOKUP($D44,'Planes de Estudio'!$C$9:$C$264,'Planes de Estudio'!I$9:I$264)*IF($F44="Idioma Extranjero (inglés)",'Formulario 1'!F$50,IF($F44="Idioma Extranjero (francés)",'Formulario 1'!F$51,I$14))*IF('Formulario 1'!$D$11=5,2,1)*IF($B44="",1,IF($B44=1,2,IF($B44=2,1,IF($B44="si",1,0)))),""),IF($D44=$E44,LOOKUP($D44,'Planes de Estudio'!$C$9:$C$264,'Planes de Estudio'!I$9:I$264)*I$14*IF('Formulario 1'!$D$11=5,2,1)*IF($B44="",1,IF($B44=1,2,IF($B44=2,1,IF($B44="si",1,0)))),""))</f>
        <v>0</v>
      </c>
      <c r="J44" s="653">
        <f>IF($D44=$E44,LOOKUP($D44,'Planes de Estudio'!$C$9:$C$264,'Planes de Estudio'!J$9:J$264)*IF($F44="Idioma Extranjero (inglés)",'Formulario 1'!G$50,IF($F44="Idioma Extranjero (francés)",'Formulario 1'!G$51,IF($F44="Tecnología (1)",'Tecn-Dep'!G$11,IF('Formulario 1'!$D$11=7,'Tecn-Dep'!G$11,J$14))))*IF('Formulario 1'!$D$11=9,2,1)*IF($B44="",1,IF($B44=1,2,IF($B44=2,1,IF($B44="si",1,0)))),"")</f>
        <v>0</v>
      </c>
      <c r="K44" s="653">
        <f>IF($D44=$E44,LOOKUP($D44,'Planes de Estudio'!$C$9:$C$264,'Planes de Estudio'!K$9:K$264)*IF($F44="Idioma Extranjero (inglés)",'Formulario 1'!H$50,IF($F44="Idioma Extranjero (francés)",'Formulario 1'!H$51,IF($F44="Tecnología (1)",'Tecn-Dep'!H$11,K$14)))*IF('Formulario 1'!$D$11=5,2,1)*IF($B44="",1,IF($B44=1,2,IF($B44=2,1,IF($B44="si",1,0)))),"")</f>
        <v>0</v>
      </c>
      <c r="L44" s="653">
        <f t="shared" si="1"/>
        <v>0</v>
      </c>
      <c r="M44" s="653">
        <f>+IF(F44="","",IF(F44="x","",SUM(G44:L44)))</f>
        <v>0</v>
      </c>
      <c r="N44" s="653">
        <f>+IF(M44="","",IF(C44="x",(IF(AND($O$13&gt;=600,IF(F44="Inglés",(M44+LOOKUP("Idioma Extranjero (inglés)",$F$20:$F$45,$M$20:$M$45)),IF(F44="Francés",(M44+LOOKUP("Idioma Extranjero (francés)",$F$20:$F$45,$M$20:$M$45)),M44))&gt;=60),2,0)),0))</f>
        <v>0</v>
      </c>
      <c r="O44" s="654">
        <f t="shared" si="21"/>
        <v>0</v>
      </c>
      <c r="P44" s="525"/>
      <c r="Q44" s="161" t="str">
        <f t="shared" si="4"/>
        <v>Cuadro de Personal</v>
      </c>
      <c r="R44" s="1" t="s">
        <v>1160</v>
      </c>
      <c r="S44" s="2">
        <v>25</v>
      </c>
      <c r="T44" s="2">
        <f t="shared" si="16"/>
        <v>19</v>
      </c>
      <c r="U44" s="2">
        <f t="shared" si="17"/>
        <v>25</v>
      </c>
      <c r="V44" s="2" t="str">
        <f>IF(F44="x","n.a.",IF(IF($D44=$E44,LOOKUP($D44,'Planes de Estudio'!$C$9:$C$264,'Planes de Estudio'!N$9:N$264),"")="CC","",IF(O44="","",IF(F44="Educación Cívica","Educación Cívica y Estudios Sociales",IF(F44="Estudios Sociales","",IF('Formulario 1'!$D$11=9,F44,IF(F44="Idioma Extranjero (francés)","",IF(F44="Idioma Extranjero (inglés)","",F44))))))))</f>
        <v xml:space="preserve">Afectividad y Sexualidad Integral </v>
      </c>
      <c r="W44" s="185">
        <f t="shared" si="18"/>
        <v>0</v>
      </c>
      <c r="X44" s="185">
        <f t="shared" si="22"/>
        <v>0</v>
      </c>
      <c r="Y44" s="185">
        <f t="shared" si="23"/>
        <v>0</v>
      </c>
      <c r="Z44" s="185">
        <f t="shared" si="25"/>
        <v>0</v>
      </c>
      <c r="AA44" s="185">
        <f t="shared" si="24"/>
        <v>0</v>
      </c>
      <c r="AB44" s="211">
        <f t="shared" si="9"/>
        <v>0</v>
      </c>
      <c r="AC44" s="211">
        <f t="shared" si="10"/>
        <v>0</v>
      </c>
      <c r="AD44" s="185">
        <f t="shared" si="19"/>
        <v>0</v>
      </c>
      <c r="AE44" s="211">
        <f t="shared" si="11"/>
        <v>0</v>
      </c>
      <c r="AG44" s="1">
        <f>IF($D44=$E44,LOOKUP($D44,'Planes de Estudio'!$C$9:$C$264,'Planes de Estudio'!P$9:P$264),"")</f>
        <v>25</v>
      </c>
      <c r="AH44" s="167">
        <f>IF(OR(AG44=0,AG44=""),0,LOOKUP(AG44,TIE!$R$10:$R$33,TIE!$X$10:$X$33))</f>
        <v>0</v>
      </c>
      <c r="AI44" s="167">
        <f>+IF(AG44=9,AH44+LOOKUP(15,$AG$20:$AG$45,$AH$20:$AH$45),IF(AG44=15,0,AH44))</f>
        <v>0</v>
      </c>
      <c r="AJ44" s="167">
        <f>+IF(AG44=22,AI44+LOOKUP(20,$AG$20:$AG$45,$AI$20:$AI$45),IF(AG44=20,0,AI44))</f>
        <v>0</v>
      </c>
      <c r="AK44" s="167">
        <f>+IF(AG44=18,AJ44+LOOKUP(19,$AG$20:$AG$45,$AJ$20:$AJ$45),IF(AG44=19,0,AJ44))</f>
        <v>0</v>
      </c>
      <c r="AL44" s="167">
        <f>+AK44</f>
        <v>0</v>
      </c>
    </row>
    <row r="45" spans="2:38" ht="15.75" thickBot="1">
      <c r="B45" s="1" t="str">
        <f>+IF(F45="Educación Física",'Formulario 1'!$E$59,IF(F45="Informática Educativa",IF('Formulario 1'!$E$62=1,"Si","No"),""))</f>
        <v/>
      </c>
      <c r="C45" s="1" t="str">
        <f>+IF(F45="Español","x",IF(F45="Ciencias","x",IF(F45="Estudios Sociales","x",IF(F45="Matemática","x",IF(F45="Inglés","x",IF(F45="Francés","x",""))))))</f>
        <v/>
      </c>
      <c r="D45" s="1">
        <f t="shared" si="8"/>
        <v>126</v>
      </c>
      <c r="E45" s="1">
        <f>+LOOKUP(D45,'Planes de Estudio'!$C$9:$C$264,'Planes de Estudio'!$C$9:$C$264)</f>
        <v>126</v>
      </c>
      <c r="F45" s="634" t="str">
        <f>IF($D45=$E45,LOOKUP($D45,'Planes de Estudio'!$C$9:$C$264,'Planes de Estudio'!F$9:F$264),"x")</f>
        <v>Tecnología (1)</v>
      </c>
      <c r="G45" s="532">
        <f>IF('Formulario 1'!$D$11=8,IF($D45=$E45,LOOKUP($D45,'Planes de Estudio'!$C$9:$C$264,'Planes de Estudio'!G$9:G$264)*IF($F45="Idioma Extranjero (inglés)",'Formulario 1'!D$50,IF($F45="Idioma Extranjero (francés)",'Formulario 1'!D$51,G$14))*IF('Formulario 1'!$D$11=9,2,1)*IF($B45="",1,IF($B45=1,2,IF($B45=2,1,IF($B45="si",1,0)))),""),IF($D45=$E45,LOOKUP($D45,'Planes de Estudio'!$C$9:$C$264,'Planes de Estudio'!G$9:G$264)*G$14*IF('Formulario 1'!$D$11=9,2,1)*IF($B45="",1,IF($B45=1,2,IF($B45=2,1,IF($B45="si",1,0)))),""))</f>
        <v>0</v>
      </c>
      <c r="H45" s="532">
        <f>IF('Formulario 1'!$D$11=8,IF($D45=$E45,LOOKUP($D45,'Planes de Estudio'!$C$9:$C$264,'Planes de Estudio'!H$9:H$264)*IF($F45="Idioma Extranjero (inglés)",'Formulario 1'!E$50,IF($F45="Idioma Extranjero (francés)",'Formulario 1'!E$51,H$14))*IF('Formulario 1'!$D$11=9,2,1)*IF($B45="",1,IF($B45=1,2,IF($B45=2,1,IF($B45="si",1,0)))),""),IF($D45=$E45,LOOKUP($D45,'Planes de Estudio'!$C$9:$C$264,'Planes de Estudio'!H$9:H$264)*H$14*IF('Formulario 1'!$D$11=9,2,1)*IF($B45="",1,IF($B45=1,2,IF($B45=2,1,IF($B45="si",1,0)))),""))</f>
        <v>0</v>
      </c>
      <c r="I45" s="532">
        <f>IF('Formulario 1'!$D$11=8,IF($D45=$E45,LOOKUP($D45,'Planes de Estudio'!$C$9:$C$264,'Planes de Estudio'!I$9:I$264)*IF($F45="Idioma Extranjero (inglés)",'Formulario 1'!F$50,IF($F45="Idioma Extranjero (francés)",'Formulario 1'!F$51,I$14))*IF('Formulario 1'!$D$11=9,2,1)*IF($B45="",1,IF($B45=1,2,IF($B45=2,1,IF($B45="si",1,0)))),""),IF($D45=$E45,LOOKUP($D45,'Planes de Estudio'!$C$9:$C$264,'Planes de Estudio'!I$9:I$264)*I$14*IF('Formulario 1'!$D$11=9,2,1)*IF($B45="",1,IF($B45=1,2,IF($B45=2,1,IF($B45="si",1,0)))),""))</f>
        <v>0</v>
      </c>
      <c r="J45" s="532">
        <f>IF($D45=$E45,LOOKUP($D45,'Planes de Estudio'!$C$9:$C$264,'Planes de Estudio'!J$9:J$264)*IF($F45="Idioma Extranjero (inglés)",'Formulario 1'!G$50,IF($F45="Idioma Extranjero (francés)",'Formulario 1'!G$51,IF($F45="Tecnología (1)",'Tecn-Dep'!G$11,J$14)))*IF('Formulario 1'!$D$11=5,2,1)*IF($B45="",1,IF($B45=1,2,IF($B45=2,1,IF($B45="si",1,0)))),"")</f>
        <v>0</v>
      </c>
      <c r="K45" s="532">
        <f>IF($D45=$E45,LOOKUP($D45,'Planes de Estudio'!$C$9:$C$264,'Planes de Estudio'!K$9:K$264)*IF($F45="Idioma Extranjero (inglés)",'Formulario 1'!H$50,IF($F45="Idioma Extranjero (francés)",'Formulario 1'!H$51,IF($F45="Tecnología (1)",'Tecn-Dep'!H$11,K$14)))*IF('Formulario 1'!$D$11=5,2,1)*IF($B45="",1,IF($B45=1,2,IF($B45=2,1,IF($B45="si",1,0)))),"")</f>
        <v>0</v>
      </c>
      <c r="L45" s="532">
        <f>IF(F45="x","",IF(F45="Educación Física",$L$14*2,IF(F45="Educación Musical",$L$14*2,IF(F45="Educación Religiosa",$L$14*1,IF(F45="Informática Educativa",$L$14*2,0)))))</f>
        <v>0</v>
      </c>
      <c r="M45" s="532">
        <f>+IF(F45="","",IF(F45="x","",SUM(G45:L45)))</f>
        <v>0</v>
      </c>
      <c r="N45" s="532">
        <f>+IF(M45="","",IF(C45="x",(IF(AND($O$13&gt;=600,IF(F45="Inglés",(M45+LOOKUP("Idioma Extranjero (inglés)",$F$20:$F$45,$M$20:$M$45)),IF(F45="Francés",(M45+LOOKUP("Idioma Extranjero (francés)",$F$20:$F$45,$M$20:$M$45)),M45))&gt;=60),2,0)),0))</f>
        <v>0</v>
      </c>
      <c r="O45" s="655">
        <f>+IF(M45="","",IF(N45="",M45,M45+N45))</f>
        <v>0</v>
      </c>
      <c r="P45" s="525"/>
      <c r="Q45" s="161" t="str">
        <f>+IF(V45="n.a.","",IF(V45="","n.a.","Cuadro de Personal"))</f>
        <v>Cuadro de Personal</v>
      </c>
      <c r="R45" s="1" t="s">
        <v>1160</v>
      </c>
      <c r="S45" s="2">
        <v>26</v>
      </c>
      <c r="T45" s="2">
        <f>+IF(V45="",T44,T44+1)</f>
        <v>20</v>
      </c>
      <c r="U45" s="2">
        <f>+IF(V45="","",S45)</f>
        <v>26</v>
      </c>
      <c r="V45" s="2" t="str">
        <f>IF(F45="x","n.a.",IF(IF($D45=$E45,LOOKUP($D45,'Planes de Estudio'!$C$9:$C$264,'Planes de Estudio'!N$9:N$264),"")="CC","",IF(O45="","",IF(F45="Educación Cívica","Educación Cívica y Estudios Sociales",IF(F45="Estudios Sociales","",IF('Formulario 1'!$D$11=9,F45,IF(F45="Idioma Extranjero (francés)","",IF(F45="Idioma Extranjero (inglés)","",F45))))))))</f>
        <v>Tecnología (1)</v>
      </c>
      <c r="W45" s="185">
        <f>+IF($F45="Educación Cívica",G45+IF(LOOKUP("Estudios Sociales",$F$20:$F$44,$F$20:$F$44)="Estudios Sociales",LOOKUP("Estudios Sociales",$F$20:$F$44,G$20:G$44),0),IF($F45="Inglés",G45+IF(LOOKUP("Idioma Extranjero (inglés)",$F$20:$F$44,$F$20:$F$44)="Idioma Extranjero (inglés)",LOOKUP("Idioma Extranjero (inglés)",$F$20:$F$44,G$20:G$44),0),IF($F45="Francés",G45+IF(LOOKUP("Idioma Extranjero (francés)",$F$20:$F$44,$F$20:$F$44)="Idioma Extranjero (francés)",LOOKUP("Idioma Extranjero (francés)",$F$20:$F$44,G$20:G$44),0),G45)))</f>
        <v>0</v>
      </c>
      <c r="X45" s="185">
        <f>+IF($F45="Educación Cívica",H45+IF(LOOKUP("Estudios Sociales",$F$20:$F$44,$F$20:$F$44)="Estudios Sociales",LOOKUP("Estudios Sociales",$F$20:$F$44,H$20:H$44),0),IF($F45="Inglés",H45+IF(LOOKUP("Idioma Extranjero (inglés)",$F$20:$F$44,$F$20:$F$44)="Idioma Extranjero (inglés)",LOOKUP("Idioma Extranjero (inglés)",$F$20:$F$44,H$20:H$44),0),IF($F45="Francés",H45+IF(LOOKUP("Idioma Extranjero (francés)",$F$20:$F$44,$F$20:$F$44)="Idioma Extranjero (francés)",LOOKUP("Idioma Extranjero (francés)",$F$20:$F$44,H$20:H$44),0),H45)))</f>
        <v>0</v>
      </c>
      <c r="Y45" s="185">
        <f>+IF($F45="Educación Cívica",I45+IF(LOOKUP("Estudios Sociales",$F$20:$F$44,$F$20:$F$44)="Estudios Sociales",LOOKUP("Estudios Sociales",$F$20:$F$44,I$20:I$44),0),IF($F45="Inglés",I45+IF(LOOKUP("Idioma Extranjero (inglés)",$F$20:$F$44,$F$20:$F$44)="Idioma Extranjero (inglés)",LOOKUP("Idioma Extranjero (inglés)",$F$20:$F$44,I$20:I$44),0),IF($F45="Francés",I45+IF(LOOKUP("Idioma Extranjero (francés)",$F$20:$F$44,$F$20:$F$44)="Idioma Extranjero (francés)",LOOKUP("Idioma Extranjero (francés)",$F$20:$F$44,I$20:I$44),0),I45)))</f>
        <v>0</v>
      </c>
      <c r="Z45" s="185">
        <f>+IF($F45="Educación Cívica",J45+IF(LOOKUP("Estudios Sociales",$F$20:$F$44,$F$20:$F$44)="Estudios Sociales",LOOKUP("Estudios Sociales",$F$20:$F$44,J$20:J$44),0),IF($F45="Inglés",J45+IF(LOOKUP("Idioma Extranjero (inglés)",$F$20:$F$44,$F$20:$F$44)="Idioma Extranjero (inglés)",LOOKUP("Idioma Extranjero (inglés)",$F$20:$F$44,J$20:J$44),0),IF($F45="Francés",J45+IF(LOOKUP("Idioma Extranjero (francés)",$F$20:$F$44,$F$20:$F$44)="Idioma Extranjero (francés)",LOOKUP("Idioma Extranjero (francés)",$F$20:$F$44,J$20:J$44),0),J45)))</f>
        <v>0</v>
      </c>
      <c r="AA45" s="185">
        <f>+IF($F45="Educación Cívica",K45+IF(LOOKUP("Estudios Sociales",$F$20:$F$44,$F$20:$F$44)="Estudios Sociales",LOOKUP("Estudios Sociales",$F$20:$F$44,K$20:K$44),0),IF($F45="Inglés",K45+IF(LOOKUP("Idioma Extranjero (inglés)",$F$20:$F$44,$F$20:$F$44)="Idioma Extranjero (inglés)",LOOKUP("Idioma Extranjero (inglés)",$F$20:$F$44,K$20:K$44),0),IF($F45="Francés",K45+IF(LOOKUP("Idioma Extranjero (francés)",$F$20:$F$44,$F$20:$F$44)="Idioma Extranjero (francés)",LOOKUP("Idioma Extranjero (francés)",$F$20:$F$44,K$20:K$44),0),K45)))</f>
        <v>0</v>
      </c>
      <c r="AB45" s="211">
        <f>+L45</f>
        <v>0</v>
      </c>
      <c r="AC45" s="211">
        <f>+SUM(W45:AB45)</f>
        <v>0</v>
      </c>
      <c r="AD45" s="185">
        <f t="shared" si="19"/>
        <v>0</v>
      </c>
      <c r="AE45" s="211">
        <f>+AC45+AD45</f>
        <v>0</v>
      </c>
      <c r="AG45" s="1">
        <f>IF($D45=$E45,LOOKUP($D45,'Planes de Estudio'!$C$9:$C$264,'Planes de Estudio'!P$9:P$264),"")</f>
        <v>26</v>
      </c>
      <c r="AH45" s="167">
        <f>IF(OR(AG45=0,AG45=""),0,LOOKUP(AG45,TIE!$R$10:$R$33,TIE!$X$10:$X$33))</f>
        <v>0</v>
      </c>
      <c r="AI45" s="167">
        <f>+IF(AG45=9,AH45+LOOKUP(15,$AG$20:$AG$45,$AH$20:$AH$45),IF(AG45=15,0,AH45))</f>
        <v>0</v>
      </c>
      <c r="AJ45" s="167">
        <f>+IF(AG45=22,AI45+LOOKUP(20,$AG$20:$AG$45,$AI$20:$AI$45),IF(AG45=20,0,AI45))</f>
        <v>0</v>
      </c>
      <c r="AK45" s="167">
        <f>+IF(AG45=18,AJ45+LOOKUP(19,$AG$20:$AG$45,$AJ$20:$AJ$45),IF(AG45=19,0,AJ45))</f>
        <v>0</v>
      </c>
      <c r="AL45" s="167">
        <f>+AK45</f>
        <v>0</v>
      </c>
    </row>
    <row r="46" spans="2:38" ht="15.75" thickBot="1">
      <c r="F46" s="762" t="str">
        <f>+IF('Formulario 1'!$D$11=9,"Programa de Capacitación Institucional:","")</f>
        <v/>
      </c>
      <c r="G46" s="762"/>
      <c r="H46" s="656" t="str">
        <f>+IF('Formulario 1'!D11=9,8,"")</f>
        <v/>
      </c>
      <c r="I46" s="525"/>
      <c r="J46" s="525"/>
      <c r="K46" s="525"/>
      <c r="L46" s="525"/>
      <c r="M46" s="525"/>
      <c r="N46" s="525"/>
      <c r="O46" s="525"/>
      <c r="P46" s="525"/>
      <c r="Q46" s="99"/>
    </row>
    <row r="47" spans="2:38" ht="20.25" customHeight="1">
      <c r="F47" s="760" t="str">
        <f>+IF('Formulario 1'!$D$11=19,"Pruebas por Suficiencia y Contratos de Estudio:","")</f>
        <v/>
      </c>
      <c r="G47" s="761"/>
      <c r="H47" s="525" t="str">
        <f>+IF(F47="","",IF($O$13=0,"",3))</f>
        <v/>
      </c>
      <c r="I47" s="525"/>
      <c r="J47" s="525"/>
      <c r="K47" s="721" t="s">
        <v>920</v>
      </c>
      <c r="L47" s="722"/>
      <c r="M47" s="722"/>
      <c r="N47" s="722"/>
      <c r="O47" s="658">
        <f>(IF(O13="",0,IF('Formulario 1'!$D$11=9,20,IF(O13=0,0,IF(O13&lt;=500,15,IF(O13&lt;=1000,20,IF(O13&gt;1000,30,"")))))))</f>
        <v>0</v>
      </c>
      <c r="P47" s="525"/>
    </row>
    <row r="48" spans="2:38" ht="18" customHeight="1" thickBot="1">
      <c r="F48" s="770" t="s">
        <v>1168</v>
      </c>
      <c r="G48" s="771"/>
      <c r="H48" s="529"/>
      <c r="I48" s="525"/>
      <c r="J48" s="525"/>
      <c r="K48" s="775" t="s">
        <v>1016</v>
      </c>
      <c r="L48" s="776"/>
      <c r="M48" s="776"/>
      <c r="N48" s="776"/>
      <c r="O48" s="659">
        <f>IF(O13="","",IF(O13&gt;2000,18,IF(O13&gt;1500,15,IF(O13&gt;1000,12,IF(O13&gt;0,9,0)))))</f>
        <v>0</v>
      </c>
      <c r="P48" s="525"/>
    </row>
    <row r="49" spans="1:40">
      <c r="F49" s="660" t="s">
        <v>1199</v>
      </c>
      <c r="G49" s="653">
        <f>IFERROR(VLOOKUP('Formulario 1'!$E$7,Proyectos!B301:E312,4,0),0)</f>
        <v>0</v>
      </c>
      <c r="H49" s="525"/>
      <c r="I49" s="525"/>
      <c r="J49" s="525"/>
      <c r="K49" s="525"/>
      <c r="L49" s="525"/>
      <c r="M49" s="525"/>
      <c r="N49" s="525"/>
      <c r="O49" s="525"/>
      <c r="P49" s="525"/>
    </row>
    <row r="50" spans="1:40">
      <c r="F50" s="661" t="s">
        <v>1666</v>
      </c>
      <c r="G50" s="653">
        <f>IFERROR(VLOOKUP('Formulario 1'!$E$7,Proyectos!C257:E273,3,0),0)</f>
        <v>0</v>
      </c>
      <c r="H50" s="525"/>
      <c r="I50" s="525"/>
      <c r="J50" s="763" t="s">
        <v>1353</v>
      </c>
      <c r="K50" s="763"/>
      <c r="L50" s="763"/>
      <c r="M50" s="763"/>
      <c r="N50" s="763"/>
      <c r="O50" s="662">
        <f>IF('Formulario 1'!E63=2,0,+'Formulario 1'!G63)</f>
        <v>0</v>
      </c>
      <c r="P50" s="525"/>
      <c r="U50" s="1" t="str">
        <f>+LOOKUP('Cuadro de Personal'!C904,'Hoja de Cálculo'!V20:V44,'Hoja de Cálculo'!V20:V44)</f>
        <v>Matemática</v>
      </c>
    </row>
    <row r="51" spans="1:40">
      <c r="F51" s="661" t="s">
        <v>3952</v>
      </c>
      <c r="G51" s="653"/>
      <c r="H51" s="525"/>
      <c r="I51" s="525"/>
      <c r="J51" s="763" t="s">
        <v>1216</v>
      </c>
      <c r="K51" s="763"/>
      <c r="L51" s="763"/>
      <c r="M51" s="763"/>
      <c r="N51" s="763"/>
      <c r="O51" s="662" t="str">
        <f>+IF('Formulario 1'!$E$64=1,TIE!K49,"n.a.")</f>
        <v>n.a.</v>
      </c>
      <c r="P51" s="525"/>
    </row>
    <row r="52" spans="1:40">
      <c r="F52" s="661" t="s">
        <v>1361</v>
      </c>
      <c r="G52" s="653">
        <f>IFERROR(VLOOKUP('Formulario 1'!$E$7,Proyectos!C318:F350,4,FALSE),0)</f>
        <v>0</v>
      </c>
      <c r="H52" s="525"/>
      <c r="I52" s="525"/>
      <c r="J52" s="763" t="s">
        <v>3122</v>
      </c>
      <c r="K52" s="763"/>
      <c r="L52" s="763"/>
      <c r="M52" s="763"/>
      <c r="N52" s="763"/>
      <c r="O52" s="663">
        <f>IFERROR(VLOOKUP('Formulario 1'!$E$7,'REAJUSTE LIC PLANLEBS'!C214:D256,2,0),0)</f>
        <v>0</v>
      </c>
      <c r="P52" s="525"/>
    </row>
    <row r="53" spans="1:40">
      <c r="F53" s="661" t="s">
        <v>1848</v>
      </c>
      <c r="G53" s="653"/>
      <c r="H53" s="525"/>
      <c r="I53" s="525"/>
      <c r="J53" s="763" t="s">
        <v>1861</v>
      </c>
      <c r="K53" s="763"/>
      <c r="L53" s="763"/>
      <c r="M53" s="763"/>
      <c r="N53" s="763"/>
      <c r="O53" s="662"/>
      <c r="P53" s="525"/>
    </row>
    <row r="54" spans="1:40">
      <c r="F54" s="661" t="s">
        <v>1642</v>
      </c>
      <c r="G54" s="653">
        <f>IFERROR(VLOOKUP('Formulario 1'!$E$7,Proyectos!A593:E636,5,0),0)</f>
        <v>0</v>
      </c>
      <c r="H54" s="525"/>
      <c r="I54" s="525"/>
      <c r="J54" s="525"/>
      <c r="K54" s="756"/>
      <c r="L54" s="756"/>
      <c r="M54" s="756"/>
      <c r="N54" s="756"/>
      <c r="O54" s="664"/>
      <c r="P54" s="525"/>
    </row>
    <row r="55" spans="1:40">
      <c r="F55" s="665" t="s">
        <v>3377</v>
      </c>
      <c r="G55" s="666"/>
      <c r="H55" s="527"/>
      <c r="I55" s="525"/>
      <c r="J55" s="667"/>
      <c r="K55" s="783" t="s">
        <v>1341</v>
      </c>
      <c r="L55" s="784"/>
      <c r="M55" s="784"/>
      <c r="N55" s="784"/>
      <c r="O55" s="668">
        <f>IFERROR(VLOOKUP('Formulario 1'!$E$7,'REAJUSTE LIC PLANLEBS'!D2:F205,3,0),0)</f>
        <v>0</v>
      </c>
      <c r="P55" s="525"/>
    </row>
    <row r="56" spans="1:40">
      <c r="F56" s="665" t="s">
        <v>3378</v>
      </c>
      <c r="G56" s="666"/>
      <c r="H56" s="527"/>
      <c r="I56" s="525"/>
      <c r="J56" s="667"/>
      <c r="K56" s="783" t="s">
        <v>3142</v>
      </c>
      <c r="L56" s="784"/>
      <c r="M56" s="784"/>
      <c r="N56" s="784"/>
      <c r="O56" s="668">
        <f>IFERROR(VLOOKUP('Formulario 1'!$E$7,'REAJUSTE LIC PLANLEBS'!A262:C278,3,0),0)</f>
        <v>0</v>
      </c>
      <c r="P56" s="525"/>
    </row>
    <row r="57" spans="1:40" ht="15.75" thickBot="1">
      <c r="F57" s="665" t="s">
        <v>3490</v>
      </c>
      <c r="G57" s="666"/>
      <c r="H57" s="527"/>
      <c r="I57" s="525"/>
      <c r="J57" s="525"/>
      <c r="K57" s="742" t="s">
        <v>1230</v>
      </c>
      <c r="L57" s="743"/>
      <c r="M57" s="743"/>
      <c r="N57" s="743"/>
      <c r="O57" s="669">
        <f>IF(O51="Exceso","Exceso",O18+O47+O48+O50+O56+IF(H46="",0,H46)+IF(H47="",0,H47)+SUM(G49:G54)+IF(O52="n.a.",0,O52)+IF(O54="n.a.",0,O54)+O55+O53+IF(O51="n.a.",0,O51))+IFERROR((K85+K88+K89+K95),0)+G57+G55+G56+G58</f>
        <v>0</v>
      </c>
      <c r="P57" s="525"/>
    </row>
    <row r="58" spans="1:40">
      <c r="F58" s="665" t="s">
        <v>3379</v>
      </c>
      <c r="G58" s="666"/>
      <c r="H58" s="527"/>
      <c r="I58" s="525"/>
      <c r="J58" s="525"/>
      <c r="K58" s="742" t="s">
        <v>1023</v>
      </c>
      <c r="L58" s="743"/>
      <c r="M58" s="743"/>
      <c r="N58" s="743"/>
      <c r="O58" s="670">
        <v>0</v>
      </c>
      <c r="P58" s="525"/>
      <c r="Q58" s="777" t="str">
        <f>+IF(O8&gt;0,IF(O58=0,"USO DFP DEBE ANOTAR LAS LECCIONES DE LA RELACIÓN DE PUESTOS",""),"")</f>
        <v>USO DFP DEBE ANOTAR LAS LECCIONES DE LA RELACIÓN DE PUESTOS</v>
      </c>
      <c r="R58" s="778"/>
      <c r="S58" s="778"/>
      <c r="T58" s="778"/>
      <c r="U58" s="778"/>
      <c r="V58" s="778"/>
      <c r="W58" s="778"/>
      <c r="X58" s="778"/>
      <c r="Y58" s="778"/>
      <c r="Z58" s="778"/>
      <c r="AA58" s="778"/>
      <c r="AB58" s="778"/>
      <c r="AC58" s="778"/>
      <c r="AD58" s="778"/>
      <c r="AE58" s="778"/>
      <c r="AF58" s="778"/>
      <c r="AG58" s="778"/>
      <c r="AH58" s="778"/>
      <c r="AI58" s="778"/>
      <c r="AJ58" s="778"/>
      <c r="AK58" s="778"/>
      <c r="AL58" s="778"/>
      <c r="AM58" s="778"/>
      <c r="AN58" s="779"/>
    </row>
    <row r="59" spans="1:40" ht="15.75" thickBot="1">
      <c r="F59" s="657"/>
      <c r="G59" s="671"/>
      <c r="H59" s="525"/>
      <c r="I59" s="525"/>
      <c r="J59" s="672"/>
      <c r="K59" s="773" t="s">
        <v>1024</v>
      </c>
      <c r="L59" s="774"/>
      <c r="M59" s="774"/>
      <c r="N59" s="774"/>
      <c r="O59" s="673">
        <f>IF(O57="Exceso","n.a.",O57-O58)</f>
        <v>0</v>
      </c>
      <c r="P59" s="525"/>
      <c r="Q59" s="780"/>
      <c r="R59" s="781"/>
      <c r="S59" s="781"/>
      <c r="T59" s="781"/>
      <c r="U59" s="781"/>
      <c r="V59" s="781"/>
      <c r="W59" s="781"/>
      <c r="X59" s="781"/>
      <c r="Y59" s="781"/>
      <c r="Z59" s="781"/>
      <c r="AA59" s="781"/>
      <c r="AB59" s="781"/>
      <c r="AC59" s="781"/>
      <c r="AD59" s="781"/>
      <c r="AE59" s="781"/>
      <c r="AF59" s="781"/>
      <c r="AG59" s="781"/>
      <c r="AH59" s="781"/>
      <c r="AI59" s="781"/>
      <c r="AJ59" s="781"/>
      <c r="AK59" s="781"/>
      <c r="AL59" s="781"/>
      <c r="AM59" s="781"/>
      <c r="AN59" s="782"/>
    </row>
    <row r="60" spans="1:40" ht="15.75" thickBot="1">
      <c r="A60" s="268">
        <f>+'Formulario 1'!E68</f>
        <v>2</v>
      </c>
      <c r="F60" s="699">
        <f>+F1</f>
        <v>0</v>
      </c>
      <c r="G60" s="699"/>
      <c r="H60" s="699"/>
      <c r="I60" s="699"/>
      <c r="J60" s="699"/>
      <c r="K60" s="699"/>
      <c r="L60" s="699"/>
      <c r="M60" s="699"/>
      <c r="N60" s="699"/>
      <c r="O60" s="699"/>
      <c r="Q60" s="772"/>
    </row>
    <row r="61" spans="1:40">
      <c r="F61" s="699">
        <f>+F2</f>
        <v>0</v>
      </c>
      <c r="G61" s="699"/>
      <c r="H61" s="699"/>
      <c r="I61" s="699"/>
      <c r="J61" s="699"/>
      <c r="K61" s="699"/>
      <c r="L61" s="699"/>
      <c r="M61" s="699"/>
      <c r="N61" s="699"/>
      <c r="O61" s="699"/>
      <c r="Q61" s="772"/>
    </row>
    <row r="62" spans="1:40" ht="15.75" thickBot="1">
      <c r="F62" s="699">
        <f>+F3</f>
        <v>0</v>
      </c>
      <c r="G62" s="699"/>
      <c r="H62" s="699"/>
      <c r="I62" s="699"/>
      <c r="J62" s="699"/>
      <c r="K62" s="699"/>
      <c r="L62" s="699"/>
      <c r="M62" s="699"/>
      <c r="N62" s="699"/>
      <c r="O62" s="699"/>
      <c r="Q62" s="267"/>
    </row>
    <row r="64" spans="1:40">
      <c r="F64" s="699" t="s">
        <v>3802</v>
      </c>
      <c r="G64" s="699"/>
      <c r="H64" s="699"/>
      <c r="I64" s="699"/>
      <c r="J64" s="699"/>
      <c r="K64" s="699"/>
      <c r="L64" s="699"/>
      <c r="M64" s="699"/>
      <c r="N64" s="699"/>
      <c r="O64" s="699"/>
    </row>
    <row r="65" spans="6:15" ht="15.75" thickBot="1"/>
    <row r="66" spans="6:15" ht="15.75" thickBot="1">
      <c r="F66" s="269" t="s">
        <v>915</v>
      </c>
      <c r="G66" s="740" t="str">
        <f>+G8</f>
        <v>LICEO DE COLORADO</v>
      </c>
      <c r="H66" s="740"/>
      <c r="I66" s="740"/>
      <c r="J66" s="740"/>
      <c r="K66" s="741"/>
      <c r="L66" s="744" t="s">
        <v>916</v>
      </c>
      <c r="M66" s="745"/>
      <c r="N66" s="745"/>
      <c r="O66" s="270">
        <f>+O8</f>
        <v>4113</v>
      </c>
    </row>
    <row r="67" spans="6:15" ht="15.75" thickBot="1">
      <c r="F67" s="271" t="s">
        <v>910</v>
      </c>
      <c r="G67" s="738" t="s">
        <v>1015</v>
      </c>
      <c r="H67" s="738"/>
      <c r="I67" s="738"/>
      <c r="J67" s="738"/>
      <c r="K67" s="739"/>
      <c r="L67" s="171"/>
      <c r="M67" s="171"/>
      <c r="N67" s="171"/>
      <c r="O67" s="171"/>
    </row>
    <row r="68" spans="6:15" ht="15.75" thickBot="1"/>
    <row r="69" spans="6:15">
      <c r="F69" s="296" t="str">
        <f>+IF(F60="","","Nivel:")</f>
        <v>Nivel:</v>
      </c>
      <c r="G69" s="718" t="str">
        <f>+IF(F60="","","11º")</f>
        <v>11º</v>
      </c>
      <c r="H69" s="720"/>
      <c r="I69" s="718" t="str">
        <f>+IF(F60="","","12º")</f>
        <v>12º</v>
      </c>
      <c r="J69" s="720"/>
      <c r="K69" s="735" t="str">
        <f>+IF(F60="","","Total")</f>
        <v>Total</v>
      </c>
      <c r="L69" s="122"/>
      <c r="M69" s="123"/>
      <c r="N69" s="122"/>
      <c r="O69" s="122"/>
    </row>
    <row r="70" spans="6:15" ht="15.75" thickBot="1">
      <c r="F70" s="297" t="str">
        <f>+IF(F60="","","Tipo de lección:")</f>
        <v>Tipo de lección:</v>
      </c>
      <c r="G70" s="257" t="str">
        <f>+IF(F60="","","Acad.")</f>
        <v>Acad.</v>
      </c>
      <c r="H70" s="188" t="s">
        <v>1205</v>
      </c>
      <c r="I70" s="257" t="str">
        <f>+G70</f>
        <v>Acad.</v>
      </c>
      <c r="J70" s="188" t="s">
        <v>1205</v>
      </c>
      <c r="K70" s="736"/>
      <c r="L70" s="122"/>
      <c r="M70" s="123"/>
      <c r="N70" s="122"/>
      <c r="O70" s="122"/>
    </row>
    <row r="71" spans="6:15">
      <c r="F71" s="263" t="str">
        <f>+IF(F60="","","Matrícula por Nivel:")</f>
        <v>Matrícula por Nivel:</v>
      </c>
      <c r="G71" s="737">
        <f>+'Formulario 1'!F69</f>
        <v>0</v>
      </c>
      <c r="H71" s="737"/>
      <c r="I71" s="737">
        <f>+'Formulario 1'!G69</f>
        <v>0</v>
      </c>
      <c r="J71" s="737"/>
      <c r="K71" s="272">
        <f>IF(F71="","",G71+I71)</f>
        <v>0</v>
      </c>
      <c r="O71" s="273"/>
    </row>
    <row r="72" spans="6:15">
      <c r="F72" s="264" t="str">
        <f>+IF(F60="","","Número de Secciones por Nivel:")</f>
        <v>Número de Secciones por Nivel:</v>
      </c>
      <c r="G72" s="737">
        <f>+'Formulario 1'!F70</f>
        <v>0</v>
      </c>
      <c r="H72" s="737"/>
      <c r="I72" s="737">
        <f>+'Formulario 1'!G70</f>
        <v>0</v>
      </c>
      <c r="J72" s="737"/>
      <c r="K72" s="253">
        <f>IF(F72="","",G72+I72)</f>
        <v>0</v>
      </c>
      <c r="O72" s="273"/>
    </row>
    <row r="73" spans="6:15" ht="15.75" thickBot="1">
      <c r="F73" s="265" t="str">
        <f>+IF(F60="","","Promedio de estudiantes por sección:")</f>
        <v>Promedio de estudiantes por sección:</v>
      </c>
      <c r="G73" s="734" t="str">
        <f>IF(G72=0,"",G71/G72)</f>
        <v/>
      </c>
      <c r="H73" s="734"/>
      <c r="I73" s="734" t="str">
        <f>IF(I72=0,"",G71/G72)</f>
        <v/>
      </c>
      <c r="J73" s="734"/>
      <c r="K73" s="251" t="str">
        <f>IF(K72="","",IF(K72=0,"",K71/K72))</f>
        <v/>
      </c>
      <c r="O73" s="274"/>
    </row>
    <row r="74" spans="6:15" ht="15.75" thickBot="1"/>
    <row r="75" spans="6:15" ht="15.75" thickBot="1">
      <c r="F75" s="752" t="str">
        <f>+IF('Formulario 1'!$E$68=1,'Planes de Estudio'!F274,"")</f>
        <v/>
      </c>
      <c r="G75" s="753"/>
      <c r="H75" s="753"/>
      <c r="I75" s="753"/>
      <c r="J75" s="753"/>
      <c r="K75" s="754"/>
      <c r="L75" s="521"/>
      <c r="M75" s="521"/>
      <c r="N75" s="521"/>
    </row>
    <row r="76" spans="6:15">
      <c r="F76" s="275" t="str">
        <f>+IF('Formulario 1'!$E$68=1,'Planes de Estudio'!F275,"")</f>
        <v/>
      </c>
      <c r="G76" s="252" t="str">
        <f>+IF('Formulario 1'!$E$68=1,'Planes de Estudio'!G275*$G$72,"")</f>
        <v/>
      </c>
      <c r="H76" s="252" t="str">
        <f>+IF('Formulario 1'!$E$68=1,'Planes de Estudio'!H275*$G$72,"")</f>
        <v/>
      </c>
      <c r="I76" s="252" t="str">
        <f>+IF('Formulario 1'!$E$68=1,'Planes de Estudio'!I275*$I$72,"")</f>
        <v/>
      </c>
      <c r="J76" s="252" t="str">
        <f>+IF('Formulario 1'!$E$68=1,'Planes de Estudio'!J275*$I$72,"")</f>
        <v/>
      </c>
      <c r="K76" s="276" t="str">
        <f>IF(F76="","",SUM(G76:J76))</f>
        <v/>
      </c>
      <c r="L76" s="521"/>
      <c r="M76" s="521"/>
      <c r="N76" s="521"/>
    </row>
    <row r="77" spans="6:15">
      <c r="F77" s="261" t="str">
        <f>+IF('Formulario 1'!$E$68=1,'Planes de Estudio'!F276,"")</f>
        <v/>
      </c>
      <c r="G77" s="252" t="str">
        <f>+IF('Formulario 1'!$E$68=1,'Planes de Estudio'!G276*$G$72,"")</f>
        <v/>
      </c>
      <c r="H77" s="252" t="str">
        <f>+IF('Formulario 1'!$E$68=1,'Planes de Estudio'!H276*$G$72,"")</f>
        <v/>
      </c>
      <c r="I77" s="252" t="str">
        <f>+IF('Formulario 1'!$E$68=1,'Planes de Estudio'!I276*$I$72,"")</f>
        <v/>
      </c>
      <c r="J77" s="252" t="str">
        <f>+IF('Formulario 1'!$E$68=1,'Planes de Estudio'!J276*$I$72,"")</f>
        <v/>
      </c>
      <c r="K77" s="276" t="str">
        <f>IF(F77="","",SUM(G77:J77))</f>
        <v/>
      </c>
      <c r="L77" s="521"/>
      <c r="M77" s="521"/>
      <c r="N77" s="521"/>
    </row>
    <row r="78" spans="6:15">
      <c r="F78" s="261" t="str">
        <f>+IF('Formulario 1'!$E$68=1,'Planes de Estudio'!F277,"")</f>
        <v/>
      </c>
      <c r="G78" s="252" t="str">
        <f>+IF('Formulario 1'!$E$68=1,'Planes de Estudio'!G277*$G$72,"")</f>
        <v/>
      </c>
      <c r="H78" s="252" t="str">
        <f>+IF('Formulario 1'!$E$68=1,'Planes de Estudio'!H277*$G$72,"")</f>
        <v/>
      </c>
      <c r="I78" s="252" t="str">
        <f>+IF('Formulario 1'!$E$68=1,'Planes de Estudio'!I277*$I$72,"")</f>
        <v/>
      </c>
      <c r="J78" s="252" t="str">
        <f>+IF('Formulario 1'!$E$68=1,'Planes de Estudio'!J277*$I$72,"")</f>
        <v/>
      </c>
      <c r="K78" s="276" t="str">
        <f>IF(F78="","",SUM(G78:J78))</f>
        <v/>
      </c>
      <c r="L78" s="521"/>
      <c r="M78" s="521"/>
      <c r="N78" s="521"/>
    </row>
    <row r="79" spans="6:15">
      <c r="F79" s="261" t="str">
        <f>+IF('Formulario 1'!$E$68=1,'Planes de Estudio'!F278,"")</f>
        <v/>
      </c>
      <c r="G79" s="252" t="str">
        <f>+IF('Formulario 1'!$E$68=1,'Planes de Estudio'!G278*$G$72,"")</f>
        <v/>
      </c>
      <c r="H79" s="252" t="str">
        <f>+IF('Formulario 1'!$E$68=1,'Planes de Estudio'!H278*$G$72,"")</f>
        <v/>
      </c>
      <c r="I79" s="252" t="str">
        <f>+IF('Formulario 1'!$E$68=1,'Planes de Estudio'!I278*$I$72,"")</f>
        <v/>
      </c>
      <c r="J79" s="252" t="str">
        <f>+IF('Formulario 1'!$E$68=1,'Planes de Estudio'!J278*$I$72,"")</f>
        <v/>
      </c>
      <c r="K79" s="276" t="str">
        <f>IF(F79="","",SUM(G79:J79))</f>
        <v/>
      </c>
      <c r="L79" s="521"/>
      <c r="M79" s="522"/>
      <c r="N79" s="522"/>
    </row>
    <row r="80" spans="6:15">
      <c r="F80" s="261" t="str">
        <f>+IF('Formulario 1'!$E$68=1,'Planes de Estudio'!F279,"")</f>
        <v/>
      </c>
      <c r="G80" s="252" t="str">
        <f>+IF('Formulario 1'!$E$68=1,'Planes de Estudio'!G279*$G$72,"")</f>
        <v/>
      </c>
      <c r="H80" s="252" t="str">
        <f>+IF('Formulario 1'!$E$68=1,'Planes de Estudio'!H279*$G$72,"")</f>
        <v/>
      </c>
      <c r="I80" s="252" t="str">
        <f>+IF('Formulario 1'!$E$68=1,'Planes de Estudio'!I279*$I$72,"")</f>
        <v/>
      </c>
      <c r="J80" s="252" t="str">
        <f>+IF('Formulario 1'!$E$68=1,'Planes de Estudio'!J279*$I$72,"")</f>
        <v/>
      </c>
      <c r="K80" s="276" t="str">
        <f t="shared" ref="K80:K84" si="27">IF(F80="","",SUM(G80:J80))</f>
        <v/>
      </c>
      <c r="L80" s="521"/>
      <c r="M80" s="521"/>
      <c r="N80" s="521"/>
    </row>
    <row r="81" spans="6:14">
      <c r="F81" s="261" t="str">
        <f>+IF('Formulario 1'!$E$68=1,'Planes de Estudio'!F280,"")</f>
        <v/>
      </c>
      <c r="G81" s="252" t="str">
        <f>+IF('Formulario 1'!$E$68=1,'Planes de Estudio'!G280*$G$72,"")</f>
        <v/>
      </c>
      <c r="H81" s="252" t="str">
        <f>+IF('Formulario 1'!$E$68=1,'Planes de Estudio'!H280*$G$72,"")</f>
        <v/>
      </c>
      <c r="I81" s="252" t="str">
        <f>+IF('Formulario 1'!$E$68=1,'Planes de Estudio'!I280*$I$72,"")</f>
        <v/>
      </c>
      <c r="J81" s="252" t="str">
        <f>+IF('Formulario 1'!$E$68=1,'Planes de Estudio'!J280*$I$72,"")</f>
        <v/>
      </c>
      <c r="K81" s="276" t="str">
        <f t="shared" si="27"/>
        <v/>
      </c>
      <c r="L81" s="521"/>
      <c r="M81" s="521"/>
      <c r="N81" s="521"/>
    </row>
    <row r="82" spans="6:14">
      <c r="F82" s="261" t="str">
        <f>+IF('Formulario 1'!$E$68=1,'Planes de Estudio'!F281,"")</f>
        <v/>
      </c>
      <c r="G82" s="252" t="str">
        <f>+IF('Formulario 1'!$E$68=1,'Planes de Estudio'!G281*$G$72,"")</f>
        <v/>
      </c>
      <c r="H82" s="252" t="str">
        <f>+IF('Formulario 1'!$E$68=1,'Planes de Estudio'!H281*$G$72,"")</f>
        <v/>
      </c>
      <c r="I82" s="252" t="str">
        <f>+IF('Formulario 1'!$E$68=1,'Planes de Estudio'!I281*$I$72,"")</f>
        <v/>
      </c>
      <c r="J82" s="252" t="str">
        <f>+IF('Formulario 1'!$E$68=1,'Planes de Estudio'!J281*$I$72,"")</f>
        <v/>
      </c>
      <c r="K82" s="276" t="str">
        <f t="shared" si="27"/>
        <v/>
      </c>
      <c r="L82" s="521"/>
      <c r="M82" s="521"/>
      <c r="N82" s="521"/>
    </row>
    <row r="83" spans="6:14">
      <c r="F83" s="284" t="str">
        <f>+IF('Formulario 1'!$E$68=1,'Planes de Estudio'!F282,"")</f>
        <v/>
      </c>
      <c r="G83" s="252">
        <f>IF('Formulario 1'!$E$68=1,IF('Formulario 1'!$B$70=1,'Planes de Estudio'!G282*$G$72,IF('Formulario 1'!$B$70=2,'Planes de Estudio'!#REF!*$G$72,"")),0)</f>
        <v>0</v>
      </c>
      <c r="H83" s="252" t="str">
        <f>+IF('Formulario 1'!$E$68=1,'Planes de Estudio'!H282*$G$72,"")</f>
        <v/>
      </c>
      <c r="I83" s="252"/>
      <c r="J83" s="252" t="str">
        <f>+IF('Formulario 1'!$E$68=1,'Planes de Estudio'!J282*$I$72,"")</f>
        <v/>
      </c>
      <c r="K83" s="276" t="str">
        <f t="shared" si="27"/>
        <v/>
      </c>
      <c r="L83" s="521"/>
      <c r="M83" s="521"/>
      <c r="N83" s="521"/>
    </row>
    <row r="84" spans="6:14" ht="15.75" thickBot="1">
      <c r="F84" s="261" t="str">
        <f>+IF('Formulario 1'!$E$68=1,'Planes de Estudio'!F283,"")</f>
        <v/>
      </c>
      <c r="G84" s="252" t="str">
        <f>+IF('Formulario 1'!$E$68=1,'Planes de Estudio'!G283*$G$72,"")</f>
        <v/>
      </c>
      <c r="H84" s="252" t="str">
        <f>+IF('Formulario 1'!$E$68=1,'Planes de Estudio'!H283*$G$72,"")</f>
        <v/>
      </c>
      <c r="I84" s="252" t="str">
        <f>+IF('Formulario 1'!$E$68=1,'Planes de Estudio'!I283*$I$72,"")</f>
        <v/>
      </c>
      <c r="J84" s="252" t="str">
        <f>+IF('Formulario 1'!$E$68=1,'Planes de Estudio'!J283*$I$72,"")</f>
        <v/>
      </c>
      <c r="K84" s="276" t="str">
        <f t="shared" si="27"/>
        <v/>
      </c>
      <c r="L84" s="521"/>
      <c r="M84" s="521"/>
      <c r="N84" s="521"/>
    </row>
    <row r="85" spans="6:14" ht="15.75" thickBot="1">
      <c r="F85" s="278" t="str">
        <f>+IF(F76="","","Total")</f>
        <v/>
      </c>
      <c r="G85" s="279">
        <f>SUM(G76:G84)</f>
        <v>0</v>
      </c>
      <c r="H85" s="279">
        <f>SUM(H76:H84)</f>
        <v>0</v>
      </c>
      <c r="I85" s="279">
        <f>SUM(I76:I84)</f>
        <v>0</v>
      </c>
      <c r="J85" s="279">
        <f>SUM(J76:J84)</f>
        <v>0</v>
      </c>
      <c r="K85" s="280" t="str">
        <f>IF($F$85="","",SUM(K76:K84))</f>
        <v/>
      </c>
      <c r="L85" s="521"/>
      <c r="M85" s="522"/>
      <c r="N85" s="521"/>
    </row>
    <row r="86" spans="6:14" ht="7.5" customHeight="1" thickBot="1">
      <c r="F86" s="273"/>
      <c r="G86" s="273"/>
      <c r="H86" s="273"/>
      <c r="I86" s="273"/>
      <c r="J86" s="273"/>
      <c r="K86" s="273"/>
    </row>
    <row r="87" spans="6:14" ht="15.75" thickBot="1">
      <c r="F87" s="752" t="str">
        <f>+IF('Formulario 1'!$E$68=1,'Planes de Estudio'!F284,"")</f>
        <v/>
      </c>
      <c r="G87" s="753"/>
      <c r="H87" s="753"/>
      <c r="I87" s="753"/>
      <c r="J87" s="753"/>
      <c r="K87" s="754"/>
    </row>
    <row r="88" spans="6:14">
      <c r="F88" s="260" t="str">
        <f>+IF('Formulario 1'!$E$68=1,'Planes de Estudio'!F285,"")</f>
        <v/>
      </c>
      <c r="G88" s="746"/>
      <c r="H88" s="747"/>
      <c r="I88" s="747"/>
      <c r="J88" s="748"/>
      <c r="K88" s="281" t="str">
        <f>IF(F88="","",'Planes de Estudio'!K285)</f>
        <v/>
      </c>
    </row>
    <row r="89" spans="6:14" ht="15.75" thickBot="1">
      <c r="F89" s="262" t="str">
        <f>+IF('Formulario 1'!$E$68=1,'Planes de Estudio'!F286,"")</f>
        <v/>
      </c>
      <c r="G89" s="749"/>
      <c r="H89" s="750"/>
      <c r="I89" s="750"/>
      <c r="J89" s="751"/>
      <c r="K89" s="282" t="str">
        <f>IF(F89="","",'Planes de Estudio'!K286)</f>
        <v/>
      </c>
    </row>
    <row r="90" spans="6:14" ht="7.5" customHeight="1" thickBot="1">
      <c r="F90" s="273"/>
      <c r="G90" s="273"/>
      <c r="H90" s="273"/>
      <c r="I90" s="273"/>
      <c r="J90" s="273"/>
      <c r="K90" s="273"/>
    </row>
    <row r="91" spans="6:14" ht="15.75" thickBot="1">
      <c r="F91" s="752" t="str">
        <f>+IF('Formulario 1'!$E$68=1,'Planes de Estudio'!F287,"")</f>
        <v/>
      </c>
      <c r="G91" s="753"/>
      <c r="H91" s="753"/>
      <c r="I91" s="753"/>
      <c r="J91" s="753"/>
      <c r="K91" s="754"/>
    </row>
    <row r="92" spans="6:14">
      <c r="F92" s="275" t="str">
        <f>+IF('Formulario 1'!$E$68=1,'Planes de Estudio'!F288,"")</f>
        <v/>
      </c>
      <c r="G92" s="252" t="str">
        <f>+IF('Formulario 1'!$E$68=1,'Planes de Estudio'!G288*$G$72,"")</f>
        <v/>
      </c>
      <c r="H92" s="252" t="str">
        <f>+IF('Formulario 1'!$E$68=1,'Planes de Estudio'!H288*$G$72,"")</f>
        <v/>
      </c>
      <c r="I92" s="252" t="str">
        <f>+IF('Formulario 1'!$E$68=1,'Planes de Estudio'!I288*$I$72,"")</f>
        <v/>
      </c>
      <c r="J92" s="252" t="str">
        <f>+IF('Formulario 1'!$E$68=1,'Planes de Estudio'!J288*$I$72,"")</f>
        <v/>
      </c>
      <c r="K92" s="276" t="str">
        <f>IF(F92="","",SUM(G92:J92))</f>
        <v/>
      </c>
    </row>
    <row r="93" spans="6:14">
      <c r="F93" s="275" t="str">
        <f>+IF('Formulario 1'!$E$68=1,'Planes de Estudio'!F289,"")</f>
        <v/>
      </c>
      <c r="G93" s="252" t="str">
        <f>+IF('Formulario 1'!$E$68=1,'Planes de Estudio'!G289*$G$72,"")</f>
        <v/>
      </c>
      <c r="H93" s="252" t="str">
        <f>+IF('Formulario 1'!$E$68=1,'Planes de Estudio'!H289*$G$72,"")</f>
        <v/>
      </c>
      <c r="I93" s="252" t="str">
        <f>+IF('Formulario 1'!$E$68=1,'Planes de Estudio'!I289*$I$72,"")</f>
        <v/>
      </c>
      <c r="J93" s="252" t="str">
        <f>+IF('Formulario 1'!$E$68=1,'Planes de Estudio'!J289*$I$72,"")</f>
        <v/>
      </c>
      <c r="K93" s="276" t="str">
        <f>IF(F93="","",SUM(G93:J93))</f>
        <v/>
      </c>
    </row>
    <row r="94" spans="6:14" ht="15.75" thickBot="1">
      <c r="F94" s="277" t="str">
        <f>+IF('Formulario 1'!$E$68=1,'Planes de Estudio'!F290,"")</f>
        <v/>
      </c>
      <c r="G94" s="252" t="str">
        <f>+IF('Formulario 1'!$E$68=1,'Planes de Estudio'!G290*$G$72,"")</f>
        <v/>
      </c>
      <c r="H94" s="252" t="str">
        <f>+IF('Formulario 1'!$E$68=1,'Planes de Estudio'!H290*$G$72,"")</f>
        <v/>
      </c>
      <c r="I94" s="252" t="str">
        <f>+IF('Formulario 1'!$E$68=1,'Planes de Estudio'!I290*$I$72,"")</f>
        <v/>
      </c>
      <c r="J94" s="252" t="str">
        <f>+IF('Formulario 1'!$E$68=1,'Planes de Estudio'!J290*$I$72,"")</f>
        <v/>
      </c>
      <c r="K94" s="276" t="str">
        <f>IF(F94="","",SUM(G94:J94))</f>
        <v/>
      </c>
    </row>
    <row r="95" spans="6:14" ht="15.75" thickBot="1">
      <c r="F95" s="278" t="str">
        <f>+IF(F93="","","Total")</f>
        <v/>
      </c>
      <c r="G95" s="279">
        <f>SUM(G92:G94)</f>
        <v>0</v>
      </c>
      <c r="H95" s="279" t="str">
        <f>IF($F$95="","",SUM(H92:H94))</f>
        <v/>
      </c>
      <c r="I95" s="279">
        <f>SUM(I92:I94)</f>
        <v>0</v>
      </c>
      <c r="J95" s="279" t="str">
        <f>IF($F$95="","",SUM(J92:J94))</f>
        <v/>
      </c>
      <c r="K95" s="280" t="str">
        <f>IF($F$95="","",SUM(K92:K94))</f>
        <v/>
      </c>
    </row>
    <row r="97" spans="1:16">
      <c r="F97" s="370"/>
    </row>
    <row r="100" spans="1:16">
      <c r="A100" s="699"/>
      <c r="B100" s="699"/>
      <c r="C100" s="699"/>
      <c r="D100" s="699"/>
      <c r="E100" s="699"/>
      <c r="F100" s="699"/>
      <c r="G100" s="699"/>
      <c r="H100" s="699"/>
      <c r="I100" s="699"/>
      <c r="J100" s="699"/>
      <c r="K100" s="699"/>
      <c r="L100" s="699"/>
      <c r="M100" s="699"/>
      <c r="N100" s="699"/>
      <c r="O100" s="699"/>
      <c r="P100" s="699"/>
    </row>
    <row r="101" spans="1:16">
      <c r="A101" s="699"/>
      <c r="B101" s="699"/>
      <c r="C101" s="699"/>
      <c r="D101" s="699"/>
      <c r="E101" s="699"/>
      <c r="F101" s="699"/>
      <c r="G101" s="699"/>
      <c r="H101" s="699"/>
      <c r="I101" s="699"/>
      <c r="J101" s="699"/>
      <c r="K101" s="699"/>
      <c r="L101" s="699"/>
      <c r="M101" s="699"/>
      <c r="N101" s="699"/>
      <c r="O101" s="699"/>
      <c r="P101" s="699"/>
    </row>
    <row r="102" spans="1:16">
      <c r="A102" s="699"/>
      <c r="B102" s="699"/>
      <c r="C102" s="699"/>
      <c r="D102" s="699"/>
      <c r="E102" s="699"/>
      <c r="F102" s="699"/>
      <c r="G102" s="699"/>
      <c r="H102" s="699"/>
      <c r="I102" s="699"/>
      <c r="J102" s="699"/>
      <c r="K102" s="699"/>
      <c r="L102" s="699"/>
      <c r="M102" s="699"/>
      <c r="N102" s="699"/>
      <c r="O102" s="699"/>
      <c r="P102" s="699"/>
    </row>
  </sheetData>
  <sheetProtection algorithmName="SHA-512" hashValue="Jf7L93+Ml6nCPZqXU5srxA696WkDji4EwDMB5Cu7K6GvNPgOgllb096V+VNO0ii/1LnK//gXruXZnu/MKYde+A==" saltValue="CUYPvXj+BTv5/YNke/Pn9A==" spinCount="100000" sheet="1" selectLockedCells="1"/>
  <mergeCells count="63">
    <mergeCell ref="Q60:Q61"/>
    <mergeCell ref="K59:N59"/>
    <mergeCell ref="J51:N51"/>
    <mergeCell ref="K48:N48"/>
    <mergeCell ref="F60:O60"/>
    <mergeCell ref="F61:O61"/>
    <mergeCell ref="Q58:AN59"/>
    <mergeCell ref="K57:N57"/>
    <mergeCell ref="J50:N50"/>
    <mergeCell ref="J52:N52"/>
    <mergeCell ref="K55:N55"/>
    <mergeCell ref="K56:N56"/>
    <mergeCell ref="F1:I1"/>
    <mergeCell ref="F2:I2"/>
    <mergeCell ref="F3:I3"/>
    <mergeCell ref="F5:I5"/>
    <mergeCell ref="K54:N54"/>
    <mergeCell ref="G9:M9"/>
    <mergeCell ref="N6:O6"/>
    <mergeCell ref="F47:G47"/>
    <mergeCell ref="F46:G46"/>
    <mergeCell ref="J53:N53"/>
    <mergeCell ref="N3:O4"/>
    <mergeCell ref="L8:N8"/>
    <mergeCell ref="G8:K8"/>
    <mergeCell ref="F48:G48"/>
    <mergeCell ref="A101:P101"/>
    <mergeCell ref="A102:P102"/>
    <mergeCell ref="G88:J88"/>
    <mergeCell ref="G89:J89"/>
    <mergeCell ref="F75:K75"/>
    <mergeCell ref="F91:K91"/>
    <mergeCell ref="F87:K87"/>
    <mergeCell ref="A100:P100"/>
    <mergeCell ref="G67:K67"/>
    <mergeCell ref="G66:K66"/>
    <mergeCell ref="F62:O62"/>
    <mergeCell ref="F64:O64"/>
    <mergeCell ref="K58:N58"/>
    <mergeCell ref="L66:N66"/>
    <mergeCell ref="G73:H73"/>
    <mergeCell ref="I73:J73"/>
    <mergeCell ref="G69:H69"/>
    <mergeCell ref="I69:J69"/>
    <mergeCell ref="K69:K70"/>
    <mergeCell ref="G72:H72"/>
    <mergeCell ref="I72:J72"/>
    <mergeCell ref="G71:H71"/>
    <mergeCell ref="I71:J71"/>
    <mergeCell ref="AE11:AE12"/>
    <mergeCell ref="N13:N16"/>
    <mergeCell ref="W11:Y11"/>
    <mergeCell ref="K47:N47"/>
    <mergeCell ref="G11:I11"/>
    <mergeCell ref="J11:K11"/>
    <mergeCell ref="AB11:AB12"/>
    <mergeCell ref="L11:L12"/>
    <mergeCell ref="M11:M12"/>
    <mergeCell ref="N11:N12"/>
    <mergeCell ref="O11:O12"/>
    <mergeCell ref="Z11:AA11"/>
    <mergeCell ref="AC11:AC12"/>
    <mergeCell ref="AD11:AD12"/>
  </mergeCells>
  <conditionalFormatting sqref="F20:O45">
    <cfRule type="cellIs" dxfId="9" priority="7" operator="equal">
      <formula>""</formula>
    </cfRule>
  </conditionalFormatting>
  <conditionalFormatting sqref="F60:O95 A100:A102">
    <cfRule type="expression" dxfId="8" priority="8">
      <formula>$A$60=2</formula>
    </cfRule>
  </conditionalFormatting>
  <conditionalFormatting sqref="G20:L45 N20:N45 F28:O42 F30:F45">
    <cfRule type="cellIs" dxfId="7" priority="6" operator="equal">
      <formula>"x"</formula>
    </cfRule>
  </conditionalFormatting>
  <conditionalFormatting sqref="Q58:AN59">
    <cfRule type="beginsWith" dxfId="6" priority="1" operator="beginsWith" text="DEBE">
      <formula>LEFT(Q58,4)="DEBE"</formula>
    </cfRule>
  </conditionalFormatting>
  <hyperlinks>
    <hyperlink ref="Q20" location="'Cuadro de Personal'!A1" display="'Cuadro de Personal'!A1" xr:uid="{00000000-0004-0000-0100-000000000000}"/>
    <hyperlink ref="Q21" location="'Cuadro de Personal'!C64" display="'Cuadro de Personal'!C64" xr:uid="{00000000-0004-0000-0100-000001000000}"/>
    <hyperlink ref="Q22" location="'Cuadro de Personal'!C120" display="'Cuadro de Personal'!C120" xr:uid="{00000000-0004-0000-0100-000002000000}"/>
    <hyperlink ref="Q23" location="'Cuadro de Personal'!C176" display="'Cuadro de Personal'!C176" xr:uid="{00000000-0004-0000-0100-000003000000}"/>
    <hyperlink ref="Q24" location="'Cuadro de Personal'!C232" display="'Cuadro de Personal'!C232" xr:uid="{00000000-0004-0000-0100-000004000000}"/>
    <hyperlink ref="Q25" location="'Cuadro de Personal'!C288" display="'Cuadro de Personal'!C288" xr:uid="{00000000-0004-0000-0100-000005000000}"/>
    <hyperlink ref="Q26" location="'Cuadro de Personal'!C344" display="'Cuadro de Personal'!C344" xr:uid="{00000000-0004-0000-0100-000006000000}"/>
    <hyperlink ref="Q27" location="'Cuadro de Personal'!C400" display="'Cuadro de Personal'!C400" xr:uid="{00000000-0004-0000-0100-000007000000}"/>
    <hyperlink ref="Q28" location="'Cuadro de Personal'!C456" display="'Cuadro de Personal'!C456" xr:uid="{00000000-0004-0000-0100-000008000000}"/>
    <hyperlink ref="Q29" location="'Cuadro de Personal'!C512" display="'Cuadro de Personal'!C512" xr:uid="{00000000-0004-0000-0100-000009000000}"/>
    <hyperlink ref="Q30" location="'Cuadro de Personal'!C568" display="'Cuadro de Personal'!C568" xr:uid="{00000000-0004-0000-0100-00000A000000}"/>
    <hyperlink ref="Q31" location="'Cuadro de Personal'!C624" display="'Cuadro de Personal'!C624" xr:uid="{00000000-0004-0000-0100-00000B000000}"/>
    <hyperlink ref="Q32" location="'Cuadro de Personal'!C680" display="'Cuadro de Personal'!C680" xr:uid="{00000000-0004-0000-0100-00000C000000}"/>
    <hyperlink ref="Q33" location="'Cuadro de Personal'!C736" display="'Cuadro de Personal'!C736" xr:uid="{00000000-0004-0000-0100-00000D000000}"/>
    <hyperlink ref="Q34" location="'Cuadro de Personal'!C792" display="'Cuadro de Personal'!C792" xr:uid="{00000000-0004-0000-0100-00000E000000}"/>
    <hyperlink ref="Q35" location="'Cuadro de Personal'!C848" display="'Cuadro de Personal'!C848" xr:uid="{00000000-0004-0000-0100-00000F000000}"/>
    <hyperlink ref="Q36" location="'Cuadro de Personal'!C904" display="'Cuadro de Personal'!C904" xr:uid="{00000000-0004-0000-0100-000010000000}"/>
    <hyperlink ref="Q37" location="'Cuadro de Personal'!C960" display="'Cuadro de Personal'!C960" xr:uid="{00000000-0004-0000-0100-000011000000}"/>
    <hyperlink ref="Q38" location="'Cuadro de Personal'!C1016" display="'Cuadro de Personal'!C1016" xr:uid="{00000000-0004-0000-0100-000012000000}"/>
    <hyperlink ref="Q39" location="'Cuadro de Personal'!C1072" display="'Cuadro de Personal'!C1072" xr:uid="{00000000-0004-0000-0100-000013000000}"/>
    <hyperlink ref="Q40" location="'Cuadro de Personal'!C1128" display="'Cuadro de Personal'!C1128" xr:uid="{00000000-0004-0000-0100-000014000000}"/>
    <hyperlink ref="Q41" location="'Cuadro de Personal'!C1184" display="'Cuadro de Personal'!C1184" xr:uid="{00000000-0004-0000-0100-000015000000}"/>
    <hyperlink ref="Q42" location="'Cuadro de Personal'!C1240" display="'Cuadro de Personal'!C1240" xr:uid="{00000000-0004-0000-0100-000016000000}"/>
    <hyperlink ref="Q43" location="'Cuadro de Personal'!C1296" display="'Cuadro de Personal'!C1296" xr:uid="{00000000-0004-0000-0100-000017000000}"/>
    <hyperlink ref="Q44" location="'Cuadro de Personal'!C1352" display="'Cuadro de Personal'!C1352" xr:uid="{00000000-0004-0000-0100-000018000000}"/>
    <hyperlink ref="Q45" location="'Cuadro de Personal'!C1401" display="'Cuadro de Personal'!C1401" xr:uid="{00000000-0004-0000-0100-000019000000}"/>
    <hyperlink ref="F49" r:id="rId1" xr:uid="{00000000-0004-0000-0100-00001A000000}"/>
  </hyperlinks>
  <pageMargins left="0.70866141732283472" right="0.70866141732283472" top="0.74803149606299213" bottom="0.74803149606299213" header="0.31496062992125984" footer="0.31496062992125984"/>
  <pageSetup scale="65" orientation="portrait" r:id="rId2"/>
  <rowBreaks count="1" manualBreakCount="1">
    <brk id="59" min="5" max="15" man="1"/>
  </rowBreaks>
  <colBreaks count="1" manualBreakCount="1">
    <brk id="16" max="1048575" man="1"/>
  </col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2:BP749"/>
  <sheetViews>
    <sheetView workbookViewId="0">
      <pane ySplit="2" topLeftCell="A735" activePane="bottomLeft" state="frozen"/>
      <selection pane="bottomLeft" activeCell="B749" sqref="B749"/>
    </sheetView>
  </sheetViews>
  <sheetFormatPr baseColWidth="10" defaultColWidth="11.42578125" defaultRowHeight="12.75"/>
  <cols>
    <col min="1" max="1" width="15.42578125" style="246" customWidth="1"/>
    <col min="2" max="2" width="39.7109375" style="246" bestFit="1" customWidth="1"/>
    <col min="3" max="3" width="16" style="246" customWidth="1"/>
    <col min="4" max="4" width="30.28515625" style="246" customWidth="1"/>
    <col min="5" max="5" width="11.7109375" style="299" customWidth="1"/>
    <col min="6" max="6" width="13" style="246" customWidth="1"/>
    <col min="7" max="7" width="19.42578125" style="246" customWidth="1"/>
    <col min="8" max="8" width="19.28515625" style="246" customWidth="1"/>
    <col min="9" max="9" width="23.7109375" style="246" customWidth="1"/>
    <col min="10" max="10" width="14.7109375" style="246" customWidth="1"/>
    <col min="11" max="11" width="16.42578125" style="246" customWidth="1"/>
    <col min="12" max="13" width="11.42578125" style="5"/>
    <col min="14" max="15" width="30" style="5" customWidth="1"/>
    <col min="16" max="54" width="11.42578125" style="5" customWidth="1"/>
    <col min="55" max="16384" width="11.42578125" style="5"/>
  </cols>
  <sheetData>
    <row r="2" spans="1:68">
      <c r="A2" s="289" t="s">
        <v>74</v>
      </c>
      <c r="B2" s="289" t="s">
        <v>75</v>
      </c>
      <c r="C2" s="289"/>
      <c r="D2" s="289" t="s">
        <v>1937</v>
      </c>
      <c r="E2" s="300" t="s">
        <v>1938</v>
      </c>
      <c r="F2" s="174" t="s">
        <v>77</v>
      </c>
      <c r="G2" s="174" t="s">
        <v>78</v>
      </c>
      <c r="H2" s="174" t="s">
        <v>79</v>
      </c>
      <c r="I2" s="174" t="s">
        <v>80</v>
      </c>
      <c r="J2" s="431" t="s">
        <v>3381</v>
      </c>
      <c r="K2" s="431" t="s">
        <v>3382</v>
      </c>
      <c r="L2" s="174" t="s">
        <v>3569</v>
      </c>
      <c r="M2" s="174" t="s">
        <v>3570</v>
      </c>
      <c r="N2" s="174" t="s">
        <v>1153</v>
      </c>
      <c r="O2" s="174" t="s">
        <v>1939</v>
      </c>
      <c r="P2" s="295" t="s">
        <v>3162</v>
      </c>
      <c r="Q2" s="295" t="s">
        <v>3163</v>
      </c>
      <c r="R2" s="295" t="s">
        <v>3164</v>
      </c>
      <c r="S2" s="295" t="s">
        <v>3165</v>
      </c>
      <c r="T2" s="295" t="s">
        <v>3166</v>
      </c>
      <c r="U2" s="295" t="s">
        <v>3167</v>
      </c>
      <c r="V2" s="295" t="s">
        <v>3168</v>
      </c>
      <c r="W2" s="295" t="s">
        <v>3169</v>
      </c>
      <c r="X2" s="295" t="s">
        <v>3170</v>
      </c>
      <c r="Y2" s="295" t="s">
        <v>3171</v>
      </c>
      <c r="Z2" s="295" t="s">
        <v>3172</v>
      </c>
      <c r="AA2" s="295" t="s">
        <v>3173</v>
      </c>
      <c r="AB2" s="295" t="s">
        <v>3174</v>
      </c>
      <c r="AC2" s="295" t="s">
        <v>3476</v>
      </c>
      <c r="AD2" s="295" t="s">
        <v>3477</v>
      </c>
      <c r="AE2" s="295" t="s">
        <v>3478</v>
      </c>
      <c r="AF2" s="295" t="s">
        <v>3479</v>
      </c>
      <c r="AG2" s="295" t="s">
        <v>3480</v>
      </c>
      <c r="AH2" s="295" t="s">
        <v>3481</v>
      </c>
      <c r="AI2" s="295" t="s">
        <v>3482</v>
      </c>
      <c r="AJ2" s="295" t="s">
        <v>3483</v>
      </c>
      <c r="AK2" s="295" t="s">
        <v>3484</v>
      </c>
      <c r="AL2" s="295" t="s">
        <v>3485</v>
      </c>
      <c r="AM2" s="295" t="s">
        <v>3486</v>
      </c>
      <c r="AN2" s="295" t="s">
        <v>3487</v>
      </c>
      <c r="AO2" s="295" t="s">
        <v>3488</v>
      </c>
      <c r="AP2" s="295" t="s">
        <v>3489</v>
      </c>
      <c r="AQ2" s="295" t="s">
        <v>3543</v>
      </c>
      <c r="AR2" s="295" t="s">
        <v>3544</v>
      </c>
      <c r="AS2" s="295" t="s">
        <v>3545</v>
      </c>
      <c r="AT2" s="295" t="s">
        <v>3546</v>
      </c>
      <c r="AU2" s="295" t="s">
        <v>3547</v>
      </c>
      <c r="AV2" s="295" t="s">
        <v>3548</v>
      </c>
      <c r="AW2" s="295" t="s">
        <v>3549</v>
      </c>
      <c r="AX2" s="295" t="s">
        <v>3550</v>
      </c>
      <c r="AY2" s="295" t="s">
        <v>3551</v>
      </c>
      <c r="AZ2" s="295" t="s">
        <v>3552</v>
      </c>
      <c r="BA2" s="295" t="s">
        <v>3553</v>
      </c>
      <c r="BB2" s="295" t="s">
        <v>3554</v>
      </c>
      <c r="BC2" s="295" t="s">
        <v>3826</v>
      </c>
      <c r="BD2" s="295" t="s">
        <v>3827</v>
      </c>
      <c r="BE2" s="295" t="s">
        <v>3828</v>
      </c>
      <c r="BF2" s="295" t="s">
        <v>3829</v>
      </c>
      <c r="BG2" s="295" t="s">
        <v>3830</v>
      </c>
      <c r="BH2" s="295" t="s">
        <v>3831</v>
      </c>
      <c r="BI2" s="295" t="s">
        <v>3838</v>
      </c>
      <c r="BJ2" s="295" t="s">
        <v>3832</v>
      </c>
      <c r="BK2" s="295" t="s">
        <v>3833</v>
      </c>
      <c r="BL2" s="295" t="s">
        <v>3834</v>
      </c>
      <c r="BM2" s="295" t="s">
        <v>3835</v>
      </c>
      <c r="BN2" s="295" t="s">
        <v>3836</v>
      </c>
      <c r="BO2" s="295" t="s">
        <v>3837</v>
      </c>
      <c r="BP2" s="295" t="s">
        <v>3839</v>
      </c>
    </row>
    <row r="3" spans="1:68">
      <c r="A3" s="247">
        <v>3938</v>
      </c>
      <c r="B3" s="248" t="s">
        <v>2648</v>
      </c>
      <c r="C3" s="247" t="str">
        <f t="shared" ref="C3:C67" si="0">+IF(MID(B3,1,4)="T.V.","Telesecundaria",IF(MID(B3,1,4)="IEGB","IEGB",IF(MID(B3,1,11)="Liceo Rural","Liceo Rural",IF(MID(B3,1,6)="C.T.P.","C.T.P.",IF(MID(B3,1,4)="Noct","Nocturno",IF(MID(B3,1,4)="Unid","Unidad Pedagógica",""))))))</f>
        <v/>
      </c>
      <c r="D3" s="248" t="s">
        <v>1322</v>
      </c>
      <c r="E3" s="501">
        <v>2</v>
      </c>
      <c r="F3" s="248" t="s">
        <v>86</v>
      </c>
      <c r="G3" s="248" t="s">
        <v>86</v>
      </c>
      <c r="H3" s="248" t="s">
        <v>104</v>
      </c>
      <c r="I3" s="248" t="s">
        <v>105</v>
      </c>
      <c r="J3" s="248" t="s">
        <v>3555</v>
      </c>
      <c r="K3" s="248" t="s">
        <v>1667</v>
      </c>
      <c r="L3" s="248">
        <v>22214246</v>
      </c>
      <c r="M3" s="248">
        <v>22580968</v>
      </c>
      <c r="N3" s="248" t="s">
        <v>3590</v>
      </c>
      <c r="O3" s="248" t="s">
        <v>2649</v>
      </c>
      <c r="P3" s="248">
        <v>1007</v>
      </c>
      <c r="Q3" s="248">
        <v>280</v>
      </c>
      <c r="R3" s="248">
        <v>221</v>
      </c>
      <c r="S3" s="248">
        <v>185</v>
      </c>
      <c r="T3" s="248">
        <v>188</v>
      </c>
      <c r="U3" s="248">
        <v>133</v>
      </c>
      <c r="V3" s="248">
        <v>0</v>
      </c>
      <c r="W3" s="248">
        <v>38</v>
      </c>
      <c r="X3" s="248">
        <v>10</v>
      </c>
      <c r="Y3" s="248">
        <v>9</v>
      </c>
      <c r="Z3" s="248">
        <v>7</v>
      </c>
      <c r="AA3" s="248">
        <v>7</v>
      </c>
      <c r="AB3" s="248">
        <v>5</v>
      </c>
      <c r="AC3" s="248">
        <v>1131</v>
      </c>
      <c r="AD3" s="7">
        <v>291</v>
      </c>
      <c r="AE3" s="7">
        <v>278</v>
      </c>
      <c r="AF3" s="7">
        <v>212</v>
      </c>
      <c r="AG3" s="7">
        <v>170</v>
      </c>
      <c r="AH3" s="7">
        <v>180</v>
      </c>
      <c r="AI3" s="7">
        <v>0</v>
      </c>
      <c r="AJ3" s="7">
        <v>38</v>
      </c>
      <c r="AK3" s="7">
        <v>10</v>
      </c>
      <c r="AL3" s="7">
        <v>9</v>
      </c>
      <c r="AM3" s="7">
        <v>7</v>
      </c>
      <c r="AN3" s="7">
        <v>6</v>
      </c>
      <c r="AO3" s="7">
        <v>6</v>
      </c>
      <c r="AP3" s="7">
        <v>0</v>
      </c>
      <c r="AQ3" s="7">
        <v>1091</v>
      </c>
      <c r="AR3" s="7">
        <v>270</v>
      </c>
      <c r="AS3" s="7">
        <v>269</v>
      </c>
      <c r="AT3" s="7">
        <v>221</v>
      </c>
      <c r="AU3" s="7">
        <v>175</v>
      </c>
      <c r="AV3" s="7">
        <v>156</v>
      </c>
      <c r="AW3" s="7">
        <v>38</v>
      </c>
      <c r="AX3" s="7">
        <v>10</v>
      </c>
      <c r="AY3" s="7">
        <v>9</v>
      </c>
      <c r="AZ3" s="7">
        <v>7</v>
      </c>
      <c r="BA3" s="7">
        <v>6</v>
      </c>
      <c r="BB3" s="7">
        <v>6</v>
      </c>
      <c r="BC3" s="510">
        <v>1163</v>
      </c>
      <c r="BD3" s="510">
        <v>329</v>
      </c>
      <c r="BE3" s="510">
        <v>244</v>
      </c>
      <c r="BF3" s="510">
        <v>250</v>
      </c>
      <c r="BG3" s="510">
        <v>184</v>
      </c>
      <c r="BH3" s="510">
        <v>156</v>
      </c>
      <c r="BI3" s="510">
        <v>0</v>
      </c>
      <c r="BJ3" s="510">
        <v>38</v>
      </c>
      <c r="BK3" s="510">
        <v>10</v>
      </c>
      <c r="BL3" s="510">
        <v>9</v>
      </c>
      <c r="BM3" s="510">
        <v>7</v>
      </c>
      <c r="BN3" s="510">
        <v>6</v>
      </c>
      <c r="BO3" s="510">
        <v>6</v>
      </c>
      <c r="BP3" s="510">
        <v>0</v>
      </c>
    </row>
    <row r="4" spans="1:68">
      <c r="A4" s="247">
        <v>3939</v>
      </c>
      <c r="B4" s="248" t="s">
        <v>191</v>
      </c>
      <c r="C4" s="247" t="str">
        <f t="shared" si="0"/>
        <v/>
      </c>
      <c r="D4" s="248" t="s">
        <v>1268</v>
      </c>
      <c r="E4" s="501">
        <v>3</v>
      </c>
      <c r="F4" s="248" t="s">
        <v>86</v>
      </c>
      <c r="G4" s="248" t="s">
        <v>186</v>
      </c>
      <c r="H4" s="248" t="s">
        <v>192</v>
      </c>
      <c r="I4" s="248" t="s">
        <v>193</v>
      </c>
      <c r="J4" s="248" t="s">
        <v>3555</v>
      </c>
      <c r="K4" s="248" t="s">
        <v>1667</v>
      </c>
      <c r="L4" s="248">
        <v>22251272</v>
      </c>
      <c r="M4" s="248"/>
      <c r="N4" s="248" t="s">
        <v>3591</v>
      </c>
      <c r="O4" s="248" t="s">
        <v>1944</v>
      </c>
      <c r="P4" s="248">
        <v>474</v>
      </c>
      <c r="Q4" s="248">
        <v>79</v>
      </c>
      <c r="R4" s="248">
        <v>81</v>
      </c>
      <c r="S4" s="248">
        <v>87</v>
      </c>
      <c r="T4" s="248">
        <v>128</v>
      </c>
      <c r="U4" s="248">
        <v>99</v>
      </c>
      <c r="V4" s="248">
        <v>0</v>
      </c>
      <c r="W4" s="248">
        <v>20</v>
      </c>
      <c r="X4" s="248">
        <v>3</v>
      </c>
      <c r="Y4" s="248">
        <v>3</v>
      </c>
      <c r="Z4" s="248">
        <v>4</v>
      </c>
      <c r="AA4" s="248">
        <v>5</v>
      </c>
      <c r="AB4" s="248">
        <v>5</v>
      </c>
      <c r="AC4" s="248">
        <v>514</v>
      </c>
      <c r="AD4" s="7">
        <v>119</v>
      </c>
      <c r="AE4" s="7">
        <v>91</v>
      </c>
      <c r="AF4" s="7">
        <v>88</v>
      </c>
      <c r="AG4" s="7">
        <v>87</v>
      </c>
      <c r="AH4" s="7">
        <v>129</v>
      </c>
      <c r="AI4" s="7">
        <v>0</v>
      </c>
      <c r="AJ4" s="7">
        <v>20</v>
      </c>
      <c r="AK4" s="7">
        <v>5</v>
      </c>
      <c r="AL4" s="7">
        <v>3</v>
      </c>
      <c r="AM4" s="7">
        <v>3</v>
      </c>
      <c r="AN4" s="7">
        <v>4</v>
      </c>
      <c r="AO4" s="7">
        <v>5</v>
      </c>
      <c r="AP4" s="7">
        <v>0</v>
      </c>
      <c r="AQ4" s="7">
        <v>503</v>
      </c>
      <c r="AR4" s="7">
        <v>105</v>
      </c>
      <c r="AS4" s="7">
        <v>106</v>
      </c>
      <c r="AT4" s="7">
        <v>103</v>
      </c>
      <c r="AU4" s="7">
        <v>97</v>
      </c>
      <c r="AV4" s="7">
        <v>92</v>
      </c>
      <c r="AW4" s="7">
        <v>20</v>
      </c>
      <c r="AX4" s="7">
        <v>4</v>
      </c>
      <c r="AY4" s="7">
        <v>4</v>
      </c>
      <c r="AZ4" s="7">
        <v>4</v>
      </c>
      <c r="BA4" s="7">
        <v>4</v>
      </c>
      <c r="BB4" s="7">
        <v>4</v>
      </c>
      <c r="BC4" s="510">
        <v>563</v>
      </c>
      <c r="BD4" s="510">
        <v>159</v>
      </c>
      <c r="BE4" s="510">
        <v>95</v>
      </c>
      <c r="BF4" s="510">
        <v>126</v>
      </c>
      <c r="BG4" s="510">
        <v>107</v>
      </c>
      <c r="BH4" s="510">
        <v>76</v>
      </c>
      <c r="BI4" s="510">
        <v>0</v>
      </c>
      <c r="BJ4" s="510">
        <v>23</v>
      </c>
      <c r="BK4" s="510">
        <v>7</v>
      </c>
      <c r="BL4" s="510">
        <v>4</v>
      </c>
      <c r="BM4" s="510">
        <v>5</v>
      </c>
      <c r="BN4" s="510">
        <v>4</v>
      </c>
      <c r="BO4" s="510">
        <v>3</v>
      </c>
      <c r="BP4" s="510">
        <v>0</v>
      </c>
    </row>
    <row r="5" spans="1:68">
      <c r="A5" s="247">
        <v>3940</v>
      </c>
      <c r="B5" s="248" t="s">
        <v>106</v>
      </c>
      <c r="C5" s="247" t="str">
        <f t="shared" si="0"/>
        <v/>
      </c>
      <c r="D5" s="248" t="s">
        <v>1322</v>
      </c>
      <c r="E5" s="501">
        <v>2</v>
      </c>
      <c r="F5" s="248" t="s">
        <v>86</v>
      </c>
      <c r="G5" s="248" t="s">
        <v>86</v>
      </c>
      <c r="H5" s="248" t="s">
        <v>104</v>
      </c>
      <c r="I5" s="248" t="s">
        <v>107</v>
      </c>
      <c r="J5" s="248" t="s">
        <v>3555</v>
      </c>
      <c r="K5" s="248" t="s">
        <v>1667</v>
      </c>
      <c r="L5" s="248">
        <v>22571887</v>
      </c>
      <c r="M5" s="248">
        <v>22571887</v>
      </c>
      <c r="N5" s="248" t="s">
        <v>3196</v>
      </c>
      <c r="O5" s="248" t="s">
        <v>2650</v>
      </c>
      <c r="P5" s="248">
        <v>842</v>
      </c>
      <c r="Q5" s="248">
        <v>238</v>
      </c>
      <c r="R5" s="248">
        <v>114</v>
      </c>
      <c r="S5" s="248">
        <v>171</v>
      </c>
      <c r="T5" s="248">
        <v>191</v>
      </c>
      <c r="U5" s="248">
        <v>105</v>
      </c>
      <c r="V5" s="248">
        <v>23</v>
      </c>
      <c r="W5" s="248">
        <v>36</v>
      </c>
      <c r="X5" s="248">
        <v>10</v>
      </c>
      <c r="Y5" s="248">
        <v>4</v>
      </c>
      <c r="Z5" s="248">
        <v>8</v>
      </c>
      <c r="AA5" s="248">
        <v>8</v>
      </c>
      <c r="AB5" s="248">
        <v>4</v>
      </c>
      <c r="AC5" s="248">
        <v>955</v>
      </c>
      <c r="AD5" s="7">
        <v>234</v>
      </c>
      <c r="AE5" s="7">
        <v>212</v>
      </c>
      <c r="AF5" s="7">
        <v>130</v>
      </c>
      <c r="AG5" s="7">
        <v>177</v>
      </c>
      <c r="AH5" s="7">
        <v>192</v>
      </c>
      <c r="AI5" s="7">
        <v>10</v>
      </c>
      <c r="AJ5" s="7">
        <v>36</v>
      </c>
      <c r="AK5" s="7">
        <v>9</v>
      </c>
      <c r="AL5" s="7">
        <v>9</v>
      </c>
      <c r="AM5" s="7">
        <v>4</v>
      </c>
      <c r="AN5" s="7">
        <v>5</v>
      </c>
      <c r="AO5" s="7">
        <v>8</v>
      </c>
      <c r="AP5" s="7">
        <v>1</v>
      </c>
      <c r="AQ5" s="7">
        <v>854</v>
      </c>
      <c r="AR5" s="7">
        <v>246</v>
      </c>
      <c r="AS5" s="7">
        <v>163</v>
      </c>
      <c r="AT5" s="7">
        <v>203</v>
      </c>
      <c r="AU5" s="7">
        <v>123</v>
      </c>
      <c r="AV5" s="7">
        <v>119</v>
      </c>
      <c r="AW5" s="7">
        <v>33</v>
      </c>
      <c r="AX5" s="7">
        <v>9</v>
      </c>
      <c r="AY5" s="7">
        <v>7</v>
      </c>
      <c r="AZ5" s="7">
        <v>7</v>
      </c>
      <c r="BA5" s="7">
        <v>5</v>
      </c>
      <c r="BB5" s="7">
        <v>5</v>
      </c>
      <c r="BC5" s="510">
        <v>806</v>
      </c>
      <c r="BD5" s="510">
        <v>217</v>
      </c>
      <c r="BE5" s="510">
        <v>179</v>
      </c>
      <c r="BF5" s="510">
        <v>152</v>
      </c>
      <c r="BG5" s="510">
        <v>124</v>
      </c>
      <c r="BH5" s="510">
        <v>108</v>
      </c>
      <c r="BI5" s="510">
        <v>26</v>
      </c>
      <c r="BJ5" s="510">
        <v>25</v>
      </c>
      <c r="BK5" s="510">
        <v>7</v>
      </c>
      <c r="BL5" s="510">
        <v>6</v>
      </c>
      <c r="BM5" s="510">
        <v>5</v>
      </c>
      <c r="BN5" s="510">
        <v>4</v>
      </c>
      <c r="BO5" s="510">
        <v>3</v>
      </c>
      <c r="BP5" s="510">
        <v>0</v>
      </c>
    </row>
    <row r="6" spans="1:68">
      <c r="A6" s="247">
        <v>3941</v>
      </c>
      <c r="B6" s="248" t="s">
        <v>2623</v>
      </c>
      <c r="C6" s="247" t="str">
        <f t="shared" si="0"/>
        <v/>
      </c>
      <c r="D6" s="248" t="s">
        <v>1269</v>
      </c>
      <c r="E6" s="501">
        <v>1</v>
      </c>
      <c r="F6" s="248" t="s">
        <v>86</v>
      </c>
      <c r="G6" s="248" t="s">
        <v>86</v>
      </c>
      <c r="H6" s="248" t="s">
        <v>89</v>
      </c>
      <c r="I6" s="248" t="s">
        <v>91</v>
      </c>
      <c r="J6" s="248" t="s">
        <v>3555</v>
      </c>
      <c r="K6" s="248" t="s">
        <v>1667</v>
      </c>
      <c r="L6" s="248">
        <v>22213849</v>
      </c>
      <c r="M6" s="248">
        <v>22223167</v>
      </c>
      <c r="N6" s="248" t="s">
        <v>3592</v>
      </c>
      <c r="O6" s="248" t="s">
        <v>1945</v>
      </c>
      <c r="P6" s="248">
        <v>1051</v>
      </c>
      <c r="Q6" s="248">
        <v>280</v>
      </c>
      <c r="R6" s="248">
        <v>221</v>
      </c>
      <c r="S6" s="248">
        <v>222</v>
      </c>
      <c r="T6" s="248">
        <v>194</v>
      </c>
      <c r="U6" s="248">
        <v>134</v>
      </c>
      <c r="V6" s="248">
        <v>0</v>
      </c>
      <c r="W6" s="248">
        <v>38</v>
      </c>
      <c r="X6" s="248">
        <v>9</v>
      </c>
      <c r="Y6" s="248">
        <v>8</v>
      </c>
      <c r="Z6" s="248">
        <v>9</v>
      </c>
      <c r="AA6" s="248">
        <v>7</v>
      </c>
      <c r="AB6" s="248">
        <v>5</v>
      </c>
      <c r="AC6" s="248">
        <v>1038</v>
      </c>
      <c r="AD6" s="7">
        <v>262</v>
      </c>
      <c r="AE6" s="7">
        <v>220</v>
      </c>
      <c r="AF6" s="7">
        <v>189</v>
      </c>
      <c r="AG6" s="7">
        <v>203</v>
      </c>
      <c r="AH6" s="7">
        <v>164</v>
      </c>
      <c r="AI6" s="7">
        <v>0</v>
      </c>
      <c r="AJ6" s="7">
        <v>39</v>
      </c>
      <c r="AK6" s="7">
        <v>10</v>
      </c>
      <c r="AL6" s="7">
        <v>8</v>
      </c>
      <c r="AM6" s="7">
        <v>7</v>
      </c>
      <c r="AN6" s="7">
        <v>8</v>
      </c>
      <c r="AO6" s="7">
        <v>6</v>
      </c>
      <c r="AP6" s="7">
        <v>0</v>
      </c>
      <c r="AQ6" s="7">
        <v>1007</v>
      </c>
      <c r="AR6" s="7">
        <v>249</v>
      </c>
      <c r="AS6" s="7">
        <v>209</v>
      </c>
      <c r="AT6" s="7">
        <v>208</v>
      </c>
      <c r="AU6" s="7">
        <v>189</v>
      </c>
      <c r="AV6" s="7">
        <v>152</v>
      </c>
      <c r="AW6" s="7">
        <v>39</v>
      </c>
      <c r="AX6" s="7">
        <v>9</v>
      </c>
      <c r="AY6" s="7">
        <v>8</v>
      </c>
      <c r="AZ6" s="7">
        <v>7</v>
      </c>
      <c r="BA6" s="7">
        <v>8</v>
      </c>
      <c r="BB6" s="7">
        <v>7</v>
      </c>
      <c r="BC6" s="510">
        <v>928</v>
      </c>
      <c r="BD6" s="510">
        <v>261</v>
      </c>
      <c r="BE6" s="510">
        <v>182</v>
      </c>
      <c r="BF6" s="510">
        <v>178</v>
      </c>
      <c r="BG6" s="510">
        <v>161</v>
      </c>
      <c r="BH6" s="510">
        <v>146</v>
      </c>
      <c r="BI6" s="510">
        <v>0</v>
      </c>
      <c r="BJ6" s="510">
        <v>31</v>
      </c>
      <c r="BK6" s="510">
        <v>9</v>
      </c>
      <c r="BL6" s="510">
        <v>6</v>
      </c>
      <c r="BM6" s="510">
        <v>5</v>
      </c>
      <c r="BN6" s="510">
        <v>6</v>
      </c>
      <c r="BO6" s="510">
        <v>5</v>
      </c>
      <c r="BP6" s="510">
        <v>0</v>
      </c>
    </row>
    <row r="7" spans="1:68">
      <c r="A7" s="247">
        <v>3942</v>
      </c>
      <c r="B7" s="248" t="s">
        <v>97</v>
      </c>
      <c r="C7" s="247" t="str">
        <f t="shared" si="0"/>
        <v/>
      </c>
      <c r="D7" s="248" t="s">
        <v>1322</v>
      </c>
      <c r="E7" s="501">
        <v>1</v>
      </c>
      <c r="F7" s="248" t="s">
        <v>86</v>
      </c>
      <c r="G7" s="248" t="s">
        <v>86</v>
      </c>
      <c r="H7" s="248" t="s">
        <v>98</v>
      </c>
      <c r="I7" s="248" t="s">
        <v>99</v>
      </c>
      <c r="J7" s="248" t="s">
        <v>3555</v>
      </c>
      <c r="K7" s="248" t="s">
        <v>1667</v>
      </c>
      <c r="L7" s="248">
        <v>22211424</v>
      </c>
      <c r="M7" s="248">
        <v>22337883</v>
      </c>
      <c r="N7" s="248" t="s">
        <v>3416</v>
      </c>
      <c r="O7" s="248" t="s">
        <v>2651</v>
      </c>
      <c r="P7" s="248">
        <v>805</v>
      </c>
      <c r="Q7" s="248">
        <v>209</v>
      </c>
      <c r="R7" s="248">
        <v>153</v>
      </c>
      <c r="S7" s="248">
        <v>170</v>
      </c>
      <c r="T7" s="248">
        <v>184</v>
      </c>
      <c r="U7" s="248">
        <v>89</v>
      </c>
      <c r="V7" s="248">
        <v>0</v>
      </c>
      <c r="W7" s="248">
        <v>29</v>
      </c>
      <c r="X7" s="248">
        <v>7</v>
      </c>
      <c r="Y7" s="248">
        <v>5</v>
      </c>
      <c r="Z7" s="248">
        <v>6</v>
      </c>
      <c r="AA7" s="248">
        <v>7</v>
      </c>
      <c r="AB7" s="248">
        <v>4</v>
      </c>
      <c r="AC7" s="248">
        <v>835</v>
      </c>
      <c r="AD7" s="7">
        <v>170</v>
      </c>
      <c r="AE7" s="7">
        <v>192</v>
      </c>
      <c r="AF7" s="7">
        <v>147</v>
      </c>
      <c r="AG7" s="7">
        <v>158</v>
      </c>
      <c r="AH7" s="7">
        <v>168</v>
      </c>
      <c r="AI7" s="7">
        <v>0</v>
      </c>
      <c r="AJ7" s="7">
        <v>30</v>
      </c>
      <c r="AK7" s="7">
        <v>6</v>
      </c>
      <c r="AL7" s="7">
        <v>6</v>
      </c>
      <c r="AM7" s="7">
        <v>5</v>
      </c>
      <c r="AN7" s="7">
        <v>6</v>
      </c>
      <c r="AO7" s="7">
        <v>7</v>
      </c>
      <c r="AP7" s="7">
        <v>0</v>
      </c>
      <c r="AQ7" s="7">
        <v>830</v>
      </c>
      <c r="AR7" s="7">
        <v>226</v>
      </c>
      <c r="AS7" s="7">
        <v>190</v>
      </c>
      <c r="AT7" s="7">
        <v>142</v>
      </c>
      <c r="AU7" s="7">
        <v>131</v>
      </c>
      <c r="AV7" s="7">
        <v>141</v>
      </c>
      <c r="AW7" s="7">
        <v>30</v>
      </c>
      <c r="AX7" s="7">
        <v>8</v>
      </c>
      <c r="AY7" s="7">
        <v>6</v>
      </c>
      <c r="AZ7" s="7">
        <v>5</v>
      </c>
      <c r="BA7" s="7">
        <v>5</v>
      </c>
      <c r="BB7" s="7">
        <v>6</v>
      </c>
      <c r="BC7" s="510">
        <v>700</v>
      </c>
      <c r="BD7" s="510">
        <v>167</v>
      </c>
      <c r="BE7" s="510">
        <v>155</v>
      </c>
      <c r="BF7" s="510">
        <v>163</v>
      </c>
      <c r="BG7" s="510">
        <v>101</v>
      </c>
      <c r="BH7" s="510">
        <v>114</v>
      </c>
      <c r="BI7" s="510">
        <v>0</v>
      </c>
      <c r="BJ7" s="510">
        <v>27</v>
      </c>
      <c r="BK7" s="510">
        <v>6</v>
      </c>
      <c r="BL7" s="510">
        <v>6</v>
      </c>
      <c r="BM7" s="510">
        <v>6</v>
      </c>
      <c r="BN7" s="510">
        <v>4</v>
      </c>
      <c r="BO7" s="510">
        <v>5</v>
      </c>
      <c r="BP7" s="510">
        <v>0</v>
      </c>
    </row>
    <row r="8" spans="1:68">
      <c r="A8" s="247">
        <v>3943</v>
      </c>
      <c r="B8" s="248" t="s">
        <v>1370</v>
      </c>
      <c r="C8" s="247" t="str">
        <f t="shared" si="0"/>
        <v/>
      </c>
      <c r="D8" s="248" t="s">
        <v>1269</v>
      </c>
      <c r="E8" s="501">
        <v>1</v>
      </c>
      <c r="F8" s="248" t="s">
        <v>86</v>
      </c>
      <c r="G8" s="248" t="s">
        <v>86</v>
      </c>
      <c r="H8" s="248" t="s">
        <v>95</v>
      </c>
      <c r="I8" s="248" t="s">
        <v>117</v>
      </c>
      <c r="J8" s="248" t="s">
        <v>3555</v>
      </c>
      <c r="K8" s="248" t="s">
        <v>1667</v>
      </c>
      <c r="L8" s="248">
        <v>22216646</v>
      </c>
      <c r="M8" s="248"/>
      <c r="N8" s="248" t="s">
        <v>2867</v>
      </c>
      <c r="O8" s="248" t="s">
        <v>3383</v>
      </c>
      <c r="P8" s="248">
        <v>1535</v>
      </c>
      <c r="Q8" s="248">
        <v>407</v>
      </c>
      <c r="R8" s="248">
        <v>370</v>
      </c>
      <c r="S8" s="248">
        <v>321</v>
      </c>
      <c r="T8" s="248">
        <v>270</v>
      </c>
      <c r="U8" s="248">
        <v>167</v>
      </c>
      <c r="V8" s="248">
        <v>0</v>
      </c>
      <c r="W8" s="248">
        <v>51</v>
      </c>
      <c r="X8" s="248">
        <v>14</v>
      </c>
      <c r="Y8" s="248">
        <v>12</v>
      </c>
      <c r="Z8" s="248">
        <v>10</v>
      </c>
      <c r="AA8" s="248">
        <v>8</v>
      </c>
      <c r="AB8" s="248">
        <v>7</v>
      </c>
      <c r="AC8" s="248">
        <v>1578</v>
      </c>
      <c r="AD8" s="7">
        <v>380</v>
      </c>
      <c r="AE8" s="7">
        <v>315</v>
      </c>
      <c r="AF8" s="7">
        <v>367</v>
      </c>
      <c r="AG8" s="7">
        <v>253</v>
      </c>
      <c r="AH8" s="7">
        <v>263</v>
      </c>
      <c r="AI8" s="7">
        <v>0</v>
      </c>
      <c r="AJ8" s="7">
        <v>51</v>
      </c>
      <c r="AK8" s="7">
        <v>14</v>
      </c>
      <c r="AL8" s="7">
        <v>11</v>
      </c>
      <c r="AM8" s="7">
        <v>11</v>
      </c>
      <c r="AN8" s="7">
        <v>7</v>
      </c>
      <c r="AO8" s="7">
        <v>8</v>
      </c>
      <c r="AP8" s="7">
        <v>0</v>
      </c>
      <c r="AQ8" s="7">
        <v>1458</v>
      </c>
      <c r="AR8" s="7">
        <v>377</v>
      </c>
      <c r="AS8" s="7">
        <v>278</v>
      </c>
      <c r="AT8" s="7">
        <v>290</v>
      </c>
      <c r="AU8" s="7">
        <v>306</v>
      </c>
      <c r="AV8" s="7">
        <v>207</v>
      </c>
      <c r="AW8" s="7">
        <v>50</v>
      </c>
      <c r="AX8" s="7">
        <v>13</v>
      </c>
      <c r="AY8" s="7">
        <v>10</v>
      </c>
      <c r="AZ8" s="7">
        <v>10</v>
      </c>
      <c r="BA8" s="7">
        <v>10</v>
      </c>
      <c r="BB8" s="7">
        <v>7</v>
      </c>
      <c r="BC8" s="510">
        <v>1552</v>
      </c>
      <c r="BD8" s="510">
        <v>435</v>
      </c>
      <c r="BE8" s="510">
        <v>331</v>
      </c>
      <c r="BF8" s="510">
        <v>242</v>
      </c>
      <c r="BG8" s="510">
        <v>270</v>
      </c>
      <c r="BH8" s="510">
        <v>274</v>
      </c>
      <c r="BI8" s="510">
        <v>0</v>
      </c>
      <c r="BJ8" s="510">
        <v>51</v>
      </c>
      <c r="BK8" s="510">
        <v>14</v>
      </c>
      <c r="BL8" s="510">
        <v>11</v>
      </c>
      <c r="BM8" s="510">
        <v>8</v>
      </c>
      <c r="BN8" s="510">
        <v>9</v>
      </c>
      <c r="BO8" s="510">
        <v>9</v>
      </c>
      <c r="BP8" s="510">
        <v>0</v>
      </c>
    </row>
    <row r="9" spans="1:68">
      <c r="A9" s="247">
        <v>3944</v>
      </c>
      <c r="B9" s="248" t="s">
        <v>2652</v>
      </c>
      <c r="C9" s="247" t="str">
        <f t="shared" si="0"/>
        <v/>
      </c>
      <c r="D9" s="248" t="s">
        <v>1268</v>
      </c>
      <c r="E9" s="501">
        <v>3</v>
      </c>
      <c r="F9" s="248" t="s">
        <v>86</v>
      </c>
      <c r="G9" s="248" t="s">
        <v>186</v>
      </c>
      <c r="H9" s="248" t="s">
        <v>187</v>
      </c>
      <c r="I9" s="248" t="s">
        <v>187</v>
      </c>
      <c r="J9" s="248" t="s">
        <v>3555</v>
      </c>
      <c r="K9" s="248" t="s">
        <v>1667</v>
      </c>
      <c r="L9" s="248">
        <v>22250281</v>
      </c>
      <c r="M9" s="248">
        <v>22800232</v>
      </c>
      <c r="N9" s="248" t="s">
        <v>3190</v>
      </c>
      <c r="O9" s="248" t="s">
        <v>2653</v>
      </c>
      <c r="P9" s="248">
        <v>1124</v>
      </c>
      <c r="Q9" s="248">
        <v>244</v>
      </c>
      <c r="R9" s="248">
        <v>179</v>
      </c>
      <c r="S9" s="248">
        <v>205</v>
      </c>
      <c r="T9" s="248">
        <v>308</v>
      </c>
      <c r="U9" s="248">
        <v>188</v>
      </c>
      <c r="V9" s="248">
        <v>0</v>
      </c>
      <c r="W9" s="248">
        <v>44</v>
      </c>
      <c r="X9" s="248">
        <v>10</v>
      </c>
      <c r="Y9" s="248">
        <v>6</v>
      </c>
      <c r="Z9" s="248">
        <v>8</v>
      </c>
      <c r="AA9" s="248">
        <v>13</v>
      </c>
      <c r="AB9" s="248">
        <v>7</v>
      </c>
      <c r="AC9" s="248">
        <v>1102</v>
      </c>
      <c r="AD9" s="7">
        <v>224</v>
      </c>
      <c r="AE9" s="7">
        <v>222</v>
      </c>
      <c r="AF9" s="7">
        <v>160</v>
      </c>
      <c r="AG9" s="7">
        <v>222</v>
      </c>
      <c r="AH9" s="7">
        <v>274</v>
      </c>
      <c r="AI9" s="7">
        <v>0</v>
      </c>
      <c r="AJ9" s="7">
        <v>44</v>
      </c>
      <c r="AK9" s="7">
        <v>9</v>
      </c>
      <c r="AL9" s="7">
        <v>9</v>
      </c>
      <c r="AM9" s="7">
        <v>6</v>
      </c>
      <c r="AN9" s="7">
        <v>8</v>
      </c>
      <c r="AO9" s="7">
        <v>12</v>
      </c>
      <c r="AP9" s="7">
        <v>0</v>
      </c>
      <c r="AQ9" s="7">
        <v>1035</v>
      </c>
      <c r="AR9" s="7">
        <v>251</v>
      </c>
      <c r="AS9" s="7">
        <v>188</v>
      </c>
      <c r="AT9" s="7">
        <v>232</v>
      </c>
      <c r="AU9" s="7">
        <v>155</v>
      </c>
      <c r="AV9" s="7">
        <v>209</v>
      </c>
      <c r="AW9" s="7">
        <v>42</v>
      </c>
      <c r="AX9" s="7">
        <v>10</v>
      </c>
      <c r="AY9" s="7">
        <v>9</v>
      </c>
      <c r="AZ9" s="7">
        <v>9</v>
      </c>
      <c r="BA9" s="7">
        <v>6</v>
      </c>
      <c r="BB9" s="7">
        <v>8</v>
      </c>
      <c r="BC9" s="510">
        <v>1040</v>
      </c>
      <c r="BD9" s="510">
        <v>284</v>
      </c>
      <c r="BE9" s="510">
        <v>210</v>
      </c>
      <c r="BF9" s="510">
        <v>197</v>
      </c>
      <c r="BG9" s="510">
        <v>212</v>
      </c>
      <c r="BH9" s="510">
        <v>137</v>
      </c>
      <c r="BI9" s="510">
        <v>0</v>
      </c>
      <c r="BJ9" s="510">
        <v>42</v>
      </c>
      <c r="BK9" s="510">
        <v>11</v>
      </c>
      <c r="BL9" s="510">
        <v>8</v>
      </c>
      <c r="BM9" s="510">
        <v>8</v>
      </c>
      <c r="BN9" s="510">
        <v>9</v>
      </c>
      <c r="BO9" s="510">
        <v>6</v>
      </c>
      <c r="BP9" s="510">
        <v>0</v>
      </c>
    </row>
    <row r="10" spans="1:68">
      <c r="A10" s="247">
        <v>3945</v>
      </c>
      <c r="B10" s="248" t="s">
        <v>1352</v>
      </c>
      <c r="C10" s="247" t="str">
        <f t="shared" si="0"/>
        <v/>
      </c>
      <c r="D10" s="248" t="s">
        <v>1268</v>
      </c>
      <c r="E10" s="501">
        <v>1</v>
      </c>
      <c r="F10" s="248" t="s">
        <v>86</v>
      </c>
      <c r="G10" s="248" t="s">
        <v>156</v>
      </c>
      <c r="H10" s="248" t="s">
        <v>157</v>
      </c>
      <c r="I10" s="248" t="s">
        <v>159</v>
      </c>
      <c r="J10" s="248" t="s">
        <v>3555</v>
      </c>
      <c r="K10" s="248" t="s">
        <v>1667</v>
      </c>
      <c r="L10" s="248">
        <v>22213885</v>
      </c>
      <c r="M10" s="248">
        <v>22216730</v>
      </c>
      <c r="N10" s="248" t="s">
        <v>1030</v>
      </c>
      <c r="O10" s="248" t="s">
        <v>1946</v>
      </c>
      <c r="P10" s="248">
        <v>1164</v>
      </c>
      <c r="Q10" s="248">
        <v>339</v>
      </c>
      <c r="R10" s="248">
        <v>243</v>
      </c>
      <c r="S10" s="248">
        <v>193</v>
      </c>
      <c r="T10" s="248">
        <v>230</v>
      </c>
      <c r="U10" s="248">
        <v>159</v>
      </c>
      <c r="V10" s="248">
        <v>0</v>
      </c>
      <c r="W10" s="248">
        <v>48</v>
      </c>
      <c r="X10" s="248">
        <v>14</v>
      </c>
      <c r="Y10" s="248">
        <v>9</v>
      </c>
      <c r="Z10" s="248">
        <v>9</v>
      </c>
      <c r="AA10" s="248">
        <v>9</v>
      </c>
      <c r="AB10" s="248">
        <v>7</v>
      </c>
      <c r="AC10" s="248">
        <v>1518</v>
      </c>
      <c r="AD10" s="7">
        <v>445</v>
      </c>
      <c r="AE10" s="7">
        <v>333</v>
      </c>
      <c r="AF10" s="7">
        <v>259</v>
      </c>
      <c r="AG10" s="7">
        <v>223</v>
      </c>
      <c r="AH10" s="7">
        <v>258</v>
      </c>
      <c r="AI10" s="7">
        <v>0</v>
      </c>
      <c r="AJ10" s="7">
        <v>55</v>
      </c>
      <c r="AK10" s="7">
        <v>16</v>
      </c>
      <c r="AL10" s="7">
        <v>11</v>
      </c>
      <c r="AM10" s="7">
        <v>10</v>
      </c>
      <c r="AN10" s="7">
        <v>8</v>
      </c>
      <c r="AO10" s="7">
        <v>10</v>
      </c>
      <c r="AP10" s="7">
        <v>0</v>
      </c>
      <c r="AQ10" s="7">
        <v>1565</v>
      </c>
      <c r="AR10" s="7">
        <v>449</v>
      </c>
      <c r="AS10" s="7">
        <v>374</v>
      </c>
      <c r="AT10" s="7">
        <v>300</v>
      </c>
      <c r="AU10" s="7">
        <v>238</v>
      </c>
      <c r="AV10" s="7">
        <v>204</v>
      </c>
      <c r="AW10" s="7">
        <v>60</v>
      </c>
      <c r="AX10" s="7">
        <v>16</v>
      </c>
      <c r="AY10" s="7">
        <v>16</v>
      </c>
      <c r="AZ10" s="7">
        <v>10</v>
      </c>
      <c r="BA10" s="7">
        <v>10</v>
      </c>
      <c r="BB10" s="7">
        <v>8</v>
      </c>
      <c r="BC10" s="510">
        <v>1281</v>
      </c>
      <c r="BD10" s="510">
        <v>279</v>
      </c>
      <c r="BE10" s="510">
        <v>287</v>
      </c>
      <c r="BF10" s="510">
        <v>341</v>
      </c>
      <c r="BG10" s="510">
        <v>198</v>
      </c>
      <c r="BH10" s="510">
        <v>176</v>
      </c>
      <c r="BI10" s="510">
        <v>0</v>
      </c>
      <c r="BJ10" s="510">
        <v>55</v>
      </c>
      <c r="BK10" s="510">
        <v>14</v>
      </c>
      <c r="BL10" s="510">
        <v>14</v>
      </c>
      <c r="BM10" s="510">
        <v>11</v>
      </c>
      <c r="BN10" s="510">
        <v>8</v>
      </c>
      <c r="BO10" s="510">
        <v>8</v>
      </c>
      <c r="BP10" s="510">
        <v>0</v>
      </c>
    </row>
    <row r="11" spans="1:68">
      <c r="A11" s="247">
        <v>3946</v>
      </c>
      <c r="B11" s="248" t="s">
        <v>2654</v>
      </c>
      <c r="C11" s="247" t="str">
        <f t="shared" si="0"/>
        <v/>
      </c>
      <c r="D11" s="248" t="s">
        <v>1268</v>
      </c>
      <c r="E11" s="501">
        <v>4</v>
      </c>
      <c r="F11" s="248" t="s">
        <v>86</v>
      </c>
      <c r="G11" s="248" t="s">
        <v>174</v>
      </c>
      <c r="H11" s="248" t="s">
        <v>175</v>
      </c>
      <c r="I11" s="248" t="s">
        <v>176</v>
      </c>
      <c r="J11" s="248" t="s">
        <v>3555</v>
      </c>
      <c r="K11" s="248" t="s">
        <v>1667</v>
      </c>
      <c r="L11" s="248">
        <v>22400123</v>
      </c>
      <c r="M11" s="248">
        <v>22400123</v>
      </c>
      <c r="N11" s="248" t="s">
        <v>1669</v>
      </c>
      <c r="O11" s="248" t="s">
        <v>1947</v>
      </c>
      <c r="P11" s="248">
        <v>881</v>
      </c>
      <c r="Q11" s="248">
        <v>219</v>
      </c>
      <c r="R11" s="248">
        <v>196</v>
      </c>
      <c r="S11" s="248">
        <v>194</v>
      </c>
      <c r="T11" s="248">
        <v>171</v>
      </c>
      <c r="U11" s="248">
        <v>101</v>
      </c>
      <c r="V11" s="248">
        <v>0</v>
      </c>
      <c r="W11" s="248">
        <v>41</v>
      </c>
      <c r="X11" s="248">
        <v>10</v>
      </c>
      <c r="Y11" s="248">
        <v>9</v>
      </c>
      <c r="Z11" s="248">
        <v>9</v>
      </c>
      <c r="AA11" s="248">
        <v>8</v>
      </c>
      <c r="AB11" s="248">
        <v>5</v>
      </c>
      <c r="AC11" s="248">
        <v>879</v>
      </c>
      <c r="AD11" s="7">
        <v>206</v>
      </c>
      <c r="AE11" s="7">
        <v>188</v>
      </c>
      <c r="AF11" s="7">
        <v>167</v>
      </c>
      <c r="AG11" s="7">
        <v>157</v>
      </c>
      <c r="AH11" s="7">
        <v>161</v>
      </c>
      <c r="AI11" s="7">
        <v>0</v>
      </c>
      <c r="AJ11" s="7">
        <v>41</v>
      </c>
      <c r="AK11" s="7">
        <v>10</v>
      </c>
      <c r="AL11" s="7">
        <v>9</v>
      </c>
      <c r="AM11" s="7">
        <v>8</v>
      </c>
      <c r="AN11" s="7">
        <v>7</v>
      </c>
      <c r="AO11" s="7">
        <v>7</v>
      </c>
      <c r="AP11" s="7">
        <v>0</v>
      </c>
      <c r="AQ11" s="7">
        <v>805</v>
      </c>
      <c r="AR11" s="7">
        <v>167</v>
      </c>
      <c r="AS11" s="7">
        <v>199</v>
      </c>
      <c r="AT11" s="7">
        <v>161</v>
      </c>
      <c r="AU11" s="7">
        <v>155</v>
      </c>
      <c r="AV11" s="7">
        <v>123</v>
      </c>
      <c r="AW11" s="7">
        <v>41</v>
      </c>
      <c r="AX11" s="7">
        <v>10</v>
      </c>
      <c r="AY11" s="7">
        <v>9</v>
      </c>
      <c r="AZ11" s="7">
        <v>8</v>
      </c>
      <c r="BA11" s="7">
        <v>7</v>
      </c>
      <c r="BB11" s="7">
        <v>7</v>
      </c>
      <c r="BC11" s="510">
        <v>796</v>
      </c>
      <c r="BD11" s="510">
        <v>152</v>
      </c>
      <c r="BE11" s="510">
        <v>181</v>
      </c>
      <c r="BF11" s="510">
        <v>195</v>
      </c>
      <c r="BG11" s="510">
        <v>128</v>
      </c>
      <c r="BH11" s="510">
        <v>140</v>
      </c>
      <c r="BI11" s="510">
        <v>0</v>
      </c>
      <c r="BJ11" s="510">
        <v>39</v>
      </c>
      <c r="BK11" s="510">
        <v>7</v>
      </c>
      <c r="BL11" s="510">
        <v>9</v>
      </c>
      <c r="BM11" s="510">
        <v>10</v>
      </c>
      <c r="BN11" s="510">
        <v>6</v>
      </c>
      <c r="BO11" s="510">
        <v>7</v>
      </c>
      <c r="BP11" s="510">
        <v>0</v>
      </c>
    </row>
    <row r="12" spans="1:68">
      <c r="A12" s="247">
        <v>3947</v>
      </c>
      <c r="B12" s="248" t="s">
        <v>2655</v>
      </c>
      <c r="C12" s="247" t="str">
        <f t="shared" si="0"/>
        <v/>
      </c>
      <c r="D12" s="248" t="s">
        <v>1322</v>
      </c>
      <c r="E12" s="501">
        <v>3</v>
      </c>
      <c r="F12" s="248" t="s">
        <v>86</v>
      </c>
      <c r="G12" s="248" t="s">
        <v>86</v>
      </c>
      <c r="H12" s="248" t="s">
        <v>108</v>
      </c>
      <c r="I12" s="248" t="s">
        <v>108</v>
      </c>
      <c r="J12" s="248" t="s">
        <v>3555</v>
      </c>
      <c r="K12" s="248" t="s">
        <v>1667</v>
      </c>
      <c r="L12" s="248">
        <v>22255036</v>
      </c>
      <c r="M12" s="248">
        <v>22534326</v>
      </c>
      <c r="N12" s="248" t="s">
        <v>1779</v>
      </c>
      <c r="O12" s="248" t="s">
        <v>3265</v>
      </c>
      <c r="P12" s="248">
        <v>718</v>
      </c>
      <c r="Q12" s="248">
        <v>162</v>
      </c>
      <c r="R12" s="248">
        <v>168</v>
      </c>
      <c r="S12" s="248">
        <v>129</v>
      </c>
      <c r="T12" s="248">
        <v>144</v>
      </c>
      <c r="U12" s="248">
        <v>115</v>
      </c>
      <c r="V12" s="248">
        <v>0</v>
      </c>
      <c r="W12" s="248">
        <v>33</v>
      </c>
      <c r="X12" s="248">
        <v>8</v>
      </c>
      <c r="Y12" s="248">
        <v>8</v>
      </c>
      <c r="Z12" s="248">
        <v>6</v>
      </c>
      <c r="AA12" s="248">
        <v>6</v>
      </c>
      <c r="AB12" s="248">
        <v>5</v>
      </c>
      <c r="AC12" s="248">
        <v>740</v>
      </c>
      <c r="AD12" s="7">
        <v>144</v>
      </c>
      <c r="AE12" s="7">
        <v>164</v>
      </c>
      <c r="AF12" s="7">
        <v>164</v>
      </c>
      <c r="AG12" s="7">
        <v>132</v>
      </c>
      <c r="AH12" s="7">
        <v>136</v>
      </c>
      <c r="AI12" s="7">
        <v>0</v>
      </c>
      <c r="AJ12" s="7">
        <v>32</v>
      </c>
      <c r="AK12" s="7">
        <v>7</v>
      </c>
      <c r="AL12" s="7">
        <v>7</v>
      </c>
      <c r="AM12" s="7">
        <v>7</v>
      </c>
      <c r="AN12" s="7">
        <v>6</v>
      </c>
      <c r="AO12" s="7">
        <v>5</v>
      </c>
      <c r="AP12" s="7">
        <v>0</v>
      </c>
      <c r="AQ12" s="7">
        <v>742</v>
      </c>
      <c r="AR12" s="7">
        <v>161</v>
      </c>
      <c r="AS12" s="7">
        <v>147</v>
      </c>
      <c r="AT12" s="7">
        <v>162</v>
      </c>
      <c r="AU12" s="7">
        <v>146</v>
      </c>
      <c r="AV12" s="7">
        <v>126</v>
      </c>
      <c r="AW12" s="7">
        <v>32</v>
      </c>
      <c r="AX12" s="7">
        <v>7</v>
      </c>
      <c r="AY12" s="7">
        <v>7</v>
      </c>
      <c r="AZ12" s="7">
        <v>7</v>
      </c>
      <c r="BA12" s="7">
        <v>6</v>
      </c>
      <c r="BB12" s="7">
        <v>5</v>
      </c>
      <c r="BC12" s="510">
        <v>725</v>
      </c>
      <c r="BD12" s="510">
        <v>150</v>
      </c>
      <c r="BE12" s="510">
        <v>151</v>
      </c>
      <c r="BF12" s="510">
        <v>167</v>
      </c>
      <c r="BG12" s="510">
        <v>142</v>
      </c>
      <c r="BH12" s="510">
        <v>115</v>
      </c>
      <c r="BI12" s="510">
        <v>0</v>
      </c>
      <c r="BJ12" s="510">
        <v>32</v>
      </c>
      <c r="BK12" s="510">
        <v>7</v>
      </c>
      <c r="BL12" s="510">
        <v>7</v>
      </c>
      <c r="BM12" s="510">
        <v>7</v>
      </c>
      <c r="BN12" s="510">
        <v>6</v>
      </c>
      <c r="BO12" s="510">
        <v>5</v>
      </c>
      <c r="BP12" s="510">
        <v>0</v>
      </c>
    </row>
    <row r="13" spans="1:68">
      <c r="A13" s="247">
        <v>3948</v>
      </c>
      <c r="B13" s="248" t="s">
        <v>1537</v>
      </c>
      <c r="C13" s="247" t="str">
        <f t="shared" si="0"/>
        <v/>
      </c>
      <c r="D13" s="248" t="s">
        <v>1322</v>
      </c>
      <c r="E13" s="501">
        <v>5</v>
      </c>
      <c r="F13" s="248" t="s">
        <v>86</v>
      </c>
      <c r="G13" s="248" t="s">
        <v>86</v>
      </c>
      <c r="H13" s="248" t="s">
        <v>120</v>
      </c>
      <c r="I13" s="248" t="s">
        <v>123</v>
      </c>
      <c r="J13" s="248" t="s">
        <v>3555</v>
      </c>
      <c r="K13" s="248" t="s">
        <v>1667</v>
      </c>
      <c r="L13" s="248">
        <v>22541108</v>
      </c>
      <c r="M13" s="248">
        <v>22541109</v>
      </c>
      <c r="N13" s="248" t="s">
        <v>1670</v>
      </c>
      <c r="O13" s="248" t="s">
        <v>1948</v>
      </c>
      <c r="P13" s="248">
        <v>874</v>
      </c>
      <c r="Q13" s="248">
        <v>244</v>
      </c>
      <c r="R13" s="248">
        <v>192</v>
      </c>
      <c r="S13" s="248">
        <v>181</v>
      </c>
      <c r="T13" s="248">
        <v>140</v>
      </c>
      <c r="U13" s="248">
        <v>117</v>
      </c>
      <c r="V13" s="248">
        <v>0</v>
      </c>
      <c r="W13" s="248">
        <v>32</v>
      </c>
      <c r="X13" s="248">
        <v>9</v>
      </c>
      <c r="Y13" s="248">
        <v>7</v>
      </c>
      <c r="Z13" s="248">
        <v>6</v>
      </c>
      <c r="AA13" s="248">
        <v>5</v>
      </c>
      <c r="AB13" s="248">
        <v>5</v>
      </c>
      <c r="AC13" s="248">
        <v>936</v>
      </c>
      <c r="AD13" s="7">
        <v>223</v>
      </c>
      <c r="AE13" s="7">
        <v>229</v>
      </c>
      <c r="AF13" s="7">
        <v>200</v>
      </c>
      <c r="AG13" s="7">
        <v>150</v>
      </c>
      <c r="AH13" s="7">
        <v>134</v>
      </c>
      <c r="AI13" s="7">
        <v>0</v>
      </c>
      <c r="AJ13" s="7">
        <v>35</v>
      </c>
      <c r="AK13" s="7">
        <v>8</v>
      </c>
      <c r="AL13" s="7">
        <v>9</v>
      </c>
      <c r="AM13" s="7">
        <v>7</v>
      </c>
      <c r="AN13" s="7">
        <v>6</v>
      </c>
      <c r="AO13" s="7">
        <v>5</v>
      </c>
      <c r="AP13" s="7">
        <v>0</v>
      </c>
      <c r="AQ13" s="7">
        <v>935</v>
      </c>
      <c r="AR13" s="7">
        <v>210</v>
      </c>
      <c r="AS13" s="7">
        <v>229</v>
      </c>
      <c r="AT13" s="7">
        <v>213</v>
      </c>
      <c r="AU13" s="7">
        <v>151</v>
      </c>
      <c r="AV13" s="7">
        <v>132</v>
      </c>
      <c r="AW13" s="7">
        <v>35</v>
      </c>
      <c r="AX13" s="7">
        <v>8</v>
      </c>
      <c r="AY13" s="7">
        <v>8</v>
      </c>
      <c r="AZ13" s="7">
        <v>8</v>
      </c>
      <c r="BA13" s="7">
        <v>6</v>
      </c>
      <c r="BB13" s="7">
        <v>5</v>
      </c>
      <c r="BC13" s="510">
        <v>931</v>
      </c>
      <c r="BD13" s="510">
        <v>246</v>
      </c>
      <c r="BE13" s="510">
        <v>189</v>
      </c>
      <c r="BF13" s="510">
        <v>225</v>
      </c>
      <c r="BG13" s="510">
        <v>164</v>
      </c>
      <c r="BH13" s="510">
        <v>107</v>
      </c>
      <c r="BI13" s="510">
        <v>0</v>
      </c>
      <c r="BJ13" s="510">
        <v>35</v>
      </c>
      <c r="BK13" s="510">
        <v>9</v>
      </c>
      <c r="BL13" s="510">
        <v>7</v>
      </c>
      <c r="BM13" s="510">
        <v>8</v>
      </c>
      <c r="BN13" s="510">
        <v>7</v>
      </c>
      <c r="BO13" s="510">
        <v>4</v>
      </c>
      <c r="BP13" s="510">
        <v>0</v>
      </c>
    </row>
    <row r="14" spans="1:68">
      <c r="A14" s="247">
        <v>3949</v>
      </c>
      <c r="B14" s="248" t="s">
        <v>185</v>
      </c>
      <c r="C14" s="247" t="str">
        <f t="shared" si="0"/>
        <v/>
      </c>
      <c r="D14" s="248" t="s">
        <v>1268</v>
      </c>
      <c r="E14" s="501">
        <v>5</v>
      </c>
      <c r="F14" s="248" t="s">
        <v>86</v>
      </c>
      <c r="G14" s="248" t="s">
        <v>179</v>
      </c>
      <c r="H14" s="248" t="s">
        <v>180</v>
      </c>
      <c r="I14" s="248" t="s">
        <v>170</v>
      </c>
      <c r="J14" s="248" t="s">
        <v>3555</v>
      </c>
      <c r="K14" s="248" t="s">
        <v>1667</v>
      </c>
      <c r="L14" s="248">
        <v>22359282</v>
      </c>
      <c r="M14" s="248">
        <v>22351336</v>
      </c>
      <c r="N14" s="248" t="s">
        <v>1032</v>
      </c>
      <c r="O14" s="248" t="s">
        <v>1949</v>
      </c>
      <c r="P14" s="248">
        <v>1379</v>
      </c>
      <c r="Q14" s="248">
        <v>312</v>
      </c>
      <c r="R14" s="248">
        <v>252</v>
      </c>
      <c r="S14" s="248">
        <v>272</v>
      </c>
      <c r="T14" s="248">
        <v>285</v>
      </c>
      <c r="U14" s="248">
        <v>235</v>
      </c>
      <c r="V14" s="248">
        <v>23</v>
      </c>
      <c r="W14" s="248">
        <v>53</v>
      </c>
      <c r="X14" s="248">
        <v>12</v>
      </c>
      <c r="Y14" s="248">
        <v>10</v>
      </c>
      <c r="Z14" s="248">
        <v>10</v>
      </c>
      <c r="AA14" s="248">
        <v>10</v>
      </c>
      <c r="AB14" s="248">
        <v>9</v>
      </c>
      <c r="AC14" s="248">
        <v>1496</v>
      </c>
      <c r="AD14" s="7">
        <v>308</v>
      </c>
      <c r="AE14" s="7">
        <v>322</v>
      </c>
      <c r="AF14" s="7">
        <v>278</v>
      </c>
      <c r="AG14" s="7">
        <v>264</v>
      </c>
      <c r="AH14" s="7">
        <v>304</v>
      </c>
      <c r="AI14" s="7">
        <v>20</v>
      </c>
      <c r="AJ14" s="7">
        <v>54</v>
      </c>
      <c r="AK14" s="7">
        <v>11</v>
      </c>
      <c r="AL14" s="7">
        <v>10</v>
      </c>
      <c r="AM14" s="7">
        <v>10</v>
      </c>
      <c r="AN14" s="7">
        <v>10</v>
      </c>
      <c r="AO14" s="7">
        <v>11</v>
      </c>
      <c r="AP14" s="7">
        <v>2</v>
      </c>
      <c r="AQ14" s="7">
        <v>1408</v>
      </c>
      <c r="AR14" s="7">
        <v>289</v>
      </c>
      <c r="AS14" s="7">
        <v>299</v>
      </c>
      <c r="AT14" s="7">
        <v>339</v>
      </c>
      <c r="AU14" s="7">
        <v>235</v>
      </c>
      <c r="AV14" s="7">
        <v>246</v>
      </c>
      <c r="AW14" s="7">
        <v>48</v>
      </c>
      <c r="AX14" s="7">
        <v>11</v>
      </c>
      <c r="AY14" s="7">
        <v>10</v>
      </c>
      <c r="AZ14" s="7">
        <v>11</v>
      </c>
      <c r="BA14" s="7">
        <v>8</v>
      </c>
      <c r="BB14" s="7">
        <v>8</v>
      </c>
      <c r="BC14" s="510">
        <v>1393</v>
      </c>
      <c r="BD14" s="510">
        <v>302</v>
      </c>
      <c r="BE14" s="510">
        <v>254</v>
      </c>
      <c r="BF14" s="510">
        <v>301</v>
      </c>
      <c r="BG14" s="510">
        <v>280</v>
      </c>
      <c r="BH14" s="510">
        <v>235</v>
      </c>
      <c r="BI14" s="510">
        <v>21</v>
      </c>
      <c r="BJ14" s="510">
        <v>47</v>
      </c>
      <c r="BK14" s="510">
        <v>11</v>
      </c>
      <c r="BL14" s="510">
        <v>9</v>
      </c>
      <c r="BM14" s="510">
        <v>10</v>
      </c>
      <c r="BN14" s="510">
        <v>10</v>
      </c>
      <c r="BO14" s="510">
        <v>7</v>
      </c>
      <c r="BP14" s="510">
        <v>0</v>
      </c>
    </row>
    <row r="15" spans="1:68">
      <c r="A15" s="247">
        <v>3950</v>
      </c>
      <c r="B15" s="248" t="s">
        <v>2656</v>
      </c>
      <c r="C15" s="247" t="str">
        <f t="shared" si="0"/>
        <v/>
      </c>
      <c r="D15" s="248" t="s">
        <v>1322</v>
      </c>
      <c r="E15" s="501">
        <v>3</v>
      </c>
      <c r="F15" s="248" t="s">
        <v>86</v>
      </c>
      <c r="G15" s="248" t="s">
        <v>86</v>
      </c>
      <c r="H15" s="248" t="s">
        <v>108</v>
      </c>
      <c r="I15" s="248" t="s">
        <v>110</v>
      </c>
      <c r="J15" s="248" t="s">
        <v>3555</v>
      </c>
      <c r="K15" s="248" t="s">
        <v>1667</v>
      </c>
      <c r="L15" s="248">
        <v>22271846</v>
      </c>
      <c r="M15" s="248">
        <v>22271040</v>
      </c>
      <c r="N15" s="248" t="s">
        <v>2657</v>
      </c>
      <c r="O15" s="248" t="s">
        <v>1950</v>
      </c>
      <c r="P15" s="248">
        <v>1008</v>
      </c>
      <c r="Q15" s="248">
        <v>210</v>
      </c>
      <c r="R15" s="248">
        <v>215</v>
      </c>
      <c r="S15" s="248">
        <v>218</v>
      </c>
      <c r="T15" s="248">
        <v>220</v>
      </c>
      <c r="U15" s="248">
        <v>145</v>
      </c>
      <c r="V15" s="248">
        <v>0</v>
      </c>
      <c r="W15" s="248">
        <v>41</v>
      </c>
      <c r="X15" s="248">
        <v>9</v>
      </c>
      <c r="Y15" s="248">
        <v>10</v>
      </c>
      <c r="Z15" s="248">
        <v>8</v>
      </c>
      <c r="AA15" s="248">
        <v>8</v>
      </c>
      <c r="AB15" s="248">
        <v>6</v>
      </c>
      <c r="AC15" s="248">
        <v>973</v>
      </c>
      <c r="AD15" s="7">
        <v>185</v>
      </c>
      <c r="AE15" s="7">
        <v>184</v>
      </c>
      <c r="AF15" s="7">
        <v>207</v>
      </c>
      <c r="AG15" s="7">
        <v>197</v>
      </c>
      <c r="AH15" s="7">
        <v>200</v>
      </c>
      <c r="AI15" s="7">
        <v>0</v>
      </c>
      <c r="AJ15" s="7">
        <v>39</v>
      </c>
      <c r="AK15" s="7">
        <v>8</v>
      </c>
      <c r="AL15" s="7">
        <v>7</v>
      </c>
      <c r="AM15" s="7">
        <v>8</v>
      </c>
      <c r="AN15" s="7">
        <v>8</v>
      </c>
      <c r="AO15" s="7">
        <v>8</v>
      </c>
      <c r="AP15" s="7">
        <v>0</v>
      </c>
      <c r="AQ15" s="7">
        <v>973</v>
      </c>
      <c r="AR15" s="7">
        <v>235</v>
      </c>
      <c r="AS15" s="7">
        <v>185</v>
      </c>
      <c r="AT15" s="7">
        <v>183</v>
      </c>
      <c r="AU15" s="7">
        <v>207</v>
      </c>
      <c r="AV15" s="7">
        <v>163</v>
      </c>
      <c r="AW15" s="7">
        <v>39</v>
      </c>
      <c r="AX15" s="7">
        <v>9</v>
      </c>
      <c r="AY15" s="7">
        <v>7</v>
      </c>
      <c r="AZ15" s="7">
        <v>7</v>
      </c>
      <c r="BA15" s="7">
        <v>9</v>
      </c>
      <c r="BB15" s="7">
        <v>7</v>
      </c>
      <c r="BC15" s="510">
        <v>894</v>
      </c>
      <c r="BD15" s="510">
        <v>195</v>
      </c>
      <c r="BE15" s="510">
        <v>213</v>
      </c>
      <c r="BF15" s="510">
        <v>162</v>
      </c>
      <c r="BG15" s="510">
        <v>164</v>
      </c>
      <c r="BH15" s="510">
        <v>160</v>
      </c>
      <c r="BI15" s="510">
        <v>0</v>
      </c>
      <c r="BJ15" s="510">
        <v>37</v>
      </c>
      <c r="BK15" s="510">
        <v>8</v>
      </c>
      <c r="BL15" s="510">
        <v>9</v>
      </c>
      <c r="BM15" s="510">
        <v>7</v>
      </c>
      <c r="BN15" s="510">
        <v>7</v>
      </c>
      <c r="BO15" s="510">
        <v>6</v>
      </c>
      <c r="BP15" s="510">
        <v>0</v>
      </c>
    </row>
    <row r="16" spans="1:68">
      <c r="A16" s="247">
        <v>3951</v>
      </c>
      <c r="B16" s="248" t="s">
        <v>2658</v>
      </c>
      <c r="C16" s="247" t="str">
        <f t="shared" si="0"/>
        <v/>
      </c>
      <c r="D16" s="248" t="s">
        <v>1322</v>
      </c>
      <c r="E16" s="501">
        <v>4</v>
      </c>
      <c r="F16" s="248" t="s">
        <v>86</v>
      </c>
      <c r="G16" s="248" t="s">
        <v>116</v>
      </c>
      <c r="H16" s="248" t="s">
        <v>201</v>
      </c>
      <c r="I16" s="248" t="s">
        <v>202</v>
      </c>
      <c r="J16" s="248" t="s">
        <v>3555</v>
      </c>
      <c r="K16" s="248" t="s">
        <v>1667</v>
      </c>
      <c r="L16" s="248">
        <v>22736373</v>
      </c>
      <c r="M16" s="248">
        <v>22736380</v>
      </c>
      <c r="N16" s="248" t="s">
        <v>2659</v>
      </c>
      <c r="O16" s="248" t="s">
        <v>2660</v>
      </c>
      <c r="P16" s="248">
        <v>307</v>
      </c>
      <c r="Q16" s="248">
        <v>57</v>
      </c>
      <c r="R16" s="248">
        <v>63</v>
      </c>
      <c r="S16" s="248">
        <v>58</v>
      </c>
      <c r="T16" s="248">
        <v>67</v>
      </c>
      <c r="U16" s="248">
        <v>62</v>
      </c>
      <c r="V16" s="248">
        <v>0</v>
      </c>
      <c r="W16" s="248">
        <v>15</v>
      </c>
      <c r="X16" s="248">
        <v>3</v>
      </c>
      <c r="Y16" s="248">
        <v>3</v>
      </c>
      <c r="Z16" s="248">
        <v>3</v>
      </c>
      <c r="AA16" s="248">
        <v>3</v>
      </c>
      <c r="AB16" s="248">
        <v>3</v>
      </c>
      <c r="AC16" s="248">
        <v>307</v>
      </c>
      <c r="AD16" s="7">
        <v>66</v>
      </c>
      <c r="AE16" s="7">
        <v>54</v>
      </c>
      <c r="AF16" s="7">
        <v>65</v>
      </c>
      <c r="AG16" s="7">
        <v>53</v>
      </c>
      <c r="AH16" s="7">
        <v>69</v>
      </c>
      <c r="AI16" s="7">
        <v>0</v>
      </c>
      <c r="AJ16" s="7">
        <v>15</v>
      </c>
      <c r="AK16" s="7">
        <v>3</v>
      </c>
      <c r="AL16" s="7">
        <v>3</v>
      </c>
      <c r="AM16" s="7">
        <v>3</v>
      </c>
      <c r="AN16" s="7">
        <v>3</v>
      </c>
      <c r="AO16" s="7">
        <v>3</v>
      </c>
      <c r="AP16" s="7">
        <v>0</v>
      </c>
      <c r="AQ16" s="7">
        <v>282</v>
      </c>
      <c r="AR16" s="7">
        <v>55</v>
      </c>
      <c r="AS16" s="7">
        <v>62</v>
      </c>
      <c r="AT16" s="7">
        <v>48</v>
      </c>
      <c r="AU16" s="7">
        <v>65</v>
      </c>
      <c r="AV16" s="7">
        <v>52</v>
      </c>
      <c r="AW16" s="7">
        <v>15</v>
      </c>
      <c r="AX16" s="7">
        <v>3</v>
      </c>
      <c r="AY16" s="7">
        <v>3</v>
      </c>
      <c r="AZ16" s="7">
        <v>3</v>
      </c>
      <c r="BA16" s="7">
        <v>3</v>
      </c>
      <c r="BB16" s="7">
        <v>3</v>
      </c>
      <c r="BC16" s="510">
        <v>288</v>
      </c>
      <c r="BD16" s="510">
        <v>65</v>
      </c>
      <c r="BE16" s="510">
        <v>57</v>
      </c>
      <c r="BF16" s="510">
        <v>58</v>
      </c>
      <c r="BG16" s="510">
        <v>46</v>
      </c>
      <c r="BH16" s="510">
        <v>62</v>
      </c>
      <c r="BI16" s="510">
        <v>0</v>
      </c>
      <c r="BJ16" s="510">
        <v>15</v>
      </c>
      <c r="BK16" s="510">
        <v>3</v>
      </c>
      <c r="BL16" s="510">
        <v>3</v>
      </c>
      <c r="BM16" s="510">
        <v>3</v>
      </c>
      <c r="BN16" s="510">
        <v>3</v>
      </c>
      <c r="BO16" s="510">
        <v>3</v>
      </c>
      <c r="BP16" s="510">
        <v>0</v>
      </c>
    </row>
    <row r="17" spans="1:68">
      <c r="A17" s="247">
        <v>3952</v>
      </c>
      <c r="B17" s="248" t="s">
        <v>1371</v>
      </c>
      <c r="C17" s="247" t="str">
        <f t="shared" si="0"/>
        <v/>
      </c>
      <c r="D17" s="248" t="s">
        <v>1269</v>
      </c>
      <c r="E17" s="501">
        <v>3</v>
      </c>
      <c r="F17" s="248" t="s">
        <v>86</v>
      </c>
      <c r="G17" s="248" t="s">
        <v>128</v>
      </c>
      <c r="H17" s="248" t="s">
        <v>130</v>
      </c>
      <c r="I17" s="248" t="s">
        <v>790</v>
      </c>
      <c r="J17" s="248" t="s">
        <v>3555</v>
      </c>
      <c r="K17" s="248" t="s">
        <v>1667</v>
      </c>
      <c r="L17" s="248">
        <v>40814800</v>
      </c>
      <c r="M17" s="248">
        <v>40814800</v>
      </c>
      <c r="N17" s="248" t="s">
        <v>1951</v>
      </c>
      <c r="O17" s="248" t="s">
        <v>1952</v>
      </c>
      <c r="P17" s="248">
        <v>1886</v>
      </c>
      <c r="Q17" s="248">
        <v>462</v>
      </c>
      <c r="R17" s="248">
        <v>415</v>
      </c>
      <c r="S17" s="248">
        <v>403</v>
      </c>
      <c r="T17" s="248">
        <v>369</v>
      </c>
      <c r="U17" s="248">
        <v>237</v>
      </c>
      <c r="V17" s="248">
        <v>0</v>
      </c>
      <c r="W17" s="248">
        <v>55</v>
      </c>
      <c r="X17" s="248">
        <v>16</v>
      </c>
      <c r="Y17" s="248">
        <v>13</v>
      </c>
      <c r="Z17" s="248">
        <v>11</v>
      </c>
      <c r="AA17" s="248">
        <v>9</v>
      </c>
      <c r="AB17" s="248">
        <v>6</v>
      </c>
      <c r="AC17" s="248">
        <v>1967</v>
      </c>
      <c r="AD17" s="7">
        <v>466</v>
      </c>
      <c r="AE17" s="7">
        <v>426</v>
      </c>
      <c r="AF17" s="7">
        <v>419</v>
      </c>
      <c r="AG17" s="7">
        <v>318</v>
      </c>
      <c r="AH17" s="7">
        <v>338</v>
      </c>
      <c r="AI17" s="7">
        <v>0</v>
      </c>
      <c r="AJ17" s="7">
        <v>56</v>
      </c>
      <c r="AK17" s="7">
        <v>14</v>
      </c>
      <c r="AL17" s="7">
        <v>12</v>
      </c>
      <c r="AM17" s="7">
        <v>12</v>
      </c>
      <c r="AN17" s="7">
        <v>10</v>
      </c>
      <c r="AO17" s="7">
        <v>8</v>
      </c>
      <c r="AP17" s="7">
        <v>0</v>
      </c>
      <c r="AQ17" s="7">
        <v>1884</v>
      </c>
      <c r="AR17" s="7">
        <v>515</v>
      </c>
      <c r="AS17" s="7">
        <v>398</v>
      </c>
      <c r="AT17" s="7">
        <v>370</v>
      </c>
      <c r="AU17" s="7">
        <v>394</v>
      </c>
      <c r="AV17" s="7">
        <v>207</v>
      </c>
      <c r="AW17" s="7">
        <v>57</v>
      </c>
      <c r="AX17" s="7">
        <v>16</v>
      </c>
      <c r="AY17" s="7">
        <v>12</v>
      </c>
      <c r="AZ17" s="7">
        <v>11</v>
      </c>
      <c r="BA17" s="7">
        <v>12</v>
      </c>
      <c r="BB17" s="7">
        <v>6</v>
      </c>
      <c r="BC17" s="510">
        <v>1813</v>
      </c>
      <c r="BD17" s="510">
        <v>473</v>
      </c>
      <c r="BE17" s="510">
        <v>397</v>
      </c>
      <c r="BF17" s="510">
        <v>356</v>
      </c>
      <c r="BG17" s="510">
        <v>298</v>
      </c>
      <c r="BH17" s="510">
        <v>289</v>
      </c>
      <c r="BI17" s="510">
        <v>0</v>
      </c>
      <c r="BJ17" s="510">
        <v>57</v>
      </c>
      <c r="BK17" s="510">
        <v>16</v>
      </c>
      <c r="BL17" s="510">
        <v>12</v>
      </c>
      <c r="BM17" s="510">
        <v>11</v>
      </c>
      <c r="BN17" s="510">
        <v>10</v>
      </c>
      <c r="BO17" s="510">
        <v>8</v>
      </c>
      <c r="BP17" s="510">
        <v>0</v>
      </c>
    </row>
    <row r="18" spans="1:68">
      <c r="A18" s="247">
        <v>3953</v>
      </c>
      <c r="B18" s="248" t="s">
        <v>167</v>
      </c>
      <c r="C18" s="247" t="str">
        <f t="shared" si="0"/>
        <v/>
      </c>
      <c r="D18" s="248" t="s">
        <v>1268</v>
      </c>
      <c r="E18" s="501">
        <v>6</v>
      </c>
      <c r="F18" s="248" t="s">
        <v>86</v>
      </c>
      <c r="G18" s="248" t="s">
        <v>168</v>
      </c>
      <c r="H18" s="248" t="s">
        <v>169</v>
      </c>
      <c r="I18" s="248" t="s">
        <v>169</v>
      </c>
      <c r="J18" s="248" t="s">
        <v>3555</v>
      </c>
      <c r="K18" s="248" t="s">
        <v>1667</v>
      </c>
      <c r="L18" s="248">
        <v>22290285</v>
      </c>
      <c r="M18" s="248"/>
      <c r="N18" s="248" t="s">
        <v>3192</v>
      </c>
      <c r="O18" s="248" t="s">
        <v>1953</v>
      </c>
      <c r="P18" s="248">
        <v>785</v>
      </c>
      <c r="Q18" s="248">
        <v>186</v>
      </c>
      <c r="R18" s="248">
        <v>171</v>
      </c>
      <c r="S18" s="248">
        <v>182</v>
      </c>
      <c r="T18" s="248">
        <v>126</v>
      </c>
      <c r="U18" s="248">
        <v>120</v>
      </c>
      <c r="V18" s="248">
        <v>0</v>
      </c>
      <c r="W18" s="248">
        <v>33</v>
      </c>
      <c r="X18" s="248">
        <v>8</v>
      </c>
      <c r="Y18" s="248">
        <v>7</v>
      </c>
      <c r="Z18" s="248">
        <v>7</v>
      </c>
      <c r="AA18" s="248">
        <v>6</v>
      </c>
      <c r="AB18" s="248">
        <v>5</v>
      </c>
      <c r="AC18" s="248">
        <v>823</v>
      </c>
      <c r="AD18" s="7">
        <v>244</v>
      </c>
      <c r="AE18" s="7">
        <v>186</v>
      </c>
      <c r="AF18" s="7">
        <v>146</v>
      </c>
      <c r="AG18" s="7">
        <v>137</v>
      </c>
      <c r="AH18" s="7">
        <v>110</v>
      </c>
      <c r="AI18" s="7">
        <v>0</v>
      </c>
      <c r="AJ18" s="7">
        <v>29</v>
      </c>
      <c r="AK18" s="7">
        <v>8</v>
      </c>
      <c r="AL18" s="7">
        <v>7</v>
      </c>
      <c r="AM18" s="7">
        <v>5</v>
      </c>
      <c r="AN18" s="7">
        <v>5</v>
      </c>
      <c r="AO18" s="7">
        <v>4</v>
      </c>
      <c r="AP18" s="7">
        <v>0</v>
      </c>
      <c r="AQ18" s="7">
        <v>754</v>
      </c>
      <c r="AR18" s="7">
        <v>177</v>
      </c>
      <c r="AS18" s="7">
        <v>230</v>
      </c>
      <c r="AT18" s="7">
        <v>130</v>
      </c>
      <c r="AU18" s="7">
        <v>108</v>
      </c>
      <c r="AV18" s="7">
        <v>109</v>
      </c>
      <c r="AW18" s="7">
        <v>28</v>
      </c>
      <c r="AX18" s="7">
        <v>7</v>
      </c>
      <c r="AY18" s="7">
        <v>8</v>
      </c>
      <c r="AZ18" s="7">
        <v>5</v>
      </c>
      <c r="BA18" s="7">
        <v>4</v>
      </c>
      <c r="BB18" s="7">
        <v>4</v>
      </c>
      <c r="BC18" s="510">
        <v>819</v>
      </c>
      <c r="BD18" s="510">
        <v>276</v>
      </c>
      <c r="BE18" s="510">
        <v>180</v>
      </c>
      <c r="BF18" s="510">
        <v>164</v>
      </c>
      <c r="BG18" s="510">
        <v>119</v>
      </c>
      <c r="BH18" s="510">
        <v>80</v>
      </c>
      <c r="BI18" s="510">
        <v>0</v>
      </c>
      <c r="BJ18" s="510">
        <v>30</v>
      </c>
      <c r="BK18" s="510">
        <v>10</v>
      </c>
      <c r="BL18" s="510">
        <v>6</v>
      </c>
      <c r="BM18" s="510">
        <v>6</v>
      </c>
      <c r="BN18" s="510">
        <v>4</v>
      </c>
      <c r="BO18" s="510">
        <v>4</v>
      </c>
      <c r="BP18" s="510">
        <v>0</v>
      </c>
    </row>
    <row r="19" spans="1:68">
      <c r="A19" s="247">
        <v>3954</v>
      </c>
      <c r="B19" s="248" t="s">
        <v>2661</v>
      </c>
      <c r="C19" s="247" t="str">
        <f>+IF(MID(B19,1,4)="T.V.","Telesecundaria",IF(MID(B19,1,4)="IEGB","IEGB",IF(MID(B19,1,11)="Liceo Rural","Liceo Rural",IF(MID(B19,1,6)="C.T.P.","C.T.P.",IF(MID(B19,1,4)="Noct","Nocturno",IF(MID(B19,1,4)="Unid","Unidad Pedagógica",""))))))</f>
        <v/>
      </c>
      <c r="D19" s="248" t="s">
        <v>1268</v>
      </c>
      <c r="E19" s="501">
        <v>6</v>
      </c>
      <c r="F19" s="248" t="s">
        <v>86</v>
      </c>
      <c r="G19" s="248" t="s">
        <v>168</v>
      </c>
      <c r="H19" s="248" t="s">
        <v>170</v>
      </c>
      <c r="I19" s="248" t="s">
        <v>171</v>
      </c>
      <c r="J19" s="248" t="s">
        <v>3556</v>
      </c>
      <c r="K19" s="248" t="s">
        <v>1667</v>
      </c>
      <c r="L19" s="248">
        <v>25290494</v>
      </c>
      <c r="M19" s="248">
        <v>25290673</v>
      </c>
      <c r="N19" s="248" t="s">
        <v>1671</v>
      </c>
      <c r="O19" s="248" t="s">
        <v>1954</v>
      </c>
      <c r="P19" s="248">
        <v>120</v>
      </c>
      <c r="Q19" s="248">
        <v>23</v>
      </c>
      <c r="R19" s="248">
        <v>22</v>
      </c>
      <c r="S19" s="248">
        <v>32</v>
      </c>
      <c r="T19" s="248">
        <v>21</v>
      </c>
      <c r="U19" s="248">
        <v>22</v>
      </c>
      <c r="V19" s="248">
        <v>0</v>
      </c>
      <c r="W19" s="248">
        <v>9</v>
      </c>
      <c r="X19" s="248">
        <v>2</v>
      </c>
      <c r="Y19" s="248">
        <v>1</v>
      </c>
      <c r="Z19" s="248">
        <v>2</v>
      </c>
      <c r="AA19" s="248">
        <v>2</v>
      </c>
      <c r="AB19" s="248">
        <v>2</v>
      </c>
      <c r="AC19" s="248">
        <v>123</v>
      </c>
      <c r="AD19" s="7">
        <v>25</v>
      </c>
      <c r="AE19" s="7">
        <v>28</v>
      </c>
      <c r="AF19" s="7">
        <v>21</v>
      </c>
      <c r="AG19" s="7">
        <v>31</v>
      </c>
      <c r="AH19" s="7">
        <v>18</v>
      </c>
      <c r="AI19" s="7">
        <v>0</v>
      </c>
      <c r="AJ19" s="7">
        <v>9</v>
      </c>
      <c r="AK19" s="7">
        <v>2</v>
      </c>
      <c r="AL19" s="7">
        <v>2</v>
      </c>
      <c r="AM19" s="7">
        <v>1</v>
      </c>
      <c r="AN19" s="7">
        <v>2</v>
      </c>
      <c r="AO19" s="7">
        <v>2</v>
      </c>
      <c r="AP19" s="7">
        <v>0</v>
      </c>
      <c r="AQ19" s="7">
        <v>162</v>
      </c>
      <c r="AR19" s="7">
        <v>40</v>
      </c>
      <c r="AS19" s="7">
        <v>35</v>
      </c>
      <c r="AT19" s="7">
        <v>36</v>
      </c>
      <c r="AU19" s="7">
        <v>25</v>
      </c>
      <c r="AV19" s="7">
        <v>26</v>
      </c>
      <c r="AW19" s="7">
        <v>10</v>
      </c>
      <c r="AX19" s="7">
        <v>2</v>
      </c>
      <c r="AY19" s="7">
        <v>2</v>
      </c>
      <c r="AZ19" s="7">
        <v>2</v>
      </c>
      <c r="BA19" s="7">
        <v>2</v>
      </c>
      <c r="BB19" s="7">
        <v>2</v>
      </c>
      <c r="BC19" s="510">
        <v>152</v>
      </c>
      <c r="BD19" s="510">
        <v>43</v>
      </c>
      <c r="BE19" s="510">
        <v>32</v>
      </c>
      <c r="BF19" s="510">
        <v>29</v>
      </c>
      <c r="BG19" s="510">
        <v>27</v>
      </c>
      <c r="BH19" s="510">
        <v>21</v>
      </c>
      <c r="BI19" s="510">
        <v>0</v>
      </c>
      <c r="BJ19" s="510">
        <v>10</v>
      </c>
      <c r="BK19" s="510">
        <v>2</v>
      </c>
      <c r="BL19" s="510">
        <v>2</v>
      </c>
      <c r="BM19" s="510">
        <v>2</v>
      </c>
      <c r="BN19" s="510">
        <v>2</v>
      </c>
      <c r="BO19" s="510">
        <v>2</v>
      </c>
      <c r="BP19" s="510">
        <v>0</v>
      </c>
    </row>
    <row r="20" spans="1:68">
      <c r="A20" s="247">
        <v>3955</v>
      </c>
      <c r="B20" s="248" t="s">
        <v>2662</v>
      </c>
      <c r="C20" s="247" t="str">
        <f t="shared" si="0"/>
        <v/>
      </c>
      <c r="D20" s="412" t="s">
        <v>1268</v>
      </c>
      <c r="E20" s="453">
        <v>2</v>
      </c>
      <c r="F20" s="412" t="s">
        <v>86</v>
      </c>
      <c r="G20" s="412" t="s">
        <v>156</v>
      </c>
      <c r="H20" s="412" t="s">
        <v>163</v>
      </c>
      <c r="I20" s="412" t="s">
        <v>1955</v>
      </c>
      <c r="J20" s="248" t="s">
        <v>3555</v>
      </c>
      <c r="K20" s="248" t="s">
        <v>1667</v>
      </c>
      <c r="L20" s="412">
        <v>22293393</v>
      </c>
      <c r="M20" s="412">
        <v>22293393</v>
      </c>
      <c r="N20" s="412" t="s">
        <v>3593</v>
      </c>
      <c r="O20" s="248" t="s">
        <v>1956</v>
      </c>
      <c r="P20" s="412">
        <v>655</v>
      </c>
      <c r="Q20" s="412">
        <v>147</v>
      </c>
      <c r="R20" s="412">
        <v>172</v>
      </c>
      <c r="S20" s="412">
        <v>129</v>
      </c>
      <c r="T20" s="412">
        <v>118</v>
      </c>
      <c r="U20" s="412">
        <v>89</v>
      </c>
      <c r="V20" s="412">
        <v>0</v>
      </c>
      <c r="W20" s="412">
        <v>24</v>
      </c>
      <c r="X20" s="248">
        <v>6</v>
      </c>
      <c r="Y20" s="412">
        <v>6</v>
      </c>
      <c r="Z20" s="412">
        <v>5</v>
      </c>
      <c r="AA20" s="412">
        <v>4</v>
      </c>
      <c r="AB20" s="412">
        <v>3</v>
      </c>
      <c r="AC20" s="412">
        <v>658</v>
      </c>
      <c r="AD20" s="7">
        <v>154</v>
      </c>
      <c r="AE20" s="7">
        <v>128</v>
      </c>
      <c r="AF20" s="7">
        <v>166</v>
      </c>
      <c r="AG20" s="7">
        <v>98</v>
      </c>
      <c r="AH20" s="7">
        <v>112</v>
      </c>
      <c r="AI20" s="7">
        <v>0</v>
      </c>
      <c r="AJ20" s="7">
        <v>25</v>
      </c>
      <c r="AK20" s="7">
        <v>5</v>
      </c>
      <c r="AL20" s="7">
        <v>5</v>
      </c>
      <c r="AM20" s="7">
        <v>6</v>
      </c>
      <c r="AN20" s="7">
        <v>5</v>
      </c>
      <c r="AO20" s="7">
        <v>4</v>
      </c>
      <c r="AP20" s="7">
        <v>0</v>
      </c>
      <c r="AQ20" s="7">
        <v>654</v>
      </c>
      <c r="AR20" s="7">
        <v>178</v>
      </c>
      <c r="AS20" s="7">
        <v>149</v>
      </c>
      <c r="AT20" s="7">
        <v>114</v>
      </c>
      <c r="AU20" s="7">
        <v>125</v>
      </c>
      <c r="AV20" s="7">
        <v>88</v>
      </c>
      <c r="AW20" s="7">
        <v>24</v>
      </c>
      <c r="AX20" s="7">
        <v>6</v>
      </c>
      <c r="AY20" s="7">
        <v>5</v>
      </c>
      <c r="AZ20" s="7">
        <v>5</v>
      </c>
      <c r="BA20" s="7">
        <v>5</v>
      </c>
      <c r="BB20" s="7">
        <v>3</v>
      </c>
      <c r="BC20" s="510">
        <v>622</v>
      </c>
      <c r="BD20" s="510">
        <v>174</v>
      </c>
      <c r="BE20" s="510">
        <v>156</v>
      </c>
      <c r="BF20" s="510">
        <v>105</v>
      </c>
      <c r="BG20" s="510">
        <v>89</v>
      </c>
      <c r="BH20" s="510">
        <v>98</v>
      </c>
      <c r="BI20" s="510">
        <v>0</v>
      </c>
      <c r="BJ20" s="510">
        <v>25</v>
      </c>
      <c r="BK20" s="510">
        <v>6</v>
      </c>
      <c r="BL20" s="510">
        <v>6</v>
      </c>
      <c r="BM20" s="510">
        <v>5</v>
      </c>
      <c r="BN20" s="510">
        <v>4</v>
      </c>
      <c r="BO20" s="510">
        <v>4</v>
      </c>
      <c r="BP20" s="510">
        <v>0</v>
      </c>
    </row>
    <row r="21" spans="1:68">
      <c r="A21" s="247">
        <v>3956</v>
      </c>
      <c r="B21" s="248" t="s">
        <v>121</v>
      </c>
      <c r="C21" s="247" t="str">
        <f t="shared" si="0"/>
        <v/>
      </c>
      <c r="D21" s="248" t="s">
        <v>1322</v>
      </c>
      <c r="E21" s="501">
        <v>5</v>
      </c>
      <c r="F21" s="248" t="s">
        <v>86</v>
      </c>
      <c r="G21" s="248" t="s">
        <v>86</v>
      </c>
      <c r="H21" s="248" t="s">
        <v>120</v>
      </c>
      <c r="I21" s="248" t="s">
        <v>122</v>
      </c>
      <c r="J21" s="248" t="s">
        <v>3555</v>
      </c>
      <c r="K21" s="248" t="s">
        <v>1667</v>
      </c>
      <c r="L21" s="248">
        <v>22545434</v>
      </c>
      <c r="M21" s="248">
        <v>22545434</v>
      </c>
      <c r="N21" s="248" t="s">
        <v>3417</v>
      </c>
      <c r="O21" s="248" t="s">
        <v>3571</v>
      </c>
      <c r="P21" s="248">
        <v>1465</v>
      </c>
      <c r="Q21" s="248">
        <v>396</v>
      </c>
      <c r="R21" s="248">
        <v>372</v>
      </c>
      <c r="S21" s="248">
        <v>316</v>
      </c>
      <c r="T21" s="248">
        <v>234</v>
      </c>
      <c r="U21" s="248">
        <v>147</v>
      </c>
      <c r="V21" s="248">
        <v>0</v>
      </c>
      <c r="W21" s="248">
        <v>44</v>
      </c>
      <c r="X21" s="248">
        <v>11</v>
      </c>
      <c r="Y21" s="248">
        <v>11</v>
      </c>
      <c r="Z21" s="248">
        <v>9</v>
      </c>
      <c r="AA21" s="248">
        <v>7</v>
      </c>
      <c r="AB21" s="248">
        <v>6</v>
      </c>
      <c r="AC21" s="248">
        <v>1524</v>
      </c>
      <c r="AD21" s="7">
        <v>314</v>
      </c>
      <c r="AE21" s="7">
        <v>396</v>
      </c>
      <c r="AF21" s="7">
        <v>350</v>
      </c>
      <c r="AG21" s="7">
        <v>238</v>
      </c>
      <c r="AH21" s="7">
        <v>226</v>
      </c>
      <c r="AI21" s="7">
        <v>0</v>
      </c>
      <c r="AJ21" s="7">
        <v>44</v>
      </c>
      <c r="AK21" s="7">
        <v>10</v>
      </c>
      <c r="AL21" s="7">
        <v>11</v>
      </c>
      <c r="AM21" s="7">
        <v>10</v>
      </c>
      <c r="AN21" s="7">
        <v>7</v>
      </c>
      <c r="AO21" s="7">
        <v>6</v>
      </c>
      <c r="AP21" s="7">
        <v>0</v>
      </c>
      <c r="AQ21" s="7">
        <v>1495</v>
      </c>
      <c r="AR21" s="7">
        <v>322</v>
      </c>
      <c r="AS21" s="7">
        <v>342</v>
      </c>
      <c r="AT21" s="7">
        <v>394</v>
      </c>
      <c r="AU21" s="7">
        <v>252</v>
      </c>
      <c r="AV21" s="7">
        <v>185</v>
      </c>
      <c r="AW21" s="7">
        <v>44</v>
      </c>
      <c r="AX21" s="7">
        <v>9</v>
      </c>
      <c r="AY21" s="7">
        <v>10</v>
      </c>
      <c r="AZ21" s="7">
        <v>11</v>
      </c>
      <c r="BA21" s="7">
        <v>8</v>
      </c>
      <c r="BB21" s="7">
        <v>6</v>
      </c>
      <c r="BC21" s="510">
        <v>1374</v>
      </c>
      <c r="BD21" s="510">
        <v>336</v>
      </c>
      <c r="BE21" s="510">
        <v>270</v>
      </c>
      <c r="BF21" s="510">
        <v>331</v>
      </c>
      <c r="BG21" s="510">
        <v>235</v>
      </c>
      <c r="BH21" s="510">
        <v>202</v>
      </c>
      <c r="BI21" s="510">
        <v>0</v>
      </c>
      <c r="BJ21" s="510">
        <v>42</v>
      </c>
      <c r="BK21" s="510">
        <v>9</v>
      </c>
      <c r="BL21" s="510">
        <v>9</v>
      </c>
      <c r="BM21" s="510">
        <v>10</v>
      </c>
      <c r="BN21" s="510">
        <v>8</v>
      </c>
      <c r="BO21" s="510">
        <v>6</v>
      </c>
      <c r="BP21" s="510">
        <v>0</v>
      </c>
    </row>
    <row r="22" spans="1:68">
      <c r="A22" s="247">
        <v>3957</v>
      </c>
      <c r="B22" s="248" t="s">
        <v>2663</v>
      </c>
      <c r="C22" s="247" t="str">
        <f t="shared" si="0"/>
        <v/>
      </c>
      <c r="D22" s="248" t="s">
        <v>1322</v>
      </c>
      <c r="E22" s="501">
        <v>2</v>
      </c>
      <c r="F22" s="248" t="s">
        <v>86</v>
      </c>
      <c r="G22" s="248" t="s">
        <v>86</v>
      </c>
      <c r="H22" s="248" t="s">
        <v>87</v>
      </c>
      <c r="I22" s="248" t="s">
        <v>88</v>
      </c>
      <c r="J22" s="248" t="s">
        <v>3555</v>
      </c>
      <c r="K22" s="248" t="s">
        <v>1667</v>
      </c>
      <c r="L22" s="248">
        <v>22220068</v>
      </c>
      <c r="M22" s="248">
        <v>22237537</v>
      </c>
      <c r="N22" s="248" t="s">
        <v>3418</v>
      </c>
      <c r="O22" s="248" t="s">
        <v>2664</v>
      </c>
      <c r="P22" s="248">
        <v>518</v>
      </c>
      <c r="Q22" s="248">
        <v>111</v>
      </c>
      <c r="R22" s="248">
        <v>98</v>
      </c>
      <c r="S22" s="248">
        <v>117</v>
      </c>
      <c r="T22" s="248">
        <v>115</v>
      </c>
      <c r="U22" s="248">
        <v>77</v>
      </c>
      <c r="V22" s="248">
        <v>0</v>
      </c>
      <c r="W22" s="248">
        <v>23</v>
      </c>
      <c r="X22" s="248">
        <v>5</v>
      </c>
      <c r="Y22" s="248">
        <v>4</v>
      </c>
      <c r="Z22" s="248">
        <v>5</v>
      </c>
      <c r="AA22" s="248">
        <v>5</v>
      </c>
      <c r="AB22" s="248">
        <v>4</v>
      </c>
      <c r="AC22" s="248">
        <v>478</v>
      </c>
      <c r="AD22" s="7">
        <v>75</v>
      </c>
      <c r="AE22" s="7">
        <v>101</v>
      </c>
      <c r="AF22" s="7">
        <v>94</v>
      </c>
      <c r="AG22" s="7">
        <v>111</v>
      </c>
      <c r="AH22" s="7">
        <v>97</v>
      </c>
      <c r="AI22" s="7">
        <v>0</v>
      </c>
      <c r="AJ22" s="7">
        <v>18</v>
      </c>
      <c r="AK22" s="7">
        <v>3</v>
      </c>
      <c r="AL22" s="7">
        <v>3</v>
      </c>
      <c r="AM22" s="7">
        <v>4</v>
      </c>
      <c r="AN22" s="7">
        <v>4</v>
      </c>
      <c r="AO22" s="7">
        <v>4</v>
      </c>
      <c r="AP22" s="7">
        <v>0</v>
      </c>
      <c r="AQ22" s="7">
        <v>474</v>
      </c>
      <c r="AR22" s="7">
        <v>79</v>
      </c>
      <c r="AS22" s="7">
        <v>87</v>
      </c>
      <c r="AT22" s="7">
        <v>100</v>
      </c>
      <c r="AU22" s="7">
        <v>90</v>
      </c>
      <c r="AV22" s="7">
        <v>118</v>
      </c>
      <c r="AW22" s="7">
        <v>18</v>
      </c>
      <c r="AX22" s="7">
        <v>3</v>
      </c>
      <c r="AY22" s="7">
        <v>3</v>
      </c>
      <c r="AZ22" s="7">
        <v>4</v>
      </c>
      <c r="BA22" s="7">
        <v>4</v>
      </c>
      <c r="BB22" s="7">
        <v>4</v>
      </c>
      <c r="BC22" s="510">
        <v>410</v>
      </c>
      <c r="BD22" s="510">
        <v>116</v>
      </c>
      <c r="BE22" s="510">
        <v>73</v>
      </c>
      <c r="BF22" s="510">
        <v>76</v>
      </c>
      <c r="BG22" s="510">
        <v>77</v>
      </c>
      <c r="BH22" s="510">
        <v>68</v>
      </c>
      <c r="BI22" s="510">
        <v>0</v>
      </c>
      <c r="BJ22" s="510">
        <v>16</v>
      </c>
      <c r="BK22" s="510">
        <v>4</v>
      </c>
      <c r="BL22" s="510">
        <v>3</v>
      </c>
      <c r="BM22" s="510">
        <v>3</v>
      </c>
      <c r="BN22" s="510">
        <v>3</v>
      </c>
      <c r="BO22" s="510">
        <v>3</v>
      </c>
      <c r="BP22" s="510">
        <v>0</v>
      </c>
    </row>
    <row r="23" spans="1:68">
      <c r="A23" s="247">
        <v>3958</v>
      </c>
      <c r="B23" s="248" t="s">
        <v>2665</v>
      </c>
      <c r="C23" s="247" t="str">
        <f t="shared" si="0"/>
        <v/>
      </c>
      <c r="D23" s="248" t="s">
        <v>1268</v>
      </c>
      <c r="E23" s="501">
        <v>5</v>
      </c>
      <c r="F23" s="248" t="s">
        <v>86</v>
      </c>
      <c r="G23" s="248" t="s">
        <v>179</v>
      </c>
      <c r="H23" s="248" t="s">
        <v>180</v>
      </c>
      <c r="I23" s="248" t="s">
        <v>181</v>
      </c>
      <c r="J23" s="248" t="s">
        <v>3555</v>
      </c>
      <c r="K23" s="248" t="s">
        <v>1667</v>
      </c>
      <c r="L23" s="248">
        <v>22356785</v>
      </c>
      <c r="M23" s="248">
        <v>22369062</v>
      </c>
      <c r="N23" s="248" t="s">
        <v>3594</v>
      </c>
      <c r="O23" s="248" t="s">
        <v>1957</v>
      </c>
      <c r="P23" s="248">
        <v>462</v>
      </c>
      <c r="Q23" s="248">
        <v>101</v>
      </c>
      <c r="R23" s="248">
        <v>101</v>
      </c>
      <c r="S23" s="248">
        <v>90</v>
      </c>
      <c r="T23" s="248">
        <v>96</v>
      </c>
      <c r="U23" s="248">
        <v>74</v>
      </c>
      <c r="V23" s="248">
        <v>0</v>
      </c>
      <c r="W23" s="248">
        <v>15</v>
      </c>
      <c r="X23" s="248">
        <v>3</v>
      </c>
      <c r="Y23" s="248">
        <v>3</v>
      </c>
      <c r="Z23" s="248">
        <v>3</v>
      </c>
      <c r="AA23" s="248">
        <v>3</v>
      </c>
      <c r="AB23" s="248">
        <v>3</v>
      </c>
      <c r="AC23" s="248">
        <v>470</v>
      </c>
      <c r="AD23" s="7">
        <v>90</v>
      </c>
      <c r="AE23" s="7">
        <v>101</v>
      </c>
      <c r="AF23" s="7">
        <v>102</v>
      </c>
      <c r="AG23" s="7">
        <v>83</v>
      </c>
      <c r="AH23" s="7">
        <v>94</v>
      </c>
      <c r="AI23" s="7">
        <v>0</v>
      </c>
      <c r="AJ23" s="7">
        <v>15</v>
      </c>
      <c r="AK23" s="7">
        <v>3</v>
      </c>
      <c r="AL23" s="7">
        <v>3</v>
      </c>
      <c r="AM23" s="7">
        <v>3</v>
      </c>
      <c r="AN23" s="7">
        <v>3</v>
      </c>
      <c r="AO23" s="7">
        <v>3</v>
      </c>
      <c r="AP23" s="7">
        <v>0</v>
      </c>
      <c r="AQ23" s="7">
        <v>453</v>
      </c>
      <c r="AR23" s="7">
        <v>88</v>
      </c>
      <c r="AS23" s="7">
        <v>90</v>
      </c>
      <c r="AT23" s="7">
        <v>99</v>
      </c>
      <c r="AU23" s="7">
        <v>95</v>
      </c>
      <c r="AV23" s="7">
        <v>81</v>
      </c>
      <c r="AW23" s="7">
        <v>15</v>
      </c>
      <c r="AX23" s="7">
        <v>3</v>
      </c>
      <c r="AY23" s="7">
        <v>3</v>
      </c>
      <c r="AZ23" s="7">
        <v>3</v>
      </c>
      <c r="BA23" s="7">
        <v>3</v>
      </c>
      <c r="BB23" s="7">
        <v>3</v>
      </c>
      <c r="BC23" s="510">
        <v>453</v>
      </c>
      <c r="BD23" s="510">
        <v>89</v>
      </c>
      <c r="BE23" s="510">
        <v>89</v>
      </c>
      <c r="BF23" s="510">
        <v>92</v>
      </c>
      <c r="BG23" s="510">
        <v>94</v>
      </c>
      <c r="BH23" s="510">
        <v>89</v>
      </c>
      <c r="BI23" s="510">
        <v>0</v>
      </c>
      <c r="BJ23" s="510">
        <v>15</v>
      </c>
      <c r="BK23" s="510">
        <v>3</v>
      </c>
      <c r="BL23" s="510">
        <v>3</v>
      </c>
      <c r="BM23" s="510">
        <v>3</v>
      </c>
      <c r="BN23" s="510">
        <v>3</v>
      </c>
      <c r="BO23" s="510">
        <v>3</v>
      </c>
      <c r="BP23" s="510">
        <v>0</v>
      </c>
    </row>
    <row r="24" spans="1:68">
      <c r="A24" s="247">
        <v>3959</v>
      </c>
      <c r="B24" s="248" t="s">
        <v>164</v>
      </c>
      <c r="C24" s="247" t="str">
        <f t="shared" si="0"/>
        <v/>
      </c>
      <c r="D24" s="412" t="s">
        <v>1269</v>
      </c>
      <c r="E24" s="453">
        <v>4</v>
      </c>
      <c r="F24" s="412" t="s">
        <v>86</v>
      </c>
      <c r="G24" s="412" t="s">
        <v>92</v>
      </c>
      <c r="H24" s="412" t="s">
        <v>111</v>
      </c>
      <c r="I24" s="412" t="s">
        <v>165</v>
      </c>
      <c r="J24" s="248" t="s">
        <v>3555</v>
      </c>
      <c r="K24" s="248" t="s">
        <v>1667</v>
      </c>
      <c r="L24" s="412">
        <v>22821457</v>
      </c>
      <c r="M24" s="412">
        <v>22821457</v>
      </c>
      <c r="N24" s="412" t="s">
        <v>3193</v>
      </c>
      <c r="O24" s="248" t="s">
        <v>1958</v>
      </c>
      <c r="P24" s="412">
        <v>1983</v>
      </c>
      <c r="Q24" s="412">
        <v>469</v>
      </c>
      <c r="R24" s="412">
        <v>428</v>
      </c>
      <c r="S24" s="412">
        <v>427</v>
      </c>
      <c r="T24" s="412">
        <v>443</v>
      </c>
      <c r="U24" s="412">
        <v>216</v>
      </c>
      <c r="V24" s="412">
        <v>0</v>
      </c>
      <c r="W24" s="412">
        <v>62</v>
      </c>
      <c r="X24" s="248">
        <v>15</v>
      </c>
      <c r="Y24" s="412">
        <v>13</v>
      </c>
      <c r="Z24" s="412">
        <v>13</v>
      </c>
      <c r="AA24" s="412">
        <v>13</v>
      </c>
      <c r="AB24" s="412">
        <v>8</v>
      </c>
      <c r="AC24" s="412">
        <v>2038</v>
      </c>
      <c r="AD24" s="7">
        <v>397</v>
      </c>
      <c r="AE24" s="7">
        <v>443</v>
      </c>
      <c r="AF24" s="7">
        <v>425</v>
      </c>
      <c r="AG24" s="7">
        <v>335</v>
      </c>
      <c r="AH24" s="7">
        <v>413</v>
      </c>
      <c r="AI24" s="7">
        <v>25</v>
      </c>
      <c r="AJ24" s="7">
        <v>64</v>
      </c>
      <c r="AK24" s="7">
        <v>14</v>
      </c>
      <c r="AL24" s="7">
        <v>13</v>
      </c>
      <c r="AM24" s="7">
        <v>13</v>
      </c>
      <c r="AN24" s="7">
        <v>10</v>
      </c>
      <c r="AO24" s="7">
        <v>12</v>
      </c>
      <c r="AP24" s="7">
        <v>2</v>
      </c>
      <c r="AQ24" s="7">
        <v>1939</v>
      </c>
      <c r="AR24" s="7">
        <v>456</v>
      </c>
      <c r="AS24" s="7">
        <v>389</v>
      </c>
      <c r="AT24" s="7">
        <v>424</v>
      </c>
      <c r="AU24" s="7">
        <v>428</v>
      </c>
      <c r="AV24" s="7">
        <v>242</v>
      </c>
      <c r="AW24" s="7">
        <v>61</v>
      </c>
      <c r="AX24" s="7">
        <v>13</v>
      </c>
      <c r="AY24" s="7">
        <v>13</v>
      </c>
      <c r="AZ24" s="7">
        <v>13</v>
      </c>
      <c r="BA24" s="7">
        <v>12</v>
      </c>
      <c r="BB24" s="7">
        <v>9</v>
      </c>
      <c r="BC24" s="510">
        <v>1955</v>
      </c>
      <c r="BD24" s="510">
        <v>425</v>
      </c>
      <c r="BE24" s="510">
        <v>444</v>
      </c>
      <c r="BF24" s="510">
        <v>363</v>
      </c>
      <c r="BG24" s="510">
        <v>377</v>
      </c>
      <c r="BH24" s="510">
        <v>318</v>
      </c>
      <c r="BI24" s="510">
        <v>28</v>
      </c>
      <c r="BJ24" s="510">
        <v>60</v>
      </c>
      <c r="BK24" s="510">
        <v>14</v>
      </c>
      <c r="BL24" s="510">
        <v>13</v>
      </c>
      <c r="BM24" s="510">
        <v>13</v>
      </c>
      <c r="BN24" s="510">
        <v>11</v>
      </c>
      <c r="BO24" s="510">
        <v>9</v>
      </c>
      <c r="BP24" s="510">
        <v>0</v>
      </c>
    </row>
    <row r="25" spans="1:68">
      <c r="A25" s="247">
        <v>3960</v>
      </c>
      <c r="B25" s="248" t="s">
        <v>1538</v>
      </c>
      <c r="C25" s="247" t="str">
        <f t="shared" si="0"/>
        <v/>
      </c>
      <c r="D25" s="248" t="s">
        <v>1322</v>
      </c>
      <c r="E25" s="501">
        <v>4</v>
      </c>
      <c r="F25" s="248" t="s">
        <v>86</v>
      </c>
      <c r="G25" s="248" t="s">
        <v>116</v>
      </c>
      <c r="H25" s="248" t="s">
        <v>116</v>
      </c>
      <c r="I25" s="248" t="s">
        <v>200</v>
      </c>
      <c r="J25" s="248" t="s">
        <v>3555</v>
      </c>
      <c r="K25" s="248" t="s">
        <v>1667</v>
      </c>
      <c r="L25" s="248">
        <v>22721261</v>
      </c>
      <c r="M25" s="248">
        <v>22721261</v>
      </c>
      <c r="N25" s="248" t="s">
        <v>3194</v>
      </c>
      <c r="O25" s="248" t="s">
        <v>3266</v>
      </c>
      <c r="P25" s="248">
        <v>952</v>
      </c>
      <c r="Q25" s="248">
        <v>238</v>
      </c>
      <c r="R25" s="248">
        <v>185</v>
      </c>
      <c r="S25" s="248">
        <v>191</v>
      </c>
      <c r="T25" s="248">
        <v>186</v>
      </c>
      <c r="U25" s="248">
        <v>152</v>
      </c>
      <c r="V25" s="248">
        <v>0</v>
      </c>
      <c r="W25" s="248">
        <v>34</v>
      </c>
      <c r="X25" s="248">
        <v>8</v>
      </c>
      <c r="Y25" s="248">
        <v>7</v>
      </c>
      <c r="Z25" s="248">
        <v>7</v>
      </c>
      <c r="AA25" s="248">
        <v>7</v>
      </c>
      <c r="AB25" s="248">
        <v>5</v>
      </c>
      <c r="AC25" s="248">
        <v>1029</v>
      </c>
      <c r="AD25" s="7">
        <v>251</v>
      </c>
      <c r="AE25" s="7">
        <v>218</v>
      </c>
      <c r="AF25" s="7">
        <v>182</v>
      </c>
      <c r="AG25" s="7">
        <v>187</v>
      </c>
      <c r="AH25" s="7">
        <v>191</v>
      </c>
      <c r="AI25" s="7">
        <v>0</v>
      </c>
      <c r="AJ25" s="7">
        <v>34</v>
      </c>
      <c r="AK25" s="7">
        <v>8</v>
      </c>
      <c r="AL25" s="7">
        <v>7</v>
      </c>
      <c r="AM25" s="7">
        <v>7</v>
      </c>
      <c r="AN25" s="7">
        <v>6</v>
      </c>
      <c r="AO25" s="7">
        <v>6</v>
      </c>
      <c r="AP25" s="7">
        <v>0</v>
      </c>
      <c r="AQ25" s="7">
        <v>1000</v>
      </c>
      <c r="AR25" s="7">
        <v>233</v>
      </c>
      <c r="AS25" s="7">
        <v>226</v>
      </c>
      <c r="AT25" s="7">
        <v>188</v>
      </c>
      <c r="AU25" s="7">
        <v>166</v>
      </c>
      <c r="AV25" s="7">
        <v>187</v>
      </c>
      <c r="AW25" s="7">
        <v>35</v>
      </c>
      <c r="AX25" s="7">
        <v>8</v>
      </c>
      <c r="AY25" s="7">
        <v>8</v>
      </c>
      <c r="AZ25" s="7">
        <v>7</v>
      </c>
      <c r="BA25" s="7">
        <v>6</v>
      </c>
      <c r="BB25" s="7">
        <v>6</v>
      </c>
      <c r="BC25" s="510">
        <v>954</v>
      </c>
      <c r="BD25" s="510">
        <v>303</v>
      </c>
      <c r="BE25" s="510">
        <v>160</v>
      </c>
      <c r="BF25" s="510">
        <v>214</v>
      </c>
      <c r="BG25" s="510">
        <v>139</v>
      </c>
      <c r="BH25" s="510">
        <v>138</v>
      </c>
      <c r="BI25" s="510">
        <v>0</v>
      </c>
      <c r="BJ25" s="510">
        <v>35</v>
      </c>
      <c r="BK25" s="510">
        <v>10</v>
      </c>
      <c r="BL25" s="510">
        <v>7</v>
      </c>
      <c r="BM25" s="510">
        <v>7</v>
      </c>
      <c r="BN25" s="510">
        <v>6</v>
      </c>
      <c r="BO25" s="510">
        <v>5</v>
      </c>
      <c r="BP25" s="510">
        <v>0</v>
      </c>
    </row>
    <row r="26" spans="1:68">
      <c r="A26" s="247">
        <v>3961</v>
      </c>
      <c r="B26" s="248" t="s">
        <v>1876</v>
      </c>
      <c r="C26" s="247" t="str">
        <f t="shared" si="0"/>
        <v/>
      </c>
      <c r="D26" s="248" t="s">
        <v>1322</v>
      </c>
      <c r="E26" s="501">
        <v>6</v>
      </c>
      <c r="F26" s="248" t="s">
        <v>86</v>
      </c>
      <c r="G26" s="248" t="s">
        <v>101</v>
      </c>
      <c r="H26" s="248" t="s">
        <v>166</v>
      </c>
      <c r="I26" s="248" t="s">
        <v>166</v>
      </c>
      <c r="J26" s="248" t="s">
        <v>3555</v>
      </c>
      <c r="K26" s="248" t="s">
        <v>1667</v>
      </c>
      <c r="L26" s="248">
        <v>22527248</v>
      </c>
      <c r="M26" s="248">
        <v>22527248</v>
      </c>
      <c r="N26" s="248" t="s">
        <v>3595</v>
      </c>
      <c r="O26" s="248" t="s">
        <v>3384</v>
      </c>
      <c r="P26" s="248">
        <v>1629</v>
      </c>
      <c r="Q26" s="248">
        <v>484</v>
      </c>
      <c r="R26" s="248">
        <v>350</v>
      </c>
      <c r="S26" s="248">
        <v>331</v>
      </c>
      <c r="T26" s="248">
        <v>284</v>
      </c>
      <c r="U26" s="248">
        <v>180</v>
      </c>
      <c r="V26" s="248">
        <v>0</v>
      </c>
      <c r="W26" s="248">
        <v>53</v>
      </c>
      <c r="X26" s="248">
        <v>16</v>
      </c>
      <c r="Y26" s="248">
        <v>12</v>
      </c>
      <c r="Z26" s="248">
        <v>11</v>
      </c>
      <c r="AA26" s="248">
        <v>8</v>
      </c>
      <c r="AB26" s="248">
        <v>6</v>
      </c>
      <c r="AC26" s="248">
        <v>1809</v>
      </c>
      <c r="AD26" s="7">
        <v>506</v>
      </c>
      <c r="AE26" s="7">
        <v>432</v>
      </c>
      <c r="AF26" s="7">
        <v>321</v>
      </c>
      <c r="AG26" s="7">
        <v>278</v>
      </c>
      <c r="AH26" s="7">
        <v>272</v>
      </c>
      <c r="AI26" s="7">
        <v>0</v>
      </c>
      <c r="AJ26" s="7">
        <v>53</v>
      </c>
      <c r="AK26" s="7">
        <v>16</v>
      </c>
      <c r="AL26" s="7">
        <v>12</v>
      </c>
      <c r="AM26" s="7">
        <v>11</v>
      </c>
      <c r="AN26" s="7">
        <v>8</v>
      </c>
      <c r="AO26" s="7">
        <v>6</v>
      </c>
      <c r="AP26" s="7">
        <v>0</v>
      </c>
      <c r="AQ26" s="7">
        <v>1817</v>
      </c>
      <c r="AR26" s="7">
        <v>566</v>
      </c>
      <c r="AS26" s="7">
        <v>399</v>
      </c>
      <c r="AT26" s="7">
        <v>387</v>
      </c>
      <c r="AU26" s="7">
        <v>235</v>
      </c>
      <c r="AV26" s="7">
        <v>230</v>
      </c>
      <c r="AW26" s="7">
        <v>53</v>
      </c>
      <c r="AX26" s="7">
        <v>16</v>
      </c>
      <c r="AY26" s="7">
        <v>12</v>
      </c>
      <c r="AZ26" s="7">
        <v>11</v>
      </c>
      <c r="BA26" s="7">
        <v>8</v>
      </c>
      <c r="BB26" s="7">
        <v>6</v>
      </c>
      <c r="BC26" s="510">
        <v>1826</v>
      </c>
      <c r="BD26" s="510">
        <v>586</v>
      </c>
      <c r="BE26" s="510">
        <v>417</v>
      </c>
      <c r="BF26" s="510">
        <v>353</v>
      </c>
      <c r="BG26" s="510">
        <v>257</v>
      </c>
      <c r="BH26" s="510">
        <v>213</v>
      </c>
      <c r="BI26" s="510">
        <v>0</v>
      </c>
      <c r="BJ26" s="510">
        <v>53</v>
      </c>
      <c r="BK26" s="510">
        <v>17</v>
      </c>
      <c r="BL26" s="510">
        <v>12</v>
      </c>
      <c r="BM26" s="510">
        <v>10</v>
      </c>
      <c r="BN26" s="510">
        <v>8</v>
      </c>
      <c r="BO26" s="510">
        <v>6</v>
      </c>
      <c r="BP26" s="510">
        <v>0</v>
      </c>
    </row>
    <row r="27" spans="1:68">
      <c r="A27" s="247">
        <v>3962</v>
      </c>
      <c r="B27" s="248" t="s">
        <v>2666</v>
      </c>
      <c r="C27" s="247" t="str">
        <f t="shared" si="0"/>
        <v/>
      </c>
      <c r="D27" s="248" t="s">
        <v>1268</v>
      </c>
      <c r="E27" s="501">
        <v>3</v>
      </c>
      <c r="F27" s="248" t="s">
        <v>86</v>
      </c>
      <c r="G27" s="248" t="s">
        <v>186</v>
      </c>
      <c r="H27" s="248" t="s">
        <v>188</v>
      </c>
      <c r="I27" s="248" t="s">
        <v>190</v>
      </c>
      <c r="J27" s="248" t="s">
        <v>3555</v>
      </c>
      <c r="K27" s="248" t="s">
        <v>1667</v>
      </c>
      <c r="L27" s="248">
        <v>22242015</v>
      </c>
      <c r="M27" s="248">
        <v>22250006</v>
      </c>
      <c r="N27" s="248" t="s">
        <v>1760</v>
      </c>
      <c r="O27" s="248" t="s">
        <v>1959</v>
      </c>
      <c r="P27" s="248">
        <v>690</v>
      </c>
      <c r="Q27" s="248">
        <v>221</v>
      </c>
      <c r="R27" s="248">
        <v>131</v>
      </c>
      <c r="S27" s="248">
        <v>121</v>
      </c>
      <c r="T27" s="248">
        <v>95</v>
      </c>
      <c r="U27" s="248">
        <v>122</v>
      </c>
      <c r="V27" s="248">
        <v>0</v>
      </c>
      <c r="W27" s="248">
        <v>23</v>
      </c>
      <c r="X27" s="248">
        <v>7</v>
      </c>
      <c r="Y27" s="248">
        <v>4</v>
      </c>
      <c r="Z27" s="248">
        <v>4</v>
      </c>
      <c r="AA27" s="248">
        <v>4</v>
      </c>
      <c r="AB27" s="248">
        <v>4</v>
      </c>
      <c r="AC27" s="248">
        <v>710</v>
      </c>
      <c r="AD27" s="7">
        <v>172</v>
      </c>
      <c r="AE27" s="7">
        <v>202</v>
      </c>
      <c r="AF27" s="7">
        <v>125</v>
      </c>
      <c r="AG27" s="7">
        <v>116</v>
      </c>
      <c r="AH27" s="7">
        <v>95</v>
      </c>
      <c r="AI27" s="7">
        <v>0</v>
      </c>
      <c r="AJ27" s="7">
        <v>23</v>
      </c>
      <c r="AK27" s="7">
        <v>6</v>
      </c>
      <c r="AL27" s="7">
        <v>6</v>
      </c>
      <c r="AM27" s="7">
        <v>4</v>
      </c>
      <c r="AN27" s="7">
        <v>4</v>
      </c>
      <c r="AO27" s="7">
        <v>3</v>
      </c>
      <c r="AP27" s="7">
        <v>0</v>
      </c>
      <c r="AQ27" s="7">
        <v>721</v>
      </c>
      <c r="AR27" s="7">
        <v>161</v>
      </c>
      <c r="AS27" s="7">
        <v>157</v>
      </c>
      <c r="AT27" s="7">
        <v>188</v>
      </c>
      <c r="AU27" s="7">
        <v>107</v>
      </c>
      <c r="AV27" s="7">
        <v>108</v>
      </c>
      <c r="AW27" s="7">
        <v>23</v>
      </c>
      <c r="AX27" s="7">
        <v>5</v>
      </c>
      <c r="AY27" s="7">
        <v>5</v>
      </c>
      <c r="AZ27" s="7">
        <v>6</v>
      </c>
      <c r="BA27" s="7">
        <v>3</v>
      </c>
      <c r="BB27" s="7">
        <v>4</v>
      </c>
      <c r="BC27" s="510">
        <v>697</v>
      </c>
      <c r="BD27" s="510">
        <v>153</v>
      </c>
      <c r="BE27" s="510">
        <v>139</v>
      </c>
      <c r="BF27" s="510">
        <v>154</v>
      </c>
      <c r="BG27" s="510">
        <v>163</v>
      </c>
      <c r="BH27" s="510">
        <v>88</v>
      </c>
      <c r="BI27" s="510">
        <v>0</v>
      </c>
      <c r="BJ27" s="510">
        <v>23</v>
      </c>
      <c r="BK27" s="510">
        <v>5</v>
      </c>
      <c r="BL27" s="510">
        <v>5</v>
      </c>
      <c r="BM27" s="510">
        <v>5</v>
      </c>
      <c r="BN27" s="510">
        <v>5</v>
      </c>
      <c r="BO27" s="510">
        <v>3</v>
      </c>
      <c r="BP27" s="510">
        <v>0</v>
      </c>
    </row>
    <row r="28" spans="1:68">
      <c r="A28" s="247">
        <v>3963</v>
      </c>
      <c r="B28" s="248" t="s">
        <v>2667</v>
      </c>
      <c r="C28" s="247" t="str">
        <f t="shared" si="0"/>
        <v>Unidad Pedagógica</v>
      </c>
      <c r="D28" s="248" t="s">
        <v>1269</v>
      </c>
      <c r="E28" s="501">
        <v>1</v>
      </c>
      <c r="F28" s="248" t="s">
        <v>86</v>
      </c>
      <c r="G28" s="248" t="s">
        <v>86</v>
      </c>
      <c r="H28" s="248" t="s">
        <v>89</v>
      </c>
      <c r="I28" s="248" t="s">
        <v>1960</v>
      </c>
      <c r="J28" s="248" t="s">
        <v>3555</v>
      </c>
      <c r="K28" s="248" t="s">
        <v>1667</v>
      </c>
      <c r="L28" s="248">
        <v>22220017</v>
      </c>
      <c r="M28" s="248">
        <v>22220484</v>
      </c>
      <c r="N28" s="248" t="s">
        <v>3596</v>
      </c>
      <c r="O28" s="248" t="s">
        <v>2668</v>
      </c>
      <c r="P28" s="248">
        <v>627</v>
      </c>
      <c r="Q28" s="248">
        <v>155</v>
      </c>
      <c r="R28" s="248">
        <v>134</v>
      </c>
      <c r="S28" s="248">
        <v>133</v>
      </c>
      <c r="T28" s="248">
        <v>136</v>
      </c>
      <c r="U28" s="248">
        <v>69</v>
      </c>
      <c r="V28" s="248">
        <v>0</v>
      </c>
      <c r="W28" s="248">
        <v>19</v>
      </c>
      <c r="X28" s="248">
        <v>5</v>
      </c>
      <c r="Y28" s="248">
        <v>4</v>
      </c>
      <c r="Z28" s="248">
        <v>4</v>
      </c>
      <c r="AA28" s="248">
        <v>4</v>
      </c>
      <c r="AB28" s="248">
        <v>2</v>
      </c>
      <c r="AC28" s="248">
        <v>707</v>
      </c>
      <c r="AD28" s="7">
        <v>174</v>
      </c>
      <c r="AE28" s="7">
        <v>150</v>
      </c>
      <c r="AF28" s="7">
        <v>138</v>
      </c>
      <c r="AG28" s="7">
        <v>121</v>
      </c>
      <c r="AH28" s="7">
        <v>124</v>
      </c>
      <c r="AI28" s="7">
        <v>0</v>
      </c>
      <c r="AJ28" s="7">
        <v>22</v>
      </c>
      <c r="AK28" s="7">
        <v>5</v>
      </c>
      <c r="AL28" s="7">
        <v>5</v>
      </c>
      <c r="AM28" s="7">
        <v>4</v>
      </c>
      <c r="AN28" s="7">
        <v>4</v>
      </c>
      <c r="AO28" s="7">
        <v>4</v>
      </c>
      <c r="AP28" s="7">
        <v>0</v>
      </c>
      <c r="AQ28" s="7">
        <v>738</v>
      </c>
      <c r="AR28" s="7">
        <v>201</v>
      </c>
      <c r="AS28" s="7">
        <v>157</v>
      </c>
      <c r="AT28" s="7">
        <v>132</v>
      </c>
      <c r="AU28" s="7">
        <v>150</v>
      </c>
      <c r="AV28" s="7">
        <v>98</v>
      </c>
      <c r="AW28" s="7">
        <v>19</v>
      </c>
      <c r="AX28" s="7">
        <v>5</v>
      </c>
      <c r="AY28" s="7">
        <v>4</v>
      </c>
      <c r="AZ28" s="7">
        <v>4</v>
      </c>
      <c r="BA28" s="7">
        <v>3</v>
      </c>
      <c r="BB28" s="7">
        <v>3</v>
      </c>
      <c r="BC28" s="510">
        <v>707</v>
      </c>
      <c r="BD28" s="510">
        <v>165</v>
      </c>
      <c r="BE28" s="510">
        <v>168</v>
      </c>
      <c r="BF28" s="510">
        <v>154</v>
      </c>
      <c r="BG28" s="510">
        <v>122</v>
      </c>
      <c r="BH28" s="510">
        <v>98</v>
      </c>
      <c r="BI28" s="510">
        <v>0</v>
      </c>
      <c r="BJ28" s="510">
        <v>20</v>
      </c>
      <c r="BK28" s="510">
        <v>5</v>
      </c>
      <c r="BL28" s="510">
        <v>5</v>
      </c>
      <c r="BM28" s="510">
        <v>4</v>
      </c>
      <c r="BN28" s="510">
        <v>3</v>
      </c>
      <c r="BO28" s="510">
        <v>3</v>
      </c>
      <c r="BP28" s="510">
        <v>0</v>
      </c>
    </row>
    <row r="29" spans="1:68">
      <c r="A29" s="247">
        <v>3964</v>
      </c>
      <c r="B29" s="248" t="s">
        <v>2669</v>
      </c>
      <c r="C29" s="247" t="str">
        <f t="shared" si="0"/>
        <v/>
      </c>
      <c r="D29" s="248" t="s">
        <v>1269</v>
      </c>
      <c r="E29" s="501">
        <v>5</v>
      </c>
      <c r="F29" s="248" t="s">
        <v>86</v>
      </c>
      <c r="G29" s="248" t="s">
        <v>86</v>
      </c>
      <c r="H29" s="248" t="s">
        <v>111</v>
      </c>
      <c r="I29" s="248" t="s">
        <v>112</v>
      </c>
      <c r="J29" s="248" t="s">
        <v>3555</v>
      </c>
      <c r="K29" s="248" t="s">
        <v>1667</v>
      </c>
      <c r="L29" s="248">
        <v>22917910</v>
      </c>
      <c r="M29" s="248">
        <v>22917910</v>
      </c>
      <c r="N29" s="248" t="s">
        <v>3597</v>
      </c>
      <c r="O29" s="248" t="s">
        <v>1961</v>
      </c>
      <c r="P29" s="248">
        <v>785</v>
      </c>
      <c r="Q29" s="248">
        <v>279</v>
      </c>
      <c r="R29" s="248">
        <v>148</v>
      </c>
      <c r="S29" s="248">
        <v>137</v>
      </c>
      <c r="T29" s="248">
        <v>125</v>
      </c>
      <c r="U29" s="248">
        <v>96</v>
      </c>
      <c r="V29" s="248">
        <v>0</v>
      </c>
      <c r="W29" s="248">
        <v>27</v>
      </c>
      <c r="X29" s="248">
        <v>10</v>
      </c>
      <c r="Y29" s="248">
        <v>5</v>
      </c>
      <c r="Z29" s="248">
        <v>4</v>
      </c>
      <c r="AA29" s="248">
        <v>4</v>
      </c>
      <c r="AB29" s="248">
        <v>4</v>
      </c>
      <c r="AC29" s="248">
        <v>713</v>
      </c>
      <c r="AD29" s="7">
        <v>169</v>
      </c>
      <c r="AE29" s="7">
        <v>211</v>
      </c>
      <c r="AF29" s="7">
        <v>115</v>
      </c>
      <c r="AG29" s="7">
        <v>108</v>
      </c>
      <c r="AH29" s="7">
        <v>110</v>
      </c>
      <c r="AI29" s="7">
        <v>0</v>
      </c>
      <c r="AJ29" s="7">
        <v>27</v>
      </c>
      <c r="AK29" s="7">
        <v>7</v>
      </c>
      <c r="AL29" s="7">
        <v>8</v>
      </c>
      <c r="AM29" s="7">
        <v>4</v>
      </c>
      <c r="AN29" s="7">
        <v>4</v>
      </c>
      <c r="AO29" s="7">
        <v>4</v>
      </c>
      <c r="AP29" s="7">
        <v>0</v>
      </c>
      <c r="AQ29" s="7">
        <v>682</v>
      </c>
      <c r="AR29" s="7">
        <v>204</v>
      </c>
      <c r="AS29" s="7">
        <v>132</v>
      </c>
      <c r="AT29" s="7">
        <v>174</v>
      </c>
      <c r="AU29" s="7">
        <v>69</v>
      </c>
      <c r="AV29" s="7">
        <v>103</v>
      </c>
      <c r="AW29" s="7">
        <v>27</v>
      </c>
      <c r="AX29" s="7">
        <v>8</v>
      </c>
      <c r="AY29" s="7">
        <v>5</v>
      </c>
      <c r="AZ29" s="7">
        <v>7</v>
      </c>
      <c r="BA29" s="7">
        <v>3</v>
      </c>
      <c r="BB29" s="7">
        <v>4</v>
      </c>
      <c r="BC29" s="510">
        <v>599</v>
      </c>
      <c r="BD29" s="510">
        <v>159</v>
      </c>
      <c r="BE29" s="510">
        <v>152</v>
      </c>
      <c r="BF29" s="510">
        <v>109</v>
      </c>
      <c r="BG29" s="510">
        <v>124</v>
      </c>
      <c r="BH29" s="510">
        <v>55</v>
      </c>
      <c r="BI29" s="510">
        <v>0</v>
      </c>
      <c r="BJ29" s="510">
        <v>22</v>
      </c>
      <c r="BK29" s="510">
        <v>6</v>
      </c>
      <c r="BL29" s="510">
        <v>5</v>
      </c>
      <c r="BM29" s="510">
        <v>4</v>
      </c>
      <c r="BN29" s="510">
        <v>5</v>
      </c>
      <c r="BO29" s="510">
        <v>2</v>
      </c>
      <c r="BP29" s="510">
        <v>0</v>
      </c>
    </row>
    <row r="30" spans="1:68">
      <c r="A30" s="247">
        <v>3965</v>
      </c>
      <c r="B30" s="248" t="s">
        <v>239</v>
      </c>
      <c r="C30" s="247" t="str">
        <f t="shared" si="0"/>
        <v/>
      </c>
      <c r="D30" s="248" t="s">
        <v>1268</v>
      </c>
      <c r="E30" s="501">
        <v>5</v>
      </c>
      <c r="F30" s="248" t="s">
        <v>86</v>
      </c>
      <c r="G30" s="248" t="s">
        <v>179</v>
      </c>
      <c r="H30" s="248" t="s">
        <v>180</v>
      </c>
      <c r="I30" s="248" t="s">
        <v>184</v>
      </c>
      <c r="J30" s="248" t="s">
        <v>3556</v>
      </c>
      <c r="K30" s="248" t="s">
        <v>1667</v>
      </c>
      <c r="L30" s="248">
        <v>22359414</v>
      </c>
      <c r="M30" s="248">
        <v>22359476</v>
      </c>
      <c r="N30" s="248" t="s">
        <v>3195</v>
      </c>
      <c r="O30" s="248" t="s">
        <v>3385</v>
      </c>
      <c r="P30" s="248">
        <v>367</v>
      </c>
      <c r="Q30" s="248">
        <v>101</v>
      </c>
      <c r="R30" s="248">
        <v>78</v>
      </c>
      <c r="S30" s="248">
        <v>74</v>
      </c>
      <c r="T30" s="248">
        <v>62</v>
      </c>
      <c r="U30" s="248">
        <v>52</v>
      </c>
      <c r="V30" s="248">
        <v>0</v>
      </c>
      <c r="W30" s="248">
        <v>17</v>
      </c>
      <c r="X30" s="248">
        <v>5</v>
      </c>
      <c r="Y30" s="248">
        <v>4</v>
      </c>
      <c r="Z30" s="248">
        <v>3</v>
      </c>
      <c r="AA30" s="248">
        <v>3</v>
      </c>
      <c r="AB30" s="248">
        <v>2</v>
      </c>
      <c r="AC30" s="248">
        <v>400</v>
      </c>
      <c r="AD30" s="7">
        <v>116</v>
      </c>
      <c r="AE30" s="7">
        <v>91</v>
      </c>
      <c r="AF30" s="7">
        <v>70</v>
      </c>
      <c r="AG30" s="7">
        <v>64</v>
      </c>
      <c r="AH30" s="7">
        <v>59</v>
      </c>
      <c r="AI30" s="7">
        <v>0</v>
      </c>
      <c r="AJ30" s="7">
        <v>17</v>
      </c>
      <c r="AK30" s="7">
        <v>5</v>
      </c>
      <c r="AL30" s="7">
        <v>4</v>
      </c>
      <c r="AM30" s="7">
        <v>3</v>
      </c>
      <c r="AN30" s="7">
        <v>3</v>
      </c>
      <c r="AO30" s="7">
        <v>2</v>
      </c>
      <c r="AP30" s="7">
        <v>0</v>
      </c>
      <c r="AQ30" s="7">
        <v>367</v>
      </c>
      <c r="AR30" s="7">
        <v>99</v>
      </c>
      <c r="AS30" s="7">
        <v>89</v>
      </c>
      <c r="AT30" s="7">
        <v>76</v>
      </c>
      <c r="AU30" s="7">
        <v>52</v>
      </c>
      <c r="AV30" s="7">
        <v>51</v>
      </c>
      <c r="AW30" s="7">
        <v>17</v>
      </c>
      <c r="AX30" s="7">
        <v>5</v>
      </c>
      <c r="AY30" s="7">
        <v>4</v>
      </c>
      <c r="AZ30" s="7">
        <v>3</v>
      </c>
      <c r="BA30" s="7">
        <v>3</v>
      </c>
      <c r="BB30" s="7">
        <v>2</v>
      </c>
      <c r="BC30" s="510">
        <v>363</v>
      </c>
      <c r="BD30" s="510">
        <v>98</v>
      </c>
      <c r="BE30" s="510">
        <v>77</v>
      </c>
      <c r="BF30" s="510">
        <v>80</v>
      </c>
      <c r="BG30" s="510">
        <v>58</v>
      </c>
      <c r="BH30" s="510">
        <v>50</v>
      </c>
      <c r="BI30" s="510">
        <v>0</v>
      </c>
      <c r="BJ30" s="510">
        <v>17</v>
      </c>
      <c r="BK30" s="510">
        <v>5</v>
      </c>
      <c r="BL30" s="510">
        <v>4</v>
      </c>
      <c r="BM30" s="510">
        <v>3</v>
      </c>
      <c r="BN30" s="510">
        <v>3</v>
      </c>
      <c r="BO30" s="510">
        <v>2</v>
      </c>
      <c r="BP30" s="510">
        <v>0</v>
      </c>
    </row>
    <row r="31" spans="1:68">
      <c r="A31" s="247">
        <v>3966</v>
      </c>
      <c r="B31" s="507" t="s">
        <v>3808</v>
      </c>
      <c r="C31" s="247" t="str">
        <f>+IF(MID(B31,1,4)="T.V.","Telesecundaria",IF(MID(B31,1,4)="IEGB","IEGB",IF(MID(B31,1,11)="Liceo Rural","Liceo Rural",IF(MID(B31,1,6)="C.T.P.","C.T.P.",IF(MID(B31,1,4)="Noct","Nocturno",IF(MID(B31,1,4)="Unid","Unidad Pedagógica",""))))))</f>
        <v/>
      </c>
      <c r="D31" s="507" t="s">
        <v>1268</v>
      </c>
      <c r="E31" s="508">
        <v>1</v>
      </c>
      <c r="F31" s="507" t="s">
        <v>86</v>
      </c>
      <c r="G31" s="507" t="s">
        <v>156</v>
      </c>
      <c r="H31" s="507" t="s">
        <v>157</v>
      </c>
      <c r="I31" s="507" t="s">
        <v>158</v>
      </c>
      <c r="J31" s="507" t="s">
        <v>3556</v>
      </c>
      <c r="K31" s="509" t="s">
        <v>2624</v>
      </c>
      <c r="L31" s="507">
        <v>22850928</v>
      </c>
      <c r="M31" s="507">
        <v>22451441</v>
      </c>
      <c r="N31" s="507" t="s">
        <v>3809</v>
      </c>
      <c r="O31" s="507" t="s">
        <v>3810</v>
      </c>
      <c r="P31" s="248"/>
      <c r="Q31" s="248"/>
      <c r="R31" s="248"/>
      <c r="S31" s="248"/>
      <c r="T31" s="248"/>
      <c r="U31" s="248"/>
      <c r="V31" s="248"/>
      <c r="W31" s="248"/>
      <c r="X31" s="248"/>
      <c r="Y31" s="248"/>
      <c r="Z31" s="248"/>
      <c r="AA31" s="248"/>
      <c r="AB31" s="248"/>
      <c r="AC31" s="248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510">
        <v>680</v>
      </c>
      <c r="BD31" s="510">
        <v>161</v>
      </c>
      <c r="BE31" s="510">
        <v>145</v>
      </c>
      <c r="BF31" s="510">
        <v>131</v>
      </c>
      <c r="BG31" s="510">
        <v>119</v>
      </c>
      <c r="BH31" s="510">
        <v>124</v>
      </c>
      <c r="BI31" s="510">
        <v>0</v>
      </c>
      <c r="BJ31" s="510">
        <v>23</v>
      </c>
      <c r="BK31" s="510">
        <v>5</v>
      </c>
      <c r="BL31" s="510">
        <v>5</v>
      </c>
      <c r="BM31" s="510">
        <v>5</v>
      </c>
      <c r="BN31" s="510">
        <v>4</v>
      </c>
      <c r="BO31" s="510">
        <v>4</v>
      </c>
      <c r="BP31" s="510">
        <v>0</v>
      </c>
    </row>
    <row r="32" spans="1:68">
      <c r="A32" s="247">
        <v>3968</v>
      </c>
      <c r="B32" s="248" t="s">
        <v>119</v>
      </c>
      <c r="C32" s="247" t="str">
        <f t="shared" si="0"/>
        <v/>
      </c>
      <c r="D32" s="248" t="s">
        <v>1269</v>
      </c>
      <c r="E32" s="501">
        <v>2</v>
      </c>
      <c r="F32" s="248" t="s">
        <v>86</v>
      </c>
      <c r="G32" s="248" t="s">
        <v>86</v>
      </c>
      <c r="H32" s="248" t="s">
        <v>118</v>
      </c>
      <c r="I32" s="248" t="s">
        <v>118</v>
      </c>
      <c r="J32" s="248" t="s">
        <v>3555</v>
      </c>
      <c r="K32" s="248" t="s">
        <v>1667</v>
      </c>
      <c r="L32" s="248">
        <v>22322753</v>
      </c>
      <c r="M32" s="248">
        <v>22323700</v>
      </c>
      <c r="N32" s="248" t="s">
        <v>3452</v>
      </c>
      <c r="O32" s="248" t="s">
        <v>1962</v>
      </c>
      <c r="P32" s="248">
        <v>1320</v>
      </c>
      <c r="Q32" s="248">
        <v>427</v>
      </c>
      <c r="R32" s="248">
        <v>296</v>
      </c>
      <c r="S32" s="248">
        <v>266</v>
      </c>
      <c r="T32" s="248">
        <v>196</v>
      </c>
      <c r="U32" s="248">
        <v>135</v>
      </c>
      <c r="V32" s="248">
        <v>0</v>
      </c>
      <c r="W32" s="248">
        <v>39</v>
      </c>
      <c r="X32" s="248">
        <v>13</v>
      </c>
      <c r="Y32" s="248">
        <v>10</v>
      </c>
      <c r="Z32" s="248">
        <v>7</v>
      </c>
      <c r="AA32" s="248">
        <v>5</v>
      </c>
      <c r="AB32" s="248">
        <v>4</v>
      </c>
      <c r="AC32" s="248">
        <v>1384</v>
      </c>
      <c r="AD32" s="7">
        <v>345</v>
      </c>
      <c r="AE32" s="7">
        <v>344</v>
      </c>
      <c r="AF32" s="7">
        <v>293</v>
      </c>
      <c r="AG32" s="7">
        <v>236</v>
      </c>
      <c r="AH32" s="7">
        <v>166</v>
      </c>
      <c r="AI32" s="7">
        <v>0</v>
      </c>
      <c r="AJ32" s="7">
        <v>43</v>
      </c>
      <c r="AK32" s="7">
        <v>13</v>
      </c>
      <c r="AL32" s="7">
        <v>10</v>
      </c>
      <c r="AM32" s="7">
        <v>8</v>
      </c>
      <c r="AN32" s="7">
        <v>7</v>
      </c>
      <c r="AO32" s="7">
        <v>5</v>
      </c>
      <c r="AP32" s="7">
        <v>0</v>
      </c>
      <c r="AQ32" s="7">
        <v>1474</v>
      </c>
      <c r="AR32" s="7">
        <v>418</v>
      </c>
      <c r="AS32" s="7">
        <v>369</v>
      </c>
      <c r="AT32" s="7">
        <v>294</v>
      </c>
      <c r="AU32" s="7">
        <v>243</v>
      </c>
      <c r="AV32" s="7">
        <v>150</v>
      </c>
      <c r="AW32" s="7">
        <v>43</v>
      </c>
      <c r="AX32" s="7">
        <v>13</v>
      </c>
      <c r="AY32" s="7">
        <v>10</v>
      </c>
      <c r="AZ32" s="7">
        <v>8</v>
      </c>
      <c r="BA32" s="7">
        <v>8</v>
      </c>
      <c r="BB32" s="7">
        <v>4</v>
      </c>
      <c r="BC32" s="510">
        <v>1283</v>
      </c>
      <c r="BD32" s="510">
        <v>347</v>
      </c>
      <c r="BE32" s="510">
        <v>327</v>
      </c>
      <c r="BF32" s="510">
        <v>225</v>
      </c>
      <c r="BG32" s="510">
        <v>238</v>
      </c>
      <c r="BH32" s="510">
        <v>146</v>
      </c>
      <c r="BI32" s="510">
        <v>0</v>
      </c>
      <c r="BJ32" s="510">
        <v>44</v>
      </c>
      <c r="BK32" s="510">
        <v>13</v>
      </c>
      <c r="BL32" s="510">
        <v>10</v>
      </c>
      <c r="BM32" s="510">
        <v>8</v>
      </c>
      <c r="BN32" s="510">
        <v>8</v>
      </c>
      <c r="BO32" s="510">
        <v>5</v>
      </c>
      <c r="BP32" s="510">
        <v>0</v>
      </c>
    </row>
    <row r="33" spans="1:68">
      <c r="A33" s="247">
        <v>3970</v>
      </c>
      <c r="B33" s="248" t="s">
        <v>2670</v>
      </c>
      <c r="C33" s="247" t="str">
        <f t="shared" si="0"/>
        <v/>
      </c>
      <c r="D33" s="248" t="s">
        <v>1322</v>
      </c>
      <c r="E33" s="501">
        <v>3</v>
      </c>
      <c r="F33" s="248" t="s">
        <v>86</v>
      </c>
      <c r="G33" s="248" t="s">
        <v>86</v>
      </c>
      <c r="H33" s="248" t="s">
        <v>108</v>
      </c>
      <c r="I33" s="248" t="s">
        <v>109</v>
      </c>
      <c r="J33" s="248" t="s">
        <v>3556</v>
      </c>
      <c r="K33" s="248" t="s">
        <v>1667</v>
      </c>
      <c r="L33" s="248">
        <v>22252590</v>
      </c>
      <c r="M33" s="248">
        <v>22567405</v>
      </c>
      <c r="N33" s="248" t="s">
        <v>1034</v>
      </c>
      <c r="O33" s="248" t="s">
        <v>2671</v>
      </c>
      <c r="P33" s="248">
        <v>333</v>
      </c>
      <c r="Q33" s="248">
        <v>62</v>
      </c>
      <c r="R33" s="248">
        <v>63</v>
      </c>
      <c r="S33" s="248">
        <v>70</v>
      </c>
      <c r="T33" s="248">
        <v>70</v>
      </c>
      <c r="U33" s="248">
        <v>68</v>
      </c>
      <c r="V33" s="248">
        <v>0</v>
      </c>
      <c r="W33" s="248">
        <v>13</v>
      </c>
      <c r="X33" s="248">
        <v>3</v>
      </c>
      <c r="Y33" s="248">
        <v>3</v>
      </c>
      <c r="Z33" s="248">
        <v>3</v>
      </c>
      <c r="AA33" s="248">
        <v>2</v>
      </c>
      <c r="AB33" s="248">
        <v>2</v>
      </c>
      <c r="AC33" s="248">
        <v>330</v>
      </c>
      <c r="AD33" s="7">
        <v>73</v>
      </c>
      <c r="AE33" s="7">
        <v>65</v>
      </c>
      <c r="AF33" s="7">
        <v>59</v>
      </c>
      <c r="AG33" s="7">
        <v>63</v>
      </c>
      <c r="AH33" s="7">
        <v>70</v>
      </c>
      <c r="AI33" s="7">
        <v>0</v>
      </c>
      <c r="AJ33" s="7">
        <v>13</v>
      </c>
      <c r="AK33" s="7">
        <v>3</v>
      </c>
      <c r="AL33" s="7">
        <v>3</v>
      </c>
      <c r="AM33" s="7">
        <v>3</v>
      </c>
      <c r="AN33" s="7">
        <v>2</v>
      </c>
      <c r="AO33" s="7">
        <v>2</v>
      </c>
      <c r="AP33" s="7">
        <v>0</v>
      </c>
      <c r="AQ33" s="7">
        <v>316</v>
      </c>
      <c r="AR33" s="7">
        <v>62</v>
      </c>
      <c r="AS33" s="7">
        <v>71</v>
      </c>
      <c r="AT33" s="7">
        <v>64</v>
      </c>
      <c r="AU33" s="7">
        <v>55</v>
      </c>
      <c r="AV33" s="7">
        <v>64</v>
      </c>
      <c r="AW33" s="7">
        <v>10</v>
      </c>
      <c r="AX33" s="7">
        <v>2</v>
      </c>
      <c r="AY33" s="7">
        <v>2</v>
      </c>
      <c r="AZ33" s="7">
        <v>2</v>
      </c>
      <c r="BA33" s="7">
        <v>2</v>
      </c>
      <c r="BB33" s="7">
        <v>2</v>
      </c>
      <c r="BC33" s="510">
        <v>301</v>
      </c>
      <c r="BD33" s="510">
        <v>67</v>
      </c>
      <c r="BE33" s="510">
        <v>62</v>
      </c>
      <c r="BF33" s="510">
        <v>63</v>
      </c>
      <c r="BG33" s="510">
        <v>54</v>
      </c>
      <c r="BH33" s="510">
        <v>55</v>
      </c>
      <c r="BI33" s="510">
        <v>0</v>
      </c>
      <c r="BJ33" s="510">
        <v>13</v>
      </c>
      <c r="BK33" s="510">
        <v>3</v>
      </c>
      <c r="BL33" s="510">
        <v>3</v>
      </c>
      <c r="BM33" s="510">
        <v>3</v>
      </c>
      <c r="BN33" s="510">
        <v>2</v>
      </c>
      <c r="BO33" s="510">
        <v>2</v>
      </c>
      <c r="BP33" s="510">
        <v>0</v>
      </c>
    </row>
    <row r="34" spans="1:68">
      <c r="A34" s="247">
        <v>3971</v>
      </c>
      <c r="B34" s="248" t="s">
        <v>2672</v>
      </c>
      <c r="C34" s="247" t="str">
        <f t="shared" si="0"/>
        <v>Unidad Pedagógica</v>
      </c>
      <c r="D34" s="248" t="s">
        <v>1269</v>
      </c>
      <c r="E34" s="501">
        <v>5</v>
      </c>
      <c r="F34" s="248" t="s">
        <v>86</v>
      </c>
      <c r="G34" s="248" t="s">
        <v>174</v>
      </c>
      <c r="H34" s="248" t="s">
        <v>460</v>
      </c>
      <c r="I34" s="248" t="s">
        <v>461</v>
      </c>
      <c r="J34" s="248" t="s">
        <v>3555</v>
      </c>
      <c r="K34" s="248" t="s">
        <v>1667</v>
      </c>
      <c r="L34" s="248">
        <v>22975986</v>
      </c>
      <c r="M34" s="248">
        <v>22975986</v>
      </c>
      <c r="N34" s="248" t="s">
        <v>3598</v>
      </c>
      <c r="O34" s="248" t="s">
        <v>1963</v>
      </c>
      <c r="P34" s="248">
        <v>269</v>
      </c>
      <c r="Q34" s="248">
        <v>94</v>
      </c>
      <c r="R34" s="248">
        <v>54</v>
      </c>
      <c r="S34" s="248">
        <v>48</v>
      </c>
      <c r="T34" s="248">
        <v>53</v>
      </c>
      <c r="U34" s="248">
        <v>20</v>
      </c>
      <c r="V34" s="248">
        <v>0</v>
      </c>
      <c r="W34" s="248">
        <v>11</v>
      </c>
      <c r="X34" s="248">
        <v>4</v>
      </c>
      <c r="Y34" s="248">
        <v>2</v>
      </c>
      <c r="Z34" s="248">
        <v>2</v>
      </c>
      <c r="AA34" s="248">
        <v>2</v>
      </c>
      <c r="AB34" s="248">
        <v>1</v>
      </c>
      <c r="AC34" s="248">
        <v>310</v>
      </c>
      <c r="AD34" s="7">
        <v>89</v>
      </c>
      <c r="AE34" s="7">
        <v>77</v>
      </c>
      <c r="AF34" s="7">
        <v>49</v>
      </c>
      <c r="AG34" s="7">
        <v>43</v>
      </c>
      <c r="AH34" s="7">
        <v>52</v>
      </c>
      <c r="AI34" s="7">
        <v>0</v>
      </c>
      <c r="AJ34" s="7">
        <v>12</v>
      </c>
      <c r="AK34" s="7">
        <v>3</v>
      </c>
      <c r="AL34" s="7">
        <v>3</v>
      </c>
      <c r="AM34" s="7">
        <v>2</v>
      </c>
      <c r="AN34" s="7">
        <v>2</v>
      </c>
      <c r="AO34" s="7">
        <v>2</v>
      </c>
      <c r="AP34" s="7">
        <v>0</v>
      </c>
      <c r="AQ34" s="7">
        <v>347</v>
      </c>
      <c r="AR34" s="7">
        <v>105</v>
      </c>
      <c r="AS34" s="7">
        <v>88</v>
      </c>
      <c r="AT34" s="7">
        <v>81</v>
      </c>
      <c r="AU34" s="7">
        <v>43</v>
      </c>
      <c r="AV34" s="7">
        <v>30</v>
      </c>
      <c r="AW34" s="7">
        <v>13</v>
      </c>
      <c r="AX34" s="7">
        <v>4</v>
      </c>
      <c r="AY34" s="7">
        <v>3</v>
      </c>
      <c r="AZ34" s="7">
        <v>3</v>
      </c>
      <c r="BA34" s="7">
        <v>2</v>
      </c>
      <c r="BB34" s="7">
        <v>1</v>
      </c>
      <c r="BC34" s="510">
        <v>360</v>
      </c>
      <c r="BD34" s="510">
        <v>100</v>
      </c>
      <c r="BE34" s="510">
        <v>98</v>
      </c>
      <c r="BF34" s="510">
        <v>73</v>
      </c>
      <c r="BG34" s="510">
        <v>62</v>
      </c>
      <c r="BH34" s="510">
        <v>27</v>
      </c>
      <c r="BI34" s="510">
        <v>0</v>
      </c>
      <c r="BJ34" s="510">
        <v>13</v>
      </c>
      <c r="BK34" s="510">
        <v>4</v>
      </c>
      <c r="BL34" s="510">
        <v>3</v>
      </c>
      <c r="BM34" s="510">
        <v>3</v>
      </c>
      <c r="BN34" s="510">
        <v>2</v>
      </c>
      <c r="BO34" s="510">
        <v>1</v>
      </c>
      <c r="BP34" s="510">
        <v>0</v>
      </c>
    </row>
    <row r="35" spans="1:68">
      <c r="A35" s="247">
        <v>3972</v>
      </c>
      <c r="B35" s="248" t="s">
        <v>506</v>
      </c>
      <c r="C35" s="247" t="str">
        <f t="shared" si="0"/>
        <v/>
      </c>
      <c r="D35" s="248" t="s">
        <v>1269</v>
      </c>
      <c r="E35" s="501">
        <v>1</v>
      </c>
      <c r="F35" s="248" t="s">
        <v>86</v>
      </c>
      <c r="G35" s="248" t="s">
        <v>86</v>
      </c>
      <c r="H35" s="248" t="s">
        <v>98</v>
      </c>
      <c r="I35" s="248" t="s">
        <v>96</v>
      </c>
      <c r="J35" s="248" t="s">
        <v>3556</v>
      </c>
      <c r="K35" s="248" t="s">
        <v>1667</v>
      </c>
      <c r="L35" s="248">
        <v>22227544</v>
      </c>
      <c r="M35" s="248"/>
      <c r="N35" s="248" t="s">
        <v>2673</v>
      </c>
      <c r="O35" s="248" t="s">
        <v>3386</v>
      </c>
      <c r="P35" s="248">
        <v>630</v>
      </c>
      <c r="Q35" s="248">
        <v>143</v>
      </c>
      <c r="R35" s="248">
        <v>151</v>
      </c>
      <c r="S35" s="248">
        <v>138</v>
      </c>
      <c r="T35" s="248">
        <v>106</v>
      </c>
      <c r="U35" s="248">
        <v>92</v>
      </c>
      <c r="V35" s="248">
        <v>0</v>
      </c>
      <c r="W35" s="248">
        <v>21</v>
      </c>
      <c r="X35" s="248">
        <v>5</v>
      </c>
      <c r="Y35" s="248">
        <v>5</v>
      </c>
      <c r="Z35" s="248">
        <v>5</v>
      </c>
      <c r="AA35" s="248">
        <v>3</v>
      </c>
      <c r="AB35" s="248">
        <v>3</v>
      </c>
      <c r="AC35" s="248">
        <v>651</v>
      </c>
      <c r="AD35" s="7">
        <v>149</v>
      </c>
      <c r="AE35" s="7">
        <v>136</v>
      </c>
      <c r="AF35" s="7">
        <v>151</v>
      </c>
      <c r="AG35" s="7">
        <v>108</v>
      </c>
      <c r="AH35" s="7">
        <v>107</v>
      </c>
      <c r="AI35" s="7">
        <v>0</v>
      </c>
      <c r="AJ35" s="7">
        <v>21</v>
      </c>
      <c r="AK35" s="7">
        <v>5</v>
      </c>
      <c r="AL35" s="7">
        <v>4</v>
      </c>
      <c r="AM35" s="7">
        <v>5</v>
      </c>
      <c r="AN35" s="7">
        <v>4</v>
      </c>
      <c r="AO35" s="7">
        <v>3</v>
      </c>
      <c r="AP35" s="7">
        <v>0</v>
      </c>
      <c r="AQ35" s="7">
        <v>624</v>
      </c>
      <c r="AR35" s="7">
        <v>139</v>
      </c>
      <c r="AS35" s="7">
        <v>153</v>
      </c>
      <c r="AT35" s="7">
        <v>121</v>
      </c>
      <c r="AU35" s="7">
        <v>107</v>
      </c>
      <c r="AV35" s="7">
        <v>104</v>
      </c>
      <c r="AW35" s="7">
        <v>21</v>
      </c>
      <c r="AX35" s="7">
        <v>5</v>
      </c>
      <c r="AY35" s="7">
        <v>5</v>
      </c>
      <c r="AZ35" s="7">
        <v>4</v>
      </c>
      <c r="BA35" s="7">
        <v>4</v>
      </c>
      <c r="BB35" s="7">
        <v>3</v>
      </c>
      <c r="BC35" s="510">
        <v>579</v>
      </c>
      <c r="BD35" s="510">
        <v>143</v>
      </c>
      <c r="BE35" s="510">
        <v>135</v>
      </c>
      <c r="BF35" s="510">
        <v>128</v>
      </c>
      <c r="BG35" s="510">
        <v>79</v>
      </c>
      <c r="BH35" s="510">
        <v>94</v>
      </c>
      <c r="BI35" s="510">
        <v>0</v>
      </c>
      <c r="BJ35" s="510">
        <v>20</v>
      </c>
      <c r="BK35" s="510">
        <v>5</v>
      </c>
      <c r="BL35" s="510">
        <v>5</v>
      </c>
      <c r="BM35" s="510">
        <v>4</v>
      </c>
      <c r="BN35" s="510">
        <v>3</v>
      </c>
      <c r="BO35" s="510">
        <v>3</v>
      </c>
      <c r="BP35" s="510">
        <v>0</v>
      </c>
    </row>
    <row r="36" spans="1:68">
      <c r="A36" s="247">
        <v>3973</v>
      </c>
      <c r="B36" s="248" t="s">
        <v>2674</v>
      </c>
      <c r="C36" s="247" t="str">
        <f t="shared" si="0"/>
        <v/>
      </c>
      <c r="D36" s="248" t="s">
        <v>1268</v>
      </c>
      <c r="E36" s="501">
        <v>5</v>
      </c>
      <c r="F36" s="248" t="s">
        <v>86</v>
      </c>
      <c r="G36" s="248" t="s">
        <v>179</v>
      </c>
      <c r="H36" s="248" t="s">
        <v>3182</v>
      </c>
      <c r="I36" s="248" t="s">
        <v>158</v>
      </c>
      <c r="J36" s="248" t="s">
        <v>3555</v>
      </c>
      <c r="K36" s="248" t="s">
        <v>1667</v>
      </c>
      <c r="L36" s="248">
        <v>22927809</v>
      </c>
      <c r="M36" s="248">
        <v>22924292</v>
      </c>
      <c r="N36" s="248" t="s">
        <v>1035</v>
      </c>
      <c r="O36" s="248" t="s">
        <v>1964</v>
      </c>
      <c r="P36" s="248">
        <v>604</v>
      </c>
      <c r="Q36" s="248">
        <v>129</v>
      </c>
      <c r="R36" s="248">
        <v>139</v>
      </c>
      <c r="S36" s="248">
        <v>115</v>
      </c>
      <c r="T36" s="248">
        <v>100</v>
      </c>
      <c r="U36" s="248">
        <v>121</v>
      </c>
      <c r="V36" s="248">
        <v>0</v>
      </c>
      <c r="W36" s="248">
        <v>23</v>
      </c>
      <c r="X36" s="248">
        <v>5</v>
      </c>
      <c r="Y36" s="248">
        <v>5</v>
      </c>
      <c r="Z36" s="248">
        <v>4</v>
      </c>
      <c r="AA36" s="248">
        <v>4</v>
      </c>
      <c r="AB36" s="248">
        <v>5</v>
      </c>
      <c r="AC36" s="248">
        <v>620</v>
      </c>
      <c r="AD36" s="7">
        <v>133</v>
      </c>
      <c r="AE36" s="7">
        <v>128</v>
      </c>
      <c r="AF36" s="7">
        <v>140</v>
      </c>
      <c r="AG36" s="7">
        <v>121</v>
      </c>
      <c r="AH36" s="7">
        <v>98</v>
      </c>
      <c r="AI36" s="7">
        <v>0</v>
      </c>
      <c r="AJ36" s="7">
        <v>23</v>
      </c>
      <c r="AK36" s="7">
        <v>5</v>
      </c>
      <c r="AL36" s="7">
        <v>5</v>
      </c>
      <c r="AM36" s="7">
        <v>5</v>
      </c>
      <c r="AN36" s="7">
        <v>4</v>
      </c>
      <c r="AO36" s="7">
        <v>4</v>
      </c>
      <c r="AP36" s="7">
        <v>0</v>
      </c>
      <c r="AQ36" s="7">
        <v>666</v>
      </c>
      <c r="AR36" s="7">
        <v>131</v>
      </c>
      <c r="AS36" s="7">
        <v>134</v>
      </c>
      <c r="AT36" s="7">
        <v>127</v>
      </c>
      <c r="AU36" s="7">
        <v>157</v>
      </c>
      <c r="AV36" s="7">
        <v>117</v>
      </c>
      <c r="AW36" s="7">
        <v>23</v>
      </c>
      <c r="AX36" s="7">
        <v>5</v>
      </c>
      <c r="AY36" s="7">
        <v>5</v>
      </c>
      <c r="AZ36" s="7">
        <v>4</v>
      </c>
      <c r="BA36" s="7">
        <v>5</v>
      </c>
      <c r="BB36" s="7">
        <v>4</v>
      </c>
      <c r="BC36" s="510">
        <v>704</v>
      </c>
      <c r="BD36" s="510">
        <v>150</v>
      </c>
      <c r="BE36" s="510">
        <v>147</v>
      </c>
      <c r="BF36" s="510">
        <v>131</v>
      </c>
      <c r="BG36" s="510">
        <v>126</v>
      </c>
      <c r="BH36" s="510">
        <v>150</v>
      </c>
      <c r="BI36" s="510">
        <v>0</v>
      </c>
      <c r="BJ36" s="510">
        <v>23</v>
      </c>
      <c r="BK36" s="510">
        <v>5</v>
      </c>
      <c r="BL36" s="510">
        <v>5</v>
      </c>
      <c r="BM36" s="510">
        <v>4</v>
      </c>
      <c r="BN36" s="510">
        <v>4</v>
      </c>
      <c r="BO36" s="510">
        <v>5</v>
      </c>
      <c r="BP36" s="510">
        <v>0</v>
      </c>
    </row>
    <row r="37" spans="1:68">
      <c r="A37" s="247">
        <v>3975</v>
      </c>
      <c r="B37" s="248" t="s">
        <v>2675</v>
      </c>
      <c r="C37" s="247" t="str">
        <f t="shared" si="0"/>
        <v>Unidad Pedagógica</v>
      </c>
      <c r="D37" s="248" t="s">
        <v>1268</v>
      </c>
      <c r="E37" s="501">
        <v>4</v>
      </c>
      <c r="F37" s="248" t="s">
        <v>86</v>
      </c>
      <c r="G37" s="248" t="s">
        <v>174</v>
      </c>
      <c r="H37" s="248" t="s">
        <v>175</v>
      </c>
      <c r="I37" s="248" t="s">
        <v>444</v>
      </c>
      <c r="J37" s="248" t="s">
        <v>3555</v>
      </c>
      <c r="K37" s="248" t="s">
        <v>1667</v>
      </c>
      <c r="L37" s="248">
        <v>22350146</v>
      </c>
      <c r="M37" s="248">
        <v>22350146</v>
      </c>
      <c r="N37" s="248" t="s">
        <v>1672</v>
      </c>
      <c r="O37" s="248" t="s">
        <v>2676</v>
      </c>
      <c r="P37" s="248">
        <v>862</v>
      </c>
      <c r="Q37" s="248">
        <v>245</v>
      </c>
      <c r="R37" s="248">
        <v>181</v>
      </c>
      <c r="S37" s="248">
        <v>175</v>
      </c>
      <c r="T37" s="248">
        <v>153</v>
      </c>
      <c r="U37" s="248">
        <v>108</v>
      </c>
      <c r="V37" s="248">
        <v>0</v>
      </c>
      <c r="W37" s="248">
        <v>29</v>
      </c>
      <c r="X37" s="248">
        <v>8</v>
      </c>
      <c r="Y37" s="248">
        <v>6</v>
      </c>
      <c r="Z37" s="248">
        <v>6</v>
      </c>
      <c r="AA37" s="248">
        <v>5</v>
      </c>
      <c r="AB37" s="248">
        <v>4</v>
      </c>
      <c r="AC37" s="248">
        <v>851</v>
      </c>
      <c r="AD37" s="7">
        <v>144</v>
      </c>
      <c r="AE37" s="7">
        <v>242</v>
      </c>
      <c r="AF37" s="7">
        <v>168</v>
      </c>
      <c r="AG37" s="7">
        <v>148</v>
      </c>
      <c r="AH37" s="7">
        <v>149</v>
      </c>
      <c r="AI37" s="7">
        <v>0</v>
      </c>
      <c r="AJ37" s="7">
        <v>29</v>
      </c>
      <c r="AK37" s="7">
        <v>5</v>
      </c>
      <c r="AL37" s="7">
        <v>8</v>
      </c>
      <c r="AM37" s="7">
        <v>6</v>
      </c>
      <c r="AN37" s="7">
        <v>5</v>
      </c>
      <c r="AO37" s="7">
        <v>5</v>
      </c>
      <c r="AP37" s="7">
        <v>0</v>
      </c>
      <c r="AQ37" s="7">
        <v>830</v>
      </c>
      <c r="AR37" s="7">
        <v>170</v>
      </c>
      <c r="AS37" s="7">
        <v>145</v>
      </c>
      <c r="AT37" s="7">
        <v>232</v>
      </c>
      <c r="AU37" s="7">
        <v>142</v>
      </c>
      <c r="AV37" s="7">
        <v>141</v>
      </c>
      <c r="AW37" s="7">
        <v>29</v>
      </c>
      <c r="AX37" s="7">
        <v>6</v>
      </c>
      <c r="AY37" s="7">
        <v>5</v>
      </c>
      <c r="AZ37" s="7">
        <v>8</v>
      </c>
      <c r="BA37" s="7">
        <v>5</v>
      </c>
      <c r="BB37" s="7">
        <v>5</v>
      </c>
      <c r="BC37" s="510">
        <v>750</v>
      </c>
      <c r="BD37" s="510">
        <v>172</v>
      </c>
      <c r="BE37" s="510">
        <v>162</v>
      </c>
      <c r="BF37" s="510">
        <v>143</v>
      </c>
      <c r="BG37" s="510">
        <v>157</v>
      </c>
      <c r="BH37" s="510">
        <v>116</v>
      </c>
      <c r="BI37" s="510">
        <v>0</v>
      </c>
      <c r="BJ37" s="510">
        <v>28</v>
      </c>
      <c r="BK37" s="510">
        <v>7</v>
      </c>
      <c r="BL37" s="510">
        <v>6</v>
      </c>
      <c r="BM37" s="510">
        <v>5</v>
      </c>
      <c r="BN37" s="510">
        <v>6</v>
      </c>
      <c r="BO37" s="510">
        <v>4</v>
      </c>
      <c r="BP37" s="510">
        <v>0</v>
      </c>
    </row>
    <row r="38" spans="1:68">
      <c r="A38" s="247">
        <v>3977</v>
      </c>
      <c r="B38" s="248" t="s">
        <v>133</v>
      </c>
      <c r="C38" s="247" t="str">
        <f t="shared" si="0"/>
        <v/>
      </c>
      <c r="D38" s="412" t="s">
        <v>1268</v>
      </c>
      <c r="E38" s="453">
        <v>6</v>
      </c>
      <c r="F38" s="412" t="s">
        <v>86</v>
      </c>
      <c r="G38" s="412" t="s">
        <v>168</v>
      </c>
      <c r="H38" s="412" t="s">
        <v>540</v>
      </c>
      <c r="I38" s="412" t="s">
        <v>130</v>
      </c>
      <c r="J38" s="248" t="s">
        <v>3555</v>
      </c>
      <c r="K38" s="248" t="s">
        <v>1667</v>
      </c>
      <c r="L38" s="412">
        <v>22927723</v>
      </c>
      <c r="M38" s="412"/>
      <c r="N38" s="412" t="s">
        <v>1726</v>
      </c>
      <c r="O38" s="248" t="s">
        <v>1965</v>
      </c>
      <c r="P38" s="412">
        <v>765</v>
      </c>
      <c r="Q38" s="412">
        <v>172</v>
      </c>
      <c r="R38" s="412">
        <v>203</v>
      </c>
      <c r="S38" s="412">
        <v>168</v>
      </c>
      <c r="T38" s="412">
        <v>120</v>
      </c>
      <c r="U38" s="412">
        <v>102</v>
      </c>
      <c r="V38" s="412">
        <v>0</v>
      </c>
      <c r="W38" s="412">
        <v>23</v>
      </c>
      <c r="X38" s="248">
        <v>5</v>
      </c>
      <c r="Y38" s="412">
        <v>6</v>
      </c>
      <c r="Z38" s="412">
        <v>5</v>
      </c>
      <c r="AA38" s="412">
        <v>4</v>
      </c>
      <c r="AB38" s="412">
        <v>3</v>
      </c>
      <c r="AC38" s="412">
        <v>733</v>
      </c>
      <c r="AD38" s="7">
        <v>129</v>
      </c>
      <c r="AE38" s="7">
        <v>166</v>
      </c>
      <c r="AF38" s="7">
        <v>207</v>
      </c>
      <c r="AG38" s="7">
        <v>105</v>
      </c>
      <c r="AH38" s="7">
        <v>126</v>
      </c>
      <c r="AI38" s="7">
        <v>0</v>
      </c>
      <c r="AJ38" s="7">
        <v>23</v>
      </c>
      <c r="AK38" s="7">
        <v>4</v>
      </c>
      <c r="AL38" s="7">
        <v>5</v>
      </c>
      <c r="AM38" s="7">
        <v>6</v>
      </c>
      <c r="AN38" s="7">
        <v>4</v>
      </c>
      <c r="AO38" s="7">
        <v>4</v>
      </c>
      <c r="AP38" s="7">
        <v>0</v>
      </c>
      <c r="AQ38" s="7">
        <v>690</v>
      </c>
      <c r="AR38" s="7">
        <v>164</v>
      </c>
      <c r="AS38" s="7">
        <v>141</v>
      </c>
      <c r="AT38" s="7">
        <v>161</v>
      </c>
      <c r="AU38" s="7">
        <v>126</v>
      </c>
      <c r="AV38" s="7">
        <v>98</v>
      </c>
      <c r="AW38" s="7">
        <v>23</v>
      </c>
      <c r="AX38" s="7">
        <v>5</v>
      </c>
      <c r="AY38" s="7">
        <v>5</v>
      </c>
      <c r="AZ38" s="7">
        <v>6</v>
      </c>
      <c r="BA38" s="7">
        <v>4</v>
      </c>
      <c r="BB38" s="7">
        <v>3</v>
      </c>
      <c r="BC38" s="510">
        <v>644</v>
      </c>
      <c r="BD38" s="510">
        <v>149</v>
      </c>
      <c r="BE38" s="510">
        <v>144</v>
      </c>
      <c r="BF38" s="510">
        <v>142</v>
      </c>
      <c r="BG38" s="510">
        <v>105</v>
      </c>
      <c r="BH38" s="510">
        <v>104</v>
      </c>
      <c r="BI38" s="510">
        <v>0</v>
      </c>
      <c r="BJ38" s="510">
        <v>22</v>
      </c>
      <c r="BK38" s="510">
        <v>5</v>
      </c>
      <c r="BL38" s="510">
        <v>5</v>
      </c>
      <c r="BM38" s="510">
        <v>5</v>
      </c>
      <c r="BN38" s="510">
        <v>4</v>
      </c>
      <c r="BO38" s="510">
        <v>3</v>
      </c>
      <c r="BP38" s="510">
        <v>0</v>
      </c>
    </row>
    <row r="39" spans="1:68">
      <c r="A39" s="247">
        <v>3978</v>
      </c>
      <c r="B39" s="248" t="s">
        <v>2677</v>
      </c>
      <c r="C39" s="247" t="str">
        <f t="shared" si="0"/>
        <v/>
      </c>
      <c r="D39" s="248" t="s">
        <v>1269</v>
      </c>
      <c r="E39" s="501">
        <v>2</v>
      </c>
      <c r="F39" s="248" t="s">
        <v>86</v>
      </c>
      <c r="G39" s="248" t="s">
        <v>86</v>
      </c>
      <c r="H39" s="248" t="s">
        <v>118</v>
      </c>
      <c r="I39" s="248" t="s">
        <v>1966</v>
      </c>
      <c r="J39" s="248" t="s">
        <v>3555</v>
      </c>
      <c r="K39" s="248" t="s">
        <v>1667</v>
      </c>
      <c r="L39" s="248">
        <v>22130104</v>
      </c>
      <c r="M39" s="248"/>
      <c r="N39" s="248" t="s">
        <v>1673</v>
      </c>
      <c r="O39" s="248" t="s">
        <v>1967</v>
      </c>
      <c r="P39" s="248">
        <v>1431</v>
      </c>
      <c r="Q39" s="248">
        <v>454</v>
      </c>
      <c r="R39" s="248">
        <v>304</v>
      </c>
      <c r="S39" s="248">
        <v>303</v>
      </c>
      <c r="T39" s="248">
        <v>206</v>
      </c>
      <c r="U39" s="248">
        <v>164</v>
      </c>
      <c r="V39" s="248">
        <v>0</v>
      </c>
      <c r="W39" s="248">
        <v>35</v>
      </c>
      <c r="X39" s="248">
        <v>13</v>
      </c>
      <c r="Y39" s="248">
        <v>7</v>
      </c>
      <c r="Z39" s="248">
        <v>7</v>
      </c>
      <c r="AA39" s="248">
        <v>5</v>
      </c>
      <c r="AB39" s="248">
        <v>3</v>
      </c>
      <c r="AC39" s="248">
        <v>1517</v>
      </c>
      <c r="AD39" s="7">
        <v>392</v>
      </c>
      <c r="AE39" s="7">
        <v>403</v>
      </c>
      <c r="AF39" s="7">
        <v>327</v>
      </c>
      <c r="AG39" s="7">
        <v>220</v>
      </c>
      <c r="AH39" s="7">
        <v>175</v>
      </c>
      <c r="AI39" s="7">
        <v>0</v>
      </c>
      <c r="AJ39" s="7">
        <v>37</v>
      </c>
      <c r="AK39" s="7">
        <v>10</v>
      </c>
      <c r="AL39" s="7">
        <v>10</v>
      </c>
      <c r="AM39" s="7">
        <v>7</v>
      </c>
      <c r="AN39" s="7">
        <v>6</v>
      </c>
      <c r="AO39" s="7">
        <v>4</v>
      </c>
      <c r="AP39" s="7">
        <v>0</v>
      </c>
      <c r="AQ39" s="7">
        <v>1517</v>
      </c>
      <c r="AR39" s="7">
        <v>392</v>
      </c>
      <c r="AS39" s="7">
        <v>403</v>
      </c>
      <c r="AT39" s="7">
        <v>327</v>
      </c>
      <c r="AU39" s="7">
        <v>220</v>
      </c>
      <c r="AV39" s="7">
        <v>175</v>
      </c>
      <c r="AW39" s="7">
        <v>37</v>
      </c>
      <c r="AX39" s="7">
        <v>10</v>
      </c>
      <c r="AY39" s="7">
        <v>10</v>
      </c>
      <c r="AZ39" s="7">
        <v>7</v>
      </c>
      <c r="BA39" s="7">
        <v>6</v>
      </c>
      <c r="BB39" s="7">
        <v>4</v>
      </c>
      <c r="BC39" s="510">
        <v>1393</v>
      </c>
      <c r="BD39" s="510">
        <v>413</v>
      </c>
      <c r="BE39" s="510">
        <v>325</v>
      </c>
      <c r="BF39" s="510">
        <v>277</v>
      </c>
      <c r="BG39" s="510">
        <v>236</v>
      </c>
      <c r="BH39" s="510">
        <v>142</v>
      </c>
      <c r="BI39" s="510">
        <v>0</v>
      </c>
      <c r="BJ39" s="510">
        <v>38</v>
      </c>
      <c r="BK39" s="510">
        <v>10</v>
      </c>
      <c r="BL39" s="510">
        <v>9</v>
      </c>
      <c r="BM39" s="510">
        <v>8</v>
      </c>
      <c r="BN39" s="510">
        <v>6</v>
      </c>
      <c r="BO39" s="510">
        <v>5</v>
      </c>
      <c r="BP39" s="510">
        <v>0</v>
      </c>
    </row>
    <row r="40" spans="1:68">
      <c r="A40" s="247">
        <v>3979</v>
      </c>
      <c r="B40" s="248" t="s">
        <v>2616</v>
      </c>
      <c r="C40" s="247" t="str">
        <f t="shared" si="0"/>
        <v/>
      </c>
      <c r="D40" s="248" t="s">
        <v>1322</v>
      </c>
      <c r="E40" s="501">
        <v>6</v>
      </c>
      <c r="F40" s="248" t="s">
        <v>86</v>
      </c>
      <c r="G40" s="248" t="s">
        <v>101</v>
      </c>
      <c r="H40" s="248" t="s">
        <v>101</v>
      </c>
      <c r="I40" s="248" t="s">
        <v>450</v>
      </c>
      <c r="J40" s="248" t="s">
        <v>3555</v>
      </c>
      <c r="K40" s="248" t="s">
        <v>1667</v>
      </c>
      <c r="L40" s="248">
        <v>22144375</v>
      </c>
      <c r="M40" s="248">
        <v>22527096</v>
      </c>
      <c r="N40" s="248" t="s">
        <v>3420</v>
      </c>
      <c r="O40" s="248" t="s">
        <v>1968</v>
      </c>
      <c r="P40" s="248">
        <v>959</v>
      </c>
      <c r="Q40" s="248">
        <v>271</v>
      </c>
      <c r="R40" s="248">
        <v>232</v>
      </c>
      <c r="S40" s="248">
        <v>185</v>
      </c>
      <c r="T40" s="248">
        <v>162</v>
      </c>
      <c r="U40" s="248">
        <v>109</v>
      </c>
      <c r="V40" s="248">
        <v>0</v>
      </c>
      <c r="W40" s="248">
        <v>27</v>
      </c>
      <c r="X40" s="248">
        <v>8</v>
      </c>
      <c r="Y40" s="248">
        <v>6</v>
      </c>
      <c r="Z40" s="248">
        <v>6</v>
      </c>
      <c r="AA40" s="248">
        <v>4</v>
      </c>
      <c r="AB40" s="248">
        <v>3</v>
      </c>
      <c r="AC40" s="248">
        <v>1067</v>
      </c>
      <c r="AD40" s="7">
        <v>281</v>
      </c>
      <c r="AE40" s="7">
        <v>245</v>
      </c>
      <c r="AF40" s="7">
        <v>217</v>
      </c>
      <c r="AG40" s="7">
        <v>170</v>
      </c>
      <c r="AH40" s="7">
        <v>154</v>
      </c>
      <c r="AI40" s="7">
        <v>0</v>
      </c>
      <c r="AJ40" s="7">
        <v>30</v>
      </c>
      <c r="AK40" s="7">
        <v>8</v>
      </c>
      <c r="AL40" s="7">
        <v>7</v>
      </c>
      <c r="AM40" s="7">
        <v>6</v>
      </c>
      <c r="AN40" s="7">
        <v>5</v>
      </c>
      <c r="AO40" s="7">
        <v>4</v>
      </c>
      <c r="AP40" s="7">
        <v>0</v>
      </c>
      <c r="AQ40" s="7">
        <v>1120</v>
      </c>
      <c r="AR40" s="7">
        <v>259</v>
      </c>
      <c r="AS40" s="7">
        <v>267</v>
      </c>
      <c r="AT40" s="7">
        <v>240</v>
      </c>
      <c r="AU40" s="7">
        <v>198</v>
      </c>
      <c r="AV40" s="7">
        <v>156</v>
      </c>
      <c r="AW40" s="7">
        <v>36</v>
      </c>
      <c r="AX40" s="7">
        <v>8</v>
      </c>
      <c r="AY40" s="7">
        <v>9</v>
      </c>
      <c r="AZ40" s="7">
        <v>8</v>
      </c>
      <c r="BA40" s="7">
        <v>6</v>
      </c>
      <c r="BB40" s="7">
        <v>5</v>
      </c>
      <c r="BC40" s="510">
        <v>1138</v>
      </c>
      <c r="BD40" s="510">
        <v>270</v>
      </c>
      <c r="BE40" s="510">
        <v>242</v>
      </c>
      <c r="BF40" s="510">
        <v>243</v>
      </c>
      <c r="BG40" s="510">
        <v>204</v>
      </c>
      <c r="BH40" s="510">
        <v>179</v>
      </c>
      <c r="BI40" s="510">
        <v>0</v>
      </c>
      <c r="BJ40" s="510">
        <v>36</v>
      </c>
      <c r="BK40" s="510">
        <v>8</v>
      </c>
      <c r="BL40" s="510">
        <v>8</v>
      </c>
      <c r="BM40" s="510">
        <v>8</v>
      </c>
      <c r="BN40" s="510">
        <v>6</v>
      </c>
      <c r="BO40" s="510">
        <v>6</v>
      </c>
      <c r="BP40" s="510">
        <v>0</v>
      </c>
    </row>
    <row r="41" spans="1:68">
      <c r="A41" s="247">
        <v>3980</v>
      </c>
      <c r="B41" s="248" t="s">
        <v>2678</v>
      </c>
      <c r="C41" s="247" t="str">
        <f t="shared" si="0"/>
        <v/>
      </c>
      <c r="D41" s="248" t="s">
        <v>1268</v>
      </c>
      <c r="E41" s="501">
        <v>5</v>
      </c>
      <c r="F41" s="248" t="s">
        <v>86</v>
      </c>
      <c r="G41" s="248" t="s">
        <v>179</v>
      </c>
      <c r="H41" s="248" t="s">
        <v>3182</v>
      </c>
      <c r="I41" s="248" t="s">
        <v>644</v>
      </c>
      <c r="J41" s="248" t="s">
        <v>3555</v>
      </c>
      <c r="K41" s="248" t="s">
        <v>1667</v>
      </c>
      <c r="L41" s="248">
        <v>22920005</v>
      </c>
      <c r="M41" s="248"/>
      <c r="N41" s="248" t="s">
        <v>3599</v>
      </c>
      <c r="O41" s="248" t="s">
        <v>1969</v>
      </c>
      <c r="P41" s="248">
        <v>848</v>
      </c>
      <c r="Q41" s="248">
        <v>220</v>
      </c>
      <c r="R41" s="248">
        <v>201</v>
      </c>
      <c r="S41" s="248">
        <v>189</v>
      </c>
      <c r="T41" s="248">
        <v>132</v>
      </c>
      <c r="U41" s="248">
        <v>106</v>
      </c>
      <c r="V41" s="248">
        <v>0</v>
      </c>
      <c r="W41" s="248">
        <v>26</v>
      </c>
      <c r="X41" s="248">
        <v>7</v>
      </c>
      <c r="Y41" s="248">
        <v>6</v>
      </c>
      <c r="Z41" s="248">
        <v>6</v>
      </c>
      <c r="AA41" s="248">
        <v>4</v>
      </c>
      <c r="AB41" s="248">
        <v>3</v>
      </c>
      <c r="AC41" s="248">
        <v>858</v>
      </c>
      <c r="AD41" s="7">
        <v>203</v>
      </c>
      <c r="AE41" s="7">
        <v>203</v>
      </c>
      <c r="AF41" s="7">
        <v>194</v>
      </c>
      <c r="AG41" s="7">
        <v>128</v>
      </c>
      <c r="AH41" s="7">
        <v>130</v>
      </c>
      <c r="AI41" s="7">
        <v>0</v>
      </c>
      <c r="AJ41" s="7">
        <v>27</v>
      </c>
      <c r="AK41" s="7">
        <v>7</v>
      </c>
      <c r="AL41" s="7">
        <v>6</v>
      </c>
      <c r="AM41" s="7">
        <v>6</v>
      </c>
      <c r="AN41" s="7">
        <v>4</v>
      </c>
      <c r="AO41" s="7">
        <v>4</v>
      </c>
      <c r="AP41" s="7">
        <v>0</v>
      </c>
      <c r="AQ41" s="7">
        <v>827</v>
      </c>
      <c r="AR41" s="7">
        <v>208</v>
      </c>
      <c r="AS41" s="7">
        <v>185</v>
      </c>
      <c r="AT41" s="7">
        <v>185</v>
      </c>
      <c r="AU41" s="7">
        <v>127</v>
      </c>
      <c r="AV41" s="7">
        <v>122</v>
      </c>
      <c r="AW41" s="7">
        <v>27</v>
      </c>
      <c r="AX41" s="7">
        <v>7</v>
      </c>
      <c r="AY41" s="7">
        <v>6</v>
      </c>
      <c r="AZ41" s="7">
        <v>6</v>
      </c>
      <c r="BA41" s="7">
        <v>4</v>
      </c>
      <c r="BB41" s="7">
        <v>4</v>
      </c>
      <c r="BC41" s="510">
        <v>792</v>
      </c>
      <c r="BD41" s="510">
        <v>209</v>
      </c>
      <c r="BE41" s="510">
        <v>189</v>
      </c>
      <c r="BF41" s="510">
        <v>177</v>
      </c>
      <c r="BG41" s="510">
        <v>124</v>
      </c>
      <c r="BH41" s="510">
        <v>93</v>
      </c>
      <c r="BI41" s="510">
        <v>0</v>
      </c>
      <c r="BJ41" s="510">
        <v>26</v>
      </c>
      <c r="BK41" s="510">
        <v>7</v>
      </c>
      <c r="BL41" s="510">
        <v>6</v>
      </c>
      <c r="BM41" s="510">
        <v>6</v>
      </c>
      <c r="BN41" s="510">
        <v>4</v>
      </c>
      <c r="BO41" s="510">
        <v>3</v>
      </c>
      <c r="BP41" s="510">
        <v>0</v>
      </c>
    </row>
    <row r="42" spans="1:68">
      <c r="A42" s="247">
        <v>3982</v>
      </c>
      <c r="B42" s="248" t="s">
        <v>2679</v>
      </c>
      <c r="C42" s="247" t="str">
        <f t="shared" si="0"/>
        <v/>
      </c>
      <c r="D42" s="248" t="s">
        <v>127</v>
      </c>
      <c r="E42" s="501">
        <v>7</v>
      </c>
      <c r="F42" s="248" t="s">
        <v>86</v>
      </c>
      <c r="G42" s="248" t="s">
        <v>127</v>
      </c>
      <c r="H42" s="248" t="s">
        <v>127</v>
      </c>
      <c r="I42" s="248" t="s">
        <v>127</v>
      </c>
      <c r="J42" s="248" t="s">
        <v>3555</v>
      </c>
      <c r="K42" s="248" t="s">
        <v>1667</v>
      </c>
      <c r="L42" s="248">
        <v>22598797</v>
      </c>
      <c r="M42" s="248">
        <v>22591022</v>
      </c>
      <c r="N42" s="248" t="s">
        <v>2718</v>
      </c>
      <c r="O42" s="248" t="s">
        <v>1970</v>
      </c>
      <c r="P42" s="248">
        <v>1519</v>
      </c>
      <c r="Q42" s="248">
        <v>352</v>
      </c>
      <c r="R42" s="248">
        <v>334</v>
      </c>
      <c r="S42" s="248">
        <v>333</v>
      </c>
      <c r="T42" s="248">
        <v>276</v>
      </c>
      <c r="U42" s="248">
        <v>224</v>
      </c>
      <c r="V42" s="248">
        <v>0</v>
      </c>
      <c r="W42" s="248">
        <v>53</v>
      </c>
      <c r="X42" s="248">
        <v>13</v>
      </c>
      <c r="Y42" s="248">
        <v>12</v>
      </c>
      <c r="Z42" s="248">
        <v>12</v>
      </c>
      <c r="AA42" s="248">
        <v>9</v>
      </c>
      <c r="AB42" s="248">
        <v>7</v>
      </c>
      <c r="AC42" s="248">
        <v>1524</v>
      </c>
      <c r="AD42" s="7">
        <v>341</v>
      </c>
      <c r="AE42" s="7">
        <v>338</v>
      </c>
      <c r="AF42" s="7">
        <v>319</v>
      </c>
      <c r="AG42" s="7">
        <v>267</v>
      </c>
      <c r="AH42" s="7">
        <v>259</v>
      </c>
      <c r="AI42" s="7">
        <v>0</v>
      </c>
      <c r="AJ42" s="7">
        <v>52</v>
      </c>
      <c r="AK42" s="7">
        <v>13</v>
      </c>
      <c r="AL42" s="7">
        <v>11</v>
      </c>
      <c r="AM42" s="7">
        <v>11</v>
      </c>
      <c r="AN42" s="7">
        <v>9</v>
      </c>
      <c r="AO42" s="7">
        <v>8</v>
      </c>
      <c r="AP42" s="7">
        <v>0</v>
      </c>
      <c r="AQ42" s="7">
        <v>1564</v>
      </c>
      <c r="AR42" s="7">
        <v>338</v>
      </c>
      <c r="AS42" s="7">
        <v>353</v>
      </c>
      <c r="AT42" s="7">
        <v>337</v>
      </c>
      <c r="AU42" s="7">
        <v>286</v>
      </c>
      <c r="AV42" s="7">
        <v>250</v>
      </c>
      <c r="AW42" s="7">
        <v>52</v>
      </c>
      <c r="AX42" s="7">
        <v>13</v>
      </c>
      <c r="AY42" s="7">
        <v>11</v>
      </c>
      <c r="AZ42" s="7">
        <v>11</v>
      </c>
      <c r="BA42" s="7">
        <v>9</v>
      </c>
      <c r="BB42" s="7">
        <v>8</v>
      </c>
      <c r="BC42" s="510">
        <v>1504</v>
      </c>
      <c r="BD42" s="510">
        <v>360</v>
      </c>
      <c r="BE42" s="510">
        <v>313</v>
      </c>
      <c r="BF42" s="510">
        <v>342</v>
      </c>
      <c r="BG42" s="510">
        <v>268</v>
      </c>
      <c r="BH42" s="510">
        <v>221</v>
      </c>
      <c r="BI42" s="510">
        <v>0</v>
      </c>
      <c r="BJ42" s="510">
        <v>52</v>
      </c>
      <c r="BK42" s="510">
        <v>13</v>
      </c>
      <c r="BL42" s="510">
        <v>11</v>
      </c>
      <c r="BM42" s="510">
        <v>11</v>
      </c>
      <c r="BN42" s="510">
        <v>9</v>
      </c>
      <c r="BO42" s="510">
        <v>8</v>
      </c>
      <c r="BP42" s="510">
        <v>0</v>
      </c>
    </row>
    <row r="43" spans="1:68">
      <c r="A43" s="247">
        <v>3983</v>
      </c>
      <c r="B43" s="248" t="s">
        <v>2680</v>
      </c>
      <c r="C43" s="247" t="str">
        <f t="shared" si="0"/>
        <v/>
      </c>
      <c r="D43" s="248" t="s">
        <v>127</v>
      </c>
      <c r="E43" s="501">
        <v>7</v>
      </c>
      <c r="F43" s="248" t="s">
        <v>86</v>
      </c>
      <c r="G43" s="248" t="s">
        <v>127</v>
      </c>
      <c r="H43" s="248" t="s">
        <v>127</v>
      </c>
      <c r="I43" s="248" t="s">
        <v>132</v>
      </c>
      <c r="J43" s="248" t="s">
        <v>3555</v>
      </c>
      <c r="K43" s="248" t="s">
        <v>1667</v>
      </c>
      <c r="L43" s="248">
        <v>22509947</v>
      </c>
      <c r="M43" s="248">
        <v>22594462</v>
      </c>
      <c r="N43" s="248" t="s">
        <v>1810</v>
      </c>
      <c r="O43" s="248" t="s">
        <v>3267</v>
      </c>
      <c r="P43" s="248">
        <v>1121</v>
      </c>
      <c r="Q43" s="248">
        <v>289</v>
      </c>
      <c r="R43" s="248">
        <v>237</v>
      </c>
      <c r="S43" s="248">
        <v>226</v>
      </c>
      <c r="T43" s="248">
        <v>214</v>
      </c>
      <c r="U43" s="248">
        <v>155</v>
      </c>
      <c r="V43" s="248">
        <v>0</v>
      </c>
      <c r="W43" s="248">
        <v>33</v>
      </c>
      <c r="X43" s="248">
        <v>8</v>
      </c>
      <c r="Y43" s="248">
        <v>7</v>
      </c>
      <c r="Z43" s="248">
        <v>7</v>
      </c>
      <c r="AA43" s="248">
        <v>6</v>
      </c>
      <c r="AB43" s="248">
        <v>5</v>
      </c>
      <c r="AC43" s="248">
        <v>1099</v>
      </c>
      <c r="AD43" s="7">
        <v>234</v>
      </c>
      <c r="AE43" s="7">
        <v>251</v>
      </c>
      <c r="AF43" s="7">
        <v>234</v>
      </c>
      <c r="AG43" s="7">
        <v>178</v>
      </c>
      <c r="AH43" s="7">
        <v>202</v>
      </c>
      <c r="AI43" s="7">
        <v>0</v>
      </c>
      <c r="AJ43" s="7">
        <v>33</v>
      </c>
      <c r="AK43" s="7">
        <v>8</v>
      </c>
      <c r="AL43" s="7">
        <v>7</v>
      </c>
      <c r="AM43" s="7">
        <v>7</v>
      </c>
      <c r="AN43" s="7">
        <v>6</v>
      </c>
      <c r="AO43" s="7">
        <v>5</v>
      </c>
      <c r="AP43" s="7">
        <v>0</v>
      </c>
      <c r="AQ43" s="7">
        <v>1095</v>
      </c>
      <c r="AR43" s="7">
        <v>258</v>
      </c>
      <c r="AS43" s="7">
        <v>240</v>
      </c>
      <c r="AT43" s="7">
        <v>227</v>
      </c>
      <c r="AU43" s="7">
        <v>197</v>
      </c>
      <c r="AV43" s="7">
        <v>173</v>
      </c>
      <c r="AW43" s="7">
        <v>33</v>
      </c>
      <c r="AX43" s="7">
        <v>8</v>
      </c>
      <c r="AY43" s="7">
        <v>7</v>
      </c>
      <c r="AZ43" s="7">
        <v>7</v>
      </c>
      <c r="BA43" s="7">
        <v>6</v>
      </c>
      <c r="BB43" s="7">
        <v>5</v>
      </c>
      <c r="BC43" s="510">
        <v>1037</v>
      </c>
      <c r="BD43" s="510">
        <v>207</v>
      </c>
      <c r="BE43" s="510">
        <v>236</v>
      </c>
      <c r="BF43" s="510">
        <v>211</v>
      </c>
      <c r="BG43" s="510">
        <v>208</v>
      </c>
      <c r="BH43" s="510">
        <v>175</v>
      </c>
      <c r="BI43" s="510">
        <v>0</v>
      </c>
      <c r="BJ43" s="510">
        <v>33</v>
      </c>
      <c r="BK43" s="510">
        <v>7</v>
      </c>
      <c r="BL43" s="510">
        <v>7</v>
      </c>
      <c r="BM43" s="510">
        <v>7</v>
      </c>
      <c r="BN43" s="510">
        <v>6</v>
      </c>
      <c r="BO43" s="510">
        <v>6</v>
      </c>
      <c r="BP43" s="510">
        <v>0</v>
      </c>
    </row>
    <row r="44" spans="1:68">
      <c r="A44" s="247">
        <v>3984</v>
      </c>
      <c r="B44" s="248" t="s">
        <v>2682</v>
      </c>
      <c r="C44" s="247" t="str">
        <f t="shared" si="0"/>
        <v/>
      </c>
      <c r="D44" s="248" t="s">
        <v>127</v>
      </c>
      <c r="E44" s="501">
        <v>1</v>
      </c>
      <c r="F44" s="248" t="s">
        <v>86</v>
      </c>
      <c r="G44" s="248" t="s">
        <v>127</v>
      </c>
      <c r="H44" s="248" t="s">
        <v>127</v>
      </c>
      <c r="I44" s="248" t="s">
        <v>127</v>
      </c>
      <c r="J44" s="248" t="s">
        <v>3556</v>
      </c>
      <c r="K44" s="248" t="s">
        <v>1667</v>
      </c>
      <c r="L44" s="248">
        <v>40002022</v>
      </c>
      <c r="M44" s="248">
        <v>22508022</v>
      </c>
      <c r="N44" s="248" t="s">
        <v>1971</v>
      </c>
      <c r="O44" s="248" t="s">
        <v>1972</v>
      </c>
      <c r="P44" s="248">
        <v>659</v>
      </c>
      <c r="Q44" s="248">
        <v>175</v>
      </c>
      <c r="R44" s="248">
        <v>162</v>
      </c>
      <c r="S44" s="248">
        <v>145</v>
      </c>
      <c r="T44" s="248">
        <v>83</v>
      </c>
      <c r="U44" s="248">
        <v>94</v>
      </c>
      <c r="V44" s="248">
        <v>0</v>
      </c>
      <c r="W44" s="248">
        <v>22</v>
      </c>
      <c r="X44" s="248">
        <v>6</v>
      </c>
      <c r="Y44" s="248">
        <v>5</v>
      </c>
      <c r="Z44" s="248">
        <v>5</v>
      </c>
      <c r="AA44" s="248">
        <v>3</v>
      </c>
      <c r="AB44" s="248">
        <v>3</v>
      </c>
      <c r="AC44" s="248">
        <v>688</v>
      </c>
      <c r="AD44" s="7">
        <v>176</v>
      </c>
      <c r="AE44" s="7">
        <v>161</v>
      </c>
      <c r="AF44" s="7">
        <v>154</v>
      </c>
      <c r="AG44" s="7">
        <v>114</v>
      </c>
      <c r="AH44" s="7">
        <v>83</v>
      </c>
      <c r="AI44" s="7">
        <v>0</v>
      </c>
      <c r="AJ44" s="7">
        <v>22</v>
      </c>
      <c r="AK44" s="7">
        <v>6</v>
      </c>
      <c r="AL44" s="7">
        <v>5</v>
      </c>
      <c r="AM44" s="7">
        <v>4</v>
      </c>
      <c r="AN44" s="7">
        <v>4</v>
      </c>
      <c r="AO44" s="7">
        <v>3</v>
      </c>
      <c r="AP44" s="7">
        <v>0</v>
      </c>
      <c r="AQ44" s="7">
        <v>720</v>
      </c>
      <c r="AR44" s="7">
        <v>184</v>
      </c>
      <c r="AS44" s="7">
        <v>160</v>
      </c>
      <c r="AT44" s="7">
        <v>150</v>
      </c>
      <c r="AU44" s="7">
        <v>113</v>
      </c>
      <c r="AV44" s="7">
        <v>113</v>
      </c>
      <c r="AW44" s="7">
        <v>22</v>
      </c>
      <c r="AX44" s="7">
        <v>6</v>
      </c>
      <c r="AY44" s="7">
        <v>5</v>
      </c>
      <c r="AZ44" s="7">
        <v>4</v>
      </c>
      <c r="BA44" s="7">
        <v>4</v>
      </c>
      <c r="BB44" s="7">
        <v>3</v>
      </c>
      <c r="BC44" s="510">
        <v>728</v>
      </c>
      <c r="BD44" s="510">
        <v>178</v>
      </c>
      <c r="BE44" s="510">
        <v>171</v>
      </c>
      <c r="BF44" s="510">
        <v>155</v>
      </c>
      <c r="BG44" s="510">
        <v>119</v>
      </c>
      <c r="BH44" s="510">
        <v>105</v>
      </c>
      <c r="BI44" s="510">
        <v>0</v>
      </c>
      <c r="BJ44" s="510">
        <v>24</v>
      </c>
      <c r="BK44" s="510">
        <v>6</v>
      </c>
      <c r="BL44" s="510">
        <v>5</v>
      </c>
      <c r="BM44" s="510">
        <v>5</v>
      </c>
      <c r="BN44" s="510">
        <v>4</v>
      </c>
      <c r="BO44" s="510">
        <v>4</v>
      </c>
      <c r="BP44" s="510">
        <v>0</v>
      </c>
    </row>
    <row r="45" spans="1:68">
      <c r="A45" s="247">
        <v>3985</v>
      </c>
      <c r="B45" s="248" t="s">
        <v>1901</v>
      </c>
      <c r="C45" s="247" t="str">
        <f t="shared" si="0"/>
        <v/>
      </c>
      <c r="D45" s="412" t="s">
        <v>127</v>
      </c>
      <c r="E45" s="453">
        <v>2</v>
      </c>
      <c r="F45" s="412" t="s">
        <v>86</v>
      </c>
      <c r="G45" s="412" t="s">
        <v>127</v>
      </c>
      <c r="H45" s="412" t="s">
        <v>129</v>
      </c>
      <c r="I45" s="412" t="s">
        <v>129</v>
      </c>
      <c r="J45" s="248" t="s">
        <v>3555</v>
      </c>
      <c r="K45" s="248" t="s">
        <v>1667</v>
      </c>
      <c r="L45" s="412">
        <v>22703443</v>
      </c>
      <c r="M45" s="412">
        <v>22703743</v>
      </c>
      <c r="N45" s="412" t="s">
        <v>2683</v>
      </c>
      <c r="O45" s="248" t="s">
        <v>1973</v>
      </c>
      <c r="P45" s="412">
        <v>1378</v>
      </c>
      <c r="Q45" s="412">
        <v>528</v>
      </c>
      <c r="R45" s="412">
        <v>251</v>
      </c>
      <c r="S45" s="412">
        <v>225</v>
      </c>
      <c r="T45" s="412">
        <v>262</v>
      </c>
      <c r="U45" s="412">
        <v>112</v>
      </c>
      <c r="V45" s="412">
        <v>0</v>
      </c>
      <c r="W45" s="412">
        <v>46</v>
      </c>
      <c r="X45" s="248">
        <v>18</v>
      </c>
      <c r="Y45" s="412">
        <v>9</v>
      </c>
      <c r="Z45" s="412">
        <v>7</v>
      </c>
      <c r="AA45" s="412">
        <v>8</v>
      </c>
      <c r="AB45" s="412">
        <v>4</v>
      </c>
      <c r="AC45" s="412">
        <v>1483</v>
      </c>
      <c r="AD45" s="7">
        <v>360</v>
      </c>
      <c r="AE45" s="7">
        <v>441</v>
      </c>
      <c r="AF45" s="7">
        <v>253</v>
      </c>
      <c r="AG45" s="7">
        <v>191</v>
      </c>
      <c r="AH45" s="7">
        <v>238</v>
      </c>
      <c r="AI45" s="7">
        <v>0</v>
      </c>
      <c r="AJ45" s="7">
        <v>49</v>
      </c>
      <c r="AK45" s="7">
        <v>12</v>
      </c>
      <c r="AL45" s="7">
        <v>15</v>
      </c>
      <c r="AM45" s="7">
        <v>8</v>
      </c>
      <c r="AN45" s="7">
        <v>6</v>
      </c>
      <c r="AO45" s="7">
        <v>8</v>
      </c>
      <c r="AP45" s="7">
        <v>0</v>
      </c>
      <c r="AQ45" s="7">
        <v>1459</v>
      </c>
      <c r="AR45" s="7">
        <v>323</v>
      </c>
      <c r="AS45" s="7">
        <v>366</v>
      </c>
      <c r="AT45" s="7">
        <v>357</v>
      </c>
      <c r="AU45" s="7">
        <v>225</v>
      </c>
      <c r="AV45" s="7">
        <v>188</v>
      </c>
      <c r="AW45" s="7">
        <v>48</v>
      </c>
      <c r="AX45" s="7">
        <v>11</v>
      </c>
      <c r="AY45" s="7">
        <v>12</v>
      </c>
      <c r="AZ45" s="7">
        <v>12</v>
      </c>
      <c r="BA45" s="7">
        <v>7</v>
      </c>
      <c r="BB45" s="7">
        <v>6</v>
      </c>
      <c r="BC45" s="510">
        <v>1352</v>
      </c>
      <c r="BD45" s="510">
        <v>307</v>
      </c>
      <c r="BE45" s="510">
        <v>284</v>
      </c>
      <c r="BF45" s="510">
        <v>338</v>
      </c>
      <c r="BG45" s="510">
        <v>261</v>
      </c>
      <c r="BH45" s="510">
        <v>162</v>
      </c>
      <c r="BI45" s="510">
        <v>0</v>
      </c>
      <c r="BJ45" s="510">
        <v>43</v>
      </c>
      <c r="BK45" s="510">
        <v>10</v>
      </c>
      <c r="BL45" s="510">
        <v>9</v>
      </c>
      <c r="BM45" s="510">
        <v>11</v>
      </c>
      <c r="BN45" s="510">
        <v>8</v>
      </c>
      <c r="BO45" s="510">
        <v>5</v>
      </c>
      <c r="BP45" s="510">
        <v>0</v>
      </c>
    </row>
    <row r="46" spans="1:68">
      <c r="A46" s="247">
        <v>3986</v>
      </c>
      <c r="B46" s="248" t="s">
        <v>2684</v>
      </c>
      <c r="C46" s="247" t="str">
        <f t="shared" si="0"/>
        <v/>
      </c>
      <c r="D46" s="248" t="s">
        <v>1322</v>
      </c>
      <c r="E46" s="501">
        <v>1</v>
      </c>
      <c r="F46" s="248" t="s">
        <v>86</v>
      </c>
      <c r="G46" s="248" t="s">
        <v>86</v>
      </c>
      <c r="H46" s="248" t="s">
        <v>125</v>
      </c>
      <c r="I46" s="248" t="s">
        <v>126</v>
      </c>
      <c r="J46" s="248" t="s">
        <v>3555</v>
      </c>
      <c r="K46" s="248" t="s">
        <v>1667</v>
      </c>
      <c r="L46" s="248">
        <v>22262372</v>
      </c>
      <c r="M46" s="248">
        <v>22262048</v>
      </c>
      <c r="N46" s="248" t="s">
        <v>3422</v>
      </c>
      <c r="O46" s="248" t="s">
        <v>1974</v>
      </c>
      <c r="P46" s="248">
        <v>1072</v>
      </c>
      <c r="Q46" s="248">
        <v>318</v>
      </c>
      <c r="R46" s="248">
        <v>233</v>
      </c>
      <c r="S46" s="248">
        <v>197</v>
      </c>
      <c r="T46" s="248">
        <v>223</v>
      </c>
      <c r="U46" s="248">
        <v>101</v>
      </c>
      <c r="V46" s="248">
        <v>0</v>
      </c>
      <c r="W46" s="248">
        <v>36</v>
      </c>
      <c r="X46" s="248">
        <v>11</v>
      </c>
      <c r="Y46" s="248">
        <v>7</v>
      </c>
      <c r="Z46" s="248">
        <v>7</v>
      </c>
      <c r="AA46" s="248">
        <v>7</v>
      </c>
      <c r="AB46" s="248">
        <v>4</v>
      </c>
      <c r="AC46" s="248">
        <v>1118</v>
      </c>
      <c r="AD46" s="7">
        <v>259</v>
      </c>
      <c r="AE46" s="7">
        <v>275</v>
      </c>
      <c r="AF46" s="7">
        <v>204</v>
      </c>
      <c r="AG46" s="7">
        <v>160</v>
      </c>
      <c r="AH46" s="7">
        <v>220</v>
      </c>
      <c r="AI46" s="7">
        <v>0</v>
      </c>
      <c r="AJ46" s="7">
        <v>36</v>
      </c>
      <c r="AK46" s="7">
        <v>10</v>
      </c>
      <c r="AL46" s="7">
        <v>8</v>
      </c>
      <c r="AM46" s="7">
        <v>6</v>
      </c>
      <c r="AN46" s="7">
        <v>5</v>
      </c>
      <c r="AO46" s="7">
        <v>7</v>
      </c>
      <c r="AP46" s="7">
        <v>0</v>
      </c>
      <c r="AQ46" s="7">
        <v>1102</v>
      </c>
      <c r="AR46" s="7">
        <v>294</v>
      </c>
      <c r="AS46" s="7">
        <v>243</v>
      </c>
      <c r="AT46" s="7">
        <v>247</v>
      </c>
      <c r="AU46" s="7">
        <v>167</v>
      </c>
      <c r="AV46" s="7">
        <v>151</v>
      </c>
      <c r="AW46" s="7">
        <v>36</v>
      </c>
      <c r="AX46" s="7">
        <v>10</v>
      </c>
      <c r="AY46" s="7">
        <v>8</v>
      </c>
      <c r="AZ46" s="7">
        <v>7</v>
      </c>
      <c r="BA46" s="7">
        <v>6</v>
      </c>
      <c r="BB46" s="7">
        <v>5</v>
      </c>
      <c r="BC46" s="510">
        <v>976</v>
      </c>
      <c r="BD46" s="510">
        <v>290</v>
      </c>
      <c r="BE46" s="510">
        <v>207</v>
      </c>
      <c r="BF46" s="510">
        <v>189</v>
      </c>
      <c r="BG46" s="510">
        <v>183</v>
      </c>
      <c r="BH46" s="510">
        <v>107</v>
      </c>
      <c r="BI46" s="510">
        <v>0</v>
      </c>
      <c r="BJ46" s="510">
        <v>36</v>
      </c>
      <c r="BK46" s="510">
        <v>10</v>
      </c>
      <c r="BL46" s="510">
        <v>8</v>
      </c>
      <c r="BM46" s="510">
        <v>7</v>
      </c>
      <c r="BN46" s="510">
        <v>6</v>
      </c>
      <c r="BO46" s="510">
        <v>5</v>
      </c>
      <c r="BP46" s="510">
        <v>0</v>
      </c>
    </row>
    <row r="47" spans="1:68">
      <c r="A47" s="247">
        <v>3988</v>
      </c>
      <c r="B47" s="248" t="s">
        <v>133</v>
      </c>
      <c r="C47" s="247" t="str">
        <f t="shared" si="0"/>
        <v/>
      </c>
      <c r="D47" s="412" t="s">
        <v>127</v>
      </c>
      <c r="E47" s="453">
        <v>1</v>
      </c>
      <c r="F47" s="412" t="s">
        <v>86</v>
      </c>
      <c r="G47" s="412" t="s">
        <v>127</v>
      </c>
      <c r="H47" s="412" t="s">
        <v>130</v>
      </c>
      <c r="I47" s="412" t="s">
        <v>130</v>
      </c>
      <c r="J47" s="248" t="s">
        <v>3555</v>
      </c>
      <c r="K47" s="248" t="s">
        <v>1667</v>
      </c>
      <c r="L47" s="412">
        <v>22767828</v>
      </c>
      <c r="M47" s="412">
        <v>22767828</v>
      </c>
      <c r="N47" s="412" t="s">
        <v>3220</v>
      </c>
      <c r="O47" s="248" t="s">
        <v>1975</v>
      </c>
      <c r="P47" s="412">
        <v>1274</v>
      </c>
      <c r="Q47" s="412">
        <v>291</v>
      </c>
      <c r="R47" s="412">
        <v>244</v>
      </c>
      <c r="S47" s="412">
        <v>241</v>
      </c>
      <c r="T47" s="412">
        <v>258</v>
      </c>
      <c r="U47" s="412">
        <v>240</v>
      </c>
      <c r="V47" s="412">
        <v>0</v>
      </c>
      <c r="W47" s="412">
        <v>44</v>
      </c>
      <c r="X47" s="248">
        <v>9</v>
      </c>
      <c r="Y47" s="412">
        <v>8</v>
      </c>
      <c r="Z47" s="412">
        <v>11</v>
      </c>
      <c r="AA47" s="412">
        <v>8</v>
      </c>
      <c r="AB47" s="412">
        <v>8</v>
      </c>
      <c r="AC47" s="412">
        <v>1298</v>
      </c>
      <c r="AD47" s="7">
        <v>265</v>
      </c>
      <c r="AE47" s="7">
        <v>287</v>
      </c>
      <c r="AF47" s="7">
        <v>238</v>
      </c>
      <c r="AG47" s="7">
        <v>250</v>
      </c>
      <c r="AH47" s="7">
        <v>258</v>
      </c>
      <c r="AI47" s="7">
        <v>0</v>
      </c>
      <c r="AJ47" s="7">
        <v>44</v>
      </c>
      <c r="AK47" s="7">
        <v>10</v>
      </c>
      <c r="AL47" s="7">
        <v>10</v>
      </c>
      <c r="AM47" s="7">
        <v>8</v>
      </c>
      <c r="AN47" s="7">
        <v>8</v>
      </c>
      <c r="AO47" s="7">
        <v>8</v>
      </c>
      <c r="AP47" s="7">
        <v>0</v>
      </c>
      <c r="AQ47" s="7">
        <v>1350</v>
      </c>
      <c r="AR47" s="7">
        <v>333</v>
      </c>
      <c r="AS47" s="7">
        <v>252</v>
      </c>
      <c r="AT47" s="7">
        <v>292</v>
      </c>
      <c r="AU47" s="7">
        <v>230</v>
      </c>
      <c r="AV47" s="7">
        <v>243</v>
      </c>
      <c r="AW47" s="7">
        <v>44</v>
      </c>
      <c r="AX47" s="7">
        <v>11</v>
      </c>
      <c r="AY47" s="7">
        <v>8</v>
      </c>
      <c r="AZ47" s="7">
        <v>9</v>
      </c>
      <c r="BA47" s="7">
        <v>8</v>
      </c>
      <c r="BB47" s="7">
        <v>8</v>
      </c>
      <c r="BC47" s="510">
        <v>1328</v>
      </c>
      <c r="BD47" s="510">
        <v>335</v>
      </c>
      <c r="BE47" s="510">
        <v>278</v>
      </c>
      <c r="BF47" s="510">
        <v>240</v>
      </c>
      <c r="BG47" s="510">
        <v>286</v>
      </c>
      <c r="BH47" s="510">
        <v>189</v>
      </c>
      <c r="BI47" s="510">
        <v>0</v>
      </c>
      <c r="BJ47" s="510">
        <v>44</v>
      </c>
      <c r="BK47" s="510">
        <v>11</v>
      </c>
      <c r="BL47" s="510">
        <v>9</v>
      </c>
      <c r="BM47" s="510">
        <v>8</v>
      </c>
      <c r="BN47" s="510">
        <v>9</v>
      </c>
      <c r="BO47" s="510">
        <v>7</v>
      </c>
      <c r="BP47" s="510">
        <v>0</v>
      </c>
    </row>
    <row r="48" spans="1:68">
      <c r="A48" s="247">
        <v>3989</v>
      </c>
      <c r="B48" s="248" t="s">
        <v>1514</v>
      </c>
      <c r="C48" s="247" t="str">
        <f t="shared" si="0"/>
        <v/>
      </c>
      <c r="D48" s="248" t="s">
        <v>127</v>
      </c>
      <c r="E48" s="501">
        <v>3</v>
      </c>
      <c r="F48" s="248" t="s">
        <v>86</v>
      </c>
      <c r="G48" s="248" t="s">
        <v>150</v>
      </c>
      <c r="H48" s="248" t="s">
        <v>150</v>
      </c>
      <c r="I48" s="248" t="s">
        <v>151</v>
      </c>
      <c r="J48" s="248" t="s">
        <v>3555</v>
      </c>
      <c r="K48" s="248" t="s">
        <v>1667</v>
      </c>
      <c r="L48" s="248">
        <v>22303375</v>
      </c>
      <c r="M48" s="248">
        <v>22303375</v>
      </c>
      <c r="N48" s="248" t="s">
        <v>1145</v>
      </c>
      <c r="O48" s="248" t="s">
        <v>1976</v>
      </c>
      <c r="P48" s="248">
        <v>1657</v>
      </c>
      <c r="Q48" s="248">
        <v>474</v>
      </c>
      <c r="R48" s="248">
        <v>383</v>
      </c>
      <c r="S48" s="248">
        <v>369</v>
      </c>
      <c r="T48" s="248">
        <v>228</v>
      </c>
      <c r="U48" s="248">
        <v>203</v>
      </c>
      <c r="V48" s="248">
        <v>0</v>
      </c>
      <c r="W48" s="248">
        <v>52</v>
      </c>
      <c r="X48" s="248">
        <v>16</v>
      </c>
      <c r="Y48" s="248">
        <v>11</v>
      </c>
      <c r="Z48" s="248">
        <v>11</v>
      </c>
      <c r="AA48" s="248">
        <v>7</v>
      </c>
      <c r="AB48" s="248">
        <v>7</v>
      </c>
      <c r="AC48" s="248">
        <v>1750</v>
      </c>
      <c r="AD48" s="7">
        <v>464</v>
      </c>
      <c r="AE48" s="7">
        <v>423</v>
      </c>
      <c r="AF48" s="7">
        <v>368</v>
      </c>
      <c r="AG48" s="7">
        <v>287</v>
      </c>
      <c r="AH48" s="7">
        <v>208</v>
      </c>
      <c r="AI48" s="7">
        <v>0</v>
      </c>
      <c r="AJ48" s="7">
        <v>57</v>
      </c>
      <c r="AK48" s="7">
        <v>14</v>
      </c>
      <c r="AL48" s="7">
        <v>15</v>
      </c>
      <c r="AM48" s="7">
        <v>12</v>
      </c>
      <c r="AN48" s="7">
        <v>9</v>
      </c>
      <c r="AO48" s="7">
        <v>7</v>
      </c>
      <c r="AP48" s="7">
        <v>0</v>
      </c>
      <c r="AQ48" s="7">
        <v>1758</v>
      </c>
      <c r="AR48" s="7">
        <v>433</v>
      </c>
      <c r="AS48" s="7">
        <v>432</v>
      </c>
      <c r="AT48" s="7">
        <v>385</v>
      </c>
      <c r="AU48" s="7">
        <v>233</v>
      </c>
      <c r="AV48" s="7">
        <v>275</v>
      </c>
      <c r="AW48" s="7">
        <v>57</v>
      </c>
      <c r="AX48" s="7">
        <v>15</v>
      </c>
      <c r="AY48" s="7">
        <v>14</v>
      </c>
      <c r="AZ48" s="7">
        <v>12</v>
      </c>
      <c r="BA48" s="7">
        <v>7</v>
      </c>
      <c r="BB48" s="7">
        <v>9</v>
      </c>
      <c r="BC48" s="510">
        <v>1714</v>
      </c>
      <c r="BD48" s="510">
        <v>453</v>
      </c>
      <c r="BE48" s="510">
        <v>386</v>
      </c>
      <c r="BF48" s="510">
        <v>440</v>
      </c>
      <c r="BG48" s="510">
        <v>265</v>
      </c>
      <c r="BH48" s="510">
        <v>170</v>
      </c>
      <c r="BI48" s="510">
        <v>0</v>
      </c>
      <c r="BJ48" s="510">
        <v>57</v>
      </c>
      <c r="BK48" s="510">
        <v>15</v>
      </c>
      <c r="BL48" s="510">
        <v>13</v>
      </c>
      <c r="BM48" s="510">
        <v>14</v>
      </c>
      <c r="BN48" s="510">
        <v>8</v>
      </c>
      <c r="BO48" s="510">
        <v>7</v>
      </c>
      <c r="BP48" s="510">
        <v>0</v>
      </c>
    </row>
    <row r="49" spans="1:68">
      <c r="A49" s="247">
        <v>3990</v>
      </c>
      <c r="B49" s="248" t="s">
        <v>1372</v>
      </c>
      <c r="C49" s="247" t="str">
        <f t="shared" si="0"/>
        <v/>
      </c>
      <c r="D49" s="248" t="s">
        <v>127</v>
      </c>
      <c r="E49" s="501">
        <v>4</v>
      </c>
      <c r="F49" s="248" t="s">
        <v>86</v>
      </c>
      <c r="G49" s="248" t="s">
        <v>127</v>
      </c>
      <c r="H49" s="248" t="s">
        <v>465</v>
      </c>
      <c r="I49" s="248" t="s">
        <v>465</v>
      </c>
      <c r="J49" s="248" t="s">
        <v>3555</v>
      </c>
      <c r="K49" s="248" t="s">
        <v>1667</v>
      </c>
      <c r="L49" s="248">
        <v>25440166</v>
      </c>
      <c r="M49" s="248">
        <v>25440166</v>
      </c>
      <c r="N49" s="248" t="s">
        <v>1674</v>
      </c>
      <c r="O49" s="248" t="s">
        <v>1977</v>
      </c>
      <c r="P49" s="248">
        <v>230</v>
      </c>
      <c r="Q49" s="248">
        <v>60</v>
      </c>
      <c r="R49" s="248">
        <v>37</v>
      </c>
      <c r="S49" s="248">
        <v>45</v>
      </c>
      <c r="T49" s="248">
        <v>45</v>
      </c>
      <c r="U49" s="248">
        <v>43</v>
      </c>
      <c r="V49" s="248">
        <v>0</v>
      </c>
      <c r="W49" s="248">
        <v>9</v>
      </c>
      <c r="X49" s="248">
        <v>2</v>
      </c>
      <c r="Y49" s="248">
        <v>1</v>
      </c>
      <c r="Z49" s="248">
        <v>2</v>
      </c>
      <c r="AA49" s="248">
        <v>2</v>
      </c>
      <c r="AB49" s="248">
        <v>2</v>
      </c>
      <c r="AC49" s="248">
        <v>224</v>
      </c>
      <c r="AD49" s="7">
        <v>59</v>
      </c>
      <c r="AE49" s="7">
        <v>54</v>
      </c>
      <c r="AF49" s="7">
        <v>35</v>
      </c>
      <c r="AG49" s="7">
        <v>36</v>
      </c>
      <c r="AH49" s="7">
        <v>40</v>
      </c>
      <c r="AI49" s="7">
        <v>0</v>
      </c>
      <c r="AJ49" s="7">
        <v>9</v>
      </c>
      <c r="AK49" s="7">
        <v>2</v>
      </c>
      <c r="AL49" s="7">
        <v>2</v>
      </c>
      <c r="AM49" s="7">
        <v>1</v>
      </c>
      <c r="AN49" s="7">
        <v>2</v>
      </c>
      <c r="AO49" s="7">
        <v>2</v>
      </c>
      <c r="AP49" s="7">
        <v>0</v>
      </c>
      <c r="AQ49" s="7">
        <v>219</v>
      </c>
      <c r="AR49" s="7">
        <v>47</v>
      </c>
      <c r="AS49" s="7">
        <v>56</v>
      </c>
      <c r="AT49" s="7">
        <v>51</v>
      </c>
      <c r="AU49" s="7">
        <v>30</v>
      </c>
      <c r="AV49" s="7">
        <v>35</v>
      </c>
      <c r="AW49" s="7">
        <v>10</v>
      </c>
      <c r="AX49" s="7">
        <v>2</v>
      </c>
      <c r="AY49" s="7">
        <v>2</v>
      </c>
      <c r="AZ49" s="7">
        <v>2</v>
      </c>
      <c r="BA49" s="7">
        <v>2</v>
      </c>
      <c r="BB49" s="7">
        <v>2</v>
      </c>
      <c r="BC49" s="510">
        <v>220</v>
      </c>
      <c r="BD49" s="510">
        <v>51</v>
      </c>
      <c r="BE49" s="510">
        <v>45</v>
      </c>
      <c r="BF49" s="510">
        <v>57</v>
      </c>
      <c r="BG49" s="510">
        <v>46</v>
      </c>
      <c r="BH49" s="510">
        <v>21</v>
      </c>
      <c r="BI49" s="510">
        <v>0</v>
      </c>
      <c r="BJ49" s="510">
        <v>9</v>
      </c>
      <c r="BK49" s="510">
        <v>2</v>
      </c>
      <c r="BL49" s="510">
        <v>2</v>
      </c>
      <c r="BM49" s="510">
        <v>2</v>
      </c>
      <c r="BN49" s="510">
        <v>2</v>
      </c>
      <c r="BO49" s="510">
        <v>1</v>
      </c>
      <c r="BP49" s="510">
        <v>0</v>
      </c>
    </row>
    <row r="50" spans="1:68">
      <c r="A50" s="247">
        <v>3991</v>
      </c>
      <c r="B50" s="248" t="s">
        <v>2685</v>
      </c>
      <c r="C50" s="247" t="str">
        <f t="shared" si="0"/>
        <v/>
      </c>
      <c r="D50" s="412" t="s">
        <v>127</v>
      </c>
      <c r="E50" s="453">
        <v>3</v>
      </c>
      <c r="F50" s="412" t="s">
        <v>86</v>
      </c>
      <c r="G50" s="412" t="s">
        <v>150</v>
      </c>
      <c r="H50" s="412" t="s">
        <v>152</v>
      </c>
      <c r="I50" s="412" t="s">
        <v>152</v>
      </c>
      <c r="J50" s="248" t="s">
        <v>3555</v>
      </c>
      <c r="K50" s="248" t="s">
        <v>1667</v>
      </c>
      <c r="L50" s="412">
        <v>25400315</v>
      </c>
      <c r="M50" s="412">
        <v>25401212</v>
      </c>
      <c r="N50" s="412" t="s">
        <v>1675</v>
      </c>
      <c r="O50" s="248" t="s">
        <v>1978</v>
      </c>
      <c r="P50" s="412">
        <v>537</v>
      </c>
      <c r="Q50" s="412">
        <v>110</v>
      </c>
      <c r="R50" s="412">
        <v>90</v>
      </c>
      <c r="S50" s="412">
        <v>131</v>
      </c>
      <c r="T50" s="412">
        <v>97</v>
      </c>
      <c r="U50" s="412">
        <v>109</v>
      </c>
      <c r="V50" s="412">
        <v>0</v>
      </c>
      <c r="W50" s="412">
        <v>25</v>
      </c>
      <c r="X50" s="248">
        <v>5</v>
      </c>
      <c r="Y50" s="412">
        <v>5</v>
      </c>
      <c r="Z50" s="412">
        <v>5</v>
      </c>
      <c r="AA50" s="412">
        <v>5</v>
      </c>
      <c r="AB50" s="412">
        <v>5</v>
      </c>
      <c r="AC50" s="412">
        <v>533</v>
      </c>
      <c r="AD50" s="7">
        <v>96</v>
      </c>
      <c r="AE50" s="7">
        <v>90</v>
      </c>
      <c r="AF50" s="7">
        <v>110</v>
      </c>
      <c r="AG50" s="7">
        <v>124</v>
      </c>
      <c r="AH50" s="7">
        <v>113</v>
      </c>
      <c r="AI50" s="7">
        <v>0</v>
      </c>
      <c r="AJ50" s="7">
        <v>25</v>
      </c>
      <c r="AK50" s="7">
        <v>5</v>
      </c>
      <c r="AL50" s="7">
        <v>5</v>
      </c>
      <c r="AM50" s="7">
        <v>5</v>
      </c>
      <c r="AN50" s="7">
        <v>5</v>
      </c>
      <c r="AO50" s="7">
        <v>5</v>
      </c>
      <c r="AP50" s="7">
        <v>0</v>
      </c>
      <c r="AQ50" s="7">
        <v>507</v>
      </c>
      <c r="AR50" s="7">
        <v>120</v>
      </c>
      <c r="AS50" s="7">
        <v>92</v>
      </c>
      <c r="AT50" s="7">
        <v>91</v>
      </c>
      <c r="AU50" s="7">
        <v>100</v>
      </c>
      <c r="AV50" s="7">
        <v>104</v>
      </c>
      <c r="AW50" s="7">
        <v>23</v>
      </c>
      <c r="AX50" s="7">
        <v>6</v>
      </c>
      <c r="AY50" s="7">
        <v>4</v>
      </c>
      <c r="AZ50" s="7">
        <v>4</v>
      </c>
      <c r="BA50" s="7">
        <v>4</v>
      </c>
      <c r="BB50" s="7">
        <v>5</v>
      </c>
      <c r="BC50" s="510">
        <v>539</v>
      </c>
      <c r="BD50" s="510">
        <v>104</v>
      </c>
      <c r="BE50" s="510">
        <v>138</v>
      </c>
      <c r="BF50" s="510">
        <v>86</v>
      </c>
      <c r="BG50" s="510">
        <v>117</v>
      </c>
      <c r="BH50" s="510">
        <v>94</v>
      </c>
      <c r="BI50" s="510">
        <v>0</v>
      </c>
      <c r="BJ50" s="510">
        <v>23</v>
      </c>
      <c r="BK50" s="510">
        <v>5</v>
      </c>
      <c r="BL50" s="510">
        <v>6</v>
      </c>
      <c r="BM50" s="510">
        <v>4</v>
      </c>
      <c r="BN50" s="510">
        <v>4</v>
      </c>
      <c r="BO50" s="510">
        <v>4</v>
      </c>
      <c r="BP50" s="510">
        <v>0</v>
      </c>
    </row>
    <row r="51" spans="1:68">
      <c r="A51" s="247">
        <v>3993</v>
      </c>
      <c r="B51" s="248" t="s">
        <v>1907</v>
      </c>
      <c r="C51" s="247" t="str">
        <f t="shared" si="0"/>
        <v/>
      </c>
      <c r="D51" s="248" t="s">
        <v>127</v>
      </c>
      <c r="E51" s="501">
        <v>6</v>
      </c>
      <c r="F51" s="248" t="s">
        <v>86</v>
      </c>
      <c r="G51" s="248" t="s">
        <v>172</v>
      </c>
      <c r="H51" s="248" t="s">
        <v>520</v>
      </c>
      <c r="I51" s="248" t="s">
        <v>520</v>
      </c>
      <c r="J51" s="248" t="s">
        <v>3555</v>
      </c>
      <c r="K51" s="248" t="s">
        <v>1667</v>
      </c>
      <c r="L51" s="248">
        <v>25444532</v>
      </c>
      <c r="M51" s="248">
        <v>25444532</v>
      </c>
      <c r="N51" s="248" t="s">
        <v>3197</v>
      </c>
      <c r="O51" s="248" t="s">
        <v>1979</v>
      </c>
      <c r="P51" s="248">
        <v>192</v>
      </c>
      <c r="Q51" s="248">
        <v>37</v>
      </c>
      <c r="R51" s="248">
        <v>39</v>
      </c>
      <c r="S51" s="248">
        <v>47</v>
      </c>
      <c r="T51" s="248">
        <v>43</v>
      </c>
      <c r="U51" s="248">
        <v>26</v>
      </c>
      <c r="V51" s="248">
        <v>0</v>
      </c>
      <c r="W51" s="248">
        <v>9</v>
      </c>
      <c r="X51" s="248">
        <v>2</v>
      </c>
      <c r="Y51" s="248">
        <v>2</v>
      </c>
      <c r="Z51" s="248">
        <v>2</v>
      </c>
      <c r="AA51" s="248">
        <v>2</v>
      </c>
      <c r="AB51" s="248">
        <v>1</v>
      </c>
      <c r="AC51" s="248">
        <v>200</v>
      </c>
      <c r="AD51" s="7">
        <v>41</v>
      </c>
      <c r="AE51" s="7">
        <v>38</v>
      </c>
      <c r="AF51" s="7">
        <v>37</v>
      </c>
      <c r="AG51" s="7">
        <v>45</v>
      </c>
      <c r="AH51" s="7">
        <v>39</v>
      </c>
      <c r="AI51" s="7">
        <v>0</v>
      </c>
      <c r="AJ51" s="7">
        <v>10</v>
      </c>
      <c r="AK51" s="7">
        <v>2</v>
      </c>
      <c r="AL51" s="7">
        <v>2</v>
      </c>
      <c r="AM51" s="7">
        <v>2</v>
      </c>
      <c r="AN51" s="7">
        <v>2</v>
      </c>
      <c r="AO51" s="7">
        <v>2</v>
      </c>
      <c r="AP51" s="7">
        <v>0</v>
      </c>
      <c r="AQ51" s="7">
        <v>191</v>
      </c>
      <c r="AR51" s="7">
        <v>43</v>
      </c>
      <c r="AS51" s="7">
        <v>48</v>
      </c>
      <c r="AT51" s="7">
        <v>31</v>
      </c>
      <c r="AU51" s="7">
        <v>41</v>
      </c>
      <c r="AV51" s="7">
        <v>28</v>
      </c>
      <c r="AW51" s="7">
        <v>8</v>
      </c>
      <c r="AX51" s="7">
        <v>2</v>
      </c>
      <c r="AY51" s="7">
        <v>2</v>
      </c>
      <c r="AZ51" s="7">
        <v>1</v>
      </c>
      <c r="BA51" s="7">
        <v>2</v>
      </c>
      <c r="BB51" s="7">
        <v>1</v>
      </c>
      <c r="BC51" s="510">
        <v>186</v>
      </c>
      <c r="BD51" s="510">
        <v>45</v>
      </c>
      <c r="BE51" s="510">
        <v>46</v>
      </c>
      <c r="BF51" s="510">
        <v>39</v>
      </c>
      <c r="BG51" s="510">
        <v>29</v>
      </c>
      <c r="BH51" s="510">
        <v>27</v>
      </c>
      <c r="BI51" s="510">
        <v>0</v>
      </c>
      <c r="BJ51" s="510">
        <v>8</v>
      </c>
      <c r="BK51" s="510">
        <v>2</v>
      </c>
      <c r="BL51" s="510">
        <v>2</v>
      </c>
      <c r="BM51" s="510">
        <v>2</v>
      </c>
      <c r="BN51" s="510">
        <v>1</v>
      </c>
      <c r="BO51" s="510">
        <v>1</v>
      </c>
      <c r="BP51" s="510">
        <v>0</v>
      </c>
    </row>
    <row r="52" spans="1:68">
      <c r="A52" s="247">
        <v>3995</v>
      </c>
      <c r="B52" s="248" t="s">
        <v>2686</v>
      </c>
      <c r="C52" s="247" t="str">
        <f t="shared" si="0"/>
        <v/>
      </c>
      <c r="D52" s="248" t="s">
        <v>127</v>
      </c>
      <c r="E52" s="501">
        <v>2</v>
      </c>
      <c r="F52" s="248" t="s">
        <v>86</v>
      </c>
      <c r="G52" s="248" t="s">
        <v>127</v>
      </c>
      <c r="H52" s="248" t="s">
        <v>661</v>
      </c>
      <c r="I52" s="248" t="s">
        <v>661</v>
      </c>
      <c r="J52" s="248" t="s">
        <v>3555</v>
      </c>
      <c r="K52" s="248" t="s">
        <v>1667</v>
      </c>
      <c r="L52" s="248">
        <v>22197519</v>
      </c>
      <c r="M52" s="248">
        <v>22197519</v>
      </c>
      <c r="N52" s="248" t="s">
        <v>1115</v>
      </c>
      <c r="O52" s="248" t="s">
        <v>1980</v>
      </c>
      <c r="P52" s="248">
        <v>751</v>
      </c>
      <c r="Q52" s="248">
        <v>202</v>
      </c>
      <c r="R52" s="248">
        <v>167</v>
      </c>
      <c r="S52" s="248">
        <v>211</v>
      </c>
      <c r="T52" s="248">
        <v>98</v>
      </c>
      <c r="U52" s="248">
        <v>73</v>
      </c>
      <c r="V52" s="248">
        <v>0</v>
      </c>
      <c r="W52" s="248">
        <v>24</v>
      </c>
      <c r="X52" s="248">
        <v>7</v>
      </c>
      <c r="Y52" s="248">
        <v>5</v>
      </c>
      <c r="Z52" s="248">
        <v>6</v>
      </c>
      <c r="AA52" s="248">
        <v>3</v>
      </c>
      <c r="AB52" s="248">
        <v>3</v>
      </c>
      <c r="AC52" s="248">
        <v>772</v>
      </c>
      <c r="AD52" s="7">
        <v>176</v>
      </c>
      <c r="AE52" s="7">
        <v>192</v>
      </c>
      <c r="AF52" s="7">
        <v>165</v>
      </c>
      <c r="AG52" s="7">
        <v>150</v>
      </c>
      <c r="AH52" s="7">
        <v>89</v>
      </c>
      <c r="AI52" s="7">
        <v>0</v>
      </c>
      <c r="AJ52" s="7">
        <v>24</v>
      </c>
      <c r="AK52" s="7">
        <v>6</v>
      </c>
      <c r="AL52" s="7">
        <v>6</v>
      </c>
      <c r="AM52" s="7">
        <v>5</v>
      </c>
      <c r="AN52" s="7">
        <v>4</v>
      </c>
      <c r="AO52" s="7">
        <v>3</v>
      </c>
      <c r="AP52" s="7">
        <v>0</v>
      </c>
      <c r="AQ52" s="7">
        <v>770</v>
      </c>
      <c r="AR52" s="7">
        <v>183</v>
      </c>
      <c r="AS52" s="7">
        <v>168</v>
      </c>
      <c r="AT52" s="7">
        <v>170</v>
      </c>
      <c r="AU52" s="7">
        <v>117</v>
      </c>
      <c r="AV52" s="7">
        <v>132</v>
      </c>
      <c r="AW52" s="7">
        <v>24</v>
      </c>
      <c r="AX52" s="7">
        <v>6</v>
      </c>
      <c r="AY52" s="7">
        <v>5</v>
      </c>
      <c r="AZ52" s="7">
        <v>5</v>
      </c>
      <c r="BA52" s="7">
        <v>4</v>
      </c>
      <c r="BB52" s="7">
        <v>4</v>
      </c>
      <c r="BC52" s="510">
        <v>705</v>
      </c>
      <c r="BD52" s="510">
        <v>176</v>
      </c>
      <c r="BE52" s="510">
        <v>175</v>
      </c>
      <c r="BF52" s="510">
        <v>151</v>
      </c>
      <c r="BG52" s="510">
        <v>103</v>
      </c>
      <c r="BH52" s="510">
        <v>100</v>
      </c>
      <c r="BI52" s="510">
        <v>0</v>
      </c>
      <c r="BJ52" s="510">
        <v>24</v>
      </c>
      <c r="BK52" s="510">
        <v>6</v>
      </c>
      <c r="BL52" s="510">
        <v>5</v>
      </c>
      <c r="BM52" s="510">
        <v>5</v>
      </c>
      <c r="BN52" s="510">
        <v>4</v>
      </c>
      <c r="BO52" s="510">
        <v>4</v>
      </c>
      <c r="BP52" s="510">
        <v>0</v>
      </c>
    </row>
    <row r="53" spans="1:68">
      <c r="A53" s="247">
        <v>3996</v>
      </c>
      <c r="B53" s="248" t="s">
        <v>153</v>
      </c>
      <c r="C53" s="247" t="str">
        <f t="shared" si="0"/>
        <v/>
      </c>
      <c r="D53" s="248" t="s">
        <v>139</v>
      </c>
      <c r="E53" s="501">
        <v>5</v>
      </c>
      <c r="F53" s="248" t="s">
        <v>86</v>
      </c>
      <c r="G53" s="248" t="s">
        <v>154</v>
      </c>
      <c r="H53" s="248" t="s">
        <v>155</v>
      </c>
      <c r="I53" s="248" t="s">
        <v>155</v>
      </c>
      <c r="J53" s="248" t="s">
        <v>3555</v>
      </c>
      <c r="K53" s="248" t="s">
        <v>1667</v>
      </c>
      <c r="L53" s="248">
        <v>21061700</v>
      </c>
      <c r="M53" s="248"/>
      <c r="N53" s="248" t="s">
        <v>1069</v>
      </c>
      <c r="O53" s="248" t="s">
        <v>1981</v>
      </c>
      <c r="P53" s="248">
        <v>707</v>
      </c>
      <c r="Q53" s="248">
        <v>180</v>
      </c>
      <c r="R53" s="248">
        <v>161</v>
      </c>
      <c r="S53" s="248">
        <v>160</v>
      </c>
      <c r="T53" s="248">
        <v>95</v>
      </c>
      <c r="U53" s="248">
        <v>111</v>
      </c>
      <c r="V53" s="248">
        <v>0</v>
      </c>
      <c r="W53" s="248">
        <v>30</v>
      </c>
      <c r="X53" s="248">
        <v>7</v>
      </c>
      <c r="Y53" s="248">
        <v>7</v>
      </c>
      <c r="Z53" s="248">
        <v>7</v>
      </c>
      <c r="AA53" s="248">
        <v>5</v>
      </c>
      <c r="AB53" s="248">
        <v>4</v>
      </c>
      <c r="AC53" s="248">
        <v>749</v>
      </c>
      <c r="AD53" s="7">
        <v>201</v>
      </c>
      <c r="AE53" s="7">
        <v>176</v>
      </c>
      <c r="AF53" s="7">
        <v>159</v>
      </c>
      <c r="AG53" s="7">
        <v>110</v>
      </c>
      <c r="AH53" s="7">
        <v>103</v>
      </c>
      <c r="AI53" s="7">
        <v>0</v>
      </c>
      <c r="AJ53" s="7">
        <v>30</v>
      </c>
      <c r="AK53" s="7">
        <v>7</v>
      </c>
      <c r="AL53" s="7">
        <v>7</v>
      </c>
      <c r="AM53" s="7">
        <v>7</v>
      </c>
      <c r="AN53" s="7">
        <v>5</v>
      </c>
      <c r="AO53" s="7">
        <v>4</v>
      </c>
      <c r="AP53" s="7">
        <v>0</v>
      </c>
      <c r="AQ53" s="7">
        <v>784</v>
      </c>
      <c r="AR53" s="7">
        <v>186</v>
      </c>
      <c r="AS53" s="7">
        <v>203</v>
      </c>
      <c r="AT53" s="7">
        <v>172</v>
      </c>
      <c r="AU53" s="7">
        <v>106</v>
      </c>
      <c r="AV53" s="7">
        <v>117</v>
      </c>
      <c r="AW53" s="7">
        <v>30</v>
      </c>
      <c r="AX53" s="7">
        <v>7</v>
      </c>
      <c r="AY53" s="7">
        <v>7</v>
      </c>
      <c r="AZ53" s="7">
        <v>7</v>
      </c>
      <c r="BA53" s="7">
        <v>5</v>
      </c>
      <c r="BB53" s="7">
        <v>4</v>
      </c>
      <c r="BC53" s="510">
        <v>757</v>
      </c>
      <c r="BD53" s="510">
        <v>168</v>
      </c>
      <c r="BE53" s="510">
        <v>202</v>
      </c>
      <c r="BF53" s="510">
        <v>190</v>
      </c>
      <c r="BG53" s="510">
        <v>108</v>
      </c>
      <c r="BH53" s="510">
        <v>89</v>
      </c>
      <c r="BI53" s="510">
        <v>0</v>
      </c>
      <c r="BJ53" s="510">
        <v>30</v>
      </c>
      <c r="BK53" s="510">
        <v>7</v>
      </c>
      <c r="BL53" s="510">
        <v>7</v>
      </c>
      <c r="BM53" s="510">
        <v>7</v>
      </c>
      <c r="BN53" s="510">
        <v>5</v>
      </c>
      <c r="BO53" s="510">
        <v>4</v>
      </c>
      <c r="BP53" s="510">
        <v>0</v>
      </c>
    </row>
    <row r="54" spans="1:68">
      <c r="A54" s="247">
        <v>3997</v>
      </c>
      <c r="B54" s="248" t="s">
        <v>138</v>
      </c>
      <c r="C54" s="247" t="str">
        <f t="shared" si="0"/>
        <v/>
      </c>
      <c r="D54" s="248" t="s">
        <v>139</v>
      </c>
      <c r="E54" s="501">
        <v>1</v>
      </c>
      <c r="F54" s="248" t="s">
        <v>86</v>
      </c>
      <c r="G54" s="248" t="s">
        <v>139</v>
      </c>
      <c r="H54" s="248" t="s">
        <v>140</v>
      </c>
      <c r="I54" s="248" t="s">
        <v>140</v>
      </c>
      <c r="J54" s="248" t="s">
        <v>3555</v>
      </c>
      <c r="K54" s="248" t="s">
        <v>1667</v>
      </c>
      <c r="L54" s="248">
        <v>24166163</v>
      </c>
      <c r="M54" s="248">
        <v>24165424</v>
      </c>
      <c r="N54" s="248" t="s">
        <v>2923</v>
      </c>
      <c r="O54" s="248" t="s">
        <v>1982</v>
      </c>
      <c r="P54" s="248">
        <v>930</v>
      </c>
      <c r="Q54" s="248">
        <v>156</v>
      </c>
      <c r="R54" s="248">
        <v>189</v>
      </c>
      <c r="S54" s="248">
        <v>178</v>
      </c>
      <c r="T54" s="248">
        <v>167</v>
      </c>
      <c r="U54" s="248">
        <v>202</v>
      </c>
      <c r="V54" s="248">
        <v>38</v>
      </c>
      <c r="W54" s="248">
        <v>42</v>
      </c>
      <c r="X54" s="248">
        <v>7</v>
      </c>
      <c r="Y54" s="248">
        <v>8</v>
      </c>
      <c r="Z54" s="248">
        <v>8</v>
      </c>
      <c r="AA54" s="248">
        <v>7</v>
      </c>
      <c r="AB54" s="248">
        <v>9</v>
      </c>
      <c r="AC54" s="248">
        <v>904</v>
      </c>
      <c r="AD54" s="7">
        <v>170</v>
      </c>
      <c r="AE54" s="7">
        <v>159</v>
      </c>
      <c r="AF54" s="7">
        <v>190</v>
      </c>
      <c r="AG54" s="7">
        <v>173</v>
      </c>
      <c r="AH54" s="7">
        <v>188</v>
      </c>
      <c r="AI54" s="7">
        <v>24</v>
      </c>
      <c r="AJ54" s="7">
        <v>39</v>
      </c>
      <c r="AK54" s="7">
        <v>8</v>
      </c>
      <c r="AL54" s="7">
        <v>6</v>
      </c>
      <c r="AM54" s="7">
        <v>7</v>
      </c>
      <c r="AN54" s="7">
        <v>8</v>
      </c>
      <c r="AO54" s="7">
        <v>8</v>
      </c>
      <c r="AP54" s="7">
        <v>2</v>
      </c>
      <c r="AQ54" s="7">
        <v>786</v>
      </c>
      <c r="AR54" s="7">
        <v>147</v>
      </c>
      <c r="AS54" s="7">
        <v>159</v>
      </c>
      <c r="AT54" s="7">
        <v>133</v>
      </c>
      <c r="AU54" s="7">
        <v>184</v>
      </c>
      <c r="AV54" s="7">
        <v>163</v>
      </c>
      <c r="AW54" s="7">
        <v>35</v>
      </c>
      <c r="AX54" s="7">
        <v>7</v>
      </c>
      <c r="AY54" s="7">
        <v>7</v>
      </c>
      <c r="AZ54" s="7">
        <v>6</v>
      </c>
      <c r="BA54" s="7">
        <v>8</v>
      </c>
      <c r="BB54" s="7">
        <v>7</v>
      </c>
      <c r="BC54" s="510">
        <v>841</v>
      </c>
      <c r="BD54" s="510">
        <v>175</v>
      </c>
      <c r="BE54" s="510">
        <v>160</v>
      </c>
      <c r="BF54" s="510">
        <v>155</v>
      </c>
      <c r="BG54" s="510">
        <v>140</v>
      </c>
      <c r="BH54" s="510">
        <v>196</v>
      </c>
      <c r="BI54" s="510">
        <v>15</v>
      </c>
      <c r="BJ54" s="510">
        <v>35</v>
      </c>
      <c r="BK54" s="510">
        <v>8</v>
      </c>
      <c r="BL54" s="510">
        <v>6</v>
      </c>
      <c r="BM54" s="510">
        <v>6</v>
      </c>
      <c r="BN54" s="510">
        <v>7</v>
      </c>
      <c r="BO54" s="510">
        <v>8</v>
      </c>
      <c r="BP54" s="510">
        <v>0</v>
      </c>
    </row>
    <row r="55" spans="1:68">
      <c r="A55" s="247">
        <v>3998</v>
      </c>
      <c r="B55" s="248" t="s">
        <v>532</v>
      </c>
      <c r="C55" s="247" t="str">
        <f t="shared" si="0"/>
        <v/>
      </c>
      <c r="D55" s="248" t="s">
        <v>139</v>
      </c>
      <c r="E55" s="501">
        <v>5</v>
      </c>
      <c r="F55" s="248" t="s">
        <v>86</v>
      </c>
      <c r="G55" s="248" t="s">
        <v>154</v>
      </c>
      <c r="H55" s="248" t="s">
        <v>533</v>
      </c>
      <c r="I55" s="248" t="s">
        <v>533</v>
      </c>
      <c r="J55" s="248" t="s">
        <v>3555</v>
      </c>
      <c r="K55" s="248" t="s">
        <v>1667</v>
      </c>
      <c r="L55" s="248">
        <v>24186271</v>
      </c>
      <c r="M55" s="248">
        <v>24188373</v>
      </c>
      <c r="N55" s="248" t="s">
        <v>1983</v>
      </c>
      <c r="O55" s="248" t="s">
        <v>1984</v>
      </c>
      <c r="P55" s="248">
        <v>293</v>
      </c>
      <c r="Q55" s="248">
        <v>54</v>
      </c>
      <c r="R55" s="248">
        <v>72</v>
      </c>
      <c r="S55" s="248">
        <v>71</v>
      </c>
      <c r="T55" s="248">
        <v>39</v>
      </c>
      <c r="U55" s="248">
        <v>57</v>
      </c>
      <c r="V55" s="248">
        <v>0</v>
      </c>
      <c r="W55" s="248">
        <v>14</v>
      </c>
      <c r="X55" s="248">
        <v>3</v>
      </c>
      <c r="Y55" s="248">
        <v>3</v>
      </c>
      <c r="Z55" s="248">
        <v>3</v>
      </c>
      <c r="AA55" s="248">
        <v>2</v>
      </c>
      <c r="AB55" s="248">
        <v>3</v>
      </c>
      <c r="AC55" s="248">
        <v>284</v>
      </c>
      <c r="AD55" s="7">
        <v>59</v>
      </c>
      <c r="AE55" s="7">
        <v>54</v>
      </c>
      <c r="AF55" s="7">
        <v>70</v>
      </c>
      <c r="AG55" s="7">
        <v>52</v>
      </c>
      <c r="AH55" s="7">
        <v>49</v>
      </c>
      <c r="AI55" s="7">
        <v>0</v>
      </c>
      <c r="AJ55" s="7">
        <v>14</v>
      </c>
      <c r="AK55" s="7">
        <v>3</v>
      </c>
      <c r="AL55" s="7">
        <v>3</v>
      </c>
      <c r="AM55" s="7">
        <v>3</v>
      </c>
      <c r="AN55" s="7">
        <v>3</v>
      </c>
      <c r="AO55" s="7">
        <v>2</v>
      </c>
      <c r="AP55" s="7">
        <v>0</v>
      </c>
      <c r="AQ55" s="7">
        <v>289</v>
      </c>
      <c r="AR55" s="7">
        <v>65</v>
      </c>
      <c r="AS55" s="7">
        <v>65</v>
      </c>
      <c r="AT55" s="7">
        <v>51</v>
      </c>
      <c r="AU55" s="7">
        <v>50</v>
      </c>
      <c r="AV55" s="7">
        <v>58</v>
      </c>
      <c r="AW55" s="7">
        <v>15</v>
      </c>
      <c r="AX55" s="7">
        <v>3</v>
      </c>
      <c r="AY55" s="7">
        <v>3</v>
      </c>
      <c r="AZ55" s="7">
        <v>3</v>
      </c>
      <c r="BA55" s="7">
        <v>3</v>
      </c>
      <c r="BB55" s="7">
        <v>3</v>
      </c>
      <c r="BC55" s="510">
        <v>287</v>
      </c>
      <c r="BD55" s="510">
        <v>59</v>
      </c>
      <c r="BE55" s="510">
        <v>73</v>
      </c>
      <c r="BF55" s="510">
        <v>61</v>
      </c>
      <c r="BG55" s="510">
        <v>50</v>
      </c>
      <c r="BH55" s="510">
        <v>44</v>
      </c>
      <c r="BI55" s="510">
        <v>0</v>
      </c>
      <c r="BJ55" s="510">
        <v>15</v>
      </c>
      <c r="BK55" s="510">
        <v>3</v>
      </c>
      <c r="BL55" s="510">
        <v>3</v>
      </c>
      <c r="BM55" s="510">
        <v>3</v>
      </c>
      <c r="BN55" s="510">
        <v>3</v>
      </c>
      <c r="BO55" s="510">
        <v>3</v>
      </c>
      <c r="BP55" s="510">
        <v>0</v>
      </c>
    </row>
    <row r="56" spans="1:68">
      <c r="A56" s="247">
        <v>3999</v>
      </c>
      <c r="B56" s="248" t="s">
        <v>2687</v>
      </c>
      <c r="C56" s="247" t="str">
        <f t="shared" si="0"/>
        <v/>
      </c>
      <c r="D56" s="412" t="s">
        <v>204</v>
      </c>
      <c r="E56" s="453">
        <v>1</v>
      </c>
      <c r="F56" s="412" t="s">
        <v>86</v>
      </c>
      <c r="G56" s="412" t="s">
        <v>204</v>
      </c>
      <c r="H56" s="412" t="s">
        <v>3183</v>
      </c>
      <c r="I56" s="412" t="s">
        <v>573</v>
      </c>
      <c r="J56" s="248" t="s">
        <v>3555</v>
      </c>
      <c r="K56" s="248" t="s">
        <v>1667</v>
      </c>
      <c r="L56" s="412">
        <v>27706669</v>
      </c>
      <c r="M56" s="412">
        <v>27702555</v>
      </c>
      <c r="N56" s="412" t="s">
        <v>1104</v>
      </c>
      <c r="O56" s="248" t="s">
        <v>1985</v>
      </c>
      <c r="P56" s="412">
        <v>780</v>
      </c>
      <c r="Q56" s="412">
        <v>148</v>
      </c>
      <c r="R56" s="412">
        <v>166</v>
      </c>
      <c r="S56" s="412">
        <v>125</v>
      </c>
      <c r="T56" s="412">
        <v>170</v>
      </c>
      <c r="U56" s="412">
        <v>140</v>
      </c>
      <c r="V56" s="412">
        <v>31</v>
      </c>
      <c r="W56" s="412">
        <v>41</v>
      </c>
      <c r="X56" s="248">
        <v>7</v>
      </c>
      <c r="Y56" s="412">
        <v>8</v>
      </c>
      <c r="Z56" s="412">
        <v>7</v>
      </c>
      <c r="AA56" s="412">
        <v>8</v>
      </c>
      <c r="AB56" s="412">
        <v>8</v>
      </c>
      <c r="AC56" s="412">
        <v>822</v>
      </c>
      <c r="AD56" s="7">
        <v>162</v>
      </c>
      <c r="AE56" s="7">
        <v>157</v>
      </c>
      <c r="AF56" s="7">
        <v>154</v>
      </c>
      <c r="AG56" s="7">
        <v>143</v>
      </c>
      <c r="AH56" s="7">
        <v>177</v>
      </c>
      <c r="AI56" s="7">
        <v>29</v>
      </c>
      <c r="AJ56" s="7">
        <v>41</v>
      </c>
      <c r="AK56" s="7">
        <v>7</v>
      </c>
      <c r="AL56" s="7">
        <v>8</v>
      </c>
      <c r="AM56" s="7">
        <v>7</v>
      </c>
      <c r="AN56" s="7">
        <v>8</v>
      </c>
      <c r="AO56" s="7">
        <v>9</v>
      </c>
      <c r="AP56" s="7">
        <v>2</v>
      </c>
      <c r="AQ56" s="7">
        <v>806</v>
      </c>
      <c r="AR56" s="7">
        <v>199</v>
      </c>
      <c r="AS56" s="7">
        <v>158</v>
      </c>
      <c r="AT56" s="7">
        <v>156</v>
      </c>
      <c r="AU56" s="7">
        <v>172</v>
      </c>
      <c r="AV56" s="7">
        <v>121</v>
      </c>
      <c r="AW56" s="7">
        <v>35</v>
      </c>
      <c r="AX56" s="7">
        <v>7</v>
      </c>
      <c r="AY56" s="7">
        <v>7</v>
      </c>
      <c r="AZ56" s="7">
        <v>7</v>
      </c>
      <c r="BA56" s="7">
        <v>8</v>
      </c>
      <c r="BB56" s="7">
        <v>6</v>
      </c>
      <c r="BC56" s="510">
        <v>917</v>
      </c>
      <c r="BD56" s="510">
        <v>195</v>
      </c>
      <c r="BE56" s="510">
        <v>197</v>
      </c>
      <c r="BF56" s="510">
        <v>151</v>
      </c>
      <c r="BG56" s="510">
        <v>171</v>
      </c>
      <c r="BH56" s="510">
        <v>170</v>
      </c>
      <c r="BI56" s="510">
        <v>33</v>
      </c>
      <c r="BJ56" s="510">
        <v>36</v>
      </c>
      <c r="BK56" s="510">
        <v>8</v>
      </c>
      <c r="BL56" s="510">
        <v>7</v>
      </c>
      <c r="BM56" s="510">
        <v>7</v>
      </c>
      <c r="BN56" s="510">
        <v>8</v>
      </c>
      <c r="BO56" s="510">
        <v>6</v>
      </c>
      <c r="BP56" s="510">
        <v>0</v>
      </c>
    </row>
    <row r="57" spans="1:68">
      <c r="A57" s="247">
        <v>4000</v>
      </c>
      <c r="B57" s="248" t="s">
        <v>2688</v>
      </c>
      <c r="C57" s="247" t="str">
        <f t="shared" si="0"/>
        <v>Unidad Pedagógica</v>
      </c>
      <c r="D57" s="248" t="s">
        <v>204</v>
      </c>
      <c r="E57" s="501">
        <v>1</v>
      </c>
      <c r="F57" s="248" t="s">
        <v>86</v>
      </c>
      <c r="G57" s="248" t="s">
        <v>204</v>
      </c>
      <c r="H57" s="248" t="s">
        <v>3183</v>
      </c>
      <c r="I57" s="248" t="s">
        <v>436</v>
      </c>
      <c r="J57" s="248" t="s">
        <v>3555</v>
      </c>
      <c r="K57" s="248" t="s">
        <v>1667</v>
      </c>
      <c r="L57" s="248">
        <v>27713020</v>
      </c>
      <c r="M57" s="248">
        <v>27713020</v>
      </c>
      <c r="N57" s="248" t="s">
        <v>1678</v>
      </c>
      <c r="O57" s="248" t="s">
        <v>1986</v>
      </c>
      <c r="P57" s="248">
        <v>353</v>
      </c>
      <c r="Q57" s="248">
        <v>137</v>
      </c>
      <c r="R57" s="248">
        <v>118</v>
      </c>
      <c r="S57" s="248">
        <v>98</v>
      </c>
      <c r="T57" s="248">
        <v>0</v>
      </c>
      <c r="U57" s="248">
        <v>0</v>
      </c>
      <c r="V57" s="248">
        <v>0</v>
      </c>
      <c r="W57" s="248">
        <v>16</v>
      </c>
      <c r="X57" s="248">
        <v>6</v>
      </c>
      <c r="Y57" s="248">
        <v>5</v>
      </c>
      <c r="Z57" s="248">
        <v>5</v>
      </c>
      <c r="AA57" s="248">
        <v>0</v>
      </c>
      <c r="AB57" s="248">
        <v>0</v>
      </c>
      <c r="AC57" s="248">
        <v>349</v>
      </c>
      <c r="AD57" s="7">
        <v>103</v>
      </c>
      <c r="AE57" s="7">
        <v>136</v>
      </c>
      <c r="AF57" s="7">
        <v>110</v>
      </c>
      <c r="AG57" s="7">
        <v>0</v>
      </c>
      <c r="AH57" s="7">
        <v>0</v>
      </c>
      <c r="AI57" s="7">
        <v>0</v>
      </c>
      <c r="AJ57" s="7">
        <v>16</v>
      </c>
      <c r="AK57" s="7">
        <v>5</v>
      </c>
      <c r="AL57" s="7">
        <v>6</v>
      </c>
      <c r="AM57" s="7">
        <v>5</v>
      </c>
      <c r="AN57" s="7">
        <v>0</v>
      </c>
      <c r="AO57" s="7">
        <v>0</v>
      </c>
      <c r="AP57" s="7">
        <v>0</v>
      </c>
      <c r="AQ57" s="7">
        <v>315</v>
      </c>
      <c r="AR57" s="7">
        <v>121</v>
      </c>
      <c r="AS57" s="7">
        <v>96</v>
      </c>
      <c r="AT57" s="7">
        <v>98</v>
      </c>
      <c r="AU57" s="7">
        <v>0</v>
      </c>
      <c r="AV57" s="7">
        <v>0</v>
      </c>
      <c r="AW57" s="7">
        <v>16</v>
      </c>
      <c r="AX57" s="7">
        <v>6</v>
      </c>
      <c r="AY57" s="7">
        <v>5</v>
      </c>
      <c r="AZ57" s="7">
        <v>5</v>
      </c>
      <c r="BA57" s="7">
        <v>0</v>
      </c>
      <c r="BB57" s="7">
        <v>0</v>
      </c>
      <c r="BC57" s="510">
        <v>279</v>
      </c>
      <c r="BD57" s="510">
        <v>97</v>
      </c>
      <c r="BE57" s="510">
        <v>112</v>
      </c>
      <c r="BF57" s="510">
        <v>70</v>
      </c>
      <c r="BG57" s="510">
        <v>0</v>
      </c>
      <c r="BH57" s="510">
        <v>0</v>
      </c>
      <c r="BI57" s="510">
        <v>0</v>
      </c>
      <c r="BJ57" s="510">
        <v>16</v>
      </c>
      <c r="BK57" s="510">
        <v>6</v>
      </c>
      <c r="BL57" s="510">
        <v>6</v>
      </c>
      <c r="BM57" s="510">
        <v>4</v>
      </c>
      <c r="BN57" s="510">
        <v>0</v>
      </c>
      <c r="BO57" s="510">
        <v>0</v>
      </c>
      <c r="BP57" s="510">
        <v>0</v>
      </c>
    </row>
    <row r="58" spans="1:68">
      <c r="A58" s="247">
        <v>4001</v>
      </c>
      <c r="B58" s="248" t="s">
        <v>2689</v>
      </c>
      <c r="C58" s="247" t="str">
        <f t="shared" si="0"/>
        <v>Unidad Pedagógica</v>
      </c>
      <c r="D58" s="248" t="s">
        <v>204</v>
      </c>
      <c r="E58" s="501">
        <v>3</v>
      </c>
      <c r="F58" s="248" t="s">
        <v>86</v>
      </c>
      <c r="G58" s="248" t="s">
        <v>204</v>
      </c>
      <c r="H58" s="248" t="s">
        <v>209</v>
      </c>
      <c r="I58" s="248" t="s">
        <v>281</v>
      </c>
      <c r="J58" s="248" t="s">
        <v>3555</v>
      </c>
      <c r="K58" s="248" t="s">
        <v>1667</v>
      </c>
      <c r="L58" s="248">
        <v>27715223</v>
      </c>
      <c r="M58" s="248">
        <v>27715223</v>
      </c>
      <c r="N58" s="248" t="s">
        <v>1679</v>
      </c>
      <c r="O58" s="248" t="s">
        <v>1987</v>
      </c>
      <c r="P58" s="248">
        <v>102</v>
      </c>
      <c r="Q58" s="248">
        <v>41</v>
      </c>
      <c r="R58" s="248">
        <v>34</v>
      </c>
      <c r="S58" s="248">
        <v>27</v>
      </c>
      <c r="T58" s="248">
        <v>0</v>
      </c>
      <c r="U58" s="248">
        <v>0</v>
      </c>
      <c r="V58" s="248">
        <v>0</v>
      </c>
      <c r="W58" s="248">
        <v>6</v>
      </c>
      <c r="X58" s="248">
        <v>2</v>
      </c>
      <c r="Y58" s="248">
        <v>2</v>
      </c>
      <c r="Z58" s="248">
        <v>2</v>
      </c>
      <c r="AA58" s="248">
        <v>0</v>
      </c>
      <c r="AB58" s="248">
        <v>0</v>
      </c>
      <c r="AC58" s="248">
        <v>95</v>
      </c>
      <c r="AD58" s="7">
        <v>23</v>
      </c>
      <c r="AE58" s="7">
        <v>37</v>
      </c>
      <c r="AF58" s="7">
        <v>35</v>
      </c>
      <c r="AG58" s="7">
        <v>0</v>
      </c>
      <c r="AH58" s="7">
        <v>0</v>
      </c>
      <c r="AI58" s="7">
        <v>0</v>
      </c>
      <c r="AJ58" s="7">
        <v>5</v>
      </c>
      <c r="AK58" s="7">
        <v>1</v>
      </c>
      <c r="AL58" s="7">
        <v>2</v>
      </c>
      <c r="AM58" s="7">
        <v>2</v>
      </c>
      <c r="AN58" s="7">
        <v>0</v>
      </c>
      <c r="AO58" s="7">
        <v>0</v>
      </c>
      <c r="AP58" s="7">
        <v>0</v>
      </c>
      <c r="AQ58" s="7">
        <v>141</v>
      </c>
      <c r="AR58" s="7">
        <v>56</v>
      </c>
      <c r="AS58" s="7">
        <v>23</v>
      </c>
      <c r="AT58" s="7">
        <v>31</v>
      </c>
      <c r="AU58" s="7">
        <v>31</v>
      </c>
      <c r="AV58" s="7">
        <v>0</v>
      </c>
      <c r="AW58" s="7">
        <v>6</v>
      </c>
      <c r="AX58" s="7">
        <v>2</v>
      </c>
      <c r="AY58" s="7">
        <v>1</v>
      </c>
      <c r="AZ58" s="7">
        <v>2</v>
      </c>
      <c r="BA58" s="7">
        <v>1</v>
      </c>
      <c r="BB58" s="7">
        <v>0</v>
      </c>
      <c r="BC58" s="510">
        <v>146</v>
      </c>
      <c r="BD58" s="510">
        <v>38</v>
      </c>
      <c r="BE58" s="510">
        <v>38</v>
      </c>
      <c r="BF58" s="510">
        <v>25</v>
      </c>
      <c r="BG58" s="510">
        <v>18</v>
      </c>
      <c r="BH58" s="510">
        <v>27</v>
      </c>
      <c r="BI58" s="510">
        <v>0</v>
      </c>
      <c r="BJ58" s="510">
        <v>7</v>
      </c>
      <c r="BK58" s="510">
        <v>2</v>
      </c>
      <c r="BL58" s="510">
        <v>2</v>
      </c>
      <c r="BM58" s="510">
        <v>1</v>
      </c>
      <c r="BN58" s="510">
        <v>1</v>
      </c>
      <c r="BO58" s="510">
        <v>1</v>
      </c>
      <c r="BP58" s="510">
        <v>0</v>
      </c>
    </row>
    <row r="59" spans="1:68">
      <c r="A59" s="247">
        <v>4002</v>
      </c>
      <c r="B59" s="248" t="s">
        <v>2690</v>
      </c>
      <c r="C59" s="247" t="str">
        <f t="shared" si="0"/>
        <v/>
      </c>
      <c r="D59" s="248" t="s">
        <v>291</v>
      </c>
      <c r="E59" s="501">
        <v>3</v>
      </c>
      <c r="F59" s="248" t="s">
        <v>52</v>
      </c>
      <c r="G59" s="248" t="s">
        <v>292</v>
      </c>
      <c r="H59" s="248" t="s">
        <v>452</v>
      </c>
      <c r="I59" s="248" t="s">
        <v>452</v>
      </c>
      <c r="J59" s="248" t="s">
        <v>3555</v>
      </c>
      <c r="K59" s="248" t="s">
        <v>1667</v>
      </c>
      <c r="L59" s="248">
        <v>27428036</v>
      </c>
      <c r="M59" s="248">
        <v>27428036</v>
      </c>
      <c r="N59" s="248" t="s">
        <v>1680</v>
      </c>
      <c r="O59" s="248" t="s">
        <v>1988</v>
      </c>
      <c r="P59" s="248">
        <v>195</v>
      </c>
      <c r="Q59" s="248">
        <v>65</v>
      </c>
      <c r="R59" s="248">
        <v>46</v>
      </c>
      <c r="S59" s="248">
        <v>46</v>
      </c>
      <c r="T59" s="248">
        <v>20</v>
      </c>
      <c r="U59" s="248">
        <v>18</v>
      </c>
      <c r="V59" s="248">
        <v>0</v>
      </c>
      <c r="W59" s="248">
        <v>12</v>
      </c>
      <c r="X59" s="248">
        <v>4</v>
      </c>
      <c r="Y59" s="248">
        <v>3</v>
      </c>
      <c r="Z59" s="248">
        <v>3</v>
      </c>
      <c r="AA59" s="248">
        <v>1</v>
      </c>
      <c r="AB59" s="248">
        <v>1</v>
      </c>
      <c r="AC59" s="248">
        <v>253</v>
      </c>
      <c r="AD59" s="7">
        <v>63</v>
      </c>
      <c r="AE59" s="7">
        <v>69</v>
      </c>
      <c r="AF59" s="7">
        <v>51</v>
      </c>
      <c r="AG59" s="7">
        <v>47</v>
      </c>
      <c r="AH59" s="7">
        <v>23</v>
      </c>
      <c r="AI59" s="7">
        <v>0</v>
      </c>
      <c r="AJ59" s="7">
        <v>13</v>
      </c>
      <c r="AK59" s="7">
        <v>3</v>
      </c>
      <c r="AL59" s="7">
        <v>4</v>
      </c>
      <c r="AM59" s="7">
        <v>2</v>
      </c>
      <c r="AN59" s="7">
        <v>3</v>
      </c>
      <c r="AO59" s="7">
        <v>1</v>
      </c>
      <c r="AP59" s="7">
        <v>0</v>
      </c>
      <c r="AQ59" s="7">
        <v>286</v>
      </c>
      <c r="AR59" s="7">
        <v>57</v>
      </c>
      <c r="AS59" s="7">
        <v>61</v>
      </c>
      <c r="AT59" s="7">
        <v>82</v>
      </c>
      <c r="AU59" s="7">
        <v>44</v>
      </c>
      <c r="AV59" s="7">
        <v>42</v>
      </c>
      <c r="AW59" s="7">
        <v>13</v>
      </c>
      <c r="AX59" s="7">
        <v>3</v>
      </c>
      <c r="AY59" s="7">
        <v>3</v>
      </c>
      <c r="AZ59" s="7">
        <v>3</v>
      </c>
      <c r="BA59" s="7">
        <v>2</v>
      </c>
      <c r="BB59" s="7">
        <v>2</v>
      </c>
      <c r="BC59" s="510">
        <v>234</v>
      </c>
      <c r="BD59" s="510">
        <v>64</v>
      </c>
      <c r="BE59" s="510">
        <v>44</v>
      </c>
      <c r="BF59" s="510">
        <v>45</v>
      </c>
      <c r="BG59" s="510">
        <v>67</v>
      </c>
      <c r="BH59" s="510">
        <v>14</v>
      </c>
      <c r="BI59" s="510">
        <v>0</v>
      </c>
      <c r="BJ59" s="510">
        <v>12</v>
      </c>
      <c r="BK59" s="510">
        <v>3</v>
      </c>
      <c r="BL59" s="510">
        <v>2</v>
      </c>
      <c r="BM59" s="510">
        <v>2</v>
      </c>
      <c r="BN59" s="510">
        <v>4</v>
      </c>
      <c r="BO59" s="510">
        <v>1</v>
      </c>
      <c r="BP59" s="510">
        <v>0</v>
      </c>
    </row>
    <row r="60" spans="1:68">
      <c r="A60" s="247">
        <v>4003</v>
      </c>
      <c r="B60" s="248" t="s">
        <v>816</v>
      </c>
      <c r="C60" s="247" t="str">
        <f t="shared" si="0"/>
        <v/>
      </c>
      <c r="D60" s="248" t="s">
        <v>291</v>
      </c>
      <c r="E60" s="501">
        <v>4</v>
      </c>
      <c r="F60" s="248" t="s">
        <v>52</v>
      </c>
      <c r="G60" s="248" t="s">
        <v>292</v>
      </c>
      <c r="H60" s="248" t="s">
        <v>451</v>
      </c>
      <c r="I60" s="248" t="s">
        <v>257</v>
      </c>
      <c r="J60" s="248" t="s">
        <v>3555</v>
      </c>
      <c r="K60" s="248" t="s">
        <v>1667</v>
      </c>
      <c r="L60" s="248">
        <v>27431006</v>
      </c>
      <c r="M60" s="248">
        <v>27431006</v>
      </c>
      <c r="N60" s="248" t="s">
        <v>1681</v>
      </c>
      <c r="O60" s="248" t="s">
        <v>1989</v>
      </c>
      <c r="P60" s="248">
        <v>189</v>
      </c>
      <c r="Q60" s="248">
        <v>34</v>
      </c>
      <c r="R60" s="248">
        <v>34</v>
      </c>
      <c r="S60" s="248">
        <v>48</v>
      </c>
      <c r="T60" s="248">
        <v>43</v>
      </c>
      <c r="U60" s="248">
        <v>30</v>
      </c>
      <c r="V60" s="248">
        <v>0</v>
      </c>
      <c r="W60" s="248">
        <v>12</v>
      </c>
      <c r="X60" s="248">
        <v>2</v>
      </c>
      <c r="Y60" s="248">
        <v>2</v>
      </c>
      <c r="Z60" s="248">
        <v>3</v>
      </c>
      <c r="AA60" s="248">
        <v>3</v>
      </c>
      <c r="AB60" s="248">
        <v>2</v>
      </c>
      <c r="AC60" s="248">
        <v>192</v>
      </c>
      <c r="AD60" s="7">
        <v>37</v>
      </c>
      <c r="AE60" s="7">
        <v>35</v>
      </c>
      <c r="AF60" s="7">
        <v>29</v>
      </c>
      <c r="AG60" s="7">
        <v>50</v>
      </c>
      <c r="AH60" s="7">
        <v>41</v>
      </c>
      <c r="AI60" s="7">
        <v>0</v>
      </c>
      <c r="AJ60" s="7">
        <v>12</v>
      </c>
      <c r="AK60" s="7">
        <v>2</v>
      </c>
      <c r="AL60" s="7">
        <v>2</v>
      </c>
      <c r="AM60" s="7">
        <v>2</v>
      </c>
      <c r="AN60" s="7">
        <v>3</v>
      </c>
      <c r="AO60" s="7">
        <v>3</v>
      </c>
      <c r="AP60" s="7">
        <v>0</v>
      </c>
      <c r="AQ60" s="7">
        <v>185</v>
      </c>
      <c r="AR60" s="7">
        <v>44</v>
      </c>
      <c r="AS60" s="7">
        <v>38</v>
      </c>
      <c r="AT60" s="7">
        <v>33</v>
      </c>
      <c r="AU60" s="7">
        <v>30</v>
      </c>
      <c r="AV60" s="7">
        <v>40</v>
      </c>
      <c r="AW60" s="7">
        <v>12</v>
      </c>
      <c r="AX60" s="7">
        <v>3</v>
      </c>
      <c r="AY60" s="7">
        <v>2</v>
      </c>
      <c r="AZ60" s="7">
        <v>2</v>
      </c>
      <c r="BA60" s="7">
        <v>2</v>
      </c>
      <c r="BB60" s="7">
        <v>3</v>
      </c>
      <c r="BC60" s="510">
        <v>175</v>
      </c>
      <c r="BD60" s="510">
        <v>45</v>
      </c>
      <c r="BE60" s="510">
        <v>43</v>
      </c>
      <c r="BF60" s="510">
        <v>35</v>
      </c>
      <c r="BG60" s="510">
        <v>31</v>
      </c>
      <c r="BH60" s="510">
        <v>21</v>
      </c>
      <c r="BI60" s="510">
        <v>0</v>
      </c>
      <c r="BJ60" s="510">
        <v>10</v>
      </c>
      <c r="BK60" s="510">
        <v>3</v>
      </c>
      <c r="BL60" s="510">
        <v>2</v>
      </c>
      <c r="BM60" s="510">
        <v>2</v>
      </c>
      <c r="BN60" s="510">
        <v>2</v>
      </c>
      <c r="BO60" s="510">
        <v>1</v>
      </c>
      <c r="BP60" s="510">
        <v>0</v>
      </c>
    </row>
    <row r="61" spans="1:68">
      <c r="A61" s="247">
        <v>4004</v>
      </c>
      <c r="B61" s="248" t="s">
        <v>2691</v>
      </c>
      <c r="C61" s="247" t="str">
        <f t="shared" si="0"/>
        <v/>
      </c>
      <c r="D61" s="248" t="s">
        <v>291</v>
      </c>
      <c r="E61" s="501">
        <v>11</v>
      </c>
      <c r="F61" s="248" t="s">
        <v>52</v>
      </c>
      <c r="G61" s="248" t="s">
        <v>292</v>
      </c>
      <c r="H61" s="248" t="s">
        <v>543</v>
      </c>
      <c r="I61" s="248" t="s">
        <v>543</v>
      </c>
      <c r="J61" s="248" t="s">
        <v>3555</v>
      </c>
      <c r="K61" s="248" t="s">
        <v>1667</v>
      </c>
      <c r="L61" s="248">
        <v>27302459</v>
      </c>
      <c r="M61" s="248">
        <v>27302459</v>
      </c>
      <c r="N61" s="248" t="s">
        <v>2692</v>
      </c>
      <c r="O61" s="248" t="s">
        <v>1990</v>
      </c>
      <c r="P61" s="248">
        <v>139</v>
      </c>
      <c r="Q61" s="248">
        <v>22</v>
      </c>
      <c r="R61" s="248">
        <v>35</v>
      </c>
      <c r="S61" s="248">
        <v>29</v>
      </c>
      <c r="T61" s="248">
        <v>37</v>
      </c>
      <c r="U61" s="248">
        <v>16</v>
      </c>
      <c r="V61" s="248">
        <v>0</v>
      </c>
      <c r="W61" s="248">
        <v>11</v>
      </c>
      <c r="X61" s="248">
        <v>2</v>
      </c>
      <c r="Y61" s="248">
        <v>3</v>
      </c>
      <c r="Z61" s="248">
        <v>2</v>
      </c>
      <c r="AA61" s="248">
        <v>3</v>
      </c>
      <c r="AB61" s="248">
        <v>1</v>
      </c>
      <c r="AC61" s="248">
        <v>156</v>
      </c>
      <c r="AD61" s="7">
        <v>37</v>
      </c>
      <c r="AE61" s="7">
        <v>29</v>
      </c>
      <c r="AF61" s="7">
        <v>28</v>
      </c>
      <c r="AG61" s="7">
        <v>29</v>
      </c>
      <c r="AH61" s="7">
        <v>33</v>
      </c>
      <c r="AI61" s="7">
        <v>0</v>
      </c>
      <c r="AJ61" s="7">
        <v>11</v>
      </c>
      <c r="AK61" s="7">
        <v>3</v>
      </c>
      <c r="AL61" s="7">
        <v>2</v>
      </c>
      <c r="AM61" s="7">
        <v>2</v>
      </c>
      <c r="AN61" s="7">
        <v>2</v>
      </c>
      <c r="AO61" s="7">
        <v>2</v>
      </c>
      <c r="AP61" s="7">
        <v>0</v>
      </c>
      <c r="AQ61" s="7">
        <v>141</v>
      </c>
      <c r="AR61" s="7">
        <v>24</v>
      </c>
      <c r="AS61" s="7">
        <v>37</v>
      </c>
      <c r="AT61" s="7">
        <v>24</v>
      </c>
      <c r="AU61" s="7">
        <v>28</v>
      </c>
      <c r="AV61" s="7">
        <v>28</v>
      </c>
      <c r="AW61" s="7">
        <v>11</v>
      </c>
      <c r="AX61" s="7">
        <v>2</v>
      </c>
      <c r="AY61" s="7">
        <v>3</v>
      </c>
      <c r="AZ61" s="7">
        <v>2</v>
      </c>
      <c r="BA61" s="7">
        <v>2</v>
      </c>
      <c r="BB61" s="7">
        <v>2</v>
      </c>
      <c r="BC61" s="510">
        <v>161</v>
      </c>
      <c r="BD61" s="510">
        <v>44</v>
      </c>
      <c r="BE61" s="510">
        <v>33</v>
      </c>
      <c r="BF61" s="510">
        <v>38</v>
      </c>
      <c r="BG61" s="510">
        <v>22</v>
      </c>
      <c r="BH61" s="510">
        <v>24</v>
      </c>
      <c r="BI61" s="510">
        <v>0</v>
      </c>
      <c r="BJ61" s="510">
        <v>11</v>
      </c>
      <c r="BK61" s="510">
        <v>3</v>
      </c>
      <c r="BL61" s="510">
        <v>2</v>
      </c>
      <c r="BM61" s="510">
        <v>3</v>
      </c>
      <c r="BN61" s="510">
        <v>1</v>
      </c>
      <c r="BO61" s="510">
        <v>2</v>
      </c>
      <c r="BP61" s="510">
        <v>0</v>
      </c>
    </row>
    <row r="62" spans="1:68">
      <c r="A62" s="247">
        <v>4006</v>
      </c>
      <c r="B62" s="248" t="s">
        <v>2693</v>
      </c>
      <c r="C62" s="247" t="str">
        <f t="shared" si="0"/>
        <v/>
      </c>
      <c r="D62" s="248" t="s">
        <v>291</v>
      </c>
      <c r="E62" s="501">
        <v>2</v>
      </c>
      <c r="F62" s="248" t="s">
        <v>52</v>
      </c>
      <c r="G62" s="248" t="s">
        <v>292</v>
      </c>
      <c r="H62" s="248" t="s">
        <v>668</v>
      </c>
      <c r="I62" s="248" t="s">
        <v>1991</v>
      </c>
      <c r="J62" s="248" t="s">
        <v>3555</v>
      </c>
      <c r="K62" s="248" t="s">
        <v>1667</v>
      </c>
      <c r="L62" s="248">
        <v>27421085</v>
      </c>
      <c r="M62" s="248">
        <v>27424085</v>
      </c>
      <c r="N62" s="248" t="s">
        <v>1038</v>
      </c>
      <c r="O62" s="248" t="s">
        <v>1992</v>
      </c>
      <c r="P62" s="248">
        <v>177</v>
      </c>
      <c r="Q62" s="248">
        <v>41</v>
      </c>
      <c r="R62" s="248">
        <v>36</v>
      </c>
      <c r="S62" s="248">
        <v>30</v>
      </c>
      <c r="T62" s="248">
        <v>41</v>
      </c>
      <c r="U62" s="248">
        <v>29</v>
      </c>
      <c r="V62" s="248">
        <v>0</v>
      </c>
      <c r="W62" s="248">
        <v>10</v>
      </c>
      <c r="X62" s="248">
        <v>2</v>
      </c>
      <c r="Y62" s="248">
        <v>2</v>
      </c>
      <c r="Z62" s="248">
        <v>2</v>
      </c>
      <c r="AA62" s="248">
        <v>2</v>
      </c>
      <c r="AB62" s="248">
        <v>2</v>
      </c>
      <c r="AC62" s="248">
        <v>203</v>
      </c>
      <c r="AD62" s="7">
        <v>54</v>
      </c>
      <c r="AE62" s="7">
        <v>43</v>
      </c>
      <c r="AF62" s="7">
        <v>35</v>
      </c>
      <c r="AG62" s="7">
        <v>29</v>
      </c>
      <c r="AH62" s="7">
        <v>42</v>
      </c>
      <c r="AI62" s="7">
        <v>0</v>
      </c>
      <c r="AJ62" s="7">
        <v>10</v>
      </c>
      <c r="AK62" s="7">
        <v>2</v>
      </c>
      <c r="AL62" s="7">
        <v>2</v>
      </c>
      <c r="AM62" s="7">
        <v>2</v>
      </c>
      <c r="AN62" s="7">
        <v>2</v>
      </c>
      <c r="AO62" s="7">
        <v>2</v>
      </c>
      <c r="AP62" s="7">
        <v>0</v>
      </c>
      <c r="AQ62" s="7">
        <v>195</v>
      </c>
      <c r="AR62" s="7">
        <v>45</v>
      </c>
      <c r="AS62" s="7">
        <v>47</v>
      </c>
      <c r="AT62" s="7">
        <v>43</v>
      </c>
      <c r="AU62" s="7">
        <v>34</v>
      </c>
      <c r="AV62" s="7">
        <v>26</v>
      </c>
      <c r="AW62" s="7">
        <v>9</v>
      </c>
      <c r="AX62" s="7">
        <v>2</v>
      </c>
      <c r="AY62" s="7">
        <v>2</v>
      </c>
      <c r="AZ62" s="7">
        <v>2</v>
      </c>
      <c r="BA62" s="7">
        <v>2</v>
      </c>
      <c r="BB62" s="7">
        <v>1</v>
      </c>
      <c r="BC62" s="510">
        <v>198</v>
      </c>
      <c r="BD62" s="510">
        <v>39</v>
      </c>
      <c r="BE62" s="510">
        <v>54</v>
      </c>
      <c r="BF62" s="510">
        <v>38</v>
      </c>
      <c r="BG62" s="510">
        <v>37</v>
      </c>
      <c r="BH62" s="510">
        <v>30</v>
      </c>
      <c r="BI62" s="510">
        <v>0</v>
      </c>
      <c r="BJ62" s="510">
        <v>9</v>
      </c>
      <c r="BK62" s="510">
        <v>2</v>
      </c>
      <c r="BL62" s="510">
        <v>2</v>
      </c>
      <c r="BM62" s="510">
        <v>2</v>
      </c>
      <c r="BN62" s="510">
        <v>2</v>
      </c>
      <c r="BO62" s="510">
        <v>1</v>
      </c>
      <c r="BP62" s="510">
        <v>0</v>
      </c>
    </row>
    <row r="63" spans="1:68">
      <c r="A63" s="247">
        <v>4007</v>
      </c>
      <c r="B63" s="248" t="s">
        <v>2694</v>
      </c>
      <c r="C63" s="247" t="str">
        <f t="shared" si="0"/>
        <v/>
      </c>
      <c r="D63" s="248" t="s">
        <v>204</v>
      </c>
      <c r="E63" s="501">
        <v>1</v>
      </c>
      <c r="F63" s="248" t="s">
        <v>86</v>
      </c>
      <c r="G63" s="248" t="s">
        <v>204</v>
      </c>
      <c r="H63" s="248" t="s">
        <v>3183</v>
      </c>
      <c r="I63" s="248" t="s">
        <v>518</v>
      </c>
      <c r="J63" s="248" t="s">
        <v>3556</v>
      </c>
      <c r="K63" s="248" t="s">
        <v>1667</v>
      </c>
      <c r="L63" s="248">
        <v>27022349</v>
      </c>
      <c r="M63" s="248">
        <v>27718311</v>
      </c>
      <c r="N63" s="248" t="s">
        <v>1682</v>
      </c>
      <c r="O63" s="248" t="s">
        <v>1993</v>
      </c>
      <c r="P63" s="248">
        <v>326</v>
      </c>
      <c r="Q63" s="248">
        <v>79</v>
      </c>
      <c r="R63" s="248">
        <v>67</v>
      </c>
      <c r="S63" s="248">
        <v>53</v>
      </c>
      <c r="T63" s="248">
        <v>76</v>
      </c>
      <c r="U63" s="248">
        <v>51</v>
      </c>
      <c r="V63" s="248">
        <v>0</v>
      </c>
      <c r="W63" s="248">
        <v>14</v>
      </c>
      <c r="X63" s="248">
        <v>3</v>
      </c>
      <c r="Y63" s="248">
        <v>3</v>
      </c>
      <c r="Z63" s="248">
        <v>3</v>
      </c>
      <c r="AA63" s="248">
        <v>3</v>
      </c>
      <c r="AB63" s="248">
        <v>2</v>
      </c>
      <c r="AC63" s="248">
        <v>327</v>
      </c>
      <c r="AD63" s="7">
        <v>62</v>
      </c>
      <c r="AE63" s="7">
        <v>72</v>
      </c>
      <c r="AF63" s="7">
        <v>67</v>
      </c>
      <c r="AG63" s="7">
        <v>51</v>
      </c>
      <c r="AH63" s="7">
        <v>75</v>
      </c>
      <c r="AI63" s="7">
        <v>0</v>
      </c>
      <c r="AJ63" s="7">
        <v>14</v>
      </c>
      <c r="AK63" s="7">
        <v>3</v>
      </c>
      <c r="AL63" s="7">
        <v>3</v>
      </c>
      <c r="AM63" s="7">
        <v>3</v>
      </c>
      <c r="AN63" s="7">
        <v>3</v>
      </c>
      <c r="AO63" s="7">
        <v>2</v>
      </c>
      <c r="AP63" s="7">
        <v>0</v>
      </c>
      <c r="AQ63" s="7">
        <v>324</v>
      </c>
      <c r="AR63" s="7">
        <v>82</v>
      </c>
      <c r="AS63" s="7">
        <v>57</v>
      </c>
      <c r="AT63" s="7">
        <v>69</v>
      </c>
      <c r="AU63" s="7">
        <v>61</v>
      </c>
      <c r="AV63" s="7">
        <v>55</v>
      </c>
      <c r="AW63" s="7">
        <v>14</v>
      </c>
      <c r="AX63" s="7">
        <v>3</v>
      </c>
      <c r="AY63" s="7">
        <v>3</v>
      </c>
      <c r="AZ63" s="7">
        <v>3</v>
      </c>
      <c r="BA63" s="7">
        <v>3</v>
      </c>
      <c r="BB63" s="7">
        <v>2</v>
      </c>
      <c r="BC63" s="510">
        <v>338</v>
      </c>
      <c r="BD63" s="510">
        <v>78</v>
      </c>
      <c r="BE63" s="510">
        <v>82</v>
      </c>
      <c r="BF63" s="510">
        <v>59</v>
      </c>
      <c r="BG63" s="510">
        <v>64</v>
      </c>
      <c r="BH63" s="510">
        <v>55</v>
      </c>
      <c r="BI63" s="510">
        <v>0</v>
      </c>
      <c r="BJ63" s="510">
        <v>14</v>
      </c>
      <c r="BK63" s="510">
        <v>3</v>
      </c>
      <c r="BL63" s="510">
        <v>3</v>
      </c>
      <c r="BM63" s="510">
        <v>3</v>
      </c>
      <c r="BN63" s="510">
        <v>3</v>
      </c>
      <c r="BO63" s="510">
        <v>2</v>
      </c>
      <c r="BP63" s="510">
        <v>0</v>
      </c>
    </row>
    <row r="64" spans="1:68">
      <c r="A64" s="247">
        <v>4008</v>
      </c>
      <c r="B64" s="248" t="s">
        <v>2695</v>
      </c>
      <c r="C64" s="247" t="str">
        <f t="shared" si="0"/>
        <v/>
      </c>
      <c r="D64" s="248" t="s">
        <v>204</v>
      </c>
      <c r="E64" s="501">
        <v>3</v>
      </c>
      <c r="F64" s="248" t="s">
        <v>86</v>
      </c>
      <c r="G64" s="248" t="s">
        <v>204</v>
      </c>
      <c r="H64" s="248" t="s">
        <v>209</v>
      </c>
      <c r="I64" s="248" t="s">
        <v>248</v>
      </c>
      <c r="J64" s="248" t="s">
        <v>3555</v>
      </c>
      <c r="K64" s="248" t="s">
        <v>1667</v>
      </c>
      <c r="L64" s="248">
        <v>27713142</v>
      </c>
      <c r="M64" s="248">
        <v>27715605</v>
      </c>
      <c r="N64" s="248" t="s">
        <v>1039</v>
      </c>
      <c r="O64" s="248" t="s">
        <v>1994</v>
      </c>
      <c r="P64" s="248">
        <v>1100</v>
      </c>
      <c r="Q64" s="248">
        <v>240</v>
      </c>
      <c r="R64" s="248">
        <v>238</v>
      </c>
      <c r="S64" s="248">
        <v>228</v>
      </c>
      <c r="T64" s="248">
        <v>195</v>
      </c>
      <c r="U64" s="248">
        <v>199</v>
      </c>
      <c r="V64" s="248">
        <v>0</v>
      </c>
      <c r="W64" s="248">
        <v>39</v>
      </c>
      <c r="X64" s="248">
        <v>9</v>
      </c>
      <c r="Y64" s="248">
        <v>9</v>
      </c>
      <c r="Z64" s="248">
        <v>8</v>
      </c>
      <c r="AA64" s="248">
        <v>6</v>
      </c>
      <c r="AB64" s="248">
        <v>7</v>
      </c>
      <c r="AC64" s="248">
        <v>1083</v>
      </c>
      <c r="AD64" s="7">
        <v>203</v>
      </c>
      <c r="AE64" s="7">
        <v>237</v>
      </c>
      <c r="AF64" s="7">
        <v>240</v>
      </c>
      <c r="AG64" s="7">
        <v>221</v>
      </c>
      <c r="AH64" s="7">
        <v>182</v>
      </c>
      <c r="AI64" s="7">
        <v>0</v>
      </c>
      <c r="AJ64" s="7">
        <v>39</v>
      </c>
      <c r="AK64" s="7">
        <v>8</v>
      </c>
      <c r="AL64" s="7">
        <v>9</v>
      </c>
      <c r="AM64" s="7">
        <v>9</v>
      </c>
      <c r="AN64" s="7">
        <v>7</v>
      </c>
      <c r="AO64" s="7">
        <v>6</v>
      </c>
      <c r="AP64" s="7">
        <v>0</v>
      </c>
      <c r="AQ64" s="7">
        <v>1081</v>
      </c>
      <c r="AR64" s="7">
        <v>241</v>
      </c>
      <c r="AS64" s="7">
        <v>203</v>
      </c>
      <c r="AT64" s="7">
        <v>219</v>
      </c>
      <c r="AU64" s="7">
        <v>214</v>
      </c>
      <c r="AV64" s="7">
        <v>204</v>
      </c>
      <c r="AW64" s="7">
        <v>39</v>
      </c>
      <c r="AX64" s="7">
        <v>8</v>
      </c>
      <c r="AY64" s="7">
        <v>8</v>
      </c>
      <c r="AZ64" s="7">
        <v>9</v>
      </c>
      <c r="BA64" s="7">
        <v>7</v>
      </c>
      <c r="BB64" s="7">
        <v>7</v>
      </c>
      <c r="BC64" s="510">
        <v>1010</v>
      </c>
      <c r="BD64" s="510">
        <v>219</v>
      </c>
      <c r="BE64" s="510">
        <v>243</v>
      </c>
      <c r="BF64" s="510">
        <v>178</v>
      </c>
      <c r="BG64" s="510">
        <v>193</v>
      </c>
      <c r="BH64" s="510">
        <v>177</v>
      </c>
      <c r="BI64" s="510">
        <v>0</v>
      </c>
      <c r="BJ64" s="510">
        <v>39</v>
      </c>
      <c r="BK64" s="510">
        <v>8</v>
      </c>
      <c r="BL64" s="510">
        <v>9</v>
      </c>
      <c r="BM64" s="510">
        <v>8</v>
      </c>
      <c r="BN64" s="510">
        <v>7</v>
      </c>
      <c r="BO64" s="510">
        <v>7</v>
      </c>
      <c r="BP64" s="510">
        <v>0</v>
      </c>
    </row>
    <row r="65" spans="1:68">
      <c r="A65" s="247">
        <v>4009</v>
      </c>
      <c r="B65" s="248" t="s">
        <v>1348</v>
      </c>
      <c r="C65" s="247" t="str">
        <f t="shared" si="0"/>
        <v/>
      </c>
      <c r="D65" s="248" t="s">
        <v>204</v>
      </c>
      <c r="E65" s="501">
        <v>1</v>
      </c>
      <c r="F65" s="248" t="s">
        <v>86</v>
      </c>
      <c r="G65" s="248" t="s">
        <v>204</v>
      </c>
      <c r="H65" s="248" t="s">
        <v>3183</v>
      </c>
      <c r="I65" s="248" t="s">
        <v>203</v>
      </c>
      <c r="J65" s="248" t="s">
        <v>3555</v>
      </c>
      <c r="K65" s="248" t="s">
        <v>1667</v>
      </c>
      <c r="L65" s="248">
        <v>27710425</v>
      </c>
      <c r="M65" s="248">
        <v>27710425</v>
      </c>
      <c r="N65" s="248" t="s">
        <v>1785</v>
      </c>
      <c r="O65" s="248" t="s">
        <v>1995</v>
      </c>
      <c r="P65" s="248">
        <v>1330</v>
      </c>
      <c r="Q65" s="248">
        <v>246</v>
      </c>
      <c r="R65" s="248">
        <v>221</v>
      </c>
      <c r="S65" s="248">
        <v>244</v>
      </c>
      <c r="T65" s="248">
        <v>334</v>
      </c>
      <c r="U65" s="248">
        <v>285</v>
      </c>
      <c r="V65" s="248">
        <v>0</v>
      </c>
      <c r="W65" s="248">
        <v>49</v>
      </c>
      <c r="X65" s="248">
        <v>11</v>
      </c>
      <c r="Y65" s="248">
        <v>10</v>
      </c>
      <c r="Z65" s="248">
        <v>9</v>
      </c>
      <c r="AA65" s="248">
        <v>10</v>
      </c>
      <c r="AB65" s="248">
        <v>9</v>
      </c>
      <c r="AC65" s="248">
        <v>1306</v>
      </c>
      <c r="AD65" s="7">
        <v>212</v>
      </c>
      <c r="AE65" s="7">
        <v>244</v>
      </c>
      <c r="AF65" s="7">
        <v>230</v>
      </c>
      <c r="AG65" s="7">
        <v>293</v>
      </c>
      <c r="AH65" s="7">
        <v>327</v>
      </c>
      <c r="AI65" s="7">
        <v>0</v>
      </c>
      <c r="AJ65" s="7">
        <v>49</v>
      </c>
      <c r="AK65" s="7">
        <v>9</v>
      </c>
      <c r="AL65" s="7">
        <v>10</v>
      </c>
      <c r="AM65" s="7">
        <v>10</v>
      </c>
      <c r="AN65" s="7">
        <v>10</v>
      </c>
      <c r="AO65" s="7">
        <v>10</v>
      </c>
      <c r="AP65" s="7">
        <v>0</v>
      </c>
      <c r="AQ65" s="7">
        <v>1224</v>
      </c>
      <c r="AR65" s="7">
        <v>225</v>
      </c>
      <c r="AS65" s="7">
        <v>216</v>
      </c>
      <c r="AT65" s="7">
        <v>241</v>
      </c>
      <c r="AU65" s="7">
        <v>266</v>
      </c>
      <c r="AV65" s="7">
        <v>276</v>
      </c>
      <c r="AW65" s="7">
        <v>49</v>
      </c>
      <c r="AX65" s="7">
        <v>9</v>
      </c>
      <c r="AY65" s="7">
        <v>10</v>
      </c>
      <c r="AZ65" s="7">
        <v>10</v>
      </c>
      <c r="BA65" s="7">
        <v>10</v>
      </c>
      <c r="BB65" s="7">
        <v>10</v>
      </c>
      <c r="BC65" s="510">
        <v>1294</v>
      </c>
      <c r="BD65" s="510">
        <v>223</v>
      </c>
      <c r="BE65" s="510">
        <v>243</v>
      </c>
      <c r="BF65" s="510">
        <v>247</v>
      </c>
      <c r="BG65" s="510">
        <v>308</v>
      </c>
      <c r="BH65" s="510">
        <v>273</v>
      </c>
      <c r="BI65" s="510">
        <v>0</v>
      </c>
      <c r="BJ65" s="510">
        <v>49</v>
      </c>
      <c r="BK65" s="510">
        <v>9</v>
      </c>
      <c r="BL65" s="510">
        <v>10</v>
      </c>
      <c r="BM65" s="510">
        <v>10</v>
      </c>
      <c r="BN65" s="510">
        <v>10</v>
      </c>
      <c r="BO65" s="510">
        <v>10</v>
      </c>
      <c r="BP65" s="510">
        <v>0</v>
      </c>
    </row>
    <row r="66" spans="1:68">
      <c r="A66" s="247">
        <v>4010</v>
      </c>
      <c r="B66" s="248" t="s">
        <v>2696</v>
      </c>
      <c r="C66" s="247" t="str">
        <f t="shared" si="0"/>
        <v/>
      </c>
      <c r="D66" s="412" t="s">
        <v>204</v>
      </c>
      <c r="E66" s="453">
        <v>9</v>
      </c>
      <c r="F66" s="412" t="s">
        <v>86</v>
      </c>
      <c r="G66" s="412" t="s">
        <v>204</v>
      </c>
      <c r="H66" s="412" t="s">
        <v>187</v>
      </c>
      <c r="I66" s="412" t="s">
        <v>187</v>
      </c>
      <c r="J66" s="248" t="s">
        <v>3555</v>
      </c>
      <c r="K66" s="248" t="s">
        <v>1667</v>
      </c>
      <c r="L66" s="412">
        <v>27311153</v>
      </c>
      <c r="M66" s="412"/>
      <c r="N66" s="412" t="s">
        <v>3423</v>
      </c>
      <c r="O66" s="248" t="s">
        <v>1996</v>
      </c>
      <c r="P66" s="412">
        <v>476</v>
      </c>
      <c r="Q66" s="412">
        <v>101</v>
      </c>
      <c r="R66" s="412">
        <v>110</v>
      </c>
      <c r="S66" s="412">
        <v>83</v>
      </c>
      <c r="T66" s="412">
        <v>108</v>
      </c>
      <c r="U66" s="412">
        <v>74</v>
      </c>
      <c r="V66" s="412">
        <v>0</v>
      </c>
      <c r="W66" s="412">
        <v>19</v>
      </c>
      <c r="X66" s="248">
        <v>5</v>
      </c>
      <c r="Y66" s="412">
        <v>4</v>
      </c>
      <c r="Z66" s="412">
        <v>4</v>
      </c>
      <c r="AA66" s="412">
        <v>3</v>
      </c>
      <c r="AB66" s="412">
        <v>3</v>
      </c>
      <c r="AC66" s="412">
        <v>495</v>
      </c>
      <c r="AD66" s="7">
        <v>105</v>
      </c>
      <c r="AE66" s="7">
        <v>107</v>
      </c>
      <c r="AF66" s="7">
        <v>102</v>
      </c>
      <c r="AG66" s="7">
        <v>79</v>
      </c>
      <c r="AH66" s="7">
        <v>102</v>
      </c>
      <c r="AI66" s="7">
        <v>0</v>
      </c>
      <c r="AJ66" s="7">
        <v>19</v>
      </c>
      <c r="AK66" s="7">
        <v>4</v>
      </c>
      <c r="AL66" s="7">
        <v>4</v>
      </c>
      <c r="AM66" s="7">
        <v>4</v>
      </c>
      <c r="AN66" s="7">
        <v>3</v>
      </c>
      <c r="AO66" s="7">
        <v>4</v>
      </c>
      <c r="AP66" s="7">
        <v>0</v>
      </c>
      <c r="AQ66" s="7">
        <v>483</v>
      </c>
      <c r="AR66" s="7">
        <v>112</v>
      </c>
      <c r="AS66" s="7">
        <v>106</v>
      </c>
      <c r="AT66" s="7">
        <v>96</v>
      </c>
      <c r="AU66" s="7">
        <v>98</v>
      </c>
      <c r="AV66" s="7">
        <v>71</v>
      </c>
      <c r="AW66" s="7">
        <v>20</v>
      </c>
      <c r="AX66" s="7">
        <v>5</v>
      </c>
      <c r="AY66" s="7">
        <v>4</v>
      </c>
      <c r="AZ66" s="7">
        <v>4</v>
      </c>
      <c r="BA66" s="7">
        <v>4</v>
      </c>
      <c r="BB66" s="7">
        <v>3</v>
      </c>
      <c r="BC66" s="510">
        <v>522</v>
      </c>
      <c r="BD66" s="510">
        <v>135</v>
      </c>
      <c r="BE66" s="510">
        <v>117</v>
      </c>
      <c r="BF66" s="510">
        <v>98</v>
      </c>
      <c r="BG66" s="510">
        <v>89</v>
      </c>
      <c r="BH66" s="510">
        <v>83</v>
      </c>
      <c r="BI66" s="510">
        <v>0</v>
      </c>
      <c r="BJ66" s="510">
        <v>20</v>
      </c>
      <c r="BK66" s="510">
        <v>5</v>
      </c>
      <c r="BL66" s="510">
        <v>4</v>
      </c>
      <c r="BM66" s="510">
        <v>4</v>
      </c>
      <c r="BN66" s="510">
        <v>4</v>
      </c>
      <c r="BO66" s="510">
        <v>3</v>
      </c>
      <c r="BP66" s="510">
        <v>0</v>
      </c>
    </row>
    <row r="67" spans="1:68">
      <c r="A67" s="247">
        <v>4011</v>
      </c>
      <c r="B67" s="248" t="s">
        <v>568</v>
      </c>
      <c r="C67" s="247" t="str">
        <f t="shared" si="0"/>
        <v/>
      </c>
      <c r="D67" s="248" t="s">
        <v>217</v>
      </c>
      <c r="E67" s="501">
        <v>10</v>
      </c>
      <c r="F67" s="248" t="s">
        <v>217</v>
      </c>
      <c r="G67" s="248" t="s">
        <v>240</v>
      </c>
      <c r="H67" s="248" t="s">
        <v>86</v>
      </c>
      <c r="I67" s="248" t="s">
        <v>1997</v>
      </c>
      <c r="J67" s="248" t="s">
        <v>3555</v>
      </c>
      <c r="K67" s="248" t="s">
        <v>1667</v>
      </c>
      <c r="L67" s="248">
        <v>24942250</v>
      </c>
      <c r="M67" s="248">
        <v>24940900</v>
      </c>
      <c r="N67" s="248" t="s">
        <v>1141</v>
      </c>
      <c r="O67" s="248" t="s">
        <v>1998</v>
      </c>
      <c r="P67" s="248">
        <v>780</v>
      </c>
      <c r="Q67" s="248">
        <v>150</v>
      </c>
      <c r="R67" s="248">
        <v>177</v>
      </c>
      <c r="S67" s="248">
        <v>143</v>
      </c>
      <c r="T67" s="248">
        <v>163</v>
      </c>
      <c r="U67" s="248">
        <v>147</v>
      </c>
      <c r="V67" s="248">
        <v>0</v>
      </c>
      <c r="W67" s="248">
        <v>31</v>
      </c>
      <c r="X67" s="248">
        <v>7</v>
      </c>
      <c r="Y67" s="248">
        <v>7</v>
      </c>
      <c r="Z67" s="248">
        <v>6</v>
      </c>
      <c r="AA67" s="248">
        <v>6</v>
      </c>
      <c r="AB67" s="248">
        <v>5</v>
      </c>
      <c r="AC67" s="248">
        <v>795</v>
      </c>
      <c r="AD67" s="7">
        <v>151</v>
      </c>
      <c r="AE67" s="7">
        <v>163</v>
      </c>
      <c r="AF67" s="7">
        <v>172</v>
      </c>
      <c r="AG67" s="7">
        <v>145</v>
      </c>
      <c r="AH67" s="7">
        <v>164</v>
      </c>
      <c r="AI67" s="7">
        <v>0</v>
      </c>
      <c r="AJ67" s="7">
        <v>31</v>
      </c>
      <c r="AK67" s="7">
        <v>7</v>
      </c>
      <c r="AL67" s="7">
        <v>6</v>
      </c>
      <c r="AM67" s="7">
        <v>7</v>
      </c>
      <c r="AN67" s="7">
        <v>6</v>
      </c>
      <c r="AO67" s="7">
        <v>5</v>
      </c>
      <c r="AP67" s="7">
        <v>0</v>
      </c>
      <c r="AQ67" s="7">
        <v>734</v>
      </c>
      <c r="AR67" s="7">
        <v>155</v>
      </c>
      <c r="AS67" s="7">
        <v>156</v>
      </c>
      <c r="AT67" s="7">
        <v>136</v>
      </c>
      <c r="AU67" s="7">
        <v>149</v>
      </c>
      <c r="AV67" s="7">
        <v>138</v>
      </c>
      <c r="AW67" s="7">
        <v>31</v>
      </c>
      <c r="AX67" s="7">
        <v>7</v>
      </c>
      <c r="AY67" s="7">
        <v>7</v>
      </c>
      <c r="AZ67" s="7">
        <v>6</v>
      </c>
      <c r="BA67" s="7">
        <v>6</v>
      </c>
      <c r="BB67" s="7">
        <v>5</v>
      </c>
      <c r="BC67" s="510">
        <v>735</v>
      </c>
      <c r="BD67" s="510">
        <v>166</v>
      </c>
      <c r="BE67" s="510">
        <v>154</v>
      </c>
      <c r="BF67" s="510">
        <v>140</v>
      </c>
      <c r="BG67" s="510">
        <v>134</v>
      </c>
      <c r="BH67" s="510">
        <v>141</v>
      </c>
      <c r="BI67" s="510">
        <v>0</v>
      </c>
      <c r="BJ67" s="510">
        <v>31</v>
      </c>
      <c r="BK67" s="510">
        <v>7</v>
      </c>
      <c r="BL67" s="510">
        <v>7</v>
      </c>
      <c r="BM67" s="510">
        <v>6</v>
      </c>
      <c r="BN67" s="510">
        <v>6</v>
      </c>
      <c r="BO67" s="510">
        <v>5</v>
      </c>
      <c r="BP67" s="510">
        <v>0</v>
      </c>
    </row>
    <row r="68" spans="1:68">
      <c r="A68" s="247">
        <v>4012</v>
      </c>
      <c r="B68" s="248" t="s">
        <v>529</v>
      </c>
      <c r="C68" s="247" t="str">
        <f t="shared" ref="C68:C131" si="1">+IF(MID(B68,1,4)="T.V.","Telesecundaria",IF(MID(B68,1,4)="IEGB","IEGB",IF(MID(B68,1,11)="Liceo Rural","Liceo Rural",IF(MID(B68,1,6)="C.T.P.","C.T.P.",IF(MID(B68,1,4)="Noct","Nocturno",IF(MID(B68,1,4)="Unid","Unidad Pedagógica",""))))))</f>
        <v/>
      </c>
      <c r="D68" s="248" t="s">
        <v>217</v>
      </c>
      <c r="E68" s="501">
        <v>7</v>
      </c>
      <c r="F68" s="248" t="s">
        <v>217</v>
      </c>
      <c r="G68" s="248" t="s">
        <v>250</v>
      </c>
      <c r="H68" s="248" t="s">
        <v>530</v>
      </c>
      <c r="I68" s="248" t="s">
        <v>531</v>
      </c>
      <c r="J68" s="248" t="s">
        <v>3555</v>
      </c>
      <c r="K68" s="248" t="s">
        <v>1667</v>
      </c>
      <c r="L68" s="248">
        <v>24588211</v>
      </c>
      <c r="M68" s="248">
        <v>24588211</v>
      </c>
      <c r="N68" s="248" t="s">
        <v>3198</v>
      </c>
      <c r="O68" s="248" t="s">
        <v>1999</v>
      </c>
      <c r="P68" s="248">
        <v>632</v>
      </c>
      <c r="Q68" s="248">
        <v>170</v>
      </c>
      <c r="R68" s="248">
        <v>133</v>
      </c>
      <c r="S68" s="248">
        <v>126</v>
      </c>
      <c r="T68" s="248">
        <v>127</v>
      </c>
      <c r="U68" s="248">
        <v>76</v>
      </c>
      <c r="V68" s="248">
        <v>0</v>
      </c>
      <c r="W68" s="248">
        <v>24</v>
      </c>
      <c r="X68" s="248">
        <v>6</v>
      </c>
      <c r="Y68" s="248">
        <v>5</v>
      </c>
      <c r="Z68" s="248">
        <v>5</v>
      </c>
      <c r="AA68" s="248">
        <v>5</v>
      </c>
      <c r="AB68" s="248">
        <v>3</v>
      </c>
      <c r="AC68" s="248">
        <v>689</v>
      </c>
      <c r="AD68" s="7">
        <v>171</v>
      </c>
      <c r="AE68" s="7">
        <v>158</v>
      </c>
      <c r="AF68" s="7">
        <v>131</v>
      </c>
      <c r="AG68" s="7">
        <v>108</v>
      </c>
      <c r="AH68" s="7">
        <v>121</v>
      </c>
      <c r="AI68" s="7">
        <v>0</v>
      </c>
      <c r="AJ68" s="7">
        <v>24</v>
      </c>
      <c r="AK68" s="7">
        <v>6</v>
      </c>
      <c r="AL68" s="7">
        <v>5</v>
      </c>
      <c r="AM68" s="7">
        <v>5</v>
      </c>
      <c r="AN68" s="7">
        <v>4</v>
      </c>
      <c r="AO68" s="7">
        <v>4</v>
      </c>
      <c r="AP68" s="7">
        <v>0</v>
      </c>
      <c r="AQ68" s="7">
        <v>692</v>
      </c>
      <c r="AR68" s="7">
        <v>170</v>
      </c>
      <c r="AS68" s="7">
        <v>180</v>
      </c>
      <c r="AT68" s="7">
        <v>131</v>
      </c>
      <c r="AU68" s="7">
        <v>112</v>
      </c>
      <c r="AV68" s="7">
        <v>99</v>
      </c>
      <c r="AW68" s="7">
        <v>25</v>
      </c>
      <c r="AX68" s="7">
        <v>6</v>
      </c>
      <c r="AY68" s="7">
        <v>6</v>
      </c>
      <c r="AZ68" s="7">
        <v>5</v>
      </c>
      <c r="BA68" s="7">
        <v>4</v>
      </c>
      <c r="BB68" s="7">
        <v>4</v>
      </c>
      <c r="BC68" s="510">
        <v>681</v>
      </c>
      <c r="BD68" s="510">
        <v>172</v>
      </c>
      <c r="BE68" s="510">
        <v>159</v>
      </c>
      <c r="BF68" s="510">
        <v>171</v>
      </c>
      <c r="BG68" s="510">
        <v>89</v>
      </c>
      <c r="BH68" s="510">
        <v>90</v>
      </c>
      <c r="BI68" s="510">
        <v>0</v>
      </c>
      <c r="BJ68" s="510">
        <v>23</v>
      </c>
      <c r="BK68" s="510">
        <v>6</v>
      </c>
      <c r="BL68" s="510">
        <v>6</v>
      </c>
      <c r="BM68" s="510">
        <v>5</v>
      </c>
      <c r="BN68" s="510">
        <v>3</v>
      </c>
      <c r="BO68" s="510">
        <v>3</v>
      </c>
      <c r="BP68" s="510">
        <v>0</v>
      </c>
    </row>
    <row r="69" spans="1:68">
      <c r="A69" s="247">
        <v>4013</v>
      </c>
      <c r="B69" s="248" t="s">
        <v>552</v>
      </c>
      <c r="C69" s="247" t="str">
        <f t="shared" si="1"/>
        <v/>
      </c>
      <c r="D69" s="248" t="s">
        <v>217</v>
      </c>
      <c r="E69" s="501">
        <v>5</v>
      </c>
      <c r="F69" s="248" t="s">
        <v>217</v>
      </c>
      <c r="G69" s="248" t="s">
        <v>217</v>
      </c>
      <c r="H69" s="248" t="s">
        <v>553</v>
      </c>
      <c r="I69" s="248" t="s">
        <v>554</v>
      </c>
      <c r="J69" s="248" t="s">
        <v>3555</v>
      </c>
      <c r="K69" s="248" t="s">
        <v>1667</v>
      </c>
      <c r="L69" s="248">
        <v>24302885</v>
      </c>
      <c r="M69" s="248">
        <v>24302885</v>
      </c>
      <c r="N69" s="248" t="s">
        <v>1041</v>
      </c>
      <c r="O69" s="248" t="s">
        <v>3572</v>
      </c>
      <c r="P69" s="248">
        <v>502</v>
      </c>
      <c r="Q69" s="248">
        <v>130</v>
      </c>
      <c r="R69" s="248">
        <v>130</v>
      </c>
      <c r="S69" s="248">
        <v>109</v>
      </c>
      <c r="T69" s="248">
        <v>75</v>
      </c>
      <c r="U69" s="248">
        <v>58</v>
      </c>
      <c r="V69" s="248">
        <v>0</v>
      </c>
      <c r="W69" s="248">
        <v>19</v>
      </c>
      <c r="X69" s="248">
        <v>5</v>
      </c>
      <c r="Y69" s="248">
        <v>5</v>
      </c>
      <c r="Z69" s="248">
        <v>4</v>
      </c>
      <c r="AA69" s="248">
        <v>3</v>
      </c>
      <c r="AB69" s="248">
        <v>2</v>
      </c>
      <c r="AC69" s="248">
        <v>515</v>
      </c>
      <c r="AD69" s="7">
        <v>123</v>
      </c>
      <c r="AE69" s="7">
        <v>115</v>
      </c>
      <c r="AF69" s="7">
        <v>127</v>
      </c>
      <c r="AG69" s="7">
        <v>78</v>
      </c>
      <c r="AH69" s="7">
        <v>72</v>
      </c>
      <c r="AI69" s="7">
        <v>0</v>
      </c>
      <c r="AJ69" s="7">
        <v>21</v>
      </c>
      <c r="AK69" s="7">
        <v>5</v>
      </c>
      <c r="AL69" s="7">
        <v>4</v>
      </c>
      <c r="AM69" s="7">
        <v>6</v>
      </c>
      <c r="AN69" s="7">
        <v>3</v>
      </c>
      <c r="AO69" s="7">
        <v>3</v>
      </c>
      <c r="AP69" s="7">
        <v>0</v>
      </c>
      <c r="AQ69" s="7">
        <v>518</v>
      </c>
      <c r="AR69" s="7">
        <v>172</v>
      </c>
      <c r="AS69" s="7">
        <v>90</v>
      </c>
      <c r="AT69" s="7">
        <v>107</v>
      </c>
      <c r="AU69" s="7">
        <v>105</v>
      </c>
      <c r="AV69" s="7">
        <v>44</v>
      </c>
      <c r="AW69" s="7">
        <v>20</v>
      </c>
      <c r="AX69" s="7">
        <v>6</v>
      </c>
      <c r="AY69" s="7">
        <v>4</v>
      </c>
      <c r="AZ69" s="7">
        <v>4</v>
      </c>
      <c r="BA69" s="7">
        <v>4</v>
      </c>
      <c r="BB69" s="7">
        <v>2</v>
      </c>
      <c r="BC69" s="510">
        <v>573</v>
      </c>
      <c r="BD69" s="510">
        <v>170</v>
      </c>
      <c r="BE69" s="510">
        <v>136</v>
      </c>
      <c r="BF69" s="510">
        <v>91</v>
      </c>
      <c r="BG69" s="510">
        <v>87</v>
      </c>
      <c r="BH69" s="510">
        <v>89</v>
      </c>
      <c r="BI69" s="510">
        <v>0</v>
      </c>
      <c r="BJ69" s="510">
        <v>20</v>
      </c>
      <c r="BK69" s="510">
        <v>6</v>
      </c>
      <c r="BL69" s="510">
        <v>5</v>
      </c>
      <c r="BM69" s="510">
        <v>3</v>
      </c>
      <c r="BN69" s="510">
        <v>3</v>
      </c>
      <c r="BO69" s="510">
        <v>3</v>
      </c>
      <c r="BP69" s="510">
        <v>0</v>
      </c>
    </row>
    <row r="70" spans="1:68">
      <c r="A70" s="247">
        <v>4014</v>
      </c>
      <c r="B70" s="248" t="s">
        <v>555</v>
      </c>
      <c r="C70" s="247" t="str">
        <f t="shared" si="1"/>
        <v/>
      </c>
      <c r="D70" s="412" t="s">
        <v>217</v>
      </c>
      <c r="E70" s="453">
        <v>6</v>
      </c>
      <c r="F70" s="412" t="s">
        <v>217</v>
      </c>
      <c r="G70" s="412" t="s">
        <v>240</v>
      </c>
      <c r="H70" s="412" t="s">
        <v>242</v>
      </c>
      <c r="I70" s="412" t="s">
        <v>242</v>
      </c>
      <c r="J70" s="248" t="s">
        <v>3555</v>
      </c>
      <c r="K70" s="248" t="s">
        <v>1667</v>
      </c>
      <c r="L70" s="412">
        <v>24947522</v>
      </c>
      <c r="M70" s="412">
        <v>24945584</v>
      </c>
      <c r="N70" s="412" t="s">
        <v>3424</v>
      </c>
      <c r="O70" s="248" t="s">
        <v>2000</v>
      </c>
      <c r="P70" s="412">
        <v>660</v>
      </c>
      <c r="Q70" s="412">
        <v>123</v>
      </c>
      <c r="R70" s="412">
        <v>126</v>
      </c>
      <c r="S70" s="412">
        <v>140</v>
      </c>
      <c r="T70" s="412">
        <v>143</v>
      </c>
      <c r="U70" s="412">
        <v>128</v>
      </c>
      <c r="V70" s="412">
        <v>0</v>
      </c>
      <c r="W70" s="412">
        <v>22</v>
      </c>
      <c r="X70" s="248">
        <v>4</v>
      </c>
      <c r="Y70" s="412">
        <v>4</v>
      </c>
      <c r="Z70" s="412">
        <v>5</v>
      </c>
      <c r="AA70" s="412">
        <v>5</v>
      </c>
      <c r="AB70" s="412">
        <v>4</v>
      </c>
      <c r="AC70" s="412">
        <v>650</v>
      </c>
      <c r="AD70" s="7">
        <v>120</v>
      </c>
      <c r="AE70" s="7">
        <v>122</v>
      </c>
      <c r="AF70" s="7">
        <v>122</v>
      </c>
      <c r="AG70" s="7">
        <v>139</v>
      </c>
      <c r="AH70" s="7">
        <v>147</v>
      </c>
      <c r="AI70" s="7">
        <v>0</v>
      </c>
      <c r="AJ70" s="7">
        <v>22</v>
      </c>
      <c r="AK70" s="7">
        <v>4</v>
      </c>
      <c r="AL70" s="7">
        <v>4</v>
      </c>
      <c r="AM70" s="7">
        <v>4</v>
      </c>
      <c r="AN70" s="7">
        <v>5</v>
      </c>
      <c r="AO70" s="7">
        <v>5</v>
      </c>
      <c r="AP70" s="7">
        <v>0</v>
      </c>
      <c r="AQ70" s="7">
        <v>634</v>
      </c>
      <c r="AR70" s="7">
        <v>138</v>
      </c>
      <c r="AS70" s="7">
        <v>129</v>
      </c>
      <c r="AT70" s="7">
        <v>105</v>
      </c>
      <c r="AU70" s="7">
        <v>131</v>
      </c>
      <c r="AV70" s="7">
        <v>131</v>
      </c>
      <c r="AW70" s="7">
        <v>22</v>
      </c>
      <c r="AX70" s="7">
        <v>5</v>
      </c>
      <c r="AY70" s="7">
        <v>4</v>
      </c>
      <c r="AZ70" s="7">
        <v>4</v>
      </c>
      <c r="BA70" s="7">
        <v>4</v>
      </c>
      <c r="BB70" s="7">
        <v>5</v>
      </c>
      <c r="BC70" s="510">
        <v>610</v>
      </c>
      <c r="BD70" s="510">
        <v>130</v>
      </c>
      <c r="BE70" s="510">
        <v>137</v>
      </c>
      <c r="BF70" s="510">
        <v>114</v>
      </c>
      <c r="BG70" s="510">
        <v>110</v>
      </c>
      <c r="BH70" s="510">
        <v>119</v>
      </c>
      <c r="BI70" s="510">
        <v>0</v>
      </c>
      <c r="BJ70" s="510">
        <v>22</v>
      </c>
      <c r="BK70" s="510">
        <v>5</v>
      </c>
      <c r="BL70" s="510">
        <v>5</v>
      </c>
      <c r="BM70" s="510">
        <v>4</v>
      </c>
      <c r="BN70" s="510">
        <v>4</v>
      </c>
      <c r="BO70" s="510">
        <v>4</v>
      </c>
      <c r="BP70" s="510">
        <v>0</v>
      </c>
    </row>
    <row r="71" spans="1:68">
      <c r="A71" s="247">
        <v>4015</v>
      </c>
      <c r="B71" s="248" t="s">
        <v>1891</v>
      </c>
      <c r="C71" s="247" t="str">
        <f t="shared" si="1"/>
        <v/>
      </c>
      <c r="D71" s="248" t="s">
        <v>217</v>
      </c>
      <c r="E71" s="501">
        <v>4</v>
      </c>
      <c r="F71" s="248" t="s">
        <v>217</v>
      </c>
      <c r="G71" s="248" t="s">
        <v>217</v>
      </c>
      <c r="H71" s="248" t="s">
        <v>130</v>
      </c>
      <c r="I71" s="248" t="s">
        <v>53</v>
      </c>
      <c r="J71" s="248" t="s">
        <v>3555</v>
      </c>
      <c r="K71" s="248" t="s">
        <v>1667</v>
      </c>
      <c r="L71" s="248">
        <v>24381386</v>
      </c>
      <c r="M71" s="248">
        <v>24381386</v>
      </c>
      <c r="N71" s="248" t="s">
        <v>1089</v>
      </c>
      <c r="O71" s="248" t="s">
        <v>2001</v>
      </c>
      <c r="P71" s="248">
        <v>1004</v>
      </c>
      <c r="Q71" s="248">
        <v>252</v>
      </c>
      <c r="R71" s="248">
        <v>236</v>
      </c>
      <c r="S71" s="248">
        <v>224</v>
      </c>
      <c r="T71" s="248">
        <v>192</v>
      </c>
      <c r="U71" s="248">
        <v>100</v>
      </c>
      <c r="V71" s="248">
        <v>0</v>
      </c>
      <c r="W71" s="248">
        <v>33</v>
      </c>
      <c r="X71" s="248">
        <v>8</v>
      </c>
      <c r="Y71" s="248">
        <v>8</v>
      </c>
      <c r="Z71" s="248">
        <v>7</v>
      </c>
      <c r="AA71" s="248">
        <v>6</v>
      </c>
      <c r="AB71" s="248">
        <v>4</v>
      </c>
      <c r="AC71" s="248">
        <v>1109</v>
      </c>
      <c r="AD71" s="7">
        <v>267</v>
      </c>
      <c r="AE71" s="7">
        <v>233</v>
      </c>
      <c r="AF71" s="7">
        <v>229</v>
      </c>
      <c r="AG71" s="7">
        <v>206</v>
      </c>
      <c r="AH71" s="7">
        <v>174</v>
      </c>
      <c r="AI71" s="7">
        <v>0</v>
      </c>
      <c r="AJ71" s="7">
        <v>33</v>
      </c>
      <c r="AK71" s="7">
        <v>8</v>
      </c>
      <c r="AL71" s="7">
        <v>7</v>
      </c>
      <c r="AM71" s="7">
        <v>7</v>
      </c>
      <c r="AN71" s="7">
        <v>6</v>
      </c>
      <c r="AO71" s="7">
        <v>5</v>
      </c>
      <c r="AP71" s="7">
        <v>0</v>
      </c>
      <c r="AQ71" s="7">
        <v>1066</v>
      </c>
      <c r="AR71" s="7">
        <v>264</v>
      </c>
      <c r="AS71" s="7">
        <v>241</v>
      </c>
      <c r="AT71" s="7">
        <v>198</v>
      </c>
      <c r="AU71" s="7">
        <v>194</v>
      </c>
      <c r="AV71" s="7">
        <v>169</v>
      </c>
      <c r="AW71" s="7">
        <v>33</v>
      </c>
      <c r="AX71" s="7">
        <v>8</v>
      </c>
      <c r="AY71" s="7">
        <v>7</v>
      </c>
      <c r="AZ71" s="7">
        <v>6</v>
      </c>
      <c r="BA71" s="7">
        <v>6</v>
      </c>
      <c r="BB71" s="7">
        <v>6</v>
      </c>
      <c r="BC71" s="510">
        <v>1054</v>
      </c>
      <c r="BD71" s="510">
        <v>283</v>
      </c>
      <c r="BE71" s="510">
        <v>230</v>
      </c>
      <c r="BF71" s="510">
        <v>213</v>
      </c>
      <c r="BG71" s="510">
        <v>174</v>
      </c>
      <c r="BH71" s="510">
        <v>154</v>
      </c>
      <c r="BI71" s="510">
        <v>0</v>
      </c>
      <c r="BJ71" s="510">
        <v>33</v>
      </c>
      <c r="BK71" s="510">
        <v>9</v>
      </c>
      <c r="BL71" s="510">
        <v>7</v>
      </c>
      <c r="BM71" s="510">
        <v>7</v>
      </c>
      <c r="BN71" s="510">
        <v>5</v>
      </c>
      <c r="BO71" s="510">
        <v>5</v>
      </c>
      <c r="BP71" s="510">
        <v>0</v>
      </c>
    </row>
    <row r="72" spans="1:68">
      <c r="A72" s="247">
        <v>4018</v>
      </c>
      <c r="B72" s="248" t="s">
        <v>224</v>
      </c>
      <c r="C72" s="247" t="str">
        <f t="shared" si="1"/>
        <v/>
      </c>
      <c r="D72" s="248" t="s">
        <v>217</v>
      </c>
      <c r="E72" s="501">
        <v>1</v>
      </c>
      <c r="F72" s="248" t="s">
        <v>217</v>
      </c>
      <c r="G72" s="248" t="s">
        <v>217</v>
      </c>
      <c r="H72" s="248" t="s">
        <v>217</v>
      </c>
      <c r="I72" s="248" t="s">
        <v>225</v>
      </c>
      <c r="J72" s="248" t="s">
        <v>3555</v>
      </c>
      <c r="K72" s="248" t="s">
        <v>1667</v>
      </c>
      <c r="L72" s="248">
        <v>24304479</v>
      </c>
      <c r="M72" s="248">
        <v>24426601</v>
      </c>
      <c r="N72" s="248" t="s">
        <v>1043</v>
      </c>
      <c r="O72" s="248" t="s">
        <v>2002</v>
      </c>
      <c r="P72" s="248">
        <v>2016</v>
      </c>
      <c r="Q72" s="248">
        <v>684</v>
      </c>
      <c r="R72" s="248">
        <v>503</v>
      </c>
      <c r="S72" s="248">
        <v>358</v>
      </c>
      <c r="T72" s="248">
        <v>285</v>
      </c>
      <c r="U72" s="248">
        <v>186</v>
      </c>
      <c r="V72" s="248">
        <v>0</v>
      </c>
      <c r="W72" s="248">
        <v>55</v>
      </c>
      <c r="X72" s="248">
        <v>19</v>
      </c>
      <c r="Y72" s="248">
        <v>12</v>
      </c>
      <c r="Z72" s="248">
        <v>10</v>
      </c>
      <c r="AA72" s="248">
        <v>8</v>
      </c>
      <c r="AB72" s="248">
        <v>6</v>
      </c>
      <c r="AC72" s="248">
        <v>2281</v>
      </c>
      <c r="AD72" s="7">
        <v>657</v>
      </c>
      <c r="AE72" s="7">
        <v>610</v>
      </c>
      <c r="AF72" s="7">
        <v>415</v>
      </c>
      <c r="AG72" s="7">
        <v>329</v>
      </c>
      <c r="AH72" s="7">
        <v>270</v>
      </c>
      <c r="AI72" s="7">
        <v>0</v>
      </c>
      <c r="AJ72" s="7">
        <v>57</v>
      </c>
      <c r="AK72" s="7">
        <v>19</v>
      </c>
      <c r="AL72" s="7">
        <v>14</v>
      </c>
      <c r="AM72" s="7">
        <v>10</v>
      </c>
      <c r="AN72" s="7">
        <v>8</v>
      </c>
      <c r="AO72" s="7">
        <v>6</v>
      </c>
      <c r="AP72" s="7">
        <v>0</v>
      </c>
      <c r="AQ72" s="7">
        <v>2205</v>
      </c>
      <c r="AR72" s="7">
        <v>672</v>
      </c>
      <c r="AS72" s="7">
        <v>461</v>
      </c>
      <c r="AT72" s="7">
        <v>518</v>
      </c>
      <c r="AU72" s="7">
        <v>301</v>
      </c>
      <c r="AV72" s="7">
        <v>253</v>
      </c>
      <c r="AW72" s="7">
        <v>57</v>
      </c>
      <c r="AX72" s="7">
        <v>17</v>
      </c>
      <c r="AY72" s="7">
        <v>12</v>
      </c>
      <c r="AZ72" s="7">
        <v>14</v>
      </c>
      <c r="BA72" s="7">
        <v>8</v>
      </c>
      <c r="BB72" s="7">
        <v>6</v>
      </c>
      <c r="BC72" s="510">
        <v>2011</v>
      </c>
      <c r="BD72" s="510">
        <v>543</v>
      </c>
      <c r="BE72" s="510">
        <v>500</v>
      </c>
      <c r="BF72" s="510">
        <v>392</v>
      </c>
      <c r="BG72" s="510">
        <v>326</v>
      </c>
      <c r="BH72" s="510">
        <v>250</v>
      </c>
      <c r="BI72" s="510">
        <v>0</v>
      </c>
      <c r="BJ72" s="510">
        <v>57</v>
      </c>
      <c r="BK72" s="510">
        <v>18</v>
      </c>
      <c r="BL72" s="510">
        <v>13</v>
      </c>
      <c r="BM72" s="510">
        <v>12</v>
      </c>
      <c r="BN72" s="510">
        <v>8</v>
      </c>
      <c r="BO72" s="510">
        <v>6</v>
      </c>
      <c r="BP72" s="510">
        <v>0</v>
      </c>
    </row>
    <row r="73" spans="1:68">
      <c r="A73" s="247">
        <v>4019</v>
      </c>
      <c r="B73" s="248" t="s">
        <v>1515</v>
      </c>
      <c r="C73" s="247" t="str">
        <f t="shared" si="1"/>
        <v/>
      </c>
      <c r="D73" s="248" t="s">
        <v>217</v>
      </c>
      <c r="E73" s="501">
        <v>8</v>
      </c>
      <c r="F73" s="248" t="s">
        <v>217</v>
      </c>
      <c r="G73" s="248" t="s">
        <v>245</v>
      </c>
      <c r="H73" s="248" t="s">
        <v>245</v>
      </c>
      <c r="I73" s="248" t="s">
        <v>245</v>
      </c>
      <c r="J73" s="248" t="s">
        <v>3555</v>
      </c>
      <c r="K73" s="248" t="s">
        <v>1667</v>
      </c>
      <c r="L73" s="248">
        <v>24460559</v>
      </c>
      <c r="M73" s="248">
        <v>24469001</v>
      </c>
      <c r="N73" s="248" t="s">
        <v>1683</v>
      </c>
      <c r="O73" s="248" t="s">
        <v>2003</v>
      </c>
      <c r="P73" s="248">
        <v>1258</v>
      </c>
      <c r="Q73" s="248">
        <v>299</v>
      </c>
      <c r="R73" s="248">
        <v>203</v>
      </c>
      <c r="S73" s="248">
        <v>231</v>
      </c>
      <c r="T73" s="248">
        <v>252</v>
      </c>
      <c r="U73" s="248">
        <v>273</v>
      </c>
      <c r="V73" s="248">
        <v>0</v>
      </c>
      <c r="W73" s="248">
        <v>49</v>
      </c>
      <c r="X73" s="248">
        <v>11</v>
      </c>
      <c r="Y73" s="248">
        <v>8</v>
      </c>
      <c r="Z73" s="248">
        <v>9</v>
      </c>
      <c r="AA73" s="248">
        <v>10</v>
      </c>
      <c r="AB73" s="248">
        <v>11</v>
      </c>
      <c r="AC73" s="248">
        <v>1324</v>
      </c>
      <c r="AD73" s="7">
        <v>254</v>
      </c>
      <c r="AE73" s="7">
        <v>290</v>
      </c>
      <c r="AF73" s="7">
        <v>213</v>
      </c>
      <c r="AG73" s="7">
        <v>246</v>
      </c>
      <c r="AH73" s="7">
        <v>294</v>
      </c>
      <c r="AI73" s="7">
        <v>27</v>
      </c>
      <c r="AJ73" s="7">
        <v>51</v>
      </c>
      <c r="AK73" s="7">
        <v>10</v>
      </c>
      <c r="AL73" s="7">
        <v>10</v>
      </c>
      <c r="AM73" s="7">
        <v>8</v>
      </c>
      <c r="AN73" s="7">
        <v>9</v>
      </c>
      <c r="AO73" s="7">
        <v>12</v>
      </c>
      <c r="AP73" s="7">
        <v>2</v>
      </c>
      <c r="AQ73" s="7">
        <v>1361</v>
      </c>
      <c r="AR73" s="7">
        <v>294</v>
      </c>
      <c r="AS73" s="7">
        <v>256</v>
      </c>
      <c r="AT73" s="7">
        <v>282</v>
      </c>
      <c r="AU73" s="7">
        <v>255</v>
      </c>
      <c r="AV73" s="7">
        <v>274</v>
      </c>
      <c r="AW73" s="7">
        <v>49</v>
      </c>
      <c r="AX73" s="7">
        <v>11</v>
      </c>
      <c r="AY73" s="7">
        <v>9</v>
      </c>
      <c r="AZ73" s="7">
        <v>10</v>
      </c>
      <c r="BA73" s="7">
        <v>10</v>
      </c>
      <c r="BB73" s="7">
        <v>9</v>
      </c>
      <c r="BC73" s="510">
        <v>1326</v>
      </c>
      <c r="BD73" s="510">
        <v>238</v>
      </c>
      <c r="BE73" s="510">
        <v>256</v>
      </c>
      <c r="BF73" s="510">
        <v>269</v>
      </c>
      <c r="BG73" s="510">
        <v>298</v>
      </c>
      <c r="BH73" s="510">
        <v>240</v>
      </c>
      <c r="BI73" s="510">
        <v>25</v>
      </c>
      <c r="BJ73" s="510">
        <v>50</v>
      </c>
      <c r="BK73" s="510">
        <v>9</v>
      </c>
      <c r="BL73" s="510">
        <v>10</v>
      </c>
      <c r="BM73" s="510">
        <v>11</v>
      </c>
      <c r="BN73" s="510">
        <v>11</v>
      </c>
      <c r="BO73" s="510">
        <v>9</v>
      </c>
      <c r="BP73" s="510">
        <v>0</v>
      </c>
    </row>
    <row r="74" spans="1:68">
      <c r="A74" s="247">
        <v>4020</v>
      </c>
      <c r="B74" s="248" t="s">
        <v>241</v>
      </c>
      <c r="C74" s="247" t="str">
        <f t="shared" si="1"/>
        <v/>
      </c>
      <c r="D74" s="248" t="s">
        <v>217</v>
      </c>
      <c r="E74" s="501">
        <v>6</v>
      </c>
      <c r="F74" s="248" t="s">
        <v>217</v>
      </c>
      <c r="G74" s="248" t="s">
        <v>240</v>
      </c>
      <c r="H74" s="248" t="s">
        <v>242</v>
      </c>
      <c r="I74" s="248" t="s">
        <v>216</v>
      </c>
      <c r="J74" s="248" t="s">
        <v>3555</v>
      </c>
      <c r="K74" s="248" t="s">
        <v>1667</v>
      </c>
      <c r="L74" s="248">
        <v>24940841</v>
      </c>
      <c r="M74" s="248">
        <v>24943338</v>
      </c>
      <c r="N74" s="248" t="s">
        <v>1090</v>
      </c>
      <c r="O74" s="248" t="s">
        <v>2004</v>
      </c>
      <c r="P74" s="248">
        <v>914</v>
      </c>
      <c r="Q74" s="248">
        <v>164</v>
      </c>
      <c r="R74" s="248">
        <v>188</v>
      </c>
      <c r="S74" s="248">
        <v>196</v>
      </c>
      <c r="T74" s="248">
        <v>182</v>
      </c>
      <c r="U74" s="248">
        <v>184</v>
      </c>
      <c r="V74" s="248">
        <v>0</v>
      </c>
      <c r="W74" s="248">
        <v>38</v>
      </c>
      <c r="X74" s="248">
        <v>7</v>
      </c>
      <c r="Y74" s="248">
        <v>8</v>
      </c>
      <c r="Z74" s="248">
        <v>8</v>
      </c>
      <c r="AA74" s="248">
        <v>7</v>
      </c>
      <c r="AB74" s="248">
        <v>8</v>
      </c>
      <c r="AC74" s="248">
        <v>878</v>
      </c>
      <c r="AD74" s="7">
        <v>172</v>
      </c>
      <c r="AE74" s="7">
        <v>140</v>
      </c>
      <c r="AF74" s="7">
        <v>190</v>
      </c>
      <c r="AG74" s="7">
        <v>191</v>
      </c>
      <c r="AH74" s="7">
        <v>185</v>
      </c>
      <c r="AI74" s="7">
        <v>0</v>
      </c>
      <c r="AJ74" s="7">
        <v>38</v>
      </c>
      <c r="AK74" s="7">
        <v>8</v>
      </c>
      <c r="AL74" s="7">
        <v>6</v>
      </c>
      <c r="AM74" s="7">
        <v>8</v>
      </c>
      <c r="AN74" s="7">
        <v>8</v>
      </c>
      <c r="AO74" s="7">
        <v>8</v>
      </c>
      <c r="AP74" s="7">
        <v>0</v>
      </c>
      <c r="AQ74" s="7">
        <v>905</v>
      </c>
      <c r="AR74" s="7">
        <v>198</v>
      </c>
      <c r="AS74" s="7">
        <v>169</v>
      </c>
      <c r="AT74" s="7">
        <v>149</v>
      </c>
      <c r="AU74" s="7">
        <v>192</v>
      </c>
      <c r="AV74" s="7">
        <v>197</v>
      </c>
      <c r="AW74" s="7">
        <v>39</v>
      </c>
      <c r="AX74" s="7">
        <v>9</v>
      </c>
      <c r="AY74" s="7">
        <v>8</v>
      </c>
      <c r="AZ74" s="7">
        <v>6</v>
      </c>
      <c r="BA74" s="7">
        <v>8</v>
      </c>
      <c r="BB74" s="7">
        <v>8</v>
      </c>
      <c r="BC74" s="510">
        <v>855</v>
      </c>
      <c r="BD74" s="510">
        <v>185</v>
      </c>
      <c r="BE74" s="510">
        <v>186</v>
      </c>
      <c r="BF74" s="510">
        <v>175</v>
      </c>
      <c r="BG74" s="510">
        <v>154</v>
      </c>
      <c r="BH74" s="510">
        <v>155</v>
      </c>
      <c r="BI74" s="510">
        <v>0</v>
      </c>
      <c r="BJ74" s="510">
        <v>33</v>
      </c>
      <c r="BK74" s="510">
        <v>7</v>
      </c>
      <c r="BL74" s="510">
        <v>7</v>
      </c>
      <c r="BM74" s="510">
        <v>7</v>
      </c>
      <c r="BN74" s="510">
        <v>6</v>
      </c>
      <c r="BO74" s="510">
        <v>6</v>
      </c>
      <c r="BP74" s="510">
        <v>0</v>
      </c>
    </row>
    <row r="75" spans="1:68">
      <c r="A75" s="247">
        <v>4021</v>
      </c>
      <c r="B75" s="248" t="s">
        <v>249</v>
      </c>
      <c r="C75" s="247" t="str">
        <f t="shared" si="1"/>
        <v/>
      </c>
      <c r="D75" s="248" t="s">
        <v>217</v>
      </c>
      <c r="E75" s="501">
        <v>7</v>
      </c>
      <c r="F75" s="248" t="s">
        <v>217</v>
      </c>
      <c r="G75" s="248" t="s">
        <v>250</v>
      </c>
      <c r="H75" s="248" t="s">
        <v>187</v>
      </c>
      <c r="I75" s="248" t="s">
        <v>187</v>
      </c>
      <c r="J75" s="248" t="s">
        <v>3555</v>
      </c>
      <c r="K75" s="248" t="s">
        <v>1667</v>
      </c>
      <c r="L75" s="248">
        <v>24485027</v>
      </c>
      <c r="M75" s="248">
        <v>24484500</v>
      </c>
      <c r="N75" s="248" t="s">
        <v>1044</v>
      </c>
      <c r="O75" s="248" t="s">
        <v>2005</v>
      </c>
      <c r="P75" s="248">
        <v>1210</v>
      </c>
      <c r="Q75" s="248">
        <v>296</v>
      </c>
      <c r="R75" s="248">
        <v>251</v>
      </c>
      <c r="S75" s="248">
        <v>232</v>
      </c>
      <c r="T75" s="248">
        <v>201</v>
      </c>
      <c r="U75" s="248">
        <v>199</v>
      </c>
      <c r="V75" s="248">
        <v>31</v>
      </c>
      <c r="W75" s="248">
        <v>47</v>
      </c>
      <c r="X75" s="248">
        <v>10</v>
      </c>
      <c r="Y75" s="248">
        <v>9</v>
      </c>
      <c r="Z75" s="248">
        <v>8</v>
      </c>
      <c r="AA75" s="248">
        <v>8</v>
      </c>
      <c r="AB75" s="248">
        <v>9</v>
      </c>
      <c r="AC75" s="248">
        <v>1354</v>
      </c>
      <c r="AD75" s="7">
        <v>309</v>
      </c>
      <c r="AE75" s="7">
        <v>293</v>
      </c>
      <c r="AF75" s="7">
        <v>259</v>
      </c>
      <c r="AG75" s="7">
        <v>234</v>
      </c>
      <c r="AH75" s="7">
        <v>226</v>
      </c>
      <c r="AI75" s="7">
        <v>33</v>
      </c>
      <c r="AJ75" s="7">
        <v>48</v>
      </c>
      <c r="AK75" s="7">
        <v>11</v>
      </c>
      <c r="AL75" s="7">
        <v>9</v>
      </c>
      <c r="AM75" s="7">
        <v>8</v>
      </c>
      <c r="AN75" s="7">
        <v>8</v>
      </c>
      <c r="AO75" s="7">
        <v>9</v>
      </c>
      <c r="AP75" s="7">
        <v>3</v>
      </c>
      <c r="AQ75" s="7">
        <v>1329</v>
      </c>
      <c r="AR75" s="7">
        <v>304</v>
      </c>
      <c r="AS75" s="7">
        <v>293</v>
      </c>
      <c r="AT75" s="7">
        <v>279</v>
      </c>
      <c r="AU75" s="7">
        <v>243</v>
      </c>
      <c r="AV75" s="7">
        <v>210</v>
      </c>
      <c r="AW75" s="7">
        <v>42</v>
      </c>
      <c r="AX75" s="7">
        <v>10</v>
      </c>
      <c r="AY75" s="7">
        <v>9</v>
      </c>
      <c r="AZ75" s="7">
        <v>8</v>
      </c>
      <c r="BA75" s="7">
        <v>8</v>
      </c>
      <c r="BB75" s="7">
        <v>7</v>
      </c>
      <c r="BC75" s="510">
        <v>1358</v>
      </c>
      <c r="BD75" s="510">
        <v>282</v>
      </c>
      <c r="BE75" s="510">
        <v>273</v>
      </c>
      <c r="BF75" s="510">
        <v>277</v>
      </c>
      <c r="BG75" s="510">
        <v>259</v>
      </c>
      <c r="BH75" s="510">
        <v>227</v>
      </c>
      <c r="BI75" s="510">
        <v>40</v>
      </c>
      <c r="BJ75" s="510">
        <v>40</v>
      </c>
      <c r="BK75" s="510">
        <v>9</v>
      </c>
      <c r="BL75" s="510">
        <v>9</v>
      </c>
      <c r="BM75" s="510">
        <v>8</v>
      </c>
      <c r="BN75" s="510">
        <v>8</v>
      </c>
      <c r="BO75" s="510">
        <v>6</v>
      </c>
      <c r="BP75" s="510">
        <v>0</v>
      </c>
    </row>
    <row r="76" spans="1:68">
      <c r="A76" s="247">
        <v>4022</v>
      </c>
      <c r="B76" s="248" t="s">
        <v>1530</v>
      </c>
      <c r="C76" s="247" t="str">
        <f t="shared" si="1"/>
        <v/>
      </c>
      <c r="D76" s="248" t="s">
        <v>217</v>
      </c>
      <c r="E76" s="501">
        <v>2</v>
      </c>
      <c r="F76" s="248" t="s">
        <v>217</v>
      </c>
      <c r="G76" s="248" t="s">
        <v>217</v>
      </c>
      <c r="H76" s="248" t="s">
        <v>130</v>
      </c>
      <c r="I76" s="248" t="s">
        <v>223</v>
      </c>
      <c r="J76" s="248" t="s">
        <v>3555</v>
      </c>
      <c r="K76" s="248" t="s">
        <v>1667</v>
      </c>
      <c r="L76" s="248">
        <v>24300272</v>
      </c>
      <c r="M76" s="248">
        <v>24544012</v>
      </c>
      <c r="N76" s="248" t="s">
        <v>1120</v>
      </c>
      <c r="O76" s="248" t="s">
        <v>2006</v>
      </c>
      <c r="P76" s="248">
        <v>1261</v>
      </c>
      <c r="Q76" s="248">
        <v>241</v>
      </c>
      <c r="R76" s="248">
        <v>266</v>
      </c>
      <c r="S76" s="248">
        <v>279</v>
      </c>
      <c r="T76" s="248">
        <v>224</v>
      </c>
      <c r="U76" s="248">
        <v>213</v>
      </c>
      <c r="V76" s="248">
        <v>38</v>
      </c>
      <c r="W76" s="248">
        <v>49</v>
      </c>
      <c r="X76" s="248">
        <v>10</v>
      </c>
      <c r="Y76" s="248">
        <v>9</v>
      </c>
      <c r="Z76" s="248">
        <v>9</v>
      </c>
      <c r="AA76" s="248">
        <v>8</v>
      </c>
      <c r="AB76" s="248">
        <v>10</v>
      </c>
      <c r="AC76" s="248">
        <v>1322</v>
      </c>
      <c r="AD76" s="7">
        <v>298</v>
      </c>
      <c r="AE76" s="7">
        <v>241</v>
      </c>
      <c r="AF76" s="7">
        <v>273</v>
      </c>
      <c r="AG76" s="7">
        <v>241</v>
      </c>
      <c r="AH76" s="7">
        <v>239</v>
      </c>
      <c r="AI76" s="7">
        <v>30</v>
      </c>
      <c r="AJ76" s="7">
        <v>48</v>
      </c>
      <c r="AK76" s="7">
        <v>10</v>
      </c>
      <c r="AL76" s="7">
        <v>9</v>
      </c>
      <c r="AM76" s="7">
        <v>9</v>
      </c>
      <c r="AN76" s="7">
        <v>8</v>
      </c>
      <c r="AO76" s="7">
        <v>9</v>
      </c>
      <c r="AP76" s="7">
        <v>3</v>
      </c>
      <c r="AQ76" s="7">
        <v>1338</v>
      </c>
      <c r="AR76" s="7">
        <v>330</v>
      </c>
      <c r="AS76" s="7">
        <v>309</v>
      </c>
      <c r="AT76" s="7">
        <v>251</v>
      </c>
      <c r="AU76" s="7">
        <v>250</v>
      </c>
      <c r="AV76" s="7">
        <v>198</v>
      </c>
      <c r="AW76" s="7">
        <v>43</v>
      </c>
      <c r="AX76" s="7">
        <v>10</v>
      </c>
      <c r="AY76" s="7">
        <v>9</v>
      </c>
      <c r="AZ76" s="7">
        <v>9</v>
      </c>
      <c r="BA76" s="7">
        <v>8</v>
      </c>
      <c r="BB76" s="7">
        <v>7</v>
      </c>
      <c r="BC76" s="510">
        <v>1265</v>
      </c>
      <c r="BD76" s="510">
        <v>289</v>
      </c>
      <c r="BE76" s="510">
        <v>246</v>
      </c>
      <c r="BF76" s="510">
        <v>266</v>
      </c>
      <c r="BG76" s="510">
        <v>220</v>
      </c>
      <c r="BH76" s="510">
        <v>206</v>
      </c>
      <c r="BI76" s="510">
        <v>38</v>
      </c>
      <c r="BJ76" s="510">
        <v>43</v>
      </c>
      <c r="BK76" s="510">
        <v>10</v>
      </c>
      <c r="BL76" s="510">
        <v>9</v>
      </c>
      <c r="BM76" s="510">
        <v>9</v>
      </c>
      <c r="BN76" s="510">
        <v>8</v>
      </c>
      <c r="BO76" s="510">
        <v>7</v>
      </c>
      <c r="BP76" s="510">
        <v>0</v>
      </c>
    </row>
    <row r="77" spans="1:68">
      <c r="A77" s="247">
        <v>4023</v>
      </c>
      <c r="B77" s="248" t="s">
        <v>219</v>
      </c>
      <c r="C77" s="247" t="str">
        <f t="shared" si="1"/>
        <v/>
      </c>
      <c r="D77" s="248" t="s">
        <v>217</v>
      </c>
      <c r="E77" s="501">
        <v>2</v>
      </c>
      <c r="F77" s="248" t="s">
        <v>217</v>
      </c>
      <c r="G77" s="248" t="s">
        <v>217</v>
      </c>
      <c r="H77" s="248" t="s">
        <v>217</v>
      </c>
      <c r="I77" s="248" t="s">
        <v>220</v>
      </c>
      <c r="J77" s="248" t="s">
        <v>3555</v>
      </c>
      <c r="K77" s="248" t="s">
        <v>1667</v>
      </c>
      <c r="L77" s="248">
        <v>40014363</v>
      </c>
      <c r="M77" s="248">
        <v>24313495</v>
      </c>
      <c r="N77" s="248" t="s">
        <v>3215</v>
      </c>
      <c r="O77" s="248" t="s">
        <v>2007</v>
      </c>
      <c r="P77" s="248">
        <v>928</v>
      </c>
      <c r="Q77" s="248">
        <v>251</v>
      </c>
      <c r="R77" s="248">
        <v>219</v>
      </c>
      <c r="S77" s="248">
        <v>194</v>
      </c>
      <c r="T77" s="248">
        <v>164</v>
      </c>
      <c r="U77" s="248">
        <v>100</v>
      </c>
      <c r="V77" s="248">
        <v>0</v>
      </c>
      <c r="W77" s="248">
        <v>30</v>
      </c>
      <c r="X77" s="248">
        <v>8</v>
      </c>
      <c r="Y77" s="248">
        <v>7</v>
      </c>
      <c r="Z77" s="248">
        <v>7</v>
      </c>
      <c r="AA77" s="248">
        <v>5</v>
      </c>
      <c r="AB77" s="248">
        <v>3</v>
      </c>
      <c r="AC77" s="248">
        <v>988</v>
      </c>
      <c r="AD77" s="7">
        <v>222</v>
      </c>
      <c r="AE77" s="7">
        <v>225</v>
      </c>
      <c r="AF77" s="7">
        <v>204</v>
      </c>
      <c r="AG77" s="7">
        <v>175</v>
      </c>
      <c r="AH77" s="7">
        <v>162</v>
      </c>
      <c r="AI77" s="7">
        <v>0</v>
      </c>
      <c r="AJ77" s="7">
        <v>30</v>
      </c>
      <c r="AK77" s="7">
        <v>8</v>
      </c>
      <c r="AL77" s="7">
        <v>7</v>
      </c>
      <c r="AM77" s="7">
        <v>7</v>
      </c>
      <c r="AN77" s="7">
        <v>4</v>
      </c>
      <c r="AO77" s="7">
        <v>4</v>
      </c>
      <c r="AP77" s="7">
        <v>0</v>
      </c>
      <c r="AQ77" s="7">
        <v>919</v>
      </c>
      <c r="AR77" s="7">
        <v>195</v>
      </c>
      <c r="AS77" s="7">
        <v>241</v>
      </c>
      <c r="AT77" s="7">
        <v>179</v>
      </c>
      <c r="AU77" s="7">
        <v>162</v>
      </c>
      <c r="AV77" s="7">
        <v>142</v>
      </c>
      <c r="AW77" s="7">
        <v>30</v>
      </c>
      <c r="AX77" s="7">
        <v>6</v>
      </c>
      <c r="AY77" s="7">
        <v>8</v>
      </c>
      <c r="AZ77" s="7">
        <v>6</v>
      </c>
      <c r="BA77" s="7">
        <v>5</v>
      </c>
      <c r="BB77" s="7">
        <v>5</v>
      </c>
      <c r="BC77" s="510">
        <v>898</v>
      </c>
      <c r="BD77" s="510">
        <v>207</v>
      </c>
      <c r="BE77" s="510">
        <v>208</v>
      </c>
      <c r="BF77" s="510">
        <v>190</v>
      </c>
      <c r="BG77" s="510">
        <v>170</v>
      </c>
      <c r="BH77" s="510">
        <v>123</v>
      </c>
      <c r="BI77" s="510">
        <v>0</v>
      </c>
      <c r="BJ77" s="510">
        <v>30</v>
      </c>
      <c r="BK77" s="510">
        <v>7</v>
      </c>
      <c r="BL77" s="510">
        <v>7</v>
      </c>
      <c r="BM77" s="510">
        <v>6</v>
      </c>
      <c r="BN77" s="510">
        <v>5</v>
      </c>
      <c r="BO77" s="510">
        <v>5</v>
      </c>
      <c r="BP77" s="510">
        <v>0</v>
      </c>
    </row>
    <row r="78" spans="1:68">
      <c r="A78" s="247">
        <v>4024</v>
      </c>
      <c r="B78" s="248" t="s">
        <v>226</v>
      </c>
      <c r="C78" s="247" t="str">
        <f t="shared" si="1"/>
        <v/>
      </c>
      <c r="D78" s="412" t="s">
        <v>217</v>
      </c>
      <c r="E78" s="453">
        <v>5</v>
      </c>
      <c r="F78" s="412" t="s">
        <v>217</v>
      </c>
      <c r="G78" s="412" t="s">
        <v>217</v>
      </c>
      <c r="H78" s="412" t="s">
        <v>86</v>
      </c>
      <c r="I78" s="412" t="s">
        <v>86</v>
      </c>
      <c r="J78" s="248" t="s">
        <v>3555</v>
      </c>
      <c r="K78" s="248" t="s">
        <v>1667</v>
      </c>
      <c r="L78" s="412">
        <v>24332871</v>
      </c>
      <c r="M78" s="412">
        <v>24338963</v>
      </c>
      <c r="N78" s="412" t="s">
        <v>1783</v>
      </c>
      <c r="O78" s="248" t="s">
        <v>2008</v>
      </c>
      <c r="P78" s="412">
        <v>1074</v>
      </c>
      <c r="Q78" s="412">
        <v>277</v>
      </c>
      <c r="R78" s="412">
        <v>257</v>
      </c>
      <c r="S78" s="412">
        <v>216</v>
      </c>
      <c r="T78" s="412">
        <v>181</v>
      </c>
      <c r="U78" s="412">
        <v>143</v>
      </c>
      <c r="V78" s="412">
        <v>0</v>
      </c>
      <c r="W78" s="412">
        <v>39</v>
      </c>
      <c r="X78" s="248">
        <v>10</v>
      </c>
      <c r="Y78" s="412">
        <v>9</v>
      </c>
      <c r="Z78" s="412">
        <v>8</v>
      </c>
      <c r="AA78" s="412">
        <v>7</v>
      </c>
      <c r="AB78" s="412">
        <v>5</v>
      </c>
      <c r="AC78" s="412">
        <v>1118</v>
      </c>
      <c r="AD78" s="7">
        <v>267</v>
      </c>
      <c r="AE78" s="7">
        <v>264</v>
      </c>
      <c r="AF78" s="7">
        <v>249</v>
      </c>
      <c r="AG78" s="7">
        <v>163</v>
      </c>
      <c r="AH78" s="7">
        <v>175</v>
      </c>
      <c r="AI78" s="7">
        <v>0</v>
      </c>
      <c r="AJ78" s="7">
        <v>39</v>
      </c>
      <c r="AK78" s="7">
        <v>10</v>
      </c>
      <c r="AL78" s="7">
        <v>9</v>
      </c>
      <c r="AM78" s="7">
        <v>8</v>
      </c>
      <c r="AN78" s="7">
        <v>6</v>
      </c>
      <c r="AO78" s="7">
        <v>6</v>
      </c>
      <c r="AP78" s="7">
        <v>0</v>
      </c>
      <c r="AQ78" s="7">
        <v>1148</v>
      </c>
      <c r="AR78" s="7">
        <v>342</v>
      </c>
      <c r="AS78" s="7">
        <v>225</v>
      </c>
      <c r="AT78" s="7">
        <v>241</v>
      </c>
      <c r="AU78" s="7">
        <v>207</v>
      </c>
      <c r="AV78" s="7">
        <v>133</v>
      </c>
      <c r="AW78" s="7">
        <v>39</v>
      </c>
      <c r="AX78" s="7">
        <v>11</v>
      </c>
      <c r="AY78" s="7">
        <v>8</v>
      </c>
      <c r="AZ78" s="7">
        <v>8</v>
      </c>
      <c r="BA78" s="7">
        <v>7</v>
      </c>
      <c r="BB78" s="7">
        <v>5</v>
      </c>
      <c r="BC78" s="510">
        <v>1177</v>
      </c>
      <c r="BD78" s="510">
        <v>342</v>
      </c>
      <c r="BE78" s="510">
        <v>247</v>
      </c>
      <c r="BF78" s="510">
        <v>220</v>
      </c>
      <c r="BG78" s="510">
        <v>187</v>
      </c>
      <c r="BH78" s="510">
        <v>181</v>
      </c>
      <c r="BI78" s="510">
        <v>0</v>
      </c>
      <c r="BJ78" s="510">
        <v>39</v>
      </c>
      <c r="BK78" s="510">
        <v>11</v>
      </c>
      <c r="BL78" s="510">
        <v>8</v>
      </c>
      <c r="BM78" s="510">
        <v>8</v>
      </c>
      <c r="BN78" s="510">
        <v>7</v>
      </c>
      <c r="BO78" s="510">
        <v>5</v>
      </c>
      <c r="BP78" s="510">
        <v>0</v>
      </c>
    </row>
    <row r="79" spans="1:68">
      <c r="A79" s="247">
        <v>4025</v>
      </c>
      <c r="B79" s="248" t="s">
        <v>228</v>
      </c>
      <c r="C79" s="247" t="str">
        <f t="shared" si="1"/>
        <v/>
      </c>
      <c r="D79" s="248" t="s">
        <v>217</v>
      </c>
      <c r="E79" s="501">
        <v>3</v>
      </c>
      <c r="F79" s="248" t="s">
        <v>217</v>
      </c>
      <c r="G79" s="248" t="s">
        <v>217</v>
      </c>
      <c r="H79" s="248" t="s">
        <v>169</v>
      </c>
      <c r="I79" s="248" t="s">
        <v>229</v>
      </c>
      <c r="J79" s="248" t="s">
        <v>3555</v>
      </c>
      <c r="K79" s="248" t="s">
        <v>1667</v>
      </c>
      <c r="L79" s="248">
        <v>24496487</v>
      </c>
      <c r="M79" s="248">
        <v>24495080</v>
      </c>
      <c r="N79" s="248" t="s">
        <v>3425</v>
      </c>
      <c r="O79" s="248" t="s">
        <v>2009</v>
      </c>
      <c r="P79" s="248">
        <v>877</v>
      </c>
      <c r="Q79" s="248">
        <v>179</v>
      </c>
      <c r="R79" s="248">
        <v>197</v>
      </c>
      <c r="S79" s="248">
        <v>208</v>
      </c>
      <c r="T79" s="248">
        <v>185</v>
      </c>
      <c r="U79" s="248">
        <v>108</v>
      </c>
      <c r="V79" s="248">
        <v>0</v>
      </c>
      <c r="W79" s="248">
        <v>29</v>
      </c>
      <c r="X79" s="248">
        <v>6</v>
      </c>
      <c r="Y79" s="248">
        <v>6</v>
      </c>
      <c r="Z79" s="248">
        <v>7</v>
      </c>
      <c r="AA79" s="248">
        <v>6</v>
      </c>
      <c r="AB79" s="248">
        <v>4</v>
      </c>
      <c r="AC79" s="248">
        <v>973</v>
      </c>
      <c r="AD79" s="7">
        <v>237</v>
      </c>
      <c r="AE79" s="7">
        <v>177</v>
      </c>
      <c r="AF79" s="7">
        <v>200</v>
      </c>
      <c r="AG79" s="7">
        <v>172</v>
      </c>
      <c r="AH79" s="7">
        <v>187</v>
      </c>
      <c r="AI79" s="7">
        <v>0</v>
      </c>
      <c r="AJ79" s="7">
        <v>30</v>
      </c>
      <c r="AK79" s="7">
        <v>7</v>
      </c>
      <c r="AL79" s="7">
        <v>6</v>
      </c>
      <c r="AM79" s="7">
        <v>6</v>
      </c>
      <c r="AN79" s="7">
        <v>5</v>
      </c>
      <c r="AO79" s="7">
        <v>6</v>
      </c>
      <c r="AP79" s="7">
        <v>0</v>
      </c>
      <c r="AQ79" s="7">
        <v>972</v>
      </c>
      <c r="AR79" s="7">
        <v>239</v>
      </c>
      <c r="AS79" s="7">
        <v>212</v>
      </c>
      <c r="AT79" s="7">
        <v>183</v>
      </c>
      <c r="AU79" s="7">
        <v>173</v>
      </c>
      <c r="AV79" s="7">
        <v>165</v>
      </c>
      <c r="AW79" s="7">
        <v>30</v>
      </c>
      <c r="AX79" s="7">
        <v>7</v>
      </c>
      <c r="AY79" s="7">
        <v>7</v>
      </c>
      <c r="AZ79" s="7">
        <v>6</v>
      </c>
      <c r="BA79" s="7">
        <v>5</v>
      </c>
      <c r="BB79" s="7">
        <v>5</v>
      </c>
      <c r="BC79" s="510">
        <v>930</v>
      </c>
      <c r="BD79" s="510">
        <v>237</v>
      </c>
      <c r="BE79" s="510">
        <v>197</v>
      </c>
      <c r="BF79" s="510">
        <v>205</v>
      </c>
      <c r="BG79" s="510">
        <v>141</v>
      </c>
      <c r="BH79" s="510">
        <v>150</v>
      </c>
      <c r="BI79" s="510">
        <v>0</v>
      </c>
      <c r="BJ79" s="510">
        <v>30</v>
      </c>
      <c r="BK79" s="510">
        <v>7</v>
      </c>
      <c r="BL79" s="510">
        <v>7</v>
      </c>
      <c r="BM79" s="510">
        <v>6</v>
      </c>
      <c r="BN79" s="510">
        <v>5</v>
      </c>
      <c r="BO79" s="510">
        <v>5</v>
      </c>
      <c r="BP79" s="510">
        <v>0</v>
      </c>
    </row>
    <row r="80" spans="1:68">
      <c r="A80" s="247">
        <v>4026</v>
      </c>
      <c r="B80" s="248" t="s">
        <v>239</v>
      </c>
      <c r="C80" s="247" t="str">
        <f t="shared" si="1"/>
        <v/>
      </c>
      <c r="D80" s="248" t="s">
        <v>217</v>
      </c>
      <c r="E80" s="501">
        <v>10</v>
      </c>
      <c r="F80" s="248" t="s">
        <v>217</v>
      </c>
      <c r="G80" s="248" t="s">
        <v>240</v>
      </c>
      <c r="H80" s="248" t="s">
        <v>240</v>
      </c>
      <c r="I80" s="248" t="s">
        <v>240</v>
      </c>
      <c r="J80" s="248" t="s">
        <v>3556</v>
      </c>
      <c r="K80" s="248" t="s">
        <v>1667</v>
      </c>
      <c r="L80" s="248">
        <v>24942422</v>
      </c>
      <c r="M80" s="248">
        <v>24942344</v>
      </c>
      <c r="N80" s="248" t="s">
        <v>3600</v>
      </c>
      <c r="O80" s="248" t="s">
        <v>3387</v>
      </c>
      <c r="P80" s="248">
        <v>329</v>
      </c>
      <c r="Q80" s="248">
        <v>75</v>
      </c>
      <c r="R80" s="248">
        <v>73</v>
      </c>
      <c r="S80" s="248">
        <v>68</v>
      </c>
      <c r="T80" s="248">
        <v>63</v>
      </c>
      <c r="U80" s="248">
        <v>50</v>
      </c>
      <c r="V80" s="248">
        <v>0</v>
      </c>
      <c r="W80" s="248">
        <v>12</v>
      </c>
      <c r="X80" s="248">
        <v>3</v>
      </c>
      <c r="Y80" s="248">
        <v>3</v>
      </c>
      <c r="Z80" s="248">
        <v>2</v>
      </c>
      <c r="AA80" s="248">
        <v>2</v>
      </c>
      <c r="AB80" s="248">
        <v>2</v>
      </c>
      <c r="AC80" s="248">
        <v>354</v>
      </c>
      <c r="AD80" s="7">
        <v>66</v>
      </c>
      <c r="AE80" s="7">
        <v>77</v>
      </c>
      <c r="AF80" s="7">
        <v>76</v>
      </c>
      <c r="AG80" s="7">
        <v>70</v>
      </c>
      <c r="AH80" s="7">
        <v>65</v>
      </c>
      <c r="AI80" s="7">
        <v>0</v>
      </c>
      <c r="AJ80" s="7">
        <v>12</v>
      </c>
      <c r="AK80" s="7">
        <v>3</v>
      </c>
      <c r="AL80" s="7">
        <v>3</v>
      </c>
      <c r="AM80" s="7">
        <v>2</v>
      </c>
      <c r="AN80" s="7">
        <v>2</v>
      </c>
      <c r="AO80" s="7">
        <v>2</v>
      </c>
      <c r="AP80" s="7">
        <v>0</v>
      </c>
      <c r="AQ80" s="7">
        <v>344</v>
      </c>
      <c r="AR80" s="7">
        <v>72</v>
      </c>
      <c r="AS80" s="7">
        <v>64</v>
      </c>
      <c r="AT80" s="7">
        <v>70</v>
      </c>
      <c r="AU80" s="7">
        <v>75</v>
      </c>
      <c r="AV80" s="7">
        <v>63</v>
      </c>
      <c r="AW80" s="7">
        <v>12</v>
      </c>
      <c r="AX80" s="7">
        <v>3</v>
      </c>
      <c r="AY80" s="7">
        <v>3</v>
      </c>
      <c r="AZ80" s="7">
        <v>2</v>
      </c>
      <c r="BA80" s="7">
        <v>2</v>
      </c>
      <c r="BB80" s="7">
        <v>2</v>
      </c>
      <c r="BC80" s="510">
        <v>333</v>
      </c>
      <c r="BD80" s="510">
        <v>64</v>
      </c>
      <c r="BE80" s="510">
        <v>69</v>
      </c>
      <c r="BF80" s="510">
        <v>63</v>
      </c>
      <c r="BG80" s="510">
        <v>66</v>
      </c>
      <c r="BH80" s="510">
        <v>71</v>
      </c>
      <c r="BI80" s="510">
        <v>0</v>
      </c>
      <c r="BJ80" s="510">
        <v>12</v>
      </c>
      <c r="BK80" s="510">
        <v>3</v>
      </c>
      <c r="BL80" s="510">
        <v>3</v>
      </c>
      <c r="BM80" s="510">
        <v>2</v>
      </c>
      <c r="BN80" s="510">
        <v>2</v>
      </c>
      <c r="BO80" s="510">
        <v>2</v>
      </c>
      <c r="BP80" s="510">
        <v>0</v>
      </c>
    </row>
    <row r="81" spans="1:68">
      <c r="A81" s="247">
        <v>4027</v>
      </c>
      <c r="B81" s="248" t="s">
        <v>230</v>
      </c>
      <c r="C81" s="247" t="str">
        <f t="shared" si="1"/>
        <v/>
      </c>
      <c r="D81" s="412" t="s">
        <v>217</v>
      </c>
      <c r="E81" s="453">
        <v>4</v>
      </c>
      <c r="F81" s="412" t="s">
        <v>217</v>
      </c>
      <c r="G81" s="412" t="s">
        <v>217</v>
      </c>
      <c r="H81" s="412" t="s">
        <v>170</v>
      </c>
      <c r="I81" s="412" t="s">
        <v>170</v>
      </c>
      <c r="J81" s="248" t="s">
        <v>3555</v>
      </c>
      <c r="K81" s="248" t="s">
        <v>1667</v>
      </c>
      <c r="L81" s="412">
        <v>24380495</v>
      </c>
      <c r="M81" s="412">
        <v>24380495</v>
      </c>
      <c r="N81" s="412" t="s">
        <v>1676</v>
      </c>
      <c r="O81" s="248" t="s">
        <v>2010</v>
      </c>
      <c r="P81" s="412">
        <v>1435</v>
      </c>
      <c r="Q81" s="412">
        <v>395</v>
      </c>
      <c r="R81" s="412">
        <v>338</v>
      </c>
      <c r="S81" s="412">
        <v>271</v>
      </c>
      <c r="T81" s="412">
        <v>271</v>
      </c>
      <c r="U81" s="412">
        <v>160</v>
      </c>
      <c r="V81" s="412">
        <v>0</v>
      </c>
      <c r="W81" s="412">
        <v>41</v>
      </c>
      <c r="X81" s="248">
        <v>11</v>
      </c>
      <c r="Y81" s="412">
        <v>10</v>
      </c>
      <c r="Z81" s="412">
        <v>8</v>
      </c>
      <c r="AA81" s="412">
        <v>8</v>
      </c>
      <c r="AB81" s="412">
        <v>4</v>
      </c>
      <c r="AC81" s="412">
        <v>1584</v>
      </c>
      <c r="AD81" s="7">
        <v>359</v>
      </c>
      <c r="AE81" s="7">
        <v>378</v>
      </c>
      <c r="AF81" s="7">
        <v>329</v>
      </c>
      <c r="AG81" s="7">
        <v>253</v>
      </c>
      <c r="AH81" s="7">
        <v>265</v>
      </c>
      <c r="AI81" s="7">
        <v>0</v>
      </c>
      <c r="AJ81" s="7">
        <v>44</v>
      </c>
      <c r="AK81" s="7">
        <v>10</v>
      </c>
      <c r="AL81" s="7">
        <v>10</v>
      </c>
      <c r="AM81" s="7">
        <v>9</v>
      </c>
      <c r="AN81" s="7">
        <v>7</v>
      </c>
      <c r="AO81" s="7">
        <v>8</v>
      </c>
      <c r="AP81" s="7">
        <v>0</v>
      </c>
      <c r="AQ81" s="7">
        <v>1515</v>
      </c>
      <c r="AR81" s="7">
        <v>348</v>
      </c>
      <c r="AS81" s="7">
        <v>370</v>
      </c>
      <c r="AT81" s="7">
        <v>294</v>
      </c>
      <c r="AU81" s="7">
        <v>279</v>
      </c>
      <c r="AV81" s="7">
        <v>224</v>
      </c>
      <c r="AW81" s="7">
        <v>44</v>
      </c>
      <c r="AX81" s="7">
        <v>10</v>
      </c>
      <c r="AY81" s="7">
        <v>10</v>
      </c>
      <c r="AZ81" s="7">
        <v>9</v>
      </c>
      <c r="BA81" s="7">
        <v>8</v>
      </c>
      <c r="BB81" s="7">
        <v>7</v>
      </c>
      <c r="BC81" s="510">
        <v>1554</v>
      </c>
      <c r="BD81" s="510">
        <v>380</v>
      </c>
      <c r="BE81" s="510">
        <v>348</v>
      </c>
      <c r="BF81" s="510">
        <v>316</v>
      </c>
      <c r="BG81" s="510">
        <v>272</v>
      </c>
      <c r="BH81" s="510">
        <v>238</v>
      </c>
      <c r="BI81" s="510">
        <v>0</v>
      </c>
      <c r="BJ81" s="510">
        <v>42</v>
      </c>
      <c r="BK81" s="510">
        <v>10</v>
      </c>
      <c r="BL81" s="510">
        <v>9</v>
      </c>
      <c r="BM81" s="510">
        <v>9</v>
      </c>
      <c r="BN81" s="510">
        <v>7</v>
      </c>
      <c r="BO81" s="510">
        <v>7</v>
      </c>
      <c r="BP81" s="510">
        <v>0</v>
      </c>
    </row>
    <row r="82" spans="1:68">
      <c r="A82" s="247">
        <v>4028</v>
      </c>
      <c r="B82" s="248" t="s">
        <v>2697</v>
      </c>
      <c r="C82" s="247" t="str">
        <f t="shared" si="1"/>
        <v/>
      </c>
      <c r="D82" s="248" t="s">
        <v>217</v>
      </c>
      <c r="E82" s="501">
        <v>2</v>
      </c>
      <c r="F82" s="248" t="s">
        <v>217</v>
      </c>
      <c r="G82" s="248" t="s">
        <v>217</v>
      </c>
      <c r="H82" s="248" t="s">
        <v>217</v>
      </c>
      <c r="I82" s="248" t="s">
        <v>221</v>
      </c>
      <c r="J82" s="248" t="s">
        <v>3555</v>
      </c>
      <c r="K82" s="248" t="s">
        <v>1667</v>
      </c>
      <c r="L82" s="248">
        <v>24400844</v>
      </c>
      <c r="M82" s="248">
        <v>24400844</v>
      </c>
      <c r="N82" s="248" t="s">
        <v>1033</v>
      </c>
      <c r="O82" s="248" t="s">
        <v>2011</v>
      </c>
      <c r="P82" s="248">
        <v>1035</v>
      </c>
      <c r="Q82" s="248">
        <v>245</v>
      </c>
      <c r="R82" s="248">
        <v>256</v>
      </c>
      <c r="S82" s="248">
        <v>187</v>
      </c>
      <c r="T82" s="248">
        <v>150</v>
      </c>
      <c r="U82" s="248">
        <v>197</v>
      </c>
      <c r="V82" s="248">
        <v>0</v>
      </c>
      <c r="W82" s="248">
        <v>29</v>
      </c>
      <c r="X82" s="248">
        <v>7</v>
      </c>
      <c r="Y82" s="248">
        <v>7</v>
      </c>
      <c r="Z82" s="248">
        <v>5</v>
      </c>
      <c r="AA82" s="248">
        <v>4</v>
      </c>
      <c r="AB82" s="248">
        <v>6</v>
      </c>
      <c r="AC82" s="248">
        <v>1042</v>
      </c>
      <c r="AD82" s="7">
        <v>241</v>
      </c>
      <c r="AE82" s="7">
        <v>242</v>
      </c>
      <c r="AF82" s="7">
        <v>257</v>
      </c>
      <c r="AG82" s="7">
        <v>153</v>
      </c>
      <c r="AH82" s="7">
        <v>149</v>
      </c>
      <c r="AI82" s="7">
        <v>0</v>
      </c>
      <c r="AJ82" s="7">
        <v>29</v>
      </c>
      <c r="AK82" s="7">
        <v>7</v>
      </c>
      <c r="AL82" s="7">
        <v>7</v>
      </c>
      <c r="AM82" s="7">
        <v>7</v>
      </c>
      <c r="AN82" s="7">
        <v>4</v>
      </c>
      <c r="AO82" s="7">
        <v>4</v>
      </c>
      <c r="AP82" s="7">
        <v>0</v>
      </c>
      <c r="AQ82" s="7">
        <v>1011</v>
      </c>
      <c r="AR82" s="7">
        <v>184</v>
      </c>
      <c r="AS82" s="7">
        <v>235</v>
      </c>
      <c r="AT82" s="7">
        <v>239</v>
      </c>
      <c r="AU82" s="7">
        <v>199</v>
      </c>
      <c r="AV82" s="7">
        <v>154</v>
      </c>
      <c r="AW82" s="7">
        <v>29</v>
      </c>
      <c r="AX82" s="7">
        <v>5</v>
      </c>
      <c r="AY82" s="7">
        <v>7</v>
      </c>
      <c r="AZ82" s="7">
        <v>7</v>
      </c>
      <c r="BA82" s="7">
        <v>6</v>
      </c>
      <c r="BB82" s="7">
        <v>4</v>
      </c>
      <c r="BC82" s="510">
        <v>1020</v>
      </c>
      <c r="BD82" s="510">
        <v>218</v>
      </c>
      <c r="BE82" s="510">
        <v>182</v>
      </c>
      <c r="BF82" s="510">
        <v>241</v>
      </c>
      <c r="BG82" s="510">
        <v>180</v>
      </c>
      <c r="BH82" s="510">
        <v>199</v>
      </c>
      <c r="BI82" s="510">
        <v>0</v>
      </c>
      <c r="BJ82" s="510">
        <v>29</v>
      </c>
      <c r="BK82" s="510">
        <v>6</v>
      </c>
      <c r="BL82" s="510">
        <v>5</v>
      </c>
      <c r="BM82" s="510">
        <v>7</v>
      </c>
      <c r="BN82" s="510">
        <v>5</v>
      </c>
      <c r="BO82" s="510">
        <v>6</v>
      </c>
      <c r="BP82" s="510">
        <v>0</v>
      </c>
    </row>
    <row r="83" spans="1:68">
      <c r="A83" s="247">
        <v>4029</v>
      </c>
      <c r="B83" s="248" t="s">
        <v>231</v>
      </c>
      <c r="C83" s="247" t="str">
        <f t="shared" si="1"/>
        <v/>
      </c>
      <c r="D83" s="248" t="s">
        <v>217</v>
      </c>
      <c r="E83" s="501">
        <v>5</v>
      </c>
      <c r="F83" s="248" t="s">
        <v>217</v>
      </c>
      <c r="G83" s="248" t="s">
        <v>217</v>
      </c>
      <c r="H83" s="248" t="s">
        <v>232</v>
      </c>
      <c r="I83" s="248" t="s">
        <v>232</v>
      </c>
      <c r="J83" s="248" t="s">
        <v>3555</v>
      </c>
      <c r="K83" s="248" t="s">
        <v>1667</v>
      </c>
      <c r="L83" s="248">
        <v>24876044</v>
      </c>
      <c r="M83" s="248">
        <v>24876044</v>
      </c>
      <c r="N83" s="248" t="s">
        <v>3426</v>
      </c>
      <c r="O83" s="248" t="s">
        <v>2012</v>
      </c>
      <c r="P83" s="248">
        <v>624</v>
      </c>
      <c r="Q83" s="248">
        <v>176</v>
      </c>
      <c r="R83" s="248">
        <v>137</v>
      </c>
      <c r="S83" s="248">
        <v>121</v>
      </c>
      <c r="T83" s="248">
        <v>102</v>
      </c>
      <c r="U83" s="248">
        <v>88</v>
      </c>
      <c r="V83" s="248">
        <v>0</v>
      </c>
      <c r="W83" s="248">
        <v>25</v>
      </c>
      <c r="X83" s="248">
        <v>6</v>
      </c>
      <c r="Y83" s="248">
        <v>6</v>
      </c>
      <c r="Z83" s="248">
        <v>5</v>
      </c>
      <c r="AA83" s="248">
        <v>4</v>
      </c>
      <c r="AB83" s="248">
        <v>4</v>
      </c>
      <c r="AC83" s="248">
        <v>671</v>
      </c>
      <c r="AD83" s="7">
        <v>163</v>
      </c>
      <c r="AE83" s="7">
        <v>168</v>
      </c>
      <c r="AF83" s="7">
        <v>132</v>
      </c>
      <c r="AG83" s="7">
        <v>100</v>
      </c>
      <c r="AH83" s="7">
        <v>108</v>
      </c>
      <c r="AI83" s="7">
        <v>0</v>
      </c>
      <c r="AJ83" s="7">
        <v>25</v>
      </c>
      <c r="AK83" s="7">
        <v>6</v>
      </c>
      <c r="AL83" s="7">
        <v>6</v>
      </c>
      <c r="AM83" s="7">
        <v>5</v>
      </c>
      <c r="AN83" s="7">
        <v>4</v>
      </c>
      <c r="AO83" s="7">
        <v>4</v>
      </c>
      <c r="AP83" s="7">
        <v>0</v>
      </c>
      <c r="AQ83" s="7">
        <v>692</v>
      </c>
      <c r="AR83" s="7">
        <v>168</v>
      </c>
      <c r="AS83" s="7">
        <v>156</v>
      </c>
      <c r="AT83" s="7">
        <v>157</v>
      </c>
      <c r="AU83" s="7">
        <v>110</v>
      </c>
      <c r="AV83" s="7">
        <v>101</v>
      </c>
      <c r="AW83" s="7">
        <v>25</v>
      </c>
      <c r="AX83" s="7">
        <v>6</v>
      </c>
      <c r="AY83" s="7">
        <v>6</v>
      </c>
      <c r="AZ83" s="7">
        <v>5</v>
      </c>
      <c r="BA83" s="7">
        <v>4</v>
      </c>
      <c r="BB83" s="7">
        <v>4</v>
      </c>
      <c r="BC83" s="510">
        <v>687</v>
      </c>
      <c r="BD83" s="510">
        <v>166</v>
      </c>
      <c r="BE83" s="510">
        <v>144</v>
      </c>
      <c r="BF83" s="510">
        <v>150</v>
      </c>
      <c r="BG83" s="510">
        <v>131</v>
      </c>
      <c r="BH83" s="510">
        <v>96</v>
      </c>
      <c r="BI83" s="510">
        <v>0</v>
      </c>
      <c r="BJ83" s="510">
        <v>25</v>
      </c>
      <c r="BK83" s="510">
        <v>6</v>
      </c>
      <c r="BL83" s="510">
        <v>6</v>
      </c>
      <c r="BM83" s="510">
        <v>5</v>
      </c>
      <c r="BN83" s="510">
        <v>4</v>
      </c>
      <c r="BO83" s="510">
        <v>4</v>
      </c>
      <c r="BP83" s="510">
        <v>0</v>
      </c>
    </row>
    <row r="84" spans="1:68">
      <c r="A84" s="247">
        <v>4030</v>
      </c>
      <c r="B84" s="248" t="s">
        <v>2698</v>
      </c>
      <c r="C84" s="247" t="str">
        <f t="shared" si="1"/>
        <v/>
      </c>
      <c r="D84" s="248" t="s">
        <v>217</v>
      </c>
      <c r="E84" s="501">
        <v>10</v>
      </c>
      <c r="F84" s="248" t="s">
        <v>217</v>
      </c>
      <c r="G84" s="248" t="s">
        <v>240</v>
      </c>
      <c r="H84" s="248" t="s">
        <v>242</v>
      </c>
      <c r="I84" s="248" t="s">
        <v>453</v>
      </c>
      <c r="J84" s="248" t="s">
        <v>3555</v>
      </c>
      <c r="K84" s="248" t="s">
        <v>1667</v>
      </c>
      <c r="L84" s="248">
        <v>24441220</v>
      </c>
      <c r="M84" s="248">
        <v>24441220</v>
      </c>
      <c r="N84" s="248" t="s">
        <v>1045</v>
      </c>
      <c r="O84" s="248" t="s">
        <v>2013</v>
      </c>
      <c r="P84" s="248">
        <v>486</v>
      </c>
      <c r="Q84" s="248">
        <v>115</v>
      </c>
      <c r="R84" s="248">
        <v>110</v>
      </c>
      <c r="S84" s="248">
        <v>109</v>
      </c>
      <c r="T84" s="248">
        <v>82</v>
      </c>
      <c r="U84" s="248">
        <v>70</v>
      </c>
      <c r="V84" s="248">
        <v>0</v>
      </c>
      <c r="W84" s="248">
        <v>18</v>
      </c>
      <c r="X84" s="248">
        <v>4</v>
      </c>
      <c r="Y84" s="248">
        <v>4</v>
      </c>
      <c r="Z84" s="248">
        <v>4</v>
      </c>
      <c r="AA84" s="248">
        <v>3</v>
      </c>
      <c r="AB84" s="248">
        <v>3</v>
      </c>
      <c r="AC84" s="248">
        <v>495</v>
      </c>
      <c r="AD84" s="7">
        <v>87</v>
      </c>
      <c r="AE84" s="7">
        <v>110</v>
      </c>
      <c r="AF84" s="7">
        <v>110</v>
      </c>
      <c r="AG84" s="7">
        <v>108</v>
      </c>
      <c r="AH84" s="7">
        <v>80</v>
      </c>
      <c r="AI84" s="7">
        <v>0</v>
      </c>
      <c r="AJ84" s="7">
        <v>18</v>
      </c>
      <c r="AK84" s="7">
        <v>3</v>
      </c>
      <c r="AL84" s="7">
        <v>4</v>
      </c>
      <c r="AM84" s="7">
        <v>4</v>
      </c>
      <c r="AN84" s="7">
        <v>4</v>
      </c>
      <c r="AO84" s="7">
        <v>3</v>
      </c>
      <c r="AP84" s="7">
        <v>0</v>
      </c>
      <c r="AQ84" s="7">
        <v>479</v>
      </c>
      <c r="AR84" s="7">
        <v>84</v>
      </c>
      <c r="AS84" s="7">
        <v>83</v>
      </c>
      <c r="AT84" s="7">
        <v>107</v>
      </c>
      <c r="AU84" s="7">
        <v>102</v>
      </c>
      <c r="AV84" s="7">
        <v>103</v>
      </c>
      <c r="AW84" s="7">
        <v>18</v>
      </c>
      <c r="AX84" s="7">
        <v>3</v>
      </c>
      <c r="AY84" s="7">
        <v>3</v>
      </c>
      <c r="AZ84" s="7">
        <v>4</v>
      </c>
      <c r="BA84" s="7">
        <v>4</v>
      </c>
      <c r="BB84" s="7">
        <v>4</v>
      </c>
      <c r="BC84" s="510">
        <v>488</v>
      </c>
      <c r="BD84" s="510">
        <v>116</v>
      </c>
      <c r="BE84" s="510">
        <v>85</v>
      </c>
      <c r="BF84" s="510">
        <v>85</v>
      </c>
      <c r="BG84" s="510">
        <v>102</v>
      </c>
      <c r="BH84" s="510">
        <v>100</v>
      </c>
      <c r="BI84" s="510">
        <v>0</v>
      </c>
      <c r="BJ84" s="510">
        <v>18</v>
      </c>
      <c r="BK84" s="510">
        <v>4</v>
      </c>
      <c r="BL84" s="510">
        <v>3</v>
      </c>
      <c r="BM84" s="510">
        <v>3</v>
      </c>
      <c r="BN84" s="510">
        <v>4</v>
      </c>
      <c r="BO84" s="510">
        <v>4</v>
      </c>
      <c r="BP84" s="510">
        <v>0</v>
      </c>
    </row>
    <row r="85" spans="1:68">
      <c r="A85" s="247">
        <v>4031</v>
      </c>
      <c r="B85" s="248" t="s">
        <v>574</v>
      </c>
      <c r="C85" s="247" t="str">
        <f t="shared" si="1"/>
        <v/>
      </c>
      <c r="D85" s="248" t="s">
        <v>217</v>
      </c>
      <c r="E85" s="501">
        <v>3</v>
      </c>
      <c r="F85" s="248" t="s">
        <v>217</v>
      </c>
      <c r="G85" s="248" t="s">
        <v>217</v>
      </c>
      <c r="H85" s="248" t="s">
        <v>553</v>
      </c>
      <c r="I85" s="248" t="s">
        <v>553</v>
      </c>
      <c r="J85" s="248" t="s">
        <v>3555</v>
      </c>
      <c r="K85" s="248" t="s">
        <v>1667</v>
      </c>
      <c r="L85" s="248">
        <v>24334681</v>
      </c>
      <c r="M85" s="248">
        <v>24334681</v>
      </c>
      <c r="N85" s="248" t="s">
        <v>2014</v>
      </c>
      <c r="O85" s="248" t="s">
        <v>2699</v>
      </c>
      <c r="P85" s="248">
        <v>451</v>
      </c>
      <c r="Q85" s="248">
        <v>131</v>
      </c>
      <c r="R85" s="248">
        <v>118</v>
      </c>
      <c r="S85" s="248">
        <v>81</v>
      </c>
      <c r="T85" s="248">
        <v>78</v>
      </c>
      <c r="U85" s="248">
        <v>43</v>
      </c>
      <c r="V85" s="248">
        <v>0</v>
      </c>
      <c r="W85" s="248">
        <v>16</v>
      </c>
      <c r="X85" s="248">
        <v>4</v>
      </c>
      <c r="Y85" s="248">
        <v>4</v>
      </c>
      <c r="Z85" s="248">
        <v>3</v>
      </c>
      <c r="AA85" s="248">
        <v>3</v>
      </c>
      <c r="AB85" s="248">
        <v>2</v>
      </c>
      <c r="AC85" s="248">
        <v>496</v>
      </c>
      <c r="AD85" s="7">
        <v>116</v>
      </c>
      <c r="AE85" s="7">
        <v>130</v>
      </c>
      <c r="AF85" s="7">
        <v>114</v>
      </c>
      <c r="AG85" s="7">
        <v>60</v>
      </c>
      <c r="AH85" s="7">
        <v>76</v>
      </c>
      <c r="AI85" s="7">
        <v>0</v>
      </c>
      <c r="AJ85" s="7">
        <v>17</v>
      </c>
      <c r="AK85" s="7">
        <v>4</v>
      </c>
      <c r="AL85" s="7">
        <v>4</v>
      </c>
      <c r="AM85" s="7">
        <v>4</v>
      </c>
      <c r="AN85" s="7">
        <v>2</v>
      </c>
      <c r="AO85" s="7">
        <v>3</v>
      </c>
      <c r="AP85" s="7">
        <v>0</v>
      </c>
      <c r="AQ85" s="7">
        <v>480</v>
      </c>
      <c r="AR85" s="7">
        <v>116</v>
      </c>
      <c r="AS85" s="7">
        <v>124</v>
      </c>
      <c r="AT85" s="7">
        <v>108</v>
      </c>
      <c r="AU85" s="7">
        <v>84</v>
      </c>
      <c r="AV85" s="7">
        <v>48</v>
      </c>
      <c r="AW85" s="7">
        <v>17</v>
      </c>
      <c r="AX85" s="7">
        <v>4</v>
      </c>
      <c r="AY85" s="7">
        <v>4</v>
      </c>
      <c r="AZ85" s="7">
        <v>4</v>
      </c>
      <c r="BA85" s="7">
        <v>3</v>
      </c>
      <c r="BB85" s="7">
        <v>2</v>
      </c>
      <c r="BC85" s="510">
        <v>490</v>
      </c>
      <c r="BD85" s="510">
        <v>118</v>
      </c>
      <c r="BE85" s="510">
        <v>97</v>
      </c>
      <c r="BF85" s="510">
        <v>115</v>
      </c>
      <c r="BG85" s="510">
        <v>95</v>
      </c>
      <c r="BH85" s="510">
        <v>65</v>
      </c>
      <c r="BI85" s="510">
        <v>0</v>
      </c>
      <c r="BJ85" s="510">
        <v>16</v>
      </c>
      <c r="BK85" s="510">
        <v>4</v>
      </c>
      <c r="BL85" s="510">
        <v>3</v>
      </c>
      <c r="BM85" s="510">
        <v>4</v>
      </c>
      <c r="BN85" s="510">
        <v>3</v>
      </c>
      <c r="BO85" s="510">
        <v>2</v>
      </c>
      <c r="BP85" s="510">
        <v>0</v>
      </c>
    </row>
    <row r="86" spans="1:68">
      <c r="A86" s="247">
        <v>4032</v>
      </c>
      <c r="B86" s="248" t="s">
        <v>2700</v>
      </c>
      <c r="C86" s="247" t="str">
        <f t="shared" si="1"/>
        <v/>
      </c>
      <c r="D86" s="248" t="s">
        <v>234</v>
      </c>
      <c r="E86" s="501">
        <v>2</v>
      </c>
      <c r="F86" s="248" t="s">
        <v>217</v>
      </c>
      <c r="G86" s="248" t="s">
        <v>235</v>
      </c>
      <c r="H86" s="248" t="s">
        <v>447</v>
      </c>
      <c r="I86" s="248" t="s">
        <v>563</v>
      </c>
      <c r="J86" s="248" t="s">
        <v>3555</v>
      </c>
      <c r="K86" s="248" t="s">
        <v>1667</v>
      </c>
      <c r="L86" s="248">
        <v>24476082</v>
      </c>
      <c r="M86" s="248">
        <v>24476345</v>
      </c>
      <c r="N86" s="248" t="s">
        <v>1046</v>
      </c>
      <c r="O86" s="248" t="s">
        <v>2015</v>
      </c>
      <c r="P86" s="248">
        <v>831</v>
      </c>
      <c r="Q86" s="248">
        <v>193</v>
      </c>
      <c r="R86" s="248">
        <v>201</v>
      </c>
      <c r="S86" s="248">
        <v>135</v>
      </c>
      <c r="T86" s="248">
        <v>154</v>
      </c>
      <c r="U86" s="248">
        <v>148</v>
      </c>
      <c r="V86" s="248">
        <v>0</v>
      </c>
      <c r="W86" s="248">
        <v>31</v>
      </c>
      <c r="X86" s="248">
        <v>7</v>
      </c>
      <c r="Y86" s="248">
        <v>7</v>
      </c>
      <c r="Z86" s="248">
        <v>5</v>
      </c>
      <c r="AA86" s="248">
        <v>6</v>
      </c>
      <c r="AB86" s="248">
        <v>6</v>
      </c>
      <c r="AC86" s="248">
        <v>804</v>
      </c>
      <c r="AD86" s="7">
        <v>150</v>
      </c>
      <c r="AE86" s="7">
        <v>184</v>
      </c>
      <c r="AF86" s="7">
        <v>194</v>
      </c>
      <c r="AG86" s="7">
        <v>128</v>
      </c>
      <c r="AH86" s="7">
        <v>148</v>
      </c>
      <c r="AI86" s="7">
        <v>0</v>
      </c>
      <c r="AJ86" s="7">
        <v>31</v>
      </c>
      <c r="AK86" s="7">
        <v>6</v>
      </c>
      <c r="AL86" s="7">
        <v>7</v>
      </c>
      <c r="AM86" s="7">
        <v>7</v>
      </c>
      <c r="AN86" s="7">
        <v>5</v>
      </c>
      <c r="AO86" s="7">
        <v>6</v>
      </c>
      <c r="AP86" s="7">
        <v>0</v>
      </c>
      <c r="AQ86" s="7">
        <v>801</v>
      </c>
      <c r="AR86" s="7">
        <v>162</v>
      </c>
      <c r="AS86" s="7">
        <v>155</v>
      </c>
      <c r="AT86" s="7">
        <v>176</v>
      </c>
      <c r="AU86" s="7">
        <v>181</v>
      </c>
      <c r="AV86" s="7">
        <v>127</v>
      </c>
      <c r="AW86" s="7">
        <v>31</v>
      </c>
      <c r="AX86" s="7">
        <v>6</v>
      </c>
      <c r="AY86" s="7">
        <v>6</v>
      </c>
      <c r="AZ86" s="7">
        <v>7</v>
      </c>
      <c r="BA86" s="7">
        <v>7</v>
      </c>
      <c r="BB86" s="7">
        <v>5</v>
      </c>
      <c r="BC86" s="510">
        <v>795</v>
      </c>
      <c r="BD86" s="510">
        <v>183</v>
      </c>
      <c r="BE86" s="510">
        <v>154</v>
      </c>
      <c r="BF86" s="510">
        <v>141</v>
      </c>
      <c r="BG86" s="510">
        <v>148</v>
      </c>
      <c r="BH86" s="510">
        <v>169</v>
      </c>
      <c r="BI86" s="510">
        <v>0</v>
      </c>
      <c r="BJ86" s="510">
        <v>31</v>
      </c>
      <c r="BK86" s="510">
        <v>7</v>
      </c>
      <c r="BL86" s="510">
        <v>6</v>
      </c>
      <c r="BM86" s="510">
        <v>6</v>
      </c>
      <c r="BN86" s="510">
        <v>6</v>
      </c>
      <c r="BO86" s="510">
        <v>6</v>
      </c>
      <c r="BP86" s="510">
        <v>0</v>
      </c>
    </row>
    <row r="87" spans="1:68">
      <c r="A87" s="247">
        <v>4033</v>
      </c>
      <c r="B87" s="248" t="s">
        <v>2701</v>
      </c>
      <c r="C87" s="247" t="str">
        <f t="shared" si="1"/>
        <v/>
      </c>
      <c r="D87" s="248" t="s">
        <v>234</v>
      </c>
      <c r="E87" s="501">
        <v>1</v>
      </c>
      <c r="F87" s="248" t="s">
        <v>217</v>
      </c>
      <c r="G87" s="248" t="s">
        <v>235</v>
      </c>
      <c r="H87" s="248" t="s">
        <v>235</v>
      </c>
      <c r="I87" s="248" t="s">
        <v>2016</v>
      </c>
      <c r="J87" s="248" t="s">
        <v>3555</v>
      </c>
      <c r="K87" s="248" t="s">
        <v>1667</v>
      </c>
      <c r="L87" s="248">
        <v>24451140</v>
      </c>
      <c r="M87" s="248"/>
      <c r="N87" s="248" t="s">
        <v>3200</v>
      </c>
      <c r="O87" s="248" t="s">
        <v>2017</v>
      </c>
      <c r="P87" s="248">
        <v>1110</v>
      </c>
      <c r="Q87" s="248">
        <v>296</v>
      </c>
      <c r="R87" s="248">
        <v>202</v>
      </c>
      <c r="S87" s="248">
        <v>200</v>
      </c>
      <c r="T87" s="248">
        <v>218</v>
      </c>
      <c r="U87" s="248">
        <v>194</v>
      </c>
      <c r="V87" s="248">
        <v>0</v>
      </c>
      <c r="W87" s="248">
        <v>47</v>
      </c>
      <c r="X87" s="248">
        <v>12</v>
      </c>
      <c r="Y87" s="248">
        <v>9</v>
      </c>
      <c r="Z87" s="248">
        <v>9</v>
      </c>
      <c r="AA87" s="248">
        <v>9</v>
      </c>
      <c r="AB87" s="248">
        <v>8</v>
      </c>
      <c r="AC87" s="248">
        <v>1250</v>
      </c>
      <c r="AD87" s="7">
        <v>309</v>
      </c>
      <c r="AE87" s="7">
        <v>279</v>
      </c>
      <c r="AF87" s="7">
        <v>219</v>
      </c>
      <c r="AG87" s="7">
        <v>212</v>
      </c>
      <c r="AH87" s="7">
        <v>231</v>
      </c>
      <c r="AI87" s="7">
        <v>0</v>
      </c>
      <c r="AJ87" s="7">
        <v>47</v>
      </c>
      <c r="AK87" s="7">
        <v>12</v>
      </c>
      <c r="AL87" s="7">
        <v>9</v>
      </c>
      <c r="AM87" s="7">
        <v>9</v>
      </c>
      <c r="AN87" s="7">
        <v>9</v>
      </c>
      <c r="AO87" s="7">
        <v>8</v>
      </c>
      <c r="AP87" s="7">
        <v>0</v>
      </c>
      <c r="AQ87" s="7">
        <v>1252</v>
      </c>
      <c r="AR87" s="7">
        <v>304</v>
      </c>
      <c r="AS87" s="7">
        <v>276</v>
      </c>
      <c r="AT87" s="7">
        <v>258</v>
      </c>
      <c r="AU87" s="7">
        <v>209</v>
      </c>
      <c r="AV87" s="7">
        <v>205</v>
      </c>
      <c r="AW87" s="7">
        <v>47</v>
      </c>
      <c r="AX87" s="7">
        <v>12</v>
      </c>
      <c r="AY87" s="7">
        <v>9</v>
      </c>
      <c r="AZ87" s="7">
        <v>9</v>
      </c>
      <c r="BA87" s="7">
        <v>9</v>
      </c>
      <c r="BB87" s="7">
        <v>8</v>
      </c>
      <c r="BC87" s="510">
        <v>1189</v>
      </c>
      <c r="BD87" s="510">
        <v>249</v>
      </c>
      <c r="BE87" s="510">
        <v>246</v>
      </c>
      <c r="BF87" s="510">
        <v>255</v>
      </c>
      <c r="BG87" s="510">
        <v>254</v>
      </c>
      <c r="BH87" s="510">
        <v>185</v>
      </c>
      <c r="BI87" s="510">
        <v>0</v>
      </c>
      <c r="BJ87" s="510">
        <v>47</v>
      </c>
      <c r="BK87" s="510">
        <v>12</v>
      </c>
      <c r="BL87" s="510">
        <v>9</v>
      </c>
      <c r="BM87" s="510">
        <v>9</v>
      </c>
      <c r="BN87" s="510">
        <v>9</v>
      </c>
      <c r="BO87" s="510">
        <v>8</v>
      </c>
      <c r="BP87" s="510">
        <v>0</v>
      </c>
    </row>
    <row r="88" spans="1:68">
      <c r="A88" s="247">
        <v>4034</v>
      </c>
      <c r="B88" s="248" t="s">
        <v>1527</v>
      </c>
      <c r="C88" s="247" t="str">
        <f t="shared" si="1"/>
        <v/>
      </c>
      <c r="D88" s="248" t="s">
        <v>234</v>
      </c>
      <c r="E88" s="501">
        <v>6</v>
      </c>
      <c r="F88" s="248" t="s">
        <v>217</v>
      </c>
      <c r="G88" s="248" t="s">
        <v>248</v>
      </c>
      <c r="H88" s="248" t="s">
        <v>248</v>
      </c>
      <c r="I88" s="248" t="s">
        <v>248</v>
      </c>
      <c r="J88" s="248" t="s">
        <v>3555</v>
      </c>
      <c r="K88" s="248" t="s">
        <v>1667</v>
      </c>
      <c r="L88" s="248">
        <v>24520835</v>
      </c>
      <c r="M88" s="248">
        <v>24539006</v>
      </c>
      <c r="N88" s="248" t="s">
        <v>3601</v>
      </c>
      <c r="O88" s="248" t="s">
        <v>2018</v>
      </c>
      <c r="P88" s="248">
        <v>1653</v>
      </c>
      <c r="Q88" s="248">
        <v>303</v>
      </c>
      <c r="R88" s="248">
        <v>324</v>
      </c>
      <c r="S88" s="248">
        <v>325</v>
      </c>
      <c r="T88" s="248">
        <v>322</v>
      </c>
      <c r="U88" s="248">
        <v>328</v>
      </c>
      <c r="V88" s="248">
        <v>51</v>
      </c>
      <c r="W88" s="248">
        <v>74</v>
      </c>
      <c r="X88" s="248">
        <v>12</v>
      </c>
      <c r="Y88" s="248">
        <v>14</v>
      </c>
      <c r="Z88" s="248">
        <v>14</v>
      </c>
      <c r="AA88" s="248">
        <v>14</v>
      </c>
      <c r="AB88" s="248">
        <v>16</v>
      </c>
      <c r="AC88" s="248">
        <v>1625</v>
      </c>
      <c r="AD88" s="7">
        <v>309</v>
      </c>
      <c r="AE88" s="7">
        <v>290</v>
      </c>
      <c r="AF88" s="7">
        <v>323</v>
      </c>
      <c r="AG88" s="7">
        <v>315</v>
      </c>
      <c r="AH88" s="7">
        <v>330</v>
      </c>
      <c r="AI88" s="7">
        <v>58</v>
      </c>
      <c r="AJ88" s="7">
        <v>74</v>
      </c>
      <c r="AK88" s="7">
        <v>12</v>
      </c>
      <c r="AL88" s="7">
        <v>12</v>
      </c>
      <c r="AM88" s="7">
        <v>14</v>
      </c>
      <c r="AN88" s="7">
        <v>14</v>
      </c>
      <c r="AO88" s="7">
        <v>18</v>
      </c>
      <c r="AP88" s="7">
        <v>4</v>
      </c>
      <c r="AQ88" s="7">
        <v>1449</v>
      </c>
      <c r="AR88" s="7">
        <v>331</v>
      </c>
      <c r="AS88" s="7">
        <v>306</v>
      </c>
      <c r="AT88" s="7">
        <v>277</v>
      </c>
      <c r="AU88" s="7">
        <v>292</v>
      </c>
      <c r="AV88" s="7">
        <v>243</v>
      </c>
      <c r="AW88" s="7">
        <v>66</v>
      </c>
      <c r="AX88" s="7">
        <v>15</v>
      </c>
      <c r="AY88" s="7">
        <v>12</v>
      </c>
      <c r="AZ88" s="7">
        <v>12</v>
      </c>
      <c r="BA88" s="7">
        <v>14</v>
      </c>
      <c r="BB88" s="7">
        <v>13</v>
      </c>
      <c r="BC88" s="510">
        <v>1597</v>
      </c>
      <c r="BD88" s="510">
        <v>375</v>
      </c>
      <c r="BE88" s="510">
        <v>321</v>
      </c>
      <c r="BF88" s="510">
        <v>285</v>
      </c>
      <c r="BG88" s="510">
        <v>266</v>
      </c>
      <c r="BH88" s="510">
        <v>297</v>
      </c>
      <c r="BI88" s="510">
        <v>53</v>
      </c>
      <c r="BJ88" s="510">
        <v>66</v>
      </c>
      <c r="BK88" s="510">
        <v>15</v>
      </c>
      <c r="BL88" s="510">
        <v>15</v>
      </c>
      <c r="BM88" s="510">
        <v>12</v>
      </c>
      <c r="BN88" s="510">
        <v>12</v>
      </c>
      <c r="BO88" s="510">
        <v>12</v>
      </c>
      <c r="BP88" s="510">
        <v>0</v>
      </c>
    </row>
    <row r="89" spans="1:68">
      <c r="A89" s="247">
        <v>4035</v>
      </c>
      <c r="B89" s="248" t="s">
        <v>246</v>
      </c>
      <c r="C89" s="247" t="str">
        <f t="shared" si="1"/>
        <v/>
      </c>
      <c r="D89" s="248" t="s">
        <v>234</v>
      </c>
      <c r="E89" s="501">
        <v>8</v>
      </c>
      <c r="F89" s="248" t="s">
        <v>217</v>
      </c>
      <c r="G89" s="248" t="s">
        <v>247</v>
      </c>
      <c r="H89" s="248" t="s">
        <v>247</v>
      </c>
      <c r="I89" s="248" t="s">
        <v>94</v>
      </c>
      <c r="J89" s="248" t="s">
        <v>3555</v>
      </c>
      <c r="K89" s="248" t="s">
        <v>1667</v>
      </c>
      <c r="L89" s="248">
        <v>24500056</v>
      </c>
      <c r="M89" s="248">
        <v>24500056</v>
      </c>
      <c r="N89" s="248" t="s">
        <v>1103</v>
      </c>
      <c r="O89" s="248" t="s">
        <v>2019</v>
      </c>
      <c r="P89" s="248">
        <v>1116</v>
      </c>
      <c r="Q89" s="248">
        <v>252</v>
      </c>
      <c r="R89" s="248">
        <v>268</v>
      </c>
      <c r="S89" s="248">
        <v>179</v>
      </c>
      <c r="T89" s="248">
        <v>232</v>
      </c>
      <c r="U89" s="248">
        <v>185</v>
      </c>
      <c r="V89" s="248">
        <v>0</v>
      </c>
      <c r="W89" s="248">
        <v>43</v>
      </c>
      <c r="X89" s="248">
        <v>10</v>
      </c>
      <c r="Y89" s="248">
        <v>9</v>
      </c>
      <c r="Z89" s="248">
        <v>8</v>
      </c>
      <c r="AA89" s="248">
        <v>9</v>
      </c>
      <c r="AB89" s="248">
        <v>7</v>
      </c>
      <c r="AC89" s="248">
        <v>1218</v>
      </c>
      <c r="AD89" s="7">
        <v>295</v>
      </c>
      <c r="AE89" s="7">
        <v>261</v>
      </c>
      <c r="AF89" s="7">
        <v>261</v>
      </c>
      <c r="AG89" s="7">
        <v>174</v>
      </c>
      <c r="AH89" s="7">
        <v>227</v>
      </c>
      <c r="AI89" s="7">
        <v>0</v>
      </c>
      <c r="AJ89" s="7">
        <v>42</v>
      </c>
      <c r="AK89" s="7">
        <v>9</v>
      </c>
      <c r="AL89" s="7">
        <v>9</v>
      </c>
      <c r="AM89" s="7">
        <v>8</v>
      </c>
      <c r="AN89" s="7">
        <v>7</v>
      </c>
      <c r="AO89" s="7">
        <v>9</v>
      </c>
      <c r="AP89" s="7">
        <v>0</v>
      </c>
      <c r="AQ89" s="7">
        <v>1248</v>
      </c>
      <c r="AR89" s="7">
        <v>287</v>
      </c>
      <c r="AS89" s="7">
        <v>296</v>
      </c>
      <c r="AT89" s="7">
        <v>247</v>
      </c>
      <c r="AU89" s="7">
        <v>237</v>
      </c>
      <c r="AV89" s="7">
        <v>181</v>
      </c>
      <c r="AW89" s="7">
        <v>42</v>
      </c>
      <c r="AX89" s="7">
        <v>9</v>
      </c>
      <c r="AY89" s="7">
        <v>9</v>
      </c>
      <c r="AZ89" s="7">
        <v>8</v>
      </c>
      <c r="BA89" s="7">
        <v>9</v>
      </c>
      <c r="BB89" s="7">
        <v>7</v>
      </c>
      <c r="BC89" s="510">
        <v>1273</v>
      </c>
      <c r="BD89" s="510">
        <v>280</v>
      </c>
      <c r="BE89" s="510">
        <v>274</v>
      </c>
      <c r="BF89" s="510">
        <v>259</v>
      </c>
      <c r="BG89" s="510">
        <v>240</v>
      </c>
      <c r="BH89" s="510">
        <v>220</v>
      </c>
      <c r="BI89" s="510">
        <v>0</v>
      </c>
      <c r="BJ89" s="510">
        <v>42</v>
      </c>
      <c r="BK89" s="510">
        <v>9</v>
      </c>
      <c r="BL89" s="510">
        <v>8</v>
      </c>
      <c r="BM89" s="510">
        <v>9</v>
      </c>
      <c r="BN89" s="510">
        <v>8</v>
      </c>
      <c r="BO89" s="510">
        <v>8</v>
      </c>
      <c r="BP89" s="510">
        <v>0</v>
      </c>
    </row>
    <row r="90" spans="1:68">
      <c r="A90" s="247">
        <v>4036</v>
      </c>
      <c r="B90" s="248" t="s">
        <v>446</v>
      </c>
      <c r="C90" s="247" t="str">
        <f t="shared" si="1"/>
        <v/>
      </c>
      <c r="D90" s="248" t="s">
        <v>234</v>
      </c>
      <c r="E90" s="501">
        <v>9</v>
      </c>
      <c r="F90" s="248" t="s">
        <v>217</v>
      </c>
      <c r="G90" s="248" t="s">
        <v>235</v>
      </c>
      <c r="H90" s="248" t="s">
        <v>464</v>
      </c>
      <c r="I90" s="248" t="s">
        <v>448</v>
      </c>
      <c r="J90" s="248" t="s">
        <v>3555</v>
      </c>
      <c r="K90" s="248" t="s">
        <v>1667</v>
      </c>
      <c r="L90" s="248">
        <v>47005145</v>
      </c>
      <c r="M90" s="248"/>
      <c r="N90" s="248" t="s">
        <v>1747</v>
      </c>
      <c r="O90" s="248" t="s">
        <v>2020</v>
      </c>
      <c r="P90" s="248">
        <v>488</v>
      </c>
      <c r="Q90" s="248">
        <v>100</v>
      </c>
      <c r="R90" s="248">
        <v>105</v>
      </c>
      <c r="S90" s="248">
        <v>104</v>
      </c>
      <c r="T90" s="248">
        <v>101</v>
      </c>
      <c r="U90" s="248">
        <v>78</v>
      </c>
      <c r="V90" s="248">
        <v>0</v>
      </c>
      <c r="W90" s="248">
        <v>20</v>
      </c>
      <c r="X90" s="248">
        <v>4</v>
      </c>
      <c r="Y90" s="248">
        <v>4</v>
      </c>
      <c r="Z90" s="248">
        <v>4</v>
      </c>
      <c r="AA90" s="248">
        <v>4</v>
      </c>
      <c r="AB90" s="248">
        <v>4</v>
      </c>
      <c r="AC90" s="248">
        <v>521</v>
      </c>
      <c r="AD90" s="7">
        <v>96</v>
      </c>
      <c r="AE90" s="7">
        <v>102</v>
      </c>
      <c r="AF90" s="7">
        <v>110</v>
      </c>
      <c r="AG90" s="7">
        <v>105</v>
      </c>
      <c r="AH90" s="7">
        <v>108</v>
      </c>
      <c r="AI90" s="7">
        <v>0</v>
      </c>
      <c r="AJ90" s="7">
        <v>19</v>
      </c>
      <c r="AK90" s="7">
        <v>3</v>
      </c>
      <c r="AL90" s="7">
        <v>4</v>
      </c>
      <c r="AM90" s="7">
        <v>4</v>
      </c>
      <c r="AN90" s="7">
        <v>4</v>
      </c>
      <c r="AO90" s="7">
        <v>4</v>
      </c>
      <c r="AP90" s="7">
        <v>0</v>
      </c>
      <c r="AQ90" s="7">
        <v>541</v>
      </c>
      <c r="AR90" s="7">
        <v>112</v>
      </c>
      <c r="AS90" s="7">
        <v>103</v>
      </c>
      <c r="AT90" s="7">
        <v>105</v>
      </c>
      <c r="AU90" s="7">
        <v>113</v>
      </c>
      <c r="AV90" s="7">
        <v>108</v>
      </c>
      <c r="AW90" s="7">
        <v>20</v>
      </c>
      <c r="AX90" s="7">
        <v>4</v>
      </c>
      <c r="AY90" s="7">
        <v>4</v>
      </c>
      <c r="AZ90" s="7">
        <v>4</v>
      </c>
      <c r="BA90" s="7">
        <v>4</v>
      </c>
      <c r="BB90" s="7">
        <v>4</v>
      </c>
      <c r="BC90" s="510">
        <v>529</v>
      </c>
      <c r="BD90" s="510">
        <v>116</v>
      </c>
      <c r="BE90" s="510">
        <v>108</v>
      </c>
      <c r="BF90" s="510">
        <v>104</v>
      </c>
      <c r="BG90" s="510">
        <v>105</v>
      </c>
      <c r="BH90" s="510">
        <v>96</v>
      </c>
      <c r="BI90" s="510">
        <v>0</v>
      </c>
      <c r="BJ90" s="510">
        <v>20</v>
      </c>
      <c r="BK90" s="510">
        <v>4</v>
      </c>
      <c r="BL90" s="510">
        <v>4</v>
      </c>
      <c r="BM90" s="510">
        <v>4</v>
      </c>
      <c r="BN90" s="510">
        <v>4</v>
      </c>
      <c r="BO90" s="510">
        <v>4</v>
      </c>
      <c r="BP90" s="510">
        <v>0</v>
      </c>
    </row>
    <row r="91" spans="1:68">
      <c r="A91" s="247">
        <v>4037</v>
      </c>
      <c r="B91" s="248" t="s">
        <v>233</v>
      </c>
      <c r="C91" s="247" t="str">
        <f t="shared" si="1"/>
        <v/>
      </c>
      <c r="D91" s="248" t="s">
        <v>234</v>
      </c>
      <c r="E91" s="501">
        <v>1</v>
      </c>
      <c r="F91" s="248" t="s">
        <v>217</v>
      </c>
      <c r="G91" s="248" t="s">
        <v>235</v>
      </c>
      <c r="H91" s="248" t="s">
        <v>235</v>
      </c>
      <c r="I91" s="248" t="s">
        <v>236</v>
      </c>
      <c r="J91" s="248" t="s">
        <v>3556</v>
      </c>
      <c r="K91" s="248" t="s">
        <v>1667</v>
      </c>
      <c r="L91" s="248">
        <v>24455670</v>
      </c>
      <c r="M91" s="248">
        <v>24456160</v>
      </c>
      <c r="N91" s="248" t="s">
        <v>1684</v>
      </c>
      <c r="O91" s="248" t="s">
        <v>2021</v>
      </c>
      <c r="P91" s="248">
        <v>341</v>
      </c>
      <c r="Q91" s="248">
        <v>72</v>
      </c>
      <c r="R91" s="248">
        <v>72</v>
      </c>
      <c r="S91" s="248">
        <v>69</v>
      </c>
      <c r="T91" s="248">
        <v>48</v>
      </c>
      <c r="U91" s="248">
        <v>80</v>
      </c>
      <c r="V91" s="248">
        <v>0</v>
      </c>
      <c r="W91" s="248">
        <v>18</v>
      </c>
      <c r="X91" s="248">
        <v>4</v>
      </c>
      <c r="Y91" s="248">
        <v>4</v>
      </c>
      <c r="Z91" s="248">
        <v>4</v>
      </c>
      <c r="AA91" s="248">
        <v>2</v>
      </c>
      <c r="AB91" s="248">
        <v>4</v>
      </c>
      <c r="AC91" s="248">
        <v>313</v>
      </c>
      <c r="AD91" s="7">
        <v>76</v>
      </c>
      <c r="AE91" s="7">
        <v>73</v>
      </c>
      <c r="AF91" s="7">
        <v>57</v>
      </c>
      <c r="AG91" s="7">
        <v>64</v>
      </c>
      <c r="AH91" s="7">
        <v>43</v>
      </c>
      <c r="AI91" s="7">
        <v>0</v>
      </c>
      <c r="AJ91" s="7">
        <v>18</v>
      </c>
      <c r="AK91" s="7">
        <v>4</v>
      </c>
      <c r="AL91" s="7">
        <v>4</v>
      </c>
      <c r="AM91" s="7">
        <v>4</v>
      </c>
      <c r="AN91" s="7">
        <v>3</v>
      </c>
      <c r="AO91" s="7">
        <v>3</v>
      </c>
      <c r="AP91" s="7">
        <v>0</v>
      </c>
      <c r="AQ91" s="7">
        <v>294</v>
      </c>
      <c r="AR91" s="7">
        <v>45</v>
      </c>
      <c r="AS91" s="7">
        <v>73</v>
      </c>
      <c r="AT91" s="7">
        <v>56</v>
      </c>
      <c r="AU91" s="7">
        <v>51</v>
      </c>
      <c r="AV91" s="7">
        <v>69</v>
      </c>
      <c r="AW91" s="7">
        <v>18</v>
      </c>
      <c r="AX91" s="7">
        <v>4</v>
      </c>
      <c r="AY91" s="7">
        <v>4</v>
      </c>
      <c r="AZ91" s="7">
        <v>4</v>
      </c>
      <c r="BA91" s="7">
        <v>3</v>
      </c>
      <c r="BB91" s="7">
        <v>3</v>
      </c>
      <c r="BC91" s="510">
        <v>265</v>
      </c>
      <c r="BD91" s="510">
        <v>60</v>
      </c>
      <c r="BE91" s="510">
        <v>41</v>
      </c>
      <c r="BF91" s="510">
        <v>66</v>
      </c>
      <c r="BG91" s="510">
        <v>48</v>
      </c>
      <c r="BH91" s="510">
        <v>50</v>
      </c>
      <c r="BI91" s="510">
        <v>0</v>
      </c>
      <c r="BJ91" s="510">
        <v>18</v>
      </c>
      <c r="BK91" s="510">
        <v>4</v>
      </c>
      <c r="BL91" s="510">
        <v>4</v>
      </c>
      <c r="BM91" s="510">
        <v>4</v>
      </c>
      <c r="BN91" s="510">
        <v>3</v>
      </c>
      <c r="BO91" s="510">
        <v>3</v>
      </c>
      <c r="BP91" s="510">
        <v>0</v>
      </c>
    </row>
    <row r="92" spans="1:68">
      <c r="A92" s="247">
        <v>4038</v>
      </c>
      <c r="B92" s="248" t="s">
        <v>2702</v>
      </c>
      <c r="C92" s="247" t="str">
        <f t="shared" si="1"/>
        <v/>
      </c>
      <c r="D92" s="248" t="s">
        <v>234</v>
      </c>
      <c r="E92" s="501">
        <v>5</v>
      </c>
      <c r="F92" s="248" t="s">
        <v>217</v>
      </c>
      <c r="G92" s="248" t="s">
        <v>247</v>
      </c>
      <c r="H92" s="248" t="s">
        <v>571</v>
      </c>
      <c r="I92" s="248" t="s">
        <v>571</v>
      </c>
      <c r="J92" s="248" t="s">
        <v>3555</v>
      </c>
      <c r="K92" s="248" t="s">
        <v>1667</v>
      </c>
      <c r="L92" s="248">
        <v>24513450</v>
      </c>
      <c r="M92" s="248">
        <v>24503111</v>
      </c>
      <c r="N92" s="248" t="s">
        <v>1129</v>
      </c>
      <c r="O92" s="248" t="s">
        <v>2022</v>
      </c>
      <c r="P92" s="248">
        <v>555</v>
      </c>
      <c r="Q92" s="248">
        <v>115</v>
      </c>
      <c r="R92" s="248">
        <v>113</v>
      </c>
      <c r="S92" s="248">
        <v>115</v>
      </c>
      <c r="T92" s="248">
        <v>101</v>
      </c>
      <c r="U92" s="248">
        <v>111</v>
      </c>
      <c r="V92" s="248">
        <v>0</v>
      </c>
      <c r="W92" s="248">
        <v>22</v>
      </c>
      <c r="X92" s="248">
        <v>5</v>
      </c>
      <c r="Y92" s="248">
        <v>5</v>
      </c>
      <c r="Z92" s="248">
        <v>4</v>
      </c>
      <c r="AA92" s="248">
        <v>4</v>
      </c>
      <c r="AB92" s="248">
        <v>4</v>
      </c>
      <c r="AC92" s="248">
        <v>542</v>
      </c>
      <c r="AD92" s="7">
        <v>111</v>
      </c>
      <c r="AE92" s="7">
        <v>112</v>
      </c>
      <c r="AF92" s="7">
        <v>112</v>
      </c>
      <c r="AG92" s="7">
        <v>109</v>
      </c>
      <c r="AH92" s="7">
        <v>98</v>
      </c>
      <c r="AI92" s="7">
        <v>0</v>
      </c>
      <c r="AJ92" s="7">
        <v>22</v>
      </c>
      <c r="AK92" s="7">
        <v>5</v>
      </c>
      <c r="AL92" s="7">
        <v>5</v>
      </c>
      <c r="AM92" s="7">
        <v>4</v>
      </c>
      <c r="AN92" s="7">
        <v>4</v>
      </c>
      <c r="AO92" s="7">
        <v>4</v>
      </c>
      <c r="AP92" s="7">
        <v>0</v>
      </c>
      <c r="AQ92" s="7">
        <v>539</v>
      </c>
      <c r="AR92" s="7">
        <v>114</v>
      </c>
      <c r="AS92" s="7">
        <v>110</v>
      </c>
      <c r="AT92" s="7">
        <v>107</v>
      </c>
      <c r="AU92" s="7">
        <v>101</v>
      </c>
      <c r="AV92" s="7">
        <v>107</v>
      </c>
      <c r="AW92" s="7">
        <v>22</v>
      </c>
      <c r="AX92" s="7">
        <v>5</v>
      </c>
      <c r="AY92" s="7">
        <v>5</v>
      </c>
      <c r="AZ92" s="7">
        <v>4</v>
      </c>
      <c r="BA92" s="7">
        <v>4</v>
      </c>
      <c r="BB92" s="7">
        <v>4</v>
      </c>
      <c r="BC92" s="510">
        <v>532</v>
      </c>
      <c r="BD92" s="510">
        <v>114</v>
      </c>
      <c r="BE92" s="510">
        <v>112</v>
      </c>
      <c r="BF92" s="510">
        <v>103</v>
      </c>
      <c r="BG92" s="510">
        <v>102</v>
      </c>
      <c r="BH92" s="510">
        <v>101</v>
      </c>
      <c r="BI92" s="510">
        <v>0</v>
      </c>
      <c r="BJ92" s="510">
        <v>22</v>
      </c>
      <c r="BK92" s="510">
        <v>5</v>
      </c>
      <c r="BL92" s="510">
        <v>5</v>
      </c>
      <c r="BM92" s="510">
        <v>4</v>
      </c>
      <c r="BN92" s="510">
        <v>4</v>
      </c>
      <c r="BO92" s="510">
        <v>4</v>
      </c>
      <c r="BP92" s="510">
        <v>0</v>
      </c>
    </row>
    <row r="93" spans="1:68">
      <c r="A93" s="247">
        <v>4039</v>
      </c>
      <c r="B93" s="248" t="s">
        <v>1532</v>
      </c>
      <c r="C93" s="247" t="str">
        <f t="shared" si="1"/>
        <v/>
      </c>
      <c r="D93" s="248" t="s">
        <v>234</v>
      </c>
      <c r="E93" s="501">
        <v>6</v>
      </c>
      <c r="F93" s="248" t="s">
        <v>217</v>
      </c>
      <c r="G93" s="248" t="s">
        <v>248</v>
      </c>
      <c r="H93" s="248" t="s">
        <v>617</v>
      </c>
      <c r="I93" s="248" t="s">
        <v>618</v>
      </c>
      <c r="J93" s="248" t="s">
        <v>3555</v>
      </c>
      <c r="K93" s="248" t="s">
        <v>1667</v>
      </c>
      <c r="L93" s="248">
        <v>24531551</v>
      </c>
      <c r="M93" s="248">
        <v>24531551</v>
      </c>
      <c r="N93" s="248" t="s">
        <v>1685</v>
      </c>
      <c r="O93" s="248" t="s">
        <v>2023</v>
      </c>
      <c r="P93" s="248">
        <v>547</v>
      </c>
      <c r="Q93" s="248">
        <v>140</v>
      </c>
      <c r="R93" s="248">
        <v>106</v>
      </c>
      <c r="S93" s="248">
        <v>126</v>
      </c>
      <c r="T93" s="248">
        <v>92</v>
      </c>
      <c r="U93" s="248">
        <v>83</v>
      </c>
      <c r="V93" s="248">
        <v>0</v>
      </c>
      <c r="W93" s="248">
        <v>21</v>
      </c>
      <c r="X93" s="248">
        <v>5</v>
      </c>
      <c r="Y93" s="248">
        <v>4</v>
      </c>
      <c r="Z93" s="248">
        <v>4</v>
      </c>
      <c r="AA93" s="248">
        <v>4</v>
      </c>
      <c r="AB93" s="248">
        <v>4</v>
      </c>
      <c r="AC93" s="248">
        <v>606</v>
      </c>
      <c r="AD93" s="7">
        <v>157</v>
      </c>
      <c r="AE93" s="7">
        <v>135</v>
      </c>
      <c r="AF93" s="7">
        <v>96</v>
      </c>
      <c r="AG93" s="7">
        <v>128</v>
      </c>
      <c r="AH93" s="7">
        <v>90</v>
      </c>
      <c r="AI93" s="7">
        <v>0</v>
      </c>
      <c r="AJ93" s="7">
        <v>21</v>
      </c>
      <c r="AK93" s="7">
        <v>5</v>
      </c>
      <c r="AL93" s="7">
        <v>4</v>
      </c>
      <c r="AM93" s="7">
        <v>4</v>
      </c>
      <c r="AN93" s="7">
        <v>4</v>
      </c>
      <c r="AO93" s="7">
        <v>4</v>
      </c>
      <c r="AP93" s="7">
        <v>0</v>
      </c>
      <c r="AQ93" s="7">
        <v>584</v>
      </c>
      <c r="AR93" s="7">
        <v>142</v>
      </c>
      <c r="AS93" s="7">
        <v>146</v>
      </c>
      <c r="AT93" s="7">
        <v>109</v>
      </c>
      <c r="AU93" s="7">
        <v>78</v>
      </c>
      <c r="AV93" s="7">
        <v>109</v>
      </c>
      <c r="AW93" s="7">
        <v>22</v>
      </c>
      <c r="AX93" s="7">
        <v>5</v>
      </c>
      <c r="AY93" s="7">
        <v>5</v>
      </c>
      <c r="AZ93" s="7">
        <v>4</v>
      </c>
      <c r="BA93" s="7">
        <v>4</v>
      </c>
      <c r="BB93" s="7">
        <v>4</v>
      </c>
      <c r="BC93" s="510">
        <v>547</v>
      </c>
      <c r="BD93" s="510">
        <v>108</v>
      </c>
      <c r="BE93" s="510">
        <v>127</v>
      </c>
      <c r="BF93" s="510">
        <v>140</v>
      </c>
      <c r="BG93" s="510">
        <v>108</v>
      </c>
      <c r="BH93" s="510">
        <v>64</v>
      </c>
      <c r="BI93" s="510">
        <v>0</v>
      </c>
      <c r="BJ93" s="510">
        <v>22</v>
      </c>
      <c r="BK93" s="510">
        <v>4</v>
      </c>
      <c r="BL93" s="510">
        <v>5</v>
      </c>
      <c r="BM93" s="510">
        <v>5</v>
      </c>
      <c r="BN93" s="510">
        <v>5</v>
      </c>
      <c r="BO93" s="510">
        <v>3</v>
      </c>
      <c r="BP93" s="510">
        <v>0</v>
      </c>
    </row>
    <row r="94" spans="1:68">
      <c r="A94" s="247">
        <v>4040</v>
      </c>
      <c r="B94" s="248" t="s">
        <v>272</v>
      </c>
      <c r="C94" s="247" t="str">
        <f t="shared" si="1"/>
        <v/>
      </c>
      <c r="D94" s="248" t="s">
        <v>234</v>
      </c>
      <c r="E94" s="501">
        <v>7</v>
      </c>
      <c r="F94" s="248" t="s">
        <v>217</v>
      </c>
      <c r="G94" s="248" t="s">
        <v>273</v>
      </c>
      <c r="H94" s="248" t="s">
        <v>273</v>
      </c>
      <c r="I94" s="248" t="s">
        <v>274</v>
      </c>
      <c r="J94" s="248" t="s">
        <v>3555</v>
      </c>
      <c r="K94" s="248" t="s">
        <v>1667</v>
      </c>
      <c r="L94" s="248">
        <v>24633163</v>
      </c>
      <c r="M94" s="248">
        <v>24633451</v>
      </c>
      <c r="N94" s="248" t="s">
        <v>3202</v>
      </c>
      <c r="O94" s="248" t="s">
        <v>2704</v>
      </c>
      <c r="P94" s="248">
        <v>361</v>
      </c>
      <c r="Q94" s="248">
        <v>90</v>
      </c>
      <c r="R94" s="248">
        <v>67</v>
      </c>
      <c r="S94" s="248">
        <v>66</v>
      </c>
      <c r="T94" s="248">
        <v>71</v>
      </c>
      <c r="U94" s="248">
        <v>67</v>
      </c>
      <c r="V94" s="248">
        <v>0</v>
      </c>
      <c r="W94" s="248">
        <v>20</v>
      </c>
      <c r="X94" s="248">
        <v>4</v>
      </c>
      <c r="Y94" s="248">
        <v>4</v>
      </c>
      <c r="Z94" s="248">
        <v>4</v>
      </c>
      <c r="AA94" s="248">
        <v>4</v>
      </c>
      <c r="AB94" s="248">
        <v>4</v>
      </c>
      <c r="AC94" s="248">
        <v>371</v>
      </c>
      <c r="AD94" s="7">
        <v>83</v>
      </c>
      <c r="AE94" s="7">
        <v>84</v>
      </c>
      <c r="AF94" s="7">
        <v>68</v>
      </c>
      <c r="AG94" s="7">
        <v>68</v>
      </c>
      <c r="AH94" s="7">
        <v>68</v>
      </c>
      <c r="AI94" s="7">
        <v>0</v>
      </c>
      <c r="AJ94" s="7">
        <v>20</v>
      </c>
      <c r="AK94" s="7">
        <v>4</v>
      </c>
      <c r="AL94" s="7">
        <v>4</v>
      </c>
      <c r="AM94" s="7">
        <v>4</v>
      </c>
      <c r="AN94" s="7">
        <v>4</v>
      </c>
      <c r="AO94" s="7">
        <v>4</v>
      </c>
      <c r="AP94" s="7">
        <v>0</v>
      </c>
      <c r="AQ94" s="7">
        <v>373</v>
      </c>
      <c r="AR94" s="7">
        <v>81</v>
      </c>
      <c r="AS94" s="7">
        <v>82</v>
      </c>
      <c r="AT94" s="7">
        <v>66</v>
      </c>
      <c r="AU94" s="7">
        <v>67</v>
      </c>
      <c r="AV94" s="7">
        <v>77</v>
      </c>
      <c r="AW94" s="7">
        <v>20</v>
      </c>
      <c r="AX94" s="7">
        <v>4</v>
      </c>
      <c r="AY94" s="7">
        <v>4</v>
      </c>
      <c r="AZ94" s="7">
        <v>4</v>
      </c>
      <c r="BA94" s="7">
        <v>4</v>
      </c>
      <c r="BB94" s="7">
        <v>4</v>
      </c>
      <c r="BC94" s="510">
        <v>381</v>
      </c>
      <c r="BD94" s="510">
        <v>89</v>
      </c>
      <c r="BE94" s="510">
        <v>87</v>
      </c>
      <c r="BF94" s="510">
        <v>79</v>
      </c>
      <c r="BG94" s="510">
        <v>67</v>
      </c>
      <c r="BH94" s="510">
        <v>59</v>
      </c>
      <c r="BI94" s="510">
        <v>0</v>
      </c>
      <c r="BJ94" s="510">
        <v>20</v>
      </c>
      <c r="BK94" s="510">
        <v>4</v>
      </c>
      <c r="BL94" s="510">
        <v>4</v>
      </c>
      <c r="BM94" s="510">
        <v>4</v>
      </c>
      <c r="BN94" s="510">
        <v>4</v>
      </c>
      <c r="BO94" s="510">
        <v>4</v>
      </c>
      <c r="BP94" s="510">
        <v>0</v>
      </c>
    </row>
    <row r="95" spans="1:68">
      <c r="A95" s="247">
        <v>4041</v>
      </c>
      <c r="B95" s="248" t="s">
        <v>2705</v>
      </c>
      <c r="C95" s="247" t="str">
        <f t="shared" si="1"/>
        <v/>
      </c>
      <c r="D95" s="248" t="s">
        <v>253</v>
      </c>
      <c r="E95" s="501">
        <v>14</v>
      </c>
      <c r="F95" s="248" t="s">
        <v>217</v>
      </c>
      <c r="G95" s="248" t="s">
        <v>253</v>
      </c>
      <c r="H95" s="248" t="s">
        <v>254</v>
      </c>
      <c r="I95" s="248" t="s">
        <v>528</v>
      </c>
      <c r="J95" s="248" t="s">
        <v>3555</v>
      </c>
      <c r="K95" s="248" t="s">
        <v>1667</v>
      </c>
      <c r="L95" s="248">
        <v>24606529</v>
      </c>
      <c r="M95" s="248">
        <v>24606280</v>
      </c>
      <c r="N95" s="248" t="s">
        <v>1047</v>
      </c>
      <c r="O95" s="248" t="s">
        <v>2024</v>
      </c>
      <c r="P95" s="248">
        <v>324</v>
      </c>
      <c r="Q95" s="248">
        <v>84</v>
      </c>
      <c r="R95" s="248">
        <v>69</v>
      </c>
      <c r="S95" s="248">
        <v>70</v>
      </c>
      <c r="T95" s="248">
        <v>57</v>
      </c>
      <c r="U95" s="248">
        <v>44</v>
      </c>
      <c r="V95" s="248">
        <v>0</v>
      </c>
      <c r="W95" s="248">
        <v>12</v>
      </c>
      <c r="X95" s="248">
        <v>3</v>
      </c>
      <c r="Y95" s="248">
        <v>2</v>
      </c>
      <c r="Z95" s="248">
        <v>3</v>
      </c>
      <c r="AA95" s="248">
        <v>2</v>
      </c>
      <c r="AB95" s="248">
        <v>2</v>
      </c>
      <c r="AC95" s="248">
        <v>335</v>
      </c>
      <c r="AD95" s="7">
        <v>77</v>
      </c>
      <c r="AE95" s="7">
        <v>75</v>
      </c>
      <c r="AF95" s="7">
        <v>63</v>
      </c>
      <c r="AG95" s="7">
        <v>63</v>
      </c>
      <c r="AH95" s="7">
        <v>57</v>
      </c>
      <c r="AI95" s="7">
        <v>0</v>
      </c>
      <c r="AJ95" s="7">
        <v>12</v>
      </c>
      <c r="AK95" s="7">
        <v>3</v>
      </c>
      <c r="AL95" s="7">
        <v>3</v>
      </c>
      <c r="AM95" s="7">
        <v>2</v>
      </c>
      <c r="AN95" s="7">
        <v>2</v>
      </c>
      <c r="AO95" s="7">
        <v>2</v>
      </c>
      <c r="AP95" s="7">
        <v>0</v>
      </c>
      <c r="AQ95" s="7">
        <v>316</v>
      </c>
      <c r="AR95" s="7">
        <v>61</v>
      </c>
      <c r="AS95" s="7">
        <v>68</v>
      </c>
      <c r="AT95" s="7">
        <v>70</v>
      </c>
      <c r="AU95" s="7">
        <v>57</v>
      </c>
      <c r="AV95" s="7">
        <v>60</v>
      </c>
      <c r="AW95" s="7">
        <v>12</v>
      </c>
      <c r="AX95" s="7">
        <v>2</v>
      </c>
      <c r="AY95" s="7">
        <v>3</v>
      </c>
      <c r="AZ95" s="7">
        <v>3</v>
      </c>
      <c r="BA95" s="7">
        <v>2</v>
      </c>
      <c r="BB95" s="7">
        <v>2</v>
      </c>
      <c r="BC95" s="510">
        <v>333</v>
      </c>
      <c r="BD95" s="510">
        <v>73</v>
      </c>
      <c r="BE95" s="510">
        <v>68</v>
      </c>
      <c r="BF95" s="510">
        <v>68</v>
      </c>
      <c r="BG95" s="510">
        <v>67</v>
      </c>
      <c r="BH95" s="510">
        <v>57</v>
      </c>
      <c r="BI95" s="510">
        <v>0</v>
      </c>
      <c r="BJ95" s="510">
        <v>12</v>
      </c>
      <c r="BK95" s="510">
        <v>3</v>
      </c>
      <c r="BL95" s="510">
        <v>2</v>
      </c>
      <c r="BM95" s="510">
        <v>3</v>
      </c>
      <c r="BN95" s="510">
        <v>2</v>
      </c>
      <c r="BO95" s="510">
        <v>2</v>
      </c>
      <c r="BP95" s="510">
        <v>0</v>
      </c>
    </row>
    <row r="96" spans="1:68">
      <c r="A96" s="247">
        <v>4042</v>
      </c>
      <c r="B96" s="248" t="s">
        <v>527</v>
      </c>
      <c r="C96" s="247" t="str">
        <f t="shared" si="1"/>
        <v/>
      </c>
      <c r="D96" s="248" t="s">
        <v>253</v>
      </c>
      <c r="E96" s="501">
        <v>2</v>
      </c>
      <c r="F96" s="248" t="s">
        <v>217</v>
      </c>
      <c r="G96" s="248" t="s">
        <v>253</v>
      </c>
      <c r="H96" s="248" t="s">
        <v>259</v>
      </c>
      <c r="I96" s="248" t="s">
        <v>259</v>
      </c>
      <c r="J96" s="248" t="s">
        <v>3555</v>
      </c>
      <c r="K96" s="248" t="s">
        <v>1667</v>
      </c>
      <c r="L96" s="248">
        <v>24757006</v>
      </c>
      <c r="M96" s="248">
        <v>24757006</v>
      </c>
      <c r="N96" s="248" t="s">
        <v>1148</v>
      </c>
      <c r="O96" s="248" t="s">
        <v>2025</v>
      </c>
      <c r="P96" s="248">
        <v>696</v>
      </c>
      <c r="Q96" s="248">
        <v>173</v>
      </c>
      <c r="R96" s="248">
        <v>158</v>
      </c>
      <c r="S96" s="248">
        <v>144</v>
      </c>
      <c r="T96" s="248">
        <v>113</v>
      </c>
      <c r="U96" s="248">
        <v>108</v>
      </c>
      <c r="V96" s="248">
        <v>0</v>
      </c>
      <c r="W96" s="248">
        <v>24</v>
      </c>
      <c r="X96" s="248">
        <v>6</v>
      </c>
      <c r="Y96" s="248">
        <v>5</v>
      </c>
      <c r="Z96" s="248">
        <v>5</v>
      </c>
      <c r="AA96" s="248">
        <v>4</v>
      </c>
      <c r="AB96" s="248">
        <v>4</v>
      </c>
      <c r="AC96" s="248">
        <v>686</v>
      </c>
      <c r="AD96" s="7">
        <v>150</v>
      </c>
      <c r="AE96" s="7">
        <v>160</v>
      </c>
      <c r="AF96" s="7">
        <v>143</v>
      </c>
      <c r="AG96" s="7">
        <v>132</v>
      </c>
      <c r="AH96" s="7">
        <v>101</v>
      </c>
      <c r="AI96" s="7">
        <v>0</v>
      </c>
      <c r="AJ96" s="7">
        <v>24</v>
      </c>
      <c r="AK96" s="7">
        <v>6</v>
      </c>
      <c r="AL96" s="7">
        <v>5</v>
      </c>
      <c r="AM96" s="7">
        <v>5</v>
      </c>
      <c r="AN96" s="7">
        <v>4</v>
      </c>
      <c r="AO96" s="7">
        <v>4</v>
      </c>
      <c r="AP96" s="7">
        <v>0</v>
      </c>
      <c r="AQ96" s="7">
        <v>703</v>
      </c>
      <c r="AR96" s="7">
        <v>171</v>
      </c>
      <c r="AS96" s="7">
        <v>142</v>
      </c>
      <c r="AT96" s="7">
        <v>145</v>
      </c>
      <c r="AU96" s="7">
        <v>125</v>
      </c>
      <c r="AV96" s="7">
        <v>120</v>
      </c>
      <c r="AW96" s="7">
        <v>24</v>
      </c>
      <c r="AX96" s="7">
        <v>6</v>
      </c>
      <c r="AY96" s="7">
        <v>5</v>
      </c>
      <c r="AZ96" s="7">
        <v>5</v>
      </c>
      <c r="BA96" s="7">
        <v>4</v>
      </c>
      <c r="BB96" s="7">
        <v>4</v>
      </c>
      <c r="BC96" s="510">
        <v>636</v>
      </c>
      <c r="BD96" s="510">
        <v>165</v>
      </c>
      <c r="BE96" s="510">
        <v>140</v>
      </c>
      <c r="BF96" s="510">
        <v>120</v>
      </c>
      <c r="BG96" s="510">
        <v>123</v>
      </c>
      <c r="BH96" s="510">
        <v>88</v>
      </c>
      <c r="BI96" s="510">
        <v>0</v>
      </c>
      <c r="BJ96" s="510">
        <v>24</v>
      </c>
      <c r="BK96" s="510">
        <v>6</v>
      </c>
      <c r="BL96" s="510">
        <v>5</v>
      </c>
      <c r="BM96" s="510">
        <v>5</v>
      </c>
      <c r="BN96" s="510">
        <v>5</v>
      </c>
      <c r="BO96" s="510">
        <v>3</v>
      </c>
      <c r="BP96" s="510">
        <v>0</v>
      </c>
    </row>
    <row r="97" spans="1:68">
      <c r="A97" s="247">
        <v>4043</v>
      </c>
      <c r="B97" s="248" t="s">
        <v>2706</v>
      </c>
      <c r="C97" s="247" t="str">
        <f t="shared" si="1"/>
        <v/>
      </c>
      <c r="D97" s="248" t="s">
        <v>253</v>
      </c>
      <c r="E97" s="501">
        <v>10</v>
      </c>
      <c r="F97" s="248" t="s">
        <v>217</v>
      </c>
      <c r="G97" s="248" t="s">
        <v>281</v>
      </c>
      <c r="H97" s="248" t="s">
        <v>550</v>
      </c>
      <c r="I97" s="248" t="s">
        <v>471</v>
      </c>
      <c r="J97" s="248" t="s">
        <v>3555</v>
      </c>
      <c r="K97" s="248" t="s">
        <v>1667</v>
      </c>
      <c r="L97" s="248">
        <v>24718105</v>
      </c>
      <c r="M97" s="248"/>
      <c r="N97" s="248" t="s">
        <v>1686</v>
      </c>
      <c r="O97" s="248" t="s">
        <v>2026</v>
      </c>
      <c r="P97" s="248">
        <v>520</v>
      </c>
      <c r="Q97" s="248">
        <v>136</v>
      </c>
      <c r="R97" s="248">
        <v>100</v>
      </c>
      <c r="S97" s="248">
        <v>90</v>
      </c>
      <c r="T97" s="248">
        <v>93</v>
      </c>
      <c r="U97" s="248">
        <v>101</v>
      </c>
      <c r="V97" s="248">
        <v>0</v>
      </c>
      <c r="W97" s="248">
        <v>21</v>
      </c>
      <c r="X97" s="248">
        <v>5</v>
      </c>
      <c r="Y97" s="248">
        <v>4</v>
      </c>
      <c r="Z97" s="248">
        <v>4</v>
      </c>
      <c r="AA97" s="248">
        <v>4</v>
      </c>
      <c r="AB97" s="248">
        <v>4</v>
      </c>
      <c r="AC97" s="248">
        <v>520</v>
      </c>
      <c r="AD97" s="7">
        <v>90</v>
      </c>
      <c r="AE97" s="7">
        <v>135</v>
      </c>
      <c r="AF97" s="7">
        <v>97</v>
      </c>
      <c r="AG97" s="7">
        <v>89</v>
      </c>
      <c r="AH97" s="7">
        <v>109</v>
      </c>
      <c r="AI97" s="7">
        <v>0</v>
      </c>
      <c r="AJ97" s="7">
        <v>21</v>
      </c>
      <c r="AK97" s="7">
        <v>4</v>
      </c>
      <c r="AL97" s="7">
        <v>5</v>
      </c>
      <c r="AM97" s="7">
        <v>4</v>
      </c>
      <c r="AN97" s="7">
        <v>4</v>
      </c>
      <c r="AO97" s="7">
        <v>4</v>
      </c>
      <c r="AP97" s="7">
        <v>0</v>
      </c>
      <c r="AQ97" s="7">
        <v>551</v>
      </c>
      <c r="AR97" s="7">
        <v>137</v>
      </c>
      <c r="AS97" s="7">
        <v>89</v>
      </c>
      <c r="AT97" s="7">
        <v>126</v>
      </c>
      <c r="AU97" s="7">
        <v>102</v>
      </c>
      <c r="AV97" s="7">
        <v>97</v>
      </c>
      <c r="AW97" s="7">
        <v>21</v>
      </c>
      <c r="AX97" s="7">
        <v>5</v>
      </c>
      <c r="AY97" s="7">
        <v>3</v>
      </c>
      <c r="AZ97" s="7">
        <v>5</v>
      </c>
      <c r="BA97" s="7">
        <v>4</v>
      </c>
      <c r="BB97" s="7">
        <v>4</v>
      </c>
      <c r="BC97" s="510">
        <v>539</v>
      </c>
      <c r="BD97" s="510">
        <v>128</v>
      </c>
      <c r="BE97" s="510">
        <v>117</v>
      </c>
      <c r="BF97" s="510">
        <v>75</v>
      </c>
      <c r="BG97" s="510">
        <v>124</v>
      </c>
      <c r="BH97" s="510">
        <v>95</v>
      </c>
      <c r="BI97" s="510">
        <v>0</v>
      </c>
      <c r="BJ97" s="510">
        <v>21</v>
      </c>
      <c r="BK97" s="510">
        <v>5</v>
      </c>
      <c r="BL97" s="510">
        <v>5</v>
      </c>
      <c r="BM97" s="510">
        <v>3</v>
      </c>
      <c r="BN97" s="510">
        <v>4</v>
      </c>
      <c r="BO97" s="510">
        <v>4</v>
      </c>
      <c r="BP97" s="510">
        <v>0</v>
      </c>
    </row>
    <row r="98" spans="1:68">
      <c r="A98" s="247">
        <v>4044</v>
      </c>
      <c r="B98" s="248" t="s">
        <v>565</v>
      </c>
      <c r="C98" s="247" t="str">
        <f t="shared" si="1"/>
        <v/>
      </c>
      <c r="D98" s="412" t="s">
        <v>253</v>
      </c>
      <c r="E98" s="453">
        <v>1</v>
      </c>
      <c r="F98" s="412" t="s">
        <v>217</v>
      </c>
      <c r="G98" s="412" t="s">
        <v>566</v>
      </c>
      <c r="H98" s="412" t="s">
        <v>567</v>
      </c>
      <c r="I98" s="412" t="s">
        <v>567</v>
      </c>
      <c r="J98" s="248" t="s">
        <v>3555</v>
      </c>
      <c r="K98" s="248" t="s">
        <v>1667</v>
      </c>
      <c r="L98" s="412">
        <v>24650107</v>
      </c>
      <c r="M98" s="412">
        <v>24650405</v>
      </c>
      <c r="N98" s="412" t="s">
        <v>1073</v>
      </c>
      <c r="O98" s="248" t="s">
        <v>2027</v>
      </c>
      <c r="P98" s="412">
        <v>546</v>
      </c>
      <c r="Q98" s="412">
        <v>139</v>
      </c>
      <c r="R98" s="412">
        <v>150</v>
      </c>
      <c r="S98" s="412">
        <v>107</v>
      </c>
      <c r="T98" s="412">
        <v>107</v>
      </c>
      <c r="U98" s="412">
        <v>43</v>
      </c>
      <c r="V98" s="412">
        <v>0</v>
      </c>
      <c r="W98" s="412">
        <v>20</v>
      </c>
      <c r="X98" s="248">
        <v>5</v>
      </c>
      <c r="Y98" s="412">
        <v>5</v>
      </c>
      <c r="Z98" s="412">
        <v>4</v>
      </c>
      <c r="AA98" s="412">
        <v>4</v>
      </c>
      <c r="AB98" s="412">
        <v>2</v>
      </c>
      <c r="AC98" s="412">
        <v>625</v>
      </c>
      <c r="AD98" s="7">
        <v>142</v>
      </c>
      <c r="AE98" s="7">
        <v>127</v>
      </c>
      <c r="AF98" s="7">
        <v>147</v>
      </c>
      <c r="AG98" s="7">
        <v>102</v>
      </c>
      <c r="AH98" s="7">
        <v>107</v>
      </c>
      <c r="AI98" s="7">
        <v>0</v>
      </c>
      <c r="AJ98" s="7">
        <v>20</v>
      </c>
      <c r="AK98" s="7">
        <v>5</v>
      </c>
      <c r="AL98" s="7">
        <v>4</v>
      </c>
      <c r="AM98" s="7">
        <v>5</v>
      </c>
      <c r="AN98" s="7">
        <v>3</v>
      </c>
      <c r="AO98" s="7">
        <v>3</v>
      </c>
      <c r="AP98" s="7">
        <v>0</v>
      </c>
      <c r="AQ98" s="7">
        <v>626</v>
      </c>
      <c r="AR98" s="7">
        <v>160</v>
      </c>
      <c r="AS98" s="7">
        <v>126</v>
      </c>
      <c r="AT98" s="7">
        <v>116</v>
      </c>
      <c r="AU98" s="7">
        <v>135</v>
      </c>
      <c r="AV98" s="7">
        <v>89</v>
      </c>
      <c r="AW98" s="7">
        <v>20</v>
      </c>
      <c r="AX98" s="7">
        <v>5</v>
      </c>
      <c r="AY98" s="7">
        <v>4</v>
      </c>
      <c r="AZ98" s="7">
        <v>4</v>
      </c>
      <c r="BA98" s="7">
        <v>4</v>
      </c>
      <c r="BB98" s="7">
        <v>3</v>
      </c>
      <c r="BC98" s="510">
        <v>599</v>
      </c>
      <c r="BD98" s="510">
        <v>155</v>
      </c>
      <c r="BE98" s="510">
        <v>149</v>
      </c>
      <c r="BF98" s="510">
        <v>109</v>
      </c>
      <c r="BG98" s="510">
        <v>87</v>
      </c>
      <c r="BH98" s="510">
        <v>99</v>
      </c>
      <c r="BI98" s="510">
        <v>0</v>
      </c>
      <c r="BJ98" s="510">
        <v>20</v>
      </c>
      <c r="BK98" s="510">
        <v>5</v>
      </c>
      <c r="BL98" s="510">
        <v>5</v>
      </c>
      <c r="BM98" s="510">
        <v>3</v>
      </c>
      <c r="BN98" s="510">
        <v>3</v>
      </c>
      <c r="BO98" s="510">
        <v>4</v>
      </c>
      <c r="BP98" s="510">
        <v>0</v>
      </c>
    </row>
    <row r="99" spans="1:68">
      <c r="A99" s="247">
        <v>4045</v>
      </c>
      <c r="B99" s="248" t="s">
        <v>258</v>
      </c>
      <c r="C99" s="247" t="str">
        <f t="shared" si="1"/>
        <v/>
      </c>
      <c r="D99" s="248" t="s">
        <v>253</v>
      </c>
      <c r="E99" s="501">
        <v>3</v>
      </c>
      <c r="F99" s="248" t="s">
        <v>217</v>
      </c>
      <c r="G99" s="248" t="s">
        <v>253</v>
      </c>
      <c r="H99" s="248" t="s">
        <v>254</v>
      </c>
      <c r="I99" s="248" t="s">
        <v>242</v>
      </c>
      <c r="J99" s="248" t="s">
        <v>3555</v>
      </c>
      <c r="K99" s="248" t="s">
        <v>1667</v>
      </c>
      <c r="L99" s="248">
        <v>24600332</v>
      </c>
      <c r="M99" s="248">
        <v>24600186</v>
      </c>
      <c r="N99" s="248" t="s">
        <v>3602</v>
      </c>
      <c r="O99" s="248" t="s">
        <v>2028</v>
      </c>
      <c r="P99" s="248">
        <v>1102</v>
      </c>
      <c r="Q99" s="248">
        <v>275</v>
      </c>
      <c r="R99" s="248">
        <v>233</v>
      </c>
      <c r="S99" s="248">
        <v>216</v>
      </c>
      <c r="T99" s="248">
        <v>166</v>
      </c>
      <c r="U99" s="248">
        <v>193</v>
      </c>
      <c r="V99" s="248">
        <v>19</v>
      </c>
      <c r="W99" s="248">
        <v>53</v>
      </c>
      <c r="X99" s="248">
        <v>14</v>
      </c>
      <c r="Y99" s="248">
        <v>11</v>
      </c>
      <c r="Z99" s="248">
        <v>10</v>
      </c>
      <c r="AA99" s="248">
        <v>7</v>
      </c>
      <c r="AB99" s="248">
        <v>9</v>
      </c>
      <c r="AC99" s="248">
        <v>1189</v>
      </c>
      <c r="AD99" s="7">
        <v>223</v>
      </c>
      <c r="AE99" s="7">
        <v>268</v>
      </c>
      <c r="AF99" s="7">
        <v>228</v>
      </c>
      <c r="AG99" s="7">
        <v>231</v>
      </c>
      <c r="AH99" s="7">
        <v>217</v>
      </c>
      <c r="AI99" s="7">
        <v>22</v>
      </c>
      <c r="AJ99" s="7">
        <v>57</v>
      </c>
      <c r="AK99" s="7">
        <v>11</v>
      </c>
      <c r="AL99" s="7">
        <v>13</v>
      </c>
      <c r="AM99" s="7">
        <v>11</v>
      </c>
      <c r="AN99" s="7">
        <v>10</v>
      </c>
      <c r="AO99" s="7">
        <v>10</v>
      </c>
      <c r="AP99" s="7">
        <v>2</v>
      </c>
      <c r="AQ99" s="7">
        <v>1199</v>
      </c>
      <c r="AR99" s="7">
        <v>237</v>
      </c>
      <c r="AS99" s="7">
        <v>240</v>
      </c>
      <c r="AT99" s="7">
        <v>277</v>
      </c>
      <c r="AU99" s="7">
        <v>213</v>
      </c>
      <c r="AV99" s="7">
        <v>232</v>
      </c>
      <c r="AW99" s="7">
        <v>50</v>
      </c>
      <c r="AX99" s="7">
        <v>9</v>
      </c>
      <c r="AY99" s="7">
        <v>10</v>
      </c>
      <c r="AZ99" s="7">
        <v>11</v>
      </c>
      <c r="BA99" s="7">
        <v>10</v>
      </c>
      <c r="BB99" s="7">
        <v>10</v>
      </c>
      <c r="BC99" s="510">
        <v>1213</v>
      </c>
      <c r="BD99" s="510">
        <v>266</v>
      </c>
      <c r="BE99" s="510">
        <v>230</v>
      </c>
      <c r="BF99" s="510">
        <v>242</v>
      </c>
      <c r="BG99" s="510">
        <v>246</v>
      </c>
      <c r="BH99" s="510">
        <v>211</v>
      </c>
      <c r="BI99" s="510">
        <v>18</v>
      </c>
      <c r="BJ99" s="510">
        <v>49</v>
      </c>
      <c r="BK99" s="510">
        <v>11</v>
      </c>
      <c r="BL99" s="510">
        <v>10</v>
      </c>
      <c r="BM99" s="510">
        <v>10</v>
      </c>
      <c r="BN99" s="510">
        <v>10</v>
      </c>
      <c r="BO99" s="510">
        <v>8</v>
      </c>
      <c r="BP99" s="510">
        <v>0</v>
      </c>
    </row>
    <row r="100" spans="1:68">
      <c r="A100" s="247">
        <v>4046</v>
      </c>
      <c r="B100" s="248" t="s">
        <v>2707</v>
      </c>
      <c r="C100" s="247" t="str">
        <f t="shared" si="1"/>
        <v/>
      </c>
      <c r="D100" s="248" t="s">
        <v>253</v>
      </c>
      <c r="E100" s="501">
        <v>14</v>
      </c>
      <c r="F100" s="248" t="s">
        <v>217</v>
      </c>
      <c r="G100" s="248" t="s">
        <v>253</v>
      </c>
      <c r="H100" s="248" t="s">
        <v>254</v>
      </c>
      <c r="I100" s="248" t="s">
        <v>255</v>
      </c>
      <c r="J100" s="248" t="s">
        <v>3556</v>
      </c>
      <c r="K100" s="248" t="s">
        <v>1667</v>
      </c>
      <c r="L100" s="248">
        <v>24607513</v>
      </c>
      <c r="M100" s="248">
        <v>24600545</v>
      </c>
      <c r="N100" s="248" t="s">
        <v>3203</v>
      </c>
      <c r="O100" s="248" t="s">
        <v>2029</v>
      </c>
      <c r="P100" s="248">
        <v>406</v>
      </c>
      <c r="Q100" s="248">
        <v>100</v>
      </c>
      <c r="R100" s="248">
        <v>90</v>
      </c>
      <c r="S100" s="248">
        <v>73</v>
      </c>
      <c r="T100" s="248">
        <v>76</v>
      </c>
      <c r="U100" s="248">
        <v>67</v>
      </c>
      <c r="V100" s="248">
        <v>0</v>
      </c>
      <c r="W100" s="248">
        <v>18</v>
      </c>
      <c r="X100" s="248">
        <v>4</v>
      </c>
      <c r="Y100" s="248">
        <v>4</v>
      </c>
      <c r="Z100" s="248">
        <v>4</v>
      </c>
      <c r="AA100" s="248">
        <v>3</v>
      </c>
      <c r="AB100" s="248">
        <v>3</v>
      </c>
      <c r="AC100" s="248">
        <v>437</v>
      </c>
      <c r="AD100" s="7">
        <v>99</v>
      </c>
      <c r="AE100" s="7">
        <v>103</v>
      </c>
      <c r="AF100" s="7">
        <v>83</v>
      </c>
      <c r="AG100" s="7">
        <v>74</v>
      </c>
      <c r="AH100" s="7">
        <v>78</v>
      </c>
      <c r="AI100" s="7">
        <v>0</v>
      </c>
      <c r="AJ100" s="7">
        <v>18</v>
      </c>
      <c r="AK100" s="7">
        <v>4</v>
      </c>
      <c r="AL100" s="7">
        <v>4</v>
      </c>
      <c r="AM100" s="7">
        <v>4</v>
      </c>
      <c r="AN100" s="7">
        <v>3</v>
      </c>
      <c r="AO100" s="7">
        <v>3</v>
      </c>
      <c r="AP100" s="7">
        <v>0</v>
      </c>
      <c r="AQ100" s="7">
        <v>449</v>
      </c>
      <c r="AR100" s="7">
        <v>98</v>
      </c>
      <c r="AS100" s="7">
        <v>100</v>
      </c>
      <c r="AT100" s="7">
        <v>98</v>
      </c>
      <c r="AU100" s="7">
        <v>79</v>
      </c>
      <c r="AV100" s="7">
        <v>74</v>
      </c>
      <c r="AW100" s="7">
        <v>18</v>
      </c>
      <c r="AX100" s="7">
        <v>4</v>
      </c>
      <c r="AY100" s="7">
        <v>4</v>
      </c>
      <c r="AZ100" s="7">
        <v>4</v>
      </c>
      <c r="BA100" s="7">
        <v>3</v>
      </c>
      <c r="BB100" s="7">
        <v>3</v>
      </c>
      <c r="BC100" s="510">
        <v>444</v>
      </c>
      <c r="BD100" s="510">
        <v>102</v>
      </c>
      <c r="BE100" s="510">
        <v>90</v>
      </c>
      <c r="BF100" s="510">
        <v>98</v>
      </c>
      <c r="BG100" s="510">
        <v>81</v>
      </c>
      <c r="BH100" s="510">
        <v>73</v>
      </c>
      <c r="BI100" s="510">
        <v>0</v>
      </c>
      <c r="BJ100" s="510">
        <v>18</v>
      </c>
      <c r="BK100" s="510">
        <v>4</v>
      </c>
      <c r="BL100" s="510">
        <v>4</v>
      </c>
      <c r="BM100" s="510">
        <v>4</v>
      </c>
      <c r="BN100" s="510">
        <v>3</v>
      </c>
      <c r="BO100" s="510">
        <v>3</v>
      </c>
      <c r="BP100" s="510">
        <v>0</v>
      </c>
    </row>
    <row r="101" spans="1:68">
      <c r="A101" s="247">
        <v>4047</v>
      </c>
      <c r="B101" s="248" t="s">
        <v>2708</v>
      </c>
      <c r="C101" s="247" t="str">
        <f t="shared" si="1"/>
        <v/>
      </c>
      <c r="D101" s="248" t="s">
        <v>234</v>
      </c>
      <c r="E101" s="501">
        <v>9</v>
      </c>
      <c r="F101" s="248" t="s">
        <v>217</v>
      </c>
      <c r="G101" s="248" t="s">
        <v>235</v>
      </c>
      <c r="H101" s="248" t="s">
        <v>549</v>
      </c>
      <c r="I101" s="248" t="s">
        <v>548</v>
      </c>
      <c r="J101" s="248" t="s">
        <v>3555</v>
      </c>
      <c r="K101" s="248" t="s">
        <v>1667</v>
      </c>
      <c r="L101" s="248">
        <v>24791632</v>
      </c>
      <c r="M101" s="248">
        <v>24810610</v>
      </c>
      <c r="N101" s="248" t="s">
        <v>1687</v>
      </c>
      <c r="O101" s="248" t="s">
        <v>2030</v>
      </c>
      <c r="P101" s="248">
        <v>580</v>
      </c>
      <c r="Q101" s="248">
        <v>153</v>
      </c>
      <c r="R101" s="248">
        <v>140</v>
      </c>
      <c r="S101" s="248">
        <v>102</v>
      </c>
      <c r="T101" s="248">
        <v>85</v>
      </c>
      <c r="U101" s="248">
        <v>100</v>
      </c>
      <c r="V101" s="248">
        <v>0</v>
      </c>
      <c r="W101" s="248">
        <v>22</v>
      </c>
      <c r="X101" s="248">
        <v>6</v>
      </c>
      <c r="Y101" s="248">
        <v>5</v>
      </c>
      <c r="Z101" s="248">
        <v>4</v>
      </c>
      <c r="AA101" s="248">
        <v>3</v>
      </c>
      <c r="AB101" s="248">
        <v>4</v>
      </c>
      <c r="AC101" s="248">
        <v>616</v>
      </c>
      <c r="AD101" s="7">
        <v>171</v>
      </c>
      <c r="AE101" s="7">
        <v>138</v>
      </c>
      <c r="AF101" s="7">
        <v>120</v>
      </c>
      <c r="AG101" s="7">
        <v>99</v>
      </c>
      <c r="AH101" s="7">
        <v>88</v>
      </c>
      <c r="AI101" s="7">
        <v>0</v>
      </c>
      <c r="AJ101" s="7">
        <v>22</v>
      </c>
      <c r="AK101" s="7">
        <v>6</v>
      </c>
      <c r="AL101" s="7">
        <v>5</v>
      </c>
      <c r="AM101" s="7">
        <v>4</v>
      </c>
      <c r="AN101" s="7">
        <v>4</v>
      </c>
      <c r="AO101" s="7">
        <v>3</v>
      </c>
      <c r="AP101" s="7">
        <v>0</v>
      </c>
      <c r="AQ101" s="7">
        <v>637</v>
      </c>
      <c r="AR101" s="7">
        <v>160</v>
      </c>
      <c r="AS101" s="7">
        <v>155</v>
      </c>
      <c r="AT101" s="7">
        <v>120</v>
      </c>
      <c r="AU101" s="7">
        <v>117</v>
      </c>
      <c r="AV101" s="7">
        <v>85</v>
      </c>
      <c r="AW101" s="7">
        <v>23</v>
      </c>
      <c r="AX101" s="7">
        <v>6</v>
      </c>
      <c r="AY101" s="7">
        <v>6</v>
      </c>
      <c r="AZ101" s="7">
        <v>4</v>
      </c>
      <c r="BA101" s="7">
        <v>4</v>
      </c>
      <c r="BB101" s="7">
        <v>3</v>
      </c>
      <c r="BC101" s="510">
        <v>634</v>
      </c>
      <c r="BD101" s="510">
        <v>162</v>
      </c>
      <c r="BE101" s="510">
        <v>139</v>
      </c>
      <c r="BF101" s="510">
        <v>131</v>
      </c>
      <c r="BG101" s="510">
        <v>109</v>
      </c>
      <c r="BH101" s="510">
        <v>93</v>
      </c>
      <c r="BI101" s="510">
        <v>0</v>
      </c>
      <c r="BJ101" s="510">
        <v>24</v>
      </c>
      <c r="BK101" s="510">
        <v>6</v>
      </c>
      <c r="BL101" s="510">
        <v>6</v>
      </c>
      <c r="BM101" s="510">
        <v>5</v>
      </c>
      <c r="BN101" s="510">
        <v>4</v>
      </c>
      <c r="BO101" s="510">
        <v>3</v>
      </c>
      <c r="BP101" s="510">
        <v>0</v>
      </c>
    </row>
    <row r="102" spans="1:68">
      <c r="A102" s="247">
        <v>4048</v>
      </c>
      <c r="B102" s="248" t="s">
        <v>2709</v>
      </c>
      <c r="C102" s="247" t="str">
        <f t="shared" si="1"/>
        <v/>
      </c>
      <c r="D102" s="248" t="s">
        <v>182</v>
      </c>
      <c r="E102" s="501">
        <v>8</v>
      </c>
      <c r="F102" s="248" t="s">
        <v>182</v>
      </c>
      <c r="G102" s="248" t="s">
        <v>297</v>
      </c>
      <c r="H102" s="248" t="s">
        <v>659</v>
      </c>
      <c r="I102" s="248" t="s">
        <v>659</v>
      </c>
      <c r="J102" s="248" t="s">
        <v>3555</v>
      </c>
      <c r="K102" s="248" t="s">
        <v>1667</v>
      </c>
      <c r="L102" s="248">
        <v>25771820</v>
      </c>
      <c r="M102" s="248">
        <v>88513684</v>
      </c>
      <c r="N102" s="248" t="s">
        <v>1048</v>
      </c>
      <c r="O102" s="248" t="s">
        <v>2031</v>
      </c>
      <c r="P102" s="248">
        <v>543</v>
      </c>
      <c r="Q102" s="248">
        <v>137</v>
      </c>
      <c r="R102" s="248">
        <v>133</v>
      </c>
      <c r="S102" s="248">
        <v>127</v>
      </c>
      <c r="T102" s="248">
        <v>88</v>
      </c>
      <c r="U102" s="248">
        <v>58</v>
      </c>
      <c r="V102" s="248">
        <v>0</v>
      </c>
      <c r="W102" s="248">
        <v>23</v>
      </c>
      <c r="X102" s="248">
        <v>5</v>
      </c>
      <c r="Y102" s="248">
        <v>6</v>
      </c>
      <c r="Z102" s="248">
        <v>5</v>
      </c>
      <c r="AA102" s="248">
        <v>4</v>
      </c>
      <c r="AB102" s="248">
        <v>3</v>
      </c>
      <c r="AC102" s="248">
        <v>594</v>
      </c>
      <c r="AD102" s="7">
        <v>126</v>
      </c>
      <c r="AE102" s="7">
        <v>123</v>
      </c>
      <c r="AF102" s="7">
        <v>140</v>
      </c>
      <c r="AG102" s="7">
        <v>122</v>
      </c>
      <c r="AH102" s="7">
        <v>83</v>
      </c>
      <c r="AI102" s="7">
        <v>0</v>
      </c>
      <c r="AJ102" s="7">
        <v>23</v>
      </c>
      <c r="AK102" s="7">
        <v>5</v>
      </c>
      <c r="AL102" s="7">
        <v>5</v>
      </c>
      <c r="AM102" s="7">
        <v>6</v>
      </c>
      <c r="AN102" s="7">
        <v>4</v>
      </c>
      <c r="AO102" s="7">
        <v>3</v>
      </c>
      <c r="AP102" s="7">
        <v>0</v>
      </c>
      <c r="AQ102" s="7">
        <v>601</v>
      </c>
      <c r="AR102" s="7">
        <v>166</v>
      </c>
      <c r="AS102" s="7">
        <v>112</v>
      </c>
      <c r="AT102" s="7">
        <v>111</v>
      </c>
      <c r="AU102" s="7">
        <v>119</v>
      </c>
      <c r="AV102" s="7">
        <v>93</v>
      </c>
      <c r="AW102" s="7">
        <v>23</v>
      </c>
      <c r="AX102" s="7">
        <v>6</v>
      </c>
      <c r="AY102" s="7">
        <v>4</v>
      </c>
      <c r="AZ102" s="7">
        <v>5</v>
      </c>
      <c r="BA102" s="7">
        <v>4</v>
      </c>
      <c r="BB102" s="7">
        <v>4</v>
      </c>
      <c r="BC102" s="510">
        <v>608</v>
      </c>
      <c r="BD102" s="510">
        <v>175</v>
      </c>
      <c r="BE102" s="510">
        <v>138</v>
      </c>
      <c r="BF102" s="510">
        <v>101</v>
      </c>
      <c r="BG102" s="510">
        <v>103</v>
      </c>
      <c r="BH102" s="510">
        <v>91</v>
      </c>
      <c r="BI102" s="510">
        <v>0</v>
      </c>
      <c r="BJ102" s="510">
        <v>23</v>
      </c>
      <c r="BK102" s="510">
        <v>6</v>
      </c>
      <c r="BL102" s="510">
        <v>5</v>
      </c>
      <c r="BM102" s="510">
        <v>4</v>
      </c>
      <c r="BN102" s="510">
        <v>4</v>
      </c>
      <c r="BO102" s="510">
        <v>4</v>
      </c>
      <c r="BP102" s="510">
        <v>0</v>
      </c>
    </row>
    <row r="103" spans="1:68">
      <c r="A103" s="247">
        <v>4049</v>
      </c>
      <c r="B103" s="248" t="s">
        <v>2710</v>
      </c>
      <c r="C103" s="247" t="str">
        <f t="shared" si="1"/>
        <v/>
      </c>
      <c r="D103" s="248" t="s">
        <v>182</v>
      </c>
      <c r="E103" s="501">
        <v>5</v>
      </c>
      <c r="F103" s="248" t="s">
        <v>182</v>
      </c>
      <c r="G103" s="248" t="s">
        <v>305</v>
      </c>
      <c r="H103" s="248" t="s">
        <v>619</v>
      </c>
      <c r="I103" s="248" t="s">
        <v>1271</v>
      </c>
      <c r="J103" s="248" t="s">
        <v>3555</v>
      </c>
      <c r="K103" s="248" t="s">
        <v>1667</v>
      </c>
      <c r="L103" s="248">
        <v>25348017</v>
      </c>
      <c r="M103" s="248">
        <v>25348017</v>
      </c>
      <c r="N103" s="248" t="s">
        <v>3428</v>
      </c>
      <c r="O103" s="248" t="s">
        <v>3388</v>
      </c>
      <c r="P103" s="248">
        <v>526</v>
      </c>
      <c r="Q103" s="248">
        <v>120</v>
      </c>
      <c r="R103" s="248">
        <v>113</v>
      </c>
      <c r="S103" s="248">
        <v>117</v>
      </c>
      <c r="T103" s="248">
        <v>100</v>
      </c>
      <c r="U103" s="248">
        <v>76</v>
      </c>
      <c r="V103" s="248">
        <v>0</v>
      </c>
      <c r="W103" s="248">
        <v>21</v>
      </c>
      <c r="X103" s="248">
        <v>5</v>
      </c>
      <c r="Y103" s="248">
        <v>5</v>
      </c>
      <c r="Z103" s="248">
        <v>4</v>
      </c>
      <c r="AA103" s="248">
        <v>4</v>
      </c>
      <c r="AB103" s="248">
        <v>3</v>
      </c>
      <c r="AC103" s="248">
        <v>584</v>
      </c>
      <c r="AD103" s="7">
        <v>143</v>
      </c>
      <c r="AE103" s="7">
        <v>124</v>
      </c>
      <c r="AF103" s="7">
        <v>110</v>
      </c>
      <c r="AG103" s="7">
        <v>109</v>
      </c>
      <c r="AH103" s="7">
        <v>98</v>
      </c>
      <c r="AI103" s="7">
        <v>0</v>
      </c>
      <c r="AJ103" s="7">
        <v>21</v>
      </c>
      <c r="AK103" s="7">
        <v>5</v>
      </c>
      <c r="AL103" s="7">
        <v>4</v>
      </c>
      <c r="AM103" s="7">
        <v>4</v>
      </c>
      <c r="AN103" s="7">
        <v>4</v>
      </c>
      <c r="AO103" s="7">
        <v>4</v>
      </c>
      <c r="AP103" s="7">
        <v>0</v>
      </c>
      <c r="AQ103" s="7">
        <v>586</v>
      </c>
      <c r="AR103" s="7">
        <v>140</v>
      </c>
      <c r="AS103" s="7">
        <v>134</v>
      </c>
      <c r="AT103" s="7">
        <v>117</v>
      </c>
      <c r="AU103" s="7">
        <v>89</v>
      </c>
      <c r="AV103" s="7">
        <v>106</v>
      </c>
      <c r="AW103" s="7">
        <v>21</v>
      </c>
      <c r="AX103" s="7">
        <v>5</v>
      </c>
      <c r="AY103" s="7">
        <v>5</v>
      </c>
      <c r="AZ103" s="7">
        <v>4</v>
      </c>
      <c r="BA103" s="7">
        <v>3</v>
      </c>
      <c r="BB103" s="7">
        <v>4</v>
      </c>
      <c r="BC103" s="510">
        <v>544</v>
      </c>
      <c r="BD103" s="510">
        <v>111</v>
      </c>
      <c r="BE103" s="510">
        <v>133</v>
      </c>
      <c r="BF103" s="510">
        <v>111</v>
      </c>
      <c r="BG103" s="510">
        <v>112</v>
      </c>
      <c r="BH103" s="510">
        <v>77</v>
      </c>
      <c r="BI103" s="510">
        <v>0</v>
      </c>
      <c r="BJ103" s="510">
        <v>20</v>
      </c>
      <c r="BK103" s="510">
        <v>4</v>
      </c>
      <c r="BL103" s="510">
        <v>5</v>
      </c>
      <c r="BM103" s="510">
        <v>4</v>
      </c>
      <c r="BN103" s="510">
        <v>4</v>
      </c>
      <c r="BO103" s="510">
        <v>3</v>
      </c>
      <c r="BP103" s="510">
        <v>0</v>
      </c>
    </row>
    <row r="104" spans="1:68">
      <c r="A104" s="247">
        <v>4050</v>
      </c>
      <c r="B104" s="248" t="s">
        <v>1343</v>
      </c>
      <c r="C104" s="247" t="str">
        <f t="shared" si="1"/>
        <v/>
      </c>
      <c r="D104" s="248" t="s">
        <v>182</v>
      </c>
      <c r="E104" s="501">
        <v>1</v>
      </c>
      <c r="F104" s="248" t="s">
        <v>182</v>
      </c>
      <c r="G104" s="248" t="s">
        <v>182</v>
      </c>
      <c r="H104" s="248" t="s">
        <v>283</v>
      </c>
      <c r="I104" s="248" t="s">
        <v>114</v>
      </c>
      <c r="J104" s="248" t="s">
        <v>3555</v>
      </c>
      <c r="K104" s="248" t="s">
        <v>1667</v>
      </c>
      <c r="L104" s="248">
        <v>25521701</v>
      </c>
      <c r="M104" s="248">
        <v>25514276</v>
      </c>
      <c r="N104" s="248" t="s">
        <v>1689</v>
      </c>
      <c r="O104" s="248" t="s">
        <v>2032</v>
      </c>
      <c r="P104" s="248">
        <v>1188</v>
      </c>
      <c r="Q104" s="248">
        <v>247</v>
      </c>
      <c r="R104" s="248">
        <v>212</v>
      </c>
      <c r="S104" s="248">
        <v>258</v>
      </c>
      <c r="T104" s="248">
        <v>247</v>
      </c>
      <c r="U104" s="248">
        <v>224</v>
      </c>
      <c r="V104" s="248">
        <v>0</v>
      </c>
      <c r="W104" s="248">
        <v>46</v>
      </c>
      <c r="X104" s="248">
        <v>10</v>
      </c>
      <c r="Y104" s="248">
        <v>7</v>
      </c>
      <c r="Z104" s="248">
        <v>10</v>
      </c>
      <c r="AA104" s="248">
        <v>10</v>
      </c>
      <c r="AB104" s="248">
        <v>9</v>
      </c>
      <c r="AC104" s="248">
        <v>1208</v>
      </c>
      <c r="AD104" s="7">
        <v>263</v>
      </c>
      <c r="AE104" s="7">
        <v>245</v>
      </c>
      <c r="AF104" s="7">
        <v>217</v>
      </c>
      <c r="AG104" s="7">
        <v>240</v>
      </c>
      <c r="AH104" s="7">
        <v>243</v>
      </c>
      <c r="AI104" s="7">
        <v>0</v>
      </c>
      <c r="AJ104" s="7">
        <v>46</v>
      </c>
      <c r="AK104" s="7">
        <v>10</v>
      </c>
      <c r="AL104" s="7">
        <v>9</v>
      </c>
      <c r="AM104" s="7">
        <v>8</v>
      </c>
      <c r="AN104" s="7">
        <v>10</v>
      </c>
      <c r="AO104" s="7">
        <v>9</v>
      </c>
      <c r="AP104" s="7">
        <v>0</v>
      </c>
      <c r="AQ104" s="7">
        <v>1141</v>
      </c>
      <c r="AR104" s="7">
        <v>238</v>
      </c>
      <c r="AS104" s="7">
        <v>250</v>
      </c>
      <c r="AT104" s="7">
        <v>228</v>
      </c>
      <c r="AU104" s="7">
        <v>208</v>
      </c>
      <c r="AV104" s="7">
        <v>217</v>
      </c>
      <c r="AW104" s="7">
        <v>44</v>
      </c>
      <c r="AX104" s="7">
        <v>9</v>
      </c>
      <c r="AY104" s="7">
        <v>10</v>
      </c>
      <c r="AZ104" s="7">
        <v>9</v>
      </c>
      <c r="BA104" s="7">
        <v>8</v>
      </c>
      <c r="BB104" s="7">
        <v>8</v>
      </c>
      <c r="BC104" s="510">
        <v>1030</v>
      </c>
      <c r="BD104" s="510">
        <v>229</v>
      </c>
      <c r="BE104" s="510">
        <v>216</v>
      </c>
      <c r="BF104" s="510">
        <v>231</v>
      </c>
      <c r="BG104" s="510">
        <v>216</v>
      </c>
      <c r="BH104" s="510">
        <v>138</v>
      </c>
      <c r="BI104" s="510">
        <v>0</v>
      </c>
      <c r="BJ104" s="510">
        <v>35</v>
      </c>
      <c r="BK104" s="510">
        <v>6</v>
      </c>
      <c r="BL104" s="510">
        <v>8</v>
      </c>
      <c r="BM104" s="510">
        <v>8</v>
      </c>
      <c r="BN104" s="510">
        <v>8</v>
      </c>
      <c r="BO104" s="510">
        <v>5</v>
      </c>
      <c r="BP104" s="510">
        <v>0</v>
      </c>
    </row>
    <row r="105" spans="1:68">
      <c r="A105" s="247">
        <v>4051</v>
      </c>
      <c r="B105" s="248" t="s">
        <v>2711</v>
      </c>
      <c r="C105" s="247" t="str">
        <f t="shared" si="1"/>
        <v/>
      </c>
      <c r="D105" s="248" t="s">
        <v>182</v>
      </c>
      <c r="E105" s="501">
        <v>2</v>
      </c>
      <c r="F105" s="248" t="s">
        <v>182</v>
      </c>
      <c r="G105" s="248" t="s">
        <v>182</v>
      </c>
      <c r="H105" s="248" t="s">
        <v>285</v>
      </c>
      <c r="I105" s="248" t="s">
        <v>286</v>
      </c>
      <c r="J105" s="248" t="s">
        <v>3555</v>
      </c>
      <c r="K105" s="248" t="s">
        <v>1667</v>
      </c>
      <c r="L105" s="248">
        <v>40700895</v>
      </c>
      <c r="M105" s="248">
        <v>40700895</v>
      </c>
      <c r="N105" s="248" t="s">
        <v>1050</v>
      </c>
      <c r="O105" s="248" t="s">
        <v>2033</v>
      </c>
      <c r="P105" s="248">
        <v>2614</v>
      </c>
      <c r="Q105" s="248">
        <v>518</v>
      </c>
      <c r="R105" s="248">
        <v>540</v>
      </c>
      <c r="S105" s="248">
        <v>630</v>
      </c>
      <c r="T105" s="248">
        <v>535</v>
      </c>
      <c r="U105" s="248">
        <v>391</v>
      </c>
      <c r="V105" s="248">
        <v>0</v>
      </c>
      <c r="W105" s="248">
        <v>76</v>
      </c>
      <c r="X105" s="248">
        <v>15</v>
      </c>
      <c r="Y105" s="248">
        <v>16</v>
      </c>
      <c r="Z105" s="248">
        <v>18</v>
      </c>
      <c r="AA105" s="248">
        <v>16</v>
      </c>
      <c r="AB105" s="248">
        <v>11</v>
      </c>
      <c r="AC105" s="248">
        <v>2505</v>
      </c>
      <c r="AD105" s="7">
        <v>397</v>
      </c>
      <c r="AE105" s="7">
        <v>508</v>
      </c>
      <c r="AF105" s="7">
        <v>546</v>
      </c>
      <c r="AG105" s="7">
        <v>539</v>
      </c>
      <c r="AH105" s="7">
        <v>515</v>
      </c>
      <c r="AI105" s="7">
        <v>0</v>
      </c>
      <c r="AJ105" s="7">
        <v>76</v>
      </c>
      <c r="AK105" s="7">
        <v>13</v>
      </c>
      <c r="AL105" s="7">
        <v>15</v>
      </c>
      <c r="AM105" s="7">
        <v>16</v>
      </c>
      <c r="AN105" s="7">
        <v>17</v>
      </c>
      <c r="AO105" s="7">
        <v>15</v>
      </c>
      <c r="AP105" s="7">
        <v>0</v>
      </c>
      <c r="AQ105" s="7">
        <v>2386</v>
      </c>
      <c r="AR105" s="7">
        <v>491</v>
      </c>
      <c r="AS105" s="7">
        <v>390</v>
      </c>
      <c r="AT105" s="7">
        <v>504</v>
      </c>
      <c r="AU105" s="7">
        <v>474</v>
      </c>
      <c r="AV105" s="7">
        <v>527</v>
      </c>
      <c r="AW105" s="7">
        <v>76</v>
      </c>
      <c r="AX105" s="7">
        <v>16</v>
      </c>
      <c r="AY105" s="7">
        <v>13</v>
      </c>
      <c r="AZ105" s="7">
        <v>15</v>
      </c>
      <c r="BA105" s="7">
        <v>16</v>
      </c>
      <c r="BB105" s="7">
        <v>16</v>
      </c>
      <c r="BC105" s="510">
        <v>2273</v>
      </c>
      <c r="BD105" s="510">
        <v>513</v>
      </c>
      <c r="BE105" s="510">
        <v>451</v>
      </c>
      <c r="BF105" s="510">
        <v>430</v>
      </c>
      <c r="BG105" s="510">
        <v>413</v>
      </c>
      <c r="BH105" s="510">
        <v>466</v>
      </c>
      <c r="BI105" s="510">
        <v>0</v>
      </c>
      <c r="BJ105" s="510">
        <v>76</v>
      </c>
      <c r="BK105" s="510">
        <v>16</v>
      </c>
      <c r="BL105" s="510">
        <v>15</v>
      </c>
      <c r="BM105" s="510">
        <v>13</v>
      </c>
      <c r="BN105" s="510">
        <v>16</v>
      </c>
      <c r="BO105" s="510">
        <v>16</v>
      </c>
      <c r="BP105" s="510">
        <v>0</v>
      </c>
    </row>
    <row r="106" spans="1:68">
      <c r="A106" s="247">
        <v>4052</v>
      </c>
      <c r="B106" s="248" t="s">
        <v>296</v>
      </c>
      <c r="C106" s="247" t="str">
        <f t="shared" si="1"/>
        <v/>
      </c>
      <c r="D106" s="248" t="s">
        <v>182</v>
      </c>
      <c r="E106" s="501">
        <v>5</v>
      </c>
      <c r="F106" s="248" t="s">
        <v>182</v>
      </c>
      <c r="G106" s="248" t="s">
        <v>297</v>
      </c>
      <c r="H106" s="248" t="s">
        <v>297</v>
      </c>
      <c r="I106" s="248" t="s">
        <v>130</v>
      </c>
      <c r="J106" s="248" t="s">
        <v>3555</v>
      </c>
      <c r="K106" s="248" t="s">
        <v>1667</v>
      </c>
      <c r="L106" s="248">
        <v>25744600</v>
      </c>
      <c r="M106" s="248">
        <v>25747404</v>
      </c>
      <c r="N106" s="248" t="s">
        <v>2712</v>
      </c>
      <c r="O106" s="248" t="s">
        <v>2034</v>
      </c>
      <c r="P106" s="248">
        <v>1807</v>
      </c>
      <c r="Q106" s="248">
        <v>492</v>
      </c>
      <c r="R106" s="248">
        <v>404</v>
      </c>
      <c r="S106" s="248">
        <v>339</v>
      </c>
      <c r="T106" s="248">
        <v>349</v>
      </c>
      <c r="U106" s="248">
        <v>223</v>
      </c>
      <c r="V106" s="248">
        <v>0</v>
      </c>
      <c r="W106" s="248">
        <v>62</v>
      </c>
      <c r="X106" s="248">
        <v>16</v>
      </c>
      <c r="Y106" s="248">
        <v>14</v>
      </c>
      <c r="Z106" s="248">
        <v>12</v>
      </c>
      <c r="AA106" s="248">
        <v>12</v>
      </c>
      <c r="AB106" s="248">
        <v>8</v>
      </c>
      <c r="AC106" s="248">
        <v>1984</v>
      </c>
      <c r="AD106" s="7">
        <v>435</v>
      </c>
      <c r="AE106" s="7">
        <v>464</v>
      </c>
      <c r="AF106" s="7">
        <v>403</v>
      </c>
      <c r="AG106" s="7">
        <v>330</v>
      </c>
      <c r="AH106" s="7">
        <v>352</v>
      </c>
      <c r="AI106" s="7">
        <v>0</v>
      </c>
      <c r="AJ106" s="7">
        <v>64</v>
      </c>
      <c r="AK106" s="7">
        <v>14</v>
      </c>
      <c r="AL106" s="7">
        <v>15</v>
      </c>
      <c r="AM106" s="7">
        <v>13</v>
      </c>
      <c r="AN106" s="7">
        <v>11</v>
      </c>
      <c r="AO106" s="7">
        <v>11</v>
      </c>
      <c r="AP106" s="7">
        <v>0</v>
      </c>
      <c r="AQ106" s="7">
        <v>2002</v>
      </c>
      <c r="AR106" s="7">
        <v>432</v>
      </c>
      <c r="AS106" s="7">
        <v>421</v>
      </c>
      <c r="AT106" s="7">
        <v>449</v>
      </c>
      <c r="AU106" s="7">
        <v>375</v>
      </c>
      <c r="AV106" s="7">
        <v>325</v>
      </c>
      <c r="AW106" s="7">
        <v>67</v>
      </c>
      <c r="AX106" s="7">
        <v>14</v>
      </c>
      <c r="AY106" s="7">
        <v>14</v>
      </c>
      <c r="AZ106" s="7">
        <v>15</v>
      </c>
      <c r="BA106" s="7">
        <v>13</v>
      </c>
      <c r="BB106" s="7">
        <v>11</v>
      </c>
      <c r="BC106" s="510">
        <v>1755</v>
      </c>
      <c r="BD106" s="510">
        <v>371</v>
      </c>
      <c r="BE106" s="510">
        <v>374</v>
      </c>
      <c r="BF106" s="510">
        <v>365</v>
      </c>
      <c r="BG106" s="510">
        <v>369</v>
      </c>
      <c r="BH106" s="510">
        <v>276</v>
      </c>
      <c r="BI106" s="510">
        <v>0</v>
      </c>
      <c r="BJ106" s="510">
        <v>64</v>
      </c>
      <c r="BK106" s="510">
        <v>14</v>
      </c>
      <c r="BL106" s="510">
        <v>14</v>
      </c>
      <c r="BM106" s="510">
        <v>13</v>
      </c>
      <c r="BN106" s="510">
        <v>13</v>
      </c>
      <c r="BO106" s="510">
        <v>10</v>
      </c>
      <c r="BP106" s="510">
        <v>0</v>
      </c>
    </row>
    <row r="107" spans="1:68">
      <c r="A107" s="247">
        <v>4053</v>
      </c>
      <c r="B107" s="248" t="s">
        <v>2713</v>
      </c>
      <c r="C107" s="247" t="str">
        <f t="shared" si="1"/>
        <v/>
      </c>
      <c r="D107" s="248" t="s">
        <v>182</v>
      </c>
      <c r="E107" s="501">
        <v>3</v>
      </c>
      <c r="F107" s="248" t="s">
        <v>182</v>
      </c>
      <c r="G107" s="248" t="s">
        <v>308</v>
      </c>
      <c r="H107" s="248" t="s">
        <v>309</v>
      </c>
      <c r="I107" s="248" t="s">
        <v>309</v>
      </c>
      <c r="J107" s="248" t="s">
        <v>3555</v>
      </c>
      <c r="K107" s="248" t="s">
        <v>1667</v>
      </c>
      <c r="L107" s="248">
        <v>25529191</v>
      </c>
      <c r="M107" s="248">
        <v>25521818</v>
      </c>
      <c r="N107" s="248" t="s">
        <v>1690</v>
      </c>
      <c r="O107" s="248" t="s">
        <v>2035</v>
      </c>
      <c r="P107" s="248">
        <v>1609</v>
      </c>
      <c r="Q107" s="248">
        <v>391</v>
      </c>
      <c r="R107" s="248">
        <v>389</v>
      </c>
      <c r="S107" s="248">
        <v>321</v>
      </c>
      <c r="T107" s="248">
        <v>270</v>
      </c>
      <c r="U107" s="248">
        <v>238</v>
      </c>
      <c r="V107" s="248">
        <v>0</v>
      </c>
      <c r="W107" s="248">
        <v>57</v>
      </c>
      <c r="X107" s="248">
        <v>15</v>
      </c>
      <c r="Y107" s="248">
        <v>14</v>
      </c>
      <c r="Z107" s="248">
        <v>11</v>
      </c>
      <c r="AA107" s="248">
        <v>9</v>
      </c>
      <c r="AB107" s="248">
        <v>8</v>
      </c>
      <c r="AC107" s="248">
        <v>1699</v>
      </c>
      <c r="AD107" s="7">
        <v>389</v>
      </c>
      <c r="AE107" s="7">
        <v>381</v>
      </c>
      <c r="AF107" s="7">
        <v>365</v>
      </c>
      <c r="AG107" s="7">
        <v>306</v>
      </c>
      <c r="AH107" s="7">
        <v>258</v>
      </c>
      <c r="AI107" s="7">
        <v>0</v>
      </c>
      <c r="AJ107" s="7">
        <v>57</v>
      </c>
      <c r="AK107" s="7">
        <v>15</v>
      </c>
      <c r="AL107" s="7">
        <v>14</v>
      </c>
      <c r="AM107" s="7">
        <v>11</v>
      </c>
      <c r="AN107" s="7">
        <v>9</v>
      </c>
      <c r="AO107" s="7">
        <v>8</v>
      </c>
      <c r="AP107" s="7">
        <v>0</v>
      </c>
      <c r="AQ107" s="7">
        <v>1657</v>
      </c>
      <c r="AR107" s="7">
        <v>364</v>
      </c>
      <c r="AS107" s="7">
        <v>366</v>
      </c>
      <c r="AT107" s="7">
        <v>362</v>
      </c>
      <c r="AU107" s="7">
        <v>299</v>
      </c>
      <c r="AV107" s="7">
        <v>266</v>
      </c>
      <c r="AW107" s="7">
        <v>57</v>
      </c>
      <c r="AX107" s="7">
        <v>15</v>
      </c>
      <c r="AY107" s="7">
        <v>14</v>
      </c>
      <c r="AZ107" s="7">
        <v>11</v>
      </c>
      <c r="BA107" s="7">
        <v>9</v>
      </c>
      <c r="BB107" s="7">
        <v>8</v>
      </c>
      <c r="BC107" s="510">
        <v>1616</v>
      </c>
      <c r="BD107" s="510">
        <v>405</v>
      </c>
      <c r="BE107" s="510">
        <v>354</v>
      </c>
      <c r="BF107" s="510">
        <v>312</v>
      </c>
      <c r="BG107" s="510">
        <v>317</v>
      </c>
      <c r="BH107" s="510">
        <v>228</v>
      </c>
      <c r="BI107" s="510">
        <v>0</v>
      </c>
      <c r="BJ107" s="510">
        <v>57</v>
      </c>
      <c r="BK107" s="510">
        <v>15</v>
      </c>
      <c r="BL107" s="510">
        <v>14</v>
      </c>
      <c r="BM107" s="510">
        <v>11</v>
      </c>
      <c r="BN107" s="510">
        <v>9</v>
      </c>
      <c r="BO107" s="510">
        <v>8</v>
      </c>
      <c r="BP107" s="510">
        <v>0</v>
      </c>
    </row>
    <row r="108" spans="1:68">
      <c r="A108" s="247">
        <v>4054</v>
      </c>
      <c r="B108" s="248" t="s">
        <v>2714</v>
      </c>
      <c r="C108" s="247" t="str">
        <f t="shared" si="1"/>
        <v/>
      </c>
      <c r="D108" s="248" t="s">
        <v>182</v>
      </c>
      <c r="E108" s="501">
        <v>2</v>
      </c>
      <c r="F108" s="248" t="s">
        <v>182</v>
      </c>
      <c r="G108" s="248" t="s">
        <v>182</v>
      </c>
      <c r="H108" s="248" t="s">
        <v>287</v>
      </c>
      <c r="I108" s="248" t="s">
        <v>288</v>
      </c>
      <c r="J108" s="248" t="s">
        <v>3556</v>
      </c>
      <c r="K108" s="248" t="s">
        <v>1667</v>
      </c>
      <c r="L108" s="248">
        <v>25372032</v>
      </c>
      <c r="M108" s="248">
        <v>25372220</v>
      </c>
      <c r="N108" s="248" t="s">
        <v>2715</v>
      </c>
      <c r="O108" s="248" t="s">
        <v>2036</v>
      </c>
      <c r="P108" s="248">
        <v>758</v>
      </c>
      <c r="Q108" s="248">
        <v>164</v>
      </c>
      <c r="R108" s="248">
        <v>167</v>
      </c>
      <c r="S108" s="248">
        <v>155</v>
      </c>
      <c r="T108" s="248">
        <v>163</v>
      </c>
      <c r="U108" s="248">
        <v>109</v>
      </c>
      <c r="V108" s="248">
        <v>0</v>
      </c>
      <c r="W108" s="248">
        <v>23</v>
      </c>
      <c r="X108" s="248">
        <v>5</v>
      </c>
      <c r="Y108" s="248">
        <v>5</v>
      </c>
      <c r="Z108" s="248">
        <v>5</v>
      </c>
      <c r="AA108" s="248">
        <v>5</v>
      </c>
      <c r="AB108" s="248">
        <v>3</v>
      </c>
      <c r="AC108" s="248">
        <v>779</v>
      </c>
      <c r="AD108" s="7">
        <v>162</v>
      </c>
      <c r="AE108" s="7">
        <v>168</v>
      </c>
      <c r="AF108" s="7">
        <v>169</v>
      </c>
      <c r="AG108" s="7">
        <v>121</v>
      </c>
      <c r="AH108" s="7">
        <v>159</v>
      </c>
      <c r="AI108" s="7">
        <v>0</v>
      </c>
      <c r="AJ108" s="7">
        <v>23</v>
      </c>
      <c r="AK108" s="7">
        <v>5</v>
      </c>
      <c r="AL108" s="7">
        <v>5</v>
      </c>
      <c r="AM108" s="7">
        <v>5</v>
      </c>
      <c r="AN108" s="7">
        <v>4</v>
      </c>
      <c r="AO108" s="7">
        <v>4</v>
      </c>
      <c r="AP108" s="7">
        <v>0</v>
      </c>
      <c r="AQ108" s="7">
        <v>746</v>
      </c>
      <c r="AR108" s="7">
        <v>162</v>
      </c>
      <c r="AS108" s="7">
        <v>157</v>
      </c>
      <c r="AT108" s="7">
        <v>167</v>
      </c>
      <c r="AU108" s="7">
        <v>157</v>
      </c>
      <c r="AV108" s="7">
        <v>103</v>
      </c>
      <c r="AW108" s="7">
        <v>23</v>
      </c>
      <c r="AX108" s="7">
        <v>5</v>
      </c>
      <c r="AY108" s="7">
        <v>5</v>
      </c>
      <c r="AZ108" s="7">
        <v>5</v>
      </c>
      <c r="BA108" s="7">
        <v>5</v>
      </c>
      <c r="BB108" s="7">
        <v>3</v>
      </c>
      <c r="BC108" s="510">
        <v>753</v>
      </c>
      <c r="BD108" s="510">
        <v>167</v>
      </c>
      <c r="BE108" s="510">
        <v>157</v>
      </c>
      <c r="BF108" s="510">
        <v>157</v>
      </c>
      <c r="BG108" s="510">
        <v>138</v>
      </c>
      <c r="BH108" s="510">
        <v>134</v>
      </c>
      <c r="BI108" s="510">
        <v>0</v>
      </c>
      <c r="BJ108" s="510">
        <v>23</v>
      </c>
      <c r="BK108" s="510">
        <v>5</v>
      </c>
      <c r="BL108" s="510">
        <v>5</v>
      </c>
      <c r="BM108" s="510">
        <v>5</v>
      </c>
      <c r="BN108" s="510">
        <v>4</v>
      </c>
      <c r="BO108" s="510">
        <v>4</v>
      </c>
      <c r="BP108" s="510">
        <v>0</v>
      </c>
    </row>
    <row r="109" spans="1:68">
      <c r="A109" s="247">
        <v>4055</v>
      </c>
      <c r="B109" s="248" t="s">
        <v>2716</v>
      </c>
      <c r="C109" s="247" t="str">
        <f t="shared" si="1"/>
        <v/>
      </c>
      <c r="D109" s="248" t="s">
        <v>182</v>
      </c>
      <c r="E109" s="501">
        <v>1</v>
      </c>
      <c r="F109" s="248" t="s">
        <v>182</v>
      </c>
      <c r="G109" s="248" t="s">
        <v>182</v>
      </c>
      <c r="H109" s="248" t="s">
        <v>283</v>
      </c>
      <c r="I109" s="248" t="s">
        <v>284</v>
      </c>
      <c r="J109" s="248" t="s">
        <v>3556</v>
      </c>
      <c r="K109" s="248" t="s">
        <v>1667</v>
      </c>
      <c r="L109" s="248">
        <v>25913646</v>
      </c>
      <c r="M109" s="248">
        <v>25923679</v>
      </c>
      <c r="N109" s="248" t="s">
        <v>3204</v>
      </c>
      <c r="O109" s="248" t="s">
        <v>3389</v>
      </c>
      <c r="P109" s="248">
        <v>835</v>
      </c>
      <c r="Q109" s="248">
        <v>228</v>
      </c>
      <c r="R109" s="248">
        <v>169</v>
      </c>
      <c r="S109" s="248">
        <v>166</v>
      </c>
      <c r="T109" s="248">
        <v>144</v>
      </c>
      <c r="U109" s="248">
        <v>128</v>
      </c>
      <c r="V109" s="248">
        <v>0</v>
      </c>
      <c r="W109" s="248">
        <v>26</v>
      </c>
      <c r="X109" s="248">
        <v>7</v>
      </c>
      <c r="Y109" s="248">
        <v>5</v>
      </c>
      <c r="Z109" s="248">
        <v>5</v>
      </c>
      <c r="AA109" s="248">
        <v>5</v>
      </c>
      <c r="AB109" s="248">
        <v>4</v>
      </c>
      <c r="AC109" s="248">
        <v>868</v>
      </c>
      <c r="AD109" s="7">
        <v>200</v>
      </c>
      <c r="AE109" s="7">
        <v>204</v>
      </c>
      <c r="AF109" s="7">
        <v>166</v>
      </c>
      <c r="AG109" s="7">
        <v>153</v>
      </c>
      <c r="AH109" s="7">
        <v>145</v>
      </c>
      <c r="AI109" s="7">
        <v>0</v>
      </c>
      <c r="AJ109" s="7">
        <v>26</v>
      </c>
      <c r="AK109" s="7">
        <v>6</v>
      </c>
      <c r="AL109" s="7">
        <v>6</v>
      </c>
      <c r="AM109" s="7">
        <v>5</v>
      </c>
      <c r="AN109" s="7">
        <v>5</v>
      </c>
      <c r="AO109" s="7">
        <v>4</v>
      </c>
      <c r="AP109" s="7">
        <v>0</v>
      </c>
      <c r="AQ109" s="7">
        <v>856</v>
      </c>
      <c r="AR109" s="7">
        <v>203</v>
      </c>
      <c r="AS109" s="7">
        <v>192</v>
      </c>
      <c r="AT109" s="7">
        <v>176</v>
      </c>
      <c r="AU109" s="7">
        <v>150</v>
      </c>
      <c r="AV109" s="7">
        <v>135</v>
      </c>
      <c r="AW109" s="7">
        <v>26</v>
      </c>
      <c r="AX109" s="7">
        <v>6</v>
      </c>
      <c r="AY109" s="7">
        <v>6</v>
      </c>
      <c r="AZ109" s="7">
        <v>5</v>
      </c>
      <c r="BA109" s="7">
        <v>5</v>
      </c>
      <c r="BB109" s="7">
        <v>4</v>
      </c>
      <c r="BC109" s="510">
        <v>904</v>
      </c>
      <c r="BD109" s="510">
        <v>229</v>
      </c>
      <c r="BE109" s="510">
        <v>194</v>
      </c>
      <c r="BF109" s="510">
        <v>190</v>
      </c>
      <c r="BG109" s="510">
        <v>157</v>
      </c>
      <c r="BH109" s="510">
        <v>134</v>
      </c>
      <c r="BI109" s="510">
        <v>0</v>
      </c>
      <c r="BJ109" s="510">
        <v>26</v>
      </c>
      <c r="BK109" s="510">
        <v>7</v>
      </c>
      <c r="BL109" s="510">
        <v>5</v>
      </c>
      <c r="BM109" s="510">
        <v>5</v>
      </c>
      <c r="BN109" s="510">
        <v>5</v>
      </c>
      <c r="BO109" s="510">
        <v>4</v>
      </c>
      <c r="BP109" s="510">
        <v>0</v>
      </c>
    </row>
    <row r="110" spans="1:68">
      <c r="A110" s="247">
        <v>4056</v>
      </c>
      <c r="B110" s="248" t="s">
        <v>2717</v>
      </c>
      <c r="C110" s="247" t="str">
        <f t="shared" si="1"/>
        <v>Unidad Pedagógica</v>
      </c>
      <c r="D110" s="248" t="s">
        <v>182</v>
      </c>
      <c r="E110" s="501">
        <v>1</v>
      </c>
      <c r="F110" s="248" t="s">
        <v>182</v>
      </c>
      <c r="G110" s="248" t="s">
        <v>182</v>
      </c>
      <c r="H110" s="248" t="s">
        <v>285</v>
      </c>
      <c r="I110" s="248" t="s">
        <v>284</v>
      </c>
      <c r="J110" s="248" t="s">
        <v>3555</v>
      </c>
      <c r="K110" s="248" t="s">
        <v>1667</v>
      </c>
      <c r="L110" s="248">
        <v>25510565</v>
      </c>
      <c r="M110" s="248">
        <v>25510565</v>
      </c>
      <c r="N110" s="248" t="s">
        <v>3603</v>
      </c>
      <c r="O110" s="248" t="s">
        <v>2037</v>
      </c>
      <c r="P110" s="248">
        <v>536</v>
      </c>
      <c r="Q110" s="248">
        <v>179</v>
      </c>
      <c r="R110" s="248">
        <v>106</v>
      </c>
      <c r="S110" s="248">
        <v>107</v>
      </c>
      <c r="T110" s="248">
        <v>86</v>
      </c>
      <c r="U110" s="248">
        <v>58</v>
      </c>
      <c r="V110" s="248">
        <v>0</v>
      </c>
      <c r="W110" s="248">
        <v>19</v>
      </c>
      <c r="X110" s="248">
        <v>6</v>
      </c>
      <c r="Y110" s="248">
        <v>4</v>
      </c>
      <c r="Z110" s="248">
        <v>4</v>
      </c>
      <c r="AA110" s="248">
        <v>3</v>
      </c>
      <c r="AB110" s="248">
        <v>2</v>
      </c>
      <c r="AC110" s="248">
        <v>564</v>
      </c>
      <c r="AD110" s="7">
        <v>107</v>
      </c>
      <c r="AE110" s="7">
        <v>162</v>
      </c>
      <c r="AF110" s="7">
        <v>100</v>
      </c>
      <c r="AG110" s="7">
        <v>105</v>
      </c>
      <c r="AH110" s="7">
        <v>90</v>
      </c>
      <c r="AI110" s="7">
        <v>0</v>
      </c>
      <c r="AJ110" s="7">
        <v>19</v>
      </c>
      <c r="AK110" s="7">
        <v>4</v>
      </c>
      <c r="AL110" s="7">
        <v>5</v>
      </c>
      <c r="AM110" s="7">
        <v>3</v>
      </c>
      <c r="AN110" s="7">
        <v>4</v>
      </c>
      <c r="AO110" s="7">
        <v>3</v>
      </c>
      <c r="AP110" s="7">
        <v>0</v>
      </c>
      <c r="AQ110" s="7">
        <v>606</v>
      </c>
      <c r="AR110" s="7">
        <v>146</v>
      </c>
      <c r="AS110" s="7">
        <v>129</v>
      </c>
      <c r="AT110" s="7">
        <v>135</v>
      </c>
      <c r="AU110" s="7">
        <v>99</v>
      </c>
      <c r="AV110" s="7">
        <v>97</v>
      </c>
      <c r="AW110" s="7">
        <v>20</v>
      </c>
      <c r="AX110" s="7">
        <v>5</v>
      </c>
      <c r="AY110" s="7">
        <v>4</v>
      </c>
      <c r="AZ110" s="7">
        <v>4</v>
      </c>
      <c r="BA110" s="7">
        <v>3</v>
      </c>
      <c r="BB110" s="7">
        <v>4</v>
      </c>
      <c r="BC110" s="510">
        <v>615</v>
      </c>
      <c r="BD110" s="510">
        <v>182</v>
      </c>
      <c r="BE110" s="510">
        <v>135</v>
      </c>
      <c r="BF110" s="510">
        <v>104</v>
      </c>
      <c r="BG110" s="510">
        <v>119</v>
      </c>
      <c r="BH110" s="510">
        <v>75</v>
      </c>
      <c r="BI110" s="510">
        <v>0</v>
      </c>
      <c r="BJ110" s="510">
        <v>20</v>
      </c>
      <c r="BK110" s="510">
        <v>6</v>
      </c>
      <c r="BL110" s="510">
        <v>4</v>
      </c>
      <c r="BM110" s="510">
        <v>3</v>
      </c>
      <c r="BN110" s="510">
        <v>4</v>
      </c>
      <c r="BO110" s="510">
        <v>3</v>
      </c>
      <c r="BP110" s="510">
        <v>0</v>
      </c>
    </row>
    <row r="111" spans="1:68">
      <c r="A111" s="247">
        <v>4057</v>
      </c>
      <c r="B111" s="248" t="s">
        <v>145</v>
      </c>
      <c r="C111" s="247" t="str">
        <f t="shared" si="1"/>
        <v/>
      </c>
      <c r="D111" s="248" t="s">
        <v>146</v>
      </c>
      <c r="E111" s="501">
        <v>1</v>
      </c>
      <c r="F111" s="248" t="s">
        <v>86</v>
      </c>
      <c r="G111" s="248" t="s">
        <v>147</v>
      </c>
      <c r="H111" s="248" t="s">
        <v>148</v>
      </c>
      <c r="I111" s="248" t="s">
        <v>149</v>
      </c>
      <c r="J111" s="248" t="s">
        <v>3555</v>
      </c>
      <c r="K111" s="248" t="s">
        <v>1667</v>
      </c>
      <c r="L111" s="248">
        <v>25466012</v>
      </c>
      <c r="M111" s="248">
        <v>25469038</v>
      </c>
      <c r="N111" s="248" t="s">
        <v>2550</v>
      </c>
      <c r="O111" s="248" t="s">
        <v>2038</v>
      </c>
      <c r="P111" s="248">
        <v>767</v>
      </c>
      <c r="Q111" s="248">
        <v>143</v>
      </c>
      <c r="R111" s="248">
        <v>150</v>
      </c>
      <c r="S111" s="248">
        <v>164</v>
      </c>
      <c r="T111" s="248">
        <v>156</v>
      </c>
      <c r="U111" s="248">
        <v>145</v>
      </c>
      <c r="V111" s="248">
        <v>9</v>
      </c>
      <c r="W111" s="248">
        <v>34</v>
      </c>
      <c r="X111" s="248">
        <v>6</v>
      </c>
      <c r="Y111" s="248">
        <v>6</v>
      </c>
      <c r="Z111" s="248">
        <v>7</v>
      </c>
      <c r="AA111" s="248">
        <v>6</v>
      </c>
      <c r="AB111" s="248">
        <v>8</v>
      </c>
      <c r="AC111" s="248">
        <v>782</v>
      </c>
      <c r="AD111" s="7">
        <v>141</v>
      </c>
      <c r="AE111" s="7">
        <v>146</v>
      </c>
      <c r="AF111" s="7">
        <v>149</v>
      </c>
      <c r="AG111" s="7">
        <v>163</v>
      </c>
      <c r="AH111" s="7">
        <v>166</v>
      </c>
      <c r="AI111" s="7">
        <v>17</v>
      </c>
      <c r="AJ111" s="7">
        <v>34</v>
      </c>
      <c r="AK111" s="7">
        <v>6</v>
      </c>
      <c r="AL111" s="7">
        <v>6</v>
      </c>
      <c r="AM111" s="7">
        <v>6</v>
      </c>
      <c r="AN111" s="7">
        <v>7</v>
      </c>
      <c r="AO111" s="7">
        <v>7</v>
      </c>
      <c r="AP111" s="7">
        <v>2</v>
      </c>
      <c r="AQ111" s="7">
        <v>706</v>
      </c>
      <c r="AR111" s="7">
        <v>143</v>
      </c>
      <c r="AS111" s="7">
        <v>128</v>
      </c>
      <c r="AT111" s="7">
        <v>138</v>
      </c>
      <c r="AU111" s="7">
        <v>152</v>
      </c>
      <c r="AV111" s="7">
        <v>145</v>
      </c>
      <c r="AW111" s="7">
        <v>31</v>
      </c>
      <c r="AX111" s="7">
        <v>6</v>
      </c>
      <c r="AY111" s="7">
        <v>6</v>
      </c>
      <c r="AZ111" s="7">
        <v>6</v>
      </c>
      <c r="BA111" s="7">
        <v>7</v>
      </c>
      <c r="BB111" s="7">
        <v>6</v>
      </c>
      <c r="BC111" s="510">
        <v>702</v>
      </c>
      <c r="BD111" s="510">
        <v>130</v>
      </c>
      <c r="BE111" s="510">
        <v>132</v>
      </c>
      <c r="BF111" s="510">
        <v>122</v>
      </c>
      <c r="BG111" s="510">
        <v>143</v>
      </c>
      <c r="BH111" s="510">
        <v>153</v>
      </c>
      <c r="BI111" s="510">
        <v>22</v>
      </c>
      <c r="BJ111" s="510">
        <v>31</v>
      </c>
      <c r="BK111" s="510">
        <v>6</v>
      </c>
      <c r="BL111" s="510">
        <v>6</v>
      </c>
      <c r="BM111" s="510">
        <v>6</v>
      </c>
      <c r="BN111" s="510">
        <v>7</v>
      </c>
      <c r="BO111" s="510">
        <v>6</v>
      </c>
      <c r="BP111" s="510">
        <v>0</v>
      </c>
    </row>
    <row r="112" spans="1:68">
      <c r="A112" s="247">
        <v>4058</v>
      </c>
      <c r="B112" s="248" t="s">
        <v>458</v>
      </c>
      <c r="C112" s="247" t="str">
        <f t="shared" si="1"/>
        <v/>
      </c>
      <c r="D112" s="248" t="s">
        <v>182</v>
      </c>
      <c r="E112" s="501">
        <v>4</v>
      </c>
      <c r="F112" s="248" t="s">
        <v>182</v>
      </c>
      <c r="G112" s="248" t="s">
        <v>307</v>
      </c>
      <c r="H112" s="248" t="s">
        <v>459</v>
      </c>
      <c r="I112" s="248" t="s">
        <v>459</v>
      </c>
      <c r="J112" s="248" t="s">
        <v>3555</v>
      </c>
      <c r="K112" s="248" t="s">
        <v>1667</v>
      </c>
      <c r="L112" s="248">
        <v>25366509</v>
      </c>
      <c r="M112" s="248">
        <v>25366509</v>
      </c>
      <c r="N112" s="248" t="s">
        <v>1688</v>
      </c>
      <c r="O112" s="248" t="s">
        <v>3573</v>
      </c>
      <c r="P112" s="248">
        <v>722</v>
      </c>
      <c r="Q112" s="248">
        <v>209</v>
      </c>
      <c r="R112" s="248">
        <v>136</v>
      </c>
      <c r="S112" s="248">
        <v>128</v>
      </c>
      <c r="T112" s="248">
        <v>119</v>
      </c>
      <c r="U112" s="248">
        <v>117</v>
      </c>
      <c r="V112" s="248">
        <v>13</v>
      </c>
      <c r="W112" s="248">
        <v>27</v>
      </c>
      <c r="X112" s="248">
        <v>7</v>
      </c>
      <c r="Y112" s="248">
        <v>5</v>
      </c>
      <c r="Z112" s="248">
        <v>5</v>
      </c>
      <c r="AA112" s="248">
        <v>4</v>
      </c>
      <c r="AB112" s="248">
        <v>5</v>
      </c>
      <c r="AC112" s="248">
        <v>748</v>
      </c>
      <c r="AD112" s="7">
        <v>150</v>
      </c>
      <c r="AE112" s="7">
        <v>201</v>
      </c>
      <c r="AF112" s="7">
        <v>132</v>
      </c>
      <c r="AG112" s="7">
        <v>120</v>
      </c>
      <c r="AH112" s="7">
        <v>121</v>
      </c>
      <c r="AI112" s="7">
        <v>24</v>
      </c>
      <c r="AJ112" s="7">
        <v>27</v>
      </c>
      <c r="AK112" s="7">
        <v>5</v>
      </c>
      <c r="AL112" s="7">
        <v>7</v>
      </c>
      <c r="AM112" s="7">
        <v>4</v>
      </c>
      <c r="AN112" s="7">
        <v>4</v>
      </c>
      <c r="AO112" s="7">
        <v>5</v>
      </c>
      <c r="AP112" s="7">
        <v>2</v>
      </c>
      <c r="AQ112" s="7">
        <v>716</v>
      </c>
      <c r="AR112" s="7">
        <v>163</v>
      </c>
      <c r="AS112" s="7">
        <v>149</v>
      </c>
      <c r="AT112" s="7">
        <v>194</v>
      </c>
      <c r="AU112" s="7">
        <v>114</v>
      </c>
      <c r="AV112" s="7">
        <v>96</v>
      </c>
      <c r="AW112" s="7">
        <v>24</v>
      </c>
      <c r="AX112" s="7">
        <v>6</v>
      </c>
      <c r="AY112" s="7">
        <v>5</v>
      </c>
      <c r="AZ112" s="7">
        <v>6</v>
      </c>
      <c r="BA112" s="7">
        <v>4</v>
      </c>
      <c r="BB112" s="7">
        <v>3</v>
      </c>
      <c r="BC112" s="510">
        <v>804</v>
      </c>
      <c r="BD112" s="510">
        <v>202</v>
      </c>
      <c r="BE112" s="510">
        <v>151</v>
      </c>
      <c r="BF112" s="510">
        <v>158</v>
      </c>
      <c r="BG112" s="510">
        <v>175</v>
      </c>
      <c r="BH112" s="510">
        <v>105</v>
      </c>
      <c r="BI112" s="510">
        <v>13</v>
      </c>
      <c r="BJ112" s="510">
        <v>24</v>
      </c>
      <c r="BK112" s="510">
        <v>6</v>
      </c>
      <c r="BL112" s="510">
        <v>5</v>
      </c>
      <c r="BM112" s="510">
        <v>5</v>
      </c>
      <c r="BN112" s="510">
        <v>5</v>
      </c>
      <c r="BO112" s="510">
        <v>3</v>
      </c>
      <c r="BP112" s="510">
        <v>0</v>
      </c>
    </row>
    <row r="113" spans="1:68">
      <c r="A113" s="247">
        <v>4059</v>
      </c>
      <c r="B113" s="248" t="s">
        <v>2719</v>
      </c>
      <c r="C113" s="247" t="str">
        <f t="shared" si="1"/>
        <v/>
      </c>
      <c r="D113" s="412" t="s">
        <v>182</v>
      </c>
      <c r="E113" s="453">
        <v>6</v>
      </c>
      <c r="F113" s="412" t="s">
        <v>182</v>
      </c>
      <c r="G113" s="412" t="s">
        <v>183</v>
      </c>
      <c r="H113" s="412" t="s">
        <v>299</v>
      </c>
      <c r="I113" s="412" t="s">
        <v>547</v>
      </c>
      <c r="J113" s="248" t="s">
        <v>3555</v>
      </c>
      <c r="K113" s="248" t="s">
        <v>1667</v>
      </c>
      <c r="L113" s="412">
        <v>22792929</v>
      </c>
      <c r="M113" s="412">
        <v>88448322</v>
      </c>
      <c r="N113" s="412" t="s">
        <v>3604</v>
      </c>
      <c r="O113" s="248" t="s">
        <v>2039</v>
      </c>
      <c r="P113" s="412">
        <v>731</v>
      </c>
      <c r="Q113" s="412">
        <v>191</v>
      </c>
      <c r="R113" s="412">
        <v>131</v>
      </c>
      <c r="S113" s="412">
        <v>162</v>
      </c>
      <c r="T113" s="412">
        <v>135</v>
      </c>
      <c r="U113" s="412">
        <v>112</v>
      </c>
      <c r="V113" s="412">
        <v>0</v>
      </c>
      <c r="W113" s="412">
        <v>24</v>
      </c>
      <c r="X113" s="248">
        <v>6</v>
      </c>
      <c r="Y113" s="412">
        <v>5</v>
      </c>
      <c r="Z113" s="412">
        <v>5</v>
      </c>
      <c r="AA113" s="412">
        <v>4</v>
      </c>
      <c r="AB113" s="412">
        <v>4</v>
      </c>
      <c r="AC113" s="412">
        <v>784</v>
      </c>
      <c r="AD113" s="7">
        <v>198</v>
      </c>
      <c r="AE113" s="7">
        <v>176</v>
      </c>
      <c r="AF113" s="7">
        <v>135</v>
      </c>
      <c r="AG113" s="7">
        <v>141</v>
      </c>
      <c r="AH113" s="7">
        <v>134</v>
      </c>
      <c r="AI113" s="7">
        <v>0</v>
      </c>
      <c r="AJ113" s="7">
        <v>24</v>
      </c>
      <c r="AK113" s="7">
        <v>6</v>
      </c>
      <c r="AL113" s="7">
        <v>5</v>
      </c>
      <c r="AM113" s="7">
        <v>5</v>
      </c>
      <c r="AN113" s="7">
        <v>4</v>
      </c>
      <c r="AO113" s="7">
        <v>4</v>
      </c>
      <c r="AP113" s="7">
        <v>0</v>
      </c>
      <c r="AQ113" s="7">
        <v>738</v>
      </c>
      <c r="AR113" s="7">
        <v>159</v>
      </c>
      <c r="AS113" s="7">
        <v>182</v>
      </c>
      <c r="AT113" s="7">
        <v>158</v>
      </c>
      <c r="AU113" s="7">
        <v>118</v>
      </c>
      <c r="AV113" s="7">
        <v>121</v>
      </c>
      <c r="AW113" s="7">
        <v>24</v>
      </c>
      <c r="AX113" s="7">
        <v>5</v>
      </c>
      <c r="AY113" s="7">
        <v>6</v>
      </c>
      <c r="AZ113" s="7">
        <v>5</v>
      </c>
      <c r="BA113" s="7">
        <v>4</v>
      </c>
      <c r="BB113" s="7">
        <v>4</v>
      </c>
      <c r="BC113" s="510">
        <v>712</v>
      </c>
      <c r="BD113" s="510">
        <v>185</v>
      </c>
      <c r="BE113" s="510">
        <v>172</v>
      </c>
      <c r="BF113" s="510">
        <v>145</v>
      </c>
      <c r="BG113" s="510">
        <v>109</v>
      </c>
      <c r="BH113" s="510">
        <v>101</v>
      </c>
      <c r="BI113" s="510">
        <v>0</v>
      </c>
      <c r="BJ113" s="510">
        <v>24</v>
      </c>
      <c r="BK113" s="510">
        <v>6</v>
      </c>
      <c r="BL113" s="510">
        <v>6</v>
      </c>
      <c r="BM113" s="510">
        <v>5</v>
      </c>
      <c r="BN113" s="510">
        <v>4</v>
      </c>
      <c r="BO113" s="510">
        <v>3</v>
      </c>
      <c r="BP113" s="510">
        <v>0</v>
      </c>
    </row>
    <row r="114" spans="1:68">
      <c r="A114" s="247">
        <v>4060</v>
      </c>
      <c r="B114" s="248" t="s">
        <v>1849</v>
      </c>
      <c r="C114" s="247" t="str">
        <f t="shared" si="1"/>
        <v/>
      </c>
      <c r="D114" s="248" t="s">
        <v>182</v>
      </c>
      <c r="E114" s="501">
        <v>7</v>
      </c>
      <c r="F114" s="248" t="s">
        <v>182</v>
      </c>
      <c r="G114" s="248" t="s">
        <v>182</v>
      </c>
      <c r="H114" s="248" t="s">
        <v>474</v>
      </c>
      <c r="I114" s="248" t="s">
        <v>474</v>
      </c>
      <c r="J114" s="248" t="s">
        <v>3555</v>
      </c>
      <c r="K114" s="248" t="s">
        <v>1667</v>
      </c>
      <c r="L114" s="248">
        <v>25528242</v>
      </c>
      <c r="M114" s="248">
        <v>25528914</v>
      </c>
      <c r="N114" s="248" t="s">
        <v>3429</v>
      </c>
      <c r="O114" s="248" t="s">
        <v>2040</v>
      </c>
      <c r="P114" s="248">
        <v>961</v>
      </c>
      <c r="Q114" s="248">
        <v>213</v>
      </c>
      <c r="R114" s="248">
        <v>242</v>
      </c>
      <c r="S114" s="248">
        <v>214</v>
      </c>
      <c r="T114" s="248">
        <v>174</v>
      </c>
      <c r="U114" s="248">
        <v>118</v>
      </c>
      <c r="V114" s="248">
        <v>0</v>
      </c>
      <c r="W114" s="248">
        <v>37</v>
      </c>
      <c r="X114" s="248">
        <v>9</v>
      </c>
      <c r="Y114" s="248">
        <v>9</v>
      </c>
      <c r="Z114" s="248">
        <v>8</v>
      </c>
      <c r="AA114" s="248">
        <v>7</v>
      </c>
      <c r="AB114" s="248">
        <v>4</v>
      </c>
      <c r="AC114" s="248">
        <v>1056</v>
      </c>
      <c r="AD114" s="7">
        <v>254</v>
      </c>
      <c r="AE114" s="7">
        <v>196</v>
      </c>
      <c r="AF114" s="7">
        <v>235</v>
      </c>
      <c r="AG114" s="7">
        <v>198</v>
      </c>
      <c r="AH114" s="7">
        <v>173</v>
      </c>
      <c r="AI114" s="7">
        <v>0</v>
      </c>
      <c r="AJ114" s="7">
        <v>37</v>
      </c>
      <c r="AK114" s="7">
        <v>10</v>
      </c>
      <c r="AL114" s="7">
        <v>8</v>
      </c>
      <c r="AM114" s="7">
        <v>8</v>
      </c>
      <c r="AN114" s="7">
        <v>6</v>
      </c>
      <c r="AO114" s="7">
        <v>5</v>
      </c>
      <c r="AP114" s="7">
        <v>0</v>
      </c>
      <c r="AQ114" s="7">
        <v>1041</v>
      </c>
      <c r="AR114" s="7">
        <v>281</v>
      </c>
      <c r="AS114" s="7">
        <v>229</v>
      </c>
      <c r="AT114" s="7">
        <v>170</v>
      </c>
      <c r="AU114" s="7">
        <v>193</v>
      </c>
      <c r="AV114" s="7">
        <v>168</v>
      </c>
      <c r="AW114" s="7">
        <v>37</v>
      </c>
      <c r="AX114" s="7">
        <v>10</v>
      </c>
      <c r="AY114" s="7">
        <v>8</v>
      </c>
      <c r="AZ114" s="7">
        <v>6</v>
      </c>
      <c r="BA114" s="7">
        <v>7</v>
      </c>
      <c r="BB114" s="7">
        <v>6</v>
      </c>
      <c r="BC114" s="510">
        <v>997</v>
      </c>
      <c r="BD114" s="510">
        <v>230</v>
      </c>
      <c r="BE114" s="510">
        <v>259</v>
      </c>
      <c r="BF114" s="510">
        <v>196</v>
      </c>
      <c r="BG114" s="510">
        <v>180</v>
      </c>
      <c r="BH114" s="510">
        <v>132</v>
      </c>
      <c r="BI114" s="510">
        <v>0</v>
      </c>
      <c r="BJ114" s="510">
        <v>37</v>
      </c>
      <c r="BK114" s="510">
        <v>10</v>
      </c>
      <c r="BL114" s="510">
        <v>10</v>
      </c>
      <c r="BM114" s="510">
        <v>6</v>
      </c>
      <c r="BN114" s="510">
        <v>6</v>
      </c>
      <c r="BO114" s="510">
        <v>5</v>
      </c>
      <c r="BP114" s="510">
        <v>0</v>
      </c>
    </row>
    <row r="115" spans="1:68">
      <c r="A115" s="247">
        <v>4061</v>
      </c>
      <c r="B115" s="248" t="s">
        <v>542</v>
      </c>
      <c r="C115" s="247" t="str">
        <f t="shared" si="1"/>
        <v/>
      </c>
      <c r="D115" s="248" t="s">
        <v>182</v>
      </c>
      <c r="E115" s="501">
        <v>7</v>
      </c>
      <c r="F115" s="248" t="s">
        <v>182</v>
      </c>
      <c r="G115" s="248" t="s">
        <v>182</v>
      </c>
      <c r="H115" s="248" t="s">
        <v>294</v>
      </c>
      <c r="I115" s="248" t="s">
        <v>294</v>
      </c>
      <c r="J115" s="248" t="s">
        <v>3555</v>
      </c>
      <c r="K115" s="248" t="s">
        <v>1667</v>
      </c>
      <c r="L115" s="248">
        <v>25480608</v>
      </c>
      <c r="M115" s="248">
        <v>25481444</v>
      </c>
      <c r="N115" s="248" t="s">
        <v>3430</v>
      </c>
      <c r="O115" s="248" t="s">
        <v>2041</v>
      </c>
      <c r="P115" s="248">
        <v>280</v>
      </c>
      <c r="Q115" s="248">
        <v>53</v>
      </c>
      <c r="R115" s="248">
        <v>58</v>
      </c>
      <c r="S115" s="248">
        <v>51</v>
      </c>
      <c r="T115" s="248">
        <v>61</v>
      </c>
      <c r="U115" s="248">
        <v>57</v>
      </c>
      <c r="V115" s="248">
        <v>0</v>
      </c>
      <c r="W115" s="248">
        <v>15</v>
      </c>
      <c r="X115" s="248">
        <v>3</v>
      </c>
      <c r="Y115" s="248">
        <v>3</v>
      </c>
      <c r="Z115" s="248">
        <v>3</v>
      </c>
      <c r="AA115" s="248">
        <v>3</v>
      </c>
      <c r="AB115" s="248">
        <v>3</v>
      </c>
      <c r="AC115" s="248">
        <v>245</v>
      </c>
      <c r="AD115" s="7">
        <v>45</v>
      </c>
      <c r="AE115" s="7">
        <v>45</v>
      </c>
      <c r="AF115" s="7">
        <v>56</v>
      </c>
      <c r="AG115" s="7">
        <v>44</v>
      </c>
      <c r="AH115" s="7">
        <v>55</v>
      </c>
      <c r="AI115" s="7">
        <v>0</v>
      </c>
      <c r="AJ115" s="7">
        <v>15</v>
      </c>
      <c r="AK115" s="7">
        <v>3</v>
      </c>
      <c r="AL115" s="7">
        <v>3</v>
      </c>
      <c r="AM115" s="7">
        <v>3</v>
      </c>
      <c r="AN115" s="7">
        <v>3</v>
      </c>
      <c r="AO115" s="7">
        <v>3</v>
      </c>
      <c r="AP115" s="7">
        <v>0</v>
      </c>
      <c r="AQ115" s="7">
        <v>214</v>
      </c>
      <c r="AR115" s="7">
        <v>37</v>
      </c>
      <c r="AS115" s="7">
        <v>48</v>
      </c>
      <c r="AT115" s="7">
        <v>45</v>
      </c>
      <c r="AU115" s="7">
        <v>48</v>
      </c>
      <c r="AV115" s="7">
        <v>36</v>
      </c>
      <c r="AW115" s="7">
        <v>13</v>
      </c>
      <c r="AX115" s="7">
        <v>2</v>
      </c>
      <c r="AY115" s="7">
        <v>3</v>
      </c>
      <c r="AZ115" s="7">
        <v>3</v>
      </c>
      <c r="BA115" s="7">
        <v>3</v>
      </c>
      <c r="BB115" s="7">
        <v>2</v>
      </c>
      <c r="BC115" s="510">
        <v>217</v>
      </c>
      <c r="BD115" s="510">
        <v>50</v>
      </c>
      <c r="BE115" s="510">
        <v>35</v>
      </c>
      <c r="BF115" s="510">
        <v>45</v>
      </c>
      <c r="BG115" s="510">
        <v>40</v>
      </c>
      <c r="BH115" s="510">
        <v>47</v>
      </c>
      <c r="BI115" s="510">
        <v>0</v>
      </c>
      <c r="BJ115" s="510">
        <v>13</v>
      </c>
      <c r="BK115" s="510">
        <v>3</v>
      </c>
      <c r="BL115" s="510">
        <v>2</v>
      </c>
      <c r="BM115" s="510">
        <v>3</v>
      </c>
      <c r="BN115" s="510">
        <v>2</v>
      </c>
      <c r="BO115" s="510">
        <v>3</v>
      </c>
      <c r="BP115" s="510">
        <v>0</v>
      </c>
    </row>
    <row r="116" spans="1:68">
      <c r="A116" s="247">
        <v>4064</v>
      </c>
      <c r="B116" s="248" t="s">
        <v>2720</v>
      </c>
      <c r="C116" s="247" t="str">
        <f t="shared" si="1"/>
        <v/>
      </c>
      <c r="D116" s="248" t="s">
        <v>182</v>
      </c>
      <c r="E116" s="501">
        <v>2</v>
      </c>
      <c r="F116" s="248" t="s">
        <v>182</v>
      </c>
      <c r="G116" s="248" t="s">
        <v>182</v>
      </c>
      <c r="H116" s="248" t="s">
        <v>157</v>
      </c>
      <c r="I116" s="248" t="s">
        <v>94</v>
      </c>
      <c r="J116" s="248" t="s">
        <v>3555</v>
      </c>
      <c r="K116" s="248" t="s">
        <v>1667</v>
      </c>
      <c r="L116" s="248">
        <v>25517923</v>
      </c>
      <c r="M116" s="248"/>
      <c r="N116" s="248" t="s">
        <v>1729</v>
      </c>
      <c r="O116" s="248" t="s">
        <v>2042</v>
      </c>
      <c r="P116" s="248">
        <v>711</v>
      </c>
      <c r="Q116" s="248">
        <v>189</v>
      </c>
      <c r="R116" s="248">
        <v>121</v>
      </c>
      <c r="S116" s="248">
        <v>145</v>
      </c>
      <c r="T116" s="248">
        <v>161</v>
      </c>
      <c r="U116" s="248">
        <v>95</v>
      </c>
      <c r="V116" s="248">
        <v>0</v>
      </c>
      <c r="W116" s="248">
        <v>28</v>
      </c>
      <c r="X116" s="248">
        <v>8</v>
      </c>
      <c r="Y116" s="248">
        <v>5</v>
      </c>
      <c r="Z116" s="248">
        <v>5</v>
      </c>
      <c r="AA116" s="248">
        <v>6</v>
      </c>
      <c r="AB116" s="248">
        <v>4</v>
      </c>
      <c r="AC116" s="248">
        <v>783</v>
      </c>
      <c r="AD116" s="7">
        <v>198</v>
      </c>
      <c r="AE116" s="7">
        <v>182</v>
      </c>
      <c r="AF116" s="7">
        <v>123</v>
      </c>
      <c r="AG116" s="7">
        <v>121</v>
      </c>
      <c r="AH116" s="7">
        <v>159</v>
      </c>
      <c r="AI116" s="7">
        <v>0</v>
      </c>
      <c r="AJ116" s="7">
        <v>28</v>
      </c>
      <c r="AK116" s="7">
        <v>7</v>
      </c>
      <c r="AL116" s="7">
        <v>7</v>
      </c>
      <c r="AM116" s="7">
        <v>4</v>
      </c>
      <c r="AN116" s="7">
        <v>4</v>
      </c>
      <c r="AO116" s="7">
        <v>6</v>
      </c>
      <c r="AP116" s="7">
        <v>0</v>
      </c>
      <c r="AQ116" s="7">
        <v>772</v>
      </c>
      <c r="AR116" s="7">
        <v>197</v>
      </c>
      <c r="AS116" s="7">
        <v>181</v>
      </c>
      <c r="AT116" s="7">
        <v>166</v>
      </c>
      <c r="AU116" s="7">
        <v>117</v>
      </c>
      <c r="AV116" s="7">
        <v>111</v>
      </c>
      <c r="AW116" s="7">
        <v>28</v>
      </c>
      <c r="AX116" s="7">
        <v>8</v>
      </c>
      <c r="AY116" s="7">
        <v>6</v>
      </c>
      <c r="AZ116" s="7">
        <v>6</v>
      </c>
      <c r="BA116" s="7">
        <v>4</v>
      </c>
      <c r="BB116" s="7">
        <v>4</v>
      </c>
      <c r="BC116" s="510">
        <v>702</v>
      </c>
      <c r="BD116" s="510">
        <v>152</v>
      </c>
      <c r="BE116" s="510">
        <v>176</v>
      </c>
      <c r="BF116" s="510">
        <v>147</v>
      </c>
      <c r="BG116" s="510">
        <v>140</v>
      </c>
      <c r="BH116" s="510">
        <v>87</v>
      </c>
      <c r="BI116" s="510">
        <v>0</v>
      </c>
      <c r="BJ116" s="510">
        <v>27</v>
      </c>
      <c r="BK116" s="510">
        <v>6</v>
      </c>
      <c r="BL116" s="510">
        <v>7</v>
      </c>
      <c r="BM116" s="510">
        <v>6</v>
      </c>
      <c r="BN116" s="510">
        <v>5</v>
      </c>
      <c r="BO116" s="510">
        <v>3</v>
      </c>
      <c r="BP116" s="510">
        <v>0</v>
      </c>
    </row>
    <row r="117" spans="1:68">
      <c r="A117" s="247">
        <v>4065</v>
      </c>
      <c r="B117" s="248" t="s">
        <v>2721</v>
      </c>
      <c r="C117" s="247" t="str">
        <f t="shared" si="1"/>
        <v/>
      </c>
      <c r="D117" s="248" t="s">
        <v>182</v>
      </c>
      <c r="E117" s="501">
        <v>6</v>
      </c>
      <c r="F117" s="248" t="s">
        <v>182</v>
      </c>
      <c r="G117" s="248" t="s">
        <v>183</v>
      </c>
      <c r="H117" s="248" t="s">
        <v>102</v>
      </c>
      <c r="I117" s="248" t="s">
        <v>114</v>
      </c>
      <c r="J117" s="248" t="s">
        <v>3555</v>
      </c>
      <c r="K117" s="248" t="s">
        <v>1667</v>
      </c>
      <c r="L117" s="248">
        <v>22785780</v>
      </c>
      <c r="M117" s="248">
        <v>22785783</v>
      </c>
      <c r="N117" s="248" t="s">
        <v>1846</v>
      </c>
      <c r="O117" s="248" t="s">
        <v>2043</v>
      </c>
      <c r="P117" s="248">
        <v>862</v>
      </c>
      <c r="Q117" s="248">
        <v>262</v>
      </c>
      <c r="R117" s="248">
        <v>147</v>
      </c>
      <c r="S117" s="248">
        <v>154</v>
      </c>
      <c r="T117" s="248">
        <v>162</v>
      </c>
      <c r="U117" s="248">
        <v>137</v>
      </c>
      <c r="V117" s="248">
        <v>0</v>
      </c>
      <c r="W117" s="248">
        <v>30</v>
      </c>
      <c r="X117" s="248">
        <v>9</v>
      </c>
      <c r="Y117" s="248">
        <v>5</v>
      </c>
      <c r="Z117" s="248">
        <v>5</v>
      </c>
      <c r="AA117" s="248">
        <v>6</v>
      </c>
      <c r="AB117" s="248">
        <v>5</v>
      </c>
      <c r="AC117" s="248">
        <v>853</v>
      </c>
      <c r="AD117" s="7">
        <v>182</v>
      </c>
      <c r="AE117" s="7">
        <v>227</v>
      </c>
      <c r="AF117" s="7">
        <v>137</v>
      </c>
      <c r="AG117" s="7">
        <v>148</v>
      </c>
      <c r="AH117" s="7">
        <v>159</v>
      </c>
      <c r="AI117" s="7">
        <v>0</v>
      </c>
      <c r="AJ117" s="7">
        <v>30</v>
      </c>
      <c r="AK117" s="7">
        <v>6</v>
      </c>
      <c r="AL117" s="7">
        <v>8</v>
      </c>
      <c r="AM117" s="7">
        <v>5</v>
      </c>
      <c r="AN117" s="7">
        <v>5</v>
      </c>
      <c r="AO117" s="7">
        <v>6</v>
      </c>
      <c r="AP117" s="7">
        <v>0</v>
      </c>
      <c r="AQ117" s="7">
        <v>881</v>
      </c>
      <c r="AR117" s="7">
        <v>194</v>
      </c>
      <c r="AS117" s="7">
        <v>187</v>
      </c>
      <c r="AT117" s="7">
        <v>228</v>
      </c>
      <c r="AU117" s="7">
        <v>132</v>
      </c>
      <c r="AV117" s="7">
        <v>140</v>
      </c>
      <c r="AW117" s="7">
        <v>30</v>
      </c>
      <c r="AX117" s="7">
        <v>6</v>
      </c>
      <c r="AY117" s="7">
        <v>6</v>
      </c>
      <c r="AZ117" s="7">
        <v>8</v>
      </c>
      <c r="BA117" s="7">
        <v>5</v>
      </c>
      <c r="BB117" s="7">
        <v>5</v>
      </c>
      <c r="BC117" s="510">
        <v>902</v>
      </c>
      <c r="BD117" s="510">
        <v>224</v>
      </c>
      <c r="BE117" s="510">
        <v>186</v>
      </c>
      <c r="BF117" s="510">
        <v>178</v>
      </c>
      <c r="BG117" s="510">
        <v>205</v>
      </c>
      <c r="BH117" s="510">
        <v>109</v>
      </c>
      <c r="BI117" s="510">
        <v>0</v>
      </c>
      <c r="BJ117" s="510">
        <v>32</v>
      </c>
      <c r="BK117" s="510">
        <v>8</v>
      </c>
      <c r="BL117" s="510">
        <v>7</v>
      </c>
      <c r="BM117" s="510">
        <v>6</v>
      </c>
      <c r="BN117" s="510">
        <v>7</v>
      </c>
      <c r="BO117" s="510">
        <v>4</v>
      </c>
      <c r="BP117" s="510">
        <v>0</v>
      </c>
    </row>
    <row r="118" spans="1:68">
      <c r="A118" s="247">
        <v>4066</v>
      </c>
      <c r="B118" s="248" t="s">
        <v>2723</v>
      </c>
      <c r="C118" s="247" t="str">
        <f t="shared" si="1"/>
        <v/>
      </c>
      <c r="D118" s="248" t="s">
        <v>182</v>
      </c>
      <c r="E118" s="501">
        <v>2</v>
      </c>
      <c r="F118" s="248" t="s">
        <v>182</v>
      </c>
      <c r="G118" s="248" t="s">
        <v>182</v>
      </c>
      <c r="H118" s="248" t="s">
        <v>287</v>
      </c>
      <c r="I118" s="248" t="s">
        <v>457</v>
      </c>
      <c r="J118" s="248" t="s">
        <v>3556</v>
      </c>
      <c r="K118" s="248" t="s">
        <v>1667</v>
      </c>
      <c r="L118" s="248">
        <v>25372425</v>
      </c>
      <c r="M118" s="248">
        <v>25372425</v>
      </c>
      <c r="N118" s="248" t="s">
        <v>3605</v>
      </c>
      <c r="O118" s="248" t="s">
        <v>2044</v>
      </c>
      <c r="P118" s="248">
        <v>750</v>
      </c>
      <c r="Q118" s="248">
        <v>153</v>
      </c>
      <c r="R118" s="248">
        <v>179</v>
      </c>
      <c r="S118" s="248">
        <v>151</v>
      </c>
      <c r="T118" s="248">
        <v>134</v>
      </c>
      <c r="U118" s="248">
        <v>133</v>
      </c>
      <c r="V118" s="248">
        <v>0</v>
      </c>
      <c r="W118" s="248">
        <v>24</v>
      </c>
      <c r="X118" s="248">
        <v>5</v>
      </c>
      <c r="Y118" s="248">
        <v>6</v>
      </c>
      <c r="Z118" s="248">
        <v>5</v>
      </c>
      <c r="AA118" s="248">
        <v>4</v>
      </c>
      <c r="AB118" s="248">
        <v>4</v>
      </c>
      <c r="AC118" s="248">
        <v>723</v>
      </c>
      <c r="AD118" s="7">
        <v>149</v>
      </c>
      <c r="AE118" s="7">
        <v>141</v>
      </c>
      <c r="AF118" s="7">
        <v>176</v>
      </c>
      <c r="AG118" s="7">
        <v>127</v>
      </c>
      <c r="AH118" s="7">
        <v>130</v>
      </c>
      <c r="AI118" s="7">
        <v>0</v>
      </c>
      <c r="AJ118" s="7">
        <v>24</v>
      </c>
      <c r="AK118" s="7">
        <v>5</v>
      </c>
      <c r="AL118" s="7">
        <v>5</v>
      </c>
      <c r="AM118" s="7">
        <v>6</v>
      </c>
      <c r="AN118" s="7">
        <v>4</v>
      </c>
      <c r="AO118" s="7">
        <v>4</v>
      </c>
      <c r="AP118" s="7">
        <v>0</v>
      </c>
      <c r="AQ118" s="7">
        <v>723</v>
      </c>
      <c r="AR118" s="7">
        <v>175</v>
      </c>
      <c r="AS118" s="7">
        <v>135</v>
      </c>
      <c r="AT118" s="7">
        <v>132</v>
      </c>
      <c r="AU118" s="7">
        <v>159</v>
      </c>
      <c r="AV118" s="7">
        <v>122</v>
      </c>
      <c r="AW118" s="7">
        <v>24</v>
      </c>
      <c r="AX118" s="7">
        <v>6</v>
      </c>
      <c r="AY118" s="7">
        <v>5</v>
      </c>
      <c r="AZ118" s="7">
        <v>5</v>
      </c>
      <c r="BA118" s="7">
        <v>4</v>
      </c>
      <c r="BB118" s="7">
        <v>4</v>
      </c>
      <c r="BC118" s="510">
        <v>709</v>
      </c>
      <c r="BD118" s="510">
        <v>160</v>
      </c>
      <c r="BE118" s="510">
        <v>157</v>
      </c>
      <c r="BF118" s="510">
        <v>125</v>
      </c>
      <c r="BG118" s="510">
        <v>114</v>
      </c>
      <c r="BH118" s="510">
        <v>153</v>
      </c>
      <c r="BI118" s="510">
        <v>0</v>
      </c>
      <c r="BJ118" s="510">
        <v>24</v>
      </c>
      <c r="BK118" s="510">
        <v>5</v>
      </c>
      <c r="BL118" s="510">
        <v>6</v>
      </c>
      <c r="BM118" s="510">
        <v>4</v>
      </c>
      <c r="BN118" s="510">
        <v>4</v>
      </c>
      <c r="BO118" s="510">
        <v>5</v>
      </c>
      <c r="BP118" s="510">
        <v>0</v>
      </c>
    </row>
    <row r="119" spans="1:68">
      <c r="A119" s="247">
        <v>4067</v>
      </c>
      <c r="B119" s="248" t="s">
        <v>2618</v>
      </c>
      <c r="C119" s="247" t="str">
        <f t="shared" si="1"/>
        <v/>
      </c>
      <c r="D119" s="248" t="s">
        <v>182</v>
      </c>
      <c r="E119" s="501">
        <v>4</v>
      </c>
      <c r="F119" s="248" t="s">
        <v>182</v>
      </c>
      <c r="G119" s="248" t="s">
        <v>307</v>
      </c>
      <c r="H119" s="248" t="s">
        <v>170</v>
      </c>
      <c r="I119" s="248" t="s">
        <v>158</v>
      </c>
      <c r="J119" s="248" t="s">
        <v>3555</v>
      </c>
      <c r="K119" s="248" t="s">
        <v>1667</v>
      </c>
      <c r="L119" s="248">
        <v>25513934</v>
      </c>
      <c r="M119" s="248"/>
      <c r="N119" s="248" t="s">
        <v>3431</v>
      </c>
      <c r="O119" s="248" t="s">
        <v>2045</v>
      </c>
      <c r="P119" s="248">
        <v>991</v>
      </c>
      <c r="Q119" s="248">
        <v>268</v>
      </c>
      <c r="R119" s="248">
        <v>221</v>
      </c>
      <c r="S119" s="248">
        <v>227</v>
      </c>
      <c r="T119" s="248">
        <v>138</v>
      </c>
      <c r="U119" s="248">
        <v>137</v>
      </c>
      <c r="V119" s="248">
        <v>0</v>
      </c>
      <c r="W119" s="248">
        <v>36</v>
      </c>
      <c r="X119" s="248">
        <v>10</v>
      </c>
      <c r="Y119" s="248">
        <v>8</v>
      </c>
      <c r="Z119" s="248">
        <v>8</v>
      </c>
      <c r="AA119" s="248">
        <v>5</v>
      </c>
      <c r="AB119" s="248">
        <v>5</v>
      </c>
      <c r="AC119" s="248">
        <v>1041</v>
      </c>
      <c r="AD119" s="7">
        <v>275</v>
      </c>
      <c r="AE119" s="7">
        <v>259</v>
      </c>
      <c r="AF119" s="7">
        <v>216</v>
      </c>
      <c r="AG119" s="7">
        <v>152</v>
      </c>
      <c r="AH119" s="7">
        <v>139</v>
      </c>
      <c r="AI119" s="7">
        <v>0</v>
      </c>
      <c r="AJ119" s="7">
        <v>36</v>
      </c>
      <c r="AK119" s="7">
        <v>9</v>
      </c>
      <c r="AL119" s="7">
        <v>9</v>
      </c>
      <c r="AM119" s="7">
        <v>8</v>
      </c>
      <c r="AN119" s="7">
        <v>5</v>
      </c>
      <c r="AO119" s="7">
        <v>5</v>
      </c>
      <c r="AP119" s="7">
        <v>0</v>
      </c>
      <c r="AQ119" s="7">
        <v>1007</v>
      </c>
      <c r="AR119" s="7">
        <v>247</v>
      </c>
      <c r="AS119" s="7">
        <v>260</v>
      </c>
      <c r="AT119" s="7">
        <v>239</v>
      </c>
      <c r="AU119" s="7">
        <v>139</v>
      </c>
      <c r="AV119" s="7">
        <v>122</v>
      </c>
      <c r="AW119" s="7">
        <v>35</v>
      </c>
      <c r="AX119" s="7">
        <v>9</v>
      </c>
      <c r="AY119" s="7">
        <v>9</v>
      </c>
      <c r="AZ119" s="7">
        <v>8</v>
      </c>
      <c r="BA119" s="7">
        <v>5</v>
      </c>
      <c r="BB119" s="7">
        <v>4</v>
      </c>
      <c r="BC119" s="510">
        <v>1018</v>
      </c>
      <c r="BD119" s="510">
        <v>269</v>
      </c>
      <c r="BE119" s="510">
        <v>226</v>
      </c>
      <c r="BF119" s="510">
        <v>236</v>
      </c>
      <c r="BG119" s="510">
        <v>177</v>
      </c>
      <c r="BH119" s="510">
        <v>110</v>
      </c>
      <c r="BI119" s="510">
        <v>0</v>
      </c>
      <c r="BJ119" s="510">
        <v>35</v>
      </c>
      <c r="BK119" s="510">
        <v>9</v>
      </c>
      <c r="BL119" s="510">
        <v>8</v>
      </c>
      <c r="BM119" s="510">
        <v>8</v>
      </c>
      <c r="BN119" s="510">
        <v>6</v>
      </c>
      <c r="BO119" s="510">
        <v>4</v>
      </c>
      <c r="BP119" s="510">
        <v>0</v>
      </c>
    </row>
    <row r="120" spans="1:68">
      <c r="A120" s="247">
        <v>4068</v>
      </c>
      <c r="B120" s="248" t="s">
        <v>667</v>
      </c>
      <c r="C120" s="247" t="str">
        <f t="shared" si="1"/>
        <v/>
      </c>
      <c r="D120" s="248" t="s">
        <v>146</v>
      </c>
      <c r="E120" s="501">
        <v>3</v>
      </c>
      <c r="F120" s="248" t="s">
        <v>86</v>
      </c>
      <c r="G120" s="248" t="s">
        <v>216</v>
      </c>
      <c r="H120" s="248" t="s">
        <v>609</v>
      </c>
      <c r="I120" s="248" t="s">
        <v>609</v>
      </c>
      <c r="J120" s="248" t="s">
        <v>3555</v>
      </c>
      <c r="K120" s="248" t="s">
        <v>1667</v>
      </c>
      <c r="L120" s="248">
        <v>25466955</v>
      </c>
      <c r="M120" s="248">
        <v>25466955</v>
      </c>
      <c r="N120" s="248" t="s">
        <v>3432</v>
      </c>
      <c r="O120" s="248" t="s">
        <v>3268</v>
      </c>
      <c r="P120" s="248">
        <v>126</v>
      </c>
      <c r="Q120" s="248">
        <v>25</v>
      </c>
      <c r="R120" s="248">
        <v>31</v>
      </c>
      <c r="S120" s="248">
        <v>19</v>
      </c>
      <c r="T120" s="248">
        <v>23</v>
      </c>
      <c r="U120" s="248">
        <v>28</v>
      </c>
      <c r="V120" s="248">
        <v>0</v>
      </c>
      <c r="W120" s="248">
        <v>6</v>
      </c>
      <c r="X120" s="248">
        <v>1</v>
      </c>
      <c r="Y120" s="248">
        <v>2</v>
      </c>
      <c r="Z120" s="248">
        <v>1</v>
      </c>
      <c r="AA120" s="248">
        <v>1</v>
      </c>
      <c r="AB120" s="248">
        <v>1</v>
      </c>
      <c r="AC120" s="248">
        <v>114</v>
      </c>
      <c r="AD120" s="7">
        <v>20</v>
      </c>
      <c r="AE120" s="7">
        <v>21</v>
      </c>
      <c r="AF120" s="7">
        <v>32</v>
      </c>
      <c r="AG120" s="7">
        <v>20</v>
      </c>
      <c r="AH120" s="7">
        <v>21</v>
      </c>
      <c r="AI120" s="7">
        <v>0</v>
      </c>
      <c r="AJ120" s="7">
        <v>6</v>
      </c>
      <c r="AK120" s="7">
        <v>1</v>
      </c>
      <c r="AL120" s="7">
        <v>1</v>
      </c>
      <c r="AM120" s="7">
        <v>2</v>
      </c>
      <c r="AN120" s="7">
        <v>1</v>
      </c>
      <c r="AO120" s="7">
        <v>1</v>
      </c>
      <c r="AP120" s="7">
        <v>0</v>
      </c>
      <c r="AQ120" s="7">
        <v>135</v>
      </c>
      <c r="AR120" s="7">
        <v>38</v>
      </c>
      <c r="AS120" s="7">
        <v>21</v>
      </c>
      <c r="AT120" s="7">
        <v>23</v>
      </c>
      <c r="AU120" s="7">
        <v>32</v>
      </c>
      <c r="AV120" s="7">
        <v>21</v>
      </c>
      <c r="AW120" s="7">
        <v>6</v>
      </c>
      <c r="AX120" s="7">
        <v>2</v>
      </c>
      <c r="AY120" s="7">
        <v>1</v>
      </c>
      <c r="AZ120" s="7">
        <v>1</v>
      </c>
      <c r="BA120" s="7">
        <v>1</v>
      </c>
      <c r="BB120" s="7">
        <v>1</v>
      </c>
      <c r="BC120" s="510">
        <v>137</v>
      </c>
      <c r="BD120" s="510">
        <v>28</v>
      </c>
      <c r="BE120" s="510">
        <v>36</v>
      </c>
      <c r="BF120" s="510">
        <v>19</v>
      </c>
      <c r="BG120" s="510">
        <v>21</v>
      </c>
      <c r="BH120" s="510">
        <v>33</v>
      </c>
      <c r="BI120" s="510">
        <v>0</v>
      </c>
      <c r="BJ120" s="510">
        <v>6</v>
      </c>
      <c r="BK120" s="510">
        <v>1</v>
      </c>
      <c r="BL120" s="510">
        <v>2</v>
      </c>
      <c r="BM120" s="510">
        <v>1</v>
      </c>
      <c r="BN120" s="510">
        <v>1</v>
      </c>
      <c r="BO120" s="510">
        <v>1</v>
      </c>
      <c r="BP120" s="510">
        <v>0</v>
      </c>
    </row>
    <row r="121" spans="1:68">
      <c r="A121" s="247">
        <v>4069</v>
      </c>
      <c r="B121" s="248" t="s">
        <v>1516</v>
      </c>
      <c r="C121" s="247" t="str">
        <f t="shared" si="1"/>
        <v/>
      </c>
      <c r="D121" s="248" t="s">
        <v>300</v>
      </c>
      <c r="E121" s="501">
        <v>2</v>
      </c>
      <c r="F121" s="248" t="s">
        <v>182</v>
      </c>
      <c r="G121" s="248" t="s">
        <v>300</v>
      </c>
      <c r="H121" s="248" t="s">
        <v>300</v>
      </c>
      <c r="I121" s="248" t="s">
        <v>302</v>
      </c>
      <c r="J121" s="248" t="s">
        <v>3555</v>
      </c>
      <c r="K121" s="248" t="s">
        <v>1667</v>
      </c>
      <c r="L121" s="248">
        <v>25560025</v>
      </c>
      <c r="M121" s="248">
        <v>25560207</v>
      </c>
      <c r="N121" s="248" t="s">
        <v>3606</v>
      </c>
      <c r="O121" s="248" t="s">
        <v>3269</v>
      </c>
      <c r="P121" s="248">
        <v>1417</v>
      </c>
      <c r="Q121" s="248">
        <v>336</v>
      </c>
      <c r="R121" s="248">
        <v>287</v>
      </c>
      <c r="S121" s="248">
        <v>272</v>
      </c>
      <c r="T121" s="248">
        <v>288</v>
      </c>
      <c r="U121" s="248">
        <v>211</v>
      </c>
      <c r="V121" s="248">
        <v>23</v>
      </c>
      <c r="W121" s="248">
        <v>54</v>
      </c>
      <c r="X121" s="248">
        <v>12</v>
      </c>
      <c r="Y121" s="248">
        <v>10</v>
      </c>
      <c r="Z121" s="248">
        <v>10</v>
      </c>
      <c r="AA121" s="248">
        <v>10</v>
      </c>
      <c r="AB121" s="248">
        <v>10</v>
      </c>
      <c r="AC121" s="248">
        <v>1524</v>
      </c>
      <c r="AD121" s="7">
        <v>327</v>
      </c>
      <c r="AE121" s="7">
        <v>337</v>
      </c>
      <c r="AF121" s="7">
        <v>262</v>
      </c>
      <c r="AG121" s="7">
        <v>281</v>
      </c>
      <c r="AH121" s="7">
        <v>294</v>
      </c>
      <c r="AI121" s="7">
        <v>23</v>
      </c>
      <c r="AJ121" s="7">
        <v>54</v>
      </c>
      <c r="AK121" s="7">
        <v>12</v>
      </c>
      <c r="AL121" s="7">
        <v>10</v>
      </c>
      <c r="AM121" s="7">
        <v>10</v>
      </c>
      <c r="AN121" s="7">
        <v>9</v>
      </c>
      <c r="AO121" s="7">
        <v>11</v>
      </c>
      <c r="AP121" s="7">
        <v>2</v>
      </c>
      <c r="AQ121" s="7">
        <v>1467</v>
      </c>
      <c r="AR121" s="7">
        <v>309</v>
      </c>
      <c r="AS121" s="7">
        <v>310</v>
      </c>
      <c r="AT121" s="7">
        <v>317</v>
      </c>
      <c r="AU121" s="7">
        <v>270</v>
      </c>
      <c r="AV121" s="7">
        <v>261</v>
      </c>
      <c r="AW121" s="7">
        <v>52</v>
      </c>
      <c r="AX121" s="7">
        <v>12</v>
      </c>
      <c r="AY121" s="7">
        <v>10</v>
      </c>
      <c r="AZ121" s="7">
        <v>12</v>
      </c>
      <c r="BA121" s="7">
        <v>9</v>
      </c>
      <c r="BB121" s="7">
        <v>9</v>
      </c>
      <c r="BC121" s="510">
        <v>1532</v>
      </c>
      <c r="BD121" s="510">
        <v>373</v>
      </c>
      <c r="BE121" s="510">
        <v>293</v>
      </c>
      <c r="BF121" s="510">
        <v>282</v>
      </c>
      <c r="BG121" s="510">
        <v>332</v>
      </c>
      <c r="BH121" s="510">
        <v>230</v>
      </c>
      <c r="BI121" s="510">
        <v>22</v>
      </c>
      <c r="BJ121" s="510">
        <v>50</v>
      </c>
      <c r="BK121" s="510">
        <v>12</v>
      </c>
      <c r="BL121" s="510">
        <v>10</v>
      </c>
      <c r="BM121" s="510">
        <v>10</v>
      </c>
      <c r="BN121" s="510">
        <v>10</v>
      </c>
      <c r="BO121" s="510">
        <v>8</v>
      </c>
      <c r="BP121" s="510">
        <v>0</v>
      </c>
    </row>
    <row r="122" spans="1:68">
      <c r="A122" s="247">
        <v>4070</v>
      </c>
      <c r="B122" s="248" t="s">
        <v>2724</v>
      </c>
      <c r="C122" s="247" t="str">
        <f t="shared" si="1"/>
        <v/>
      </c>
      <c r="D122" s="248" t="s">
        <v>300</v>
      </c>
      <c r="E122" s="501">
        <v>1</v>
      </c>
      <c r="F122" s="248" t="s">
        <v>182</v>
      </c>
      <c r="G122" s="248" t="s">
        <v>159</v>
      </c>
      <c r="H122" s="248" t="s">
        <v>301</v>
      </c>
      <c r="I122" s="248" t="s">
        <v>301</v>
      </c>
      <c r="J122" s="248" t="s">
        <v>3555</v>
      </c>
      <c r="K122" s="248" t="s">
        <v>1667</v>
      </c>
      <c r="L122" s="248">
        <v>25322274</v>
      </c>
      <c r="M122" s="248">
        <v>25323000</v>
      </c>
      <c r="N122" s="248" t="s">
        <v>1694</v>
      </c>
      <c r="O122" s="248" t="s">
        <v>3270</v>
      </c>
      <c r="P122" s="248">
        <v>497</v>
      </c>
      <c r="Q122" s="248">
        <v>115</v>
      </c>
      <c r="R122" s="248">
        <v>98</v>
      </c>
      <c r="S122" s="248">
        <v>91</v>
      </c>
      <c r="T122" s="248">
        <v>96</v>
      </c>
      <c r="U122" s="248">
        <v>97</v>
      </c>
      <c r="V122" s="248">
        <v>0</v>
      </c>
      <c r="W122" s="248">
        <v>20</v>
      </c>
      <c r="X122" s="248">
        <v>4</v>
      </c>
      <c r="Y122" s="248">
        <v>4</v>
      </c>
      <c r="Z122" s="248">
        <v>4</v>
      </c>
      <c r="AA122" s="248">
        <v>4</v>
      </c>
      <c r="AB122" s="248">
        <v>4</v>
      </c>
      <c r="AC122" s="248">
        <v>487</v>
      </c>
      <c r="AD122" s="7">
        <v>92</v>
      </c>
      <c r="AE122" s="7">
        <v>117</v>
      </c>
      <c r="AF122" s="7">
        <v>95</v>
      </c>
      <c r="AG122" s="7">
        <v>89</v>
      </c>
      <c r="AH122" s="7">
        <v>94</v>
      </c>
      <c r="AI122" s="7">
        <v>0</v>
      </c>
      <c r="AJ122" s="7">
        <v>20</v>
      </c>
      <c r="AK122" s="7">
        <v>3</v>
      </c>
      <c r="AL122" s="7">
        <v>5</v>
      </c>
      <c r="AM122" s="7">
        <v>4</v>
      </c>
      <c r="AN122" s="7">
        <v>4</v>
      </c>
      <c r="AO122" s="7">
        <v>4</v>
      </c>
      <c r="AP122" s="7">
        <v>0</v>
      </c>
      <c r="AQ122" s="7">
        <v>499</v>
      </c>
      <c r="AR122" s="7">
        <v>120</v>
      </c>
      <c r="AS122" s="7">
        <v>95</v>
      </c>
      <c r="AT122" s="7">
        <v>111</v>
      </c>
      <c r="AU122" s="7">
        <v>93</v>
      </c>
      <c r="AV122" s="7">
        <v>80</v>
      </c>
      <c r="AW122" s="7">
        <v>20</v>
      </c>
      <c r="AX122" s="7">
        <v>4</v>
      </c>
      <c r="AY122" s="7">
        <v>3</v>
      </c>
      <c r="AZ122" s="7">
        <v>5</v>
      </c>
      <c r="BA122" s="7">
        <v>4</v>
      </c>
      <c r="BB122" s="7">
        <v>4</v>
      </c>
      <c r="BC122" s="510">
        <v>529</v>
      </c>
      <c r="BD122" s="510">
        <v>111</v>
      </c>
      <c r="BE122" s="510">
        <v>117</v>
      </c>
      <c r="BF122" s="510">
        <v>93</v>
      </c>
      <c r="BG122" s="510">
        <v>118</v>
      </c>
      <c r="BH122" s="510">
        <v>90</v>
      </c>
      <c r="BI122" s="510">
        <v>0</v>
      </c>
      <c r="BJ122" s="510">
        <v>20</v>
      </c>
      <c r="BK122" s="510">
        <v>4</v>
      </c>
      <c r="BL122" s="510">
        <v>4</v>
      </c>
      <c r="BM122" s="510">
        <v>4</v>
      </c>
      <c r="BN122" s="510">
        <v>4</v>
      </c>
      <c r="BO122" s="510">
        <v>4</v>
      </c>
      <c r="BP122" s="510">
        <v>0</v>
      </c>
    </row>
    <row r="123" spans="1:68">
      <c r="A123" s="247">
        <v>4071</v>
      </c>
      <c r="B123" s="248" t="s">
        <v>2725</v>
      </c>
      <c r="C123" s="247" t="str">
        <f t="shared" si="1"/>
        <v/>
      </c>
      <c r="D123" s="248" t="s">
        <v>300</v>
      </c>
      <c r="E123" s="501">
        <v>1</v>
      </c>
      <c r="F123" s="248" t="s">
        <v>182</v>
      </c>
      <c r="G123" s="248" t="s">
        <v>159</v>
      </c>
      <c r="H123" s="248" t="s">
        <v>473</v>
      </c>
      <c r="I123" s="248" t="s">
        <v>2046</v>
      </c>
      <c r="J123" s="248" t="s">
        <v>3555</v>
      </c>
      <c r="K123" s="248" t="s">
        <v>1667</v>
      </c>
      <c r="L123" s="248">
        <v>25350309</v>
      </c>
      <c r="M123" s="248">
        <v>89759853</v>
      </c>
      <c r="N123" s="248" t="s">
        <v>1693</v>
      </c>
      <c r="O123" s="248" t="s">
        <v>2047</v>
      </c>
      <c r="P123" s="248">
        <v>358</v>
      </c>
      <c r="Q123" s="248">
        <v>72</v>
      </c>
      <c r="R123" s="248">
        <v>70</v>
      </c>
      <c r="S123" s="248">
        <v>90</v>
      </c>
      <c r="T123" s="248">
        <v>77</v>
      </c>
      <c r="U123" s="248">
        <v>49</v>
      </c>
      <c r="V123" s="248">
        <v>0</v>
      </c>
      <c r="W123" s="248">
        <v>14</v>
      </c>
      <c r="X123" s="248">
        <v>3</v>
      </c>
      <c r="Y123" s="248">
        <v>3</v>
      </c>
      <c r="Z123" s="248">
        <v>3</v>
      </c>
      <c r="AA123" s="248">
        <v>3</v>
      </c>
      <c r="AB123" s="248">
        <v>2</v>
      </c>
      <c r="AC123" s="248">
        <v>389</v>
      </c>
      <c r="AD123" s="7">
        <v>88</v>
      </c>
      <c r="AE123" s="7">
        <v>72</v>
      </c>
      <c r="AF123" s="7">
        <v>67</v>
      </c>
      <c r="AG123" s="7">
        <v>86</v>
      </c>
      <c r="AH123" s="7">
        <v>76</v>
      </c>
      <c r="AI123" s="7">
        <v>0</v>
      </c>
      <c r="AJ123" s="7">
        <v>15</v>
      </c>
      <c r="AK123" s="7">
        <v>3</v>
      </c>
      <c r="AL123" s="7">
        <v>3</v>
      </c>
      <c r="AM123" s="7">
        <v>3</v>
      </c>
      <c r="AN123" s="7">
        <v>3</v>
      </c>
      <c r="AO123" s="7">
        <v>3</v>
      </c>
      <c r="AP123" s="7">
        <v>0</v>
      </c>
      <c r="AQ123" s="7">
        <v>381</v>
      </c>
      <c r="AR123" s="7">
        <v>77</v>
      </c>
      <c r="AS123" s="7">
        <v>82</v>
      </c>
      <c r="AT123" s="7">
        <v>74</v>
      </c>
      <c r="AU123" s="7">
        <v>65</v>
      </c>
      <c r="AV123" s="7">
        <v>83</v>
      </c>
      <c r="AW123" s="7">
        <v>15</v>
      </c>
      <c r="AX123" s="7">
        <v>3</v>
      </c>
      <c r="AY123" s="7">
        <v>3</v>
      </c>
      <c r="AZ123" s="7">
        <v>3</v>
      </c>
      <c r="BA123" s="7">
        <v>3</v>
      </c>
      <c r="BB123" s="7">
        <v>3</v>
      </c>
      <c r="BC123" s="510">
        <v>365</v>
      </c>
      <c r="BD123" s="510">
        <v>74</v>
      </c>
      <c r="BE123" s="510">
        <v>85</v>
      </c>
      <c r="BF123" s="510">
        <v>75</v>
      </c>
      <c r="BG123" s="510">
        <v>71</v>
      </c>
      <c r="BH123" s="510">
        <v>60</v>
      </c>
      <c r="BI123" s="510">
        <v>0</v>
      </c>
      <c r="BJ123" s="510">
        <v>14</v>
      </c>
      <c r="BK123" s="510">
        <v>3</v>
      </c>
      <c r="BL123" s="510">
        <v>3</v>
      </c>
      <c r="BM123" s="510">
        <v>3</v>
      </c>
      <c r="BN123" s="510">
        <v>3</v>
      </c>
      <c r="BO123" s="510">
        <v>2</v>
      </c>
      <c r="BP123" s="510">
        <v>0</v>
      </c>
    </row>
    <row r="124" spans="1:68">
      <c r="A124" s="247">
        <v>4072</v>
      </c>
      <c r="B124" s="248" t="s">
        <v>2726</v>
      </c>
      <c r="C124" s="247" t="str">
        <f t="shared" si="1"/>
        <v/>
      </c>
      <c r="D124" s="412" t="s">
        <v>300</v>
      </c>
      <c r="E124" s="453">
        <v>8</v>
      </c>
      <c r="F124" s="412" t="s">
        <v>182</v>
      </c>
      <c r="G124" s="412" t="s">
        <v>300</v>
      </c>
      <c r="H124" s="412" t="s">
        <v>523</v>
      </c>
      <c r="I124" s="412" t="s">
        <v>523</v>
      </c>
      <c r="J124" s="248" t="s">
        <v>3555</v>
      </c>
      <c r="K124" s="248" t="s">
        <v>1667</v>
      </c>
      <c r="L124" s="412">
        <v>25591222</v>
      </c>
      <c r="M124" s="412"/>
      <c r="N124" s="412" t="s">
        <v>3607</v>
      </c>
      <c r="O124" s="248" t="s">
        <v>2048</v>
      </c>
      <c r="P124" s="412">
        <v>343</v>
      </c>
      <c r="Q124" s="412">
        <v>82</v>
      </c>
      <c r="R124" s="412">
        <v>75</v>
      </c>
      <c r="S124" s="412">
        <v>72</v>
      </c>
      <c r="T124" s="412">
        <v>60</v>
      </c>
      <c r="U124" s="412">
        <v>54</v>
      </c>
      <c r="V124" s="412">
        <v>0</v>
      </c>
      <c r="W124" s="412">
        <v>14</v>
      </c>
      <c r="X124" s="248">
        <v>3</v>
      </c>
      <c r="Y124" s="412">
        <v>3</v>
      </c>
      <c r="Z124" s="412">
        <v>3</v>
      </c>
      <c r="AA124" s="412">
        <v>3</v>
      </c>
      <c r="AB124" s="412">
        <v>2</v>
      </c>
      <c r="AC124" s="412">
        <v>365</v>
      </c>
      <c r="AD124" s="7">
        <v>76</v>
      </c>
      <c r="AE124" s="7">
        <v>89</v>
      </c>
      <c r="AF124" s="7">
        <v>78</v>
      </c>
      <c r="AG124" s="7">
        <v>68</v>
      </c>
      <c r="AH124" s="7">
        <v>54</v>
      </c>
      <c r="AI124" s="7">
        <v>0</v>
      </c>
      <c r="AJ124" s="7">
        <v>14</v>
      </c>
      <c r="AK124" s="7">
        <v>3</v>
      </c>
      <c r="AL124" s="7">
        <v>3</v>
      </c>
      <c r="AM124" s="7">
        <v>3</v>
      </c>
      <c r="AN124" s="7">
        <v>3</v>
      </c>
      <c r="AO124" s="7">
        <v>2</v>
      </c>
      <c r="AP124" s="7">
        <v>0</v>
      </c>
      <c r="AQ124" s="7">
        <v>376</v>
      </c>
      <c r="AR124" s="7">
        <v>82</v>
      </c>
      <c r="AS124" s="7">
        <v>75</v>
      </c>
      <c r="AT124" s="7">
        <v>80</v>
      </c>
      <c r="AU124" s="7">
        <v>76</v>
      </c>
      <c r="AV124" s="7">
        <v>63</v>
      </c>
      <c r="AW124" s="7">
        <v>14</v>
      </c>
      <c r="AX124" s="7">
        <v>3</v>
      </c>
      <c r="AY124" s="7">
        <v>3</v>
      </c>
      <c r="AZ124" s="7">
        <v>3</v>
      </c>
      <c r="BA124" s="7">
        <v>3</v>
      </c>
      <c r="BB124" s="7">
        <v>2</v>
      </c>
      <c r="BC124" s="510">
        <v>368</v>
      </c>
      <c r="BD124" s="510">
        <v>86</v>
      </c>
      <c r="BE124" s="510">
        <v>79</v>
      </c>
      <c r="BF124" s="510">
        <v>72</v>
      </c>
      <c r="BG124" s="510">
        <v>76</v>
      </c>
      <c r="BH124" s="510">
        <v>55</v>
      </c>
      <c r="BI124" s="510">
        <v>0</v>
      </c>
      <c r="BJ124" s="510">
        <v>14</v>
      </c>
      <c r="BK124" s="510">
        <v>3</v>
      </c>
      <c r="BL124" s="510">
        <v>3</v>
      </c>
      <c r="BM124" s="510">
        <v>3</v>
      </c>
      <c r="BN124" s="510">
        <v>3</v>
      </c>
      <c r="BO124" s="510">
        <v>2</v>
      </c>
      <c r="BP124" s="510">
        <v>0</v>
      </c>
    </row>
    <row r="125" spans="1:68">
      <c r="A125" s="247">
        <v>4073</v>
      </c>
      <c r="B125" s="248" t="s">
        <v>2727</v>
      </c>
      <c r="C125" s="247" t="str">
        <f t="shared" si="1"/>
        <v/>
      </c>
      <c r="D125" s="248" t="s">
        <v>300</v>
      </c>
      <c r="E125" s="501">
        <v>2</v>
      </c>
      <c r="F125" s="248" t="s">
        <v>182</v>
      </c>
      <c r="G125" s="248" t="s">
        <v>300</v>
      </c>
      <c r="H125" s="248" t="s">
        <v>300</v>
      </c>
      <c r="I125" s="248" t="s">
        <v>2049</v>
      </c>
      <c r="J125" s="248" t="s">
        <v>3555</v>
      </c>
      <c r="K125" s="248" t="s">
        <v>1667</v>
      </c>
      <c r="L125" s="248">
        <v>25570526</v>
      </c>
      <c r="M125" s="248"/>
      <c r="N125" s="248" t="s">
        <v>1052</v>
      </c>
      <c r="O125" s="248" t="s">
        <v>3271</v>
      </c>
      <c r="P125" s="248">
        <v>245</v>
      </c>
      <c r="Q125" s="248">
        <v>50</v>
      </c>
      <c r="R125" s="248">
        <v>51</v>
      </c>
      <c r="S125" s="248">
        <v>48</v>
      </c>
      <c r="T125" s="248">
        <v>48</v>
      </c>
      <c r="U125" s="248">
        <v>48</v>
      </c>
      <c r="V125" s="248">
        <v>0</v>
      </c>
      <c r="W125" s="248">
        <v>10</v>
      </c>
      <c r="X125" s="248">
        <v>2</v>
      </c>
      <c r="Y125" s="248">
        <v>2</v>
      </c>
      <c r="Z125" s="248">
        <v>2</v>
      </c>
      <c r="AA125" s="248">
        <v>2</v>
      </c>
      <c r="AB125" s="248">
        <v>2</v>
      </c>
      <c r="AC125" s="248">
        <v>244</v>
      </c>
      <c r="AD125" s="7">
        <v>50</v>
      </c>
      <c r="AE125" s="7">
        <v>50</v>
      </c>
      <c r="AF125" s="7">
        <v>50</v>
      </c>
      <c r="AG125" s="7">
        <v>47</v>
      </c>
      <c r="AH125" s="7">
        <v>47</v>
      </c>
      <c r="AI125" s="7">
        <v>0</v>
      </c>
      <c r="AJ125" s="7">
        <v>10</v>
      </c>
      <c r="AK125" s="7">
        <v>2</v>
      </c>
      <c r="AL125" s="7">
        <v>2</v>
      </c>
      <c r="AM125" s="7">
        <v>2</v>
      </c>
      <c r="AN125" s="7">
        <v>2</v>
      </c>
      <c r="AO125" s="7">
        <v>2</v>
      </c>
      <c r="AP125" s="7">
        <v>0</v>
      </c>
      <c r="AQ125" s="7">
        <v>249</v>
      </c>
      <c r="AR125" s="7">
        <v>50</v>
      </c>
      <c r="AS125" s="7">
        <v>50</v>
      </c>
      <c r="AT125" s="7">
        <v>50</v>
      </c>
      <c r="AU125" s="7">
        <v>49</v>
      </c>
      <c r="AV125" s="7">
        <v>50</v>
      </c>
      <c r="AW125" s="7">
        <v>10</v>
      </c>
      <c r="AX125" s="7">
        <v>2</v>
      </c>
      <c r="AY125" s="7">
        <v>2</v>
      </c>
      <c r="AZ125" s="7">
        <v>2</v>
      </c>
      <c r="BA125" s="7">
        <v>2</v>
      </c>
      <c r="BB125" s="7">
        <v>2</v>
      </c>
      <c r="BC125" s="510">
        <v>251</v>
      </c>
      <c r="BD125" s="510">
        <v>50</v>
      </c>
      <c r="BE125" s="510">
        <v>50</v>
      </c>
      <c r="BF125" s="510">
        <v>50</v>
      </c>
      <c r="BG125" s="510">
        <v>52</v>
      </c>
      <c r="BH125" s="510">
        <v>49</v>
      </c>
      <c r="BI125" s="510">
        <v>0</v>
      </c>
      <c r="BJ125" s="510">
        <v>10</v>
      </c>
      <c r="BK125" s="510">
        <v>2</v>
      </c>
      <c r="BL125" s="510">
        <v>2</v>
      </c>
      <c r="BM125" s="510">
        <v>2</v>
      </c>
      <c r="BN125" s="510">
        <v>2</v>
      </c>
      <c r="BO125" s="510">
        <v>2</v>
      </c>
      <c r="BP125" s="510">
        <v>0</v>
      </c>
    </row>
    <row r="126" spans="1:68">
      <c r="A126" s="247">
        <v>4074</v>
      </c>
      <c r="B126" s="248" t="s">
        <v>2728</v>
      </c>
      <c r="C126" s="247" t="str">
        <f t="shared" si="1"/>
        <v/>
      </c>
      <c r="D126" s="248" t="s">
        <v>300</v>
      </c>
      <c r="E126" s="501">
        <v>3</v>
      </c>
      <c r="F126" s="248" t="s">
        <v>182</v>
      </c>
      <c r="G126" s="248" t="s">
        <v>300</v>
      </c>
      <c r="H126" s="248" t="s">
        <v>575</v>
      </c>
      <c r="I126" s="248" t="s">
        <v>575</v>
      </c>
      <c r="J126" s="248" t="s">
        <v>3555</v>
      </c>
      <c r="K126" s="248" t="s">
        <v>1667</v>
      </c>
      <c r="L126" s="248">
        <v>25541638</v>
      </c>
      <c r="M126" s="248">
        <v>25541243</v>
      </c>
      <c r="N126" s="248" t="s">
        <v>1695</v>
      </c>
      <c r="O126" s="248" t="s">
        <v>2050</v>
      </c>
      <c r="P126" s="248">
        <v>409</v>
      </c>
      <c r="Q126" s="248">
        <v>105</v>
      </c>
      <c r="R126" s="248">
        <v>85</v>
      </c>
      <c r="S126" s="248">
        <v>90</v>
      </c>
      <c r="T126" s="248">
        <v>60</v>
      </c>
      <c r="U126" s="248">
        <v>69</v>
      </c>
      <c r="V126" s="248">
        <v>0</v>
      </c>
      <c r="W126" s="248">
        <v>14</v>
      </c>
      <c r="X126" s="248">
        <v>4</v>
      </c>
      <c r="Y126" s="248">
        <v>3</v>
      </c>
      <c r="Z126" s="248">
        <v>3</v>
      </c>
      <c r="AA126" s="248">
        <v>2</v>
      </c>
      <c r="AB126" s="248">
        <v>2</v>
      </c>
      <c r="AC126" s="248">
        <v>411</v>
      </c>
      <c r="AD126" s="7">
        <v>88</v>
      </c>
      <c r="AE126" s="7">
        <v>100</v>
      </c>
      <c r="AF126" s="7">
        <v>78</v>
      </c>
      <c r="AG126" s="7">
        <v>83</v>
      </c>
      <c r="AH126" s="7">
        <v>62</v>
      </c>
      <c r="AI126" s="7">
        <v>0</v>
      </c>
      <c r="AJ126" s="7">
        <v>14</v>
      </c>
      <c r="AK126" s="7">
        <v>3</v>
      </c>
      <c r="AL126" s="7">
        <v>3</v>
      </c>
      <c r="AM126" s="7">
        <v>3</v>
      </c>
      <c r="AN126" s="7">
        <v>3</v>
      </c>
      <c r="AO126" s="7">
        <v>2</v>
      </c>
      <c r="AP126" s="7">
        <v>0</v>
      </c>
      <c r="AQ126" s="7">
        <v>416</v>
      </c>
      <c r="AR126" s="7">
        <v>83</v>
      </c>
      <c r="AS126" s="7">
        <v>85</v>
      </c>
      <c r="AT126" s="7">
        <v>97</v>
      </c>
      <c r="AU126" s="7">
        <v>74</v>
      </c>
      <c r="AV126" s="7">
        <v>77</v>
      </c>
      <c r="AW126" s="7">
        <v>15</v>
      </c>
      <c r="AX126" s="7">
        <v>3</v>
      </c>
      <c r="AY126" s="7">
        <v>3</v>
      </c>
      <c r="AZ126" s="7">
        <v>3</v>
      </c>
      <c r="BA126" s="7">
        <v>3</v>
      </c>
      <c r="BB126" s="7">
        <v>3</v>
      </c>
      <c r="BC126" s="510">
        <v>411</v>
      </c>
      <c r="BD126" s="510">
        <v>83</v>
      </c>
      <c r="BE126" s="510">
        <v>85</v>
      </c>
      <c r="BF126" s="510">
        <v>74</v>
      </c>
      <c r="BG126" s="510">
        <v>96</v>
      </c>
      <c r="BH126" s="510">
        <v>73</v>
      </c>
      <c r="BI126" s="510">
        <v>0</v>
      </c>
      <c r="BJ126" s="510">
        <v>15</v>
      </c>
      <c r="BK126" s="510">
        <v>3</v>
      </c>
      <c r="BL126" s="510">
        <v>3</v>
      </c>
      <c r="BM126" s="510">
        <v>3</v>
      </c>
      <c r="BN126" s="510">
        <v>3</v>
      </c>
      <c r="BO126" s="510">
        <v>3</v>
      </c>
      <c r="BP126" s="510">
        <v>0</v>
      </c>
    </row>
    <row r="127" spans="1:68">
      <c r="A127" s="247">
        <v>4075</v>
      </c>
      <c r="B127" s="248" t="s">
        <v>2625</v>
      </c>
      <c r="C127" s="247" t="str">
        <f t="shared" si="1"/>
        <v/>
      </c>
      <c r="D127" s="248" t="s">
        <v>300</v>
      </c>
      <c r="E127" s="501">
        <v>1</v>
      </c>
      <c r="F127" s="248" t="s">
        <v>182</v>
      </c>
      <c r="G127" s="248" t="s">
        <v>159</v>
      </c>
      <c r="H127" s="248" t="s">
        <v>213</v>
      </c>
      <c r="I127" s="248" t="s">
        <v>302</v>
      </c>
      <c r="J127" s="248" t="s">
        <v>3555</v>
      </c>
      <c r="K127" s="248" t="s">
        <v>1667</v>
      </c>
      <c r="L127" s="248">
        <v>25313404</v>
      </c>
      <c r="M127" s="248">
        <v>25311412</v>
      </c>
      <c r="N127" s="248" t="s">
        <v>3608</v>
      </c>
      <c r="O127" s="248" t="s">
        <v>2051</v>
      </c>
      <c r="P127" s="248">
        <v>326</v>
      </c>
      <c r="Q127" s="248">
        <v>71</v>
      </c>
      <c r="R127" s="248">
        <v>73</v>
      </c>
      <c r="S127" s="248">
        <v>54</v>
      </c>
      <c r="T127" s="248">
        <v>49</v>
      </c>
      <c r="U127" s="248">
        <v>79</v>
      </c>
      <c r="V127" s="248">
        <v>0</v>
      </c>
      <c r="W127" s="248">
        <v>13</v>
      </c>
      <c r="X127" s="248">
        <v>3</v>
      </c>
      <c r="Y127" s="248">
        <v>3</v>
      </c>
      <c r="Z127" s="248">
        <v>2</v>
      </c>
      <c r="AA127" s="248">
        <v>2</v>
      </c>
      <c r="AB127" s="248">
        <v>3</v>
      </c>
      <c r="AC127" s="248">
        <v>323</v>
      </c>
      <c r="AD127" s="7">
        <v>90</v>
      </c>
      <c r="AE127" s="7">
        <v>68</v>
      </c>
      <c r="AF127" s="7">
        <v>69</v>
      </c>
      <c r="AG127" s="7">
        <v>50</v>
      </c>
      <c r="AH127" s="7">
        <v>46</v>
      </c>
      <c r="AI127" s="7">
        <v>0</v>
      </c>
      <c r="AJ127" s="7">
        <v>13</v>
      </c>
      <c r="AK127" s="7">
        <v>3</v>
      </c>
      <c r="AL127" s="7">
        <v>3</v>
      </c>
      <c r="AM127" s="7">
        <v>3</v>
      </c>
      <c r="AN127" s="7">
        <v>2</v>
      </c>
      <c r="AO127" s="7">
        <v>2</v>
      </c>
      <c r="AP127" s="7">
        <v>0</v>
      </c>
      <c r="AQ127" s="7">
        <v>339</v>
      </c>
      <c r="AR127" s="7">
        <v>80</v>
      </c>
      <c r="AS127" s="7">
        <v>88</v>
      </c>
      <c r="AT127" s="7">
        <v>61</v>
      </c>
      <c r="AU127" s="7">
        <v>61</v>
      </c>
      <c r="AV127" s="7">
        <v>49</v>
      </c>
      <c r="AW127" s="7">
        <v>13</v>
      </c>
      <c r="AX127" s="7">
        <v>3</v>
      </c>
      <c r="AY127" s="7">
        <v>3</v>
      </c>
      <c r="AZ127" s="7">
        <v>3</v>
      </c>
      <c r="BA127" s="7">
        <v>2</v>
      </c>
      <c r="BB127" s="7">
        <v>2</v>
      </c>
      <c r="BC127" s="510">
        <v>373</v>
      </c>
      <c r="BD127" s="510">
        <v>89</v>
      </c>
      <c r="BE127" s="510">
        <v>78</v>
      </c>
      <c r="BF127" s="510">
        <v>84</v>
      </c>
      <c r="BG127" s="510">
        <v>62</v>
      </c>
      <c r="BH127" s="510">
        <v>60</v>
      </c>
      <c r="BI127" s="510">
        <v>0</v>
      </c>
      <c r="BJ127" s="510">
        <v>13</v>
      </c>
      <c r="BK127" s="510">
        <v>3</v>
      </c>
      <c r="BL127" s="510">
        <v>3</v>
      </c>
      <c r="BM127" s="510">
        <v>3</v>
      </c>
      <c r="BN127" s="510">
        <v>2</v>
      </c>
      <c r="BO127" s="510">
        <v>2</v>
      </c>
      <c r="BP127" s="510">
        <v>0</v>
      </c>
    </row>
    <row r="128" spans="1:68">
      <c r="A128" s="247">
        <v>4076</v>
      </c>
      <c r="B128" s="248" t="s">
        <v>1941</v>
      </c>
      <c r="C128" s="247" t="str">
        <f t="shared" si="1"/>
        <v/>
      </c>
      <c r="D128" s="248" t="s">
        <v>177</v>
      </c>
      <c r="E128" s="501">
        <v>4</v>
      </c>
      <c r="F128" s="248" t="s">
        <v>177</v>
      </c>
      <c r="G128" s="248" t="s">
        <v>319</v>
      </c>
      <c r="H128" s="248" t="s">
        <v>3184</v>
      </c>
      <c r="I128" s="248" t="s">
        <v>1941</v>
      </c>
      <c r="J128" s="248" t="s">
        <v>3555</v>
      </c>
      <c r="K128" s="248" t="s">
        <v>1667</v>
      </c>
      <c r="L128" s="248">
        <v>22661059</v>
      </c>
      <c r="M128" s="248">
        <v>22661059</v>
      </c>
      <c r="N128" s="248" t="s">
        <v>1696</v>
      </c>
      <c r="O128" s="248" t="s">
        <v>2052</v>
      </c>
      <c r="P128" s="248">
        <v>645</v>
      </c>
      <c r="Q128" s="248">
        <v>169</v>
      </c>
      <c r="R128" s="248">
        <v>149</v>
      </c>
      <c r="S128" s="248">
        <v>152</v>
      </c>
      <c r="T128" s="248">
        <v>98</v>
      </c>
      <c r="U128" s="248">
        <v>77</v>
      </c>
      <c r="V128" s="248">
        <v>0</v>
      </c>
      <c r="W128" s="248">
        <v>23</v>
      </c>
      <c r="X128" s="248">
        <v>6</v>
      </c>
      <c r="Y128" s="248">
        <v>5</v>
      </c>
      <c r="Z128" s="248">
        <v>6</v>
      </c>
      <c r="AA128" s="248">
        <v>3</v>
      </c>
      <c r="AB128" s="248">
        <v>3</v>
      </c>
      <c r="AC128" s="248">
        <v>728</v>
      </c>
      <c r="AD128" s="7">
        <v>185</v>
      </c>
      <c r="AE128" s="7">
        <v>166</v>
      </c>
      <c r="AF128" s="7">
        <v>152</v>
      </c>
      <c r="AG128" s="7">
        <v>126</v>
      </c>
      <c r="AH128" s="7">
        <v>99</v>
      </c>
      <c r="AI128" s="7">
        <v>0</v>
      </c>
      <c r="AJ128" s="7">
        <v>22</v>
      </c>
      <c r="AK128" s="7">
        <v>6</v>
      </c>
      <c r="AL128" s="7">
        <v>5</v>
      </c>
      <c r="AM128" s="7">
        <v>5</v>
      </c>
      <c r="AN128" s="7">
        <v>3</v>
      </c>
      <c r="AO128" s="7">
        <v>3</v>
      </c>
      <c r="AP128" s="7">
        <v>0</v>
      </c>
      <c r="AQ128" s="7">
        <v>714</v>
      </c>
      <c r="AR128" s="7">
        <v>170</v>
      </c>
      <c r="AS128" s="7">
        <v>180</v>
      </c>
      <c r="AT128" s="7">
        <v>142</v>
      </c>
      <c r="AU128" s="7">
        <v>113</v>
      </c>
      <c r="AV128" s="7">
        <v>109</v>
      </c>
      <c r="AW128" s="7">
        <v>23</v>
      </c>
      <c r="AX128" s="7">
        <v>6</v>
      </c>
      <c r="AY128" s="7">
        <v>5</v>
      </c>
      <c r="AZ128" s="7">
        <v>5</v>
      </c>
      <c r="BA128" s="7">
        <v>3</v>
      </c>
      <c r="BB128" s="7">
        <v>4</v>
      </c>
      <c r="BC128" s="510">
        <v>669</v>
      </c>
      <c r="BD128" s="510">
        <v>150</v>
      </c>
      <c r="BE128" s="510">
        <v>164</v>
      </c>
      <c r="BF128" s="510">
        <v>164</v>
      </c>
      <c r="BG128" s="510">
        <v>112</v>
      </c>
      <c r="BH128" s="510">
        <v>79</v>
      </c>
      <c r="BI128" s="510">
        <v>0</v>
      </c>
      <c r="BJ128" s="510">
        <v>22</v>
      </c>
      <c r="BK128" s="510">
        <v>3</v>
      </c>
      <c r="BL128" s="510">
        <v>6</v>
      </c>
      <c r="BM128" s="510">
        <v>6</v>
      </c>
      <c r="BN128" s="510">
        <v>4</v>
      </c>
      <c r="BO128" s="510">
        <v>3</v>
      </c>
      <c r="BP128" s="510">
        <v>0</v>
      </c>
    </row>
    <row r="129" spans="1:68">
      <c r="A129" s="247">
        <v>4077</v>
      </c>
      <c r="B129" s="248" t="s">
        <v>2729</v>
      </c>
      <c r="C129" s="247" t="str">
        <f t="shared" si="1"/>
        <v/>
      </c>
      <c r="D129" s="248" t="s">
        <v>177</v>
      </c>
      <c r="E129" s="501">
        <v>2</v>
      </c>
      <c r="F129" s="248" t="s">
        <v>177</v>
      </c>
      <c r="G129" s="248" t="s">
        <v>177</v>
      </c>
      <c r="H129" s="248" t="s">
        <v>192</v>
      </c>
      <c r="I129" s="248" t="s">
        <v>3557</v>
      </c>
      <c r="J129" s="248" t="s">
        <v>3555</v>
      </c>
      <c r="K129" s="248" t="s">
        <v>1667</v>
      </c>
      <c r="L129" s="248">
        <v>22610174</v>
      </c>
      <c r="M129" s="248"/>
      <c r="N129" s="248" t="s">
        <v>2057</v>
      </c>
      <c r="O129" s="248" t="s">
        <v>2730</v>
      </c>
      <c r="P129" s="248">
        <v>1556</v>
      </c>
      <c r="Q129" s="248">
        <v>368</v>
      </c>
      <c r="R129" s="248">
        <v>307</v>
      </c>
      <c r="S129" s="248">
        <v>328</v>
      </c>
      <c r="T129" s="248">
        <v>284</v>
      </c>
      <c r="U129" s="248">
        <v>269</v>
      </c>
      <c r="V129" s="248">
        <v>0</v>
      </c>
      <c r="W129" s="248">
        <v>47</v>
      </c>
      <c r="X129" s="248">
        <v>11</v>
      </c>
      <c r="Y129" s="248">
        <v>9</v>
      </c>
      <c r="Z129" s="248">
        <v>10</v>
      </c>
      <c r="AA129" s="248">
        <v>9</v>
      </c>
      <c r="AB129" s="248">
        <v>8</v>
      </c>
      <c r="AC129" s="248">
        <v>1534</v>
      </c>
      <c r="AD129" s="7">
        <v>309</v>
      </c>
      <c r="AE129" s="7">
        <v>362</v>
      </c>
      <c r="AF129" s="7">
        <v>304</v>
      </c>
      <c r="AG129" s="7">
        <v>272</v>
      </c>
      <c r="AH129" s="7">
        <v>287</v>
      </c>
      <c r="AI129" s="7">
        <v>0</v>
      </c>
      <c r="AJ129" s="7">
        <v>47</v>
      </c>
      <c r="AK129" s="7">
        <v>10</v>
      </c>
      <c r="AL129" s="7">
        <v>11</v>
      </c>
      <c r="AM129" s="7">
        <v>9</v>
      </c>
      <c r="AN129" s="7">
        <v>8</v>
      </c>
      <c r="AO129" s="7">
        <v>9</v>
      </c>
      <c r="AP129" s="7">
        <v>0</v>
      </c>
      <c r="AQ129" s="7">
        <v>1447</v>
      </c>
      <c r="AR129" s="7">
        <v>283</v>
      </c>
      <c r="AS129" s="7">
        <v>292</v>
      </c>
      <c r="AT129" s="7">
        <v>351</v>
      </c>
      <c r="AU129" s="7">
        <v>255</v>
      </c>
      <c r="AV129" s="7">
        <v>266</v>
      </c>
      <c r="AW129" s="7">
        <v>45</v>
      </c>
      <c r="AX129" s="7">
        <v>9</v>
      </c>
      <c r="AY129" s="7">
        <v>9</v>
      </c>
      <c r="AZ129" s="7">
        <v>11</v>
      </c>
      <c r="BA129" s="7">
        <v>8</v>
      </c>
      <c r="BB129" s="7">
        <v>8</v>
      </c>
      <c r="BC129" s="510">
        <v>1388</v>
      </c>
      <c r="BD129" s="510">
        <v>303</v>
      </c>
      <c r="BE129" s="510">
        <v>306</v>
      </c>
      <c r="BF129" s="510">
        <v>278</v>
      </c>
      <c r="BG129" s="510">
        <v>284</v>
      </c>
      <c r="BH129" s="510">
        <v>217</v>
      </c>
      <c r="BI129" s="510">
        <v>0</v>
      </c>
      <c r="BJ129" s="510">
        <v>46</v>
      </c>
      <c r="BK129" s="510">
        <v>10</v>
      </c>
      <c r="BL129" s="510">
        <v>10</v>
      </c>
      <c r="BM129" s="510">
        <v>9</v>
      </c>
      <c r="BN129" s="510">
        <v>10</v>
      </c>
      <c r="BO129" s="510">
        <v>7</v>
      </c>
      <c r="BP129" s="510">
        <v>0</v>
      </c>
    </row>
    <row r="130" spans="1:68">
      <c r="A130" s="247">
        <v>4078</v>
      </c>
      <c r="B130" s="248" t="s">
        <v>312</v>
      </c>
      <c r="C130" s="247" t="str">
        <f t="shared" si="1"/>
        <v/>
      </c>
      <c r="D130" s="248" t="s">
        <v>177</v>
      </c>
      <c r="E130" s="501">
        <v>1</v>
      </c>
      <c r="F130" s="248" t="s">
        <v>177</v>
      </c>
      <c r="G130" s="248" t="s">
        <v>177</v>
      </c>
      <c r="H130" s="248" t="s">
        <v>177</v>
      </c>
      <c r="I130" s="248" t="s">
        <v>177</v>
      </c>
      <c r="J130" s="248" t="s">
        <v>3555</v>
      </c>
      <c r="K130" s="248" t="s">
        <v>1667</v>
      </c>
      <c r="L130" s="248">
        <v>22370113</v>
      </c>
      <c r="M130" s="248">
        <v>22370421</v>
      </c>
      <c r="N130" s="248" t="s">
        <v>1806</v>
      </c>
      <c r="O130" s="248" t="s">
        <v>3272</v>
      </c>
      <c r="P130" s="248">
        <v>1319</v>
      </c>
      <c r="Q130" s="248">
        <v>311</v>
      </c>
      <c r="R130" s="248">
        <v>343</v>
      </c>
      <c r="S130" s="248">
        <v>298</v>
      </c>
      <c r="T130" s="248">
        <v>186</v>
      </c>
      <c r="U130" s="248">
        <v>181</v>
      </c>
      <c r="V130" s="248">
        <v>0</v>
      </c>
      <c r="W130" s="248">
        <v>46</v>
      </c>
      <c r="X130" s="248">
        <v>12</v>
      </c>
      <c r="Y130" s="248">
        <v>11</v>
      </c>
      <c r="Z130" s="248">
        <v>11</v>
      </c>
      <c r="AA130" s="248">
        <v>6</v>
      </c>
      <c r="AB130" s="248">
        <v>6</v>
      </c>
      <c r="AC130" s="248">
        <v>1408</v>
      </c>
      <c r="AD130" s="7">
        <v>337</v>
      </c>
      <c r="AE130" s="7">
        <v>310</v>
      </c>
      <c r="AF130" s="7">
        <v>339</v>
      </c>
      <c r="AG130" s="7">
        <v>231</v>
      </c>
      <c r="AH130" s="7">
        <v>191</v>
      </c>
      <c r="AI130" s="7">
        <v>0</v>
      </c>
      <c r="AJ130" s="7">
        <v>46</v>
      </c>
      <c r="AK130" s="7">
        <v>11</v>
      </c>
      <c r="AL130" s="7">
        <v>11</v>
      </c>
      <c r="AM130" s="7">
        <v>11</v>
      </c>
      <c r="AN130" s="7">
        <v>7</v>
      </c>
      <c r="AO130" s="7">
        <v>6</v>
      </c>
      <c r="AP130" s="7">
        <v>0</v>
      </c>
      <c r="AQ130" s="7">
        <v>1423</v>
      </c>
      <c r="AR130" s="7">
        <v>343</v>
      </c>
      <c r="AS130" s="7">
        <v>323</v>
      </c>
      <c r="AT130" s="7">
        <v>292</v>
      </c>
      <c r="AU130" s="7">
        <v>250</v>
      </c>
      <c r="AV130" s="7">
        <v>215</v>
      </c>
      <c r="AW130" s="7">
        <v>46</v>
      </c>
      <c r="AX130" s="7">
        <v>12</v>
      </c>
      <c r="AY130" s="7">
        <v>10</v>
      </c>
      <c r="AZ130" s="7">
        <v>10</v>
      </c>
      <c r="BA130" s="7">
        <v>7</v>
      </c>
      <c r="BB130" s="7">
        <v>7</v>
      </c>
      <c r="BC130" s="510">
        <v>1333</v>
      </c>
      <c r="BD130" s="510">
        <v>307</v>
      </c>
      <c r="BE130" s="510">
        <v>315</v>
      </c>
      <c r="BF130" s="510">
        <v>284</v>
      </c>
      <c r="BG130" s="510">
        <v>239</v>
      </c>
      <c r="BH130" s="510">
        <v>188</v>
      </c>
      <c r="BI130" s="510">
        <v>0</v>
      </c>
      <c r="BJ130" s="510">
        <v>47</v>
      </c>
      <c r="BK130" s="510">
        <v>12</v>
      </c>
      <c r="BL130" s="510">
        <v>12</v>
      </c>
      <c r="BM130" s="510">
        <v>10</v>
      </c>
      <c r="BN130" s="510">
        <v>7</v>
      </c>
      <c r="BO130" s="510">
        <v>6</v>
      </c>
      <c r="BP130" s="510">
        <v>0</v>
      </c>
    </row>
    <row r="131" spans="1:68">
      <c r="A131" s="247">
        <v>4079</v>
      </c>
      <c r="B131" s="248" t="s">
        <v>327</v>
      </c>
      <c r="C131" s="247" t="str">
        <f t="shared" si="1"/>
        <v/>
      </c>
      <c r="D131" s="248" t="s">
        <v>177</v>
      </c>
      <c r="E131" s="501">
        <v>7</v>
      </c>
      <c r="F131" s="248" t="s">
        <v>177</v>
      </c>
      <c r="G131" s="248" t="s">
        <v>328</v>
      </c>
      <c r="H131" s="248" t="s">
        <v>329</v>
      </c>
      <c r="I131" s="248" t="s">
        <v>2053</v>
      </c>
      <c r="J131" s="248" t="s">
        <v>3555</v>
      </c>
      <c r="K131" s="248" t="s">
        <v>1667</v>
      </c>
      <c r="L131" s="248">
        <v>22655650</v>
      </c>
      <c r="M131" s="248">
        <v>22655650</v>
      </c>
      <c r="N131" s="248" t="s">
        <v>3609</v>
      </c>
      <c r="O131" s="248" t="s">
        <v>2054</v>
      </c>
      <c r="P131" s="248">
        <v>1479</v>
      </c>
      <c r="Q131" s="248">
        <v>305</v>
      </c>
      <c r="R131" s="248">
        <v>354</v>
      </c>
      <c r="S131" s="248">
        <v>358</v>
      </c>
      <c r="T131" s="248">
        <v>224</v>
      </c>
      <c r="U131" s="248">
        <v>238</v>
      </c>
      <c r="V131" s="248">
        <v>0</v>
      </c>
      <c r="W131" s="248">
        <v>45</v>
      </c>
      <c r="X131" s="248">
        <v>13</v>
      </c>
      <c r="Y131" s="248">
        <v>11</v>
      </c>
      <c r="Z131" s="248">
        <v>10</v>
      </c>
      <c r="AA131" s="248">
        <v>6</v>
      </c>
      <c r="AB131" s="248">
        <v>5</v>
      </c>
      <c r="AC131" s="248">
        <v>1422</v>
      </c>
      <c r="AD131" s="7">
        <v>312</v>
      </c>
      <c r="AE131" s="7">
        <v>311</v>
      </c>
      <c r="AF131" s="7">
        <v>352</v>
      </c>
      <c r="AG131" s="7">
        <v>219</v>
      </c>
      <c r="AH131" s="7">
        <v>228</v>
      </c>
      <c r="AI131" s="7">
        <v>0</v>
      </c>
      <c r="AJ131" s="7">
        <v>46</v>
      </c>
      <c r="AK131" s="7">
        <v>10</v>
      </c>
      <c r="AL131" s="7">
        <v>10</v>
      </c>
      <c r="AM131" s="7">
        <v>12</v>
      </c>
      <c r="AN131" s="7">
        <v>7</v>
      </c>
      <c r="AO131" s="7">
        <v>7</v>
      </c>
      <c r="AP131" s="7">
        <v>0</v>
      </c>
      <c r="AQ131" s="7">
        <v>1390</v>
      </c>
      <c r="AR131" s="7">
        <v>352</v>
      </c>
      <c r="AS131" s="7">
        <v>293</v>
      </c>
      <c r="AT131" s="7">
        <v>317</v>
      </c>
      <c r="AU131" s="7">
        <v>235</v>
      </c>
      <c r="AV131" s="7">
        <v>193</v>
      </c>
      <c r="AW131" s="7">
        <v>46</v>
      </c>
      <c r="AX131" s="7">
        <v>11</v>
      </c>
      <c r="AY131" s="7">
        <v>10</v>
      </c>
      <c r="AZ131" s="7">
        <v>10</v>
      </c>
      <c r="BA131" s="7">
        <v>8</v>
      </c>
      <c r="BB131" s="7">
        <v>7</v>
      </c>
      <c r="BC131" s="510">
        <v>1421</v>
      </c>
      <c r="BD131" s="510">
        <v>376</v>
      </c>
      <c r="BE131" s="510">
        <v>335</v>
      </c>
      <c r="BF131" s="510">
        <v>297</v>
      </c>
      <c r="BG131" s="510">
        <v>219</v>
      </c>
      <c r="BH131" s="510">
        <v>194</v>
      </c>
      <c r="BI131" s="510">
        <v>0</v>
      </c>
      <c r="BJ131" s="510">
        <v>47</v>
      </c>
      <c r="BK131" s="510">
        <v>12</v>
      </c>
      <c r="BL131" s="510">
        <v>10</v>
      </c>
      <c r="BM131" s="510">
        <v>10</v>
      </c>
      <c r="BN131" s="510">
        <v>8</v>
      </c>
      <c r="BO131" s="510">
        <v>7</v>
      </c>
      <c r="BP131" s="510">
        <v>0</v>
      </c>
    </row>
    <row r="132" spans="1:68">
      <c r="A132" s="247">
        <v>4080</v>
      </c>
      <c r="B132" s="248" t="s">
        <v>2731</v>
      </c>
      <c r="C132" s="247" t="str">
        <f t="shared" ref="C132:C195" si="2">+IF(MID(B132,1,4)="T.V.","Telesecundaria",IF(MID(B132,1,4)="IEGB","IEGB",IF(MID(B132,1,11)="Liceo Rural","Liceo Rural",IF(MID(B132,1,6)="C.T.P.","C.T.P.",IF(MID(B132,1,4)="Noct","Nocturno",IF(MID(B132,1,4)="Unid","Unidad Pedagógica",""))))))</f>
        <v/>
      </c>
      <c r="D132" s="248" t="s">
        <v>177</v>
      </c>
      <c r="E132" s="501">
        <v>4</v>
      </c>
      <c r="F132" s="248" t="s">
        <v>177</v>
      </c>
      <c r="G132" s="248" t="s">
        <v>170</v>
      </c>
      <c r="H132" s="248" t="s">
        <v>170</v>
      </c>
      <c r="I132" s="248" t="s">
        <v>324</v>
      </c>
      <c r="J132" s="248" t="s">
        <v>3555</v>
      </c>
      <c r="K132" s="248" t="s">
        <v>1667</v>
      </c>
      <c r="L132" s="248">
        <v>22372710</v>
      </c>
      <c r="M132" s="248">
        <v>22370266</v>
      </c>
      <c r="N132" s="248" t="s">
        <v>1040</v>
      </c>
      <c r="O132" s="248" t="s">
        <v>2055</v>
      </c>
      <c r="P132" s="248">
        <v>1259</v>
      </c>
      <c r="Q132" s="248">
        <v>302</v>
      </c>
      <c r="R132" s="248">
        <v>287</v>
      </c>
      <c r="S132" s="248">
        <v>280</v>
      </c>
      <c r="T132" s="248">
        <v>205</v>
      </c>
      <c r="U132" s="248">
        <v>185</v>
      </c>
      <c r="V132" s="248">
        <v>0</v>
      </c>
      <c r="W132" s="248">
        <v>41</v>
      </c>
      <c r="X132" s="248">
        <v>10</v>
      </c>
      <c r="Y132" s="248">
        <v>10</v>
      </c>
      <c r="Z132" s="248">
        <v>9</v>
      </c>
      <c r="AA132" s="248">
        <v>6</v>
      </c>
      <c r="AB132" s="248">
        <v>6</v>
      </c>
      <c r="AC132" s="248">
        <v>1336</v>
      </c>
      <c r="AD132" s="7">
        <v>328</v>
      </c>
      <c r="AE132" s="7">
        <v>304</v>
      </c>
      <c r="AF132" s="7">
        <v>287</v>
      </c>
      <c r="AG132" s="7">
        <v>217</v>
      </c>
      <c r="AH132" s="7">
        <v>200</v>
      </c>
      <c r="AI132" s="7">
        <v>0</v>
      </c>
      <c r="AJ132" s="7">
        <v>41</v>
      </c>
      <c r="AK132" s="7">
        <v>10</v>
      </c>
      <c r="AL132" s="7">
        <v>10</v>
      </c>
      <c r="AM132" s="7">
        <v>9</v>
      </c>
      <c r="AN132" s="7">
        <v>6</v>
      </c>
      <c r="AO132" s="7">
        <v>6</v>
      </c>
      <c r="AP132" s="7">
        <v>0</v>
      </c>
      <c r="AQ132" s="7">
        <v>1347</v>
      </c>
      <c r="AR132" s="7">
        <v>343</v>
      </c>
      <c r="AS132" s="7">
        <v>320</v>
      </c>
      <c r="AT132" s="7">
        <v>285</v>
      </c>
      <c r="AU132" s="7">
        <v>211</v>
      </c>
      <c r="AV132" s="7">
        <v>188</v>
      </c>
      <c r="AW132" s="7">
        <v>41</v>
      </c>
      <c r="AX132" s="7">
        <v>10</v>
      </c>
      <c r="AY132" s="7">
        <v>10</v>
      </c>
      <c r="AZ132" s="7">
        <v>9</v>
      </c>
      <c r="BA132" s="7">
        <v>6</v>
      </c>
      <c r="BB132" s="7">
        <v>6</v>
      </c>
      <c r="BC132" s="510">
        <v>1290</v>
      </c>
      <c r="BD132" s="510">
        <v>305</v>
      </c>
      <c r="BE132" s="510">
        <v>330</v>
      </c>
      <c r="BF132" s="510">
        <v>283</v>
      </c>
      <c r="BG132" s="510">
        <v>195</v>
      </c>
      <c r="BH132" s="510">
        <v>177</v>
      </c>
      <c r="BI132" s="510">
        <v>0</v>
      </c>
      <c r="BJ132" s="510">
        <v>41</v>
      </c>
      <c r="BK132" s="510">
        <v>10</v>
      </c>
      <c r="BL132" s="510">
        <v>10</v>
      </c>
      <c r="BM132" s="510">
        <v>9</v>
      </c>
      <c r="BN132" s="510">
        <v>6</v>
      </c>
      <c r="BO132" s="510">
        <v>6</v>
      </c>
      <c r="BP132" s="510">
        <v>0</v>
      </c>
    </row>
    <row r="133" spans="1:68">
      <c r="A133" s="247">
        <v>4081</v>
      </c>
      <c r="B133" s="248" t="s">
        <v>2732</v>
      </c>
      <c r="C133" s="247" t="str">
        <f t="shared" si="2"/>
        <v/>
      </c>
      <c r="D133" s="248" t="s">
        <v>177</v>
      </c>
      <c r="E133" s="501">
        <v>5</v>
      </c>
      <c r="F133" s="248" t="s">
        <v>177</v>
      </c>
      <c r="G133" s="248" t="s">
        <v>178</v>
      </c>
      <c r="H133" s="248" t="s">
        <v>180</v>
      </c>
      <c r="I133" s="248" t="s">
        <v>320</v>
      </c>
      <c r="J133" s="248" t="s">
        <v>3556</v>
      </c>
      <c r="K133" s="248" t="s">
        <v>1667</v>
      </c>
      <c r="L133" s="248">
        <v>22440749</v>
      </c>
      <c r="M133" s="248">
        <v>22444935</v>
      </c>
      <c r="N133" s="248" t="s">
        <v>3434</v>
      </c>
      <c r="O133" s="248" t="s">
        <v>2056</v>
      </c>
      <c r="P133" s="248">
        <v>1637</v>
      </c>
      <c r="Q133" s="248">
        <v>339</v>
      </c>
      <c r="R133" s="248">
        <v>362</v>
      </c>
      <c r="S133" s="248">
        <v>343</v>
      </c>
      <c r="T133" s="248">
        <v>287</v>
      </c>
      <c r="U133" s="248">
        <v>306</v>
      </c>
      <c r="V133" s="248">
        <v>0</v>
      </c>
      <c r="W133" s="248">
        <v>47</v>
      </c>
      <c r="X133" s="248">
        <v>9</v>
      </c>
      <c r="Y133" s="248">
        <v>10</v>
      </c>
      <c r="Z133" s="248">
        <v>10</v>
      </c>
      <c r="AA133" s="248">
        <v>9</v>
      </c>
      <c r="AB133" s="248">
        <v>9</v>
      </c>
      <c r="AC133" s="248">
        <v>1699</v>
      </c>
      <c r="AD133" s="7">
        <v>359</v>
      </c>
      <c r="AE133" s="7">
        <v>345</v>
      </c>
      <c r="AF133" s="7">
        <v>359</v>
      </c>
      <c r="AG133" s="7">
        <v>347</v>
      </c>
      <c r="AH133" s="7">
        <v>289</v>
      </c>
      <c r="AI133" s="7">
        <v>0</v>
      </c>
      <c r="AJ133" s="7">
        <v>49</v>
      </c>
      <c r="AK133" s="7">
        <v>10</v>
      </c>
      <c r="AL133" s="7">
        <v>10</v>
      </c>
      <c r="AM133" s="7">
        <v>10</v>
      </c>
      <c r="AN133" s="7">
        <v>10</v>
      </c>
      <c r="AO133" s="7">
        <v>9</v>
      </c>
      <c r="AP133" s="7">
        <v>0</v>
      </c>
      <c r="AQ133" s="7">
        <v>1769</v>
      </c>
      <c r="AR133" s="7">
        <v>360</v>
      </c>
      <c r="AS133" s="7">
        <v>365</v>
      </c>
      <c r="AT133" s="7">
        <v>358</v>
      </c>
      <c r="AU133" s="7">
        <v>341</v>
      </c>
      <c r="AV133" s="7">
        <v>345</v>
      </c>
      <c r="AW133" s="7">
        <v>50</v>
      </c>
      <c r="AX133" s="7">
        <v>10</v>
      </c>
      <c r="AY133" s="7">
        <v>10</v>
      </c>
      <c r="AZ133" s="7">
        <v>10</v>
      </c>
      <c r="BA133" s="7">
        <v>10</v>
      </c>
      <c r="BB133" s="7">
        <v>10</v>
      </c>
      <c r="BC133" s="510">
        <v>1697</v>
      </c>
      <c r="BD133" s="510">
        <v>324</v>
      </c>
      <c r="BE133" s="510">
        <v>364</v>
      </c>
      <c r="BF133" s="510">
        <v>356</v>
      </c>
      <c r="BG133" s="510">
        <v>324</v>
      </c>
      <c r="BH133" s="510">
        <v>329</v>
      </c>
      <c r="BI133" s="510">
        <v>0</v>
      </c>
      <c r="BJ133" s="510">
        <v>49</v>
      </c>
      <c r="BK133" s="510">
        <v>9</v>
      </c>
      <c r="BL133" s="510">
        <v>10</v>
      </c>
      <c r="BM133" s="510">
        <v>10</v>
      </c>
      <c r="BN133" s="510">
        <v>10</v>
      </c>
      <c r="BO133" s="510">
        <v>10</v>
      </c>
      <c r="BP133" s="510">
        <v>0</v>
      </c>
    </row>
    <row r="134" spans="1:68">
      <c r="A134" s="247">
        <v>4082</v>
      </c>
      <c r="B134" s="248" t="s">
        <v>2733</v>
      </c>
      <c r="C134" s="247" t="str">
        <f t="shared" si="2"/>
        <v/>
      </c>
      <c r="D134" s="248" t="s">
        <v>177</v>
      </c>
      <c r="E134" s="501">
        <v>6</v>
      </c>
      <c r="F134" s="248" t="s">
        <v>177</v>
      </c>
      <c r="G134" s="248" t="s">
        <v>196</v>
      </c>
      <c r="H134" s="248" t="s">
        <v>196</v>
      </c>
      <c r="I134" s="248" t="s">
        <v>196</v>
      </c>
      <c r="J134" s="248" t="s">
        <v>3555</v>
      </c>
      <c r="K134" s="248" t="s">
        <v>1667</v>
      </c>
      <c r="L134" s="248">
        <v>22606231</v>
      </c>
      <c r="M134" s="248">
        <v>22606231</v>
      </c>
      <c r="N134" s="248" t="s">
        <v>3433</v>
      </c>
      <c r="O134" s="248" t="s">
        <v>2058</v>
      </c>
      <c r="P134" s="248">
        <v>870</v>
      </c>
      <c r="Q134" s="248">
        <v>198</v>
      </c>
      <c r="R134" s="248">
        <v>170</v>
      </c>
      <c r="S134" s="248">
        <v>202</v>
      </c>
      <c r="T134" s="248">
        <v>159</v>
      </c>
      <c r="U134" s="248">
        <v>141</v>
      </c>
      <c r="V134" s="248">
        <v>0</v>
      </c>
      <c r="W134" s="248">
        <v>33</v>
      </c>
      <c r="X134" s="248">
        <v>8</v>
      </c>
      <c r="Y134" s="248">
        <v>6</v>
      </c>
      <c r="Z134" s="248">
        <v>7</v>
      </c>
      <c r="AA134" s="248">
        <v>7</v>
      </c>
      <c r="AB134" s="248">
        <v>5</v>
      </c>
      <c r="AC134" s="248">
        <v>861</v>
      </c>
      <c r="AD134" s="7">
        <v>237</v>
      </c>
      <c r="AE134" s="7">
        <v>161</v>
      </c>
      <c r="AF134" s="7">
        <v>168</v>
      </c>
      <c r="AG134" s="7">
        <v>155</v>
      </c>
      <c r="AH134" s="7">
        <v>140</v>
      </c>
      <c r="AI134" s="7">
        <v>0</v>
      </c>
      <c r="AJ134" s="7">
        <v>33</v>
      </c>
      <c r="AK134" s="7">
        <v>9</v>
      </c>
      <c r="AL134" s="7">
        <v>6</v>
      </c>
      <c r="AM134" s="7">
        <v>6</v>
      </c>
      <c r="AN134" s="7">
        <v>6</v>
      </c>
      <c r="AO134" s="7">
        <v>6</v>
      </c>
      <c r="AP134" s="7">
        <v>0</v>
      </c>
      <c r="AQ134" s="7">
        <v>956</v>
      </c>
      <c r="AR134" s="7">
        <v>266</v>
      </c>
      <c r="AS134" s="7">
        <v>214</v>
      </c>
      <c r="AT134" s="7">
        <v>166</v>
      </c>
      <c r="AU134" s="7">
        <v>157</v>
      </c>
      <c r="AV134" s="7">
        <v>153</v>
      </c>
      <c r="AW134" s="7">
        <v>33</v>
      </c>
      <c r="AX134" s="7">
        <v>9</v>
      </c>
      <c r="AY134" s="7">
        <v>7</v>
      </c>
      <c r="AZ134" s="7">
        <v>5</v>
      </c>
      <c r="BA134" s="7">
        <v>6</v>
      </c>
      <c r="BB134" s="7">
        <v>6</v>
      </c>
      <c r="BC134" s="510">
        <v>939</v>
      </c>
      <c r="BD134" s="510">
        <v>236</v>
      </c>
      <c r="BE134" s="510">
        <v>237</v>
      </c>
      <c r="BF134" s="510">
        <v>188</v>
      </c>
      <c r="BG134" s="510">
        <v>135</v>
      </c>
      <c r="BH134" s="510">
        <v>143</v>
      </c>
      <c r="BI134" s="510">
        <v>0</v>
      </c>
      <c r="BJ134" s="510">
        <v>33</v>
      </c>
      <c r="BK134" s="510">
        <v>8</v>
      </c>
      <c r="BL134" s="510">
        <v>7</v>
      </c>
      <c r="BM134" s="510">
        <v>6</v>
      </c>
      <c r="BN134" s="510">
        <v>6</v>
      </c>
      <c r="BO134" s="510">
        <v>6</v>
      </c>
      <c r="BP134" s="510">
        <v>0</v>
      </c>
    </row>
    <row r="135" spans="1:68">
      <c r="A135" s="247">
        <v>4083</v>
      </c>
      <c r="B135" s="248" t="s">
        <v>318</v>
      </c>
      <c r="C135" s="247" t="str">
        <f t="shared" si="2"/>
        <v/>
      </c>
      <c r="D135" s="248" t="s">
        <v>177</v>
      </c>
      <c r="E135" s="501">
        <v>7</v>
      </c>
      <c r="F135" s="248" t="s">
        <v>177</v>
      </c>
      <c r="G135" s="248" t="s">
        <v>177</v>
      </c>
      <c r="H135" s="248" t="s">
        <v>316</v>
      </c>
      <c r="I135" s="248" t="s">
        <v>317</v>
      </c>
      <c r="J135" s="248" t="s">
        <v>3555</v>
      </c>
      <c r="K135" s="248" t="s">
        <v>3727</v>
      </c>
      <c r="L135" s="248">
        <v>22938335</v>
      </c>
      <c r="M135" s="248">
        <v>22938334</v>
      </c>
      <c r="N135" s="248" t="s">
        <v>2059</v>
      </c>
      <c r="O135" s="248" t="s">
        <v>2060</v>
      </c>
      <c r="P135" s="248">
        <v>443</v>
      </c>
      <c r="Q135" s="248">
        <v>99</v>
      </c>
      <c r="R135" s="248">
        <v>97</v>
      </c>
      <c r="S135" s="248">
        <v>101</v>
      </c>
      <c r="T135" s="248">
        <v>75</v>
      </c>
      <c r="U135" s="248">
        <v>71</v>
      </c>
      <c r="V135" s="248">
        <v>0</v>
      </c>
      <c r="W135" s="248">
        <v>18</v>
      </c>
      <c r="X135" s="248">
        <v>4</v>
      </c>
      <c r="Y135" s="248">
        <v>4</v>
      </c>
      <c r="Z135" s="248">
        <v>4</v>
      </c>
      <c r="AA135" s="248">
        <v>3</v>
      </c>
      <c r="AB135" s="248">
        <v>3</v>
      </c>
      <c r="AC135" s="248">
        <v>449</v>
      </c>
      <c r="AD135" s="7">
        <v>107</v>
      </c>
      <c r="AE135" s="7">
        <v>89</v>
      </c>
      <c r="AF135" s="7">
        <v>97</v>
      </c>
      <c r="AG135" s="7">
        <v>82</v>
      </c>
      <c r="AH135" s="7">
        <v>74</v>
      </c>
      <c r="AI135" s="7">
        <v>0</v>
      </c>
      <c r="AJ135" s="7">
        <v>18</v>
      </c>
      <c r="AK135" s="7">
        <v>4</v>
      </c>
      <c r="AL135" s="7">
        <v>4</v>
      </c>
      <c r="AM135" s="7">
        <v>4</v>
      </c>
      <c r="AN135" s="7">
        <v>3</v>
      </c>
      <c r="AO135" s="7">
        <v>3</v>
      </c>
      <c r="AP135" s="7">
        <v>0</v>
      </c>
      <c r="AQ135" s="7">
        <v>417</v>
      </c>
      <c r="AR135" s="7">
        <v>95</v>
      </c>
      <c r="AS135" s="7">
        <v>99</v>
      </c>
      <c r="AT135" s="7">
        <v>69</v>
      </c>
      <c r="AU135" s="7">
        <v>74</v>
      </c>
      <c r="AV135" s="7">
        <v>80</v>
      </c>
      <c r="AW135" s="7">
        <v>18</v>
      </c>
      <c r="AX135" s="7">
        <v>4</v>
      </c>
      <c r="AY135" s="7">
        <v>5</v>
      </c>
      <c r="AZ135" s="7">
        <v>3</v>
      </c>
      <c r="BA135" s="7">
        <v>3</v>
      </c>
      <c r="BB135" s="7">
        <v>3</v>
      </c>
      <c r="BC135" s="510">
        <v>404</v>
      </c>
      <c r="BD135" s="510">
        <v>95</v>
      </c>
      <c r="BE135" s="510">
        <v>86</v>
      </c>
      <c r="BF135" s="510">
        <v>89</v>
      </c>
      <c r="BG135" s="510">
        <v>62</v>
      </c>
      <c r="BH135" s="510">
        <v>72</v>
      </c>
      <c r="BI135" s="510">
        <v>0</v>
      </c>
      <c r="BJ135" s="510">
        <v>18</v>
      </c>
      <c r="BK135" s="510">
        <v>4</v>
      </c>
      <c r="BL135" s="510">
        <v>4</v>
      </c>
      <c r="BM135" s="510">
        <v>4</v>
      </c>
      <c r="BN135" s="510">
        <v>3</v>
      </c>
      <c r="BO135" s="510">
        <v>3</v>
      </c>
      <c r="BP135" s="510">
        <v>0</v>
      </c>
    </row>
    <row r="136" spans="1:68">
      <c r="A136" s="247">
        <v>4084</v>
      </c>
      <c r="B136" s="248" t="s">
        <v>321</v>
      </c>
      <c r="C136" s="247" t="str">
        <f t="shared" si="2"/>
        <v/>
      </c>
      <c r="D136" s="248" t="s">
        <v>177</v>
      </c>
      <c r="E136" s="501">
        <v>3</v>
      </c>
      <c r="F136" s="248" t="s">
        <v>177</v>
      </c>
      <c r="G136" s="248" t="s">
        <v>322</v>
      </c>
      <c r="H136" s="248" t="s">
        <v>322</v>
      </c>
      <c r="I136" s="248" t="s">
        <v>322</v>
      </c>
      <c r="J136" s="248" t="s">
        <v>3555</v>
      </c>
      <c r="K136" s="248" t="s">
        <v>1667</v>
      </c>
      <c r="L136" s="248">
        <v>22696969</v>
      </c>
      <c r="M136" s="248">
        <v>22690078</v>
      </c>
      <c r="N136" s="248" t="s">
        <v>1697</v>
      </c>
      <c r="O136" s="248" t="s">
        <v>2061</v>
      </c>
      <c r="P136" s="248">
        <v>1225</v>
      </c>
      <c r="Q136" s="248">
        <v>323</v>
      </c>
      <c r="R136" s="248">
        <v>247</v>
      </c>
      <c r="S136" s="248">
        <v>268</v>
      </c>
      <c r="T136" s="248">
        <v>225</v>
      </c>
      <c r="U136" s="248">
        <v>162</v>
      </c>
      <c r="V136" s="248">
        <v>0</v>
      </c>
      <c r="W136" s="248">
        <v>38</v>
      </c>
      <c r="X136" s="248">
        <v>10</v>
      </c>
      <c r="Y136" s="248">
        <v>8</v>
      </c>
      <c r="Z136" s="248">
        <v>8</v>
      </c>
      <c r="AA136" s="248">
        <v>7</v>
      </c>
      <c r="AB136" s="248">
        <v>5</v>
      </c>
      <c r="AC136" s="248">
        <v>1245</v>
      </c>
      <c r="AD136" s="7">
        <v>275</v>
      </c>
      <c r="AE136" s="7">
        <v>309</v>
      </c>
      <c r="AF136" s="7">
        <v>233</v>
      </c>
      <c r="AG136" s="7">
        <v>216</v>
      </c>
      <c r="AH136" s="7">
        <v>212</v>
      </c>
      <c r="AI136" s="7">
        <v>0</v>
      </c>
      <c r="AJ136" s="7">
        <v>38</v>
      </c>
      <c r="AK136" s="7">
        <v>10</v>
      </c>
      <c r="AL136" s="7">
        <v>9</v>
      </c>
      <c r="AM136" s="7">
        <v>7</v>
      </c>
      <c r="AN136" s="7">
        <v>7</v>
      </c>
      <c r="AO136" s="7">
        <v>5</v>
      </c>
      <c r="AP136" s="7">
        <v>0</v>
      </c>
      <c r="AQ136" s="7">
        <v>1200</v>
      </c>
      <c r="AR136" s="7">
        <v>291</v>
      </c>
      <c r="AS136" s="7">
        <v>246</v>
      </c>
      <c r="AT136" s="7">
        <v>269</v>
      </c>
      <c r="AU136" s="7">
        <v>192</v>
      </c>
      <c r="AV136" s="7">
        <v>202</v>
      </c>
      <c r="AW136" s="7">
        <v>38</v>
      </c>
      <c r="AX136" s="7">
        <v>10</v>
      </c>
      <c r="AY136" s="7">
        <v>8</v>
      </c>
      <c r="AZ136" s="7">
        <v>8</v>
      </c>
      <c r="BA136" s="7">
        <v>6</v>
      </c>
      <c r="BB136" s="7">
        <v>6</v>
      </c>
      <c r="BC136" s="510">
        <v>1127</v>
      </c>
      <c r="BD136" s="510">
        <v>275</v>
      </c>
      <c r="BE136" s="510">
        <v>268</v>
      </c>
      <c r="BF136" s="510">
        <v>229</v>
      </c>
      <c r="BG136" s="510">
        <v>218</v>
      </c>
      <c r="BH136" s="510">
        <v>137</v>
      </c>
      <c r="BI136" s="510">
        <v>0</v>
      </c>
      <c r="BJ136" s="510">
        <v>36</v>
      </c>
      <c r="BK136" s="510">
        <v>10</v>
      </c>
      <c r="BL136" s="510">
        <v>8</v>
      </c>
      <c r="BM136" s="510">
        <v>7</v>
      </c>
      <c r="BN136" s="510">
        <v>6</v>
      </c>
      <c r="BO136" s="510">
        <v>5</v>
      </c>
      <c r="BP136" s="510">
        <v>0</v>
      </c>
    </row>
    <row r="137" spans="1:68">
      <c r="A137" s="247">
        <v>4085</v>
      </c>
      <c r="B137" s="248" t="s">
        <v>2734</v>
      </c>
      <c r="C137" s="247" t="str">
        <f t="shared" si="2"/>
        <v/>
      </c>
      <c r="D137" s="248" t="s">
        <v>177</v>
      </c>
      <c r="E137" s="501">
        <v>1</v>
      </c>
      <c r="F137" s="248" t="s">
        <v>177</v>
      </c>
      <c r="G137" s="248" t="s">
        <v>177</v>
      </c>
      <c r="H137" s="248" t="s">
        <v>310</v>
      </c>
      <c r="I137" s="248" t="s">
        <v>311</v>
      </c>
      <c r="J137" s="248" t="s">
        <v>3555</v>
      </c>
      <c r="K137" s="248" t="s">
        <v>1667</v>
      </c>
      <c r="L137" s="248">
        <v>22372433</v>
      </c>
      <c r="M137" s="248">
        <v>22372433</v>
      </c>
      <c r="N137" s="248" t="s">
        <v>2735</v>
      </c>
      <c r="O137" s="248" t="s">
        <v>2062</v>
      </c>
      <c r="P137" s="248">
        <v>1373</v>
      </c>
      <c r="Q137" s="248">
        <v>353</v>
      </c>
      <c r="R137" s="248">
        <v>305</v>
      </c>
      <c r="S137" s="248">
        <v>319</v>
      </c>
      <c r="T137" s="248">
        <v>244</v>
      </c>
      <c r="U137" s="248">
        <v>152</v>
      </c>
      <c r="V137" s="248">
        <v>0</v>
      </c>
      <c r="W137" s="248">
        <v>47</v>
      </c>
      <c r="X137" s="248">
        <v>14</v>
      </c>
      <c r="Y137" s="248">
        <v>11</v>
      </c>
      <c r="Z137" s="248">
        <v>10</v>
      </c>
      <c r="AA137" s="248">
        <v>7</v>
      </c>
      <c r="AB137" s="248">
        <v>5</v>
      </c>
      <c r="AC137" s="248">
        <v>1418</v>
      </c>
      <c r="AD137" s="7">
        <v>307</v>
      </c>
      <c r="AE137" s="7">
        <v>330</v>
      </c>
      <c r="AF137" s="7">
        <v>267</v>
      </c>
      <c r="AG137" s="7">
        <v>272</v>
      </c>
      <c r="AH137" s="7">
        <v>242</v>
      </c>
      <c r="AI137" s="7">
        <v>0</v>
      </c>
      <c r="AJ137" s="7">
        <v>48</v>
      </c>
      <c r="AK137" s="7">
        <v>11</v>
      </c>
      <c r="AL137" s="7">
        <v>10</v>
      </c>
      <c r="AM137" s="7">
        <v>10</v>
      </c>
      <c r="AN137" s="7">
        <v>10</v>
      </c>
      <c r="AO137" s="7">
        <v>7</v>
      </c>
      <c r="AP137" s="7">
        <v>0</v>
      </c>
      <c r="AQ137" s="7">
        <v>1472</v>
      </c>
      <c r="AR137" s="7">
        <v>323</v>
      </c>
      <c r="AS137" s="7">
        <v>298</v>
      </c>
      <c r="AT137" s="7">
        <v>332</v>
      </c>
      <c r="AU137" s="7">
        <v>259</v>
      </c>
      <c r="AV137" s="7">
        <v>260</v>
      </c>
      <c r="AW137" s="7">
        <v>48</v>
      </c>
      <c r="AX137" s="7">
        <v>10</v>
      </c>
      <c r="AY137" s="7">
        <v>10</v>
      </c>
      <c r="AZ137" s="7">
        <v>10</v>
      </c>
      <c r="BA137" s="7">
        <v>10</v>
      </c>
      <c r="BB137" s="7">
        <v>8</v>
      </c>
      <c r="BC137" s="510">
        <v>1407</v>
      </c>
      <c r="BD137" s="510">
        <v>335</v>
      </c>
      <c r="BE137" s="510">
        <v>324</v>
      </c>
      <c r="BF137" s="510">
        <v>274</v>
      </c>
      <c r="BG137" s="510">
        <v>255</v>
      </c>
      <c r="BH137" s="510">
        <v>219</v>
      </c>
      <c r="BI137" s="510">
        <v>0</v>
      </c>
      <c r="BJ137" s="510">
        <v>49</v>
      </c>
      <c r="BK137" s="510">
        <v>11</v>
      </c>
      <c r="BL137" s="510">
        <v>11</v>
      </c>
      <c r="BM137" s="510">
        <v>10</v>
      </c>
      <c r="BN137" s="510">
        <v>10</v>
      </c>
      <c r="BO137" s="510">
        <v>7</v>
      </c>
      <c r="BP137" s="510">
        <v>0</v>
      </c>
    </row>
    <row r="138" spans="1:68">
      <c r="A138" s="247">
        <v>4086</v>
      </c>
      <c r="B138" s="248" t="s">
        <v>325</v>
      </c>
      <c r="C138" s="247" t="str">
        <f t="shared" si="2"/>
        <v/>
      </c>
      <c r="D138" s="248" t="s">
        <v>177</v>
      </c>
      <c r="E138" s="501">
        <v>6</v>
      </c>
      <c r="F138" s="248" t="s">
        <v>177</v>
      </c>
      <c r="G138" s="248" t="s">
        <v>169</v>
      </c>
      <c r="H138" s="248" t="s">
        <v>169</v>
      </c>
      <c r="I138" s="248" t="s">
        <v>169</v>
      </c>
      <c r="J138" s="248" t="s">
        <v>3555</v>
      </c>
      <c r="K138" s="248" t="s">
        <v>1667</v>
      </c>
      <c r="L138" s="248">
        <v>22685809</v>
      </c>
      <c r="M138" s="248">
        <v>22688037</v>
      </c>
      <c r="N138" s="248" t="s">
        <v>1698</v>
      </c>
      <c r="O138" s="248" t="s">
        <v>2063</v>
      </c>
      <c r="P138" s="248">
        <v>1160</v>
      </c>
      <c r="Q138" s="248">
        <v>317</v>
      </c>
      <c r="R138" s="248">
        <v>297</v>
      </c>
      <c r="S138" s="248">
        <v>255</v>
      </c>
      <c r="T138" s="248">
        <v>159</v>
      </c>
      <c r="U138" s="248">
        <v>132</v>
      </c>
      <c r="V138" s="248">
        <v>0</v>
      </c>
      <c r="W138" s="248">
        <v>41</v>
      </c>
      <c r="X138" s="248">
        <v>12</v>
      </c>
      <c r="Y138" s="248">
        <v>10</v>
      </c>
      <c r="Z138" s="248">
        <v>8</v>
      </c>
      <c r="AA138" s="248">
        <v>6</v>
      </c>
      <c r="AB138" s="248">
        <v>5</v>
      </c>
      <c r="AC138" s="248">
        <v>1241</v>
      </c>
      <c r="AD138" s="7">
        <v>311</v>
      </c>
      <c r="AE138" s="7">
        <v>300</v>
      </c>
      <c r="AF138" s="7">
        <v>304</v>
      </c>
      <c r="AG138" s="7">
        <v>167</v>
      </c>
      <c r="AH138" s="7">
        <v>159</v>
      </c>
      <c r="AI138" s="7">
        <v>0</v>
      </c>
      <c r="AJ138" s="7">
        <v>41</v>
      </c>
      <c r="AK138" s="7">
        <v>11</v>
      </c>
      <c r="AL138" s="7">
        <v>10</v>
      </c>
      <c r="AM138" s="7">
        <v>9</v>
      </c>
      <c r="AN138" s="7">
        <v>6</v>
      </c>
      <c r="AO138" s="7">
        <v>5</v>
      </c>
      <c r="AP138" s="7">
        <v>0</v>
      </c>
      <c r="AQ138" s="7">
        <v>1219</v>
      </c>
      <c r="AR138" s="7">
        <v>287</v>
      </c>
      <c r="AS138" s="7">
        <v>291</v>
      </c>
      <c r="AT138" s="7">
        <v>294</v>
      </c>
      <c r="AU138" s="7">
        <v>175</v>
      </c>
      <c r="AV138" s="7">
        <v>172</v>
      </c>
      <c r="AW138" s="7">
        <v>41</v>
      </c>
      <c r="AX138" s="7">
        <v>9</v>
      </c>
      <c r="AY138" s="7">
        <v>10</v>
      </c>
      <c r="AZ138" s="7">
        <v>10</v>
      </c>
      <c r="BA138" s="7">
        <v>6</v>
      </c>
      <c r="BB138" s="7">
        <v>6</v>
      </c>
      <c r="BC138" s="510">
        <v>1182</v>
      </c>
      <c r="BD138" s="510">
        <v>281</v>
      </c>
      <c r="BE138" s="510">
        <v>285</v>
      </c>
      <c r="BF138" s="510">
        <v>264</v>
      </c>
      <c r="BG138" s="510">
        <v>225</v>
      </c>
      <c r="BH138" s="510">
        <v>127</v>
      </c>
      <c r="BI138" s="510">
        <v>0</v>
      </c>
      <c r="BJ138" s="510">
        <v>41</v>
      </c>
      <c r="BK138" s="510">
        <v>10</v>
      </c>
      <c r="BL138" s="510">
        <v>10</v>
      </c>
      <c r="BM138" s="510">
        <v>9</v>
      </c>
      <c r="BN138" s="510">
        <v>8</v>
      </c>
      <c r="BO138" s="510">
        <v>4</v>
      </c>
      <c r="BP138" s="510">
        <v>0</v>
      </c>
    </row>
    <row r="139" spans="1:68">
      <c r="A139" s="247">
        <v>4087</v>
      </c>
      <c r="B139" s="248" t="s">
        <v>2736</v>
      </c>
      <c r="C139" s="247" t="str">
        <f t="shared" si="2"/>
        <v/>
      </c>
      <c r="D139" s="248" t="s">
        <v>177</v>
      </c>
      <c r="E139" s="501">
        <v>7</v>
      </c>
      <c r="F139" s="248" t="s">
        <v>177</v>
      </c>
      <c r="G139" s="248" t="s">
        <v>326</v>
      </c>
      <c r="H139" s="248" t="s">
        <v>130</v>
      </c>
      <c r="I139" s="248" t="s">
        <v>130</v>
      </c>
      <c r="J139" s="248" t="s">
        <v>3555</v>
      </c>
      <c r="K139" s="248" t="s">
        <v>1667</v>
      </c>
      <c r="L139" s="248">
        <v>22390901</v>
      </c>
      <c r="M139" s="248">
        <v>22390901</v>
      </c>
      <c r="N139" s="248" t="s">
        <v>1055</v>
      </c>
      <c r="O139" s="248" t="s">
        <v>3390</v>
      </c>
      <c r="P139" s="248">
        <v>1115</v>
      </c>
      <c r="Q139" s="248">
        <v>261</v>
      </c>
      <c r="R139" s="248">
        <v>262</v>
      </c>
      <c r="S139" s="248">
        <v>263</v>
      </c>
      <c r="T139" s="248">
        <v>188</v>
      </c>
      <c r="U139" s="248">
        <v>141</v>
      </c>
      <c r="V139" s="248">
        <v>0</v>
      </c>
      <c r="W139" s="248">
        <v>39</v>
      </c>
      <c r="X139" s="248">
        <v>9</v>
      </c>
      <c r="Y139" s="248">
        <v>9</v>
      </c>
      <c r="Z139" s="248">
        <v>9</v>
      </c>
      <c r="AA139" s="248">
        <v>7</v>
      </c>
      <c r="AB139" s="248">
        <v>5</v>
      </c>
      <c r="AC139" s="248">
        <v>1135</v>
      </c>
      <c r="AD139" s="7">
        <v>242</v>
      </c>
      <c r="AE139" s="7">
        <v>267</v>
      </c>
      <c r="AF139" s="7">
        <v>262</v>
      </c>
      <c r="AG139" s="7">
        <v>172</v>
      </c>
      <c r="AH139" s="7">
        <v>192</v>
      </c>
      <c r="AI139" s="7">
        <v>0</v>
      </c>
      <c r="AJ139" s="7">
        <v>38</v>
      </c>
      <c r="AK139" s="7">
        <v>8</v>
      </c>
      <c r="AL139" s="7">
        <v>9</v>
      </c>
      <c r="AM139" s="7">
        <v>9</v>
      </c>
      <c r="AN139" s="7">
        <v>6</v>
      </c>
      <c r="AO139" s="7">
        <v>6</v>
      </c>
      <c r="AP139" s="7">
        <v>0</v>
      </c>
      <c r="AQ139" s="7">
        <v>1131</v>
      </c>
      <c r="AR139" s="7">
        <v>276</v>
      </c>
      <c r="AS139" s="7">
        <v>245</v>
      </c>
      <c r="AT139" s="7">
        <v>258</v>
      </c>
      <c r="AU139" s="7">
        <v>180</v>
      </c>
      <c r="AV139" s="7">
        <v>172</v>
      </c>
      <c r="AW139" s="7">
        <v>38</v>
      </c>
      <c r="AX139" s="7">
        <v>9</v>
      </c>
      <c r="AY139" s="7">
        <v>8</v>
      </c>
      <c r="AZ139" s="7">
        <v>9</v>
      </c>
      <c r="BA139" s="7">
        <v>6</v>
      </c>
      <c r="BB139" s="7">
        <v>6</v>
      </c>
      <c r="BC139" s="510">
        <v>1124</v>
      </c>
      <c r="BD139" s="510">
        <v>273</v>
      </c>
      <c r="BE139" s="510">
        <v>288</v>
      </c>
      <c r="BF139" s="510">
        <v>233</v>
      </c>
      <c r="BG139" s="510">
        <v>167</v>
      </c>
      <c r="BH139" s="510">
        <v>163</v>
      </c>
      <c r="BI139" s="510">
        <v>0</v>
      </c>
      <c r="BJ139" s="510">
        <v>38</v>
      </c>
      <c r="BK139" s="510">
        <v>9</v>
      </c>
      <c r="BL139" s="510">
        <v>9</v>
      </c>
      <c r="BM139" s="510">
        <v>8</v>
      </c>
      <c r="BN139" s="510">
        <v>6</v>
      </c>
      <c r="BO139" s="510">
        <v>6</v>
      </c>
      <c r="BP139" s="510">
        <v>0</v>
      </c>
    </row>
    <row r="140" spans="1:68">
      <c r="A140" s="247">
        <v>4088</v>
      </c>
      <c r="B140" s="248" t="s">
        <v>2737</v>
      </c>
      <c r="C140" s="247" t="str">
        <f t="shared" si="2"/>
        <v>Unidad Pedagógica</v>
      </c>
      <c r="D140" s="248" t="s">
        <v>177</v>
      </c>
      <c r="E140" s="501">
        <v>3</v>
      </c>
      <c r="F140" s="248" t="s">
        <v>177</v>
      </c>
      <c r="G140" s="248" t="s">
        <v>322</v>
      </c>
      <c r="H140" s="248" t="s">
        <v>178</v>
      </c>
      <c r="I140" s="248" t="s">
        <v>323</v>
      </c>
      <c r="J140" s="248" t="s">
        <v>3555</v>
      </c>
      <c r="K140" s="248" t="s">
        <v>1667</v>
      </c>
      <c r="L140" s="248">
        <v>24830095</v>
      </c>
      <c r="M140" s="248">
        <v>24830095</v>
      </c>
      <c r="N140" s="248" t="s">
        <v>3435</v>
      </c>
      <c r="O140" s="248" t="s">
        <v>2064</v>
      </c>
      <c r="P140" s="248">
        <v>507</v>
      </c>
      <c r="Q140" s="248">
        <v>130</v>
      </c>
      <c r="R140" s="248">
        <v>107</v>
      </c>
      <c r="S140" s="248">
        <v>117</v>
      </c>
      <c r="T140" s="248">
        <v>79</v>
      </c>
      <c r="U140" s="248">
        <v>74</v>
      </c>
      <c r="V140" s="248">
        <v>0</v>
      </c>
      <c r="W140" s="248">
        <v>18</v>
      </c>
      <c r="X140" s="248">
        <v>4</v>
      </c>
      <c r="Y140" s="248">
        <v>4</v>
      </c>
      <c r="Z140" s="248">
        <v>4</v>
      </c>
      <c r="AA140" s="248">
        <v>3</v>
      </c>
      <c r="AB140" s="248">
        <v>3</v>
      </c>
      <c r="AC140" s="248">
        <v>512</v>
      </c>
      <c r="AD140" s="7">
        <v>110</v>
      </c>
      <c r="AE140" s="7">
        <v>117</v>
      </c>
      <c r="AF140" s="7">
        <v>115</v>
      </c>
      <c r="AG140" s="7">
        <v>90</v>
      </c>
      <c r="AH140" s="7">
        <v>80</v>
      </c>
      <c r="AI140" s="7">
        <v>0</v>
      </c>
      <c r="AJ140" s="7">
        <v>18</v>
      </c>
      <c r="AK140" s="7">
        <v>4</v>
      </c>
      <c r="AL140" s="7">
        <v>4</v>
      </c>
      <c r="AM140" s="7">
        <v>4</v>
      </c>
      <c r="AN140" s="7">
        <v>3</v>
      </c>
      <c r="AO140" s="7">
        <v>3</v>
      </c>
      <c r="AP140" s="7">
        <v>0</v>
      </c>
      <c r="AQ140" s="7">
        <v>520</v>
      </c>
      <c r="AR140" s="7">
        <v>115</v>
      </c>
      <c r="AS140" s="7">
        <v>104</v>
      </c>
      <c r="AT140" s="7">
        <v>114</v>
      </c>
      <c r="AU140" s="7">
        <v>85</v>
      </c>
      <c r="AV140" s="7">
        <v>102</v>
      </c>
      <c r="AW140" s="7">
        <v>18</v>
      </c>
      <c r="AX140" s="7">
        <v>4</v>
      </c>
      <c r="AY140" s="7">
        <v>4</v>
      </c>
      <c r="AZ140" s="7">
        <v>4</v>
      </c>
      <c r="BA140" s="7">
        <v>3</v>
      </c>
      <c r="BB140" s="7">
        <v>3</v>
      </c>
      <c r="BC140" s="510">
        <v>469</v>
      </c>
      <c r="BD140" s="510">
        <v>90</v>
      </c>
      <c r="BE140" s="510">
        <v>115</v>
      </c>
      <c r="BF140" s="510">
        <v>100</v>
      </c>
      <c r="BG140" s="510">
        <v>83</v>
      </c>
      <c r="BH140" s="510">
        <v>81</v>
      </c>
      <c r="BI140" s="510">
        <v>0</v>
      </c>
      <c r="BJ140" s="510">
        <v>18</v>
      </c>
      <c r="BK140" s="510">
        <v>4</v>
      </c>
      <c r="BL140" s="510">
        <v>4</v>
      </c>
      <c r="BM140" s="510">
        <v>4</v>
      </c>
      <c r="BN140" s="510">
        <v>3</v>
      </c>
      <c r="BO140" s="510">
        <v>3</v>
      </c>
      <c r="BP140" s="510">
        <v>0</v>
      </c>
    </row>
    <row r="141" spans="1:68">
      <c r="A141" s="247">
        <v>4089</v>
      </c>
      <c r="B141" s="248" t="s">
        <v>2738</v>
      </c>
      <c r="C141" s="247" t="str">
        <f t="shared" si="2"/>
        <v/>
      </c>
      <c r="D141" s="248" t="s">
        <v>177</v>
      </c>
      <c r="E141" s="501">
        <v>2</v>
      </c>
      <c r="F141" s="248" t="s">
        <v>177</v>
      </c>
      <c r="G141" s="248" t="s">
        <v>177</v>
      </c>
      <c r="H141" s="248" t="s">
        <v>192</v>
      </c>
      <c r="I141" s="248" t="s">
        <v>314</v>
      </c>
      <c r="J141" s="248" t="s">
        <v>3556</v>
      </c>
      <c r="K141" s="248" t="s">
        <v>1667</v>
      </c>
      <c r="L141" s="248">
        <v>22603732</v>
      </c>
      <c r="M141" s="248">
        <v>22603732</v>
      </c>
      <c r="N141" s="248" t="s">
        <v>3610</v>
      </c>
      <c r="O141" s="248" t="s">
        <v>2065</v>
      </c>
      <c r="P141" s="248">
        <v>954</v>
      </c>
      <c r="Q141" s="248">
        <v>220</v>
      </c>
      <c r="R141" s="248">
        <v>209</v>
      </c>
      <c r="S141" s="248">
        <v>183</v>
      </c>
      <c r="T141" s="248">
        <v>176</v>
      </c>
      <c r="U141" s="248">
        <v>166</v>
      </c>
      <c r="V141" s="248">
        <v>0</v>
      </c>
      <c r="W141" s="248">
        <v>29</v>
      </c>
      <c r="X141" s="248">
        <v>7</v>
      </c>
      <c r="Y141" s="248">
        <v>6</v>
      </c>
      <c r="Z141" s="248">
        <v>6</v>
      </c>
      <c r="AA141" s="248">
        <v>5</v>
      </c>
      <c r="AB141" s="248">
        <v>5</v>
      </c>
      <c r="AC141" s="248">
        <v>930</v>
      </c>
      <c r="AD141" s="7">
        <v>160</v>
      </c>
      <c r="AE141" s="7">
        <v>215</v>
      </c>
      <c r="AF141" s="7">
        <v>208</v>
      </c>
      <c r="AG141" s="7">
        <v>172</v>
      </c>
      <c r="AH141" s="7">
        <v>175</v>
      </c>
      <c r="AI141" s="7">
        <v>0</v>
      </c>
      <c r="AJ141" s="7">
        <v>29</v>
      </c>
      <c r="AK141" s="7">
        <v>6</v>
      </c>
      <c r="AL141" s="7">
        <v>7</v>
      </c>
      <c r="AM141" s="7">
        <v>6</v>
      </c>
      <c r="AN141" s="7">
        <v>5</v>
      </c>
      <c r="AO141" s="7">
        <v>5</v>
      </c>
      <c r="AP141" s="7">
        <v>0</v>
      </c>
      <c r="AQ141" s="7">
        <v>901</v>
      </c>
      <c r="AR141" s="7">
        <v>186</v>
      </c>
      <c r="AS141" s="7">
        <v>160</v>
      </c>
      <c r="AT141" s="7">
        <v>203</v>
      </c>
      <c r="AU141" s="7">
        <v>183</v>
      </c>
      <c r="AV141" s="7">
        <v>169</v>
      </c>
      <c r="AW141" s="7">
        <v>29</v>
      </c>
      <c r="AX141" s="7">
        <v>6</v>
      </c>
      <c r="AY141" s="7">
        <v>6</v>
      </c>
      <c r="AZ141" s="7">
        <v>6</v>
      </c>
      <c r="BA141" s="7">
        <v>6</v>
      </c>
      <c r="BB141" s="7">
        <v>5</v>
      </c>
      <c r="BC141" s="510">
        <v>879</v>
      </c>
      <c r="BD141" s="510">
        <v>194</v>
      </c>
      <c r="BE141" s="510">
        <v>182</v>
      </c>
      <c r="BF141" s="510">
        <v>152</v>
      </c>
      <c r="BG141" s="510">
        <v>172</v>
      </c>
      <c r="BH141" s="510">
        <v>179</v>
      </c>
      <c r="BI141" s="510">
        <v>0</v>
      </c>
      <c r="BJ141" s="510">
        <v>29</v>
      </c>
      <c r="BK141" s="510">
        <v>6</v>
      </c>
      <c r="BL141" s="510">
        <v>6</v>
      </c>
      <c r="BM141" s="510">
        <v>5</v>
      </c>
      <c r="BN141" s="510">
        <v>6</v>
      </c>
      <c r="BO141" s="510">
        <v>6</v>
      </c>
      <c r="BP141" s="510">
        <v>0</v>
      </c>
    </row>
    <row r="142" spans="1:68">
      <c r="A142" s="247">
        <v>4090</v>
      </c>
      <c r="B142" s="248" t="s">
        <v>1517</v>
      </c>
      <c r="C142" s="247" t="str">
        <f t="shared" si="2"/>
        <v/>
      </c>
      <c r="D142" s="412" t="s">
        <v>177</v>
      </c>
      <c r="E142" s="453">
        <v>5</v>
      </c>
      <c r="F142" s="412" t="s">
        <v>177</v>
      </c>
      <c r="G142" s="412" t="s">
        <v>178</v>
      </c>
      <c r="H142" s="412" t="s">
        <v>180</v>
      </c>
      <c r="I142" s="412" t="s">
        <v>178</v>
      </c>
      <c r="J142" s="248" t="s">
        <v>3555</v>
      </c>
      <c r="K142" s="248" t="s">
        <v>1667</v>
      </c>
      <c r="L142" s="412">
        <v>22443552</v>
      </c>
      <c r="M142" s="412">
        <v>22443552</v>
      </c>
      <c r="N142" s="412" t="s">
        <v>3415</v>
      </c>
      <c r="O142" s="248" t="s">
        <v>2066</v>
      </c>
      <c r="P142" s="412">
        <v>1558</v>
      </c>
      <c r="Q142" s="412">
        <v>389</v>
      </c>
      <c r="R142" s="412">
        <v>394</v>
      </c>
      <c r="S142" s="412">
        <v>314</v>
      </c>
      <c r="T142" s="412">
        <v>274</v>
      </c>
      <c r="U142" s="412">
        <v>160</v>
      </c>
      <c r="V142" s="412">
        <v>27</v>
      </c>
      <c r="W142" s="412">
        <v>53</v>
      </c>
      <c r="X142" s="248">
        <v>13</v>
      </c>
      <c r="Y142" s="412">
        <v>13</v>
      </c>
      <c r="Z142" s="412">
        <v>9</v>
      </c>
      <c r="AA142" s="412">
        <v>9</v>
      </c>
      <c r="AB142" s="412">
        <v>7</v>
      </c>
      <c r="AC142" s="412">
        <v>1465</v>
      </c>
      <c r="AD142" s="7">
        <v>193</v>
      </c>
      <c r="AE142" s="7">
        <v>368</v>
      </c>
      <c r="AF142" s="7">
        <v>377</v>
      </c>
      <c r="AG142" s="7">
        <v>228</v>
      </c>
      <c r="AH142" s="7">
        <v>264</v>
      </c>
      <c r="AI142" s="7">
        <v>35</v>
      </c>
      <c r="AJ142" s="7">
        <v>53</v>
      </c>
      <c r="AK142" s="7">
        <v>7</v>
      </c>
      <c r="AL142" s="7">
        <v>13</v>
      </c>
      <c r="AM142" s="7">
        <v>13</v>
      </c>
      <c r="AN142" s="7">
        <v>8</v>
      </c>
      <c r="AO142" s="7">
        <v>10</v>
      </c>
      <c r="AP142" s="7">
        <v>2</v>
      </c>
      <c r="AQ142" s="7">
        <v>1231</v>
      </c>
      <c r="AR142" s="7">
        <v>217</v>
      </c>
      <c r="AS142" s="7">
        <v>228</v>
      </c>
      <c r="AT142" s="7">
        <v>337</v>
      </c>
      <c r="AU142" s="7">
        <v>299</v>
      </c>
      <c r="AV142" s="7">
        <v>150</v>
      </c>
      <c r="AW142" s="7">
        <v>46</v>
      </c>
      <c r="AX142" s="7">
        <v>8</v>
      </c>
      <c r="AY142" s="7">
        <v>8</v>
      </c>
      <c r="AZ142" s="7">
        <v>13</v>
      </c>
      <c r="BA142" s="7">
        <v>11</v>
      </c>
      <c r="BB142" s="7">
        <v>6</v>
      </c>
      <c r="BC142" s="510">
        <v>1226</v>
      </c>
      <c r="BD142" s="510">
        <v>262</v>
      </c>
      <c r="BE142" s="510">
        <v>219</v>
      </c>
      <c r="BF142" s="510">
        <v>216</v>
      </c>
      <c r="BG142" s="510">
        <v>245</v>
      </c>
      <c r="BH142" s="510">
        <v>254</v>
      </c>
      <c r="BI142" s="510">
        <v>30</v>
      </c>
      <c r="BJ142" s="510">
        <v>43</v>
      </c>
      <c r="BK142" s="510">
        <v>10</v>
      </c>
      <c r="BL142" s="510">
        <v>8</v>
      </c>
      <c r="BM142" s="510">
        <v>8</v>
      </c>
      <c r="BN142" s="510">
        <v>9</v>
      </c>
      <c r="BO142" s="510">
        <v>8</v>
      </c>
      <c r="BP142" s="510">
        <v>0</v>
      </c>
    </row>
    <row r="143" spans="1:68">
      <c r="A143" s="247">
        <v>4091</v>
      </c>
      <c r="B143" s="248" t="s">
        <v>1913</v>
      </c>
      <c r="C143" s="247" t="str">
        <f t="shared" si="2"/>
        <v/>
      </c>
      <c r="D143" s="248" t="s">
        <v>331</v>
      </c>
      <c r="E143" s="501">
        <v>2</v>
      </c>
      <c r="F143" s="248" t="s">
        <v>177</v>
      </c>
      <c r="G143" s="248" t="s">
        <v>331</v>
      </c>
      <c r="H143" s="248" t="s">
        <v>495</v>
      </c>
      <c r="I143" s="248" t="s">
        <v>681</v>
      </c>
      <c r="J143" s="248" t="s">
        <v>3555</v>
      </c>
      <c r="K143" s="248" t="s">
        <v>1667</v>
      </c>
      <c r="L143" s="248">
        <v>27643036</v>
      </c>
      <c r="M143" s="248">
        <v>24644116</v>
      </c>
      <c r="N143" s="248" t="s">
        <v>1738</v>
      </c>
      <c r="O143" s="248" t="s">
        <v>2067</v>
      </c>
      <c r="P143" s="248">
        <v>1143</v>
      </c>
      <c r="Q143" s="248">
        <v>304</v>
      </c>
      <c r="R143" s="248">
        <v>259</v>
      </c>
      <c r="S143" s="248">
        <v>240</v>
      </c>
      <c r="T143" s="248">
        <v>188</v>
      </c>
      <c r="U143" s="248">
        <v>152</v>
      </c>
      <c r="V143" s="248">
        <v>0</v>
      </c>
      <c r="W143" s="248">
        <v>37</v>
      </c>
      <c r="X143" s="248">
        <v>10</v>
      </c>
      <c r="Y143" s="248">
        <v>8</v>
      </c>
      <c r="Z143" s="248">
        <v>8</v>
      </c>
      <c r="AA143" s="248">
        <v>6</v>
      </c>
      <c r="AB143" s="248">
        <v>5</v>
      </c>
      <c r="AC143" s="248">
        <v>1235</v>
      </c>
      <c r="AD143" s="7">
        <v>277</v>
      </c>
      <c r="AE143" s="7">
        <v>287</v>
      </c>
      <c r="AF143" s="7">
        <v>262</v>
      </c>
      <c r="AG143" s="7">
        <v>220</v>
      </c>
      <c r="AH143" s="7">
        <v>189</v>
      </c>
      <c r="AI143" s="7">
        <v>0</v>
      </c>
      <c r="AJ143" s="7">
        <v>39</v>
      </c>
      <c r="AK143" s="7">
        <v>9</v>
      </c>
      <c r="AL143" s="7">
        <v>9</v>
      </c>
      <c r="AM143" s="7">
        <v>8</v>
      </c>
      <c r="AN143" s="7">
        <v>7</v>
      </c>
      <c r="AO143" s="7">
        <v>6</v>
      </c>
      <c r="AP143" s="7">
        <v>0</v>
      </c>
      <c r="AQ143" s="7">
        <v>1265</v>
      </c>
      <c r="AR143" s="7">
        <v>339</v>
      </c>
      <c r="AS143" s="7">
        <v>258</v>
      </c>
      <c r="AT143" s="7">
        <v>268</v>
      </c>
      <c r="AU143" s="7">
        <v>214</v>
      </c>
      <c r="AV143" s="7">
        <v>186</v>
      </c>
      <c r="AW143" s="7">
        <v>39</v>
      </c>
      <c r="AX143" s="7">
        <v>10</v>
      </c>
      <c r="AY143" s="7">
        <v>8</v>
      </c>
      <c r="AZ143" s="7">
        <v>8</v>
      </c>
      <c r="BA143" s="7">
        <v>7</v>
      </c>
      <c r="BB143" s="7">
        <v>6</v>
      </c>
      <c r="BC143" s="510">
        <v>1255</v>
      </c>
      <c r="BD143" s="510">
        <v>294</v>
      </c>
      <c r="BE143" s="510">
        <v>330</v>
      </c>
      <c r="BF143" s="510">
        <v>236</v>
      </c>
      <c r="BG143" s="510">
        <v>215</v>
      </c>
      <c r="BH143" s="510">
        <v>180</v>
      </c>
      <c r="BI143" s="510">
        <v>0</v>
      </c>
      <c r="BJ143" s="510">
        <v>40</v>
      </c>
      <c r="BK143" s="510">
        <v>10</v>
      </c>
      <c r="BL143" s="510">
        <v>10</v>
      </c>
      <c r="BM143" s="510">
        <v>7</v>
      </c>
      <c r="BN143" s="510">
        <v>7</v>
      </c>
      <c r="BO143" s="510">
        <v>6</v>
      </c>
      <c r="BP143" s="510">
        <v>0</v>
      </c>
    </row>
    <row r="144" spans="1:68">
      <c r="A144" s="247">
        <v>4092</v>
      </c>
      <c r="B144" s="248" t="s">
        <v>435</v>
      </c>
      <c r="C144" s="247" t="str">
        <f t="shared" si="2"/>
        <v/>
      </c>
      <c r="D144" s="248" t="s">
        <v>177</v>
      </c>
      <c r="E144" s="501">
        <v>2</v>
      </c>
      <c r="F144" s="248" t="s">
        <v>177</v>
      </c>
      <c r="G144" s="248" t="s">
        <v>177</v>
      </c>
      <c r="H144" s="248" t="s">
        <v>310</v>
      </c>
      <c r="I144" s="248" t="s">
        <v>2068</v>
      </c>
      <c r="J144" s="248" t="s">
        <v>3555</v>
      </c>
      <c r="K144" s="248" t="s">
        <v>1667</v>
      </c>
      <c r="L144" s="248">
        <v>22606296</v>
      </c>
      <c r="M144" s="248">
        <v>22607657</v>
      </c>
      <c r="N144" s="248" t="s">
        <v>1098</v>
      </c>
      <c r="O144" s="248" t="s">
        <v>2069</v>
      </c>
      <c r="P144" s="248">
        <v>726</v>
      </c>
      <c r="Q144" s="248">
        <v>171</v>
      </c>
      <c r="R144" s="248">
        <v>179</v>
      </c>
      <c r="S144" s="248">
        <v>153</v>
      </c>
      <c r="T144" s="248">
        <v>141</v>
      </c>
      <c r="U144" s="248">
        <v>82</v>
      </c>
      <c r="V144" s="248">
        <v>0</v>
      </c>
      <c r="W144" s="248">
        <v>27</v>
      </c>
      <c r="X144" s="248">
        <v>8</v>
      </c>
      <c r="Y144" s="248">
        <v>6</v>
      </c>
      <c r="Z144" s="248">
        <v>6</v>
      </c>
      <c r="AA144" s="248">
        <v>4</v>
      </c>
      <c r="AB144" s="248">
        <v>3</v>
      </c>
      <c r="AC144" s="248">
        <v>763</v>
      </c>
      <c r="AD144" s="7">
        <v>187</v>
      </c>
      <c r="AE144" s="7">
        <v>163</v>
      </c>
      <c r="AF144" s="7">
        <v>167</v>
      </c>
      <c r="AG144" s="7">
        <v>124</v>
      </c>
      <c r="AH144" s="7">
        <v>122</v>
      </c>
      <c r="AI144" s="7">
        <v>0</v>
      </c>
      <c r="AJ144" s="7">
        <v>27</v>
      </c>
      <c r="AK144" s="7">
        <v>6</v>
      </c>
      <c r="AL144" s="7">
        <v>7</v>
      </c>
      <c r="AM144" s="7">
        <v>6</v>
      </c>
      <c r="AN144" s="7">
        <v>4</v>
      </c>
      <c r="AO144" s="7">
        <v>4</v>
      </c>
      <c r="AP144" s="7">
        <v>0</v>
      </c>
      <c r="AQ144" s="7">
        <v>692</v>
      </c>
      <c r="AR144" s="7">
        <v>208</v>
      </c>
      <c r="AS144" s="7">
        <v>138</v>
      </c>
      <c r="AT144" s="7">
        <v>128</v>
      </c>
      <c r="AU144" s="7">
        <v>125</v>
      </c>
      <c r="AV144" s="7">
        <v>93</v>
      </c>
      <c r="AW144" s="7">
        <v>27</v>
      </c>
      <c r="AX144" s="7">
        <v>7</v>
      </c>
      <c r="AY144" s="7">
        <v>6</v>
      </c>
      <c r="AZ144" s="7">
        <v>6</v>
      </c>
      <c r="BA144" s="7">
        <v>4</v>
      </c>
      <c r="BB144" s="7">
        <v>4</v>
      </c>
      <c r="BC144" s="510">
        <v>644</v>
      </c>
      <c r="BD144" s="510">
        <v>147</v>
      </c>
      <c r="BE144" s="510">
        <v>181</v>
      </c>
      <c r="BF144" s="510">
        <v>117</v>
      </c>
      <c r="BG144" s="510">
        <v>95</v>
      </c>
      <c r="BH144" s="510">
        <v>104</v>
      </c>
      <c r="BI144" s="510">
        <v>0</v>
      </c>
      <c r="BJ144" s="510">
        <v>27</v>
      </c>
      <c r="BK144" s="510">
        <v>7</v>
      </c>
      <c r="BL144" s="510">
        <v>6</v>
      </c>
      <c r="BM144" s="510">
        <v>6</v>
      </c>
      <c r="BN144" s="510">
        <v>4</v>
      </c>
      <c r="BO144" s="510">
        <v>4</v>
      </c>
      <c r="BP144" s="510">
        <v>0</v>
      </c>
    </row>
    <row r="145" spans="1:68">
      <c r="A145" s="247">
        <v>4093</v>
      </c>
      <c r="B145" s="248" t="s">
        <v>449</v>
      </c>
      <c r="C145" s="247" t="str">
        <f t="shared" si="2"/>
        <v/>
      </c>
      <c r="D145" s="248" t="s">
        <v>177</v>
      </c>
      <c r="E145" s="501">
        <v>7</v>
      </c>
      <c r="F145" s="248" t="s">
        <v>177</v>
      </c>
      <c r="G145" s="248" t="s">
        <v>177</v>
      </c>
      <c r="H145" s="248" t="s">
        <v>316</v>
      </c>
      <c r="I145" s="248" t="s">
        <v>450</v>
      </c>
      <c r="J145" s="248" t="s">
        <v>3555</v>
      </c>
      <c r="K145" s="248" t="s">
        <v>1667</v>
      </c>
      <c r="L145" s="248">
        <v>22935863</v>
      </c>
      <c r="M145" s="248">
        <v>22935863</v>
      </c>
      <c r="N145" s="248" t="s">
        <v>3206</v>
      </c>
      <c r="O145" s="248" t="s">
        <v>2070</v>
      </c>
      <c r="P145" s="248">
        <v>624</v>
      </c>
      <c r="Q145" s="248">
        <v>148</v>
      </c>
      <c r="R145" s="248">
        <v>142</v>
      </c>
      <c r="S145" s="248">
        <v>120</v>
      </c>
      <c r="T145" s="248">
        <v>102</v>
      </c>
      <c r="U145" s="248">
        <v>112</v>
      </c>
      <c r="V145" s="248">
        <v>0</v>
      </c>
      <c r="W145" s="248">
        <v>23</v>
      </c>
      <c r="X145" s="248">
        <v>6</v>
      </c>
      <c r="Y145" s="248">
        <v>5</v>
      </c>
      <c r="Z145" s="248">
        <v>4</v>
      </c>
      <c r="AA145" s="248">
        <v>4</v>
      </c>
      <c r="AB145" s="248">
        <v>4</v>
      </c>
      <c r="AC145" s="248">
        <v>639</v>
      </c>
      <c r="AD145" s="7">
        <v>135</v>
      </c>
      <c r="AE145" s="7">
        <v>158</v>
      </c>
      <c r="AF145" s="7">
        <v>137</v>
      </c>
      <c r="AG145" s="7">
        <v>108</v>
      </c>
      <c r="AH145" s="7">
        <v>101</v>
      </c>
      <c r="AI145" s="7">
        <v>0</v>
      </c>
      <c r="AJ145" s="7">
        <v>23</v>
      </c>
      <c r="AK145" s="7">
        <v>5</v>
      </c>
      <c r="AL145" s="7">
        <v>5</v>
      </c>
      <c r="AM145" s="7">
        <v>5</v>
      </c>
      <c r="AN145" s="7">
        <v>4</v>
      </c>
      <c r="AO145" s="7">
        <v>4</v>
      </c>
      <c r="AP145" s="7">
        <v>0</v>
      </c>
      <c r="AQ145" s="7">
        <v>705</v>
      </c>
      <c r="AR145" s="7">
        <v>190</v>
      </c>
      <c r="AS145" s="7">
        <v>143</v>
      </c>
      <c r="AT145" s="7">
        <v>146</v>
      </c>
      <c r="AU145" s="7">
        <v>136</v>
      </c>
      <c r="AV145" s="7">
        <v>90</v>
      </c>
      <c r="AW145" s="7">
        <v>23</v>
      </c>
      <c r="AX145" s="7">
        <v>6</v>
      </c>
      <c r="AY145" s="7">
        <v>5</v>
      </c>
      <c r="AZ145" s="7">
        <v>5</v>
      </c>
      <c r="BA145" s="7">
        <v>4</v>
      </c>
      <c r="BB145" s="7">
        <v>3</v>
      </c>
      <c r="BC145" s="510">
        <v>680</v>
      </c>
      <c r="BD145" s="510">
        <v>159</v>
      </c>
      <c r="BE145" s="510">
        <v>158</v>
      </c>
      <c r="BF145" s="510">
        <v>140</v>
      </c>
      <c r="BG145" s="510">
        <v>126</v>
      </c>
      <c r="BH145" s="510">
        <v>97</v>
      </c>
      <c r="BI145" s="510">
        <v>0</v>
      </c>
      <c r="BJ145" s="510">
        <v>23</v>
      </c>
      <c r="BK145" s="510">
        <v>5</v>
      </c>
      <c r="BL145" s="510">
        <v>5</v>
      </c>
      <c r="BM145" s="510">
        <v>5</v>
      </c>
      <c r="BN145" s="510">
        <v>4</v>
      </c>
      <c r="BO145" s="510">
        <v>4</v>
      </c>
      <c r="BP145" s="510">
        <v>0</v>
      </c>
    </row>
    <row r="146" spans="1:68">
      <c r="A146" s="247">
        <v>4095</v>
      </c>
      <c r="B146" s="248" t="s">
        <v>1528</v>
      </c>
      <c r="C146" s="247" t="str">
        <f t="shared" si="2"/>
        <v/>
      </c>
      <c r="D146" s="248" t="s">
        <v>331</v>
      </c>
      <c r="E146" s="501">
        <v>1</v>
      </c>
      <c r="F146" s="248" t="s">
        <v>177</v>
      </c>
      <c r="G146" s="248" t="s">
        <v>331</v>
      </c>
      <c r="H146" s="248" t="s">
        <v>470</v>
      </c>
      <c r="I146" s="248" t="s">
        <v>470</v>
      </c>
      <c r="J146" s="248" t="s">
        <v>3555</v>
      </c>
      <c r="K146" s="248" t="s">
        <v>1667</v>
      </c>
      <c r="L146" s="248">
        <v>24591100</v>
      </c>
      <c r="M146" s="248">
        <v>27611371</v>
      </c>
      <c r="N146" s="248" t="s">
        <v>1799</v>
      </c>
      <c r="O146" s="248" t="s">
        <v>2071</v>
      </c>
      <c r="P146" s="248">
        <v>731</v>
      </c>
      <c r="Q146" s="248">
        <v>173</v>
      </c>
      <c r="R146" s="248">
        <v>150</v>
      </c>
      <c r="S146" s="248">
        <v>160</v>
      </c>
      <c r="T146" s="248">
        <v>121</v>
      </c>
      <c r="U146" s="248">
        <v>127</v>
      </c>
      <c r="V146" s="248">
        <v>0</v>
      </c>
      <c r="W146" s="248">
        <v>23</v>
      </c>
      <c r="X146" s="248">
        <v>5</v>
      </c>
      <c r="Y146" s="248">
        <v>5</v>
      </c>
      <c r="Z146" s="248">
        <v>5</v>
      </c>
      <c r="AA146" s="248">
        <v>4</v>
      </c>
      <c r="AB146" s="248">
        <v>4</v>
      </c>
      <c r="AC146" s="248">
        <v>776</v>
      </c>
      <c r="AD146" s="7">
        <v>184</v>
      </c>
      <c r="AE146" s="7">
        <v>171</v>
      </c>
      <c r="AF146" s="7">
        <v>150</v>
      </c>
      <c r="AG146" s="7">
        <v>145</v>
      </c>
      <c r="AH146" s="7">
        <v>126</v>
      </c>
      <c r="AI146" s="7">
        <v>0</v>
      </c>
      <c r="AJ146" s="7">
        <v>23</v>
      </c>
      <c r="AK146" s="7">
        <v>5</v>
      </c>
      <c r="AL146" s="7">
        <v>5</v>
      </c>
      <c r="AM146" s="7">
        <v>5</v>
      </c>
      <c r="AN146" s="7">
        <v>4</v>
      </c>
      <c r="AO146" s="7">
        <v>4</v>
      </c>
      <c r="AP146" s="7">
        <v>0</v>
      </c>
      <c r="AQ146" s="7">
        <v>796</v>
      </c>
      <c r="AR146" s="7">
        <v>180</v>
      </c>
      <c r="AS146" s="7">
        <v>174</v>
      </c>
      <c r="AT146" s="7">
        <v>165</v>
      </c>
      <c r="AU146" s="7">
        <v>144</v>
      </c>
      <c r="AV146" s="7">
        <v>133</v>
      </c>
      <c r="AW146" s="7">
        <v>23</v>
      </c>
      <c r="AX146" s="7">
        <v>5</v>
      </c>
      <c r="AY146" s="7">
        <v>5</v>
      </c>
      <c r="AZ146" s="7">
        <v>5</v>
      </c>
      <c r="BA146" s="7">
        <v>4</v>
      </c>
      <c r="BB146" s="7">
        <v>4</v>
      </c>
      <c r="BC146" s="510">
        <v>764</v>
      </c>
      <c r="BD146" s="510">
        <v>189</v>
      </c>
      <c r="BE146" s="510">
        <v>164</v>
      </c>
      <c r="BF146" s="510">
        <v>156</v>
      </c>
      <c r="BG146" s="510">
        <v>139</v>
      </c>
      <c r="BH146" s="510">
        <v>116</v>
      </c>
      <c r="BI146" s="510">
        <v>0</v>
      </c>
      <c r="BJ146" s="510">
        <v>23</v>
      </c>
      <c r="BK146" s="510">
        <v>5</v>
      </c>
      <c r="BL146" s="510">
        <v>5</v>
      </c>
      <c r="BM146" s="510">
        <v>5</v>
      </c>
      <c r="BN146" s="510">
        <v>4</v>
      </c>
      <c r="BO146" s="510">
        <v>4</v>
      </c>
      <c r="BP146" s="510">
        <v>0</v>
      </c>
    </row>
    <row r="147" spans="1:68">
      <c r="A147" s="247">
        <v>4096</v>
      </c>
      <c r="B147" s="248" t="s">
        <v>2739</v>
      </c>
      <c r="C147" s="247" t="str">
        <f t="shared" si="2"/>
        <v/>
      </c>
      <c r="D147" s="248" t="s">
        <v>333</v>
      </c>
      <c r="E147" s="501">
        <v>2</v>
      </c>
      <c r="F147" s="248" t="s">
        <v>54</v>
      </c>
      <c r="G147" s="248" t="s">
        <v>333</v>
      </c>
      <c r="H147" s="248" t="s">
        <v>333</v>
      </c>
      <c r="I147" s="248" t="s">
        <v>516</v>
      </c>
      <c r="J147" s="248" t="s">
        <v>3555</v>
      </c>
      <c r="K147" s="248" t="s">
        <v>3727</v>
      </c>
      <c r="L147" s="248">
        <v>26650094</v>
      </c>
      <c r="M147" s="248">
        <v>26650094</v>
      </c>
      <c r="N147" s="248" t="s">
        <v>3257</v>
      </c>
      <c r="O147" s="248" t="s">
        <v>2072</v>
      </c>
      <c r="P147" s="248">
        <v>707</v>
      </c>
      <c r="Q147" s="248">
        <v>255</v>
      </c>
      <c r="R147" s="248">
        <v>190</v>
      </c>
      <c r="S147" s="248">
        <v>95</v>
      </c>
      <c r="T147" s="248">
        <v>94</v>
      </c>
      <c r="U147" s="248">
        <v>53</v>
      </c>
      <c r="V147" s="248">
        <v>20</v>
      </c>
      <c r="W147" s="248">
        <v>27</v>
      </c>
      <c r="X147" s="248">
        <v>9</v>
      </c>
      <c r="Y147" s="248">
        <v>7</v>
      </c>
      <c r="Z147" s="248">
        <v>4</v>
      </c>
      <c r="AA147" s="248">
        <v>4</v>
      </c>
      <c r="AB147" s="248">
        <v>2</v>
      </c>
      <c r="AC147" s="248">
        <v>874</v>
      </c>
      <c r="AD147" s="7">
        <v>242</v>
      </c>
      <c r="AE147" s="7">
        <v>234</v>
      </c>
      <c r="AF147" s="7">
        <v>183</v>
      </c>
      <c r="AG147" s="7">
        <v>98</v>
      </c>
      <c r="AH147" s="7">
        <v>69</v>
      </c>
      <c r="AI147" s="7">
        <v>48</v>
      </c>
      <c r="AJ147" s="7">
        <v>28</v>
      </c>
      <c r="AK147" s="7">
        <v>7</v>
      </c>
      <c r="AL147" s="7">
        <v>7</v>
      </c>
      <c r="AM147" s="7">
        <v>6</v>
      </c>
      <c r="AN147" s="7">
        <v>4</v>
      </c>
      <c r="AO147" s="7">
        <v>2</v>
      </c>
      <c r="AP147" s="7">
        <v>2</v>
      </c>
      <c r="AQ147" s="7">
        <v>860</v>
      </c>
      <c r="AR147" s="7">
        <v>278</v>
      </c>
      <c r="AS147" s="7">
        <v>222</v>
      </c>
      <c r="AT147" s="7">
        <v>178</v>
      </c>
      <c r="AU147" s="7">
        <v>125</v>
      </c>
      <c r="AV147" s="7">
        <v>57</v>
      </c>
      <c r="AW147" s="7">
        <v>30</v>
      </c>
      <c r="AX147" s="7">
        <v>9</v>
      </c>
      <c r="AY147" s="7">
        <v>6</v>
      </c>
      <c r="AZ147" s="7">
        <v>6</v>
      </c>
      <c r="BA147" s="7">
        <v>5</v>
      </c>
      <c r="BB147" s="7">
        <v>2</v>
      </c>
      <c r="BC147" s="510">
        <v>827</v>
      </c>
      <c r="BD147" s="510">
        <v>218</v>
      </c>
      <c r="BE147" s="510">
        <v>239</v>
      </c>
      <c r="BF147" s="510">
        <v>149</v>
      </c>
      <c r="BG147" s="510">
        <v>104</v>
      </c>
      <c r="BH147" s="510">
        <v>65</v>
      </c>
      <c r="BI147" s="510">
        <v>52</v>
      </c>
      <c r="BJ147" s="510">
        <v>27</v>
      </c>
      <c r="BK147" s="510">
        <v>7</v>
      </c>
      <c r="BL147" s="510">
        <v>8</v>
      </c>
      <c r="BM147" s="510">
        <v>4</v>
      </c>
      <c r="BN147" s="510">
        <v>4</v>
      </c>
      <c r="BO147" s="510">
        <v>2</v>
      </c>
      <c r="BP147" s="510">
        <v>2</v>
      </c>
    </row>
    <row r="148" spans="1:68">
      <c r="A148" s="247">
        <v>4097</v>
      </c>
      <c r="B148" s="248" t="s">
        <v>2626</v>
      </c>
      <c r="C148" s="247" t="str">
        <f t="shared" si="2"/>
        <v/>
      </c>
      <c r="D148" s="248" t="s">
        <v>333</v>
      </c>
      <c r="E148" s="501">
        <v>3</v>
      </c>
      <c r="F148" s="248" t="s">
        <v>54</v>
      </c>
      <c r="G148" s="248" t="s">
        <v>346</v>
      </c>
      <c r="H148" s="248" t="s">
        <v>646</v>
      </c>
      <c r="I148" s="248" t="s">
        <v>647</v>
      </c>
      <c r="J148" s="248" t="s">
        <v>3555</v>
      </c>
      <c r="K148" s="248" t="s">
        <v>1667</v>
      </c>
      <c r="L148" s="248">
        <v>26730550</v>
      </c>
      <c r="M148" s="248">
        <v>26730550</v>
      </c>
      <c r="N148" s="248" t="s">
        <v>3436</v>
      </c>
      <c r="O148" s="248" t="s">
        <v>2073</v>
      </c>
      <c r="P148" s="248">
        <v>239</v>
      </c>
      <c r="Q148" s="248">
        <v>56</v>
      </c>
      <c r="R148" s="248">
        <v>42</v>
      </c>
      <c r="S148" s="248">
        <v>53</v>
      </c>
      <c r="T148" s="248">
        <v>52</v>
      </c>
      <c r="U148" s="248">
        <v>36</v>
      </c>
      <c r="V148" s="248">
        <v>0</v>
      </c>
      <c r="W148" s="248">
        <v>12</v>
      </c>
      <c r="X148" s="248">
        <v>3</v>
      </c>
      <c r="Y148" s="248">
        <v>2</v>
      </c>
      <c r="Z148" s="248">
        <v>3</v>
      </c>
      <c r="AA148" s="248">
        <v>2</v>
      </c>
      <c r="AB148" s="248">
        <v>2</v>
      </c>
      <c r="AC148" s="248">
        <v>266</v>
      </c>
      <c r="AD148" s="7">
        <v>56</v>
      </c>
      <c r="AE148" s="7">
        <v>55</v>
      </c>
      <c r="AF148" s="7">
        <v>48</v>
      </c>
      <c r="AG148" s="7">
        <v>54</v>
      </c>
      <c r="AH148" s="7">
        <v>53</v>
      </c>
      <c r="AI148" s="7">
        <v>0</v>
      </c>
      <c r="AJ148" s="7">
        <v>217</v>
      </c>
      <c r="AK148" s="7">
        <v>42</v>
      </c>
      <c r="AL148" s="7">
        <v>42</v>
      </c>
      <c r="AM148" s="7">
        <v>42</v>
      </c>
      <c r="AN148" s="7">
        <v>46</v>
      </c>
      <c r="AO148" s="7">
        <v>45</v>
      </c>
      <c r="AP148" s="7">
        <v>0</v>
      </c>
      <c r="AQ148" s="7">
        <v>258</v>
      </c>
      <c r="AR148" s="7">
        <v>52</v>
      </c>
      <c r="AS148" s="7">
        <v>54</v>
      </c>
      <c r="AT148" s="7">
        <v>56</v>
      </c>
      <c r="AU148" s="7">
        <v>48</v>
      </c>
      <c r="AV148" s="7">
        <v>48</v>
      </c>
      <c r="AW148" s="7">
        <v>10</v>
      </c>
      <c r="AX148" s="7">
        <v>2</v>
      </c>
      <c r="AY148" s="7">
        <v>2</v>
      </c>
      <c r="AZ148" s="7">
        <v>2</v>
      </c>
      <c r="BA148" s="7">
        <v>2</v>
      </c>
      <c r="BB148" s="7">
        <v>2</v>
      </c>
      <c r="BC148" s="510">
        <v>255</v>
      </c>
      <c r="BD148" s="510">
        <v>71</v>
      </c>
      <c r="BE148" s="510">
        <v>44</v>
      </c>
      <c r="BF148" s="510">
        <v>48</v>
      </c>
      <c r="BG148" s="510">
        <v>52</v>
      </c>
      <c r="BH148" s="510">
        <v>40</v>
      </c>
      <c r="BI148" s="510">
        <v>0</v>
      </c>
      <c r="BJ148" s="510">
        <v>11</v>
      </c>
      <c r="BK148" s="510">
        <v>3</v>
      </c>
      <c r="BL148" s="510">
        <v>2</v>
      </c>
      <c r="BM148" s="510">
        <v>2</v>
      </c>
      <c r="BN148" s="510">
        <v>2</v>
      </c>
      <c r="BO148" s="510">
        <v>2</v>
      </c>
      <c r="BP148" s="510">
        <v>0</v>
      </c>
    </row>
    <row r="149" spans="1:68">
      <c r="A149" s="247">
        <v>4098</v>
      </c>
      <c r="B149" s="248" t="s">
        <v>2628</v>
      </c>
      <c r="C149" s="247" t="str">
        <f t="shared" si="2"/>
        <v/>
      </c>
      <c r="D149" s="248" t="s">
        <v>333</v>
      </c>
      <c r="E149" s="501">
        <v>4</v>
      </c>
      <c r="F149" s="248" t="s">
        <v>54</v>
      </c>
      <c r="G149" s="248" t="s">
        <v>333</v>
      </c>
      <c r="H149" s="248" t="s">
        <v>569</v>
      </c>
      <c r="I149" s="248" t="s">
        <v>569</v>
      </c>
      <c r="J149" s="248" t="s">
        <v>3555</v>
      </c>
      <c r="K149" s="248" t="s">
        <v>1667</v>
      </c>
      <c r="L149" s="248">
        <v>26911039</v>
      </c>
      <c r="M149" s="248">
        <v>26911039</v>
      </c>
      <c r="N149" s="248" t="s">
        <v>3207</v>
      </c>
      <c r="O149" s="248" t="s">
        <v>2074</v>
      </c>
      <c r="P149" s="248">
        <v>278</v>
      </c>
      <c r="Q149" s="248">
        <v>67</v>
      </c>
      <c r="R149" s="248">
        <v>66</v>
      </c>
      <c r="S149" s="248">
        <v>51</v>
      </c>
      <c r="T149" s="248">
        <v>57</v>
      </c>
      <c r="U149" s="248">
        <v>37</v>
      </c>
      <c r="V149" s="248">
        <v>0</v>
      </c>
      <c r="W149" s="248">
        <v>13</v>
      </c>
      <c r="X149" s="248">
        <v>3</v>
      </c>
      <c r="Y149" s="248">
        <v>3</v>
      </c>
      <c r="Z149" s="248">
        <v>2</v>
      </c>
      <c r="AA149" s="248">
        <v>3</v>
      </c>
      <c r="AB149" s="248">
        <v>2</v>
      </c>
      <c r="AC149" s="248">
        <v>300</v>
      </c>
      <c r="AD149" s="7">
        <v>59</v>
      </c>
      <c r="AE149" s="7">
        <v>69</v>
      </c>
      <c r="AF149" s="7">
        <v>64</v>
      </c>
      <c r="AG149" s="7">
        <v>48</v>
      </c>
      <c r="AH149" s="7">
        <v>60</v>
      </c>
      <c r="AI149" s="7">
        <v>0</v>
      </c>
      <c r="AJ149" s="7">
        <v>14</v>
      </c>
      <c r="AK149" s="7">
        <v>3</v>
      </c>
      <c r="AL149" s="7">
        <v>3</v>
      </c>
      <c r="AM149" s="7">
        <v>3</v>
      </c>
      <c r="AN149" s="7">
        <v>2</v>
      </c>
      <c r="AO149" s="7">
        <v>3</v>
      </c>
      <c r="AP149" s="7">
        <v>0</v>
      </c>
      <c r="AQ149" s="7">
        <v>285</v>
      </c>
      <c r="AR149" s="7">
        <v>69</v>
      </c>
      <c r="AS149" s="7">
        <v>57</v>
      </c>
      <c r="AT149" s="7">
        <v>61</v>
      </c>
      <c r="AU149" s="7">
        <v>58</v>
      </c>
      <c r="AV149" s="7">
        <v>40</v>
      </c>
      <c r="AW149" s="7">
        <v>14</v>
      </c>
      <c r="AX149" s="7">
        <v>3</v>
      </c>
      <c r="AY149" s="7">
        <v>3</v>
      </c>
      <c r="AZ149" s="7">
        <v>3</v>
      </c>
      <c r="BA149" s="7">
        <v>3</v>
      </c>
      <c r="BB149" s="7">
        <v>2</v>
      </c>
      <c r="BC149" s="510">
        <v>317</v>
      </c>
      <c r="BD149" s="510">
        <v>77</v>
      </c>
      <c r="BE149" s="510">
        <v>73</v>
      </c>
      <c r="BF149" s="510">
        <v>59</v>
      </c>
      <c r="BG149" s="510">
        <v>57</v>
      </c>
      <c r="BH149" s="510">
        <v>51</v>
      </c>
      <c r="BI149" s="510">
        <v>0</v>
      </c>
      <c r="BJ149" s="510">
        <v>15</v>
      </c>
      <c r="BK149" s="510">
        <v>3</v>
      </c>
      <c r="BL149" s="510">
        <v>3</v>
      </c>
      <c r="BM149" s="510">
        <v>3</v>
      </c>
      <c r="BN149" s="510">
        <v>3</v>
      </c>
      <c r="BO149" s="510">
        <v>3</v>
      </c>
      <c r="BP149" s="510">
        <v>0</v>
      </c>
    </row>
    <row r="150" spans="1:68">
      <c r="A150" s="247">
        <v>4099</v>
      </c>
      <c r="B150" s="248" t="s">
        <v>2740</v>
      </c>
      <c r="C150" s="247" t="str">
        <f t="shared" si="2"/>
        <v/>
      </c>
      <c r="D150" s="248" t="s">
        <v>333</v>
      </c>
      <c r="E150" s="501">
        <v>5</v>
      </c>
      <c r="F150" s="248" t="s">
        <v>54</v>
      </c>
      <c r="G150" s="248" t="s">
        <v>358</v>
      </c>
      <c r="H150" s="248" t="s">
        <v>149</v>
      </c>
      <c r="I150" s="248" t="s">
        <v>526</v>
      </c>
      <c r="J150" s="248" t="s">
        <v>3555</v>
      </c>
      <c r="K150" s="248" t="s">
        <v>1667</v>
      </c>
      <c r="L150" s="248">
        <v>26777067</v>
      </c>
      <c r="M150" s="248">
        <v>26777067</v>
      </c>
      <c r="N150" s="248" t="s">
        <v>3208</v>
      </c>
      <c r="O150" s="248" t="s">
        <v>2075</v>
      </c>
      <c r="P150" s="248">
        <v>369</v>
      </c>
      <c r="Q150" s="248">
        <v>78</v>
      </c>
      <c r="R150" s="248">
        <v>91</v>
      </c>
      <c r="S150" s="248">
        <v>71</v>
      </c>
      <c r="T150" s="248">
        <v>71</v>
      </c>
      <c r="U150" s="248">
        <v>58</v>
      </c>
      <c r="V150" s="248">
        <v>0</v>
      </c>
      <c r="W150" s="248">
        <v>18</v>
      </c>
      <c r="X150" s="248">
        <v>4</v>
      </c>
      <c r="Y150" s="248">
        <v>4</v>
      </c>
      <c r="Z150" s="248">
        <v>4</v>
      </c>
      <c r="AA150" s="248">
        <v>3</v>
      </c>
      <c r="AB150" s="248">
        <v>3</v>
      </c>
      <c r="AC150" s="248">
        <v>415</v>
      </c>
      <c r="AD150" s="7">
        <v>109</v>
      </c>
      <c r="AE150" s="7">
        <v>83</v>
      </c>
      <c r="AF150" s="7">
        <v>86</v>
      </c>
      <c r="AG150" s="7">
        <v>66</v>
      </c>
      <c r="AH150" s="7">
        <v>71</v>
      </c>
      <c r="AI150" s="7">
        <v>0</v>
      </c>
      <c r="AJ150" s="7">
        <v>16</v>
      </c>
      <c r="AK150" s="7">
        <v>4</v>
      </c>
      <c r="AL150" s="7">
        <v>3</v>
      </c>
      <c r="AM150" s="7">
        <v>3</v>
      </c>
      <c r="AN150" s="7">
        <v>3</v>
      </c>
      <c r="AO150" s="7">
        <v>3</v>
      </c>
      <c r="AP150" s="7">
        <v>0</v>
      </c>
      <c r="AQ150" s="7">
        <v>389</v>
      </c>
      <c r="AR150" s="7">
        <v>70</v>
      </c>
      <c r="AS150" s="7">
        <v>103</v>
      </c>
      <c r="AT150" s="7">
        <v>75</v>
      </c>
      <c r="AU150" s="7">
        <v>77</v>
      </c>
      <c r="AV150" s="7">
        <v>64</v>
      </c>
      <c r="AW150" s="7">
        <v>16</v>
      </c>
      <c r="AX150" s="7">
        <v>3</v>
      </c>
      <c r="AY150" s="7">
        <v>4</v>
      </c>
      <c r="AZ150" s="7">
        <v>3</v>
      </c>
      <c r="BA150" s="7">
        <v>3</v>
      </c>
      <c r="BB150" s="7">
        <v>3</v>
      </c>
      <c r="BC150" s="510">
        <v>382</v>
      </c>
      <c r="BD150" s="510">
        <v>63</v>
      </c>
      <c r="BE150" s="510">
        <v>73</v>
      </c>
      <c r="BF150" s="510">
        <v>103</v>
      </c>
      <c r="BG150" s="510">
        <v>72</v>
      </c>
      <c r="BH150" s="510">
        <v>71</v>
      </c>
      <c r="BI150" s="510">
        <v>0</v>
      </c>
      <c r="BJ150" s="510">
        <v>16</v>
      </c>
      <c r="BK150" s="510">
        <v>3</v>
      </c>
      <c r="BL150" s="510">
        <v>3</v>
      </c>
      <c r="BM150" s="510">
        <v>4</v>
      </c>
      <c r="BN150" s="510">
        <v>3</v>
      </c>
      <c r="BO150" s="510">
        <v>3</v>
      </c>
      <c r="BP150" s="510">
        <v>0</v>
      </c>
    </row>
    <row r="151" spans="1:68">
      <c r="A151" s="247">
        <v>4100</v>
      </c>
      <c r="B151" s="248" t="s">
        <v>2741</v>
      </c>
      <c r="C151" s="247" t="str">
        <f t="shared" si="2"/>
        <v/>
      </c>
      <c r="D151" s="248" t="s">
        <v>333</v>
      </c>
      <c r="E151" s="501">
        <v>1</v>
      </c>
      <c r="F151" s="248" t="s">
        <v>54</v>
      </c>
      <c r="G151" s="248" t="s">
        <v>358</v>
      </c>
      <c r="H151" s="248" t="s">
        <v>358</v>
      </c>
      <c r="I151" s="248" t="s">
        <v>358</v>
      </c>
      <c r="J151" s="248" t="s">
        <v>3555</v>
      </c>
      <c r="K151" s="248" t="s">
        <v>1667</v>
      </c>
      <c r="L151" s="248">
        <v>26799038</v>
      </c>
      <c r="M151" s="248">
        <v>26799038</v>
      </c>
      <c r="N151" s="248" t="s">
        <v>3209</v>
      </c>
      <c r="O151" s="248" t="s">
        <v>2076</v>
      </c>
      <c r="P151" s="248">
        <v>333</v>
      </c>
      <c r="Q151" s="248">
        <v>77</v>
      </c>
      <c r="R151" s="248">
        <v>67</v>
      </c>
      <c r="S151" s="248">
        <v>65</v>
      </c>
      <c r="T151" s="248">
        <v>66</v>
      </c>
      <c r="U151" s="248">
        <v>58</v>
      </c>
      <c r="V151" s="248">
        <v>0</v>
      </c>
      <c r="W151" s="248">
        <v>14</v>
      </c>
      <c r="X151" s="248">
        <v>3</v>
      </c>
      <c r="Y151" s="248">
        <v>3</v>
      </c>
      <c r="Z151" s="248">
        <v>3</v>
      </c>
      <c r="AA151" s="248">
        <v>3</v>
      </c>
      <c r="AB151" s="248">
        <v>2</v>
      </c>
      <c r="AC151" s="248">
        <v>362</v>
      </c>
      <c r="AD151" s="7">
        <v>88</v>
      </c>
      <c r="AE151" s="7">
        <v>78</v>
      </c>
      <c r="AF151" s="7">
        <v>66</v>
      </c>
      <c r="AG151" s="7">
        <v>63</v>
      </c>
      <c r="AH151" s="7">
        <v>67</v>
      </c>
      <c r="AI151" s="7">
        <v>0</v>
      </c>
      <c r="AJ151" s="7">
        <v>14</v>
      </c>
      <c r="AK151" s="7">
        <v>3</v>
      </c>
      <c r="AL151" s="7">
        <v>3</v>
      </c>
      <c r="AM151" s="7">
        <v>3</v>
      </c>
      <c r="AN151" s="7">
        <v>3</v>
      </c>
      <c r="AO151" s="7">
        <v>2</v>
      </c>
      <c r="AP151" s="7">
        <v>0</v>
      </c>
      <c r="AQ151" s="7">
        <v>350</v>
      </c>
      <c r="AR151" s="7">
        <v>70</v>
      </c>
      <c r="AS151" s="7">
        <v>86</v>
      </c>
      <c r="AT151" s="7">
        <v>69</v>
      </c>
      <c r="AU151" s="7">
        <v>62</v>
      </c>
      <c r="AV151" s="7">
        <v>63</v>
      </c>
      <c r="AW151" s="7">
        <v>14</v>
      </c>
      <c r="AX151" s="7">
        <v>3</v>
      </c>
      <c r="AY151" s="7">
        <v>3</v>
      </c>
      <c r="AZ151" s="7">
        <v>3</v>
      </c>
      <c r="BA151" s="7">
        <v>3</v>
      </c>
      <c r="BB151" s="7">
        <v>2</v>
      </c>
      <c r="BC151" s="510">
        <v>343</v>
      </c>
      <c r="BD151" s="510">
        <v>75</v>
      </c>
      <c r="BE151" s="510">
        <v>68</v>
      </c>
      <c r="BF151" s="510">
        <v>79</v>
      </c>
      <c r="BG151" s="510">
        <v>63</v>
      </c>
      <c r="BH151" s="510">
        <v>58</v>
      </c>
      <c r="BI151" s="510">
        <v>0</v>
      </c>
      <c r="BJ151" s="510">
        <v>14</v>
      </c>
      <c r="BK151" s="510">
        <v>3</v>
      </c>
      <c r="BL151" s="510">
        <v>3</v>
      </c>
      <c r="BM151" s="510">
        <v>3</v>
      </c>
      <c r="BN151" s="510">
        <v>3</v>
      </c>
      <c r="BO151" s="510">
        <v>2</v>
      </c>
      <c r="BP151" s="510">
        <v>0</v>
      </c>
    </row>
    <row r="152" spans="1:68">
      <c r="A152" s="247">
        <v>4101</v>
      </c>
      <c r="B152" s="248" t="s">
        <v>1531</v>
      </c>
      <c r="C152" s="247" t="str">
        <f t="shared" si="2"/>
        <v/>
      </c>
      <c r="D152" s="248" t="s">
        <v>333</v>
      </c>
      <c r="E152" s="501">
        <v>3</v>
      </c>
      <c r="F152" s="248" t="s">
        <v>54</v>
      </c>
      <c r="G152" s="248" t="s">
        <v>346</v>
      </c>
      <c r="H152" s="248" t="s">
        <v>346</v>
      </c>
      <c r="I152" s="248" t="s">
        <v>346</v>
      </c>
      <c r="J152" s="248" t="s">
        <v>3555</v>
      </c>
      <c r="K152" s="248" t="s">
        <v>1667</v>
      </c>
      <c r="L152" s="248">
        <v>26711116</v>
      </c>
      <c r="M152" s="248">
        <v>26711116</v>
      </c>
      <c r="N152" s="248" t="s">
        <v>1700</v>
      </c>
      <c r="O152" s="248" t="s">
        <v>3574</v>
      </c>
      <c r="P152" s="248">
        <v>898</v>
      </c>
      <c r="Q152" s="248">
        <v>248</v>
      </c>
      <c r="R152" s="248">
        <v>190</v>
      </c>
      <c r="S152" s="248">
        <v>177</v>
      </c>
      <c r="T152" s="248">
        <v>154</v>
      </c>
      <c r="U152" s="248">
        <v>113</v>
      </c>
      <c r="V152" s="248">
        <v>16</v>
      </c>
      <c r="W152" s="248">
        <v>33</v>
      </c>
      <c r="X152" s="248">
        <v>8</v>
      </c>
      <c r="Y152" s="248">
        <v>7</v>
      </c>
      <c r="Z152" s="248">
        <v>6</v>
      </c>
      <c r="AA152" s="248">
        <v>5</v>
      </c>
      <c r="AB152" s="248">
        <v>6</v>
      </c>
      <c r="AC152" s="248">
        <v>1024</v>
      </c>
      <c r="AD152" s="7">
        <v>239</v>
      </c>
      <c r="AE152" s="7">
        <v>231</v>
      </c>
      <c r="AF152" s="7">
        <v>192</v>
      </c>
      <c r="AG152" s="7">
        <v>170</v>
      </c>
      <c r="AH152" s="7">
        <v>174</v>
      </c>
      <c r="AI152" s="7">
        <v>18</v>
      </c>
      <c r="AJ152" s="7">
        <v>35</v>
      </c>
      <c r="AK152" s="7">
        <v>8</v>
      </c>
      <c r="AL152" s="7">
        <v>7</v>
      </c>
      <c r="AM152" s="7">
        <v>6</v>
      </c>
      <c r="AN152" s="7">
        <v>6</v>
      </c>
      <c r="AO152" s="7">
        <v>7</v>
      </c>
      <c r="AP152" s="7">
        <v>1</v>
      </c>
      <c r="AQ152" s="7">
        <v>1023</v>
      </c>
      <c r="AR152" s="7">
        <v>243</v>
      </c>
      <c r="AS152" s="7">
        <v>229</v>
      </c>
      <c r="AT152" s="7">
        <v>217</v>
      </c>
      <c r="AU152" s="7">
        <v>176</v>
      </c>
      <c r="AV152" s="7">
        <v>158</v>
      </c>
      <c r="AW152" s="7">
        <v>33</v>
      </c>
      <c r="AX152" s="7">
        <v>8</v>
      </c>
      <c r="AY152" s="7">
        <v>7</v>
      </c>
      <c r="AZ152" s="7">
        <v>7</v>
      </c>
      <c r="BA152" s="7">
        <v>6</v>
      </c>
      <c r="BB152" s="7">
        <v>5</v>
      </c>
      <c r="BC152" s="510">
        <v>1000</v>
      </c>
      <c r="BD152" s="510">
        <v>259</v>
      </c>
      <c r="BE152" s="510">
        <v>217</v>
      </c>
      <c r="BF152" s="510">
        <v>203</v>
      </c>
      <c r="BG152" s="510">
        <v>177</v>
      </c>
      <c r="BH152" s="510">
        <v>135</v>
      </c>
      <c r="BI152" s="510">
        <v>9</v>
      </c>
      <c r="BJ152" s="510">
        <v>32</v>
      </c>
      <c r="BK152" s="510">
        <v>8</v>
      </c>
      <c r="BL152" s="510">
        <v>7</v>
      </c>
      <c r="BM152" s="510">
        <v>7</v>
      </c>
      <c r="BN152" s="510">
        <v>6</v>
      </c>
      <c r="BO152" s="510">
        <v>4</v>
      </c>
      <c r="BP152" s="510">
        <v>0</v>
      </c>
    </row>
    <row r="153" spans="1:68">
      <c r="A153" s="247">
        <v>4102</v>
      </c>
      <c r="B153" s="248" t="s">
        <v>334</v>
      </c>
      <c r="C153" s="247" t="str">
        <f t="shared" si="2"/>
        <v/>
      </c>
      <c r="D153" s="248" t="s">
        <v>333</v>
      </c>
      <c r="E153" s="501">
        <v>2</v>
      </c>
      <c r="F153" s="248" t="s">
        <v>54</v>
      </c>
      <c r="G153" s="248" t="s">
        <v>333</v>
      </c>
      <c r="H153" s="248" t="s">
        <v>333</v>
      </c>
      <c r="I153" s="248" t="s">
        <v>3558</v>
      </c>
      <c r="J153" s="248" t="s">
        <v>3555</v>
      </c>
      <c r="K153" s="248" t="s">
        <v>1667</v>
      </c>
      <c r="L153" s="248">
        <v>26660229</v>
      </c>
      <c r="M153" s="248">
        <v>26660229</v>
      </c>
      <c r="N153" s="248" t="s">
        <v>3611</v>
      </c>
      <c r="O153" s="248" t="s">
        <v>2077</v>
      </c>
      <c r="P153" s="248">
        <v>1237</v>
      </c>
      <c r="Q153" s="248">
        <v>401</v>
      </c>
      <c r="R153" s="248">
        <v>227</v>
      </c>
      <c r="S153" s="248">
        <v>189</v>
      </c>
      <c r="T153" s="248">
        <v>239</v>
      </c>
      <c r="U153" s="248">
        <v>181</v>
      </c>
      <c r="V153" s="248">
        <v>0</v>
      </c>
      <c r="W153" s="248">
        <v>44</v>
      </c>
      <c r="X153" s="248">
        <v>15</v>
      </c>
      <c r="Y153" s="248">
        <v>8</v>
      </c>
      <c r="Z153" s="248">
        <v>6</v>
      </c>
      <c r="AA153" s="248">
        <v>9</v>
      </c>
      <c r="AB153" s="248">
        <v>6</v>
      </c>
      <c r="AC153" s="248">
        <v>1360</v>
      </c>
      <c r="AD153" s="7">
        <v>382</v>
      </c>
      <c r="AE153" s="7">
        <v>337</v>
      </c>
      <c r="AF153" s="7">
        <v>224</v>
      </c>
      <c r="AG153" s="7">
        <v>184</v>
      </c>
      <c r="AH153" s="7">
        <v>233</v>
      </c>
      <c r="AI153" s="7">
        <v>0</v>
      </c>
      <c r="AJ153" s="7">
        <v>44</v>
      </c>
      <c r="AK153" s="7">
        <v>13</v>
      </c>
      <c r="AL153" s="7">
        <v>10</v>
      </c>
      <c r="AM153" s="7">
        <v>7</v>
      </c>
      <c r="AN153" s="7">
        <v>7</v>
      </c>
      <c r="AO153" s="7">
        <v>7</v>
      </c>
      <c r="AP153" s="7">
        <v>0</v>
      </c>
      <c r="AQ153" s="7">
        <v>1314</v>
      </c>
      <c r="AR153" s="7">
        <v>306</v>
      </c>
      <c r="AS153" s="7">
        <v>333</v>
      </c>
      <c r="AT153" s="7">
        <v>296</v>
      </c>
      <c r="AU153" s="7">
        <v>202</v>
      </c>
      <c r="AV153" s="7">
        <v>177</v>
      </c>
      <c r="AW153" s="7">
        <v>44</v>
      </c>
      <c r="AX153" s="7">
        <v>10</v>
      </c>
      <c r="AY153" s="7">
        <v>11</v>
      </c>
      <c r="AZ153" s="7">
        <v>9</v>
      </c>
      <c r="BA153" s="7">
        <v>7</v>
      </c>
      <c r="BB153" s="7">
        <v>7</v>
      </c>
      <c r="BC153" s="510">
        <v>1224</v>
      </c>
      <c r="BD153" s="510">
        <v>344</v>
      </c>
      <c r="BE153" s="510">
        <v>230</v>
      </c>
      <c r="BF153" s="510">
        <v>298</v>
      </c>
      <c r="BG153" s="510">
        <v>210</v>
      </c>
      <c r="BH153" s="510">
        <v>142</v>
      </c>
      <c r="BI153" s="510">
        <v>0</v>
      </c>
      <c r="BJ153" s="510">
        <v>44</v>
      </c>
      <c r="BK153" s="510">
        <v>12</v>
      </c>
      <c r="BL153" s="510">
        <v>8</v>
      </c>
      <c r="BM153" s="510">
        <v>10</v>
      </c>
      <c r="BN153" s="510">
        <v>8</v>
      </c>
      <c r="BO153" s="510">
        <v>6</v>
      </c>
      <c r="BP153" s="510">
        <v>0</v>
      </c>
    </row>
    <row r="154" spans="1:68">
      <c r="A154" s="247">
        <v>4103</v>
      </c>
      <c r="B154" s="248" t="s">
        <v>2742</v>
      </c>
      <c r="C154" s="247" t="str">
        <f t="shared" si="2"/>
        <v/>
      </c>
      <c r="D154" s="248" t="s">
        <v>333</v>
      </c>
      <c r="E154" s="501">
        <v>4</v>
      </c>
      <c r="F154" s="248" t="s">
        <v>54</v>
      </c>
      <c r="G154" s="248" t="s">
        <v>333</v>
      </c>
      <c r="H154" s="248" t="s">
        <v>333</v>
      </c>
      <c r="I154" s="248" t="s">
        <v>3559</v>
      </c>
      <c r="J154" s="248" t="s">
        <v>3555</v>
      </c>
      <c r="K154" s="248" t="s">
        <v>1667</v>
      </c>
      <c r="L154" s="248">
        <v>26660765</v>
      </c>
      <c r="M154" s="248">
        <v>26660765</v>
      </c>
      <c r="N154" s="248" t="s">
        <v>3612</v>
      </c>
      <c r="O154" s="248" t="s">
        <v>2078</v>
      </c>
      <c r="P154" s="248">
        <v>740</v>
      </c>
      <c r="Q154" s="248">
        <v>150</v>
      </c>
      <c r="R154" s="248">
        <v>138</v>
      </c>
      <c r="S154" s="248">
        <v>152</v>
      </c>
      <c r="T154" s="248">
        <v>150</v>
      </c>
      <c r="U154" s="248">
        <v>150</v>
      </c>
      <c r="V154" s="248">
        <v>0</v>
      </c>
      <c r="W154" s="248">
        <v>25</v>
      </c>
      <c r="X154" s="248">
        <v>5</v>
      </c>
      <c r="Y154" s="248">
        <v>5</v>
      </c>
      <c r="Z154" s="248">
        <v>5</v>
      </c>
      <c r="AA154" s="248">
        <v>5</v>
      </c>
      <c r="AB154" s="248">
        <v>5</v>
      </c>
      <c r="AC154" s="248">
        <v>732</v>
      </c>
      <c r="AD154" s="7">
        <v>136</v>
      </c>
      <c r="AE154" s="7">
        <v>153</v>
      </c>
      <c r="AF154" s="7">
        <v>146</v>
      </c>
      <c r="AG154" s="7">
        <v>148</v>
      </c>
      <c r="AH154" s="7">
        <v>149</v>
      </c>
      <c r="AI154" s="7">
        <v>0</v>
      </c>
      <c r="AJ154" s="7">
        <v>25</v>
      </c>
      <c r="AK154" s="7">
        <v>5</v>
      </c>
      <c r="AL154" s="7">
        <v>5</v>
      </c>
      <c r="AM154" s="7">
        <v>5</v>
      </c>
      <c r="AN154" s="7">
        <v>5</v>
      </c>
      <c r="AO154" s="7">
        <v>5</v>
      </c>
      <c r="AP154" s="7">
        <v>0</v>
      </c>
      <c r="AQ154" s="7">
        <v>724</v>
      </c>
      <c r="AR154" s="7">
        <v>157</v>
      </c>
      <c r="AS154" s="7">
        <v>145</v>
      </c>
      <c r="AT154" s="7">
        <v>135</v>
      </c>
      <c r="AU154" s="7">
        <v>149</v>
      </c>
      <c r="AV154" s="7">
        <v>138</v>
      </c>
      <c r="AW154" s="7">
        <v>25</v>
      </c>
      <c r="AX154" s="7">
        <v>5</v>
      </c>
      <c r="AY154" s="7">
        <v>5</v>
      </c>
      <c r="AZ154" s="7">
        <v>5</v>
      </c>
      <c r="BA154" s="7">
        <v>5</v>
      </c>
      <c r="BB154" s="7">
        <v>5</v>
      </c>
      <c r="BC154" s="510">
        <v>704</v>
      </c>
      <c r="BD154" s="510">
        <v>143</v>
      </c>
      <c r="BE154" s="510">
        <v>145</v>
      </c>
      <c r="BF154" s="510">
        <v>132</v>
      </c>
      <c r="BG154" s="510">
        <v>147</v>
      </c>
      <c r="BH154" s="510">
        <v>137</v>
      </c>
      <c r="BI154" s="510">
        <v>0</v>
      </c>
      <c r="BJ154" s="510">
        <v>25</v>
      </c>
      <c r="BK154" s="510">
        <v>5</v>
      </c>
      <c r="BL154" s="510">
        <v>5</v>
      </c>
      <c r="BM154" s="510">
        <v>5</v>
      </c>
      <c r="BN154" s="510">
        <v>5</v>
      </c>
      <c r="BO154" s="510">
        <v>5</v>
      </c>
      <c r="BP154" s="510">
        <v>0</v>
      </c>
    </row>
    <row r="155" spans="1:68">
      <c r="A155" s="247">
        <v>4104</v>
      </c>
      <c r="B155" s="248" t="s">
        <v>1518</v>
      </c>
      <c r="C155" s="247" t="str">
        <f t="shared" si="2"/>
        <v/>
      </c>
      <c r="D155" s="248" t="s">
        <v>335</v>
      </c>
      <c r="E155" s="501">
        <v>6</v>
      </c>
      <c r="F155" s="248" t="s">
        <v>54</v>
      </c>
      <c r="G155" s="248" t="s">
        <v>335</v>
      </c>
      <c r="H155" s="248" t="s">
        <v>534</v>
      </c>
      <c r="I155" s="248" t="s">
        <v>523</v>
      </c>
      <c r="J155" s="248" t="s">
        <v>3555</v>
      </c>
      <c r="K155" s="248" t="s">
        <v>1667</v>
      </c>
      <c r="L155" s="248">
        <v>26820268</v>
      </c>
      <c r="M155" s="248">
        <v>26820522</v>
      </c>
      <c r="N155" s="248" t="s">
        <v>3249</v>
      </c>
      <c r="O155" s="248" t="s">
        <v>2079</v>
      </c>
      <c r="P155" s="248">
        <v>373</v>
      </c>
      <c r="Q155" s="248">
        <v>110</v>
      </c>
      <c r="R155" s="248">
        <v>81</v>
      </c>
      <c r="S155" s="248">
        <v>71</v>
      </c>
      <c r="T155" s="248">
        <v>64</v>
      </c>
      <c r="U155" s="248">
        <v>47</v>
      </c>
      <c r="V155" s="248">
        <v>0</v>
      </c>
      <c r="W155" s="248">
        <v>14</v>
      </c>
      <c r="X155" s="248">
        <v>4</v>
      </c>
      <c r="Y155" s="248">
        <v>3</v>
      </c>
      <c r="Z155" s="248">
        <v>3</v>
      </c>
      <c r="AA155" s="248">
        <v>2</v>
      </c>
      <c r="AB155" s="248">
        <v>2</v>
      </c>
      <c r="AC155" s="248">
        <v>426</v>
      </c>
      <c r="AD155" s="7">
        <v>113</v>
      </c>
      <c r="AE155" s="7">
        <v>104</v>
      </c>
      <c r="AF155" s="7">
        <v>78</v>
      </c>
      <c r="AG155" s="7">
        <v>66</v>
      </c>
      <c r="AH155" s="7">
        <v>65</v>
      </c>
      <c r="AI155" s="7">
        <v>0</v>
      </c>
      <c r="AJ155" s="7">
        <v>16</v>
      </c>
      <c r="AK155" s="7">
        <v>4</v>
      </c>
      <c r="AL155" s="7">
        <v>4</v>
      </c>
      <c r="AM155" s="7">
        <v>3</v>
      </c>
      <c r="AN155" s="7">
        <v>3</v>
      </c>
      <c r="AO155" s="7">
        <v>2</v>
      </c>
      <c r="AP155" s="7">
        <v>0</v>
      </c>
      <c r="AQ155" s="7">
        <v>507</v>
      </c>
      <c r="AR155" s="7">
        <v>138</v>
      </c>
      <c r="AS155" s="7">
        <v>122</v>
      </c>
      <c r="AT155" s="7">
        <v>107</v>
      </c>
      <c r="AU155" s="7">
        <v>80</v>
      </c>
      <c r="AV155" s="7">
        <v>60</v>
      </c>
      <c r="AW155" s="7">
        <v>16</v>
      </c>
      <c r="AX155" s="7">
        <v>4</v>
      </c>
      <c r="AY155" s="7">
        <v>4</v>
      </c>
      <c r="AZ155" s="7">
        <v>3</v>
      </c>
      <c r="BA155" s="7">
        <v>3</v>
      </c>
      <c r="BB155" s="7">
        <v>2</v>
      </c>
      <c r="BC155" s="510">
        <v>526</v>
      </c>
      <c r="BD155" s="510">
        <v>131</v>
      </c>
      <c r="BE155" s="510">
        <v>133</v>
      </c>
      <c r="BF155" s="510">
        <v>110</v>
      </c>
      <c r="BG155" s="510">
        <v>105</v>
      </c>
      <c r="BH155" s="510">
        <v>47</v>
      </c>
      <c r="BI155" s="510">
        <v>0</v>
      </c>
      <c r="BJ155" s="510">
        <v>16</v>
      </c>
      <c r="BK155" s="510">
        <v>4</v>
      </c>
      <c r="BL155" s="510">
        <v>4</v>
      </c>
      <c r="BM155" s="510">
        <v>3</v>
      </c>
      <c r="BN155" s="510">
        <v>3</v>
      </c>
      <c r="BO155" s="510">
        <v>2</v>
      </c>
      <c r="BP155" s="510">
        <v>0</v>
      </c>
    </row>
    <row r="156" spans="1:68" s="506" customFormat="1">
      <c r="A156" s="504">
        <v>4105</v>
      </c>
      <c r="B156" s="504" t="s">
        <v>337</v>
      </c>
      <c r="C156" s="504" t="str">
        <f t="shared" si="2"/>
        <v/>
      </c>
      <c r="D156" s="504" t="s">
        <v>335</v>
      </c>
      <c r="E156" s="505">
        <v>1</v>
      </c>
      <c r="F156" s="504" t="s">
        <v>54</v>
      </c>
      <c r="G156" s="504" t="s">
        <v>335</v>
      </c>
      <c r="H156" s="504" t="s">
        <v>335</v>
      </c>
      <c r="I156" s="504" t="s">
        <v>335</v>
      </c>
      <c r="J156" s="504" t="s">
        <v>3555</v>
      </c>
      <c r="K156" s="504" t="s">
        <v>1667</v>
      </c>
      <c r="L156" s="504">
        <v>26855115</v>
      </c>
      <c r="M156" s="504">
        <v>26855808</v>
      </c>
      <c r="N156" s="504" t="s">
        <v>3210</v>
      </c>
      <c r="O156" s="504" t="s">
        <v>3575</v>
      </c>
      <c r="P156" s="504">
        <v>1107</v>
      </c>
      <c r="Q156" s="504">
        <v>227</v>
      </c>
      <c r="R156" s="504">
        <v>249</v>
      </c>
      <c r="S156" s="504">
        <v>185</v>
      </c>
      <c r="T156" s="504">
        <v>212</v>
      </c>
      <c r="U156" s="504">
        <v>234</v>
      </c>
      <c r="V156" s="504">
        <v>0</v>
      </c>
      <c r="W156" s="504">
        <v>36</v>
      </c>
      <c r="X156" s="504">
        <v>8</v>
      </c>
      <c r="Y156" s="504">
        <v>8</v>
      </c>
      <c r="Z156" s="504">
        <v>6</v>
      </c>
      <c r="AA156" s="504">
        <v>7</v>
      </c>
      <c r="AB156" s="504">
        <v>7</v>
      </c>
      <c r="AC156" s="504">
        <v>1183</v>
      </c>
      <c r="AD156" s="505">
        <v>217</v>
      </c>
      <c r="AE156" s="505">
        <v>236</v>
      </c>
      <c r="AF156" s="505">
        <v>254</v>
      </c>
      <c r="AG156" s="505">
        <v>203</v>
      </c>
      <c r="AH156" s="505">
        <v>273</v>
      </c>
      <c r="AI156" s="505">
        <v>0</v>
      </c>
      <c r="AJ156" s="505">
        <v>38</v>
      </c>
      <c r="AK156" s="505">
        <v>7</v>
      </c>
      <c r="AL156" s="505">
        <v>8</v>
      </c>
      <c r="AM156" s="505">
        <v>8</v>
      </c>
      <c r="AN156" s="505">
        <v>7</v>
      </c>
      <c r="AO156" s="505">
        <v>8</v>
      </c>
      <c r="AP156" s="505">
        <v>0</v>
      </c>
      <c r="AQ156" s="505">
        <v>1228</v>
      </c>
      <c r="AR156" s="505">
        <v>256</v>
      </c>
      <c r="AS156" s="505">
        <v>220</v>
      </c>
      <c r="AT156" s="505">
        <v>234</v>
      </c>
      <c r="AU156" s="505">
        <v>278</v>
      </c>
      <c r="AV156" s="505">
        <v>240</v>
      </c>
      <c r="AW156" s="505">
        <v>41</v>
      </c>
      <c r="AX156" s="505">
        <v>8</v>
      </c>
      <c r="AY156" s="505">
        <v>7</v>
      </c>
      <c r="AZ156" s="505">
        <v>8</v>
      </c>
      <c r="BA156" s="505">
        <v>10</v>
      </c>
      <c r="BB156" s="505">
        <v>8</v>
      </c>
      <c r="BC156" s="510">
        <v>1237</v>
      </c>
      <c r="BD156" s="510">
        <v>222</v>
      </c>
      <c r="BE156" s="510">
        <v>249</v>
      </c>
      <c r="BF156" s="510">
        <v>237</v>
      </c>
      <c r="BG156" s="510">
        <v>236</v>
      </c>
      <c r="BH156" s="510">
        <v>293</v>
      </c>
      <c r="BI156" s="510">
        <v>0</v>
      </c>
      <c r="BJ156" s="510">
        <v>42</v>
      </c>
      <c r="BK156" s="510">
        <v>8</v>
      </c>
      <c r="BL156" s="510">
        <v>8</v>
      </c>
      <c r="BM156" s="510">
        <v>7</v>
      </c>
      <c r="BN156" s="510">
        <v>9</v>
      </c>
      <c r="BO156" s="510">
        <v>10</v>
      </c>
      <c r="BP156" s="510">
        <v>0</v>
      </c>
    </row>
    <row r="157" spans="1:68">
      <c r="A157" s="247">
        <v>4106</v>
      </c>
      <c r="B157" s="248" t="s">
        <v>1347</v>
      </c>
      <c r="C157" s="247" t="str">
        <f t="shared" si="2"/>
        <v/>
      </c>
      <c r="D157" s="412" t="s">
        <v>335</v>
      </c>
      <c r="E157" s="453">
        <v>8</v>
      </c>
      <c r="F157" s="412" t="s">
        <v>54</v>
      </c>
      <c r="G157" s="412" t="s">
        <v>356</v>
      </c>
      <c r="H157" s="412" t="s">
        <v>564</v>
      </c>
      <c r="I157" s="412" t="s">
        <v>310</v>
      </c>
      <c r="J157" s="248" t="s">
        <v>3555</v>
      </c>
      <c r="K157" s="248" t="s">
        <v>1667</v>
      </c>
      <c r="L157" s="412">
        <v>22007866</v>
      </c>
      <c r="M157" s="412">
        <v>86096584</v>
      </c>
      <c r="N157" s="412" t="s">
        <v>3211</v>
      </c>
      <c r="O157" s="248" t="s">
        <v>2080</v>
      </c>
      <c r="P157" s="412">
        <v>173</v>
      </c>
      <c r="Q157" s="412">
        <v>36</v>
      </c>
      <c r="R157" s="412">
        <v>39</v>
      </c>
      <c r="S157" s="412">
        <v>39</v>
      </c>
      <c r="T157" s="412">
        <v>33</v>
      </c>
      <c r="U157" s="412">
        <v>26</v>
      </c>
      <c r="V157" s="412">
        <v>0</v>
      </c>
      <c r="W157" s="412">
        <v>9</v>
      </c>
      <c r="X157" s="248">
        <v>2</v>
      </c>
      <c r="Y157" s="412">
        <v>2</v>
      </c>
      <c r="Z157" s="412">
        <v>2</v>
      </c>
      <c r="AA157" s="412">
        <v>2</v>
      </c>
      <c r="AB157" s="412">
        <v>1</v>
      </c>
      <c r="AC157" s="412">
        <v>178</v>
      </c>
      <c r="AD157" s="7">
        <v>37</v>
      </c>
      <c r="AE157" s="7">
        <v>33</v>
      </c>
      <c r="AF157" s="7">
        <v>37</v>
      </c>
      <c r="AG157" s="7">
        <v>35</v>
      </c>
      <c r="AH157" s="7">
        <v>36</v>
      </c>
      <c r="AI157" s="7">
        <v>0</v>
      </c>
      <c r="AJ157" s="7">
        <v>10</v>
      </c>
      <c r="AK157" s="7">
        <v>2</v>
      </c>
      <c r="AL157" s="7">
        <v>2</v>
      </c>
      <c r="AM157" s="7">
        <v>2</v>
      </c>
      <c r="AN157" s="7">
        <v>2</v>
      </c>
      <c r="AO157" s="7">
        <v>2</v>
      </c>
      <c r="AP157" s="7">
        <v>0</v>
      </c>
      <c r="AQ157" s="7">
        <v>172</v>
      </c>
      <c r="AR157" s="7">
        <v>34</v>
      </c>
      <c r="AS157" s="7">
        <v>35</v>
      </c>
      <c r="AT157" s="7">
        <v>31</v>
      </c>
      <c r="AU157" s="7">
        <v>37</v>
      </c>
      <c r="AV157" s="7">
        <v>35</v>
      </c>
      <c r="AW157" s="7">
        <v>10</v>
      </c>
      <c r="AX157" s="7">
        <v>2</v>
      </c>
      <c r="AY157" s="7">
        <v>2</v>
      </c>
      <c r="AZ157" s="7">
        <v>2</v>
      </c>
      <c r="BA157" s="7">
        <v>2</v>
      </c>
      <c r="BB157" s="7">
        <v>2</v>
      </c>
      <c r="BC157" s="510">
        <v>175</v>
      </c>
      <c r="BD157" s="510">
        <v>40</v>
      </c>
      <c r="BE157" s="510">
        <v>35</v>
      </c>
      <c r="BF157" s="510">
        <v>35</v>
      </c>
      <c r="BG157" s="510">
        <v>32</v>
      </c>
      <c r="BH157" s="510">
        <v>33</v>
      </c>
      <c r="BI157" s="510">
        <v>0</v>
      </c>
      <c r="BJ157" s="510">
        <v>10</v>
      </c>
      <c r="BK157" s="510">
        <v>2</v>
      </c>
      <c r="BL157" s="510">
        <v>2</v>
      </c>
      <c r="BM157" s="510">
        <v>2</v>
      </c>
      <c r="BN157" s="510">
        <v>2</v>
      </c>
      <c r="BO157" s="510">
        <v>2</v>
      </c>
      <c r="BP157" s="510">
        <v>0</v>
      </c>
    </row>
    <row r="158" spans="1:68">
      <c r="A158" s="247">
        <v>4107</v>
      </c>
      <c r="B158" s="248" t="s">
        <v>2743</v>
      </c>
      <c r="C158" s="247" t="str">
        <f t="shared" si="2"/>
        <v/>
      </c>
      <c r="D158" s="248" t="s">
        <v>56</v>
      </c>
      <c r="E158" s="501">
        <v>1</v>
      </c>
      <c r="F158" s="248" t="s">
        <v>54</v>
      </c>
      <c r="G158" s="248" t="s">
        <v>56</v>
      </c>
      <c r="H158" s="248" t="s">
        <v>56</v>
      </c>
      <c r="I158" s="248" t="s">
        <v>56</v>
      </c>
      <c r="J158" s="248" t="s">
        <v>3555</v>
      </c>
      <c r="K158" s="248" t="s">
        <v>1667</v>
      </c>
      <c r="L158" s="248">
        <v>26801035</v>
      </c>
      <c r="M158" s="248">
        <v>26801035</v>
      </c>
      <c r="N158" s="248" t="s">
        <v>3613</v>
      </c>
      <c r="O158" s="248" t="s">
        <v>2081</v>
      </c>
      <c r="P158" s="248">
        <v>563</v>
      </c>
      <c r="Q158" s="248">
        <v>139</v>
      </c>
      <c r="R158" s="248">
        <v>106</v>
      </c>
      <c r="S158" s="248">
        <v>109</v>
      </c>
      <c r="T158" s="248">
        <v>101</v>
      </c>
      <c r="U158" s="248">
        <v>108</v>
      </c>
      <c r="V158" s="248">
        <v>0</v>
      </c>
      <c r="W158" s="248">
        <v>21</v>
      </c>
      <c r="X158" s="248">
        <v>5</v>
      </c>
      <c r="Y158" s="248">
        <v>4</v>
      </c>
      <c r="Z158" s="248">
        <v>4</v>
      </c>
      <c r="AA158" s="248">
        <v>4</v>
      </c>
      <c r="AB158" s="248">
        <v>4</v>
      </c>
      <c r="AC158" s="248">
        <v>602</v>
      </c>
      <c r="AD158" s="7">
        <v>142</v>
      </c>
      <c r="AE158" s="7">
        <v>141</v>
      </c>
      <c r="AF158" s="7">
        <v>111</v>
      </c>
      <c r="AG158" s="7">
        <v>108</v>
      </c>
      <c r="AH158" s="7">
        <v>100</v>
      </c>
      <c r="AI158" s="7">
        <v>0</v>
      </c>
      <c r="AJ158" s="7">
        <v>21</v>
      </c>
      <c r="AK158" s="7">
        <v>5</v>
      </c>
      <c r="AL158" s="7">
        <v>5</v>
      </c>
      <c r="AM158" s="7">
        <v>4</v>
      </c>
      <c r="AN158" s="7">
        <v>3</v>
      </c>
      <c r="AO158" s="7">
        <v>4</v>
      </c>
      <c r="AP158" s="7">
        <v>0</v>
      </c>
      <c r="AQ158" s="7">
        <v>620</v>
      </c>
      <c r="AR158" s="7">
        <v>118</v>
      </c>
      <c r="AS158" s="7">
        <v>141</v>
      </c>
      <c r="AT158" s="7">
        <v>144</v>
      </c>
      <c r="AU158" s="7">
        <v>111</v>
      </c>
      <c r="AV158" s="7">
        <v>106</v>
      </c>
      <c r="AW158" s="7">
        <v>22</v>
      </c>
      <c r="AX158" s="7">
        <v>5</v>
      </c>
      <c r="AY158" s="7">
        <v>5</v>
      </c>
      <c r="AZ158" s="7">
        <v>4</v>
      </c>
      <c r="BA158" s="7">
        <v>4</v>
      </c>
      <c r="BB158" s="7">
        <v>4</v>
      </c>
      <c r="BC158" s="510">
        <v>595</v>
      </c>
      <c r="BD158" s="510">
        <v>111</v>
      </c>
      <c r="BE158" s="510">
        <v>116</v>
      </c>
      <c r="BF158" s="510">
        <v>129</v>
      </c>
      <c r="BG158" s="510">
        <v>131</v>
      </c>
      <c r="BH158" s="510">
        <v>108</v>
      </c>
      <c r="BI158" s="510">
        <v>0</v>
      </c>
      <c r="BJ158" s="510">
        <v>22</v>
      </c>
      <c r="BK158" s="510">
        <v>4</v>
      </c>
      <c r="BL158" s="510">
        <v>4</v>
      </c>
      <c r="BM158" s="510">
        <v>5</v>
      </c>
      <c r="BN158" s="510">
        <v>5</v>
      </c>
      <c r="BO158" s="510">
        <v>4</v>
      </c>
      <c r="BP158" s="510">
        <v>0</v>
      </c>
    </row>
    <row r="159" spans="1:68">
      <c r="A159" s="247">
        <v>4108</v>
      </c>
      <c r="B159" s="248" t="s">
        <v>2744</v>
      </c>
      <c r="C159" s="247" t="str">
        <f t="shared" si="2"/>
        <v/>
      </c>
      <c r="D159" s="412" t="s">
        <v>56</v>
      </c>
      <c r="E159" s="453">
        <v>1</v>
      </c>
      <c r="F159" s="412" t="s">
        <v>54</v>
      </c>
      <c r="G159" s="412" t="s">
        <v>56</v>
      </c>
      <c r="H159" s="412" t="s">
        <v>56</v>
      </c>
      <c r="I159" s="412" t="s">
        <v>56</v>
      </c>
      <c r="J159" s="248" t="s">
        <v>3555</v>
      </c>
      <c r="K159" s="248" t="s">
        <v>1667</v>
      </c>
      <c r="L159" s="412">
        <v>26800219</v>
      </c>
      <c r="M159" s="412">
        <v>26800219</v>
      </c>
      <c r="N159" s="412" t="s">
        <v>3437</v>
      </c>
      <c r="O159" s="248" t="s">
        <v>2082</v>
      </c>
      <c r="P159" s="412">
        <v>1498</v>
      </c>
      <c r="Q159" s="412">
        <v>288</v>
      </c>
      <c r="R159" s="412">
        <v>324</v>
      </c>
      <c r="S159" s="412">
        <v>260</v>
      </c>
      <c r="T159" s="412">
        <v>299</v>
      </c>
      <c r="U159" s="412">
        <v>327</v>
      </c>
      <c r="V159" s="412">
        <v>0</v>
      </c>
      <c r="W159" s="412">
        <v>57</v>
      </c>
      <c r="X159" s="248">
        <v>12</v>
      </c>
      <c r="Y159" s="412">
        <v>13</v>
      </c>
      <c r="Z159" s="412">
        <v>10</v>
      </c>
      <c r="AA159" s="412">
        <v>11</v>
      </c>
      <c r="AB159" s="412">
        <v>11</v>
      </c>
      <c r="AC159" s="412">
        <v>1492</v>
      </c>
      <c r="AD159" s="7">
        <v>313</v>
      </c>
      <c r="AE159" s="7">
        <v>290</v>
      </c>
      <c r="AF159" s="7">
        <v>320</v>
      </c>
      <c r="AG159" s="7">
        <v>266</v>
      </c>
      <c r="AH159" s="7">
        <v>303</v>
      </c>
      <c r="AI159" s="7">
        <v>0</v>
      </c>
      <c r="AJ159" s="7">
        <v>52</v>
      </c>
      <c r="AK159" s="7">
        <v>10</v>
      </c>
      <c r="AL159" s="7">
        <v>10</v>
      </c>
      <c r="AM159" s="7">
        <v>11</v>
      </c>
      <c r="AN159" s="7">
        <v>10</v>
      </c>
      <c r="AO159" s="7">
        <v>11</v>
      </c>
      <c r="AP159" s="7">
        <v>0</v>
      </c>
      <c r="AQ159" s="7">
        <v>1514</v>
      </c>
      <c r="AR159" s="7">
        <v>333</v>
      </c>
      <c r="AS159" s="7">
        <v>312</v>
      </c>
      <c r="AT159" s="7">
        <v>286</v>
      </c>
      <c r="AU159" s="7">
        <v>313</v>
      </c>
      <c r="AV159" s="7">
        <v>270</v>
      </c>
      <c r="AW159" s="7">
        <v>52</v>
      </c>
      <c r="AX159" s="7">
        <v>11</v>
      </c>
      <c r="AY159" s="7">
        <v>10</v>
      </c>
      <c r="AZ159" s="7">
        <v>10</v>
      </c>
      <c r="BA159" s="7">
        <v>11</v>
      </c>
      <c r="BB159" s="7">
        <v>10</v>
      </c>
      <c r="BC159" s="510">
        <v>1508</v>
      </c>
      <c r="BD159" s="510">
        <v>283</v>
      </c>
      <c r="BE159" s="510">
        <v>331</v>
      </c>
      <c r="BF159" s="510">
        <v>309</v>
      </c>
      <c r="BG159" s="510">
        <v>275</v>
      </c>
      <c r="BH159" s="510">
        <v>310</v>
      </c>
      <c r="BI159" s="510">
        <v>0</v>
      </c>
      <c r="BJ159" s="510">
        <v>53</v>
      </c>
      <c r="BK159" s="510">
        <v>10</v>
      </c>
      <c r="BL159" s="510">
        <v>11</v>
      </c>
      <c r="BM159" s="510">
        <v>11</v>
      </c>
      <c r="BN159" s="510">
        <v>10</v>
      </c>
      <c r="BO159" s="510">
        <v>11</v>
      </c>
      <c r="BP159" s="510">
        <v>0</v>
      </c>
    </row>
    <row r="160" spans="1:68">
      <c r="A160" s="247">
        <v>4109</v>
      </c>
      <c r="B160" s="248" t="s">
        <v>1850</v>
      </c>
      <c r="C160" s="247" t="str">
        <f t="shared" si="2"/>
        <v/>
      </c>
      <c r="D160" s="248" t="s">
        <v>56</v>
      </c>
      <c r="E160" s="501">
        <v>5</v>
      </c>
      <c r="F160" s="248" t="s">
        <v>54</v>
      </c>
      <c r="G160" s="248" t="s">
        <v>348</v>
      </c>
      <c r="H160" s="248" t="s">
        <v>326</v>
      </c>
      <c r="I160" s="248" t="s">
        <v>310</v>
      </c>
      <c r="J160" s="248" t="s">
        <v>3555</v>
      </c>
      <c r="K160" s="248" t="s">
        <v>1667</v>
      </c>
      <c r="L160" s="248">
        <v>26511300</v>
      </c>
      <c r="M160" s="248">
        <v>26511300</v>
      </c>
      <c r="N160" s="248" t="s">
        <v>1733</v>
      </c>
      <c r="O160" s="248" t="s">
        <v>2083</v>
      </c>
      <c r="P160" s="248">
        <v>533</v>
      </c>
      <c r="Q160" s="248">
        <v>107</v>
      </c>
      <c r="R160" s="248">
        <v>104</v>
      </c>
      <c r="S160" s="248">
        <v>100</v>
      </c>
      <c r="T160" s="248">
        <v>112</v>
      </c>
      <c r="U160" s="248">
        <v>110</v>
      </c>
      <c r="V160" s="248">
        <v>0</v>
      </c>
      <c r="W160" s="248">
        <v>26</v>
      </c>
      <c r="X160" s="248">
        <v>5</v>
      </c>
      <c r="Y160" s="248">
        <v>5</v>
      </c>
      <c r="Z160" s="248">
        <v>6</v>
      </c>
      <c r="AA160" s="248">
        <v>5</v>
      </c>
      <c r="AB160" s="248">
        <v>5</v>
      </c>
      <c r="AC160" s="248">
        <v>573</v>
      </c>
      <c r="AD160" s="7">
        <v>128</v>
      </c>
      <c r="AE160" s="7">
        <v>103</v>
      </c>
      <c r="AF160" s="7">
        <v>102</v>
      </c>
      <c r="AG160" s="7">
        <v>113</v>
      </c>
      <c r="AH160" s="7">
        <v>127</v>
      </c>
      <c r="AI160" s="7">
        <v>0</v>
      </c>
      <c r="AJ160" s="7">
        <v>23</v>
      </c>
      <c r="AK160" s="7">
        <v>4</v>
      </c>
      <c r="AL160" s="7">
        <v>4</v>
      </c>
      <c r="AM160" s="7">
        <v>5</v>
      </c>
      <c r="AN160" s="7">
        <v>5</v>
      </c>
      <c r="AO160" s="7">
        <v>5</v>
      </c>
      <c r="AP160" s="7">
        <v>0</v>
      </c>
      <c r="AQ160" s="7">
        <v>535</v>
      </c>
      <c r="AR160" s="7">
        <v>102</v>
      </c>
      <c r="AS160" s="7">
        <v>124</v>
      </c>
      <c r="AT160" s="7">
        <v>97</v>
      </c>
      <c r="AU160" s="7">
        <v>95</v>
      </c>
      <c r="AV160" s="7">
        <v>117</v>
      </c>
      <c r="AW160" s="7">
        <v>23</v>
      </c>
      <c r="AX160" s="7">
        <v>4</v>
      </c>
      <c r="AY160" s="7">
        <v>5</v>
      </c>
      <c r="AZ160" s="7">
        <v>4</v>
      </c>
      <c r="BA160" s="7">
        <v>5</v>
      </c>
      <c r="BB160" s="7">
        <v>5</v>
      </c>
      <c r="BC160" s="510">
        <v>533</v>
      </c>
      <c r="BD160" s="510">
        <v>119</v>
      </c>
      <c r="BE160" s="510">
        <v>104</v>
      </c>
      <c r="BF160" s="510">
        <v>118</v>
      </c>
      <c r="BG160" s="510">
        <v>99</v>
      </c>
      <c r="BH160" s="510">
        <v>93</v>
      </c>
      <c r="BI160" s="510">
        <v>0</v>
      </c>
      <c r="BJ160" s="510">
        <v>22</v>
      </c>
      <c r="BK160" s="510">
        <v>5</v>
      </c>
      <c r="BL160" s="510">
        <v>4</v>
      </c>
      <c r="BM160" s="510">
        <v>5</v>
      </c>
      <c r="BN160" s="510">
        <v>4</v>
      </c>
      <c r="BO160" s="510">
        <v>4</v>
      </c>
      <c r="BP160" s="510">
        <v>0</v>
      </c>
    </row>
    <row r="161" spans="1:68">
      <c r="A161" s="247">
        <v>4110</v>
      </c>
      <c r="B161" s="248" t="s">
        <v>1519</v>
      </c>
      <c r="C161" s="247" t="str">
        <f t="shared" si="2"/>
        <v/>
      </c>
      <c r="D161" s="248" t="s">
        <v>353</v>
      </c>
      <c r="E161" s="501">
        <v>3</v>
      </c>
      <c r="F161" s="248" t="s">
        <v>54</v>
      </c>
      <c r="G161" s="248" t="s">
        <v>355</v>
      </c>
      <c r="H161" s="248" t="s">
        <v>355</v>
      </c>
      <c r="I161" s="248" t="s">
        <v>355</v>
      </c>
      <c r="J161" s="248" t="s">
        <v>3555</v>
      </c>
      <c r="K161" s="248" t="s">
        <v>1667</v>
      </c>
      <c r="L161" s="248">
        <v>26956091</v>
      </c>
      <c r="M161" s="248">
        <v>26956000</v>
      </c>
      <c r="N161" s="248" t="s">
        <v>1703</v>
      </c>
      <c r="O161" s="248" t="s">
        <v>2084</v>
      </c>
      <c r="P161" s="248">
        <v>827</v>
      </c>
      <c r="Q161" s="248">
        <v>177</v>
      </c>
      <c r="R161" s="248">
        <v>143</v>
      </c>
      <c r="S161" s="248">
        <v>159</v>
      </c>
      <c r="T161" s="248">
        <v>203</v>
      </c>
      <c r="U161" s="248">
        <v>145</v>
      </c>
      <c r="V161" s="248">
        <v>0</v>
      </c>
      <c r="W161" s="248">
        <v>36</v>
      </c>
      <c r="X161" s="248">
        <v>8</v>
      </c>
      <c r="Y161" s="248">
        <v>6</v>
      </c>
      <c r="Z161" s="248">
        <v>7</v>
      </c>
      <c r="AA161" s="248">
        <v>9</v>
      </c>
      <c r="AB161" s="248">
        <v>6</v>
      </c>
      <c r="AC161" s="248">
        <v>909</v>
      </c>
      <c r="AD161" s="7">
        <v>194</v>
      </c>
      <c r="AE161" s="7">
        <v>178</v>
      </c>
      <c r="AF161" s="7">
        <v>149</v>
      </c>
      <c r="AG161" s="7">
        <v>169</v>
      </c>
      <c r="AH161" s="7">
        <v>219</v>
      </c>
      <c r="AI161" s="7">
        <v>0</v>
      </c>
      <c r="AJ161" s="7">
        <v>37</v>
      </c>
      <c r="AK161" s="7">
        <v>8</v>
      </c>
      <c r="AL161" s="7">
        <v>7</v>
      </c>
      <c r="AM161" s="7">
        <v>6</v>
      </c>
      <c r="AN161" s="7">
        <v>7</v>
      </c>
      <c r="AO161" s="7">
        <v>9</v>
      </c>
      <c r="AP161" s="7">
        <v>0</v>
      </c>
      <c r="AQ161" s="7">
        <v>863</v>
      </c>
      <c r="AR161" s="7">
        <v>185</v>
      </c>
      <c r="AS161" s="7">
        <v>191</v>
      </c>
      <c r="AT161" s="7">
        <v>167</v>
      </c>
      <c r="AU161" s="7">
        <v>143</v>
      </c>
      <c r="AV161" s="7">
        <v>177</v>
      </c>
      <c r="AW161" s="7">
        <v>36</v>
      </c>
      <c r="AX161" s="7">
        <v>8</v>
      </c>
      <c r="AY161" s="7">
        <v>8</v>
      </c>
      <c r="AZ161" s="7">
        <v>7</v>
      </c>
      <c r="BA161" s="7">
        <v>6</v>
      </c>
      <c r="BB161" s="7">
        <v>7</v>
      </c>
      <c r="BC161" s="510">
        <v>870</v>
      </c>
      <c r="BD161" s="510">
        <v>221</v>
      </c>
      <c r="BE161" s="510">
        <v>184</v>
      </c>
      <c r="BF161" s="510">
        <v>173</v>
      </c>
      <c r="BG161" s="510">
        <v>168</v>
      </c>
      <c r="BH161" s="510">
        <v>124</v>
      </c>
      <c r="BI161" s="510">
        <v>0</v>
      </c>
      <c r="BJ161" s="510">
        <v>36</v>
      </c>
      <c r="BK161" s="510">
        <v>9</v>
      </c>
      <c r="BL161" s="510">
        <v>8</v>
      </c>
      <c r="BM161" s="510">
        <v>7</v>
      </c>
      <c r="BN161" s="510">
        <v>7</v>
      </c>
      <c r="BO161" s="510">
        <v>5</v>
      </c>
      <c r="BP161" s="510">
        <v>0</v>
      </c>
    </row>
    <row r="162" spans="1:68">
      <c r="A162" s="247">
        <v>4111</v>
      </c>
      <c r="B162" s="248" t="s">
        <v>2629</v>
      </c>
      <c r="C162" s="247" t="str">
        <f t="shared" si="2"/>
        <v/>
      </c>
      <c r="D162" s="248" t="s">
        <v>353</v>
      </c>
      <c r="E162" s="501">
        <v>1</v>
      </c>
      <c r="F162" s="248" t="s">
        <v>54</v>
      </c>
      <c r="G162" s="248" t="s">
        <v>353</v>
      </c>
      <c r="H162" s="248" t="s">
        <v>353</v>
      </c>
      <c r="I162" s="248" t="s">
        <v>353</v>
      </c>
      <c r="J162" s="248" t="s">
        <v>3555</v>
      </c>
      <c r="K162" s="248" t="s">
        <v>1667</v>
      </c>
      <c r="L162" s="248">
        <v>26686002</v>
      </c>
      <c r="M162" s="248">
        <v>26690113</v>
      </c>
      <c r="N162" s="248" t="s">
        <v>3614</v>
      </c>
      <c r="O162" s="248" t="s">
        <v>2745</v>
      </c>
      <c r="P162" s="248">
        <v>927</v>
      </c>
      <c r="Q162" s="248">
        <v>272</v>
      </c>
      <c r="R162" s="248">
        <v>219</v>
      </c>
      <c r="S162" s="248">
        <v>179</v>
      </c>
      <c r="T162" s="248">
        <v>129</v>
      </c>
      <c r="U162" s="248">
        <v>128</v>
      </c>
      <c r="V162" s="248">
        <v>0</v>
      </c>
      <c r="W162" s="248">
        <v>36</v>
      </c>
      <c r="X162" s="248">
        <v>10</v>
      </c>
      <c r="Y162" s="248">
        <v>8</v>
      </c>
      <c r="Z162" s="248">
        <v>6</v>
      </c>
      <c r="AA162" s="248">
        <v>6</v>
      </c>
      <c r="AB162" s="248">
        <v>6</v>
      </c>
      <c r="AC162" s="248">
        <v>996</v>
      </c>
      <c r="AD162" s="7">
        <v>230</v>
      </c>
      <c r="AE162" s="7">
        <v>244</v>
      </c>
      <c r="AF162" s="7">
        <v>215</v>
      </c>
      <c r="AG162" s="7">
        <v>174</v>
      </c>
      <c r="AH162" s="7">
        <v>133</v>
      </c>
      <c r="AI162" s="7">
        <v>0</v>
      </c>
      <c r="AJ162" s="7">
        <v>41</v>
      </c>
      <c r="AK162" s="7">
        <v>8</v>
      </c>
      <c r="AL162" s="7">
        <v>9</v>
      </c>
      <c r="AM162" s="7">
        <v>9</v>
      </c>
      <c r="AN162" s="7">
        <v>10</v>
      </c>
      <c r="AO162" s="7">
        <v>5</v>
      </c>
      <c r="AP162" s="7">
        <v>0</v>
      </c>
      <c r="AQ162" s="7">
        <v>1020</v>
      </c>
      <c r="AR162" s="7">
        <v>251</v>
      </c>
      <c r="AS162" s="7">
        <v>204</v>
      </c>
      <c r="AT162" s="7">
        <v>209</v>
      </c>
      <c r="AU162" s="7">
        <v>205</v>
      </c>
      <c r="AV162" s="7">
        <v>151</v>
      </c>
      <c r="AW162" s="7">
        <v>36</v>
      </c>
      <c r="AX162" s="7">
        <v>9</v>
      </c>
      <c r="AY162" s="7">
        <v>7</v>
      </c>
      <c r="AZ162" s="7">
        <v>8</v>
      </c>
      <c r="BA162" s="7">
        <v>7</v>
      </c>
      <c r="BB162" s="7">
        <v>5</v>
      </c>
      <c r="BC162" s="510">
        <v>972</v>
      </c>
      <c r="BD162" s="510">
        <v>242</v>
      </c>
      <c r="BE162" s="510">
        <v>218</v>
      </c>
      <c r="BF162" s="510">
        <v>160</v>
      </c>
      <c r="BG162" s="510">
        <v>193</v>
      </c>
      <c r="BH162" s="510">
        <v>159</v>
      </c>
      <c r="BI162" s="510">
        <v>0</v>
      </c>
      <c r="BJ162" s="510">
        <v>36</v>
      </c>
      <c r="BK162" s="510">
        <v>9</v>
      </c>
      <c r="BL162" s="510">
        <v>8</v>
      </c>
      <c r="BM162" s="510">
        <v>6</v>
      </c>
      <c r="BN162" s="510">
        <v>7</v>
      </c>
      <c r="BO162" s="510">
        <v>6</v>
      </c>
      <c r="BP162" s="510">
        <v>0</v>
      </c>
    </row>
    <row r="163" spans="1:68">
      <c r="A163" s="247">
        <v>4112</v>
      </c>
      <c r="B163" s="248" t="s">
        <v>2746</v>
      </c>
      <c r="C163" s="247" t="str">
        <f t="shared" si="2"/>
        <v/>
      </c>
      <c r="D163" s="248" t="s">
        <v>353</v>
      </c>
      <c r="E163" s="501">
        <v>5</v>
      </c>
      <c r="F163" s="248" t="s">
        <v>54</v>
      </c>
      <c r="G163" s="248" t="s">
        <v>354</v>
      </c>
      <c r="H163" s="248" t="s">
        <v>556</v>
      </c>
      <c r="I163" s="248" t="s">
        <v>170</v>
      </c>
      <c r="J163" s="248" t="s">
        <v>3555</v>
      </c>
      <c r="K163" s="248" t="s">
        <v>1667</v>
      </c>
      <c r="L163" s="248">
        <v>26456210</v>
      </c>
      <c r="M163" s="248">
        <v>26456210</v>
      </c>
      <c r="N163" s="248" t="s">
        <v>3615</v>
      </c>
      <c r="O163" s="248" t="s">
        <v>3391</v>
      </c>
      <c r="P163" s="248">
        <v>158</v>
      </c>
      <c r="Q163" s="248">
        <v>32</v>
      </c>
      <c r="R163" s="248">
        <v>30</v>
      </c>
      <c r="S163" s="248">
        <v>38</v>
      </c>
      <c r="T163" s="248">
        <v>24</v>
      </c>
      <c r="U163" s="248">
        <v>34</v>
      </c>
      <c r="V163" s="248">
        <v>0</v>
      </c>
      <c r="W163" s="248">
        <v>9</v>
      </c>
      <c r="X163" s="248">
        <v>2</v>
      </c>
      <c r="Y163" s="248">
        <v>2</v>
      </c>
      <c r="Z163" s="248">
        <v>2</v>
      </c>
      <c r="AA163" s="248">
        <v>1</v>
      </c>
      <c r="AB163" s="248">
        <v>2</v>
      </c>
      <c r="AC163" s="248">
        <v>159</v>
      </c>
      <c r="AD163" s="7">
        <v>35</v>
      </c>
      <c r="AE163" s="7">
        <v>36</v>
      </c>
      <c r="AF163" s="7">
        <v>31</v>
      </c>
      <c r="AG163" s="7">
        <v>35</v>
      </c>
      <c r="AH163" s="7">
        <v>22</v>
      </c>
      <c r="AI163" s="7">
        <v>0</v>
      </c>
      <c r="AJ163" s="7">
        <v>9</v>
      </c>
      <c r="AK163" s="7">
        <v>2</v>
      </c>
      <c r="AL163" s="7">
        <v>2</v>
      </c>
      <c r="AM163" s="7">
        <v>2</v>
      </c>
      <c r="AN163" s="7">
        <v>2</v>
      </c>
      <c r="AO163" s="7">
        <v>1</v>
      </c>
      <c r="AP163" s="7">
        <v>0</v>
      </c>
      <c r="AQ163" s="7">
        <v>167</v>
      </c>
      <c r="AR163" s="7">
        <v>25</v>
      </c>
      <c r="AS163" s="7">
        <v>34</v>
      </c>
      <c r="AT163" s="7">
        <v>41</v>
      </c>
      <c r="AU163" s="7">
        <v>30</v>
      </c>
      <c r="AV163" s="7">
        <v>37</v>
      </c>
      <c r="AW163" s="7">
        <v>9</v>
      </c>
      <c r="AX163" s="7">
        <v>1</v>
      </c>
      <c r="AY163" s="7">
        <v>2</v>
      </c>
      <c r="AZ163" s="7">
        <v>2</v>
      </c>
      <c r="BA163" s="7">
        <v>2</v>
      </c>
      <c r="BB163" s="7">
        <v>2</v>
      </c>
      <c r="BC163" s="510">
        <v>173</v>
      </c>
      <c r="BD163" s="510">
        <v>35</v>
      </c>
      <c r="BE163" s="510">
        <v>31</v>
      </c>
      <c r="BF163" s="510">
        <v>37</v>
      </c>
      <c r="BG163" s="510">
        <v>40</v>
      </c>
      <c r="BH163" s="510">
        <v>30</v>
      </c>
      <c r="BI163" s="510">
        <v>0</v>
      </c>
      <c r="BJ163" s="510">
        <v>10</v>
      </c>
      <c r="BK163" s="510">
        <v>2</v>
      </c>
      <c r="BL163" s="510">
        <v>2</v>
      </c>
      <c r="BM163" s="510">
        <v>2</v>
      </c>
      <c r="BN163" s="510">
        <v>2</v>
      </c>
      <c r="BO163" s="510">
        <v>2</v>
      </c>
      <c r="BP163" s="510">
        <v>0</v>
      </c>
    </row>
    <row r="164" spans="1:68">
      <c r="A164" s="247">
        <v>4113</v>
      </c>
      <c r="B164" s="248" t="s">
        <v>467</v>
      </c>
      <c r="C164" s="247" t="str">
        <f t="shared" si="2"/>
        <v/>
      </c>
      <c r="D164" s="248" t="s">
        <v>353</v>
      </c>
      <c r="E164" s="501">
        <v>4</v>
      </c>
      <c r="F164" s="248" t="s">
        <v>54</v>
      </c>
      <c r="G164" s="248" t="s">
        <v>354</v>
      </c>
      <c r="H164" s="248" t="s">
        <v>468</v>
      </c>
      <c r="I164" s="248" t="s">
        <v>468</v>
      </c>
      <c r="J164" s="248" t="s">
        <v>3555</v>
      </c>
      <c r="K164" s="248" t="s">
        <v>1667</v>
      </c>
      <c r="L164" s="248">
        <v>26780563</v>
      </c>
      <c r="M164" s="248">
        <v>26780376</v>
      </c>
      <c r="N164" s="248" t="s">
        <v>2085</v>
      </c>
      <c r="O164" s="248" t="s">
        <v>2747</v>
      </c>
      <c r="P164" s="248">
        <v>423</v>
      </c>
      <c r="Q164" s="248">
        <v>119</v>
      </c>
      <c r="R164" s="248">
        <v>97</v>
      </c>
      <c r="S164" s="248">
        <v>80</v>
      </c>
      <c r="T164" s="248">
        <v>78</v>
      </c>
      <c r="U164" s="248">
        <v>49</v>
      </c>
      <c r="V164" s="248">
        <v>0</v>
      </c>
      <c r="W164" s="248">
        <v>17</v>
      </c>
      <c r="X164" s="248">
        <v>5</v>
      </c>
      <c r="Y164" s="248">
        <v>4</v>
      </c>
      <c r="Z164" s="248">
        <v>3</v>
      </c>
      <c r="AA164" s="248">
        <v>3</v>
      </c>
      <c r="AB164" s="248">
        <v>2</v>
      </c>
      <c r="AC164" s="248">
        <v>528</v>
      </c>
      <c r="AD164" s="7">
        <v>124</v>
      </c>
      <c r="AE164" s="7">
        <v>120</v>
      </c>
      <c r="AF164" s="7">
        <v>107</v>
      </c>
      <c r="AG164" s="7">
        <v>92</v>
      </c>
      <c r="AH164" s="7">
        <v>85</v>
      </c>
      <c r="AI164" s="7">
        <v>0</v>
      </c>
      <c r="AJ164" s="7">
        <v>19</v>
      </c>
      <c r="AK164" s="7">
        <v>4</v>
      </c>
      <c r="AL164" s="7">
        <v>5</v>
      </c>
      <c r="AM164" s="7">
        <v>4</v>
      </c>
      <c r="AN164" s="7">
        <v>3</v>
      </c>
      <c r="AO164" s="7">
        <v>3</v>
      </c>
      <c r="AP164" s="7">
        <v>0</v>
      </c>
      <c r="AQ164" s="7">
        <v>557</v>
      </c>
      <c r="AR164" s="7">
        <v>133</v>
      </c>
      <c r="AS164" s="7">
        <v>118</v>
      </c>
      <c r="AT164" s="7">
        <v>115</v>
      </c>
      <c r="AU164" s="7">
        <v>100</v>
      </c>
      <c r="AV164" s="7">
        <v>91</v>
      </c>
      <c r="AW164" s="7">
        <v>19</v>
      </c>
      <c r="AX164" s="7">
        <v>4</v>
      </c>
      <c r="AY164" s="7">
        <v>4</v>
      </c>
      <c r="AZ164" s="7">
        <v>4</v>
      </c>
      <c r="BA164" s="7">
        <v>4</v>
      </c>
      <c r="BB164" s="7">
        <v>3</v>
      </c>
      <c r="BC164" s="510">
        <v>516</v>
      </c>
      <c r="BD164" s="510">
        <v>106</v>
      </c>
      <c r="BE164" s="510">
        <v>127</v>
      </c>
      <c r="BF164" s="510">
        <v>103</v>
      </c>
      <c r="BG164" s="510">
        <v>100</v>
      </c>
      <c r="BH164" s="510">
        <v>80</v>
      </c>
      <c r="BI164" s="510">
        <v>0</v>
      </c>
      <c r="BJ164" s="510">
        <v>19</v>
      </c>
      <c r="BK164" s="510">
        <v>4</v>
      </c>
      <c r="BL164" s="510">
        <v>4</v>
      </c>
      <c r="BM164" s="510">
        <v>4</v>
      </c>
      <c r="BN164" s="510">
        <v>4</v>
      </c>
      <c r="BO164" s="510">
        <v>3</v>
      </c>
      <c r="BP164" s="510">
        <v>0</v>
      </c>
    </row>
    <row r="165" spans="1:68">
      <c r="A165" s="247">
        <v>4114</v>
      </c>
      <c r="B165" s="248" t="s">
        <v>2748</v>
      </c>
      <c r="C165" s="247" t="str">
        <f t="shared" si="2"/>
        <v/>
      </c>
      <c r="D165" s="248" t="s">
        <v>353</v>
      </c>
      <c r="E165" s="501">
        <v>3</v>
      </c>
      <c r="F165" s="248" t="s">
        <v>54</v>
      </c>
      <c r="G165" s="248" t="s">
        <v>355</v>
      </c>
      <c r="H165" s="248" t="s">
        <v>521</v>
      </c>
      <c r="I165" s="248" t="s">
        <v>522</v>
      </c>
      <c r="J165" s="248" t="s">
        <v>3555</v>
      </c>
      <c r="K165" s="248" t="s">
        <v>1667</v>
      </c>
      <c r="L165" s="248">
        <v>26944360</v>
      </c>
      <c r="M165" s="248">
        <v>26944360</v>
      </c>
      <c r="N165" s="248" t="s">
        <v>3616</v>
      </c>
      <c r="O165" s="248" t="s">
        <v>2086</v>
      </c>
      <c r="P165" s="248">
        <v>203</v>
      </c>
      <c r="Q165" s="248">
        <v>54</v>
      </c>
      <c r="R165" s="248">
        <v>46</v>
      </c>
      <c r="S165" s="248">
        <v>45</v>
      </c>
      <c r="T165" s="248">
        <v>35</v>
      </c>
      <c r="U165" s="248">
        <v>23</v>
      </c>
      <c r="V165" s="248">
        <v>0</v>
      </c>
      <c r="W165" s="248">
        <v>9</v>
      </c>
      <c r="X165" s="248">
        <v>2</v>
      </c>
      <c r="Y165" s="248">
        <v>2</v>
      </c>
      <c r="Z165" s="248">
        <v>2</v>
      </c>
      <c r="AA165" s="248">
        <v>2</v>
      </c>
      <c r="AB165" s="248">
        <v>1</v>
      </c>
      <c r="AC165" s="248">
        <v>235</v>
      </c>
      <c r="AD165" s="7">
        <v>55</v>
      </c>
      <c r="AE165" s="7">
        <v>54</v>
      </c>
      <c r="AF165" s="7">
        <v>46</v>
      </c>
      <c r="AG165" s="7">
        <v>46</v>
      </c>
      <c r="AH165" s="7">
        <v>34</v>
      </c>
      <c r="AI165" s="7">
        <v>0</v>
      </c>
      <c r="AJ165" s="7">
        <v>9</v>
      </c>
      <c r="AK165" s="7">
        <v>2</v>
      </c>
      <c r="AL165" s="7">
        <v>2</v>
      </c>
      <c r="AM165" s="7">
        <v>2</v>
      </c>
      <c r="AN165" s="7">
        <v>2</v>
      </c>
      <c r="AO165" s="7">
        <v>1</v>
      </c>
      <c r="AP165" s="7">
        <v>0</v>
      </c>
      <c r="AQ165" s="7">
        <v>243</v>
      </c>
      <c r="AR165" s="7">
        <v>51</v>
      </c>
      <c r="AS165" s="7">
        <v>51</v>
      </c>
      <c r="AT165" s="7">
        <v>53</v>
      </c>
      <c r="AU165" s="7">
        <v>42</v>
      </c>
      <c r="AV165" s="7">
        <v>46</v>
      </c>
      <c r="AW165" s="7">
        <v>10</v>
      </c>
      <c r="AX165" s="7">
        <v>2</v>
      </c>
      <c r="AY165" s="7">
        <v>2</v>
      </c>
      <c r="AZ165" s="7">
        <v>2</v>
      </c>
      <c r="BA165" s="7">
        <v>2</v>
      </c>
      <c r="BB165" s="7">
        <v>2</v>
      </c>
      <c r="BC165" s="510">
        <v>230</v>
      </c>
      <c r="BD165" s="510">
        <v>37</v>
      </c>
      <c r="BE165" s="510">
        <v>55</v>
      </c>
      <c r="BF165" s="510">
        <v>47</v>
      </c>
      <c r="BG165" s="510">
        <v>51</v>
      </c>
      <c r="BH165" s="510">
        <v>40</v>
      </c>
      <c r="BI165" s="510">
        <v>0</v>
      </c>
      <c r="BJ165" s="510">
        <v>10</v>
      </c>
      <c r="BK165" s="510">
        <v>2</v>
      </c>
      <c r="BL165" s="510">
        <v>2</v>
      </c>
      <c r="BM165" s="510">
        <v>2</v>
      </c>
      <c r="BN165" s="510">
        <v>2</v>
      </c>
      <c r="BO165" s="510">
        <v>2</v>
      </c>
      <c r="BP165" s="510">
        <v>0</v>
      </c>
    </row>
    <row r="166" spans="1:68">
      <c r="A166" s="247">
        <v>4115</v>
      </c>
      <c r="B166" s="248" t="s">
        <v>2749</v>
      </c>
      <c r="C166" s="247" t="str">
        <f t="shared" si="2"/>
        <v/>
      </c>
      <c r="D166" s="248" t="s">
        <v>52</v>
      </c>
      <c r="E166" s="501">
        <v>7</v>
      </c>
      <c r="F166" s="248" t="s">
        <v>52</v>
      </c>
      <c r="G166" s="248" t="s">
        <v>379</v>
      </c>
      <c r="H166" s="248" t="s">
        <v>551</v>
      </c>
      <c r="I166" s="248" t="s">
        <v>649</v>
      </c>
      <c r="J166" s="248" t="s">
        <v>3555</v>
      </c>
      <c r="K166" s="248" t="s">
        <v>1667</v>
      </c>
      <c r="L166" s="248">
        <v>26364385</v>
      </c>
      <c r="M166" s="248">
        <v>26367484</v>
      </c>
      <c r="N166" s="248" t="s">
        <v>2087</v>
      </c>
      <c r="O166" s="248" t="s">
        <v>3576</v>
      </c>
      <c r="P166" s="248">
        <v>852</v>
      </c>
      <c r="Q166" s="248">
        <v>187</v>
      </c>
      <c r="R166" s="248">
        <v>145</v>
      </c>
      <c r="S166" s="248">
        <v>184</v>
      </c>
      <c r="T166" s="248">
        <v>172</v>
      </c>
      <c r="U166" s="248">
        <v>164</v>
      </c>
      <c r="V166" s="248">
        <v>0</v>
      </c>
      <c r="W166" s="248">
        <v>30</v>
      </c>
      <c r="X166" s="248">
        <v>7</v>
      </c>
      <c r="Y166" s="248">
        <v>5</v>
      </c>
      <c r="Z166" s="248">
        <v>6</v>
      </c>
      <c r="AA166" s="248">
        <v>6</v>
      </c>
      <c r="AB166" s="248">
        <v>6</v>
      </c>
      <c r="AC166" s="248">
        <v>822</v>
      </c>
      <c r="AD166" s="7">
        <v>153</v>
      </c>
      <c r="AE166" s="7">
        <v>183</v>
      </c>
      <c r="AF166" s="7">
        <v>142</v>
      </c>
      <c r="AG166" s="7">
        <v>177</v>
      </c>
      <c r="AH166" s="7">
        <v>167</v>
      </c>
      <c r="AI166" s="7">
        <v>0</v>
      </c>
      <c r="AJ166" s="7">
        <v>29</v>
      </c>
      <c r="AK166" s="7">
        <v>5</v>
      </c>
      <c r="AL166" s="7">
        <v>7</v>
      </c>
      <c r="AM166" s="7">
        <v>5</v>
      </c>
      <c r="AN166" s="7">
        <v>6</v>
      </c>
      <c r="AO166" s="7">
        <v>6</v>
      </c>
      <c r="AP166" s="7">
        <v>0</v>
      </c>
      <c r="AQ166" s="7">
        <v>830</v>
      </c>
      <c r="AR166" s="7">
        <v>209</v>
      </c>
      <c r="AS166" s="7">
        <v>139</v>
      </c>
      <c r="AT166" s="7">
        <v>191</v>
      </c>
      <c r="AU166" s="7">
        <v>126</v>
      </c>
      <c r="AV166" s="7">
        <v>165</v>
      </c>
      <c r="AW166" s="7">
        <v>29</v>
      </c>
      <c r="AX166" s="7">
        <v>8</v>
      </c>
      <c r="AY166" s="7">
        <v>5</v>
      </c>
      <c r="AZ166" s="7">
        <v>6</v>
      </c>
      <c r="BA166" s="7">
        <v>4</v>
      </c>
      <c r="BB166" s="7">
        <v>6</v>
      </c>
      <c r="BC166" s="510">
        <v>912</v>
      </c>
      <c r="BD166" s="510">
        <v>232</v>
      </c>
      <c r="BE166" s="510">
        <v>196</v>
      </c>
      <c r="BF166" s="510">
        <v>161</v>
      </c>
      <c r="BG166" s="510">
        <v>200</v>
      </c>
      <c r="BH166" s="510">
        <v>123</v>
      </c>
      <c r="BI166" s="510">
        <v>0</v>
      </c>
      <c r="BJ166" s="510">
        <v>29</v>
      </c>
      <c r="BK166" s="510">
        <v>7</v>
      </c>
      <c r="BL166" s="510">
        <v>6</v>
      </c>
      <c r="BM166" s="510">
        <v>5</v>
      </c>
      <c r="BN166" s="510">
        <v>7</v>
      </c>
      <c r="BO166" s="510">
        <v>4</v>
      </c>
      <c r="BP166" s="510">
        <v>0</v>
      </c>
    </row>
    <row r="167" spans="1:68">
      <c r="A167" s="247">
        <v>4116</v>
      </c>
      <c r="B167" s="248" t="s">
        <v>2750</v>
      </c>
      <c r="C167" s="247" t="str">
        <f t="shared" si="2"/>
        <v/>
      </c>
      <c r="D167" s="248" t="s">
        <v>52</v>
      </c>
      <c r="E167" s="501">
        <v>5</v>
      </c>
      <c r="F167" s="248" t="s">
        <v>52</v>
      </c>
      <c r="G167" s="248" t="s">
        <v>52</v>
      </c>
      <c r="H167" s="248" t="s">
        <v>52</v>
      </c>
      <c r="I167" s="248" t="s">
        <v>52</v>
      </c>
      <c r="J167" s="248" t="s">
        <v>3555</v>
      </c>
      <c r="K167" s="248" t="s">
        <v>1667</v>
      </c>
      <c r="L167" s="248">
        <v>21057071</v>
      </c>
      <c r="M167" s="248">
        <v>21057071</v>
      </c>
      <c r="N167" s="248" t="s">
        <v>2088</v>
      </c>
      <c r="O167" s="248" t="s">
        <v>2089</v>
      </c>
      <c r="P167" s="248">
        <v>1029</v>
      </c>
      <c r="Q167" s="248">
        <v>259</v>
      </c>
      <c r="R167" s="248">
        <v>247</v>
      </c>
      <c r="S167" s="248">
        <v>194</v>
      </c>
      <c r="T167" s="248">
        <v>215</v>
      </c>
      <c r="U167" s="248">
        <v>114</v>
      </c>
      <c r="V167" s="248">
        <v>0</v>
      </c>
      <c r="W167" s="248">
        <v>38</v>
      </c>
      <c r="X167" s="248">
        <v>10</v>
      </c>
      <c r="Y167" s="248">
        <v>9</v>
      </c>
      <c r="Z167" s="248">
        <v>7</v>
      </c>
      <c r="AA167" s="248">
        <v>8</v>
      </c>
      <c r="AB167" s="248">
        <v>4</v>
      </c>
      <c r="AC167" s="248">
        <v>1207</v>
      </c>
      <c r="AD167" s="7">
        <v>258</v>
      </c>
      <c r="AE167" s="7">
        <v>262</v>
      </c>
      <c r="AF167" s="7">
        <v>248</v>
      </c>
      <c r="AG167" s="7">
        <v>219</v>
      </c>
      <c r="AH167" s="7">
        <v>220</v>
      </c>
      <c r="AI167" s="7">
        <v>0</v>
      </c>
      <c r="AJ167" s="7">
        <v>39</v>
      </c>
      <c r="AK167" s="7">
        <v>9</v>
      </c>
      <c r="AL167" s="7">
        <v>8</v>
      </c>
      <c r="AM167" s="7">
        <v>8</v>
      </c>
      <c r="AN167" s="7">
        <v>6</v>
      </c>
      <c r="AO167" s="7">
        <v>8</v>
      </c>
      <c r="AP167" s="7">
        <v>0</v>
      </c>
      <c r="AQ167" s="7">
        <v>1176</v>
      </c>
      <c r="AR167" s="7">
        <v>270</v>
      </c>
      <c r="AS167" s="7">
        <v>235</v>
      </c>
      <c r="AT167" s="7">
        <v>248</v>
      </c>
      <c r="AU167" s="7">
        <v>187</v>
      </c>
      <c r="AV167" s="7">
        <v>236</v>
      </c>
      <c r="AW167" s="7">
        <v>40</v>
      </c>
      <c r="AX167" s="7">
        <v>9</v>
      </c>
      <c r="AY167" s="7">
        <v>8</v>
      </c>
      <c r="AZ167" s="7">
        <v>9</v>
      </c>
      <c r="BA167" s="7">
        <v>7</v>
      </c>
      <c r="BB167" s="7">
        <v>7</v>
      </c>
      <c r="BC167" s="510">
        <v>1048</v>
      </c>
      <c r="BD167" s="510">
        <v>213</v>
      </c>
      <c r="BE167" s="510">
        <v>224</v>
      </c>
      <c r="BF167" s="510">
        <v>208</v>
      </c>
      <c r="BG167" s="510">
        <v>197</v>
      </c>
      <c r="BH167" s="510">
        <v>206</v>
      </c>
      <c r="BI167" s="510">
        <v>0</v>
      </c>
      <c r="BJ167" s="510">
        <v>40</v>
      </c>
      <c r="BK167" s="510">
        <v>8</v>
      </c>
      <c r="BL167" s="510">
        <v>9</v>
      </c>
      <c r="BM167" s="510">
        <v>8</v>
      </c>
      <c r="BN167" s="510">
        <v>8</v>
      </c>
      <c r="BO167" s="510">
        <v>7</v>
      </c>
      <c r="BP167" s="510">
        <v>0</v>
      </c>
    </row>
    <row r="168" spans="1:68">
      <c r="A168" s="247">
        <v>4117</v>
      </c>
      <c r="B168" s="248" t="s">
        <v>377</v>
      </c>
      <c r="C168" s="247" t="str">
        <f t="shared" si="2"/>
        <v/>
      </c>
      <c r="D168" s="248" t="s">
        <v>52</v>
      </c>
      <c r="E168" s="501">
        <v>8</v>
      </c>
      <c r="F168" s="248" t="s">
        <v>52</v>
      </c>
      <c r="G168" s="248" t="s">
        <v>379</v>
      </c>
      <c r="H168" s="248" t="s">
        <v>378</v>
      </c>
      <c r="I168" s="248" t="s">
        <v>379</v>
      </c>
      <c r="J168" s="248" t="s">
        <v>3555</v>
      </c>
      <c r="K168" s="248" t="s">
        <v>1667</v>
      </c>
      <c r="L168" s="248">
        <v>26355016</v>
      </c>
      <c r="M168" s="248">
        <v>26355016</v>
      </c>
      <c r="N168" s="248" t="s">
        <v>1119</v>
      </c>
      <c r="O168" s="248" t="s">
        <v>2090</v>
      </c>
      <c r="P168" s="248">
        <v>1228</v>
      </c>
      <c r="Q168" s="248">
        <v>262</v>
      </c>
      <c r="R168" s="248">
        <v>247</v>
      </c>
      <c r="S168" s="248">
        <v>261</v>
      </c>
      <c r="T168" s="248">
        <v>249</v>
      </c>
      <c r="U168" s="248">
        <v>209</v>
      </c>
      <c r="V168" s="248">
        <v>0</v>
      </c>
      <c r="W168" s="248">
        <v>40</v>
      </c>
      <c r="X168" s="248">
        <v>9</v>
      </c>
      <c r="Y168" s="248">
        <v>8</v>
      </c>
      <c r="Z168" s="248">
        <v>8</v>
      </c>
      <c r="AA168" s="248">
        <v>8</v>
      </c>
      <c r="AB168" s="248">
        <v>7</v>
      </c>
      <c r="AC168" s="248">
        <v>1287</v>
      </c>
      <c r="AD168" s="7">
        <v>287</v>
      </c>
      <c r="AE168" s="7">
        <v>269</v>
      </c>
      <c r="AF168" s="7">
        <v>235</v>
      </c>
      <c r="AG168" s="7">
        <v>248</v>
      </c>
      <c r="AH168" s="7">
        <v>248</v>
      </c>
      <c r="AI168" s="7">
        <v>0</v>
      </c>
      <c r="AJ168" s="7">
        <v>40</v>
      </c>
      <c r="AK168" s="7">
        <v>9</v>
      </c>
      <c r="AL168" s="7">
        <v>8</v>
      </c>
      <c r="AM168" s="7">
        <v>7</v>
      </c>
      <c r="AN168" s="7">
        <v>8</v>
      </c>
      <c r="AO168" s="7">
        <v>8</v>
      </c>
      <c r="AP168" s="7">
        <v>0</v>
      </c>
      <c r="AQ168" s="7">
        <v>1216</v>
      </c>
      <c r="AR168" s="7">
        <v>265</v>
      </c>
      <c r="AS168" s="7">
        <v>274</v>
      </c>
      <c r="AT168" s="7">
        <v>234</v>
      </c>
      <c r="AU168" s="7">
        <v>220</v>
      </c>
      <c r="AV168" s="7">
        <v>223</v>
      </c>
      <c r="AW168" s="7">
        <v>40</v>
      </c>
      <c r="AX168" s="7">
        <v>9</v>
      </c>
      <c r="AY168" s="7">
        <v>9</v>
      </c>
      <c r="AZ168" s="7">
        <v>8</v>
      </c>
      <c r="BA168" s="7">
        <v>7</v>
      </c>
      <c r="BB168" s="7">
        <v>7</v>
      </c>
      <c r="BC168" s="510">
        <v>1050</v>
      </c>
      <c r="BD168" s="510">
        <v>206</v>
      </c>
      <c r="BE168" s="510">
        <v>230</v>
      </c>
      <c r="BF168" s="510">
        <v>238</v>
      </c>
      <c r="BG168" s="510">
        <v>192</v>
      </c>
      <c r="BH168" s="510">
        <v>184</v>
      </c>
      <c r="BI168" s="510">
        <v>0</v>
      </c>
      <c r="BJ168" s="510">
        <v>40</v>
      </c>
      <c r="BK168" s="510">
        <v>8</v>
      </c>
      <c r="BL168" s="510">
        <v>9</v>
      </c>
      <c r="BM168" s="510">
        <v>9</v>
      </c>
      <c r="BN168" s="510">
        <v>7</v>
      </c>
      <c r="BO168" s="510">
        <v>7</v>
      </c>
      <c r="BP168" s="510">
        <v>0</v>
      </c>
    </row>
    <row r="169" spans="1:68">
      <c r="A169" s="247">
        <v>4118</v>
      </c>
      <c r="B169" s="248" t="s">
        <v>382</v>
      </c>
      <c r="C169" s="247" t="str">
        <f t="shared" si="2"/>
        <v/>
      </c>
      <c r="D169" s="248" t="s">
        <v>52</v>
      </c>
      <c r="E169" s="501">
        <v>4</v>
      </c>
      <c r="F169" s="248" t="s">
        <v>52</v>
      </c>
      <c r="G169" s="248" t="s">
        <v>383</v>
      </c>
      <c r="H169" s="248" t="s">
        <v>384</v>
      </c>
      <c r="I169" s="248" t="s">
        <v>384</v>
      </c>
      <c r="J169" s="248" t="s">
        <v>3555</v>
      </c>
      <c r="K169" s="248" t="s">
        <v>1667</v>
      </c>
      <c r="L169" s="248">
        <v>26397360</v>
      </c>
      <c r="M169" s="248">
        <v>26399069</v>
      </c>
      <c r="N169" s="248" t="s">
        <v>2091</v>
      </c>
      <c r="O169" s="248" t="s">
        <v>3577</v>
      </c>
      <c r="P169" s="248">
        <v>938</v>
      </c>
      <c r="Q169" s="248">
        <v>198</v>
      </c>
      <c r="R169" s="248">
        <v>201</v>
      </c>
      <c r="S169" s="248">
        <v>204</v>
      </c>
      <c r="T169" s="248">
        <v>163</v>
      </c>
      <c r="U169" s="248">
        <v>165</v>
      </c>
      <c r="V169" s="248">
        <v>7</v>
      </c>
      <c r="W169" s="248">
        <v>41</v>
      </c>
      <c r="X169" s="248">
        <v>8</v>
      </c>
      <c r="Y169" s="248">
        <v>8</v>
      </c>
      <c r="Z169" s="248">
        <v>9</v>
      </c>
      <c r="AA169" s="248">
        <v>7</v>
      </c>
      <c r="AB169" s="248">
        <v>8</v>
      </c>
      <c r="AC169" s="248">
        <v>986</v>
      </c>
      <c r="AD169" s="7">
        <v>218</v>
      </c>
      <c r="AE169" s="7">
        <v>199</v>
      </c>
      <c r="AF169" s="7">
        <v>194</v>
      </c>
      <c r="AG169" s="7">
        <v>194</v>
      </c>
      <c r="AH169" s="7">
        <v>170</v>
      </c>
      <c r="AI169" s="7">
        <v>11</v>
      </c>
      <c r="AJ169" s="7">
        <v>40</v>
      </c>
      <c r="AK169" s="7">
        <v>9</v>
      </c>
      <c r="AL169" s="7">
        <v>8</v>
      </c>
      <c r="AM169" s="7">
        <v>8</v>
      </c>
      <c r="AN169" s="7">
        <v>7</v>
      </c>
      <c r="AO169" s="7">
        <v>7</v>
      </c>
      <c r="AP169" s="7">
        <v>1</v>
      </c>
      <c r="AQ169" s="7">
        <v>942</v>
      </c>
      <c r="AR169" s="7">
        <v>196</v>
      </c>
      <c r="AS169" s="7">
        <v>220</v>
      </c>
      <c r="AT169" s="7">
        <v>185</v>
      </c>
      <c r="AU169" s="7">
        <v>174</v>
      </c>
      <c r="AV169" s="7">
        <v>167</v>
      </c>
      <c r="AW169" s="7">
        <v>38</v>
      </c>
      <c r="AX169" s="7">
        <v>8</v>
      </c>
      <c r="AY169" s="7">
        <v>8</v>
      </c>
      <c r="AZ169" s="7">
        <v>8</v>
      </c>
      <c r="BA169" s="7">
        <v>7</v>
      </c>
      <c r="BB169" s="7">
        <v>7</v>
      </c>
      <c r="BC169" s="510">
        <v>921</v>
      </c>
      <c r="BD169" s="510">
        <v>197</v>
      </c>
      <c r="BE169" s="510">
        <v>189</v>
      </c>
      <c r="BF169" s="510">
        <v>188</v>
      </c>
      <c r="BG169" s="510">
        <v>170</v>
      </c>
      <c r="BH169" s="510">
        <v>168</v>
      </c>
      <c r="BI169" s="510">
        <v>9</v>
      </c>
      <c r="BJ169" s="510">
        <v>37</v>
      </c>
      <c r="BK169" s="510">
        <v>8</v>
      </c>
      <c r="BL169" s="510">
        <v>8</v>
      </c>
      <c r="BM169" s="510">
        <v>8</v>
      </c>
      <c r="BN169" s="510">
        <v>7</v>
      </c>
      <c r="BO169" s="510">
        <v>6</v>
      </c>
      <c r="BP169" s="510">
        <v>0</v>
      </c>
    </row>
    <row r="170" spans="1:68">
      <c r="A170" s="247">
        <v>4119</v>
      </c>
      <c r="B170" s="248" t="s">
        <v>2751</v>
      </c>
      <c r="C170" s="247" t="str">
        <f t="shared" si="2"/>
        <v/>
      </c>
      <c r="D170" s="248" t="s">
        <v>52</v>
      </c>
      <c r="E170" s="501">
        <v>5</v>
      </c>
      <c r="F170" s="248" t="s">
        <v>52</v>
      </c>
      <c r="G170" s="248" t="s">
        <v>52</v>
      </c>
      <c r="H170" s="248" t="s">
        <v>362</v>
      </c>
      <c r="I170" s="248" t="s">
        <v>3185</v>
      </c>
      <c r="J170" s="248" t="s">
        <v>3555</v>
      </c>
      <c r="K170" s="248" t="s">
        <v>1667</v>
      </c>
      <c r="L170" s="248">
        <v>26610262</v>
      </c>
      <c r="M170" s="248">
        <v>26610248</v>
      </c>
      <c r="N170" s="248" t="s">
        <v>1094</v>
      </c>
      <c r="O170" s="248" t="s">
        <v>2752</v>
      </c>
      <c r="P170" s="248">
        <v>1011</v>
      </c>
      <c r="Q170" s="248">
        <v>254</v>
      </c>
      <c r="R170" s="248">
        <v>208</v>
      </c>
      <c r="S170" s="248">
        <v>199</v>
      </c>
      <c r="T170" s="248">
        <v>187</v>
      </c>
      <c r="U170" s="248">
        <v>163</v>
      </c>
      <c r="V170" s="248">
        <v>0</v>
      </c>
      <c r="W170" s="248">
        <v>35</v>
      </c>
      <c r="X170" s="248">
        <v>9</v>
      </c>
      <c r="Y170" s="248">
        <v>7</v>
      </c>
      <c r="Z170" s="248">
        <v>7</v>
      </c>
      <c r="AA170" s="248">
        <v>6</v>
      </c>
      <c r="AB170" s="248">
        <v>6</v>
      </c>
      <c r="AC170" s="248">
        <v>1026</v>
      </c>
      <c r="AD170" s="7">
        <v>216</v>
      </c>
      <c r="AE170" s="7">
        <v>233</v>
      </c>
      <c r="AF170" s="7">
        <v>205</v>
      </c>
      <c r="AG170" s="7">
        <v>190</v>
      </c>
      <c r="AH170" s="7">
        <v>182</v>
      </c>
      <c r="AI170" s="7">
        <v>0</v>
      </c>
      <c r="AJ170" s="7">
        <v>35</v>
      </c>
      <c r="AK170" s="7">
        <v>7</v>
      </c>
      <c r="AL170" s="7">
        <v>8</v>
      </c>
      <c r="AM170" s="7">
        <v>7</v>
      </c>
      <c r="AN170" s="7">
        <v>7</v>
      </c>
      <c r="AO170" s="7">
        <v>6</v>
      </c>
      <c r="AP170" s="7">
        <v>0</v>
      </c>
      <c r="AQ170" s="7">
        <v>944</v>
      </c>
      <c r="AR170" s="7">
        <v>177</v>
      </c>
      <c r="AS170" s="7">
        <v>199</v>
      </c>
      <c r="AT170" s="7">
        <v>226</v>
      </c>
      <c r="AU170" s="7">
        <v>172</v>
      </c>
      <c r="AV170" s="7">
        <v>170</v>
      </c>
      <c r="AW170" s="7">
        <v>35</v>
      </c>
      <c r="AX170" s="7">
        <v>6</v>
      </c>
      <c r="AY170" s="7">
        <v>7</v>
      </c>
      <c r="AZ170" s="7">
        <v>8</v>
      </c>
      <c r="BA170" s="7">
        <v>7</v>
      </c>
      <c r="BB170" s="7">
        <v>7</v>
      </c>
      <c r="BC170" s="510">
        <v>958</v>
      </c>
      <c r="BD170" s="510">
        <v>214</v>
      </c>
      <c r="BE170" s="510">
        <v>196</v>
      </c>
      <c r="BF170" s="510">
        <v>182</v>
      </c>
      <c r="BG170" s="510">
        <v>202</v>
      </c>
      <c r="BH170" s="510">
        <v>164</v>
      </c>
      <c r="BI170" s="510">
        <v>0</v>
      </c>
      <c r="BJ170" s="510">
        <v>35</v>
      </c>
      <c r="BK170" s="510">
        <v>8</v>
      </c>
      <c r="BL170" s="510">
        <v>6</v>
      </c>
      <c r="BM170" s="510">
        <v>7</v>
      </c>
      <c r="BN170" s="510">
        <v>7</v>
      </c>
      <c r="BO170" s="510">
        <v>7</v>
      </c>
      <c r="BP170" s="510">
        <v>0</v>
      </c>
    </row>
    <row r="171" spans="1:68">
      <c r="A171" s="247">
        <v>4120</v>
      </c>
      <c r="B171" s="248" t="s">
        <v>1351</v>
      </c>
      <c r="C171" s="247" t="str">
        <f t="shared" si="2"/>
        <v/>
      </c>
      <c r="D171" s="248" t="s">
        <v>52</v>
      </c>
      <c r="E171" s="501">
        <v>1</v>
      </c>
      <c r="F171" s="248" t="s">
        <v>52</v>
      </c>
      <c r="G171" s="248" t="s">
        <v>52</v>
      </c>
      <c r="H171" s="248" t="s">
        <v>365</v>
      </c>
      <c r="I171" s="248" t="s">
        <v>437</v>
      </c>
      <c r="J171" s="248" t="s">
        <v>3555</v>
      </c>
      <c r="K171" s="248" t="s">
        <v>1667</v>
      </c>
      <c r="L171" s="248">
        <v>26632984</v>
      </c>
      <c r="M171" s="248">
        <v>26632984</v>
      </c>
      <c r="N171" s="248" t="s">
        <v>1058</v>
      </c>
      <c r="O171" s="248" t="s">
        <v>2092</v>
      </c>
      <c r="P171" s="248">
        <v>1044</v>
      </c>
      <c r="Q171" s="248">
        <v>277</v>
      </c>
      <c r="R171" s="248">
        <v>225</v>
      </c>
      <c r="S171" s="248">
        <v>175</v>
      </c>
      <c r="T171" s="248">
        <v>245</v>
      </c>
      <c r="U171" s="248">
        <v>122</v>
      </c>
      <c r="V171" s="248">
        <v>0</v>
      </c>
      <c r="W171" s="248">
        <v>42</v>
      </c>
      <c r="X171" s="248">
        <v>11</v>
      </c>
      <c r="Y171" s="248">
        <v>9</v>
      </c>
      <c r="Z171" s="248">
        <v>7</v>
      </c>
      <c r="AA171" s="248">
        <v>9</v>
      </c>
      <c r="AB171" s="248">
        <v>6</v>
      </c>
      <c r="AC171" s="248">
        <v>1158</v>
      </c>
      <c r="AD171" s="7">
        <v>291</v>
      </c>
      <c r="AE171" s="7">
        <v>241</v>
      </c>
      <c r="AF171" s="7">
        <v>221</v>
      </c>
      <c r="AG171" s="7">
        <v>177</v>
      </c>
      <c r="AH171" s="7">
        <v>228</v>
      </c>
      <c r="AI171" s="7">
        <v>0</v>
      </c>
      <c r="AJ171" s="7">
        <v>42</v>
      </c>
      <c r="AK171" s="7">
        <v>10</v>
      </c>
      <c r="AL171" s="7">
        <v>9</v>
      </c>
      <c r="AM171" s="7">
        <v>8</v>
      </c>
      <c r="AN171" s="7">
        <v>7</v>
      </c>
      <c r="AO171" s="7">
        <v>8</v>
      </c>
      <c r="AP171" s="7">
        <v>0</v>
      </c>
      <c r="AQ171" s="7">
        <v>1153</v>
      </c>
      <c r="AR171" s="7">
        <v>304</v>
      </c>
      <c r="AS171" s="7">
        <v>287</v>
      </c>
      <c r="AT171" s="7">
        <v>186</v>
      </c>
      <c r="AU171" s="7">
        <v>207</v>
      </c>
      <c r="AV171" s="7">
        <v>169</v>
      </c>
      <c r="AW171" s="7">
        <v>42</v>
      </c>
      <c r="AX171" s="7">
        <v>10</v>
      </c>
      <c r="AY171" s="7">
        <v>9</v>
      </c>
      <c r="AZ171" s="7">
        <v>8</v>
      </c>
      <c r="BA171" s="7">
        <v>7</v>
      </c>
      <c r="BB171" s="7">
        <v>8</v>
      </c>
      <c r="BC171" s="510">
        <v>1159</v>
      </c>
      <c r="BD171" s="510">
        <v>321</v>
      </c>
      <c r="BE171" s="510">
        <v>259</v>
      </c>
      <c r="BF171" s="510">
        <v>242</v>
      </c>
      <c r="BG171" s="510">
        <v>167</v>
      </c>
      <c r="BH171" s="510">
        <v>170</v>
      </c>
      <c r="BI171" s="510">
        <v>0</v>
      </c>
      <c r="BJ171" s="510">
        <v>41</v>
      </c>
      <c r="BK171" s="510">
        <v>10</v>
      </c>
      <c r="BL171" s="510">
        <v>9</v>
      </c>
      <c r="BM171" s="510">
        <v>8</v>
      </c>
      <c r="BN171" s="510">
        <v>7</v>
      </c>
      <c r="BO171" s="510">
        <v>7</v>
      </c>
      <c r="BP171" s="510">
        <v>0</v>
      </c>
    </row>
    <row r="172" spans="1:68">
      <c r="A172" s="247">
        <v>4121</v>
      </c>
      <c r="B172" s="248" t="s">
        <v>1350</v>
      </c>
      <c r="C172" s="247" t="str">
        <f t="shared" si="2"/>
        <v/>
      </c>
      <c r="D172" s="248" t="s">
        <v>52</v>
      </c>
      <c r="E172" s="501">
        <v>3</v>
      </c>
      <c r="F172" s="248" t="s">
        <v>52</v>
      </c>
      <c r="G172" s="248" t="s">
        <v>52</v>
      </c>
      <c r="H172" s="248" t="s">
        <v>475</v>
      </c>
      <c r="I172" s="248" t="s">
        <v>476</v>
      </c>
      <c r="J172" s="248" t="s">
        <v>3555</v>
      </c>
      <c r="K172" s="248" t="s">
        <v>1667</v>
      </c>
      <c r="L172" s="248">
        <v>26388136</v>
      </c>
      <c r="M172" s="248">
        <v>26388136</v>
      </c>
      <c r="N172" s="248" t="s">
        <v>3617</v>
      </c>
      <c r="O172" s="248" t="s">
        <v>2094</v>
      </c>
      <c r="P172" s="248">
        <v>481</v>
      </c>
      <c r="Q172" s="248">
        <v>124</v>
      </c>
      <c r="R172" s="248">
        <v>89</v>
      </c>
      <c r="S172" s="248">
        <v>102</v>
      </c>
      <c r="T172" s="248">
        <v>80</v>
      </c>
      <c r="U172" s="248">
        <v>86</v>
      </c>
      <c r="V172" s="248">
        <v>0</v>
      </c>
      <c r="W172" s="248">
        <v>21</v>
      </c>
      <c r="X172" s="248">
        <v>5</v>
      </c>
      <c r="Y172" s="248">
        <v>5</v>
      </c>
      <c r="Z172" s="248">
        <v>4</v>
      </c>
      <c r="AA172" s="248">
        <v>4</v>
      </c>
      <c r="AB172" s="248">
        <v>3</v>
      </c>
      <c r="AC172" s="248">
        <v>557</v>
      </c>
      <c r="AD172" s="7">
        <v>136</v>
      </c>
      <c r="AE172" s="7">
        <v>130</v>
      </c>
      <c r="AF172" s="7">
        <v>98</v>
      </c>
      <c r="AG172" s="7">
        <v>97</v>
      </c>
      <c r="AH172" s="7">
        <v>96</v>
      </c>
      <c r="AI172" s="7">
        <v>0</v>
      </c>
      <c r="AJ172" s="7">
        <v>21</v>
      </c>
      <c r="AK172" s="7">
        <v>5</v>
      </c>
      <c r="AL172" s="7">
        <v>5</v>
      </c>
      <c r="AM172" s="7">
        <v>4</v>
      </c>
      <c r="AN172" s="7">
        <v>4</v>
      </c>
      <c r="AO172" s="7">
        <v>3</v>
      </c>
      <c r="AP172" s="7">
        <v>0</v>
      </c>
      <c r="AQ172" s="7">
        <v>576</v>
      </c>
      <c r="AR172" s="7">
        <v>141</v>
      </c>
      <c r="AS172" s="7">
        <v>137</v>
      </c>
      <c r="AT172" s="7">
        <v>110</v>
      </c>
      <c r="AU172" s="7">
        <v>100</v>
      </c>
      <c r="AV172" s="7">
        <v>88</v>
      </c>
      <c r="AW172" s="7">
        <v>21</v>
      </c>
      <c r="AX172" s="7">
        <v>5</v>
      </c>
      <c r="AY172" s="7">
        <v>5</v>
      </c>
      <c r="AZ172" s="7">
        <v>4</v>
      </c>
      <c r="BA172" s="7">
        <v>4</v>
      </c>
      <c r="BB172" s="7">
        <v>3</v>
      </c>
      <c r="BC172" s="510">
        <v>543</v>
      </c>
      <c r="BD172" s="510">
        <v>121</v>
      </c>
      <c r="BE172" s="510">
        <v>123</v>
      </c>
      <c r="BF172" s="510">
        <v>122</v>
      </c>
      <c r="BG172" s="510">
        <v>107</v>
      </c>
      <c r="BH172" s="510">
        <v>70</v>
      </c>
      <c r="BI172" s="510">
        <v>0</v>
      </c>
      <c r="BJ172" s="510">
        <v>21</v>
      </c>
      <c r="BK172" s="510">
        <v>5</v>
      </c>
      <c r="BL172" s="510">
        <v>5</v>
      </c>
      <c r="BM172" s="510">
        <v>4</v>
      </c>
      <c r="BN172" s="510">
        <v>4</v>
      </c>
      <c r="BO172" s="510">
        <v>3</v>
      </c>
      <c r="BP172" s="510">
        <v>0</v>
      </c>
    </row>
    <row r="173" spans="1:68">
      <c r="A173" s="247">
        <v>4122</v>
      </c>
      <c r="B173" s="248" t="s">
        <v>2753</v>
      </c>
      <c r="C173" s="247" t="str">
        <f t="shared" si="2"/>
        <v/>
      </c>
      <c r="D173" s="248" t="s">
        <v>52</v>
      </c>
      <c r="E173" s="501">
        <v>3</v>
      </c>
      <c r="F173" s="248" t="s">
        <v>52</v>
      </c>
      <c r="G173" s="248" t="s">
        <v>52</v>
      </c>
      <c r="H173" s="248" t="s">
        <v>478</v>
      </c>
      <c r="I173" s="248" t="s">
        <v>479</v>
      </c>
      <c r="J173" s="248" t="s">
        <v>3555</v>
      </c>
      <c r="K173" s="248" t="s">
        <v>1667</v>
      </c>
      <c r="L173" s="248">
        <v>26613347</v>
      </c>
      <c r="M173" s="248">
        <v>26613347</v>
      </c>
      <c r="N173" s="248" t="s">
        <v>3618</v>
      </c>
      <c r="O173" s="248" t="s">
        <v>2095</v>
      </c>
      <c r="P173" s="248">
        <v>181</v>
      </c>
      <c r="Q173" s="248">
        <v>33</v>
      </c>
      <c r="R173" s="248">
        <v>48</v>
      </c>
      <c r="S173" s="248">
        <v>34</v>
      </c>
      <c r="T173" s="248">
        <v>45</v>
      </c>
      <c r="U173" s="248">
        <v>21</v>
      </c>
      <c r="V173" s="248">
        <v>0</v>
      </c>
      <c r="W173" s="248">
        <v>9</v>
      </c>
      <c r="X173" s="248">
        <v>2</v>
      </c>
      <c r="Y173" s="248">
        <v>2</v>
      </c>
      <c r="Z173" s="248">
        <v>2</v>
      </c>
      <c r="AA173" s="248">
        <v>2</v>
      </c>
      <c r="AB173" s="248">
        <v>1</v>
      </c>
      <c r="AC173" s="248">
        <v>197</v>
      </c>
      <c r="AD173" s="7">
        <v>31</v>
      </c>
      <c r="AE173" s="7">
        <v>34</v>
      </c>
      <c r="AF173" s="7">
        <v>48</v>
      </c>
      <c r="AG173" s="7">
        <v>36</v>
      </c>
      <c r="AH173" s="7">
        <v>48</v>
      </c>
      <c r="AI173" s="7">
        <v>0</v>
      </c>
      <c r="AJ173" s="7">
        <v>9</v>
      </c>
      <c r="AK173" s="7">
        <v>2</v>
      </c>
      <c r="AL173" s="7">
        <v>2</v>
      </c>
      <c r="AM173" s="7">
        <v>2</v>
      </c>
      <c r="AN173" s="7">
        <v>1</v>
      </c>
      <c r="AO173" s="7">
        <v>2</v>
      </c>
      <c r="AP173" s="7">
        <v>0</v>
      </c>
      <c r="AQ173" s="7">
        <v>177</v>
      </c>
      <c r="AR173" s="7">
        <v>28</v>
      </c>
      <c r="AS173" s="7">
        <v>39</v>
      </c>
      <c r="AT173" s="7">
        <v>36</v>
      </c>
      <c r="AU173" s="7">
        <v>37</v>
      </c>
      <c r="AV173" s="7">
        <v>37</v>
      </c>
      <c r="AW173" s="7">
        <v>9</v>
      </c>
      <c r="AX173" s="7">
        <v>1</v>
      </c>
      <c r="AY173" s="7">
        <v>2</v>
      </c>
      <c r="AZ173" s="7">
        <v>2</v>
      </c>
      <c r="BA173" s="7">
        <v>2</v>
      </c>
      <c r="BB173" s="7">
        <v>2</v>
      </c>
      <c r="BC173" s="510">
        <v>152</v>
      </c>
      <c r="BD173" s="510">
        <v>15</v>
      </c>
      <c r="BE173" s="510">
        <v>33</v>
      </c>
      <c r="BF173" s="510">
        <v>32</v>
      </c>
      <c r="BG173" s="510">
        <v>37</v>
      </c>
      <c r="BH173" s="510">
        <v>35</v>
      </c>
      <c r="BI173" s="510">
        <v>0</v>
      </c>
      <c r="BJ173" s="510">
        <v>9</v>
      </c>
      <c r="BK173" s="510">
        <v>1</v>
      </c>
      <c r="BL173" s="510">
        <v>2</v>
      </c>
      <c r="BM173" s="510">
        <v>2</v>
      </c>
      <c r="BN173" s="510">
        <v>2</v>
      </c>
      <c r="BO173" s="510">
        <v>2</v>
      </c>
      <c r="BP173" s="510">
        <v>0</v>
      </c>
    </row>
    <row r="174" spans="1:68">
      <c r="A174" s="247">
        <v>4123</v>
      </c>
      <c r="B174" s="248" t="s">
        <v>2754</v>
      </c>
      <c r="C174" s="247" t="str">
        <f t="shared" si="2"/>
        <v/>
      </c>
      <c r="D174" s="248" t="s">
        <v>398</v>
      </c>
      <c r="E174" s="501">
        <v>2</v>
      </c>
      <c r="F174" s="248" t="s">
        <v>52</v>
      </c>
      <c r="G174" s="248" t="s">
        <v>399</v>
      </c>
      <c r="H174" s="248" t="s">
        <v>471</v>
      </c>
      <c r="I174" s="248" t="s">
        <v>472</v>
      </c>
      <c r="J174" s="248" t="s">
        <v>3555</v>
      </c>
      <c r="K174" s="248" t="s">
        <v>1667</v>
      </c>
      <c r="L174" s="248">
        <v>27768701</v>
      </c>
      <c r="M174" s="248">
        <v>27768701</v>
      </c>
      <c r="N174" s="248" t="s">
        <v>1059</v>
      </c>
      <c r="O174" s="248" t="s">
        <v>2096</v>
      </c>
      <c r="P174" s="248">
        <v>376</v>
      </c>
      <c r="Q174" s="248">
        <v>87</v>
      </c>
      <c r="R174" s="248">
        <v>84</v>
      </c>
      <c r="S174" s="248">
        <v>77</v>
      </c>
      <c r="T174" s="248">
        <v>70</v>
      </c>
      <c r="U174" s="248">
        <v>58</v>
      </c>
      <c r="V174" s="248">
        <v>0</v>
      </c>
      <c r="W174" s="248">
        <v>20</v>
      </c>
      <c r="X174" s="248">
        <v>5</v>
      </c>
      <c r="Y174" s="248">
        <v>5</v>
      </c>
      <c r="Z174" s="248">
        <v>4</v>
      </c>
      <c r="AA174" s="248">
        <v>3</v>
      </c>
      <c r="AB174" s="248">
        <v>3</v>
      </c>
      <c r="AC174" s="248">
        <v>423</v>
      </c>
      <c r="AD174" s="7">
        <v>99</v>
      </c>
      <c r="AE174" s="7">
        <v>85</v>
      </c>
      <c r="AF174" s="7">
        <v>87</v>
      </c>
      <c r="AG174" s="7">
        <v>77</v>
      </c>
      <c r="AH174" s="7">
        <v>75</v>
      </c>
      <c r="AI174" s="7">
        <v>0</v>
      </c>
      <c r="AJ174" s="7">
        <v>20</v>
      </c>
      <c r="AK174" s="7">
        <v>5</v>
      </c>
      <c r="AL174" s="7">
        <v>5</v>
      </c>
      <c r="AM174" s="7">
        <v>4</v>
      </c>
      <c r="AN174" s="7">
        <v>3</v>
      </c>
      <c r="AO174" s="7">
        <v>3</v>
      </c>
      <c r="AP174" s="7">
        <v>0</v>
      </c>
      <c r="AQ174" s="7">
        <v>392</v>
      </c>
      <c r="AR174" s="7">
        <v>82</v>
      </c>
      <c r="AS174" s="7">
        <v>91</v>
      </c>
      <c r="AT174" s="7">
        <v>76</v>
      </c>
      <c r="AU174" s="7">
        <v>77</v>
      </c>
      <c r="AV174" s="7">
        <v>66</v>
      </c>
      <c r="AW174" s="7">
        <v>18</v>
      </c>
      <c r="AX174" s="7">
        <v>4</v>
      </c>
      <c r="AY174" s="7">
        <v>4</v>
      </c>
      <c r="AZ174" s="7">
        <v>4</v>
      </c>
      <c r="BA174" s="7">
        <v>3</v>
      </c>
      <c r="BB174" s="7">
        <v>3</v>
      </c>
      <c r="BC174" s="510">
        <v>399</v>
      </c>
      <c r="BD174" s="510">
        <v>88</v>
      </c>
      <c r="BE174" s="510">
        <v>88</v>
      </c>
      <c r="BF174" s="510">
        <v>76</v>
      </c>
      <c r="BG174" s="510">
        <v>74</v>
      </c>
      <c r="BH174" s="510">
        <v>73</v>
      </c>
      <c r="BI174" s="510">
        <v>0</v>
      </c>
      <c r="BJ174" s="510">
        <v>18</v>
      </c>
      <c r="BK174" s="510">
        <v>4</v>
      </c>
      <c r="BL174" s="510">
        <v>4</v>
      </c>
      <c r="BM174" s="510">
        <v>4</v>
      </c>
      <c r="BN174" s="510">
        <v>3</v>
      </c>
      <c r="BO174" s="510">
        <v>3</v>
      </c>
      <c r="BP174" s="510">
        <v>0</v>
      </c>
    </row>
    <row r="175" spans="1:68">
      <c r="A175" s="247">
        <v>4124</v>
      </c>
      <c r="B175" s="248" t="s">
        <v>1534</v>
      </c>
      <c r="C175" s="247" t="str">
        <f t="shared" si="2"/>
        <v/>
      </c>
      <c r="D175" s="248" t="s">
        <v>291</v>
      </c>
      <c r="E175" s="501">
        <v>6</v>
      </c>
      <c r="F175" s="248" t="s">
        <v>52</v>
      </c>
      <c r="G175" s="248" t="s">
        <v>388</v>
      </c>
      <c r="H175" s="248" t="s">
        <v>505</v>
      </c>
      <c r="I175" s="248" t="s">
        <v>1263</v>
      </c>
      <c r="J175" s="248" t="s">
        <v>3555</v>
      </c>
      <c r="K175" s="248" t="s">
        <v>1667</v>
      </c>
      <c r="L175" s="248">
        <v>27866594</v>
      </c>
      <c r="M175" s="248"/>
      <c r="N175" s="248" t="s">
        <v>2755</v>
      </c>
      <c r="O175" s="248" t="s">
        <v>2097</v>
      </c>
      <c r="P175" s="248">
        <v>827</v>
      </c>
      <c r="Q175" s="248">
        <v>208</v>
      </c>
      <c r="R175" s="248">
        <v>191</v>
      </c>
      <c r="S175" s="248">
        <v>163</v>
      </c>
      <c r="T175" s="248">
        <v>140</v>
      </c>
      <c r="U175" s="248">
        <v>125</v>
      </c>
      <c r="V175" s="248">
        <v>0</v>
      </c>
      <c r="W175" s="248">
        <v>31</v>
      </c>
      <c r="X175" s="248">
        <v>7</v>
      </c>
      <c r="Y175" s="248">
        <v>6</v>
      </c>
      <c r="Z175" s="248">
        <v>6</v>
      </c>
      <c r="AA175" s="248">
        <v>6</v>
      </c>
      <c r="AB175" s="248">
        <v>6</v>
      </c>
      <c r="AC175" s="248">
        <v>861</v>
      </c>
      <c r="AD175" s="7">
        <v>191</v>
      </c>
      <c r="AE175" s="7">
        <v>194</v>
      </c>
      <c r="AF175" s="7">
        <v>180</v>
      </c>
      <c r="AG175" s="7">
        <v>159</v>
      </c>
      <c r="AH175" s="7">
        <v>123</v>
      </c>
      <c r="AI175" s="7">
        <v>14</v>
      </c>
      <c r="AJ175" s="7">
        <v>30</v>
      </c>
      <c r="AK175" s="7">
        <v>6</v>
      </c>
      <c r="AL175" s="7">
        <v>6</v>
      </c>
      <c r="AM175" s="7">
        <v>6</v>
      </c>
      <c r="AN175" s="7">
        <v>5</v>
      </c>
      <c r="AO175" s="7">
        <v>6</v>
      </c>
      <c r="AP175" s="7">
        <v>1</v>
      </c>
      <c r="AQ175" s="7">
        <v>893</v>
      </c>
      <c r="AR175" s="7">
        <v>200</v>
      </c>
      <c r="AS175" s="7">
        <v>190</v>
      </c>
      <c r="AT175" s="7">
        <v>190</v>
      </c>
      <c r="AU175" s="7">
        <v>174</v>
      </c>
      <c r="AV175" s="7">
        <v>139</v>
      </c>
      <c r="AW175" s="7">
        <v>30</v>
      </c>
      <c r="AX175" s="7">
        <v>7</v>
      </c>
      <c r="AY175" s="7">
        <v>6</v>
      </c>
      <c r="AZ175" s="7">
        <v>6</v>
      </c>
      <c r="BA175" s="7">
        <v>6</v>
      </c>
      <c r="BB175" s="7">
        <v>5</v>
      </c>
      <c r="BC175" s="510">
        <v>844</v>
      </c>
      <c r="BD175" s="510">
        <v>178</v>
      </c>
      <c r="BE175" s="510">
        <v>167</v>
      </c>
      <c r="BF175" s="510">
        <v>172</v>
      </c>
      <c r="BG175" s="510">
        <v>168</v>
      </c>
      <c r="BH175" s="510">
        <v>149</v>
      </c>
      <c r="BI175" s="510">
        <v>10</v>
      </c>
      <c r="BJ175" s="510">
        <v>30</v>
      </c>
      <c r="BK175" s="510">
        <v>7</v>
      </c>
      <c r="BL175" s="510">
        <v>6</v>
      </c>
      <c r="BM175" s="510">
        <v>6</v>
      </c>
      <c r="BN175" s="510">
        <v>6</v>
      </c>
      <c r="BO175" s="510">
        <v>5</v>
      </c>
      <c r="BP175" s="510">
        <v>0</v>
      </c>
    </row>
    <row r="176" spans="1:68">
      <c r="A176" s="247">
        <v>4125</v>
      </c>
      <c r="B176" s="248" t="s">
        <v>2756</v>
      </c>
      <c r="C176" s="247" t="str">
        <f t="shared" si="2"/>
        <v/>
      </c>
      <c r="D176" s="248" t="s">
        <v>398</v>
      </c>
      <c r="E176" s="501">
        <v>9</v>
      </c>
      <c r="F176" s="248" t="s">
        <v>52</v>
      </c>
      <c r="G176" s="248" t="s">
        <v>414</v>
      </c>
      <c r="H176" s="248" t="s">
        <v>415</v>
      </c>
      <c r="I176" s="248" t="s">
        <v>413</v>
      </c>
      <c r="J176" s="248" t="s">
        <v>3555</v>
      </c>
      <c r="K176" s="248" t="s">
        <v>1667</v>
      </c>
      <c r="L176" s="248">
        <v>27833134</v>
      </c>
      <c r="M176" s="248">
        <v>27833134</v>
      </c>
      <c r="N176" s="248" t="s">
        <v>3619</v>
      </c>
      <c r="O176" s="248" t="s">
        <v>2098</v>
      </c>
      <c r="P176" s="248">
        <v>1281</v>
      </c>
      <c r="Q176" s="248">
        <v>282</v>
      </c>
      <c r="R176" s="248">
        <v>334</v>
      </c>
      <c r="S176" s="248">
        <v>260</v>
      </c>
      <c r="T176" s="248">
        <v>224</v>
      </c>
      <c r="U176" s="248">
        <v>181</v>
      </c>
      <c r="V176" s="248">
        <v>0</v>
      </c>
      <c r="W176" s="248">
        <v>47</v>
      </c>
      <c r="X176" s="248">
        <v>10</v>
      </c>
      <c r="Y176" s="248">
        <v>12</v>
      </c>
      <c r="Z176" s="248">
        <v>10</v>
      </c>
      <c r="AA176" s="248">
        <v>8</v>
      </c>
      <c r="AB176" s="248">
        <v>7</v>
      </c>
      <c r="AC176" s="248">
        <v>1370</v>
      </c>
      <c r="AD176" s="7">
        <v>318</v>
      </c>
      <c r="AE176" s="7">
        <v>272</v>
      </c>
      <c r="AF176" s="7">
        <v>304</v>
      </c>
      <c r="AG176" s="7">
        <v>245</v>
      </c>
      <c r="AH176" s="7">
        <v>231</v>
      </c>
      <c r="AI176" s="7">
        <v>0</v>
      </c>
      <c r="AJ176" s="7">
        <v>47</v>
      </c>
      <c r="AK176" s="7">
        <v>11</v>
      </c>
      <c r="AL176" s="7">
        <v>10</v>
      </c>
      <c r="AM176" s="7">
        <v>11</v>
      </c>
      <c r="AN176" s="7">
        <v>8</v>
      </c>
      <c r="AO176" s="7">
        <v>7</v>
      </c>
      <c r="AP176" s="7">
        <v>0</v>
      </c>
      <c r="AQ176" s="7">
        <v>1396</v>
      </c>
      <c r="AR176" s="7">
        <v>330</v>
      </c>
      <c r="AS176" s="7">
        <v>311</v>
      </c>
      <c r="AT176" s="7">
        <v>246</v>
      </c>
      <c r="AU176" s="7">
        <v>267</v>
      </c>
      <c r="AV176" s="7">
        <v>242</v>
      </c>
      <c r="AW176" s="7">
        <v>47</v>
      </c>
      <c r="AX176" s="7">
        <v>12</v>
      </c>
      <c r="AY176" s="7">
        <v>11</v>
      </c>
      <c r="AZ176" s="7">
        <v>9</v>
      </c>
      <c r="BA176" s="7">
        <v>8</v>
      </c>
      <c r="BB176" s="7">
        <v>7</v>
      </c>
      <c r="BC176" s="510">
        <v>1231</v>
      </c>
      <c r="BD176" s="510">
        <v>271</v>
      </c>
      <c r="BE176" s="510">
        <v>302</v>
      </c>
      <c r="BF176" s="510">
        <v>256</v>
      </c>
      <c r="BG176" s="510">
        <v>180</v>
      </c>
      <c r="BH176" s="510">
        <v>222</v>
      </c>
      <c r="BI176" s="510">
        <v>0</v>
      </c>
      <c r="BJ176" s="510">
        <v>45</v>
      </c>
      <c r="BK176" s="510">
        <v>10</v>
      </c>
      <c r="BL176" s="510">
        <v>11</v>
      </c>
      <c r="BM176" s="510">
        <v>9</v>
      </c>
      <c r="BN176" s="510">
        <v>7</v>
      </c>
      <c r="BO176" s="510">
        <v>8</v>
      </c>
      <c r="BP176" s="510">
        <v>0</v>
      </c>
    </row>
    <row r="177" spans="1:68">
      <c r="A177" s="247">
        <v>4126</v>
      </c>
      <c r="B177" s="248" t="s">
        <v>2757</v>
      </c>
      <c r="C177" s="247" t="str">
        <f t="shared" si="2"/>
        <v/>
      </c>
      <c r="D177" s="248" t="s">
        <v>398</v>
      </c>
      <c r="E177" s="501">
        <v>12</v>
      </c>
      <c r="F177" s="248" t="s">
        <v>52</v>
      </c>
      <c r="G177" s="248" t="s">
        <v>406</v>
      </c>
      <c r="H177" s="248" t="s">
        <v>2099</v>
      </c>
      <c r="I177" s="248" t="s">
        <v>570</v>
      </c>
      <c r="J177" s="248" t="s">
        <v>3555</v>
      </c>
      <c r="K177" s="248" t="s">
        <v>1667</v>
      </c>
      <c r="L177" s="248">
        <v>27848247</v>
      </c>
      <c r="M177" s="248">
        <v>27848247</v>
      </c>
      <c r="N177" s="248" t="s">
        <v>3620</v>
      </c>
      <c r="O177" s="248" t="s">
        <v>2100</v>
      </c>
      <c r="P177" s="248">
        <v>205</v>
      </c>
      <c r="Q177" s="248">
        <v>36</v>
      </c>
      <c r="R177" s="248">
        <v>48</v>
      </c>
      <c r="S177" s="248">
        <v>43</v>
      </c>
      <c r="T177" s="248">
        <v>36</v>
      </c>
      <c r="U177" s="248">
        <v>42</v>
      </c>
      <c r="V177" s="248">
        <v>0</v>
      </c>
      <c r="W177" s="248">
        <v>10</v>
      </c>
      <c r="X177" s="248">
        <v>2</v>
      </c>
      <c r="Y177" s="248">
        <v>2</v>
      </c>
      <c r="Z177" s="248">
        <v>2</v>
      </c>
      <c r="AA177" s="248">
        <v>2</v>
      </c>
      <c r="AB177" s="248">
        <v>2</v>
      </c>
      <c r="AC177" s="248">
        <v>221</v>
      </c>
      <c r="AD177" s="7">
        <v>48</v>
      </c>
      <c r="AE177" s="7">
        <v>43</v>
      </c>
      <c r="AF177" s="7">
        <v>48</v>
      </c>
      <c r="AG177" s="7">
        <v>43</v>
      </c>
      <c r="AH177" s="7">
        <v>39</v>
      </c>
      <c r="AI177" s="7">
        <v>0</v>
      </c>
      <c r="AJ177" s="7">
        <v>10</v>
      </c>
      <c r="AK177" s="7">
        <v>2</v>
      </c>
      <c r="AL177" s="7">
        <v>2</v>
      </c>
      <c r="AM177" s="7">
        <v>2</v>
      </c>
      <c r="AN177" s="7">
        <v>2</v>
      </c>
      <c r="AO177" s="7">
        <v>2</v>
      </c>
      <c r="AP177" s="7">
        <v>0</v>
      </c>
      <c r="AQ177" s="7">
        <v>225</v>
      </c>
      <c r="AR177" s="7">
        <v>47</v>
      </c>
      <c r="AS177" s="7">
        <v>55</v>
      </c>
      <c r="AT177" s="7">
        <v>39</v>
      </c>
      <c r="AU177" s="7">
        <v>46</v>
      </c>
      <c r="AV177" s="7">
        <v>38</v>
      </c>
      <c r="AW177" s="7">
        <v>10</v>
      </c>
      <c r="AX177" s="7">
        <v>2</v>
      </c>
      <c r="AY177" s="7">
        <v>2</v>
      </c>
      <c r="AZ177" s="7">
        <v>2</v>
      </c>
      <c r="BA177" s="7">
        <v>2</v>
      </c>
      <c r="BB177" s="7">
        <v>2</v>
      </c>
      <c r="BC177" s="510">
        <v>206</v>
      </c>
      <c r="BD177" s="510">
        <v>35</v>
      </c>
      <c r="BE177" s="510">
        <v>48</v>
      </c>
      <c r="BF177" s="510">
        <v>49</v>
      </c>
      <c r="BG177" s="510">
        <v>28</v>
      </c>
      <c r="BH177" s="510">
        <v>46</v>
      </c>
      <c r="BI177" s="510">
        <v>0</v>
      </c>
      <c r="BJ177" s="510">
        <v>9</v>
      </c>
      <c r="BK177" s="510">
        <v>2</v>
      </c>
      <c r="BL177" s="510">
        <v>2</v>
      </c>
      <c r="BM177" s="510">
        <v>2</v>
      </c>
      <c r="BN177" s="510">
        <v>1</v>
      </c>
      <c r="BO177" s="510">
        <v>2</v>
      </c>
      <c r="BP177" s="510">
        <v>0</v>
      </c>
    </row>
    <row r="178" spans="1:68">
      <c r="A178" s="247">
        <v>4127</v>
      </c>
      <c r="B178" s="248" t="s">
        <v>2758</v>
      </c>
      <c r="C178" s="247" t="str">
        <f t="shared" si="2"/>
        <v/>
      </c>
      <c r="D178" s="248" t="s">
        <v>398</v>
      </c>
      <c r="E178" s="501">
        <v>7</v>
      </c>
      <c r="F178" s="248" t="s">
        <v>52</v>
      </c>
      <c r="G178" s="248" t="s">
        <v>406</v>
      </c>
      <c r="H178" s="248" t="s">
        <v>514</v>
      </c>
      <c r="I178" s="248" t="s">
        <v>515</v>
      </c>
      <c r="J178" s="248" t="s">
        <v>3555</v>
      </c>
      <c r="K178" s="248" t="s">
        <v>1667</v>
      </c>
      <c r="L178" s="248">
        <v>27340145</v>
      </c>
      <c r="M178" s="248">
        <v>27340145</v>
      </c>
      <c r="N178" s="248" t="s">
        <v>1144</v>
      </c>
      <c r="O178" s="248" t="s">
        <v>2759</v>
      </c>
      <c r="P178" s="248">
        <v>594</v>
      </c>
      <c r="Q178" s="248">
        <v>136</v>
      </c>
      <c r="R178" s="248">
        <v>149</v>
      </c>
      <c r="S178" s="248">
        <v>105</v>
      </c>
      <c r="T178" s="248">
        <v>108</v>
      </c>
      <c r="U178" s="248">
        <v>96</v>
      </c>
      <c r="V178" s="248">
        <v>0</v>
      </c>
      <c r="W178" s="248">
        <v>24</v>
      </c>
      <c r="X178" s="248">
        <v>6</v>
      </c>
      <c r="Y178" s="248">
        <v>6</v>
      </c>
      <c r="Z178" s="248">
        <v>4</v>
      </c>
      <c r="AA178" s="248">
        <v>4</v>
      </c>
      <c r="AB178" s="248">
        <v>4</v>
      </c>
      <c r="AC178" s="248">
        <v>637</v>
      </c>
      <c r="AD178" s="7">
        <v>139</v>
      </c>
      <c r="AE178" s="7">
        <v>138</v>
      </c>
      <c r="AF178" s="7">
        <v>157</v>
      </c>
      <c r="AG178" s="7">
        <v>97</v>
      </c>
      <c r="AH178" s="7">
        <v>106</v>
      </c>
      <c r="AI178" s="7">
        <v>0</v>
      </c>
      <c r="AJ178" s="7">
        <v>25</v>
      </c>
      <c r="AK178" s="7">
        <v>5</v>
      </c>
      <c r="AL178" s="7">
        <v>6</v>
      </c>
      <c r="AM178" s="7">
        <v>6</v>
      </c>
      <c r="AN178" s="7">
        <v>4</v>
      </c>
      <c r="AO178" s="7">
        <v>4</v>
      </c>
      <c r="AP178" s="7">
        <v>0</v>
      </c>
      <c r="AQ178" s="7">
        <v>642</v>
      </c>
      <c r="AR178" s="7">
        <v>144</v>
      </c>
      <c r="AS178" s="7">
        <v>146</v>
      </c>
      <c r="AT178" s="7">
        <v>128</v>
      </c>
      <c r="AU178" s="7">
        <v>131</v>
      </c>
      <c r="AV178" s="7">
        <v>93</v>
      </c>
      <c r="AW178" s="7">
        <v>26</v>
      </c>
      <c r="AX178" s="7">
        <v>6</v>
      </c>
      <c r="AY178" s="7">
        <v>6</v>
      </c>
      <c r="AZ178" s="7">
        <v>5</v>
      </c>
      <c r="BA178" s="7">
        <v>5</v>
      </c>
      <c r="BB178" s="7">
        <v>4</v>
      </c>
      <c r="BC178" s="510">
        <v>639</v>
      </c>
      <c r="BD178" s="510">
        <v>119</v>
      </c>
      <c r="BE178" s="510">
        <v>147</v>
      </c>
      <c r="BF178" s="510">
        <v>137</v>
      </c>
      <c r="BG178" s="510">
        <v>114</v>
      </c>
      <c r="BH178" s="510">
        <v>122</v>
      </c>
      <c r="BI178" s="510">
        <v>0</v>
      </c>
      <c r="BJ178" s="510">
        <v>26</v>
      </c>
      <c r="BK178" s="510">
        <v>5</v>
      </c>
      <c r="BL178" s="510">
        <v>6</v>
      </c>
      <c r="BM178" s="510">
        <v>6</v>
      </c>
      <c r="BN178" s="510">
        <v>4</v>
      </c>
      <c r="BO178" s="510">
        <v>5</v>
      </c>
      <c r="BP178" s="510">
        <v>0</v>
      </c>
    </row>
    <row r="179" spans="1:68">
      <c r="A179" s="247">
        <v>4128</v>
      </c>
      <c r="B179" s="248" t="s">
        <v>2760</v>
      </c>
      <c r="C179" s="247" t="str">
        <f t="shared" si="2"/>
        <v/>
      </c>
      <c r="D179" s="248" t="s">
        <v>418</v>
      </c>
      <c r="E179" s="501">
        <v>2</v>
      </c>
      <c r="F179" s="248" t="s">
        <v>418</v>
      </c>
      <c r="G179" s="248" t="s">
        <v>418</v>
      </c>
      <c r="H179" s="248" t="s">
        <v>510</v>
      </c>
      <c r="I179" s="248" t="s">
        <v>2101</v>
      </c>
      <c r="J179" s="248" t="s">
        <v>3555</v>
      </c>
      <c r="K179" s="248" t="s">
        <v>1667</v>
      </c>
      <c r="L179" s="248">
        <v>27561451</v>
      </c>
      <c r="M179" s="248">
        <v>27561451</v>
      </c>
      <c r="N179" s="248" t="s">
        <v>3439</v>
      </c>
      <c r="O179" s="248" t="s">
        <v>2102</v>
      </c>
      <c r="P179" s="248">
        <v>348</v>
      </c>
      <c r="Q179" s="248">
        <v>110</v>
      </c>
      <c r="R179" s="248">
        <v>87</v>
      </c>
      <c r="S179" s="248">
        <v>62</v>
      </c>
      <c r="T179" s="248">
        <v>40</v>
      </c>
      <c r="U179" s="248">
        <v>49</v>
      </c>
      <c r="V179" s="248">
        <v>0</v>
      </c>
      <c r="W179" s="248">
        <v>13</v>
      </c>
      <c r="X179" s="248">
        <v>4</v>
      </c>
      <c r="Y179" s="248">
        <v>3</v>
      </c>
      <c r="Z179" s="248">
        <v>2</v>
      </c>
      <c r="AA179" s="248">
        <v>2</v>
      </c>
      <c r="AB179" s="248">
        <v>2</v>
      </c>
      <c r="AC179" s="248">
        <v>409</v>
      </c>
      <c r="AD179" s="7">
        <v>112</v>
      </c>
      <c r="AE179" s="7">
        <v>104</v>
      </c>
      <c r="AF179" s="7">
        <v>79</v>
      </c>
      <c r="AG179" s="7">
        <v>70</v>
      </c>
      <c r="AH179" s="7">
        <v>44</v>
      </c>
      <c r="AI179" s="7">
        <v>0</v>
      </c>
      <c r="AJ179" s="7">
        <v>16</v>
      </c>
      <c r="AK179" s="7">
        <v>4</v>
      </c>
      <c r="AL179" s="7">
        <v>4</v>
      </c>
      <c r="AM179" s="7">
        <v>3</v>
      </c>
      <c r="AN179" s="7">
        <v>3</v>
      </c>
      <c r="AO179" s="7">
        <v>2</v>
      </c>
      <c r="AP179" s="7">
        <v>0</v>
      </c>
      <c r="AQ179" s="7">
        <v>428</v>
      </c>
      <c r="AR179" s="7">
        <v>110</v>
      </c>
      <c r="AS179" s="7">
        <v>100</v>
      </c>
      <c r="AT179" s="7">
        <v>94</v>
      </c>
      <c r="AU179" s="7">
        <v>61</v>
      </c>
      <c r="AV179" s="7">
        <v>63</v>
      </c>
      <c r="AW179" s="7">
        <v>15</v>
      </c>
      <c r="AX179" s="7">
        <v>4</v>
      </c>
      <c r="AY179" s="7">
        <v>4</v>
      </c>
      <c r="AZ179" s="7">
        <v>3</v>
      </c>
      <c r="BA179" s="7">
        <v>2</v>
      </c>
      <c r="BB179" s="7">
        <v>2</v>
      </c>
      <c r="BC179" s="510">
        <v>440</v>
      </c>
      <c r="BD179" s="510">
        <v>116</v>
      </c>
      <c r="BE179" s="510">
        <v>108</v>
      </c>
      <c r="BF179" s="510">
        <v>103</v>
      </c>
      <c r="BG179" s="510">
        <v>65</v>
      </c>
      <c r="BH179" s="510">
        <v>48</v>
      </c>
      <c r="BI179" s="510">
        <v>0</v>
      </c>
      <c r="BJ179" s="510">
        <v>15</v>
      </c>
      <c r="BK179" s="510">
        <v>4</v>
      </c>
      <c r="BL179" s="510">
        <v>4</v>
      </c>
      <c r="BM179" s="510">
        <v>3</v>
      </c>
      <c r="BN179" s="510">
        <v>2</v>
      </c>
      <c r="BO179" s="510">
        <v>2</v>
      </c>
      <c r="BP179" s="510">
        <v>0</v>
      </c>
    </row>
    <row r="180" spans="1:68">
      <c r="A180" s="247">
        <v>4129</v>
      </c>
      <c r="B180" s="248" t="s">
        <v>2761</v>
      </c>
      <c r="C180" s="247" t="str">
        <f t="shared" si="2"/>
        <v/>
      </c>
      <c r="D180" s="412" t="s">
        <v>418</v>
      </c>
      <c r="E180" s="453">
        <v>8</v>
      </c>
      <c r="F180" s="412" t="s">
        <v>418</v>
      </c>
      <c r="G180" s="412" t="s">
        <v>429</v>
      </c>
      <c r="H180" s="412" t="s">
        <v>508</v>
      </c>
      <c r="I180" s="412" t="s">
        <v>508</v>
      </c>
      <c r="J180" s="248" t="s">
        <v>3555</v>
      </c>
      <c r="K180" s="248" t="s">
        <v>1667</v>
      </c>
      <c r="L180" s="412">
        <v>27542045</v>
      </c>
      <c r="M180" s="412">
        <v>27542045</v>
      </c>
      <c r="N180" s="412" t="s">
        <v>2103</v>
      </c>
      <c r="O180" s="248" t="s">
        <v>2104</v>
      </c>
      <c r="P180" s="412">
        <v>199</v>
      </c>
      <c r="Q180" s="412">
        <v>53</v>
      </c>
      <c r="R180" s="412">
        <v>60</v>
      </c>
      <c r="S180" s="412">
        <v>39</v>
      </c>
      <c r="T180" s="412">
        <v>31</v>
      </c>
      <c r="U180" s="412">
        <v>16</v>
      </c>
      <c r="V180" s="412">
        <v>0</v>
      </c>
      <c r="W180" s="412">
        <v>8</v>
      </c>
      <c r="X180" s="248">
        <v>2</v>
      </c>
      <c r="Y180" s="412">
        <v>2</v>
      </c>
      <c r="Z180" s="412">
        <v>2</v>
      </c>
      <c r="AA180" s="412">
        <v>1</v>
      </c>
      <c r="AB180" s="412">
        <v>1</v>
      </c>
      <c r="AC180" s="412">
        <v>230</v>
      </c>
      <c r="AD180" s="7">
        <v>59</v>
      </c>
      <c r="AE180" s="7">
        <v>54</v>
      </c>
      <c r="AF180" s="7">
        <v>59</v>
      </c>
      <c r="AG180" s="7">
        <v>30</v>
      </c>
      <c r="AH180" s="7">
        <v>28</v>
      </c>
      <c r="AI180" s="7">
        <v>0</v>
      </c>
      <c r="AJ180" s="7">
        <v>8</v>
      </c>
      <c r="AK180" s="7">
        <v>2</v>
      </c>
      <c r="AL180" s="7">
        <v>2</v>
      </c>
      <c r="AM180" s="7">
        <v>2</v>
      </c>
      <c r="AN180" s="7">
        <v>1</v>
      </c>
      <c r="AO180" s="7">
        <v>1</v>
      </c>
      <c r="AP180" s="7">
        <v>0</v>
      </c>
      <c r="AQ180" s="7">
        <v>233</v>
      </c>
      <c r="AR180" s="7">
        <v>59</v>
      </c>
      <c r="AS180" s="7">
        <v>48</v>
      </c>
      <c r="AT180" s="7">
        <v>49</v>
      </c>
      <c r="AU180" s="7">
        <v>47</v>
      </c>
      <c r="AV180" s="7">
        <v>30</v>
      </c>
      <c r="AW180" s="7">
        <v>9</v>
      </c>
      <c r="AX180" s="7">
        <v>2</v>
      </c>
      <c r="AY180" s="7">
        <v>2</v>
      </c>
      <c r="AZ180" s="7">
        <v>2</v>
      </c>
      <c r="BA180" s="7">
        <v>2</v>
      </c>
      <c r="BB180" s="7">
        <v>1</v>
      </c>
      <c r="BC180" s="510">
        <v>247</v>
      </c>
      <c r="BD180" s="510">
        <v>54</v>
      </c>
      <c r="BE180" s="510">
        <v>60</v>
      </c>
      <c r="BF180" s="510">
        <v>46</v>
      </c>
      <c r="BG180" s="510">
        <v>50</v>
      </c>
      <c r="BH180" s="510">
        <v>37</v>
      </c>
      <c r="BI180" s="510">
        <v>0</v>
      </c>
      <c r="BJ180" s="510">
        <v>10</v>
      </c>
      <c r="BK180" s="510">
        <v>2</v>
      </c>
      <c r="BL180" s="510">
        <v>2</v>
      </c>
      <c r="BM180" s="510">
        <v>2</v>
      </c>
      <c r="BN180" s="510">
        <v>2</v>
      </c>
      <c r="BO180" s="510">
        <v>2</v>
      </c>
      <c r="BP180" s="510">
        <v>0</v>
      </c>
    </row>
    <row r="181" spans="1:68">
      <c r="A181" s="247">
        <v>4130</v>
      </c>
      <c r="B181" s="248" t="s">
        <v>2762</v>
      </c>
      <c r="C181" s="247" t="str">
        <f t="shared" si="2"/>
        <v/>
      </c>
      <c r="D181" s="248" t="s">
        <v>418</v>
      </c>
      <c r="E181" s="501">
        <v>6</v>
      </c>
      <c r="F181" s="248" t="s">
        <v>418</v>
      </c>
      <c r="G181" s="248" t="s">
        <v>427</v>
      </c>
      <c r="H181" s="248" t="s">
        <v>572</v>
      </c>
      <c r="I181" s="248" t="s">
        <v>572</v>
      </c>
      <c r="J181" s="248" t="s">
        <v>3555</v>
      </c>
      <c r="K181" s="248" t="s">
        <v>1667</v>
      </c>
      <c r="L181" s="248">
        <v>27654381</v>
      </c>
      <c r="M181" s="248">
        <v>27654190</v>
      </c>
      <c r="N181" s="248" t="s">
        <v>3212</v>
      </c>
      <c r="O181" s="248" t="s">
        <v>2105</v>
      </c>
      <c r="P181" s="248">
        <v>437</v>
      </c>
      <c r="Q181" s="248">
        <v>117</v>
      </c>
      <c r="R181" s="248">
        <v>110</v>
      </c>
      <c r="S181" s="248">
        <v>86</v>
      </c>
      <c r="T181" s="248">
        <v>68</v>
      </c>
      <c r="U181" s="248">
        <v>56</v>
      </c>
      <c r="V181" s="248">
        <v>0</v>
      </c>
      <c r="W181" s="248">
        <v>17</v>
      </c>
      <c r="X181" s="248">
        <v>5</v>
      </c>
      <c r="Y181" s="248">
        <v>4</v>
      </c>
      <c r="Z181" s="248">
        <v>3</v>
      </c>
      <c r="AA181" s="248">
        <v>3</v>
      </c>
      <c r="AB181" s="248">
        <v>2</v>
      </c>
      <c r="AC181" s="248">
        <v>502</v>
      </c>
      <c r="AD181" s="7">
        <v>134</v>
      </c>
      <c r="AE181" s="7">
        <v>124</v>
      </c>
      <c r="AF181" s="7">
        <v>101</v>
      </c>
      <c r="AG181" s="7">
        <v>75</v>
      </c>
      <c r="AH181" s="7">
        <v>68</v>
      </c>
      <c r="AI181" s="7">
        <v>0</v>
      </c>
      <c r="AJ181" s="7">
        <v>20</v>
      </c>
      <c r="AK181" s="7">
        <v>5</v>
      </c>
      <c r="AL181" s="7">
        <v>5</v>
      </c>
      <c r="AM181" s="7">
        <v>4</v>
      </c>
      <c r="AN181" s="7">
        <v>3</v>
      </c>
      <c r="AO181" s="7">
        <v>3</v>
      </c>
      <c r="AP181" s="7">
        <v>0</v>
      </c>
      <c r="AQ181" s="7">
        <v>554</v>
      </c>
      <c r="AR181" s="7">
        <v>150</v>
      </c>
      <c r="AS181" s="7">
        <v>124</v>
      </c>
      <c r="AT181" s="7">
        <v>117</v>
      </c>
      <c r="AU181" s="7">
        <v>95</v>
      </c>
      <c r="AV181" s="7">
        <v>68</v>
      </c>
      <c r="AW181" s="7">
        <v>19</v>
      </c>
      <c r="AX181" s="7">
        <v>5</v>
      </c>
      <c r="AY181" s="7">
        <v>5</v>
      </c>
      <c r="AZ181" s="7">
        <v>4</v>
      </c>
      <c r="BA181" s="7">
        <v>3</v>
      </c>
      <c r="BB181" s="7">
        <v>2</v>
      </c>
      <c r="BC181" s="510">
        <v>496</v>
      </c>
      <c r="BD181" s="510">
        <v>125</v>
      </c>
      <c r="BE181" s="510">
        <v>125</v>
      </c>
      <c r="BF181" s="510">
        <v>94</v>
      </c>
      <c r="BG181" s="510">
        <v>87</v>
      </c>
      <c r="BH181" s="510">
        <v>65</v>
      </c>
      <c r="BI181" s="510">
        <v>0</v>
      </c>
      <c r="BJ181" s="510">
        <v>18</v>
      </c>
      <c r="BK181" s="510">
        <v>5</v>
      </c>
      <c r="BL181" s="510">
        <v>4</v>
      </c>
      <c r="BM181" s="510">
        <v>4</v>
      </c>
      <c r="BN181" s="510">
        <v>3</v>
      </c>
      <c r="BO181" s="510">
        <v>2</v>
      </c>
      <c r="BP181" s="510">
        <v>0</v>
      </c>
    </row>
    <row r="182" spans="1:68">
      <c r="A182" s="247">
        <v>4131</v>
      </c>
      <c r="B182" s="248" t="s">
        <v>2763</v>
      </c>
      <c r="C182" s="247" t="str">
        <f t="shared" si="2"/>
        <v/>
      </c>
      <c r="D182" s="248" t="s">
        <v>418</v>
      </c>
      <c r="E182" s="501">
        <v>9</v>
      </c>
      <c r="F182" s="248" t="s">
        <v>418</v>
      </c>
      <c r="G182" s="248" t="s">
        <v>431</v>
      </c>
      <c r="H182" s="248" t="s">
        <v>431</v>
      </c>
      <c r="I182" s="248" t="s">
        <v>504</v>
      </c>
      <c r="J182" s="248" t="s">
        <v>3555</v>
      </c>
      <c r="K182" s="248" t="s">
        <v>1667</v>
      </c>
      <c r="L182" s="248">
        <v>27181178</v>
      </c>
      <c r="M182" s="248">
        <v>27181178</v>
      </c>
      <c r="N182" s="248" t="s">
        <v>1060</v>
      </c>
      <c r="O182" s="248" t="s">
        <v>2106</v>
      </c>
      <c r="P182" s="248">
        <v>460</v>
      </c>
      <c r="Q182" s="248">
        <v>123</v>
      </c>
      <c r="R182" s="248">
        <v>101</v>
      </c>
      <c r="S182" s="248">
        <v>79</v>
      </c>
      <c r="T182" s="248">
        <v>81</v>
      </c>
      <c r="U182" s="248">
        <v>76</v>
      </c>
      <c r="V182" s="248">
        <v>0</v>
      </c>
      <c r="W182" s="248">
        <v>18</v>
      </c>
      <c r="X182" s="248">
        <v>5</v>
      </c>
      <c r="Y182" s="248">
        <v>4</v>
      </c>
      <c r="Z182" s="248">
        <v>3</v>
      </c>
      <c r="AA182" s="248">
        <v>3</v>
      </c>
      <c r="AB182" s="248">
        <v>3</v>
      </c>
      <c r="AC182" s="248">
        <v>399</v>
      </c>
      <c r="AD182" s="7">
        <v>83</v>
      </c>
      <c r="AE182" s="7">
        <v>93</v>
      </c>
      <c r="AF182" s="7">
        <v>76</v>
      </c>
      <c r="AG182" s="7">
        <v>72</v>
      </c>
      <c r="AH182" s="7">
        <v>75</v>
      </c>
      <c r="AI182" s="7">
        <v>0</v>
      </c>
      <c r="AJ182" s="7">
        <v>17</v>
      </c>
      <c r="AK182" s="7">
        <v>4</v>
      </c>
      <c r="AL182" s="7">
        <v>4</v>
      </c>
      <c r="AM182" s="7">
        <v>3</v>
      </c>
      <c r="AN182" s="7">
        <v>3</v>
      </c>
      <c r="AO182" s="7">
        <v>3</v>
      </c>
      <c r="AP182" s="7">
        <v>0</v>
      </c>
      <c r="AQ182" s="7">
        <v>397</v>
      </c>
      <c r="AR182" s="7">
        <v>81</v>
      </c>
      <c r="AS182" s="7">
        <v>82</v>
      </c>
      <c r="AT182" s="7">
        <v>80</v>
      </c>
      <c r="AU182" s="7">
        <v>81</v>
      </c>
      <c r="AV182" s="7">
        <v>73</v>
      </c>
      <c r="AW182" s="7">
        <v>17</v>
      </c>
      <c r="AX182" s="7">
        <v>4</v>
      </c>
      <c r="AY182" s="7">
        <v>4</v>
      </c>
      <c r="AZ182" s="7">
        <v>3</v>
      </c>
      <c r="BA182" s="7">
        <v>3</v>
      </c>
      <c r="BB182" s="7">
        <v>3</v>
      </c>
      <c r="BC182" s="510">
        <v>349</v>
      </c>
      <c r="BD182" s="510">
        <v>83</v>
      </c>
      <c r="BE182" s="510">
        <v>55</v>
      </c>
      <c r="BF182" s="510">
        <v>74</v>
      </c>
      <c r="BG182" s="510">
        <v>70</v>
      </c>
      <c r="BH182" s="510">
        <v>67</v>
      </c>
      <c r="BI182" s="510">
        <v>0</v>
      </c>
      <c r="BJ182" s="510">
        <v>17</v>
      </c>
      <c r="BK182" s="510">
        <v>4</v>
      </c>
      <c r="BL182" s="510">
        <v>3</v>
      </c>
      <c r="BM182" s="510">
        <v>4</v>
      </c>
      <c r="BN182" s="510">
        <v>3</v>
      </c>
      <c r="BO182" s="510">
        <v>3</v>
      </c>
      <c r="BP182" s="510">
        <v>0</v>
      </c>
    </row>
    <row r="183" spans="1:68">
      <c r="A183" s="247">
        <v>4132</v>
      </c>
      <c r="B183" s="248" t="s">
        <v>2764</v>
      </c>
      <c r="C183" s="247" t="str">
        <f t="shared" si="2"/>
        <v/>
      </c>
      <c r="D183" s="248" t="s">
        <v>418</v>
      </c>
      <c r="E183" s="501">
        <v>5</v>
      </c>
      <c r="F183" s="248" t="s">
        <v>418</v>
      </c>
      <c r="G183" s="248" t="s">
        <v>427</v>
      </c>
      <c r="H183" s="248" t="s">
        <v>2765</v>
      </c>
      <c r="I183" s="248" t="s">
        <v>454</v>
      </c>
      <c r="J183" s="248" t="s">
        <v>3555</v>
      </c>
      <c r="K183" s="248" t="s">
        <v>1667</v>
      </c>
      <c r="L183" s="248">
        <v>22002903</v>
      </c>
      <c r="M183" s="248">
        <v>27687141</v>
      </c>
      <c r="N183" s="248" t="s">
        <v>3440</v>
      </c>
      <c r="O183" s="248" t="s">
        <v>2107</v>
      </c>
      <c r="P183" s="248">
        <v>370</v>
      </c>
      <c r="Q183" s="248">
        <v>93</v>
      </c>
      <c r="R183" s="248">
        <v>87</v>
      </c>
      <c r="S183" s="248">
        <v>89</v>
      </c>
      <c r="T183" s="248">
        <v>55</v>
      </c>
      <c r="U183" s="248">
        <v>46</v>
      </c>
      <c r="V183" s="248">
        <v>0</v>
      </c>
      <c r="W183" s="248">
        <v>15</v>
      </c>
      <c r="X183" s="248">
        <v>4</v>
      </c>
      <c r="Y183" s="248">
        <v>4</v>
      </c>
      <c r="Z183" s="248">
        <v>3</v>
      </c>
      <c r="AA183" s="248">
        <v>2</v>
      </c>
      <c r="AB183" s="248">
        <v>2</v>
      </c>
      <c r="AC183" s="248">
        <v>435</v>
      </c>
      <c r="AD183" s="7">
        <v>102</v>
      </c>
      <c r="AE183" s="7">
        <v>96</v>
      </c>
      <c r="AF183" s="7">
        <v>90</v>
      </c>
      <c r="AG183" s="7">
        <v>90</v>
      </c>
      <c r="AH183" s="7">
        <v>57</v>
      </c>
      <c r="AI183" s="7">
        <v>0</v>
      </c>
      <c r="AJ183" s="7">
        <v>15</v>
      </c>
      <c r="AK183" s="7">
        <v>4</v>
      </c>
      <c r="AL183" s="7">
        <v>3</v>
      </c>
      <c r="AM183" s="7">
        <v>3</v>
      </c>
      <c r="AN183" s="7">
        <v>3</v>
      </c>
      <c r="AO183" s="7">
        <v>2</v>
      </c>
      <c r="AP183" s="7">
        <v>0</v>
      </c>
      <c r="AQ183" s="7">
        <v>468</v>
      </c>
      <c r="AR183" s="7">
        <v>113</v>
      </c>
      <c r="AS183" s="7">
        <v>96</v>
      </c>
      <c r="AT183" s="7">
        <v>93</v>
      </c>
      <c r="AU183" s="7">
        <v>87</v>
      </c>
      <c r="AV183" s="7">
        <v>79</v>
      </c>
      <c r="AW183" s="7">
        <v>16</v>
      </c>
      <c r="AX183" s="7">
        <v>4</v>
      </c>
      <c r="AY183" s="7">
        <v>3</v>
      </c>
      <c r="AZ183" s="7">
        <v>3</v>
      </c>
      <c r="BA183" s="7">
        <v>3</v>
      </c>
      <c r="BB183" s="7">
        <v>3</v>
      </c>
      <c r="BC183" s="510">
        <v>474</v>
      </c>
      <c r="BD183" s="510">
        <v>111</v>
      </c>
      <c r="BE183" s="510">
        <v>108</v>
      </c>
      <c r="BF183" s="510">
        <v>89</v>
      </c>
      <c r="BG183" s="510">
        <v>87</v>
      </c>
      <c r="BH183" s="510">
        <v>79</v>
      </c>
      <c r="BI183" s="510">
        <v>0</v>
      </c>
      <c r="BJ183" s="510">
        <v>16</v>
      </c>
      <c r="BK183" s="510">
        <v>4</v>
      </c>
      <c r="BL183" s="510">
        <v>3</v>
      </c>
      <c r="BM183" s="510">
        <v>3</v>
      </c>
      <c r="BN183" s="510">
        <v>3</v>
      </c>
      <c r="BO183" s="510">
        <v>3</v>
      </c>
      <c r="BP183" s="510">
        <v>0</v>
      </c>
    </row>
    <row r="184" spans="1:68">
      <c r="A184" s="247">
        <v>4133</v>
      </c>
      <c r="B184" s="248" t="s">
        <v>422</v>
      </c>
      <c r="C184" s="247" t="str">
        <f t="shared" si="2"/>
        <v/>
      </c>
      <c r="D184" s="248" t="s">
        <v>418</v>
      </c>
      <c r="E184" s="501">
        <v>1</v>
      </c>
      <c r="F184" s="248" t="s">
        <v>418</v>
      </c>
      <c r="G184" s="248" t="s">
        <v>418</v>
      </c>
      <c r="H184" s="248" t="s">
        <v>418</v>
      </c>
      <c r="I184" s="248" t="s">
        <v>423</v>
      </c>
      <c r="J184" s="248" t="s">
        <v>3555</v>
      </c>
      <c r="K184" s="248" t="s">
        <v>1667</v>
      </c>
      <c r="L184" s="248">
        <v>27580027</v>
      </c>
      <c r="M184" s="248">
        <v>27983652</v>
      </c>
      <c r="N184" s="248" t="s">
        <v>3441</v>
      </c>
      <c r="O184" s="248" t="s">
        <v>2108</v>
      </c>
      <c r="P184" s="248">
        <v>1625</v>
      </c>
      <c r="Q184" s="248">
        <v>426</v>
      </c>
      <c r="R184" s="248">
        <v>353</v>
      </c>
      <c r="S184" s="248">
        <v>330</v>
      </c>
      <c r="T184" s="248">
        <v>278</v>
      </c>
      <c r="U184" s="248">
        <v>238</v>
      </c>
      <c r="V184" s="248">
        <v>0</v>
      </c>
      <c r="W184" s="248">
        <v>55</v>
      </c>
      <c r="X184" s="248">
        <v>19</v>
      </c>
      <c r="Y184" s="248">
        <v>12</v>
      </c>
      <c r="Z184" s="248">
        <v>9</v>
      </c>
      <c r="AA184" s="248">
        <v>8</v>
      </c>
      <c r="AB184" s="248">
        <v>7</v>
      </c>
      <c r="AC184" s="248">
        <v>1822</v>
      </c>
      <c r="AD184" s="7">
        <v>426</v>
      </c>
      <c r="AE184" s="7">
        <v>407</v>
      </c>
      <c r="AF184" s="7">
        <v>346</v>
      </c>
      <c r="AG184" s="7">
        <v>334</v>
      </c>
      <c r="AH184" s="7">
        <v>309</v>
      </c>
      <c r="AI184" s="7">
        <v>0</v>
      </c>
      <c r="AJ184" s="7">
        <v>62</v>
      </c>
      <c r="AK184" s="7">
        <v>16</v>
      </c>
      <c r="AL184" s="7">
        <v>13</v>
      </c>
      <c r="AM184" s="7">
        <v>11</v>
      </c>
      <c r="AN184" s="7">
        <v>11</v>
      </c>
      <c r="AO184" s="7">
        <v>11</v>
      </c>
      <c r="AP184" s="7">
        <v>0</v>
      </c>
      <c r="AQ184" s="7">
        <v>1936</v>
      </c>
      <c r="AR184" s="7">
        <v>422</v>
      </c>
      <c r="AS184" s="7">
        <v>419</v>
      </c>
      <c r="AT184" s="7">
        <v>396</v>
      </c>
      <c r="AU184" s="7">
        <v>333</v>
      </c>
      <c r="AV184" s="7">
        <v>366</v>
      </c>
      <c r="AW184" s="7">
        <v>71</v>
      </c>
      <c r="AX184" s="7">
        <v>16</v>
      </c>
      <c r="AY184" s="7">
        <v>15</v>
      </c>
      <c r="AZ184" s="7">
        <v>14</v>
      </c>
      <c r="BA184" s="7">
        <v>13</v>
      </c>
      <c r="BB184" s="7">
        <v>13</v>
      </c>
      <c r="BC184" s="510">
        <v>1741</v>
      </c>
      <c r="BD184" s="510">
        <v>310</v>
      </c>
      <c r="BE184" s="510">
        <v>359</v>
      </c>
      <c r="BF184" s="510">
        <v>394</v>
      </c>
      <c r="BG184" s="510">
        <v>341</v>
      </c>
      <c r="BH184" s="510">
        <v>337</v>
      </c>
      <c r="BI184" s="510">
        <v>0</v>
      </c>
      <c r="BJ184" s="510">
        <v>71</v>
      </c>
      <c r="BK184" s="510">
        <v>16</v>
      </c>
      <c r="BL184" s="510">
        <v>15</v>
      </c>
      <c r="BM184" s="510">
        <v>14</v>
      </c>
      <c r="BN184" s="510">
        <v>13</v>
      </c>
      <c r="BO184" s="510">
        <v>13</v>
      </c>
      <c r="BP184" s="510">
        <v>0</v>
      </c>
    </row>
    <row r="185" spans="1:68">
      <c r="A185" s="247">
        <v>4134</v>
      </c>
      <c r="B185" s="248" t="s">
        <v>3175</v>
      </c>
      <c r="C185" s="247" t="str">
        <f t="shared" si="2"/>
        <v/>
      </c>
      <c r="D185" s="248" t="s">
        <v>418</v>
      </c>
      <c r="E185" s="501">
        <v>2</v>
      </c>
      <c r="F185" s="248" t="s">
        <v>418</v>
      </c>
      <c r="G185" s="248" t="s">
        <v>418</v>
      </c>
      <c r="H185" s="248" t="s">
        <v>418</v>
      </c>
      <c r="I185" s="248" t="s">
        <v>386</v>
      </c>
      <c r="J185" s="248" t="s">
        <v>3555</v>
      </c>
      <c r="K185" s="248" t="s">
        <v>1667</v>
      </c>
      <c r="L185" s="248">
        <v>27580980</v>
      </c>
      <c r="M185" s="248">
        <v>27580980</v>
      </c>
      <c r="N185" s="248" t="s">
        <v>3442</v>
      </c>
      <c r="O185" s="248" t="s">
        <v>2109</v>
      </c>
      <c r="P185" s="248">
        <v>1166</v>
      </c>
      <c r="Q185" s="248">
        <v>257</v>
      </c>
      <c r="R185" s="248">
        <v>260</v>
      </c>
      <c r="S185" s="248">
        <v>219</v>
      </c>
      <c r="T185" s="248">
        <v>214</v>
      </c>
      <c r="U185" s="248">
        <v>196</v>
      </c>
      <c r="V185" s="248">
        <v>20</v>
      </c>
      <c r="W185" s="248">
        <v>45</v>
      </c>
      <c r="X185" s="248">
        <v>12</v>
      </c>
      <c r="Y185" s="248">
        <v>10</v>
      </c>
      <c r="Z185" s="248">
        <v>8</v>
      </c>
      <c r="AA185" s="248">
        <v>6</v>
      </c>
      <c r="AB185" s="248">
        <v>7</v>
      </c>
      <c r="AC185" s="248">
        <v>1188</v>
      </c>
      <c r="AD185" s="7">
        <v>264</v>
      </c>
      <c r="AE185" s="7">
        <v>248</v>
      </c>
      <c r="AF185" s="7">
        <v>251</v>
      </c>
      <c r="AG185" s="7">
        <v>196</v>
      </c>
      <c r="AH185" s="7">
        <v>218</v>
      </c>
      <c r="AI185" s="7">
        <v>11</v>
      </c>
      <c r="AJ185" s="7">
        <v>39</v>
      </c>
      <c r="AK185" s="7">
        <v>8</v>
      </c>
      <c r="AL185" s="7">
        <v>8</v>
      </c>
      <c r="AM185" s="7">
        <v>8</v>
      </c>
      <c r="AN185" s="7">
        <v>6</v>
      </c>
      <c r="AO185" s="7">
        <v>8</v>
      </c>
      <c r="AP185" s="7">
        <v>1</v>
      </c>
      <c r="AQ185" s="7">
        <v>1168</v>
      </c>
      <c r="AR185" s="7">
        <v>273</v>
      </c>
      <c r="AS185" s="7">
        <v>253</v>
      </c>
      <c r="AT185" s="7">
        <v>232</v>
      </c>
      <c r="AU185" s="7">
        <v>220</v>
      </c>
      <c r="AV185" s="7">
        <v>190</v>
      </c>
      <c r="AW185" s="7">
        <v>38</v>
      </c>
      <c r="AX185" s="7">
        <v>8</v>
      </c>
      <c r="AY185" s="7">
        <v>8</v>
      </c>
      <c r="AZ185" s="7">
        <v>8</v>
      </c>
      <c r="BA185" s="7">
        <v>7</v>
      </c>
      <c r="BB185" s="7">
        <v>7</v>
      </c>
      <c r="BC185" s="510">
        <v>1258</v>
      </c>
      <c r="BD185" s="510">
        <v>321</v>
      </c>
      <c r="BE185" s="510">
        <v>285</v>
      </c>
      <c r="BF185" s="510">
        <v>231</v>
      </c>
      <c r="BG185" s="510">
        <v>219</v>
      </c>
      <c r="BH185" s="510">
        <v>188</v>
      </c>
      <c r="BI185" s="510">
        <v>14</v>
      </c>
      <c r="BJ185" s="510">
        <v>39</v>
      </c>
      <c r="BK185" s="510">
        <v>10</v>
      </c>
      <c r="BL185" s="510">
        <v>9</v>
      </c>
      <c r="BM185" s="510">
        <v>7</v>
      </c>
      <c r="BN185" s="510">
        <v>7</v>
      </c>
      <c r="BO185" s="510">
        <v>6</v>
      </c>
      <c r="BP185" s="510">
        <v>0</v>
      </c>
    </row>
    <row r="186" spans="1:68">
      <c r="A186" s="247">
        <v>4135</v>
      </c>
      <c r="B186" s="248" t="s">
        <v>2766</v>
      </c>
      <c r="C186" s="247" t="str">
        <f t="shared" si="2"/>
        <v/>
      </c>
      <c r="D186" s="248" t="s">
        <v>1285</v>
      </c>
      <c r="E186" s="501">
        <v>2</v>
      </c>
      <c r="F186" s="248" t="s">
        <v>418</v>
      </c>
      <c r="G186" s="248" t="s">
        <v>429</v>
      </c>
      <c r="H186" s="248" t="s">
        <v>455</v>
      </c>
      <c r="I186" s="248" t="s">
        <v>456</v>
      </c>
      <c r="J186" s="248" t="s">
        <v>3555</v>
      </c>
      <c r="K186" s="248" t="s">
        <v>1667</v>
      </c>
      <c r="L186" s="248">
        <v>86949102</v>
      </c>
      <c r="M186" s="248"/>
      <c r="N186" s="248" t="s">
        <v>3049</v>
      </c>
      <c r="O186" s="248" t="s">
        <v>3273</v>
      </c>
      <c r="P186" s="248">
        <v>232</v>
      </c>
      <c r="Q186" s="248">
        <v>55</v>
      </c>
      <c r="R186" s="248">
        <v>60</v>
      </c>
      <c r="S186" s="248">
        <v>51</v>
      </c>
      <c r="T186" s="248">
        <v>32</v>
      </c>
      <c r="U186" s="248">
        <v>34</v>
      </c>
      <c r="V186" s="248">
        <v>0</v>
      </c>
      <c r="W186" s="248">
        <v>10</v>
      </c>
      <c r="X186" s="248">
        <v>2</v>
      </c>
      <c r="Y186" s="248">
        <v>2</v>
      </c>
      <c r="Z186" s="248">
        <v>2</v>
      </c>
      <c r="AA186" s="248">
        <v>2</v>
      </c>
      <c r="AB186" s="248">
        <v>2</v>
      </c>
      <c r="AC186" s="248">
        <v>237</v>
      </c>
      <c r="AD186" s="7">
        <v>53</v>
      </c>
      <c r="AE186" s="7">
        <v>52</v>
      </c>
      <c r="AF186" s="7">
        <v>63</v>
      </c>
      <c r="AG186" s="7">
        <v>39</v>
      </c>
      <c r="AH186" s="7">
        <v>30</v>
      </c>
      <c r="AI186" s="7">
        <v>0</v>
      </c>
      <c r="AJ186" s="7">
        <v>11</v>
      </c>
      <c r="AK186" s="7">
        <v>2</v>
      </c>
      <c r="AL186" s="7">
        <v>2</v>
      </c>
      <c r="AM186" s="7">
        <v>3</v>
      </c>
      <c r="AN186" s="7">
        <v>2</v>
      </c>
      <c r="AO186" s="7">
        <v>2</v>
      </c>
      <c r="AP186" s="7">
        <v>0</v>
      </c>
      <c r="AQ186" s="7">
        <v>277</v>
      </c>
      <c r="AR186" s="7">
        <v>79</v>
      </c>
      <c r="AS186" s="7">
        <v>58</v>
      </c>
      <c r="AT186" s="7">
        <v>52</v>
      </c>
      <c r="AU186" s="7">
        <v>55</v>
      </c>
      <c r="AV186" s="7">
        <v>33</v>
      </c>
      <c r="AW186" s="7">
        <v>14</v>
      </c>
      <c r="AX186" s="7">
        <v>4</v>
      </c>
      <c r="AY186" s="7">
        <v>3</v>
      </c>
      <c r="AZ186" s="7">
        <v>2</v>
      </c>
      <c r="BA186" s="7">
        <v>3</v>
      </c>
      <c r="BB186" s="7">
        <v>2</v>
      </c>
      <c r="BC186" s="510">
        <v>305</v>
      </c>
      <c r="BD186" s="510">
        <v>84</v>
      </c>
      <c r="BE186" s="510">
        <v>74</v>
      </c>
      <c r="BF186" s="510">
        <v>48</v>
      </c>
      <c r="BG186" s="510">
        <v>51</v>
      </c>
      <c r="BH186" s="510">
        <v>48</v>
      </c>
      <c r="BI186" s="510">
        <v>0</v>
      </c>
      <c r="BJ186" s="510">
        <v>16</v>
      </c>
      <c r="BK186" s="510">
        <v>4</v>
      </c>
      <c r="BL186" s="510">
        <v>3</v>
      </c>
      <c r="BM186" s="510">
        <v>3</v>
      </c>
      <c r="BN186" s="510">
        <v>3</v>
      </c>
      <c r="BO186" s="510">
        <v>3</v>
      </c>
      <c r="BP186" s="510">
        <v>0</v>
      </c>
    </row>
    <row r="187" spans="1:68">
      <c r="A187" s="247">
        <v>4137</v>
      </c>
      <c r="B187" s="248" t="s">
        <v>2630</v>
      </c>
      <c r="C187" s="247" t="str">
        <f t="shared" si="2"/>
        <v/>
      </c>
      <c r="D187" s="248" t="s">
        <v>418</v>
      </c>
      <c r="E187" s="501">
        <v>6</v>
      </c>
      <c r="F187" s="248" t="s">
        <v>418</v>
      </c>
      <c r="G187" s="248" t="s">
        <v>427</v>
      </c>
      <c r="H187" s="248" t="s">
        <v>561</v>
      </c>
      <c r="I187" s="248" t="s">
        <v>562</v>
      </c>
      <c r="J187" s="248" t="s">
        <v>3555</v>
      </c>
      <c r="K187" s="248" t="s">
        <v>1667</v>
      </c>
      <c r="L187" s="248">
        <v>27651313</v>
      </c>
      <c r="M187" s="248">
        <v>27651313</v>
      </c>
      <c r="N187" s="248" t="s">
        <v>2110</v>
      </c>
      <c r="O187" s="248" t="s">
        <v>2111</v>
      </c>
      <c r="P187" s="248">
        <v>538</v>
      </c>
      <c r="Q187" s="248">
        <v>144</v>
      </c>
      <c r="R187" s="248">
        <v>107</v>
      </c>
      <c r="S187" s="248">
        <v>88</v>
      </c>
      <c r="T187" s="248">
        <v>104</v>
      </c>
      <c r="U187" s="248">
        <v>95</v>
      </c>
      <c r="V187" s="248">
        <v>0</v>
      </c>
      <c r="W187" s="248">
        <v>20</v>
      </c>
      <c r="X187" s="248">
        <v>5</v>
      </c>
      <c r="Y187" s="248">
        <v>4</v>
      </c>
      <c r="Z187" s="248">
        <v>3</v>
      </c>
      <c r="AA187" s="248">
        <v>4</v>
      </c>
      <c r="AB187" s="248">
        <v>4</v>
      </c>
      <c r="AC187" s="248">
        <v>556</v>
      </c>
      <c r="AD187" s="7">
        <v>116</v>
      </c>
      <c r="AE187" s="7">
        <v>132</v>
      </c>
      <c r="AF187" s="7">
        <v>106</v>
      </c>
      <c r="AG187" s="7">
        <v>92</v>
      </c>
      <c r="AH187" s="7">
        <v>110</v>
      </c>
      <c r="AI187" s="7">
        <v>0</v>
      </c>
      <c r="AJ187" s="7">
        <v>21</v>
      </c>
      <c r="AK187" s="7">
        <v>5</v>
      </c>
      <c r="AL187" s="7">
        <v>5</v>
      </c>
      <c r="AM187" s="7">
        <v>4</v>
      </c>
      <c r="AN187" s="7">
        <v>3</v>
      </c>
      <c r="AO187" s="7">
        <v>4</v>
      </c>
      <c r="AP187" s="7">
        <v>0</v>
      </c>
      <c r="AQ187" s="7">
        <v>533</v>
      </c>
      <c r="AR187" s="7">
        <v>124</v>
      </c>
      <c r="AS187" s="7">
        <v>98</v>
      </c>
      <c r="AT187" s="7">
        <v>123</v>
      </c>
      <c r="AU187" s="7">
        <v>99</v>
      </c>
      <c r="AV187" s="7">
        <v>89</v>
      </c>
      <c r="AW187" s="7">
        <v>21</v>
      </c>
      <c r="AX187" s="7">
        <v>5</v>
      </c>
      <c r="AY187" s="7">
        <v>4</v>
      </c>
      <c r="AZ187" s="7">
        <v>5</v>
      </c>
      <c r="BA187" s="7">
        <v>4</v>
      </c>
      <c r="BB187" s="7">
        <v>3</v>
      </c>
      <c r="BC187" s="510">
        <v>524</v>
      </c>
      <c r="BD187" s="510">
        <v>115</v>
      </c>
      <c r="BE187" s="510">
        <v>118</v>
      </c>
      <c r="BF187" s="510">
        <v>92</v>
      </c>
      <c r="BG187" s="510">
        <v>109</v>
      </c>
      <c r="BH187" s="510">
        <v>90</v>
      </c>
      <c r="BI187" s="510">
        <v>0</v>
      </c>
      <c r="BJ187" s="510">
        <v>21</v>
      </c>
      <c r="BK187" s="510">
        <v>5</v>
      </c>
      <c r="BL187" s="510">
        <v>5</v>
      </c>
      <c r="BM187" s="510">
        <v>4</v>
      </c>
      <c r="BN187" s="510">
        <v>4</v>
      </c>
      <c r="BO187" s="510">
        <v>3</v>
      </c>
      <c r="BP187" s="510">
        <v>0</v>
      </c>
    </row>
    <row r="188" spans="1:68">
      <c r="A188" s="247">
        <v>4138</v>
      </c>
      <c r="B188" s="248" t="s">
        <v>2767</v>
      </c>
      <c r="C188" s="247" t="str">
        <f t="shared" si="2"/>
        <v/>
      </c>
      <c r="D188" s="248" t="s">
        <v>425</v>
      </c>
      <c r="E188" s="501">
        <v>8</v>
      </c>
      <c r="F188" s="248" t="s">
        <v>418</v>
      </c>
      <c r="G188" s="248" t="s">
        <v>426</v>
      </c>
      <c r="H188" s="248" t="s">
        <v>525</v>
      </c>
      <c r="I188" s="248" t="s">
        <v>2112</v>
      </c>
      <c r="J188" s="248" t="s">
        <v>3555</v>
      </c>
      <c r="K188" s="248" t="s">
        <v>1667</v>
      </c>
      <c r="L188" s="248">
        <v>27625243</v>
      </c>
      <c r="M188" s="248"/>
      <c r="N188" s="248" t="s">
        <v>3621</v>
      </c>
      <c r="O188" s="248" t="s">
        <v>2113</v>
      </c>
      <c r="P188" s="248">
        <v>368</v>
      </c>
      <c r="Q188" s="248">
        <v>82</v>
      </c>
      <c r="R188" s="248">
        <v>80</v>
      </c>
      <c r="S188" s="248">
        <v>85</v>
      </c>
      <c r="T188" s="248">
        <v>71</v>
      </c>
      <c r="U188" s="248">
        <v>50</v>
      </c>
      <c r="V188" s="248">
        <v>0</v>
      </c>
      <c r="W188" s="248">
        <v>14</v>
      </c>
      <c r="X188" s="248">
        <v>3</v>
      </c>
      <c r="Y188" s="248">
        <v>3</v>
      </c>
      <c r="Z188" s="248">
        <v>3</v>
      </c>
      <c r="AA188" s="248">
        <v>3</v>
      </c>
      <c r="AB188" s="248">
        <v>2</v>
      </c>
      <c r="AC188" s="248">
        <v>407</v>
      </c>
      <c r="AD188" s="7">
        <v>95</v>
      </c>
      <c r="AE188" s="7">
        <v>84</v>
      </c>
      <c r="AF188" s="7">
        <v>77</v>
      </c>
      <c r="AG188" s="7">
        <v>80</v>
      </c>
      <c r="AH188" s="7">
        <v>71</v>
      </c>
      <c r="AI188" s="7">
        <v>0</v>
      </c>
      <c r="AJ188" s="7">
        <v>15</v>
      </c>
      <c r="AK188" s="7">
        <v>3</v>
      </c>
      <c r="AL188" s="7">
        <v>3</v>
      </c>
      <c r="AM188" s="7">
        <v>3</v>
      </c>
      <c r="AN188" s="7">
        <v>3</v>
      </c>
      <c r="AO188" s="7">
        <v>3</v>
      </c>
      <c r="AP188" s="7">
        <v>0</v>
      </c>
      <c r="AQ188" s="7">
        <v>421</v>
      </c>
      <c r="AR188" s="7">
        <v>113</v>
      </c>
      <c r="AS188" s="7">
        <v>90</v>
      </c>
      <c r="AT188" s="7">
        <v>74</v>
      </c>
      <c r="AU188" s="7">
        <v>68</v>
      </c>
      <c r="AV188" s="7">
        <v>76</v>
      </c>
      <c r="AW188" s="7">
        <v>16</v>
      </c>
      <c r="AX188" s="7">
        <v>4</v>
      </c>
      <c r="AY188" s="7">
        <v>3</v>
      </c>
      <c r="AZ188" s="7">
        <v>3</v>
      </c>
      <c r="BA188" s="7">
        <v>3</v>
      </c>
      <c r="BB188" s="7">
        <v>3</v>
      </c>
      <c r="BC188" s="510">
        <v>433</v>
      </c>
      <c r="BD188" s="510">
        <v>127</v>
      </c>
      <c r="BE188" s="510">
        <v>100</v>
      </c>
      <c r="BF188" s="510">
        <v>84</v>
      </c>
      <c r="BG188" s="510">
        <v>68</v>
      </c>
      <c r="BH188" s="510">
        <v>54</v>
      </c>
      <c r="BI188" s="510">
        <v>0</v>
      </c>
      <c r="BJ188" s="510">
        <v>16</v>
      </c>
      <c r="BK188" s="510">
        <v>5</v>
      </c>
      <c r="BL188" s="510">
        <v>4</v>
      </c>
      <c r="BM188" s="510">
        <v>3</v>
      </c>
      <c r="BN188" s="510">
        <v>2</v>
      </c>
      <c r="BO188" s="510">
        <v>2</v>
      </c>
      <c r="BP188" s="510">
        <v>0</v>
      </c>
    </row>
    <row r="189" spans="1:68">
      <c r="A189" s="247">
        <v>4139</v>
      </c>
      <c r="B189" s="248" t="s">
        <v>606</v>
      </c>
      <c r="C189" s="247" t="str">
        <f t="shared" si="2"/>
        <v/>
      </c>
      <c r="D189" s="248" t="s">
        <v>425</v>
      </c>
      <c r="E189" s="501">
        <v>4</v>
      </c>
      <c r="F189" s="248" t="s">
        <v>418</v>
      </c>
      <c r="G189" s="248" t="s">
        <v>434</v>
      </c>
      <c r="H189" s="248" t="s">
        <v>607</v>
      </c>
      <c r="I189" s="248" t="s">
        <v>607</v>
      </c>
      <c r="J189" s="248" t="s">
        <v>3555</v>
      </c>
      <c r="K189" s="248" t="s">
        <v>1667</v>
      </c>
      <c r="L189" s="248">
        <v>27600861</v>
      </c>
      <c r="M189" s="248"/>
      <c r="N189" s="248" t="s">
        <v>1061</v>
      </c>
      <c r="O189" s="248" t="s">
        <v>2114</v>
      </c>
      <c r="P189" s="248">
        <v>568</v>
      </c>
      <c r="Q189" s="248">
        <v>134</v>
      </c>
      <c r="R189" s="248">
        <v>151</v>
      </c>
      <c r="S189" s="248">
        <v>117</v>
      </c>
      <c r="T189" s="248">
        <v>104</v>
      </c>
      <c r="U189" s="248">
        <v>62</v>
      </c>
      <c r="V189" s="248">
        <v>0</v>
      </c>
      <c r="W189" s="248">
        <v>21</v>
      </c>
      <c r="X189" s="248">
        <v>6</v>
      </c>
      <c r="Y189" s="248">
        <v>5</v>
      </c>
      <c r="Z189" s="248">
        <v>4</v>
      </c>
      <c r="AA189" s="248">
        <v>3</v>
      </c>
      <c r="AB189" s="248">
        <v>3</v>
      </c>
      <c r="AC189" s="248">
        <v>639</v>
      </c>
      <c r="AD189" s="7">
        <v>159</v>
      </c>
      <c r="AE189" s="7">
        <v>135</v>
      </c>
      <c r="AF189" s="7">
        <v>133</v>
      </c>
      <c r="AG189" s="7">
        <v>107</v>
      </c>
      <c r="AH189" s="7">
        <v>105</v>
      </c>
      <c r="AI189" s="7">
        <v>0</v>
      </c>
      <c r="AJ189" s="7">
        <v>21</v>
      </c>
      <c r="AK189" s="7">
        <v>6</v>
      </c>
      <c r="AL189" s="7">
        <v>5</v>
      </c>
      <c r="AM189" s="7">
        <v>4</v>
      </c>
      <c r="AN189" s="7">
        <v>3</v>
      </c>
      <c r="AO189" s="7">
        <v>3</v>
      </c>
      <c r="AP189" s="7">
        <v>0</v>
      </c>
      <c r="AQ189" s="7">
        <v>618</v>
      </c>
      <c r="AR189" s="7">
        <v>159</v>
      </c>
      <c r="AS189" s="7">
        <v>159</v>
      </c>
      <c r="AT189" s="7">
        <v>117</v>
      </c>
      <c r="AU189" s="7">
        <v>102</v>
      </c>
      <c r="AV189" s="7">
        <v>81</v>
      </c>
      <c r="AW189" s="7">
        <v>21</v>
      </c>
      <c r="AX189" s="7">
        <v>6</v>
      </c>
      <c r="AY189" s="7">
        <v>5</v>
      </c>
      <c r="AZ189" s="7">
        <v>4</v>
      </c>
      <c r="BA189" s="7">
        <v>3</v>
      </c>
      <c r="BB189" s="7">
        <v>3</v>
      </c>
      <c r="BC189" s="510">
        <v>602</v>
      </c>
      <c r="BD189" s="510">
        <v>173</v>
      </c>
      <c r="BE189" s="510">
        <v>141</v>
      </c>
      <c r="BF189" s="510">
        <v>116</v>
      </c>
      <c r="BG189" s="510">
        <v>94</v>
      </c>
      <c r="BH189" s="510">
        <v>78</v>
      </c>
      <c r="BI189" s="510">
        <v>0</v>
      </c>
      <c r="BJ189" s="510">
        <v>21</v>
      </c>
      <c r="BK189" s="510">
        <v>6</v>
      </c>
      <c r="BL189" s="510">
        <v>5</v>
      </c>
      <c r="BM189" s="510">
        <v>4</v>
      </c>
      <c r="BN189" s="510">
        <v>3</v>
      </c>
      <c r="BO189" s="510">
        <v>3</v>
      </c>
      <c r="BP189" s="510">
        <v>0</v>
      </c>
    </row>
    <row r="190" spans="1:68">
      <c r="A190" s="247">
        <v>4140</v>
      </c>
      <c r="B190" s="248" t="s">
        <v>2768</v>
      </c>
      <c r="C190" s="247" t="str">
        <f t="shared" si="2"/>
        <v/>
      </c>
      <c r="D190" s="248" t="s">
        <v>425</v>
      </c>
      <c r="E190" s="501">
        <v>5</v>
      </c>
      <c r="F190" s="248" t="s">
        <v>418</v>
      </c>
      <c r="G190" s="248" t="s">
        <v>426</v>
      </c>
      <c r="H190" s="248" t="s">
        <v>608</v>
      </c>
      <c r="I190" s="248" t="s">
        <v>609</v>
      </c>
      <c r="J190" s="248" t="s">
        <v>3555</v>
      </c>
      <c r="K190" s="248" t="s">
        <v>1667</v>
      </c>
      <c r="L190" s="248">
        <v>27676334</v>
      </c>
      <c r="M190" s="248"/>
      <c r="N190" s="248" t="s">
        <v>3443</v>
      </c>
      <c r="O190" s="248" t="s">
        <v>2115</v>
      </c>
      <c r="P190" s="248">
        <v>403</v>
      </c>
      <c r="Q190" s="248">
        <v>88</v>
      </c>
      <c r="R190" s="248">
        <v>99</v>
      </c>
      <c r="S190" s="248">
        <v>80</v>
      </c>
      <c r="T190" s="248">
        <v>73</v>
      </c>
      <c r="U190" s="248">
        <v>63</v>
      </c>
      <c r="V190" s="248">
        <v>0</v>
      </c>
      <c r="W190" s="248">
        <v>18</v>
      </c>
      <c r="X190" s="248">
        <v>4</v>
      </c>
      <c r="Y190" s="248">
        <v>4</v>
      </c>
      <c r="Z190" s="248">
        <v>4</v>
      </c>
      <c r="AA190" s="248">
        <v>3</v>
      </c>
      <c r="AB190" s="248">
        <v>3</v>
      </c>
      <c r="AC190" s="248">
        <v>449</v>
      </c>
      <c r="AD190" s="7">
        <v>113</v>
      </c>
      <c r="AE190" s="7">
        <v>88</v>
      </c>
      <c r="AF190" s="7">
        <v>95</v>
      </c>
      <c r="AG190" s="7">
        <v>83</v>
      </c>
      <c r="AH190" s="7">
        <v>70</v>
      </c>
      <c r="AI190" s="7">
        <v>0</v>
      </c>
      <c r="AJ190" s="7">
        <v>18</v>
      </c>
      <c r="AK190" s="7">
        <v>4</v>
      </c>
      <c r="AL190" s="7">
        <v>4</v>
      </c>
      <c r="AM190" s="7">
        <v>4</v>
      </c>
      <c r="AN190" s="7">
        <v>3</v>
      </c>
      <c r="AO190" s="7">
        <v>3</v>
      </c>
      <c r="AP190" s="7">
        <v>0</v>
      </c>
      <c r="AQ190" s="7">
        <v>447</v>
      </c>
      <c r="AR190" s="7">
        <v>127</v>
      </c>
      <c r="AS190" s="7">
        <v>102</v>
      </c>
      <c r="AT190" s="7">
        <v>79</v>
      </c>
      <c r="AU190" s="7">
        <v>84</v>
      </c>
      <c r="AV190" s="7">
        <v>55</v>
      </c>
      <c r="AW190" s="7">
        <v>18</v>
      </c>
      <c r="AX190" s="7">
        <v>4</v>
      </c>
      <c r="AY190" s="7">
        <v>4</v>
      </c>
      <c r="AZ190" s="7">
        <v>4</v>
      </c>
      <c r="BA190" s="7">
        <v>3</v>
      </c>
      <c r="BB190" s="7">
        <v>3</v>
      </c>
      <c r="BC190" s="510">
        <v>455</v>
      </c>
      <c r="BD190" s="510">
        <v>113</v>
      </c>
      <c r="BE190" s="510">
        <v>111</v>
      </c>
      <c r="BF190" s="510">
        <v>96</v>
      </c>
      <c r="BG190" s="510">
        <v>67</v>
      </c>
      <c r="BH190" s="510">
        <v>68</v>
      </c>
      <c r="BI190" s="510">
        <v>0</v>
      </c>
      <c r="BJ190" s="510">
        <v>18</v>
      </c>
      <c r="BK190" s="510">
        <v>4</v>
      </c>
      <c r="BL190" s="510">
        <v>4</v>
      </c>
      <c r="BM190" s="510">
        <v>4</v>
      </c>
      <c r="BN190" s="510">
        <v>3</v>
      </c>
      <c r="BO190" s="510">
        <v>3</v>
      </c>
      <c r="BP190" s="510">
        <v>0</v>
      </c>
    </row>
    <row r="191" spans="1:68">
      <c r="A191" s="247">
        <v>4141</v>
      </c>
      <c r="B191" s="248" t="s">
        <v>1344</v>
      </c>
      <c r="C191" s="247" t="str">
        <f t="shared" si="2"/>
        <v/>
      </c>
      <c r="D191" s="248" t="s">
        <v>425</v>
      </c>
      <c r="E191" s="501">
        <v>3</v>
      </c>
      <c r="F191" s="248" t="s">
        <v>418</v>
      </c>
      <c r="G191" s="248" t="s">
        <v>426</v>
      </c>
      <c r="H191" s="248" t="s">
        <v>445</v>
      </c>
      <c r="I191" s="248" t="s">
        <v>766</v>
      </c>
      <c r="J191" s="248" t="s">
        <v>3555</v>
      </c>
      <c r="K191" s="248" t="s">
        <v>1667</v>
      </c>
      <c r="L191" s="248">
        <v>27677180</v>
      </c>
      <c r="M191" s="248"/>
      <c r="N191" s="248" t="s">
        <v>1708</v>
      </c>
      <c r="O191" s="248" t="s">
        <v>2116</v>
      </c>
      <c r="P191" s="248">
        <v>1677</v>
      </c>
      <c r="Q191" s="248">
        <v>463</v>
      </c>
      <c r="R191" s="248">
        <v>337</v>
      </c>
      <c r="S191" s="248">
        <v>325</v>
      </c>
      <c r="T191" s="248">
        <v>301</v>
      </c>
      <c r="U191" s="248">
        <v>226</v>
      </c>
      <c r="V191" s="248">
        <v>25</v>
      </c>
      <c r="W191" s="248">
        <v>55</v>
      </c>
      <c r="X191" s="248">
        <v>15</v>
      </c>
      <c r="Y191" s="248">
        <v>10</v>
      </c>
      <c r="Z191" s="248">
        <v>10</v>
      </c>
      <c r="AA191" s="248">
        <v>9</v>
      </c>
      <c r="AB191" s="248">
        <v>9</v>
      </c>
      <c r="AC191" s="248">
        <v>1864</v>
      </c>
      <c r="AD191" s="7">
        <v>410</v>
      </c>
      <c r="AE191" s="7">
        <v>458</v>
      </c>
      <c r="AF191" s="7">
        <v>340</v>
      </c>
      <c r="AG191" s="7">
        <v>323</v>
      </c>
      <c r="AH191" s="7">
        <v>309</v>
      </c>
      <c r="AI191" s="7">
        <v>24</v>
      </c>
      <c r="AJ191" s="7">
        <v>58</v>
      </c>
      <c r="AK191" s="7">
        <v>12</v>
      </c>
      <c r="AL191" s="7">
        <v>13</v>
      </c>
      <c r="AM191" s="7">
        <v>10</v>
      </c>
      <c r="AN191" s="7">
        <v>10</v>
      </c>
      <c r="AO191" s="7">
        <v>11</v>
      </c>
      <c r="AP191" s="7">
        <v>2</v>
      </c>
      <c r="AQ191" s="7">
        <v>1804</v>
      </c>
      <c r="AR191" s="7">
        <v>442</v>
      </c>
      <c r="AS191" s="7">
        <v>371</v>
      </c>
      <c r="AT191" s="7">
        <v>402</v>
      </c>
      <c r="AU191" s="7">
        <v>317</v>
      </c>
      <c r="AV191" s="7">
        <v>272</v>
      </c>
      <c r="AW191" s="7">
        <v>56</v>
      </c>
      <c r="AX191" s="7">
        <v>13</v>
      </c>
      <c r="AY191" s="7">
        <v>11</v>
      </c>
      <c r="AZ191" s="7">
        <v>12</v>
      </c>
      <c r="BA191" s="7">
        <v>10</v>
      </c>
      <c r="BB191" s="7">
        <v>10</v>
      </c>
      <c r="BC191" s="510">
        <v>1847</v>
      </c>
      <c r="BD191" s="510">
        <v>383</v>
      </c>
      <c r="BE191" s="510">
        <v>379</v>
      </c>
      <c r="BF191" s="510">
        <v>317</v>
      </c>
      <c r="BG191" s="510">
        <v>338</v>
      </c>
      <c r="BH191" s="510">
        <v>405</v>
      </c>
      <c r="BI191" s="510">
        <v>25</v>
      </c>
      <c r="BJ191" s="510">
        <v>56</v>
      </c>
      <c r="BK191" s="510">
        <v>12</v>
      </c>
      <c r="BL191" s="510">
        <v>13</v>
      </c>
      <c r="BM191" s="510">
        <v>10</v>
      </c>
      <c r="BN191" s="510">
        <v>11</v>
      </c>
      <c r="BO191" s="510">
        <v>10</v>
      </c>
      <c r="BP191" s="510">
        <v>0</v>
      </c>
    </row>
    <row r="192" spans="1:68">
      <c r="A192" s="247">
        <v>4142</v>
      </c>
      <c r="B192" s="248" t="s">
        <v>2769</v>
      </c>
      <c r="C192" s="247" t="str">
        <f t="shared" si="2"/>
        <v/>
      </c>
      <c r="D192" s="248" t="s">
        <v>425</v>
      </c>
      <c r="E192" s="501">
        <v>1</v>
      </c>
      <c r="F192" s="248" t="s">
        <v>418</v>
      </c>
      <c r="G192" s="248" t="s">
        <v>426</v>
      </c>
      <c r="H192" s="248" t="s">
        <v>425</v>
      </c>
      <c r="I192" s="248" t="s">
        <v>425</v>
      </c>
      <c r="J192" s="248" t="s">
        <v>3555</v>
      </c>
      <c r="K192" s="248" t="s">
        <v>1667</v>
      </c>
      <c r="L192" s="248">
        <v>27102855</v>
      </c>
      <c r="M192" s="248">
        <v>27102855</v>
      </c>
      <c r="N192" s="248" t="s">
        <v>1709</v>
      </c>
      <c r="O192" s="248" t="s">
        <v>2117</v>
      </c>
      <c r="P192" s="248">
        <v>732</v>
      </c>
      <c r="Q192" s="248">
        <v>146</v>
      </c>
      <c r="R192" s="248">
        <v>150</v>
      </c>
      <c r="S192" s="248">
        <v>150</v>
      </c>
      <c r="T192" s="248">
        <v>147</v>
      </c>
      <c r="U192" s="248">
        <v>139</v>
      </c>
      <c r="V192" s="248">
        <v>0</v>
      </c>
      <c r="W192" s="248">
        <v>29</v>
      </c>
      <c r="X192" s="248">
        <v>6</v>
      </c>
      <c r="Y192" s="248">
        <v>6</v>
      </c>
      <c r="Z192" s="248">
        <v>6</v>
      </c>
      <c r="AA192" s="248">
        <v>6</v>
      </c>
      <c r="AB192" s="248">
        <v>5</v>
      </c>
      <c r="AC192" s="248">
        <v>731</v>
      </c>
      <c r="AD192" s="7">
        <v>148</v>
      </c>
      <c r="AE192" s="7">
        <v>148</v>
      </c>
      <c r="AF192" s="7">
        <v>147</v>
      </c>
      <c r="AG192" s="7">
        <v>142</v>
      </c>
      <c r="AH192" s="7">
        <v>146</v>
      </c>
      <c r="AI192" s="7">
        <v>0</v>
      </c>
      <c r="AJ192" s="7">
        <v>29</v>
      </c>
      <c r="AK192" s="7">
        <v>6</v>
      </c>
      <c r="AL192" s="7">
        <v>6</v>
      </c>
      <c r="AM192" s="7">
        <v>6</v>
      </c>
      <c r="AN192" s="7">
        <v>5</v>
      </c>
      <c r="AO192" s="7">
        <v>6</v>
      </c>
      <c r="AP192" s="7">
        <v>0</v>
      </c>
      <c r="AQ192" s="7">
        <v>726</v>
      </c>
      <c r="AR192" s="7">
        <v>147</v>
      </c>
      <c r="AS192" s="7">
        <v>150</v>
      </c>
      <c r="AT192" s="7">
        <v>150</v>
      </c>
      <c r="AU192" s="7">
        <v>142</v>
      </c>
      <c r="AV192" s="7">
        <v>137</v>
      </c>
      <c r="AW192" s="7">
        <v>29</v>
      </c>
      <c r="AX192" s="7">
        <v>6</v>
      </c>
      <c r="AY192" s="7">
        <v>6</v>
      </c>
      <c r="AZ192" s="7">
        <v>6</v>
      </c>
      <c r="BA192" s="7">
        <v>6</v>
      </c>
      <c r="BB192" s="7">
        <v>5</v>
      </c>
      <c r="BC192" s="510">
        <v>726</v>
      </c>
      <c r="BD192" s="510">
        <v>151</v>
      </c>
      <c r="BE192" s="510">
        <v>148</v>
      </c>
      <c r="BF192" s="510">
        <v>146</v>
      </c>
      <c r="BG192" s="510">
        <v>141</v>
      </c>
      <c r="BH192" s="510">
        <v>140</v>
      </c>
      <c r="BI192" s="510">
        <v>0</v>
      </c>
      <c r="BJ192" s="510">
        <v>29</v>
      </c>
      <c r="BK192" s="510">
        <v>6</v>
      </c>
      <c r="BL192" s="510">
        <v>6</v>
      </c>
      <c r="BM192" s="510">
        <v>6</v>
      </c>
      <c r="BN192" s="510">
        <v>6</v>
      </c>
      <c r="BO192" s="510">
        <v>5</v>
      </c>
      <c r="BP192" s="510">
        <v>0</v>
      </c>
    </row>
    <row r="193" spans="1:68">
      <c r="A193" s="247">
        <v>4143</v>
      </c>
      <c r="B193" s="248" t="s">
        <v>2770</v>
      </c>
      <c r="C193" s="247" t="str">
        <f t="shared" si="2"/>
        <v/>
      </c>
      <c r="D193" s="248" t="s">
        <v>425</v>
      </c>
      <c r="E193" s="501">
        <v>7</v>
      </c>
      <c r="F193" s="248" t="s">
        <v>418</v>
      </c>
      <c r="G193" s="248" t="s">
        <v>434</v>
      </c>
      <c r="H193" s="248" t="s">
        <v>545</v>
      </c>
      <c r="I193" s="248" t="s">
        <v>546</v>
      </c>
      <c r="J193" s="248" t="s">
        <v>3555</v>
      </c>
      <c r="K193" s="248" t="s">
        <v>1667</v>
      </c>
      <c r="L193" s="248">
        <v>27621585</v>
      </c>
      <c r="M193" s="248">
        <v>22621568</v>
      </c>
      <c r="N193" s="248" t="s">
        <v>1062</v>
      </c>
      <c r="O193" s="248" t="s">
        <v>2118</v>
      </c>
      <c r="P193" s="248">
        <v>293</v>
      </c>
      <c r="Q193" s="248">
        <v>57</v>
      </c>
      <c r="R193" s="248">
        <v>60</v>
      </c>
      <c r="S193" s="248">
        <v>67</v>
      </c>
      <c r="T193" s="248">
        <v>67</v>
      </c>
      <c r="U193" s="248">
        <v>42</v>
      </c>
      <c r="V193" s="248">
        <v>0</v>
      </c>
      <c r="W193" s="248">
        <v>13</v>
      </c>
      <c r="X193" s="248">
        <v>3</v>
      </c>
      <c r="Y193" s="248">
        <v>3</v>
      </c>
      <c r="Z193" s="248">
        <v>3</v>
      </c>
      <c r="AA193" s="248">
        <v>2</v>
      </c>
      <c r="AB193" s="248">
        <v>2</v>
      </c>
      <c r="AC193" s="248">
        <v>276</v>
      </c>
      <c r="AD193" s="7">
        <v>58</v>
      </c>
      <c r="AE193" s="7">
        <v>56</v>
      </c>
      <c r="AF193" s="7">
        <v>50</v>
      </c>
      <c r="AG193" s="7">
        <v>52</v>
      </c>
      <c r="AH193" s="7">
        <v>60</v>
      </c>
      <c r="AI193" s="7">
        <v>0</v>
      </c>
      <c r="AJ193" s="7">
        <v>12</v>
      </c>
      <c r="AK193" s="7">
        <v>3</v>
      </c>
      <c r="AL193" s="7">
        <v>3</v>
      </c>
      <c r="AM193" s="7">
        <v>2</v>
      </c>
      <c r="AN193" s="7">
        <v>2</v>
      </c>
      <c r="AO193" s="7">
        <v>2</v>
      </c>
      <c r="AP193" s="7">
        <v>0</v>
      </c>
      <c r="AQ193" s="7">
        <v>311</v>
      </c>
      <c r="AR193" s="7">
        <v>88</v>
      </c>
      <c r="AS193" s="7">
        <v>72</v>
      </c>
      <c r="AT193" s="7">
        <v>55</v>
      </c>
      <c r="AU193" s="7">
        <v>46</v>
      </c>
      <c r="AV193" s="7">
        <v>50</v>
      </c>
      <c r="AW193" s="7">
        <v>12</v>
      </c>
      <c r="AX193" s="7">
        <v>3</v>
      </c>
      <c r="AY193" s="7">
        <v>3</v>
      </c>
      <c r="AZ193" s="7">
        <v>2</v>
      </c>
      <c r="BA193" s="7">
        <v>2</v>
      </c>
      <c r="BB193" s="7">
        <v>2</v>
      </c>
      <c r="BC193" s="510">
        <v>330</v>
      </c>
      <c r="BD193" s="510">
        <v>116</v>
      </c>
      <c r="BE193" s="510">
        <v>74</v>
      </c>
      <c r="BF193" s="510">
        <v>58</v>
      </c>
      <c r="BG193" s="510">
        <v>43</v>
      </c>
      <c r="BH193" s="510">
        <v>39</v>
      </c>
      <c r="BI193" s="510">
        <v>0</v>
      </c>
      <c r="BJ193" s="510">
        <v>13</v>
      </c>
      <c r="BK193" s="510">
        <v>4</v>
      </c>
      <c r="BL193" s="510">
        <v>3</v>
      </c>
      <c r="BM193" s="510">
        <v>2</v>
      </c>
      <c r="BN193" s="510">
        <v>2</v>
      </c>
      <c r="BO193" s="510">
        <v>2</v>
      </c>
      <c r="BP193" s="510">
        <v>0</v>
      </c>
    </row>
    <row r="194" spans="1:68">
      <c r="A194" s="247">
        <v>4144</v>
      </c>
      <c r="B194" s="248" t="s">
        <v>544</v>
      </c>
      <c r="C194" s="247" t="str">
        <f t="shared" si="2"/>
        <v/>
      </c>
      <c r="D194" s="248" t="s">
        <v>425</v>
      </c>
      <c r="E194" s="501">
        <v>1</v>
      </c>
      <c r="F194" s="248" t="s">
        <v>418</v>
      </c>
      <c r="G194" s="248" t="s">
        <v>426</v>
      </c>
      <c r="H194" s="248" t="s">
        <v>159</v>
      </c>
      <c r="I194" s="248" t="s">
        <v>159</v>
      </c>
      <c r="J194" s="248" t="s">
        <v>3555</v>
      </c>
      <c r="K194" s="248" t="s">
        <v>1667</v>
      </c>
      <c r="L194" s="248">
        <v>27638315</v>
      </c>
      <c r="M194" s="248"/>
      <c r="N194" s="248" t="s">
        <v>1707</v>
      </c>
      <c r="O194" s="248" t="s">
        <v>2771</v>
      </c>
      <c r="P194" s="248">
        <v>831</v>
      </c>
      <c r="Q194" s="248">
        <v>224</v>
      </c>
      <c r="R194" s="248">
        <v>174</v>
      </c>
      <c r="S194" s="248">
        <v>128</v>
      </c>
      <c r="T194" s="248">
        <v>167</v>
      </c>
      <c r="U194" s="248">
        <v>138</v>
      </c>
      <c r="V194" s="248">
        <v>0</v>
      </c>
      <c r="W194" s="248">
        <v>28</v>
      </c>
      <c r="X194" s="248">
        <v>7</v>
      </c>
      <c r="Y194" s="248">
        <v>6</v>
      </c>
      <c r="Z194" s="248">
        <v>6</v>
      </c>
      <c r="AA194" s="248">
        <v>5</v>
      </c>
      <c r="AB194" s="248">
        <v>4</v>
      </c>
      <c r="AC194" s="248">
        <v>900</v>
      </c>
      <c r="AD194" s="7">
        <v>220</v>
      </c>
      <c r="AE194" s="7">
        <v>215</v>
      </c>
      <c r="AF194" s="7">
        <v>167</v>
      </c>
      <c r="AG194" s="7">
        <v>129</v>
      </c>
      <c r="AH194" s="7">
        <v>169</v>
      </c>
      <c r="AI194" s="7">
        <v>0</v>
      </c>
      <c r="AJ194" s="7">
        <v>29</v>
      </c>
      <c r="AK194" s="7">
        <v>7</v>
      </c>
      <c r="AL194" s="7">
        <v>7</v>
      </c>
      <c r="AM194" s="7">
        <v>6</v>
      </c>
      <c r="AN194" s="7">
        <v>4</v>
      </c>
      <c r="AO194" s="7">
        <v>5</v>
      </c>
      <c r="AP194" s="7">
        <v>0</v>
      </c>
      <c r="AQ194" s="7">
        <v>932</v>
      </c>
      <c r="AR194" s="7">
        <v>204</v>
      </c>
      <c r="AS194" s="7">
        <v>215</v>
      </c>
      <c r="AT194" s="7">
        <v>216</v>
      </c>
      <c r="AU194" s="7">
        <v>167</v>
      </c>
      <c r="AV194" s="7">
        <v>130</v>
      </c>
      <c r="AW194" s="7">
        <v>30</v>
      </c>
      <c r="AX194" s="7">
        <v>7</v>
      </c>
      <c r="AY194" s="7">
        <v>7</v>
      </c>
      <c r="AZ194" s="7">
        <v>7</v>
      </c>
      <c r="BA194" s="7">
        <v>5</v>
      </c>
      <c r="BB194" s="7">
        <v>4</v>
      </c>
      <c r="BC194" s="510">
        <v>952</v>
      </c>
      <c r="BD194" s="510">
        <v>201</v>
      </c>
      <c r="BE194" s="510">
        <v>202</v>
      </c>
      <c r="BF194" s="510">
        <v>205</v>
      </c>
      <c r="BG194" s="510">
        <v>190</v>
      </c>
      <c r="BH194" s="510">
        <v>154</v>
      </c>
      <c r="BI194" s="510">
        <v>0</v>
      </c>
      <c r="BJ194" s="510">
        <v>31</v>
      </c>
      <c r="BK194" s="510">
        <v>6</v>
      </c>
      <c r="BL194" s="510">
        <v>7</v>
      </c>
      <c r="BM194" s="510">
        <v>7</v>
      </c>
      <c r="BN194" s="510">
        <v>6</v>
      </c>
      <c r="BO194" s="510">
        <v>5</v>
      </c>
      <c r="BP194" s="510">
        <v>0</v>
      </c>
    </row>
    <row r="195" spans="1:68">
      <c r="A195" s="247">
        <v>4145</v>
      </c>
      <c r="B195" s="248" t="s">
        <v>2772</v>
      </c>
      <c r="C195" s="247" t="str">
        <f t="shared" si="2"/>
        <v/>
      </c>
      <c r="D195" s="248" t="s">
        <v>425</v>
      </c>
      <c r="E195" s="501">
        <v>2</v>
      </c>
      <c r="F195" s="248" t="s">
        <v>418</v>
      </c>
      <c r="G195" s="248" t="s">
        <v>426</v>
      </c>
      <c r="H195" s="248" t="s">
        <v>525</v>
      </c>
      <c r="I195" s="248" t="s">
        <v>524</v>
      </c>
      <c r="J195" s="248" t="s">
        <v>3555</v>
      </c>
      <c r="K195" s="248" t="s">
        <v>1667</v>
      </c>
      <c r="L195" s="248">
        <v>27634252</v>
      </c>
      <c r="M195" s="248"/>
      <c r="N195" s="248" t="s">
        <v>1085</v>
      </c>
      <c r="O195" s="248" t="s">
        <v>2119</v>
      </c>
      <c r="P195" s="248">
        <v>599</v>
      </c>
      <c r="Q195" s="248">
        <v>169</v>
      </c>
      <c r="R195" s="248">
        <v>94</v>
      </c>
      <c r="S195" s="248">
        <v>123</v>
      </c>
      <c r="T195" s="248">
        <v>126</v>
      </c>
      <c r="U195" s="248">
        <v>87</v>
      </c>
      <c r="V195" s="248">
        <v>0</v>
      </c>
      <c r="W195" s="248">
        <v>24</v>
      </c>
      <c r="X195" s="248">
        <v>6</v>
      </c>
      <c r="Y195" s="248">
        <v>4</v>
      </c>
      <c r="Z195" s="248">
        <v>6</v>
      </c>
      <c r="AA195" s="248">
        <v>4</v>
      </c>
      <c r="AB195" s="248">
        <v>4</v>
      </c>
      <c r="AC195" s="248">
        <v>663</v>
      </c>
      <c r="AD195" s="7">
        <v>176</v>
      </c>
      <c r="AE195" s="7">
        <v>170</v>
      </c>
      <c r="AF195" s="7">
        <v>83</v>
      </c>
      <c r="AG195" s="7">
        <v>117</v>
      </c>
      <c r="AH195" s="7">
        <v>117</v>
      </c>
      <c r="AI195" s="7">
        <v>0</v>
      </c>
      <c r="AJ195" s="7">
        <v>24</v>
      </c>
      <c r="AK195" s="7">
        <v>7</v>
      </c>
      <c r="AL195" s="7">
        <v>6</v>
      </c>
      <c r="AM195" s="7">
        <v>3</v>
      </c>
      <c r="AN195" s="7">
        <v>4</v>
      </c>
      <c r="AO195" s="7">
        <v>4</v>
      </c>
      <c r="AP195" s="7">
        <v>0</v>
      </c>
      <c r="AQ195" s="7">
        <v>651</v>
      </c>
      <c r="AR195" s="7">
        <v>155</v>
      </c>
      <c r="AS195" s="7">
        <v>171</v>
      </c>
      <c r="AT195" s="7">
        <v>126</v>
      </c>
      <c r="AU195" s="7">
        <v>99</v>
      </c>
      <c r="AV195" s="7">
        <v>100</v>
      </c>
      <c r="AW195" s="7">
        <v>24</v>
      </c>
      <c r="AX195" s="7">
        <v>6</v>
      </c>
      <c r="AY195" s="7">
        <v>6</v>
      </c>
      <c r="AZ195" s="7">
        <v>5</v>
      </c>
      <c r="BA195" s="7">
        <v>3</v>
      </c>
      <c r="BB195" s="7">
        <v>4</v>
      </c>
      <c r="BC195" s="510">
        <v>678</v>
      </c>
      <c r="BD195" s="510">
        <v>197</v>
      </c>
      <c r="BE195" s="510">
        <v>142</v>
      </c>
      <c r="BF195" s="510">
        <v>139</v>
      </c>
      <c r="BG195" s="510">
        <v>123</v>
      </c>
      <c r="BH195" s="510">
        <v>77</v>
      </c>
      <c r="BI195" s="510">
        <v>0</v>
      </c>
      <c r="BJ195" s="510">
        <v>24</v>
      </c>
      <c r="BK195" s="510">
        <v>7</v>
      </c>
      <c r="BL195" s="510">
        <v>5</v>
      </c>
      <c r="BM195" s="510">
        <v>5</v>
      </c>
      <c r="BN195" s="510">
        <v>4</v>
      </c>
      <c r="BO195" s="510">
        <v>3</v>
      </c>
      <c r="BP195" s="510">
        <v>0</v>
      </c>
    </row>
    <row r="196" spans="1:68">
      <c r="A196" s="247">
        <v>4147</v>
      </c>
      <c r="B196" s="248" t="s">
        <v>2773</v>
      </c>
      <c r="C196" s="247" t="str">
        <f t="shared" ref="C196:C215" si="3">+IF(MID(B196,1,4)="T.V.","Telesecundaria",IF(MID(B196,1,4)="IEGB","IEGB",IF(MID(B196,1,11)="Liceo Rural","Liceo Rural",IF(MID(B196,1,6)="C.T.P.","C.T.P.",IF(MID(B196,1,4)="Noct","Nocturno",IF(MID(B196,1,4)="Unid","Unidad Pedagógica",""))))))</f>
        <v/>
      </c>
      <c r="D196" s="248" t="s">
        <v>278</v>
      </c>
      <c r="E196" s="501">
        <v>7</v>
      </c>
      <c r="F196" s="248" t="s">
        <v>217</v>
      </c>
      <c r="G196" s="248" t="s">
        <v>279</v>
      </c>
      <c r="H196" s="248" t="s">
        <v>538</v>
      </c>
      <c r="I196" s="248" t="s">
        <v>537</v>
      </c>
      <c r="J196" s="248" t="s">
        <v>3555</v>
      </c>
      <c r="K196" s="248" t="s">
        <v>1667</v>
      </c>
      <c r="L196" s="248">
        <v>24702433</v>
      </c>
      <c r="M196" s="248">
        <v>24702433</v>
      </c>
      <c r="N196" s="248" t="s">
        <v>2942</v>
      </c>
      <c r="O196" s="248" t="s">
        <v>2120</v>
      </c>
      <c r="P196" s="248">
        <v>122</v>
      </c>
      <c r="Q196" s="248">
        <v>36</v>
      </c>
      <c r="R196" s="248">
        <v>23</v>
      </c>
      <c r="S196" s="248">
        <v>31</v>
      </c>
      <c r="T196" s="248">
        <v>24</v>
      </c>
      <c r="U196" s="248">
        <v>8</v>
      </c>
      <c r="V196" s="248">
        <v>0</v>
      </c>
      <c r="W196" s="248">
        <v>7</v>
      </c>
      <c r="X196" s="248">
        <v>2</v>
      </c>
      <c r="Y196" s="248">
        <v>1</v>
      </c>
      <c r="Z196" s="248">
        <v>2</v>
      </c>
      <c r="AA196" s="248">
        <v>1</v>
      </c>
      <c r="AB196" s="248">
        <v>1</v>
      </c>
      <c r="AC196" s="248">
        <v>161</v>
      </c>
      <c r="AD196" s="7">
        <v>43</v>
      </c>
      <c r="AE196" s="7">
        <v>38</v>
      </c>
      <c r="AF196" s="7">
        <v>25</v>
      </c>
      <c r="AG196" s="7">
        <v>30</v>
      </c>
      <c r="AH196" s="7">
        <v>25</v>
      </c>
      <c r="AI196" s="7">
        <v>0</v>
      </c>
      <c r="AJ196" s="7">
        <v>8</v>
      </c>
      <c r="AK196" s="7">
        <v>2</v>
      </c>
      <c r="AL196" s="7">
        <v>2</v>
      </c>
      <c r="AM196" s="7">
        <v>1</v>
      </c>
      <c r="AN196" s="7">
        <v>2</v>
      </c>
      <c r="AO196" s="7">
        <v>1</v>
      </c>
      <c r="AP196" s="7">
        <v>0</v>
      </c>
      <c r="AQ196" s="7">
        <v>151</v>
      </c>
      <c r="AR196" s="7">
        <v>42</v>
      </c>
      <c r="AS196" s="7">
        <v>44</v>
      </c>
      <c r="AT196" s="7">
        <v>26</v>
      </c>
      <c r="AU196" s="7">
        <v>15</v>
      </c>
      <c r="AV196" s="7">
        <v>24</v>
      </c>
      <c r="AW196" s="7">
        <v>7</v>
      </c>
      <c r="AX196" s="7">
        <v>2</v>
      </c>
      <c r="AY196" s="7">
        <v>2</v>
      </c>
      <c r="AZ196" s="7">
        <v>1</v>
      </c>
      <c r="BA196" s="7">
        <v>1</v>
      </c>
      <c r="BB196" s="7">
        <v>1</v>
      </c>
      <c r="BC196" s="510">
        <v>148</v>
      </c>
      <c r="BD196" s="510">
        <v>50</v>
      </c>
      <c r="BE196" s="510">
        <v>25</v>
      </c>
      <c r="BF196" s="510">
        <v>37</v>
      </c>
      <c r="BG196" s="510">
        <v>22</v>
      </c>
      <c r="BH196" s="510">
        <v>14</v>
      </c>
      <c r="BI196" s="510">
        <v>0</v>
      </c>
      <c r="BJ196" s="510">
        <v>7</v>
      </c>
      <c r="BK196" s="510">
        <v>2</v>
      </c>
      <c r="BL196" s="510">
        <v>1</v>
      </c>
      <c r="BM196" s="510">
        <v>2</v>
      </c>
      <c r="BN196" s="510">
        <v>1</v>
      </c>
      <c r="BO196" s="510">
        <v>1</v>
      </c>
      <c r="BP196" s="510">
        <v>0</v>
      </c>
    </row>
    <row r="197" spans="1:68">
      <c r="A197" s="247">
        <v>4148</v>
      </c>
      <c r="B197" s="248" t="s">
        <v>2774</v>
      </c>
      <c r="C197" s="247" t="str">
        <f t="shared" si="3"/>
        <v/>
      </c>
      <c r="D197" s="248" t="s">
        <v>278</v>
      </c>
      <c r="E197" s="501">
        <v>2</v>
      </c>
      <c r="F197" s="248" t="s">
        <v>217</v>
      </c>
      <c r="G197" s="248" t="s">
        <v>279</v>
      </c>
      <c r="H197" s="248" t="s">
        <v>535</v>
      </c>
      <c r="I197" s="248" t="s">
        <v>535</v>
      </c>
      <c r="J197" s="248" t="s">
        <v>3555</v>
      </c>
      <c r="K197" s="248" t="s">
        <v>1667</v>
      </c>
      <c r="L197" s="248">
        <v>24660194</v>
      </c>
      <c r="M197" s="248">
        <v>24660194</v>
      </c>
      <c r="N197" s="248" t="s">
        <v>1063</v>
      </c>
      <c r="O197" s="248" t="s">
        <v>2121</v>
      </c>
      <c r="P197" s="248">
        <v>177</v>
      </c>
      <c r="Q197" s="248">
        <v>31</v>
      </c>
      <c r="R197" s="248">
        <v>38</v>
      </c>
      <c r="S197" s="248">
        <v>36</v>
      </c>
      <c r="T197" s="248">
        <v>39</v>
      </c>
      <c r="U197" s="248">
        <v>33</v>
      </c>
      <c r="V197" s="248">
        <v>0</v>
      </c>
      <c r="W197" s="248">
        <v>9</v>
      </c>
      <c r="X197" s="248">
        <v>2</v>
      </c>
      <c r="Y197" s="248">
        <v>2</v>
      </c>
      <c r="Z197" s="248">
        <v>2</v>
      </c>
      <c r="AA197" s="248">
        <v>2</v>
      </c>
      <c r="AB197" s="248">
        <v>1</v>
      </c>
      <c r="AC197" s="248">
        <v>214</v>
      </c>
      <c r="AD197" s="7">
        <v>62</v>
      </c>
      <c r="AE197" s="7">
        <v>37</v>
      </c>
      <c r="AF197" s="7">
        <v>39</v>
      </c>
      <c r="AG197" s="7">
        <v>34</v>
      </c>
      <c r="AH197" s="7">
        <v>42</v>
      </c>
      <c r="AI197" s="7">
        <v>0</v>
      </c>
      <c r="AJ197" s="7">
        <v>10</v>
      </c>
      <c r="AK197" s="7">
        <v>2</v>
      </c>
      <c r="AL197" s="7">
        <v>2</v>
      </c>
      <c r="AM197" s="7">
        <v>2</v>
      </c>
      <c r="AN197" s="7">
        <v>2</v>
      </c>
      <c r="AO197" s="7">
        <v>2</v>
      </c>
      <c r="AP197" s="7">
        <v>0</v>
      </c>
      <c r="AQ197" s="7">
        <v>203</v>
      </c>
      <c r="AR197" s="7">
        <v>44</v>
      </c>
      <c r="AS197" s="7">
        <v>50</v>
      </c>
      <c r="AT197" s="7">
        <v>34</v>
      </c>
      <c r="AU197" s="7">
        <v>38</v>
      </c>
      <c r="AV197" s="7">
        <v>37</v>
      </c>
      <c r="AW197" s="7">
        <v>10</v>
      </c>
      <c r="AX197" s="7">
        <v>2</v>
      </c>
      <c r="AY197" s="7">
        <v>2</v>
      </c>
      <c r="AZ197" s="7">
        <v>2</v>
      </c>
      <c r="BA197" s="7">
        <v>2</v>
      </c>
      <c r="BB197" s="7">
        <v>2</v>
      </c>
      <c r="BC197" s="510">
        <v>185</v>
      </c>
      <c r="BD197" s="510">
        <v>41</v>
      </c>
      <c r="BE197" s="510">
        <v>37</v>
      </c>
      <c r="BF197" s="510">
        <v>39</v>
      </c>
      <c r="BG197" s="510">
        <v>32</v>
      </c>
      <c r="BH197" s="510">
        <v>36</v>
      </c>
      <c r="BI197" s="510">
        <v>0</v>
      </c>
      <c r="BJ197" s="510">
        <v>10</v>
      </c>
      <c r="BK197" s="510">
        <v>2</v>
      </c>
      <c r="BL197" s="510">
        <v>2</v>
      </c>
      <c r="BM197" s="510">
        <v>2</v>
      </c>
      <c r="BN197" s="510">
        <v>2</v>
      </c>
      <c r="BO197" s="510">
        <v>2</v>
      </c>
      <c r="BP197" s="510">
        <v>0</v>
      </c>
    </row>
    <row r="198" spans="1:68">
      <c r="A198" s="247">
        <v>4149</v>
      </c>
      <c r="B198" s="248" t="s">
        <v>2775</v>
      </c>
      <c r="C198" s="247" t="str">
        <f t="shared" si="3"/>
        <v/>
      </c>
      <c r="D198" s="248" t="s">
        <v>278</v>
      </c>
      <c r="E198" s="501">
        <v>6</v>
      </c>
      <c r="F198" s="248" t="s">
        <v>217</v>
      </c>
      <c r="G198" s="248" t="s">
        <v>282</v>
      </c>
      <c r="H198" s="248" t="s">
        <v>536</v>
      </c>
      <c r="I198" s="248" t="s">
        <v>536</v>
      </c>
      <c r="J198" s="248" t="s">
        <v>3555</v>
      </c>
      <c r="K198" s="248" t="s">
        <v>1667</v>
      </c>
      <c r="L198" s="248">
        <v>24021111</v>
      </c>
      <c r="M198" s="248">
        <v>24021089</v>
      </c>
      <c r="N198" s="248" t="s">
        <v>1064</v>
      </c>
      <c r="O198" s="248" t="s">
        <v>2122</v>
      </c>
      <c r="P198" s="248">
        <v>453</v>
      </c>
      <c r="Q198" s="248">
        <v>120</v>
      </c>
      <c r="R198" s="248">
        <v>102</v>
      </c>
      <c r="S198" s="248">
        <v>75</v>
      </c>
      <c r="T198" s="248">
        <v>87</v>
      </c>
      <c r="U198" s="248">
        <v>69</v>
      </c>
      <c r="V198" s="248">
        <v>0</v>
      </c>
      <c r="W198" s="248">
        <v>17</v>
      </c>
      <c r="X198" s="248">
        <v>4</v>
      </c>
      <c r="Y198" s="248">
        <v>4</v>
      </c>
      <c r="Z198" s="248">
        <v>3</v>
      </c>
      <c r="AA198" s="248">
        <v>3</v>
      </c>
      <c r="AB198" s="248">
        <v>3</v>
      </c>
      <c r="AC198" s="248">
        <v>484</v>
      </c>
      <c r="AD198" s="7">
        <v>121</v>
      </c>
      <c r="AE198" s="7">
        <v>118</v>
      </c>
      <c r="AF198" s="7">
        <v>89</v>
      </c>
      <c r="AG198" s="7">
        <v>69</v>
      </c>
      <c r="AH198" s="7">
        <v>87</v>
      </c>
      <c r="AI198" s="7">
        <v>0</v>
      </c>
      <c r="AJ198" s="7">
        <v>17</v>
      </c>
      <c r="AK198" s="7">
        <v>4</v>
      </c>
      <c r="AL198" s="7">
        <v>4</v>
      </c>
      <c r="AM198" s="7">
        <v>3</v>
      </c>
      <c r="AN198" s="7">
        <v>3</v>
      </c>
      <c r="AO198" s="7">
        <v>3</v>
      </c>
      <c r="AP198" s="7">
        <v>0</v>
      </c>
      <c r="AQ198" s="7">
        <v>528</v>
      </c>
      <c r="AR198" s="7">
        <v>136</v>
      </c>
      <c r="AS198" s="7">
        <v>122</v>
      </c>
      <c r="AT198" s="7">
        <v>116</v>
      </c>
      <c r="AU198" s="7">
        <v>83</v>
      </c>
      <c r="AV198" s="7">
        <v>71</v>
      </c>
      <c r="AW198" s="7">
        <v>19</v>
      </c>
      <c r="AX198" s="7">
        <v>5</v>
      </c>
      <c r="AY198" s="7">
        <v>4</v>
      </c>
      <c r="AZ198" s="7">
        <v>4</v>
      </c>
      <c r="BA198" s="7">
        <v>3</v>
      </c>
      <c r="BB198" s="7">
        <v>3</v>
      </c>
      <c r="BC198" s="510">
        <v>543</v>
      </c>
      <c r="BD198" s="510">
        <v>136</v>
      </c>
      <c r="BE198" s="510">
        <v>119</v>
      </c>
      <c r="BF198" s="510">
        <v>112</v>
      </c>
      <c r="BG198" s="510">
        <v>104</v>
      </c>
      <c r="BH198" s="510">
        <v>72</v>
      </c>
      <c r="BI198" s="510">
        <v>0</v>
      </c>
      <c r="BJ198" s="510">
        <v>20</v>
      </c>
      <c r="BK198" s="510">
        <v>5</v>
      </c>
      <c r="BL198" s="510">
        <v>4</v>
      </c>
      <c r="BM198" s="510">
        <v>4</v>
      </c>
      <c r="BN198" s="510">
        <v>4</v>
      </c>
      <c r="BO198" s="510">
        <v>3</v>
      </c>
      <c r="BP198" s="510">
        <v>0</v>
      </c>
    </row>
    <row r="199" spans="1:68">
      <c r="A199" s="247">
        <v>4150</v>
      </c>
      <c r="B199" s="248" t="s">
        <v>2776</v>
      </c>
      <c r="C199" s="247" t="str">
        <f t="shared" si="3"/>
        <v/>
      </c>
      <c r="D199" s="248" t="s">
        <v>278</v>
      </c>
      <c r="E199" s="501">
        <v>4</v>
      </c>
      <c r="F199" s="248" t="s">
        <v>217</v>
      </c>
      <c r="G199" s="248" t="s">
        <v>279</v>
      </c>
      <c r="H199" s="248" t="s">
        <v>517</v>
      </c>
      <c r="I199" s="248" t="s">
        <v>2123</v>
      </c>
      <c r="J199" s="248" t="s">
        <v>3555</v>
      </c>
      <c r="K199" s="248" t="s">
        <v>1667</v>
      </c>
      <c r="L199" s="248">
        <v>24668197</v>
      </c>
      <c r="M199" s="248">
        <v>24668197</v>
      </c>
      <c r="N199" s="248" t="s">
        <v>3444</v>
      </c>
      <c r="O199" s="248" t="s">
        <v>2124</v>
      </c>
      <c r="P199" s="248">
        <v>384</v>
      </c>
      <c r="Q199" s="248">
        <v>89</v>
      </c>
      <c r="R199" s="248">
        <v>93</v>
      </c>
      <c r="S199" s="248">
        <v>86</v>
      </c>
      <c r="T199" s="248">
        <v>61</v>
      </c>
      <c r="U199" s="248">
        <v>55</v>
      </c>
      <c r="V199" s="248">
        <v>0</v>
      </c>
      <c r="W199" s="248">
        <v>18</v>
      </c>
      <c r="X199" s="248">
        <v>4</v>
      </c>
      <c r="Y199" s="248">
        <v>4</v>
      </c>
      <c r="Z199" s="248">
        <v>4</v>
      </c>
      <c r="AA199" s="248">
        <v>3</v>
      </c>
      <c r="AB199" s="248">
        <v>3</v>
      </c>
      <c r="AC199" s="248">
        <v>423</v>
      </c>
      <c r="AD199" s="7">
        <v>100</v>
      </c>
      <c r="AE199" s="7">
        <v>84</v>
      </c>
      <c r="AF199" s="7">
        <v>93</v>
      </c>
      <c r="AG199" s="7">
        <v>78</v>
      </c>
      <c r="AH199" s="7">
        <v>68</v>
      </c>
      <c r="AI199" s="7">
        <v>0</v>
      </c>
      <c r="AJ199" s="7">
        <v>18</v>
      </c>
      <c r="AK199" s="7">
        <v>4</v>
      </c>
      <c r="AL199" s="7">
        <v>4</v>
      </c>
      <c r="AM199" s="7">
        <v>4</v>
      </c>
      <c r="AN199" s="7">
        <v>3</v>
      </c>
      <c r="AO199" s="7">
        <v>3</v>
      </c>
      <c r="AP199" s="7">
        <v>0</v>
      </c>
      <c r="AQ199" s="7">
        <v>418</v>
      </c>
      <c r="AR199" s="7">
        <v>111</v>
      </c>
      <c r="AS199" s="7">
        <v>96</v>
      </c>
      <c r="AT199" s="7">
        <v>73</v>
      </c>
      <c r="AU199" s="7">
        <v>79</v>
      </c>
      <c r="AV199" s="7">
        <v>59</v>
      </c>
      <c r="AW199" s="7">
        <v>18</v>
      </c>
      <c r="AX199" s="7">
        <v>5</v>
      </c>
      <c r="AY199" s="7">
        <v>4</v>
      </c>
      <c r="AZ199" s="7">
        <v>3</v>
      </c>
      <c r="BA199" s="7">
        <v>3</v>
      </c>
      <c r="BB199" s="7">
        <v>3</v>
      </c>
      <c r="BC199" s="510">
        <v>438</v>
      </c>
      <c r="BD199" s="510">
        <v>108</v>
      </c>
      <c r="BE199" s="510">
        <v>108</v>
      </c>
      <c r="BF199" s="510">
        <v>96</v>
      </c>
      <c r="BG199" s="510">
        <v>69</v>
      </c>
      <c r="BH199" s="510">
        <v>57</v>
      </c>
      <c r="BI199" s="510">
        <v>0</v>
      </c>
      <c r="BJ199" s="510">
        <v>18</v>
      </c>
      <c r="BK199" s="510">
        <v>4</v>
      </c>
      <c r="BL199" s="510">
        <v>4</v>
      </c>
      <c r="BM199" s="510">
        <v>4</v>
      </c>
      <c r="BN199" s="510">
        <v>3</v>
      </c>
      <c r="BO199" s="510">
        <v>3</v>
      </c>
      <c r="BP199" s="510">
        <v>0</v>
      </c>
    </row>
    <row r="200" spans="1:68">
      <c r="A200" s="247">
        <v>4151</v>
      </c>
      <c r="B200" s="248" t="s">
        <v>226</v>
      </c>
      <c r="C200" s="247" t="str">
        <f t="shared" si="3"/>
        <v/>
      </c>
      <c r="D200" s="412" t="s">
        <v>278</v>
      </c>
      <c r="E200" s="453">
        <v>3</v>
      </c>
      <c r="F200" s="412" t="s">
        <v>217</v>
      </c>
      <c r="G200" s="412" t="s">
        <v>279</v>
      </c>
      <c r="H200" s="412" t="s">
        <v>3186</v>
      </c>
      <c r="I200" s="412" t="s">
        <v>183</v>
      </c>
      <c r="J200" s="248" t="s">
        <v>3555</v>
      </c>
      <c r="K200" s="248" t="s">
        <v>1667</v>
      </c>
      <c r="L200" s="412">
        <v>24701615</v>
      </c>
      <c r="M200" s="412">
        <v>24701615</v>
      </c>
      <c r="N200" s="412" t="s">
        <v>3622</v>
      </c>
      <c r="O200" s="248" t="s">
        <v>3578</v>
      </c>
      <c r="P200" s="412">
        <v>394</v>
      </c>
      <c r="Q200" s="412">
        <v>97</v>
      </c>
      <c r="R200" s="412">
        <v>85</v>
      </c>
      <c r="S200" s="412">
        <v>84</v>
      </c>
      <c r="T200" s="412">
        <v>87</v>
      </c>
      <c r="U200" s="412">
        <v>41</v>
      </c>
      <c r="V200" s="412">
        <v>0</v>
      </c>
      <c r="W200" s="412">
        <v>17</v>
      </c>
      <c r="X200" s="248">
        <v>4</v>
      </c>
      <c r="Y200" s="412">
        <v>4</v>
      </c>
      <c r="Z200" s="412">
        <v>4</v>
      </c>
      <c r="AA200" s="412">
        <v>3</v>
      </c>
      <c r="AB200" s="412">
        <v>2</v>
      </c>
      <c r="AC200" s="412">
        <v>454</v>
      </c>
      <c r="AD200" s="7">
        <v>100</v>
      </c>
      <c r="AE200" s="7">
        <v>94</v>
      </c>
      <c r="AF200" s="7">
        <v>83</v>
      </c>
      <c r="AG200" s="7">
        <v>96</v>
      </c>
      <c r="AH200" s="7">
        <v>81</v>
      </c>
      <c r="AI200" s="7">
        <v>0</v>
      </c>
      <c r="AJ200" s="7">
        <v>17</v>
      </c>
      <c r="AK200" s="7">
        <v>4</v>
      </c>
      <c r="AL200" s="7">
        <v>4</v>
      </c>
      <c r="AM200" s="7">
        <v>3</v>
      </c>
      <c r="AN200" s="7">
        <v>3</v>
      </c>
      <c r="AO200" s="7">
        <v>3</v>
      </c>
      <c r="AP200" s="7">
        <v>0</v>
      </c>
      <c r="AQ200" s="7">
        <v>426</v>
      </c>
      <c r="AR200" s="7">
        <v>97</v>
      </c>
      <c r="AS200" s="7">
        <v>102</v>
      </c>
      <c r="AT200" s="7">
        <v>102</v>
      </c>
      <c r="AU200" s="7">
        <v>54</v>
      </c>
      <c r="AV200" s="7">
        <v>71</v>
      </c>
      <c r="AW200" s="7">
        <v>15</v>
      </c>
      <c r="AX200" s="7">
        <v>4</v>
      </c>
      <c r="AY200" s="7">
        <v>4</v>
      </c>
      <c r="AZ200" s="7">
        <v>4</v>
      </c>
      <c r="BA200" s="7">
        <v>2</v>
      </c>
      <c r="BB200" s="7">
        <v>1</v>
      </c>
      <c r="BC200" s="510">
        <v>450</v>
      </c>
      <c r="BD200" s="510">
        <v>117</v>
      </c>
      <c r="BE200" s="510">
        <v>93</v>
      </c>
      <c r="BF200" s="510">
        <v>86</v>
      </c>
      <c r="BG200" s="510">
        <v>105</v>
      </c>
      <c r="BH200" s="510">
        <v>49</v>
      </c>
      <c r="BI200" s="510">
        <v>0</v>
      </c>
      <c r="BJ200" s="510">
        <v>17</v>
      </c>
      <c r="BK200" s="510">
        <v>5</v>
      </c>
      <c r="BL200" s="510">
        <v>4</v>
      </c>
      <c r="BM200" s="510">
        <v>3</v>
      </c>
      <c r="BN200" s="510">
        <v>3</v>
      </c>
      <c r="BO200" s="510">
        <v>2</v>
      </c>
      <c r="BP200" s="510">
        <v>0</v>
      </c>
    </row>
    <row r="201" spans="1:68">
      <c r="A201" s="247">
        <v>4154</v>
      </c>
      <c r="B201" s="248" t="s">
        <v>100</v>
      </c>
      <c r="C201" s="247" t="str">
        <f t="shared" si="3"/>
        <v>C.T.P.</v>
      </c>
      <c r="D201" s="248" t="s">
        <v>1322</v>
      </c>
      <c r="E201" s="501">
        <v>6</v>
      </c>
      <c r="F201" s="248" t="s">
        <v>86</v>
      </c>
      <c r="G201" s="248" t="s">
        <v>101</v>
      </c>
      <c r="H201" s="248" t="s">
        <v>102</v>
      </c>
      <c r="I201" s="248" t="s">
        <v>103</v>
      </c>
      <c r="J201" s="248" t="s">
        <v>3556</v>
      </c>
      <c r="K201" s="248" t="s">
        <v>3728</v>
      </c>
      <c r="L201" s="248">
        <v>22750031</v>
      </c>
      <c r="M201" s="248">
        <v>22756714</v>
      </c>
      <c r="N201" s="248" t="s">
        <v>2125</v>
      </c>
      <c r="O201" s="248" t="s">
        <v>2126</v>
      </c>
      <c r="P201" s="248">
        <v>1283</v>
      </c>
      <c r="Q201" s="248">
        <v>224</v>
      </c>
      <c r="R201" s="248">
        <v>224</v>
      </c>
      <c r="S201" s="248">
        <v>230</v>
      </c>
      <c r="T201" s="248">
        <v>220</v>
      </c>
      <c r="U201" s="248">
        <v>194</v>
      </c>
      <c r="V201" s="248">
        <v>191</v>
      </c>
      <c r="W201" s="248">
        <v>36</v>
      </c>
      <c r="X201" s="248">
        <v>6</v>
      </c>
      <c r="Y201" s="248">
        <v>6</v>
      </c>
      <c r="Z201" s="248">
        <v>6</v>
      </c>
      <c r="AA201" s="248">
        <v>6</v>
      </c>
      <c r="AB201" s="248">
        <v>6</v>
      </c>
      <c r="AC201" s="248">
        <v>1309</v>
      </c>
      <c r="AD201" s="7">
        <v>230</v>
      </c>
      <c r="AE201" s="7">
        <v>218</v>
      </c>
      <c r="AF201" s="7">
        <v>226</v>
      </c>
      <c r="AG201" s="7">
        <v>232</v>
      </c>
      <c r="AH201" s="7">
        <v>211</v>
      </c>
      <c r="AI201" s="7">
        <v>192</v>
      </c>
      <c r="AJ201" s="7">
        <v>36</v>
      </c>
      <c r="AK201" s="7">
        <v>6</v>
      </c>
      <c r="AL201" s="7">
        <v>6</v>
      </c>
      <c r="AM201" s="7">
        <v>6</v>
      </c>
      <c r="AN201" s="7">
        <v>6</v>
      </c>
      <c r="AO201" s="7">
        <v>6</v>
      </c>
      <c r="AP201" s="7">
        <v>6</v>
      </c>
      <c r="AQ201" s="7">
        <v>1307</v>
      </c>
      <c r="AR201" s="7">
        <v>227</v>
      </c>
      <c r="AS201" s="7">
        <v>228</v>
      </c>
      <c r="AT201" s="7">
        <v>221</v>
      </c>
      <c r="AU201" s="7">
        <v>227</v>
      </c>
      <c r="AV201" s="7">
        <v>205</v>
      </c>
      <c r="AW201" s="7">
        <v>36</v>
      </c>
      <c r="AX201" s="7">
        <v>6</v>
      </c>
      <c r="AY201" s="7">
        <v>6</v>
      </c>
      <c r="AZ201" s="7">
        <v>6</v>
      </c>
      <c r="BA201" s="7">
        <v>6</v>
      </c>
      <c r="BB201" s="7">
        <v>6</v>
      </c>
      <c r="BC201" s="510">
        <v>1327</v>
      </c>
      <c r="BD201" s="510">
        <v>228</v>
      </c>
      <c r="BE201" s="510">
        <v>229</v>
      </c>
      <c r="BF201" s="510">
        <v>226</v>
      </c>
      <c r="BG201" s="510">
        <v>230</v>
      </c>
      <c r="BH201" s="510">
        <v>216</v>
      </c>
      <c r="BI201" s="510">
        <v>198</v>
      </c>
      <c r="BJ201" s="510">
        <v>36</v>
      </c>
      <c r="BK201" s="510">
        <v>6</v>
      </c>
      <c r="BL201" s="510">
        <v>6</v>
      </c>
      <c r="BM201" s="510">
        <v>6</v>
      </c>
      <c r="BN201" s="510">
        <v>6</v>
      </c>
      <c r="BO201" s="510">
        <v>6</v>
      </c>
      <c r="BP201" s="510">
        <v>6</v>
      </c>
    </row>
    <row r="202" spans="1:68">
      <c r="A202" s="247">
        <v>4155</v>
      </c>
      <c r="B202" s="248" t="s">
        <v>160</v>
      </c>
      <c r="C202" s="247" t="str">
        <f t="shared" si="3"/>
        <v>C.T.P.</v>
      </c>
      <c r="D202" s="248" t="s">
        <v>1268</v>
      </c>
      <c r="E202" s="501">
        <v>1</v>
      </c>
      <c r="F202" s="248" t="s">
        <v>86</v>
      </c>
      <c r="G202" s="248" t="s">
        <v>156</v>
      </c>
      <c r="H202" s="248" t="s">
        <v>161</v>
      </c>
      <c r="I202" s="248" t="s">
        <v>162</v>
      </c>
      <c r="J202" s="248" t="s">
        <v>3555</v>
      </c>
      <c r="K202" s="248" t="s">
        <v>3728</v>
      </c>
      <c r="L202" s="248">
        <v>22451128</v>
      </c>
      <c r="M202" s="248">
        <v>22451203</v>
      </c>
      <c r="N202" s="248" t="s">
        <v>3445</v>
      </c>
      <c r="O202" s="248" t="s">
        <v>2127</v>
      </c>
      <c r="P202" s="248">
        <v>731</v>
      </c>
      <c r="Q202" s="248">
        <v>0</v>
      </c>
      <c r="R202" s="248">
        <v>0</v>
      </c>
      <c r="S202" s="248">
        <v>0</v>
      </c>
      <c r="T202" s="248">
        <v>254</v>
      </c>
      <c r="U202" s="248">
        <v>237</v>
      </c>
      <c r="V202" s="248">
        <v>240</v>
      </c>
      <c r="W202" s="248">
        <v>21</v>
      </c>
      <c r="X202" s="248">
        <v>0</v>
      </c>
      <c r="Y202" s="248">
        <v>0</v>
      </c>
      <c r="Z202" s="248">
        <v>0</v>
      </c>
      <c r="AA202" s="248">
        <v>7</v>
      </c>
      <c r="AB202" s="248">
        <v>7</v>
      </c>
      <c r="AC202" s="248">
        <v>693</v>
      </c>
      <c r="AD202" s="7">
        <v>0</v>
      </c>
      <c r="AE202" s="7">
        <v>0</v>
      </c>
      <c r="AF202" s="7">
        <v>0</v>
      </c>
      <c r="AG202" s="7">
        <v>216</v>
      </c>
      <c r="AH202" s="7">
        <v>243</v>
      </c>
      <c r="AI202" s="7">
        <v>234</v>
      </c>
      <c r="AJ202" s="7">
        <v>20</v>
      </c>
      <c r="AK202" s="7">
        <v>0</v>
      </c>
      <c r="AL202" s="7">
        <v>0</v>
      </c>
      <c r="AM202" s="7">
        <v>0</v>
      </c>
      <c r="AN202" s="7">
        <v>6</v>
      </c>
      <c r="AO202" s="7">
        <v>7</v>
      </c>
      <c r="AP202" s="7">
        <v>7</v>
      </c>
      <c r="AQ202" s="7">
        <v>647</v>
      </c>
      <c r="AR202" s="7">
        <v>0</v>
      </c>
      <c r="AS202" s="7">
        <v>0</v>
      </c>
      <c r="AT202" s="7">
        <v>0</v>
      </c>
      <c r="AU202" s="7">
        <v>236</v>
      </c>
      <c r="AV202" s="7">
        <v>190</v>
      </c>
      <c r="AW202" s="7">
        <v>20</v>
      </c>
      <c r="AX202" s="7">
        <v>0</v>
      </c>
      <c r="AY202" s="7">
        <v>0</v>
      </c>
      <c r="AZ202" s="7">
        <v>0</v>
      </c>
      <c r="BA202" s="7">
        <v>7</v>
      </c>
      <c r="BB202" s="7">
        <v>6</v>
      </c>
      <c r="BC202" s="510">
        <v>683</v>
      </c>
      <c r="BD202" s="510">
        <v>0</v>
      </c>
      <c r="BE202" s="510">
        <v>0</v>
      </c>
      <c r="BF202" s="510">
        <v>0</v>
      </c>
      <c r="BG202" s="510">
        <v>270</v>
      </c>
      <c r="BH202" s="510">
        <v>227</v>
      </c>
      <c r="BI202" s="510">
        <v>186</v>
      </c>
      <c r="BJ202" s="510">
        <v>20</v>
      </c>
      <c r="BK202" s="510">
        <v>0</v>
      </c>
      <c r="BL202" s="510">
        <v>0</v>
      </c>
      <c r="BM202" s="510">
        <v>0</v>
      </c>
      <c r="BN202" s="510">
        <v>7</v>
      </c>
      <c r="BO202" s="510">
        <v>7</v>
      </c>
      <c r="BP202" s="510">
        <v>6</v>
      </c>
    </row>
    <row r="203" spans="1:68">
      <c r="A203" s="247">
        <v>4155</v>
      </c>
      <c r="B203" s="248" t="s">
        <v>2777</v>
      </c>
      <c r="C203" s="247" t="str">
        <f t="shared" si="3"/>
        <v/>
      </c>
      <c r="D203" s="248" t="s">
        <v>1268</v>
      </c>
      <c r="E203" s="501">
        <v>1</v>
      </c>
      <c r="F203" s="248" t="s">
        <v>86</v>
      </c>
      <c r="G203" s="248" t="s">
        <v>156</v>
      </c>
      <c r="H203" s="248" t="s">
        <v>161</v>
      </c>
      <c r="I203" s="248" t="s">
        <v>162</v>
      </c>
      <c r="J203" s="248" t="s">
        <v>3555</v>
      </c>
      <c r="K203" s="248" t="s">
        <v>3729</v>
      </c>
      <c r="L203" s="248">
        <v>22350428</v>
      </c>
      <c r="M203" s="248">
        <v>22350936</v>
      </c>
      <c r="N203" s="248" t="s">
        <v>3445</v>
      </c>
      <c r="O203" s="248" t="s">
        <v>2128</v>
      </c>
      <c r="P203" s="248">
        <v>192</v>
      </c>
      <c r="Q203" s="248">
        <v>0</v>
      </c>
      <c r="R203" s="248">
        <v>0</v>
      </c>
      <c r="S203" s="248">
        <v>0</v>
      </c>
      <c r="T203" s="248">
        <v>102</v>
      </c>
      <c r="U203" s="248">
        <v>55</v>
      </c>
      <c r="V203" s="248">
        <v>35</v>
      </c>
      <c r="W203" s="248">
        <v>13</v>
      </c>
      <c r="X203" s="248">
        <v>0</v>
      </c>
      <c r="Y203" s="248">
        <v>0</v>
      </c>
      <c r="Z203" s="248">
        <v>0</v>
      </c>
      <c r="AA203" s="248">
        <v>5</v>
      </c>
      <c r="AB203" s="248">
        <v>5</v>
      </c>
      <c r="AC203" s="248">
        <v>216</v>
      </c>
      <c r="AD203" s="7">
        <v>0</v>
      </c>
      <c r="AE203" s="7">
        <v>0</v>
      </c>
      <c r="AF203" s="7">
        <v>0</v>
      </c>
      <c r="AG203" s="7">
        <v>101</v>
      </c>
      <c r="AH203" s="7">
        <v>65</v>
      </c>
      <c r="AI203" s="7">
        <v>50</v>
      </c>
      <c r="AJ203" s="7">
        <v>15</v>
      </c>
      <c r="AK203" s="7">
        <v>0</v>
      </c>
      <c r="AL203" s="7">
        <v>0</v>
      </c>
      <c r="AM203" s="7">
        <v>0</v>
      </c>
      <c r="AN203" s="7">
        <v>5</v>
      </c>
      <c r="AO203" s="7">
        <v>5</v>
      </c>
      <c r="AP203" s="7">
        <v>5</v>
      </c>
      <c r="AQ203" s="7">
        <v>236</v>
      </c>
      <c r="AR203" s="7">
        <v>0</v>
      </c>
      <c r="AS203" s="7">
        <v>0</v>
      </c>
      <c r="AT203" s="7">
        <v>0</v>
      </c>
      <c r="AU203" s="7">
        <v>129</v>
      </c>
      <c r="AV203" s="7">
        <v>65</v>
      </c>
      <c r="AW203" s="7">
        <v>14</v>
      </c>
      <c r="AX203" s="7">
        <v>0</v>
      </c>
      <c r="AY203" s="7">
        <v>0</v>
      </c>
      <c r="AZ203" s="7">
        <v>0</v>
      </c>
      <c r="BA203" s="7">
        <v>6</v>
      </c>
      <c r="BB203" s="7">
        <v>5</v>
      </c>
      <c r="BC203" s="510">
        <v>210</v>
      </c>
      <c r="BD203" s="510">
        <v>0</v>
      </c>
      <c r="BE203" s="510">
        <v>0</v>
      </c>
      <c r="BF203" s="510">
        <v>0</v>
      </c>
      <c r="BG203" s="510">
        <v>111</v>
      </c>
      <c r="BH203" s="510">
        <v>73</v>
      </c>
      <c r="BI203" s="510">
        <v>26</v>
      </c>
      <c r="BJ203" s="510">
        <v>16</v>
      </c>
      <c r="BK203" s="510">
        <v>0</v>
      </c>
      <c r="BL203" s="510">
        <v>0</v>
      </c>
      <c r="BM203" s="510">
        <v>0</v>
      </c>
      <c r="BN203" s="510">
        <v>6</v>
      </c>
      <c r="BO203" s="510">
        <v>5</v>
      </c>
      <c r="BP203" s="510">
        <v>5</v>
      </c>
    </row>
    <row r="204" spans="1:68">
      <c r="A204" s="247">
        <v>4156</v>
      </c>
      <c r="B204" s="248" t="s">
        <v>2778</v>
      </c>
      <c r="C204" s="247" t="str">
        <f t="shared" si="3"/>
        <v>C.T.P.</v>
      </c>
      <c r="D204" s="248" t="s">
        <v>1269</v>
      </c>
      <c r="E204" s="501">
        <v>1</v>
      </c>
      <c r="F204" s="248" t="s">
        <v>86</v>
      </c>
      <c r="G204" s="248" t="s">
        <v>86</v>
      </c>
      <c r="H204" s="248" t="s">
        <v>95</v>
      </c>
      <c r="I204" s="248" t="s">
        <v>113</v>
      </c>
      <c r="J204" s="248" t="s">
        <v>3555</v>
      </c>
      <c r="K204" s="248" t="s">
        <v>3728</v>
      </c>
      <c r="L204" s="248">
        <v>22324780</v>
      </c>
      <c r="M204" s="248">
        <v>22324780</v>
      </c>
      <c r="N204" s="248" t="s">
        <v>1066</v>
      </c>
      <c r="O204" s="248" t="s">
        <v>2129</v>
      </c>
      <c r="P204" s="248">
        <v>501</v>
      </c>
      <c r="Q204" s="248">
        <v>0</v>
      </c>
      <c r="R204" s="248">
        <v>0</v>
      </c>
      <c r="S204" s="248">
        <v>0</v>
      </c>
      <c r="T204" s="248">
        <v>170</v>
      </c>
      <c r="U204" s="248">
        <v>178</v>
      </c>
      <c r="V204" s="248">
        <v>153</v>
      </c>
      <c r="W204" s="248">
        <v>18</v>
      </c>
      <c r="X204" s="248">
        <v>0</v>
      </c>
      <c r="Y204" s="248">
        <v>0</v>
      </c>
      <c r="Z204" s="248">
        <v>0</v>
      </c>
      <c r="AA204" s="248">
        <v>6</v>
      </c>
      <c r="AB204" s="248">
        <v>6</v>
      </c>
      <c r="AC204" s="248">
        <v>504</v>
      </c>
      <c r="AD204" s="7">
        <v>0</v>
      </c>
      <c r="AE204" s="7">
        <v>0</v>
      </c>
      <c r="AF204" s="7">
        <v>0</v>
      </c>
      <c r="AG204" s="7">
        <v>160</v>
      </c>
      <c r="AH204" s="7">
        <v>167</v>
      </c>
      <c r="AI204" s="7">
        <v>177</v>
      </c>
      <c r="AJ204" s="7">
        <v>18</v>
      </c>
      <c r="AK204" s="7">
        <v>0</v>
      </c>
      <c r="AL204" s="7">
        <v>0</v>
      </c>
      <c r="AM204" s="7">
        <v>0</v>
      </c>
      <c r="AN204" s="7">
        <v>6</v>
      </c>
      <c r="AO204" s="7">
        <v>6</v>
      </c>
      <c r="AP204" s="7">
        <v>6</v>
      </c>
      <c r="AQ204" s="7">
        <v>503</v>
      </c>
      <c r="AR204" s="7">
        <v>0</v>
      </c>
      <c r="AS204" s="7">
        <v>0</v>
      </c>
      <c r="AT204" s="7">
        <v>0</v>
      </c>
      <c r="AU204" s="7">
        <v>203</v>
      </c>
      <c r="AV204" s="7">
        <v>141</v>
      </c>
      <c r="AW204" s="7">
        <v>19</v>
      </c>
      <c r="AX204" s="7">
        <v>0</v>
      </c>
      <c r="AY204" s="7">
        <v>0</v>
      </c>
      <c r="AZ204" s="7">
        <v>0</v>
      </c>
      <c r="BA204" s="7">
        <v>7</v>
      </c>
      <c r="BB204" s="7">
        <v>6</v>
      </c>
      <c r="BC204" s="510">
        <v>510</v>
      </c>
      <c r="BD204" s="510">
        <v>0</v>
      </c>
      <c r="BE204" s="510">
        <v>0</v>
      </c>
      <c r="BF204" s="510">
        <v>0</v>
      </c>
      <c r="BG204" s="510">
        <v>173</v>
      </c>
      <c r="BH204" s="510">
        <v>198</v>
      </c>
      <c r="BI204" s="510">
        <v>139</v>
      </c>
      <c r="BJ204" s="510">
        <v>19</v>
      </c>
      <c r="BK204" s="510">
        <v>0</v>
      </c>
      <c r="BL204" s="510">
        <v>0</v>
      </c>
      <c r="BM204" s="510">
        <v>0</v>
      </c>
      <c r="BN204" s="510">
        <v>6</v>
      </c>
      <c r="BO204" s="510">
        <v>7</v>
      </c>
      <c r="BP204" s="510">
        <v>6</v>
      </c>
    </row>
    <row r="205" spans="1:68">
      <c r="A205" s="247">
        <v>4157</v>
      </c>
      <c r="B205" s="248" t="s">
        <v>124</v>
      </c>
      <c r="C205" s="247" t="str">
        <f t="shared" si="3"/>
        <v>C.T.P.</v>
      </c>
      <c r="D205" s="248" t="s">
        <v>1322</v>
      </c>
      <c r="E205" s="501">
        <v>1</v>
      </c>
      <c r="F205" s="248" t="s">
        <v>86</v>
      </c>
      <c r="G205" s="248" t="s">
        <v>86</v>
      </c>
      <c r="H205" s="248" t="s">
        <v>125</v>
      </c>
      <c r="I205" s="248" t="s">
        <v>126</v>
      </c>
      <c r="J205" s="248" t="s">
        <v>3555</v>
      </c>
      <c r="K205" s="248" t="s">
        <v>3728</v>
      </c>
      <c r="L205" s="248">
        <v>22271827</v>
      </c>
      <c r="M205" s="248">
        <v>22262040</v>
      </c>
      <c r="N205" s="248" t="s">
        <v>3623</v>
      </c>
      <c r="O205" s="248" t="s">
        <v>3274</v>
      </c>
      <c r="P205" s="248">
        <v>728</v>
      </c>
      <c r="Q205" s="248">
        <v>0</v>
      </c>
      <c r="R205" s="248">
        <v>0</v>
      </c>
      <c r="S205" s="248">
        <v>0</v>
      </c>
      <c r="T205" s="248">
        <v>262</v>
      </c>
      <c r="U205" s="248">
        <v>230</v>
      </c>
      <c r="V205" s="248">
        <v>236</v>
      </c>
      <c r="W205" s="248">
        <v>19</v>
      </c>
      <c r="X205" s="248">
        <v>0</v>
      </c>
      <c r="Y205" s="248">
        <v>0</v>
      </c>
      <c r="Z205" s="248">
        <v>0</v>
      </c>
      <c r="AA205" s="248">
        <v>7</v>
      </c>
      <c r="AB205" s="248">
        <v>6</v>
      </c>
      <c r="AC205" s="248">
        <v>682</v>
      </c>
      <c r="AD205" s="7">
        <v>0</v>
      </c>
      <c r="AE205" s="7">
        <v>0</v>
      </c>
      <c r="AF205" s="7">
        <v>0</v>
      </c>
      <c r="AG205" s="7">
        <v>202</v>
      </c>
      <c r="AH205" s="7">
        <v>252</v>
      </c>
      <c r="AI205" s="7">
        <v>228</v>
      </c>
      <c r="AJ205" s="7">
        <v>19</v>
      </c>
      <c r="AK205" s="7">
        <v>0</v>
      </c>
      <c r="AL205" s="7">
        <v>0</v>
      </c>
      <c r="AM205" s="7">
        <v>0</v>
      </c>
      <c r="AN205" s="7">
        <v>6</v>
      </c>
      <c r="AO205" s="7">
        <v>7</v>
      </c>
      <c r="AP205" s="7">
        <v>6</v>
      </c>
      <c r="AQ205" s="7">
        <v>630</v>
      </c>
      <c r="AR205" s="7">
        <v>0</v>
      </c>
      <c r="AS205" s="7">
        <v>0</v>
      </c>
      <c r="AT205" s="7">
        <v>0</v>
      </c>
      <c r="AU205" s="7">
        <v>201</v>
      </c>
      <c r="AV205" s="7">
        <v>195</v>
      </c>
      <c r="AW205" s="7">
        <v>19</v>
      </c>
      <c r="AX205" s="7">
        <v>0</v>
      </c>
      <c r="AY205" s="7">
        <v>0</v>
      </c>
      <c r="AZ205" s="7">
        <v>0</v>
      </c>
      <c r="BA205" s="7">
        <v>6</v>
      </c>
      <c r="BB205" s="7">
        <v>6</v>
      </c>
      <c r="BC205" s="510">
        <v>620</v>
      </c>
      <c r="BD205" s="510">
        <v>0</v>
      </c>
      <c r="BE205" s="510">
        <v>0</v>
      </c>
      <c r="BF205" s="510">
        <v>0</v>
      </c>
      <c r="BG205" s="510">
        <v>247</v>
      </c>
      <c r="BH205" s="510">
        <v>199</v>
      </c>
      <c r="BI205" s="510">
        <v>174</v>
      </c>
      <c r="BJ205" s="510">
        <v>19</v>
      </c>
      <c r="BK205" s="510">
        <v>0</v>
      </c>
      <c r="BL205" s="510">
        <v>0</v>
      </c>
      <c r="BM205" s="510">
        <v>0</v>
      </c>
      <c r="BN205" s="510">
        <v>7</v>
      </c>
      <c r="BO205" s="510">
        <v>6</v>
      </c>
      <c r="BP205" s="510">
        <v>6</v>
      </c>
    </row>
    <row r="206" spans="1:68">
      <c r="A206" s="247">
        <v>4157</v>
      </c>
      <c r="B206" s="248" t="s">
        <v>2779</v>
      </c>
      <c r="C206" s="247" t="str">
        <f t="shared" si="3"/>
        <v/>
      </c>
      <c r="D206" s="248" t="s">
        <v>1322</v>
      </c>
      <c r="E206" s="501">
        <v>1</v>
      </c>
      <c r="F206" s="248" t="s">
        <v>86</v>
      </c>
      <c r="G206" s="248" t="s">
        <v>86</v>
      </c>
      <c r="H206" s="248" t="s">
        <v>125</v>
      </c>
      <c r="I206" s="248" t="s">
        <v>126</v>
      </c>
      <c r="J206" s="248" t="s">
        <v>3555</v>
      </c>
      <c r="K206" s="248" t="s">
        <v>3729</v>
      </c>
      <c r="L206" s="248">
        <v>22271827</v>
      </c>
      <c r="M206" s="248">
        <v>22262040</v>
      </c>
      <c r="N206" s="248" t="s">
        <v>3623</v>
      </c>
      <c r="O206" s="248" t="s">
        <v>3274</v>
      </c>
      <c r="P206" s="248">
        <v>214</v>
      </c>
      <c r="Q206" s="248">
        <v>0</v>
      </c>
      <c r="R206" s="248">
        <v>0</v>
      </c>
      <c r="S206" s="248">
        <v>0</v>
      </c>
      <c r="T206" s="248">
        <v>100</v>
      </c>
      <c r="U206" s="248">
        <v>56</v>
      </c>
      <c r="V206" s="248">
        <v>58</v>
      </c>
      <c r="W206" s="248">
        <v>14</v>
      </c>
      <c r="X206" s="248">
        <v>0</v>
      </c>
      <c r="Y206" s="248">
        <v>0</v>
      </c>
      <c r="Z206" s="248">
        <v>0</v>
      </c>
      <c r="AA206" s="248">
        <v>5</v>
      </c>
      <c r="AB206" s="248">
        <v>4</v>
      </c>
      <c r="AC206" s="248">
        <v>266</v>
      </c>
      <c r="AD206" s="7">
        <v>0</v>
      </c>
      <c r="AE206" s="7">
        <v>0</v>
      </c>
      <c r="AF206" s="7">
        <v>0</v>
      </c>
      <c r="AG206" s="7">
        <v>132</v>
      </c>
      <c r="AH206" s="7">
        <v>75</v>
      </c>
      <c r="AI206" s="7">
        <v>59</v>
      </c>
      <c r="AJ206" s="7">
        <v>15</v>
      </c>
      <c r="AK206" s="7">
        <v>0</v>
      </c>
      <c r="AL206" s="7">
        <v>0</v>
      </c>
      <c r="AM206" s="7">
        <v>0</v>
      </c>
      <c r="AN206" s="7">
        <v>6</v>
      </c>
      <c r="AO206" s="7">
        <v>5</v>
      </c>
      <c r="AP206" s="7">
        <v>4</v>
      </c>
      <c r="AQ206" s="7">
        <v>259</v>
      </c>
      <c r="AR206" s="7">
        <v>0</v>
      </c>
      <c r="AS206" s="7">
        <v>0</v>
      </c>
      <c r="AT206" s="7">
        <v>0</v>
      </c>
      <c r="AU206" s="7">
        <v>109</v>
      </c>
      <c r="AV206" s="7">
        <v>89</v>
      </c>
      <c r="AW206" s="7">
        <v>16</v>
      </c>
      <c r="AX206" s="7">
        <v>0</v>
      </c>
      <c r="AY206" s="7">
        <v>0</v>
      </c>
      <c r="AZ206" s="7">
        <v>0</v>
      </c>
      <c r="BA206" s="7">
        <v>5</v>
      </c>
      <c r="BB206" s="7">
        <v>6</v>
      </c>
      <c r="BC206" s="510">
        <v>281</v>
      </c>
      <c r="BD206" s="510">
        <v>0</v>
      </c>
      <c r="BE206" s="510">
        <v>0</v>
      </c>
      <c r="BF206" s="510">
        <v>0</v>
      </c>
      <c r="BG206" s="510">
        <v>128</v>
      </c>
      <c r="BH206" s="510">
        <v>75</v>
      </c>
      <c r="BI206" s="510">
        <v>78</v>
      </c>
      <c r="BJ206" s="510">
        <v>17</v>
      </c>
      <c r="BK206" s="510">
        <v>0</v>
      </c>
      <c r="BL206" s="510">
        <v>0</v>
      </c>
      <c r="BM206" s="510">
        <v>0</v>
      </c>
      <c r="BN206" s="510">
        <v>6</v>
      </c>
      <c r="BO206" s="510">
        <v>5</v>
      </c>
      <c r="BP206" s="510">
        <v>6</v>
      </c>
    </row>
    <row r="207" spans="1:68">
      <c r="A207" s="247">
        <v>4158</v>
      </c>
      <c r="B207" s="248" t="s">
        <v>462</v>
      </c>
      <c r="C207" s="247" t="str">
        <f t="shared" si="3"/>
        <v>C.T.P.</v>
      </c>
      <c r="D207" s="248" t="s">
        <v>127</v>
      </c>
      <c r="E207" s="501">
        <v>1</v>
      </c>
      <c r="F207" s="248" t="s">
        <v>86</v>
      </c>
      <c r="G207" s="248" t="s">
        <v>127</v>
      </c>
      <c r="H207" s="248" t="s">
        <v>463</v>
      </c>
      <c r="I207" s="248" t="s">
        <v>464</v>
      </c>
      <c r="J207" s="248" t="s">
        <v>3555</v>
      </c>
      <c r="K207" s="248" t="s">
        <v>3728</v>
      </c>
      <c r="L207" s="248">
        <v>22505502</v>
      </c>
      <c r="M207" s="248">
        <v>22505502</v>
      </c>
      <c r="N207" s="248" t="s">
        <v>1067</v>
      </c>
      <c r="O207" s="248" t="s">
        <v>3275</v>
      </c>
      <c r="P207" s="248">
        <v>1103</v>
      </c>
      <c r="Q207" s="248">
        <v>174</v>
      </c>
      <c r="R207" s="248">
        <v>214</v>
      </c>
      <c r="S207" s="248">
        <v>207</v>
      </c>
      <c r="T207" s="248">
        <v>202</v>
      </c>
      <c r="U207" s="248">
        <v>160</v>
      </c>
      <c r="V207" s="248">
        <v>146</v>
      </c>
      <c r="W207" s="248">
        <v>34</v>
      </c>
      <c r="X207" s="248">
        <v>5</v>
      </c>
      <c r="Y207" s="248">
        <v>7</v>
      </c>
      <c r="Z207" s="248">
        <v>7</v>
      </c>
      <c r="AA207" s="248">
        <v>6</v>
      </c>
      <c r="AB207" s="248">
        <v>5</v>
      </c>
      <c r="AC207" s="248">
        <v>1109</v>
      </c>
      <c r="AD207" s="7">
        <v>173</v>
      </c>
      <c r="AE207" s="7">
        <v>179</v>
      </c>
      <c r="AF207" s="7">
        <v>213</v>
      </c>
      <c r="AG207" s="7">
        <v>197</v>
      </c>
      <c r="AH207" s="7">
        <v>189</v>
      </c>
      <c r="AI207" s="7">
        <v>158</v>
      </c>
      <c r="AJ207" s="7">
        <v>35</v>
      </c>
      <c r="AK207" s="7">
        <v>6</v>
      </c>
      <c r="AL207" s="7">
        <v>6</v>
      </c>
      <c r="AM207" s="7">
        <v>7</v>
      </c>
      <c r="AN207" s="7">
        <v>6</v>
      </c>
      <c r="AO207" s="7">
        <v>6</v>
      </c>
      <c r="AP207" s="7">
        <v>4</v>
      </c>
      <c r="AQ207" s="7">
        <v>1115</v>
      </c>
      <c r="AR207" s="7">
        <v>208</v>
      </c>
      <c r="AS207" s="7">
        <v>170</v>
      </c>
      <c r="AT207" s="7">
        <v>179</v>
      </c>
      <c r="AU207" s="7">
        <v>200</v>
      </c>
      <c r="AV207" s="7">
        <v>183</v>
      </c>
      <c r="AW207" s="7">
        <v>36</v>
      </c>
      <c r="AX207" s="7">
        <v>7</v>
      </c>
      <c r="AY207" s="7">
        <v>6</v>
      </c>
      <c r="AZ207" s="7">
        <v>6</v>
      </c>
      <c r="BA207" s="7">
        <v>6</v>
      </c>
      <c r="BB207" s="7">
        <v>6</v>
      </c>
      <c r="BC207" s="510">
        <v>1048</v>
      </c>
      <c r="BD207" s="510">
        <v>181</v>
      </c>
      <c r="BE207" s="510">
        <v>193</v>
      </c>
      <c r="BF207" s="510">
        <v>172</v>
      </c>
      <c r="BG207" s="510">
        <v>159</v>
      </c>
      <c r="BH207" s="510">
        <v>169</v>
      </c>
      <c r="BI207" s="510">
        <v>174</v>
      </c>
      <c r="BJ207" s="510">
        <v>35</v>
      </c>
      <c r="BK207" s="510">
        <v>6</v>
      </c>
      <c r="BL207" s="510">
        <v>7</v>
      </c>
      <c r="BM207" s="510">
        <v>6</v>
      </c>
      <c r="BN207" s="510">
        <v>5</v>
      </c>
      <c r="BO207" s="510">
        <v>5</v>
      </c>
      <c r="BP207" s="510">
        <v>6</v>
      </c>
    </row>
    <row r="208" spans="1:68">
      <c r="A208" s="247">
        <v>4159</v>
      </c>
      <c r="B208" s="248" t="s">
        <v>1520</v>
      </c>
      <c r="C208" s="247" t="str">
        <f t="shared" si="3"/>
        <v>C.T.P.</v>
      </c>
      <c r="D208" s="248" t="s">
        <v>127</v>
      </c>
      <c r="E208" s="501">
        <v>7</v>
      </c>
      <c r="F208" s="248" t="s">
        <v>86</v>
      </c>
      <c r="G208" s="248" t="s">
        <v>127</v>
      </c>
      <c r="H208" s="248" t="s">
        <v>127</v>
      </c>
      <c r="I208" s="248" t="s">
        <v>127</v>
      </c>
      <c r="J208" s="248" t="s">
        <v>3555</v>
      </c>
      <c r="K208" s="248" t="s">
        <v>3728</v>
      </c>
      <c r="L208" s="248">
        <v>22592253</v>
      </c>
      <c r="M208" s="248">
        <v>22592253</v>
      </c>
      <c r="N208" s="248" t="s">
        <v>1126</v>
      </c>
      <c r="O208" s="248" t="s">
        <v>2130</v>
      </c>
      <c r="P208" s="248">
        <v>1022</v>
      </c>
      <c r="Q208" s="248">
        <v>0</v>
      </c>
      <c r="R208" s="248">
        <v>0</v>
      </c>
      <c r="S208" s="248">
        <v>0</v>
      </c>
      <c r="T208" s="248">
        <v>391</v>
      </c>
      <c r="U208" s="248">
        <v>317</v>
      </c>
      <c r="V208" s="248">
        <v>314</v>
      </c>
      <c r="W208" s="248">
        <v>31</v>
      </c>
      <c r="X208" s="248">
        <v>0</v>
      </c>
      <c r="Y208" s="248">
        <v>0</v>
      </c>
      <c r="Z208" s="248">
        <v>0</v>
      </c>
      <c r="AA208" s="248">
        <v>12</v>
      </c>
      <c r="AB208" s="248">
        <v>9</v>
      </c>
      <c r="AC208" s="248">
        <v>1049</v>
      </c>
      <c r="AD208" s="7">
        <v>0</v>
      </c>
      <c r="AE208" s="7">
        <v>0</v>
      </c>
      <c r="AF208" s="7">
        <v>0</v>
      </c>
      <c r="AG208" s="7">
        <v>356</v>
      </c>
      <c r="AH208" s="7">
        <v>377</v>
      </c>
      <c r="AI208" s="7">
        <v>316</v>
      </c>
      <c r="AJ208" s="7">
        <v>32</v>
      </c>
      <c r="AK208" s="7">
        <v>0</v>
      </c>
      <c r="AL208" s="7">
        <v>0</v>
      </c>
      <c r="AM208" s="7">
        <v>0</v>
      </c>
      <c r="AN208" s="7">
        <v>11</v>
      </c>
      <c r="AO208" s="7">
        <v>12</v>
      </c>
      <c r="AP208" s="7">
        <v>9</v>
      </c>
      <c r="AQ208" s="7">
        <v>1017</v>
      </c>
      <c r="AR208" s="7">
        <v>0</v>
      </c>
      <c r="AS208" s="7">
        <v>0</v>
      </c>
      <c r="AT208" s="7">
        <v>0</v>
      </c>
      <c r="AU208" s="7">
        <v>307</v>
      </c>
      <c r="AV208" s="7">
        <v>346</v>
      </c>
      <c r="AW208" s="7">
        <v>33</v>
      </c>
      <c r="AX208" s="7">
        <v>0</v>
      </c>
      <c r="AY208" s="7">
        <v>0</v>
      </c>
      <c r="AZ208" s="7">
        <v>0</v>
      </c>
      <c r="BA208" s="7">
        <v>10</v>
      </c>
      <c r="BB208" s="7">
        <v>11</v>
      </c>
      <c r="BC208" s="510">
        <v>990</v>
      </c>
      <c r="BD208" s="510">
        <v>0</v>
      </c>
      <c r="BE208" s="510">
        <v>0</v>
      </c>
      <c r="BF208" s="510">
        <v>0</v>
      </c>
      <c r="BG208" s="510">
        <v>359</v>
      </c>
      <c r="BH208" s="510">
        <v>287</v>
      </c>
      <c r="BI208" s="510">
        <v>344</v>
      </c>
      <c r="BJ208" s="510">
        <v>32</v>
      </c>
      <c r="BK208" s="510">
        <v>0</v>
      </c>
      <c r="BL208" s="510">
        <v>0</v>
      </c>
      <c r="BM208" s="510">
        <v>0</v>
      </c>
      <c r="BN208" s="510">
        <v>11</v>
      </c>
      <c r="BO208" s="510">
        <v>10</v>
      </c>
      <c r="BP208" s="510">
        <v>11</v>
      </c>
    </row>
    <row r="209" spans="1:68">
      <c r="A209" s="247">
        <v>4160</v>
      </c>
      <c r="B209" s="248" t="s">
        <v>134</v>
      </c>
      <c r="C209" s="247" t="str">
        <f t="shared" si="3"/>
        <v>C.T.P.</v>
      </c>
      <c r="D209" s="248" t="s">
        <v>127</v>
      </c>
      <c r="E209" s="501">
        <v>4</v>
      </c>
      <c r="F209" s="248" t="s">
        <v>86</v>
      </c>
      <c r="G209" s="248" t="s">
        <v>127</v>
      </c>
      <c r="H209" s="248" t="s">
        <v>135</v>
      </c>
      <c r="I209" s="248" t="s">
        <v>136</v>
      </c>
      <c r="J209" s="248" t="s">
        <v>3555</v>
      </c>
      <c r="K209" s="248" t="s">
        <v>3728</v>
      </c>
      <c r="L209" s="248">
        <v>25441394</v>
      </c>
      <c r="M209" s="248">
        <v>25441394</v>
      </c>
      <c r="N209" s="248" t="s">
        <v>1710</v>
      </c>
      <c r="O209" s="248" t="s">
        <v>2131</v>
      </c>
      <c r="P209" s="248">
        <v>939</v>
      </c>
      <c r="Q209" s="248">
        <v>194</v>
      </c>
      <c r="R209" s="248">
        <v>158</v>
      </c>
      <c r="S209" s="248">
        <v>156</v>
      </c>
      <c r="T209" s="248">
        <v>189</v>
      </c>
      <c r="U209" s="248">
        <v>121</v>
      </c>
      <c r="V209" s="248">
        <v>121</v>
      </c>
      <c r="W209" s="248">
        <v>31</v>
      </c>
      <c r="X209" s="248">
        <v>6</v>
      </c>
      <c r="Y209" s="248">
        <v>5</v>
      </c>
      <c r="Z209" s="248">
        <v>5</v>
      </c>
      <c r="AA209" s="248">
        <v>6</v>
      </c>
      <c r="AB209" s="248">
        <v>4</v>
      </c>
      <c r="AC209" s="248">
        <v>947</v>
      </c>
      <c r="AD209" s="7">
        <v>163</v>
      </c>
      <c r="AE209" s="7">
        <v>177</v>
      </c>
      <c r="AF209" s="7">
        <v>153</v>
      </c>
      <c r="AG209" s="7">
        <v>154</v>
      </c>
      <c r="AH209" s="7">
        <v>171</v>
      </c>
      <c r="AI209" s="7">
        <v>129</v>
      </c>
      <c r="AJ209" s="7">
        <v>34</v>
      </c>
      <c r="AK209" s="7">
        <v>5</v>
      </c>
      <c r="AL209" s="7">
        <v>6</v>
      </c>
      <c r="AM209" s="7">
        <v>5</v>
      </c>
      <c r="AN209" s="7">
        <v>6</v>
      </c>
      <c r="AO209" s="7">
        <v>6</v>
      </c>
      <c r="AP209" s="7">
        <v>6</v>
      </c>
      <c r="AQ209" s="7">
        <v>894</v>
      </c>
      <c r="AR209" s="7">
        <v>132</v>
      </c>
      <c r="AS209" s="7">
        <v>152</v>
      </c>
      <c r="AT209" s="7">
        <v>166</v>
      </c>
      <c r="AU209" s="7">
        <v>151</v>
      </c>
      <c r="AV209" s="7">
        <v>139</v>
      </c>
      <c r="AW209" s="7">
        <v>30</v>
      </c>
      <c r="AX209" s="7">
        <v>4</v>
      </c>
      <c r="AY209" s="7">
        <v>5</v>
      </c>
      <c r="AZ209" s="7">
        <v>6</v>
      </c>
      <c r="BA209" s="7">
        <v>5</v>
      </c>
      <c r="BB209" s="7">
        <v>5</v>
      </c>
      <c r="BC209" s="510">
        <v>887</v>
      </c>
      <c r="BD209" s="510">
        <v>154</v>
      </c>
      <c r="BE209" s="510">
        <v>138</v>
      </c>
      <c r="BF209" s="510">
        <v>144</v>
      </c>
      <c r="BG209" s="510">
        <v>172</v>
      </c>
      <c r="BH209" s="510">
        <v>147</v>
      </c>
      <c r="BI209" s="510">
        <v>132</v>
      </c>
      <c r="BJ209" s="510">
        <v>29</v>
      </c>
      <c r="BK209" s="510">
        <v>5</v>
      </c>
      <c r="BL209" s="510">
        <v>4</v>
      </c>
      <c r="BM209" s="510">
        <v>5</v>
      </c>
      <c r="BN209" s="510">
        <v>5</v>
      </c>
      <c r="BO209" s="510">
        <v>5</v>
      </c>
      <c r="BP209" s="510">
        <v>5</v>
      </c>
    </row>
    <row r="210" spans="1:68">
      <c r="A210" s="247">
        <v>4160</v>
      </c>
      <c r="B210" s="248" t="s">
        <v>2780</v>
      </c>
      <c r="C210" s="247" t="str">
        <f t="shared" si="3"/>
        <v/>
      </c>
      <c r="D210" s="248" t="s">
        <v>127</v>
      </c>
      <c r="E210" s="501">
        <v>4</v>
      </c>
      <c r="F210" s="248" t="s">
        <v>86</v>
      </c>
      <c r="G210" s="248" t="s">
        <v>127</v>
      </c>
      <c r="H210" s="248" t="s">
        <v>135</v>
      </c>
      <c r="I210" s="248" t="s">
        <v>136</v>
      </c>
      <c r="J210" s="248" t="s">
        <v>3555</v>
      </c>
      <c r="K210" s="248" t="s">
        <v>3729</v>
      </c>
      <c r="L210" s="248">
        <v>25441394</v>
      </c>
      <c r="M210" s="248">
        <v>25441394</v>
      </c>
      <c r="N210" s="248" t="s">
        <v>1710</v>
      </c>
      <c r="O210" s="248" t="s">
        <v>2131</v>
      </c>
      <c r="P210" s="248">
        <v>246</v>
      </c>
      <c r="Q210" s="248">
        <v>0</v>
      </c>
      <c r="R210" s="248">
        <v>0</v>
      </c>
      <c r="S210" s="248">
        <v>0</v>
      </c>
      <c r="T210" s="248">
        <v>113</v>
      </c>
      <c r="U210" s="248">
        <v>73</v>
      </c>
      <c r="V210" s="248">
        <v>60</v>
      </c>
      <c r="W210" s="248">
        <v>16</v>
      </c>
      <c r="X210" s="248">
        <v>0</v>
      </c>
      <c r="Y210" s="248">
        <v>0</v>
      </c>
      <c r="Z210" s="248">
        <v>0</v>
      </c>
      <c r="AA210" s="248">
        <v>5</v>
      </c>
      <c r="AB210" s="248">
        <v>6</v>
      </c>
      <c r="AC210" s="248">
        <v>242</v>
      </c>
      <c r="AD210" s="7">
        <v>0</v>
      </c>
      <c r="AE210" s="7">
        <v>0</v>
      </c>
      <c r="AF210" s="7">
        <v>0</v>
      </c>
      <c r="AG210" s="7">
        <v>99</v>
      </c>
      <c r="AH210" s="7">
        <v>74</v>
      </c>
      <c r="AI210" s="7">
        <v>69</v>
      </c>
      <c r="AJ210" s="7">
        <v>15</v>
      </c>
      <c r="AK210" s="7">
        <v>0</v>
      </c>
      <c r="AL210" s="7">
        <v>0</v>
      </c>
      <c r="AM210" s="7">
        <v>0</v>
      </c>
      <c r="AN210" s="7">
        <v>5</v>
      </c>
      <c r="AO210" s="7">
        <v>5</v>
      </c>
      <c r="AP210" s="7">
        <v>5</v>
      </c>
      <c r="AQ210" s="7">
        <v>227</v>
      </c>
      <c r="AR210" s="7">
        <v>0</v>
      </c>
      <c r="AS210" s="7">
        <v>0</v>
      </c>
      <c r="AT210" s="7">
        <v>0</v>
      </c>
      <c r="AU210" s="7">
        <v>110</v>
      </c>
      <c r="AV210" s="7">
        <v>61</v>
      </c>
      <c r="AW210" s="7">
        <v>16</v>
      </c>
      <c r="AX210" s="7">
        <v>0</v>
      </c>
      <c r="AY210" s="7">
        <v>0</v>
      </c>
      <c r="AZ210" s="7">
        <v>0</v>
      </c>
      <c r="BA210" s="7">
        <v>6</v>
      </c>
      <c r="BB210" s="7">
        <v>5</v>
      </c>
      <c r="BC210" s="510">
        <v>254</v>
      </c>
      <c r="BD210" s="510">
        <v>0</v>
      </c>
      <c r="BE210" s="510">
        <v>0</v>
      </c>
      <c r="BF210" s="510">
        <v>0</v>
      </c>
      <c r="BG210" s="510">
        <v>114</v>
      </c>
      <c r="BH210" s="510">
        <v>80</v>
      </c>
      <c r="BI210" s="510">
        <v>60</v>
      </c>
      <c r="BJ210" s="510">
        <v>17</v>
      </c>
      <c r="BK210" s="510">
        <v>0</v>
      </c>
      <c r="BL210" s="510">
        <v>0</v>
      </c>
      <c r="BM210" s="510">
        <v>0</v>
      </c>
      <c r="BN210" s="510">
        <v>6</v>
      </c>
      <c r="BO210" s="510">
        <v>6</v>
      </c>
      <c r="BP210" s="510">
        <v>5</v>
      </c>
    </row>
    <row r="211" spans="1:68">
      <c r="A211" s="247">
        <v>4161</v>
      </c>
      <c r="B211" s="248" t="s">
        <v>293</v>
      </c>
      <c r="C211" s="247" t="str">
        <f t="shared" si="3"/>
        <v>C.T.P.</v>
      </c>
      <c r="D211" s="248" t="s">
        <v>127</v>
      </c>
      <c r="E211" s="501">
        <v>4</v>
      </c>
      <c r="F211" s="248" t="s">
        <v>182</v>
      </c>
      <c r="G211" s="248" t="s">
        <v>182</v>
      </c>
      <c r="H211" s="248" t="s">
        <v>294</v>
      </c>
      <c r="I211" s="248" t="s">
        <v>295</v>
      </c>
      <c r="J211" s="248" t="s">
        <v>3555</v>
      </c>
      <c r="K211" s="248" t="s">
        <v>3728</v>
      </c>
      <c r="L211" s="248">
        <v>25480733</v>
      </c>
      <c r="M211" s="248">
        <v>25489813</v>
      </c>
      <c r="N211" s="248" t="s">
        <v>1677</v>
      </c>
      <c r="O211" s="248" t="s">
        <v>2132</v>
      </c>
      <c r="P211" s="248">
        <v>808</v>
      </c>
      <c r="Q211" s="248">
        <v>151</v>
      </c>
      <c r="R211" s="248">
        <v>151</v>
      </c>
      <c r="S211" s="248">
        <v>157</v>
      </c>
      <c r="T211" s="248">
        <v>135</v>
      </c>
      <c r="U211" s="248">
        <v>109</v>
      </c>
      <c r="V211" s="248">
        <v>105</v>
      </c>
      <c r="W211" s="248">
        <v>29</v>
      </c>
      <c r="X211" s="248">
        <v>5</v>
      </c>
      <c r="Y211" s="248">
        <v>6</v>
      </c>
      <c r="Z211" s="248">
        <v>5</v>
      </c>
      <c r="AA211" s="248">
        <v>5</v>
      </c>
      <c r="AB211" s="248">
        <v>4</v>
      </c>
      <c r="AC211" s="248">
        <v>835</v>
      </c>
      <c r="AD211" s="7">
        <v>133</v>
      </c>
      <c r="AE211" s="7">
        <v>148</v>
      </c>
      <c r="AF211" s="7">
        <v>154</v>
      </c>
      <c r="AG211" s="7">
        <v>159</v>
      </c>
      <c r="AH211" s="7">
        <v>133</v>
      </c>
      <c r="AI211" s="7">
        <v>108</v>
      </c>
      <c r="AJ211" s="7">
        <v>29</v>
      </c>
      <c r="AK211" s="7">
        <v>5</v>
      </c>
      <c r="AL211" s="7">
        <v>5</v>
      </c>
      <c r="AM211" s="7">
        <v>5</v>
      </c>
      <c r="AN211" s="7">
        <v>5</v>
      </c>
      <c r="AO211" s="7">
        <v>5</v>
      </c>
      <c r="AP211" s="7">
        <v>4</v>
      </c>
      <c r="AQ211" s="7">
        <v>872</v>
      </c>
      <c r="AR211" s="7">
        <v>154</v>
      </c>
      <c r="AS211" s="7">
        <v>137</v>
      </c>
      <c r="AT211" s="7">
        <v>154</v>
      </c>
      <c r="AU211" s="7">
        <v>150</v>
      </c>
      <c r="AV211" s="7">
        <v>150</v>
      </c>
      <c r="AW211" s="7">
        <v>29</v>
      </c>
      <c r="AX211" s="7">
        <v>5</v>
      </c>
      <c r="AY211" s="7">
        <v>5</v>
      </c>
      <c r="AZ211" s="7">
        <v>5</v>
      </c>
      <c r="BA211" s="7">
        <v>5</v>
      </c>
      <c r="BB211" s="7">
        <v>5</v>
      </c>
      <c r="BC211" s="510">
        <v>845</v>
      </c>
      <c r="BD211" s="510">
        <v>126</v>
      </c>
      <c r="BE211" s="510">
        <v>160</v>
      </c>
      <c r="BF211" s="510">
        <v>128</v>
      </c>
      <c r="BG211" s="510">
        <v>169</v>
      </c>
      <c r="BH211" s="510">
        <v>121</v>
      </c>
      <c r="BI211" s="510">
        <v>141</v>
      </c>
      <c r="BJ211" s="510">
        <v>29</v>
      </c>
      <c r="BK211" s="510">
        <v>5</v>
      </c>
      <c r="BL211" s="510">
        <v>5</v>
      </c>
      <c r="BM211" s="510">
        <v>4</v>
      </c>
      <c r="BN211" s="510">
        <v>5</v>
      </c>
      <c r="BO211" s="510">
        <v>5</v>
      </c>
      <c r="BP211" s="510">
        <v>5</v>
      </c>
    </row>
    <row r="212" spans="1:68">
      <c r="A212" s="247">
        <v>4161</v>
      </c>
      <c r="B212" s="248" t="s">
        <v>2781</v>
      </c>
      <c r="C212" s="247" t="str">
        <f t="shared" si="3"/>
        <v/>
      </c>
      <c r="D212" s="248" t="s">
        <v>127</v>
      </c>
      <c r="E212" s="501">
        <v>4</v>
      </c>
      <c r="F212" s="248" t="s">
        <v>182</v>
      </c>
      <c r="G212" s="248" t="s">
        <v>182</v>
      </c>
      <c r="H212" s="248" t="s">
        <v>294</v>
      </c>
      <c r="I212" s="248" t="s">
        <v>2133</v>
      </c>
      <c r="J212" s="248" t="s">
        <v>3555</v>
      </c>
      <c r="K212" s="248" t="s">
        <v>3729</v>
      </c>
      <c r="L212" s="248">
        <v>25480733</v>
      </c>
      <c r="M212" s="248">
        <v>25489813</v>
      </c>
      <c r="N212" s="248" t="s">
        <v>1677</v>
      </c>
      <c r="O212" s="248" t="s">
        <v>3276</v>
      </c>
      <c r="P212" s="248">
        <v>130</v>
      </c>
      <c r="Q212" s="248">
        <v>0</v>
      </c>
      <c r="R212" s="248">
        <v>0</v>
      </c>
      <c r="S212" s="248">
        <v>0</v>
      </c>
      <c r="T212" s="248">
        <v>60</v>
      </c>
      <c r="U212" s="248">
        <v>43</v>
      </c>
      <c r="V212" s="248">
        <v>27</v>
      </c>
      <c r="W212" s="248">
        <v>9</v>
      </c>
      <c r="X212" s="248">
        <v>0</v>
      </c>
      <c r="Y212" s="248">
        <v>0</v>
      </c>
      <c r="Z212" s="248">
        <v>0</v>
      </c>
      <c r="AA212" s="248">
        <v>3</v>
      </c>
      <c r="AB212" s="248">
        <v>3</v>
      </c>
      <c r="AC212" s="248">
        <v>146</v>
      </c>
      <c r="AD212" s="7">
        <v>0</v>
      </c>
      <c r="AE212" s="7">
        <v>0</v>
      </c>
      <c r="AF212" s="7">
        <v>0</v>
      </c>
      <c r="AG212" s="7">
        <v>62</v>
      </c>
      <c r="AH212" s="7">
        <v>48</v>
      </c>
      <c r="AI212" s="7">
        <v>36</v>
      </c>
      <c r="AJ212" s="7">
        <v>9</v>
      </c>
      <c r="AK212" s="7">
        <v>0</v>
      </c>
      <c r="AL212" s="7">
        <v>0</v>
      </c>
      <c r="AM212" s="7">
        <v>0</v>
      </c>
      <c r="AN212" s="7">
        <v>3</v>
      </c>
      <c r="AO212" s="7">
        <v>3</v>
      </c>
      <c r="AP212" s="7">
        <v>3</v>
      </c>
      <c r="AQ212" s="7">
        <v>117</v>
      </c>
      <c r="AR212" s="7">
        <v>0</v>
      </c>
      <c r="AS212" s="7">
        <v>0</v>
      </c>
      <c r="AT212" s="7">
        <v>0</v>
      </c>
      <c r="AU212" s="7">
        <v>53</v>
      </c>
      <c r="AV212" s="7">
        <v>28</v>
      </c>
      <c r="AW212" s="7">
        <v>9</v>
      </c>
      <c r="AX212" s="7">
        <v>0</v>
      </c>
      <c r="AY212" s="7">
        <v>0</v>
      </c>
      <c r="AZ212" s="7">
        <v>0</v>
      </c>
      <c r="BA212" s="7">
        <v>3</v>
      </c>
      <c r="BB212" s="7">
        <v>3</v>
      </c>
      <c r="BC212" s="510">
        <v>122</v>
      </c>
      <c r="BD212" s="510">
        <v>0</v>
      </c>
      <c r="BE212" s="510">
        <v>0</v>
      </c>
      <c r="BF212" s="510">
        <v>0</v>
      </c>
      <c r="BG212" s="510">
        <v>68</v>
      </c>
      <c r="BH212" s="510">
        <v>34</v>
      </c>
      <c r="BI212" s="510">
        <v>20</v>
      </c>
      <c r="BJ212" s="510">
        <v>9</v>
      </c>
      <c r="BK212" s="510">
        <v>0</v>
      </c>
      <c r="BL212" s="510">
        <v>0</v>
      </c>
      <c r="BM212" s="510">
        <v>0</v>
      </c>
      <c r="BN212" s="510">
        <v>3</v>
      </c>
      <c r="BO212" s="510">
        <v>3</v>
      </c>
      <c r="BP212" s="510">
        <v>3</v>
      </c>
    </row>
    <row r="213" spans="1:68">
      <c r="A213" s="247">
        <v>4162</v>
      </c>
      <c r="B213" s="248" t="s">
        <v>1877</v>
      </c>
      <c r="C213" s="247" t="str">
        <f t="shared" si="3"/>
        <v>C.T.P.</v>
      </c>
      <c r="D213" s="248" t="s">
        <v>127</v>
      </c>
      <c r="E213" s="501">
        <v>5</v>
      </c>
      <c r="F213" s="248" t="s">
        <v>86</v>
      </c>
      <c r="G213" s="248" t="s">
        <v>172</v>
      </c>
      <c r="H213" s="248" t="s">
        <v>173</v>
      </c>
      <c r="I213" s="248" t="s">
        <v>173</v>
      </c>
      <c r="J213" s="248" t="s">
        <v>3555</v>
      </c>
      <c r="K213" s="248" t="s">
        <v>3728</v>
      </c>
      <c r="L213" s="248">
        <v>24100840</v>
      </c>
      <c r="M213" s="248"/>
      <c r="N213" s="248" t="s">
        <v>1711</v>
      </c>
      <c r="O213" s="248" t="s">
        <v>2134</v>
      </c>
      <c r="P213" s="248">
        <v>1118</v>
      </c>
      <c r="Q213" s="248">
        <v>180</v>
      </c>
      <c r="R213" s="248">
        <v>178</v>
      </c>
      <c r="S213" s="248">
        <v>203</v>
      </c>
      <c r="T213" s="248">
        <v>210</v>
      </c>
      <c r="U213" s="248">
        <v>172</v>
      </c>
      <c r="V213" s="248">
        <v>175</v>
      </c>
      <c r="W213" s="248">
        <v>40</v>
      </c>
      <c r="X213" s="248">
        <v>7</v>
      </c>
      <c r="Y213" s="248">
        <v>7</v>
      </c>
      <c r="Z213" s="248">
        <v>7</v>
      </c>
      <c r="AA213" s="248">
        <v>7</v>
      </c>
      <c r="AB213" s="248">
        <v>6</v>
      </c>
      <c r="AC213" s="248">
        <v>1166</v>
      </c>
      <c r="AD213" s="7">
        <v>220</v>
      </c>
      <c r="AE213" s="7">
        <v>177</v>
      </c>
      <c r="AF213" s="7">
        <v>178</v>
      </c>
      <c r="AG213" s="7">
        <v>222</v>
      </c>
      <c r="AH213" s="7">
        <v>197</v>
      </c>
      <c r="AI213" s="7">
        <v>172</v>
      </c>
      <c r="AJ213" s="7">
        <v>38</v>
      </c>
      <c r="AK213" s="7">
        <v>8</v>
      </c>
      <c r="AL213" s="7">
        <v>6</v>
      </c>
      <c r="AM213" s="7">
        <v>6</v>
      </c>
      <c r="AN213" s="7">
        <v>6</v>
      </c>
      <c r="AO213" s="7">
        <v>6</v>
      </c>
      <c r="AP213" s="7">
        <v>6</v>
      </c>
      <c r="AQ213" s="7">
        <v>1210</v>
      </c>
      <c r="AR213" s="7">
        <v>239</v>
      </c>
      <c r="AS213" s="7">
        <v>213</v>
      </c>
      <c r="AT213" s="7">
        <v>186</v>
      </c>
      <c r="AU213" s="7">
        <v>189</v>
      </c>
      <c r="AV213" s="7">
        <v>199</v>
      </c>
      <c r="AW213" s="7">
        <v>39</v>
      </c>
      <c r="AX213" s="7">
        <v>8</v>
      </c>
      <c r="AY213" s="7">
        <v>7</v>
      </c>
      <c r="AZ213" s="7">
        <v>6</v>
      </c>
      <c r="BA213" s="7">
        <v>6</v>
      </c>
      <c r="BB213" s="7">
        <v>6</v>
      </c>
      <c r="BC213" s="510">
        <v>1139</v>
      </c>
      <c r="BD213" s="510">
        <v>212</v>
      </c>
      <c r="BE213" s="510">
        <v>220</v>
      </c>
      <c r="BF213" s="510">
        <v>195</v>
      </c>
      <c r="BG213" s="510">
        <v>190</v>
      </c>
      <c r="BH213" s="510">
        <v>140</v>
      </c>
      <c r="BI213" s="510">
        <v>182</v>
      </c>
      <c r="BJ213" s="510">
        <v>37</v>
      </c>
      <c r="BK213" s="510">
        <v>7</v>
      </c>
      <c r="BL213" s="510">
        <v>7</v>
      </c>
      <c r="BM213" s="510">
        <v>6</v>
      </c>
      <c r="BN213" s="510">
        <v>6</v>
      </c>
      <c r="BO213" s="510">
        <v>5</v>
      </c>
      <c r="BP213" s="510">
        <v>6</v>
      </c>
    </row>
    <row r="214" spans="1:68">
      <c r="A214" s="247">
        <v>4162</v>
      </c>
      <c r="B214" s="248" t="s">
        <v>2782</v>
      </c>
      <c r="C214" s="247" t="str">
        <f t="shared" si="3"/>
        <v/>
      </c>
      <c r="D214" s="248" t="s">
        <v>127</v>
      </c>
      <c r="E214" s="501">
        <v>5</v>
      </c>
      <c r="F214" s="248" t="s">
        <v>86</v>
      </c>
      <c r="G214" s="248" t="s">
        <v>172</v>
      </c>
      <c r="H214" s="248" t="s">
        <v>173</v>
      </c>
      <c r="I214" s="248" t="s">
        <v>173</v>
      </c>
      <c r="J214" s="248" t="s">
        <v>3555</v>
      </c>
      <c r="K214" s="248" t="s">
        <v>3729</v>
      </c>
      <c r="L214" s="248">
        <v>24100840</v>
      </c>
      <c r="M214" s="248"/>
      <c r="N214" s="248" t="s">
        <v>1711</v>
      </c>
      <c r="O214" s="248" t="s">
        <v>2134</v>
      </c>
      <c r="P214" s="248">
        <v>171</v>
      </c>
      <c r="Q214" s="248">
        <v>0</v>
      </c>
      <c r="R214" s="248">
        <v>0</v>
      </c>
      <c r="S214" s="248">
        <v>0</v>
      </c>
      <c r="T214" s="248">
        <v>68</v>
      </c>
      <c r="U214" s="248">
        <v>65</v>
      </c>
      <c r="V214" s="248">
        <v>38</v>
      </c>
      <c r="W214" s="248">
        <v>11</v>
      </c>
      <c r="X214" s="248">
        <v>0</v>
      </c>
      <c r="Y214" s="248">
        <v>0</v>
      </c>
      <c r="Z214" s="248">
        <v>0</v>
      </c>
      <c r="AA214" s="248">
        <v>3</v>
      </c>
      <c r="AB214" s="248">
        <v>4</v>
      </c>
      <c r="AC214" s="248">
        <v>160</v>
      </c>
      <c r="AD214" s="7">
        <v>0</v>
      </c>
      <c r="AE214" s="7">
        <v>0</v>
      </c>
      <c r="AF214" s="7">
        <v>0</v>
      </c>
      <c r="AG214" s="7">
        <v>59</v>
      </c>
      <c r="AH214" s="7">
        <v>41</v>
      </c>
      <c r="AI214" s="7">
        <v>60</v>
      </c>
      <c r="AJ214" s="7">
        <v>10</v>
      </c>
      <c r="AK214" s="7">
        <v>0</v>
      </c>
      <c r="AL214" s="7">
        <v>0</v>
      </c>
      <c r="AM214" s="7">
        <v>0</v>
      </c>
      <c r="AN214" s="7">
        <v>3</v>
      </c>
      <c r="AO214" s="7">
        <v>3</v>
      </c>
      <c r="AP214" s="7">
        <v>4</v>
      </c>
      <c r="AQ214" s="7">
        <v>181</v>
      </c>
      <c r="AR214" s="7">
        <v>0</v>
      </c>
      <c r="AS214" s="7">
        <v>0</v>
      </c>
      <c r="AT214" s="7">
        <v>0</v>
      </c>
      <c r="AU214" s="7">
        <v>124</v>
      </c>
      <c r="AV214" s="7">
        <v>30</v>
      </c>
      <c r="AW214" s="7">
        <v>9</v>
      </c>
      <c r="AX214" s="7">
        <v>0</v>
      </c>
      <c r="AY214" s="7">
        <v>0</v>
      </c>
      <c r="AZ214" s="7">
        <v>0</v>
      </c>
      <c r="BA214" s="7">
        <v>5</v>
      </c>
      <c r="BB214" s="7">
        <v>2</v>
      </c>
      <c r="BC214" s="510">
        <v>172</v>
      </c>
      <c r="BD214" s="510">
        <v>0</v>
      </c>
      <c r="BE214" s="510">
        <v>0</v>
      </c>
      <c r="BF214" s="510">
        <v>0</v>
      </c>
      <c r="BG214" s="510">
        <v>89</v>
      </c>
      <c r="BH214" s="510">
        <v>60</v>
      </c>
      <c r="BI214" s="510">
        <v>23</v>
      </c>
      <c r="BJ214" s="510">
        <v>10</v>
      </c>
      <c r="BK214" s="510">
        <v>0</v>
      </c>
      <c r="BL214" s="510">
        <v>0</v>
      </c>
      <c r="BM214" s="510">
        <v>0</v>
      </c>
      <c r="BN214" s="510">
        <v>4</v>
      </c>
      <c r="BO214" s="510">
        <v>4</v>
      </c>
      <c r="BP214" s="510">
        <v>2</v>
      </c>
    </row>
    <row r="215" spans="1:68">
      <c r="A215" s="247">
        <v>4163</v>
      </c>
      <c r="B215" s="248" t="s">
        <v>141</v>
      </c>
      <c r="C215" s="247" t="str">
        <f t="shared" si="3"/>
        <v>C.T.P.</v>
      </c>
      <c r="D215" s="248" t="s">
        <v>139</v>
      </c>
      <c r="E215" s="501">
        <v>1</v>
      </c>
      <c r="F215" s="248" t="s">
        <v>86</v>
      </c>
      <c r="G215" s="248" t="s">
        <v>139</v>
      </c>
      <c r="H215" s="248" t="s">
        <v>140</v>
      </c>
      <c r="I215" s="248" t="s">
        <v>2135</v>
      </c>
      <c r="J215" s="248" t="s">
        <v>3555</v>
      </c>
      <c r="K215" s="248" t="s">
        <v>3728</v>
      </c>
      <c r="L215" s="248">
        <v>21065400</v>
      </c>
      <c r="M215" s="248">
        <v>21065400</v>
      </c>
      <c r="N215" s="248" t="s">
        <v>3446</v>
      </c>
      <c r="O215" s="248" t="s">
        <v>2136</v>
      </c>
      <c r="P215" s="248">
        <v>1420</v>
      </c>
      <c r="Q215" s="248">
        <v>275</v>
      </c>
      <c r="R215" s="248">
        <v>233</v>
      </c>
      <c r="S215" s="248">
        <v>243</v>
      </c>
      <c r="T215" s="248">
        <v>254</v>
      </c>
      <c r="U215" s="248">
        <v>232</v>
      </c>
      <c r="V215" s="248">
        <v>183</v>
      </c>
      <c r="W215" s="248">
        <v>46</v>
      </c>
      <c r="X215" s="248">
        <v>9</v>
      </c>
      <c r="Y215" s="248">
        <v>8</v>
      </c>
      <c r="Z215" s="248">
        <v>8</v>
      </c>
      <c r="AA215" s="248">
        <v>8</v>
      </c>
      <c r="AB215" s="248">
        <v>7</v>
      </c>
      <c r="AC215" s="248">
        <v>1529</v>
      </c>
      <c r="AD215" s="7">
        <v>293</v>
      </c>
      <c r="AE215" s="7">
        <v>272</v>
      </c>
      <c r="AF215" s="7">
        <v>234</v>
      </c>
      <c r="AG215" s="7">
        <v>267</v>
      </c>
      <c r="AH215" s="7">
        <v>234</v>
      </c>
      <c r="AI215" s="7">
        <v>229</v>
      </c>
      <c r="AJ215" s="7">
        <v>49</v>
      </c>
      <c r="AK215" s="7">
        <v>9</v>
      </c>
      <c r="AL215" s="7">
        <v>9</v>
      </c>
      <c r="AM215" s="7">
        <v>7</v>
      </c>
      <c r="AN215" s="7">
        <v>8</v>
      </c>
      <c r="AO215" s="7">
        <v>8</v>
      </c>
      <c r="AP215" s="7">
        <v>8</v>
      </c>
      <c r="AQ215" s="7">
        <v>1559</v>
      </c>
      <c r="AR215" s="7">
        <v>280</v>
      </c>
      <c r="AS215" s="7">
        <v>290</v>
      </c>
      <c r="AT215" s="7">
        <v>263</v>
      </c>
      <c r="AU215" s="7">
        <v>274</v>
      </c>
      <c r="AV215" s="7">
        <v>243</v>
      </c>
      <c r="AW215" s="7">
        <v>48</v>
      </c>
      <c r="AX215" s="7">
        <v>8</v>
      </c>
      <c r="AY215" s="7">
        <v>9</v>
      </c>
      <c r="AZ215" s="7">
        <v>8</v>
      </c>
      <c r="BA215" s="7">
        <v>8</v>
      </c>
      <c r="BB215" s="7">
        <v>8</v>
      </c>
      <c r="BC215" s="510">
        <v>1498</v>
      </c>
      <c r="BD215" s="510">
        <v>255</v>
      </c>
      <c r="BE215" s="510">
        <v>250</v>
      </c>
      <c r="BF215" s="510">
        <v>282</v>
      </c>
      <c r="BG215" s="510">
        <v>274</v>
      </c>
      <c r="BH215" s="510">
        <v>215</v>
      </c>
      <c r="BI215" s="510">
        <v>222</v>
      </c>
      <c r="BJ215" s="510">
        <v>48</v>
      </c>
      <c r="BK215" s="510">
        <v>9</v>
      </c>
      <c r="BL215" s="510">
        <v>8</v>
      </c>
      <c r="BM215" s="510">
        <v>8</v>
      </c>
      <c r="BN215" s="510">
        <v>8</v>
      </c>
      <c r="BO215" s="510">
        <v>8</v>
      </c>
      <c r="BP215" s="510">
        <v>7</v>
      </c>
    </row>
    <row r="216" spans="1:68">
      <c r="A216" s="247">
        <v>4163</v>
      </c>
      <c r="B216" s="248" t="s">
        <v>2783</v>
      </c>
      <c r="C216" s="247"/>
      <c r="D216" s="248" t="s">
        <v>139</v>
      </c>
      <c r="E216" s="501">
        <v>1</v>
      </c>
      <c r="F216" s="248" t="s">
        <v>86</v>
      </c>
      <c r="G216" s="248" t="s">
        <v>139</v>
      </c>
      <c r="H216" s="248" t="s">
        <v>140</v>
      </c>
      <c r="I216" s="248" t="s">
        <v>2135</v>
      </c>
      <c r="J216" s="248" t="s">
        <v>3555</v>
      </c>
      <c r="K216" s="248" t="s">
        <v>3729</v>
      </c>
      <c r="L216" s="248">
        <v>21065400</v>
      </c>
      <c r="M216" s="248">
        <v>21065400</v>
      </c>
      <c r="N216" s="248" t="s">
        <v>3446</v>
      </c>
      <c r="O216" s="248" t="s">
        <v>2136</v>
      </c>
      <c r="P216" s="248">
        <v>264</v>
      </c>
      <c r="Q216" s="248">
        <v>0</v>
      </c>
      <c r="R216" s="248">
        <v>0</v>
      </c>
      <c r="S216" s="248">
        <v>0</v>
      </c>
      <c r="T216" s="248">
        <v>140</v>
      </c>
      <c r="U216" s="248">
        <v>72</v>
      </c>
      <c r="V216" s="248">
        <v>52</v>
      </c>
      <c r="W216" s="248">
        <v>15</v>
      </c>
      <c r="X216" s="248">
        <v>0</v>
      </c>
      <c r="Y216" s="248">
        <v>0</v>
      </c>
      <c r="Z216" s="248">
        <v>0</v>
      </c>
      <c r="AA216" s="248">
        <v>6</v>
      </c>
      <c r="AB216" s="248">
        <v>5</v>
      </c>
      <c r="AC216" s="248">
        <v>267</v>
      </c>
      <c r="AD216" s="7">
        <v>0</v>
      </c>
      <c r="AE216" s="7">
        <v>0</v>
      </c>
      <c r="AF216" s="7">
        <v>0</v>
      </c>
      <c r="AG216" s="7">
        <v>119</v>
      </c>
      <c r="AH216" s="7">
        <v>90</v>
      </c>
      <c r="AI216" s="7">
        <v>58</v>
      </c>
      <c r="AJ216" s="7">
        <v>15</v>
      </c>
      <c r="AK216" s="7">
        <v>0</v>
      </c>
      <c r="AL216" s="7">
        <v>0</v>
      </c>
      <c r="AM216" s="7">
        <v>0</v>
      </c>
      <c r="AN216" s="7">
        <v>5</v>
      </c>
      <c r="AO216" s="7">
        <v>5</v>
      </c>
      <c r="AP216" s="7">
        <v>5</v>
      </c>
      <c r="AQ216" s="7">
        <v>215</v>
      </c>
      <c r="AR216" s="7">
        <v>0</v>
      </c>
      <c r="AS216" s="7">
        <v>0</v>
      </c>
      <c r="AT216" s="7">
        <v>0</v>
      </c>
      <c r="AU216" s="7">
        <v>102</v>
      </c>
      <c r="AV216" s="7">
        <v>58</v>
      </c>
      <c r="AW216" s="7">
        <v>14</v>
      </c>
      <c r="AX216" s="7">
        <v>0</v>
      </c>
      <c r="AY216" s="7">
        <v>0</v>
      </c>
      <c r="AZ216" s="7">
        <v>0</v>
      </c>
      <c r="BA216" s="7">
        <v>5</v>
      </c>
      <c r="BB216" s="7">
        <v>5</v>
      </c>
      <c r="BC216" s="510">
        <v>184</v>
      </c>
      <c r="BD216" s="510">
        <v>0</v>
      </c>
      <c r="BE216" s="510">
        <v>0</v>
      </c>
      <c r="BF216" s="510">
        <v>0</v>
      </c>
      <c r="BG216" s="510">
        <v>84</v>
      </c>
      <c r="BH216" s="510">
        <v>60</v>
      </c>
      <c r="BI216" s="510">
        <v>40</v>
      </c>
      <c r="BJ216" s="510">
        <v>14</v>
      </c>
      <c r="BK216" s="510">
        <v>0</v>
      </c>
      <c r="BL216" s="510">
        <v>0</v>
      </c>
      <c r="BM216" s="510">
        <v>0</v>
      </c>
      <c r="BN216" s="510">
        <v>4</v>
      </c>
      <c r="BO216" s="510">
        <v>5</v>
      </c>
      <c r="BP216" s="510">
        <v>5</v>
      </c>
    </row>
    <row r="217" spans="1:68">
      <c r="A217" s="247">
        <v>4164</v>
      </c>
      <c r="B217" s="248" t="s">
        <v>194</v>
      </c>
      <c r="C217" s="247" t="str">
        <f>+IF(MID(B217,1,4)="T.V.","Telesecundaria",IF(MID(B217,1,4)="IEGB","IEGB",IF(MID(B217,1,11)="Liceo Rural","Liceo Rural",IF(MID(B217,1,6)="C.T.P.","C.T.P.",IF(MID(B217,1,4)="Noct","Nocturno",IF(MID(B217,1,4)="Unid","Unidad Pedagógica",""))))))</f>
        <v>C.T.P.</v>
      </c>
      <c r="D217" s="248" t="s">
        <v>139</v>
      </c>
      <c r="E217" s="501">
        <v>6</v>
      </c>
      <c r="F217" s="248" t="s">
        <v>86</v>
      </c>
      <c r="G217" s="248" t="s">
        <v>195</v>
      </c>
      <c r="H217" s="248" t="s">
        <v>196</v>
      </c>
      <c r="I217" s="248" t="s">
        <v>196</v>
      </c>
      <c r="J217" s="248" t="s">
        <v>3555</v>
      </c>
      <c r="K217" s="248" t="s">
        <v>3728</v>
      </c>
      <c r="L217" s="248">
        <v>24190256</v>
      </c>
      <c r="M217" s="248">
        <v>24190256</v>
      </c>
      <c r="N217" s="248" t="s">
        <v>3213</v>
      </c>
      <c r="O217" s="248" t="s">
        <v>2137</v>
      </c>
      <c r="P217" s="248">
        <v>227</v>
      </c>
      <c r="Q217" s="248">
        <v>45</v>
      </c>
      <c r="R217" s="248">
        <v>52</v>
      </c>
      <c r="S217" s="248">
        <v>38</v>
      </c>
      <c r="T217" s="248">
        <v>33</v>
      </c>
      <c r="U217" s="248">
        <v>31</v>
      </c>
      <c r="V217" s="248">
        <v>28</v>
      </c>
      <c r="W217" s="248">
        <v>10</v>
      </c>
      <c r="X217" s="248">
        <v>2</v>
      </c>
      <c r="Y217" s="248">
        <v>2</v>
      </c>
      <c r="Z217" s="248">
        <v>2</v>
      </c>
      <c r="AA217" s="248">
        <v>2</v>
      </c>
      <c r="AB217" s="248">
        <v>1</v>
      </c>
      <c r="AC217" s="248">
        <v>239</v>
      </c>
      <c r="AD217" s="7">
        <v>49</v>
      </c>
      <c r="AE217" s="7">
        <v>44</v>
      </c>
      <c r="AF217" s="7">
        <v>52</v>
      </c>
      <c r="AG217" s="7">
        <v>35</v>
      </c>
      <c r="AH217" s="7">
        <v>30</v>
      </c>
      <c r="AI217" s="7">
        <v>29</v>
      </c>
      <c r="AJ217" s="7">
        <v>11</v>
      </c>
      <c r="AK217" s="7">
        <v>2</v>
      </c>
      <c r="AL217" s="7">
        <v>2</v>
      </c>
      <c r="AM217" s="7">
        <v>2</v>
      </c>
      <c r="AN217" s="7">
        <v>2</v>
      </c>
      <c r="AO217" s="7">
        <v>2</v>
      </c>
      <c r="AP217" s="7">
        <v>1</v>
      </c>
      <c r="AQ217" s="7">
        <v>244</v>
      </c>
      <c r="AR217" s="7">
        <v>48</v>
      </c>
      <c r="AS217" s="7">
        <v>43</v>
      </c>
      <c r="AT217" s="7">
        <v>41</v>
      </c>
      <c r="AU217" s="7">
        <v>53</v>
      </c>
      <c r="AV217" s="7">
        <v>34</v>
      </c>
      <c r="AW217" s="7">
        <v>11</v>
      </c>
      <c r="AX217" s="7">
        <v>2</v>
      </c>
      <c r="AY217" s="7">
        <v>2</v>
      </c>
      <c r="AZ217" s="7">
        <v>2</v>
      </c>
      <c r="BA217" s="7">
        <v>2</v>
      </c>
      <c r="BB217" s="7">
        <v>2</v>
      </c>
      <c r="BC217" s="510">
        <v>249</v>
      </c>
      <c r="BD217" s="510">
        <v>43</v>
      </c>
      <c r="BE217" s="510">
        <v>46</v>
      </c>
      <c r="BF217" s="510">
        <v>43</v>
      </c>
      <c r="BG217" s="510">
        <v>47</v>
      </c>
      <c r="BH217" s="510">
        <v>39</v>
      </c>
      <c r="BI217" s="510">
        <v>31</v>
      </c>
      <c r="BJ217" s="510">
        <v>12</v>
      </c>
      <c r="BK217" s="510">
        <v>2</v>
      </c>
      <c r="BL217" s="510">
        <v>2</v>
      </c>
      <c r="BM217" s="510">
        <v>2</v>
      </c>
      <c r="BN217" s="510">
        <v>2</v>
      </c>
      <c r="BO217" s="510">
        <v>2</v>
      </c>
      <c r="BP217" s="510">
        <v>2</v>
      </c>
    </row>
    <row r="218" spans="1:68">
      <c r="A218" s="247">
        <v>4165</v>
      </c>
      <c r="B218" s="248" t="s">
        <v>142</v>
      </c>
      <c r="C218" s="247" t="str">
        <f>+IF(MID(B218,1,4)="T.V.","Telesecundaria",IF(MID(B218,1,4)="IEGB","IEGB",IF(MID(B218,1,11)="Liceo Rural","Liceo Rural",IF(MID(B218,1,6)="C.T.P.","C.T.P.",IF(MID(B218,1,4)="Noct","Nocturno",IF(MID(B218,1,4)="Unid","Unidad Pedagógica",""))))))</f>
        <v>C.T.P.</v>
      </c>
      <c r="D218" s="248" t="s">
        <v>139</v>
      </c>
      <c r="E218" s="501">
        <v>3</v>
      </c>
      <c r="F218" s="248" t="s">
        <v>86</v>
      </c>
      <c r="G218" s="248" t="s">
        <v>139</v>
      </c>
      <c r="H218" s="248" t="s">
        <v>143</v>
      </c>
      <c r="I218" s="248" t="s">
        <v>144</v>
      </c>
      <c r="J218" s="248" t="s">
        <v>3555</v>
      </c>
      <c r="K218" s="248" t="s">
        <v>3728</v>
      </c>
      <c r="L218" s="248">
        <v>27781010</v>
      </c>
      <c r="M218" s="248">
        <v>27781010</v>
      </c>
      <c r="N218" s="248" t="s">
        <v>3624</v>
      </c>
      <c r="O218" s="248" t="s">
        <v>2138</v>
      </c>
      <c r="P218" s="248">
        <v>178</v>
      </c>
      <c r="Q218" s="248">
        <v>35</v>
      </c>
      <c r="R218" s="248">
        <v>30</v>
      </c>
      <c r="S218" s="248">
        <v>31</v>
      </c>
      <c r="T218" s="248">
        <v>27</v>
      </c>
      <c r="U218" s="248">
        <v>17</v>
      </c>
      <c r="V218" s="248">
        <v>38</v>
      </c>
      <c r="W218" s="248">
        <v>10</v>
      </c>
      <c r="X218" s="248">
        <v>2</v>
      </c>
      <c r="Y218" s="248">
        <v>2</v>
      </c>
      <c r="Z218" s="248">
        <v>2</v>
      </c>
      <c r="AA218" s="248">
        <v>1</v>
      </c>
      <c r="AB218" s="248">
        <v>1</v>
      </c>
      <c r="AC218" s="248">
        <v>174</v>
      </c>
      <c r="AD218" s="7">
        <v>38</v>
      </c>
      <c r="AE218" s="7">
        <v>35</v>
      </c>
      <c r="AF218" s="7">
        <v>31</v>
      </c>
      <c r="AG218" s="7">
        <v>32</v>
      </c>
      <c r="AH218" s="7">
        <v>21</v>
      </c>
      <c r="AI218" s="7">
        <v>17</v>
      </c>
      <c r="AJ218" s="7">
        <v>10</v>
      </c>
      <c r="AK218" s="7">
        <v>2</v>
      </c>
      <c r="AL218" s="7">
        <v>2</v>
      </c>
      <c r="AM218" s="7">
        <v>2</v>
      </c>
      <c r="AN218" s="7">
        <v>2</v>
      </c>
      <c r="AO218" s="7">
        <v>1</v>
      </c>
      <c r="AP218" s="7">
        <v>1</v>
      </c>
      <c r="AQ218" s="7">
        <v>167</v>
      </c>
      <c r="AR218" s="7">
        <v>26</v>
      </c>
      <c r="AS218" s="7">
        <v>40</v>
      </c>
      <c r="AT218" s="7">
        <v>30</v>
      </c>
      <c r="AU218" s="7">
        <v>31</v>
      </c>
      <c r="AV218" s="7">
        <v>22</v>
      </c>
      <c r="AW218" s="7">
        <v>9</v>
      </c>
      <c r="AX218" s="7">
        <v>1</v>
      </c>
      <c r="AY218" s="7">
        <v>2</v>
      </c>
      <c r="AZ218" s="7">
        <v>2</v>
      </c>
      <c r="BA218" s="7">
        <v>2</v>
      </c>
      <c r="BB218" s="7">
        <v>1</v>
      </c>
      <c r="BC218" s="510">
        <v>161</v>
      </c>
      <c r="BD218" s="510">
        <v>33</v>
      </c>
      <c r="BE218" s="510">
        <v>25</v>
      </c>
      <c r="BF218" s="510">
        <v>38</v>
      </c>
      <c r="BG218" s="510">
        <v>24</v>
      </c>
      <c r="BH218" s="510">
        <v>22</v>
      </c>
      <c r="BI218" s="510">
        <v>19</v>
      </c>
      <c r="BJ218" s="510">
        <v>8</v>
      </c>
      <c r="BK218" s="510">
        <v>2</v>
      </c>
      <c r="BL218" s="510">
        <v>1</v>
      </c>
      <c r="BM218" s="510">
        <v>2</v>
      </c>
      <c r="BN218" s="510">
        <v>1</v>
      </c>
      <c r="BO218" s="510">
        <v>1</v>
      </c>
      <c r="BP218" s="510">
        <v>1</v>
      </c>
    </row>
    <row r="219" spans="1:68">
      <c r="A219" s="247">
        <v>4166</v>
      </c>
      <c r="B219" s="248" t="s">
        <v>208</v>
      </c>
      <c r="C219" s="247" t="str">
        <f>+IF(MID(B219,1,4)="T.V.","Telesecundaria",IF(MID(B219,1,4)="IEGB","IEGB",IF(MID(B219,1,11)="Liceo Rural","Liceo Rural",IF(MID(B219,1,6)="C.T.P.","C.T.P.",IF(MID(B219,1,4)="Noct","Nocturno",IF(MID(B219,1,4)="Unid","Unidad Pedagógica",""))))))</f>
        <v>C.T.P.</v>
      </c>
      <c r="D219" s="248" t="s">
        <v>204</v>
      </c>
      <c r="E219" s="501">
        <v>3</v>
      </c>
      <c r="F219" s="248" t="s">
        <v>86</v>
      </c>
      <c r="G219" s="248" t="s">
        <v>204</v>
      </c>
      <c r="H219" s="248" t="s">
        <v>209</v>
      </c>
      <c r="I219" s="248" t="s">
        <v>210</v>
      </c>
      <c r="J219" s="248" t="s">
        <v>3555</v>
      </c>
      <c r="K219" s="248" t="s">
        <v>3728</v>
      </c>
      <c r="L219" s="248">
        <v>27713003</v>
      </c>
      <c r="M219" s="248">
        <v>27710910</v>
      </c>
      <c r="N219" s="248" t="s">
        <v>1123</v>
      </c>
      <c r="O219" s="248" t="s">
        <v>2139</v>
      </c>
      <c r="P219" s="248">
        <v>997</v>
      </c>
      <c r="Q219" s="248">
        <v>215</v>
      </c>
      <c r="R219" s="248">
        <v>214</v>
      </c>
      <c r="S219" s="248">
        <v>196</v>
      </c>
      <c r="T219" s="248">
        <v>133</v>
      </c>
      <c r="U219" s="248">
        <v>124</v>
      </c>
      <c r="V219" s="248">
        <v>115</v>
      </c>
      <c r="W219" s="248">
        <v>32</v>
      </c>
      <c r="X219" s="248">
        <v>7</v>
      </c>
      <c r="Y219" s="248">
        <v>7</v>
      </c>
      <c r="Z219" s="248">
        <v>6</v>
      </c>
      <c r="AA219" s="248">
        <v>4</v>
      </c>
      <c r="AB219" s="248">
        <v>4</v>
      </c>
      <c r="AC219" s="248">
        <v>1064</v>
      </c>
      <c r="AD219" s="7">
        <v>203</v>
      </c>
      <c r="AE219" s="7">
        <v>211</v>
      </c>
      <c r="AF219" s="7">
        <v>215</v>
      </c>
      <c r="AG219" s="7">
        <v>192</v>
      </c>
      <c r="AH219" s="7">
        <v>123</v>
      </c>
      <c r="AI219" s="7">
        <v>120</v>
      </c>
      <c r="AJ219" s="7">
        <v>34</v>
      </c>
      <c r="AK219" s="7">
        <v>6</v>
      </c>
      <c r="AL219" s="7">
        <v>7</v>
      </c>
      <c r="AM219" s="7">
        <v>7</v>
      </c>
      <c r="AN219" s="7">
        <v>6</v>
      </c>
      <c r="AO219" s="7">
        <v>4</v>
      </c>
      <c r="AP219" s="7">
        <v>4</v>
      </c>
      <c r="AQ219" s="7">
        <v>1039</v>
      </c>
      <c r="AR219" s="7">
        <v>174</v>
      </c>
      <c r="AS219" s="7">
        <v>203</v>
      </c>
      <c r="AT219" s="7">
        <v>205</v>
      </c>
      <c r="AU219" s="7">
        <v>192</v>
      </c>
      <c r="AV219" s="7">
        <v>159</v>
      </c>
      <c r="AW219" s="7">
        <v>33</v>
      </c>
      <c r="AX219" s="7">
        <v>5</v>
      </c>
      <c r="AY219" s="7">
        <v>6</v>
      </c>
      <c r="AZ219" s="7">
        <v>5</v>
      </c>
      <c r="BA219" s="7">
        <v>7</v>
      </c>
      <c r="BB219" s="7">
        <v>6</v>
      </c>
      <c r="BC219" s="510">
        <v>1054</v>
      </c>
      <c r="BD219" s="510">
        <v>195</v>
      </c>
      <c r="BE219" s="510">
        <v>174</v>
      </c>
      <c r="BF219" s="510">
        <v>198</v>
      </c>
      <c r="BG219" s="510">
        <v>188</v>
      </c>
      <c r="BH219" s="510">
        <v>149</v>
      </c>
      <c r="BI219" s="510">
        <v>150</v>
      </c>
      <c r="BJ219" s="510">
        <v>34</v>
      </c>
      <c r="BK219" s="510">
        <v>6</v>
      </c>
      <c r="BL219" s="510">
        <v>5</v>
      </c>
      <c r="BM219" s="510">
        <v>6</v>
      </c>
      <c r="BN219" s="510">
        <v>6</v>
      </c>
      <c r="BO219" s="510">
        <v>6</v>
      </c>
      <c r="BP219" s="510">
        <v>5</v>
      </c>
    </row>
    <row r="220" spans="1:68">
      <c r="A220" s="247">
        <v>4166</v>
      </c>
      <c r="B220" s="248" t="s">
        <v>2784</v>
      </c>
      <c r="C220" s="247"/>
      <c r="D220" s="248" t="s">
        <v>204</v>
      </c>
      <c r="E220" s="501">
        <v>3</v>
      </c>
      <c r="F220" s="248" t="s">
        <v>86</v>
      </c>
      <c r="G220" s="248" t="s">
        <v>204</v>
      </c>
      <c r="H220" s="248" t="s">
        <v>209</v>
      </c>
      <c r="I220" s="248" t="s">
        <v>210</v>
      </c>
      <c r="J220" s="248" t="s">
        <v>3555</v>
      </c>
      <c r="K220" s="248" t="s">
        <v>3729</v>
      </c>
      <c r="L220" s="248">
        <v>27710910</v>
      </c>
      <c r="M220" s="248">
        <v>27710910</v>
      </c>
      <c r="N220" s="248" t="s">
        <v>1123</v>
      </c>
      <c r="O220" s="248" t="s">
        <v>2139</v>
      </c>
      <c r="P220" s="248">
        <v>159</v>
      </c>
      <c r="Q220" s="248">
        <v>0</v>
      </c>
      <c r="R220" s="248">
        <v>0</v>
      </c>
      <c r="S220" s="248">
        <v>0</v>
      </c>
      <c r="T220" s="248">
        <v>80</v>
      </c>
      <c r="U220" s="248">
        <v>45</v>
      </c>
      <c r="V220" s="248">
        <v>34</v>
      </c>
      <c r="W220" s="248">
        <v>9</v>
      </c>
      <c r="X220" s="248">
        <v>0</v>
      </c>
      <c r="Y220" s="248">
        <v>0</v>
      </c>
      <c r="Z220" s="248">
        <v>0</v>
      </c>
      <c r="AA220" s="248">
        <v>4</v>
      </c>
      <c r="AB220" s="248">
        <v>3</v>
      </c>
      <c r="AC220" s="248">
        <v>202</v>
      </c>
      <c r="AD220" s="7">
        <v>0</v>
      </c>
      <c r="AE220" s="7">
        <v>0</v>
      </c>
      <c r="AF220" s="7">
        <v>0</v>
      </c>
      <c r="AG220" s="7">
        <v>100</v>
      </c>
      <c r="AH220" s="7">
        <v>60</v>
      </c>
      <c r="AI220" s="7">
        <v>42</v>
      </c>
      <c r="AJ220" s="7">
        <v>12</v>
      </c>
      <c r="AK220" s="7">
        <v>0</v>
      </c>
      <c r="AL220" s="7">
        <v>0</v>
      </c>
      <c r="AM220" s="7">
        <v>0</v>
      </c>
      <c r="AN220" s="7">
        <v>5</v>
      </c>
      <c r="AO220" s="7">
        <v>4</v>
      </c>
      <c r="AP220" s="7">
        <v>3</v>
      </c>
      <c r="AQ220" s="7">
        <v>187</v>
      </c>
      <c r="AR220" s="7">
        <v>0</v>
      </c>
      <c r="AS220" s="7">
        <v>0</v>
      </c>
      <c r="AT220" s="7">
        <v>0</v>
      </c>
      <c r="AU220" s="7">
        <v>80</v>
      </c>
      <c r="AV220" s="7">
        <v>69</v>
      </c>
      <c r="AW220" s="7">
        <v>12</v>
      </c>
      <c r="AX220" s="7">
        <v>0</v>
      </c>
      <c r="AY220" s="7">
        <v>0</v>
      </c>
      <c r="AZ220" s="7">
        <v>0</v>
      </c>
      <c r="BA220" s="7">
        <v>4</v>
      </c>
      <c r="BB220" s="7">
        <v>5</v>
      </c>
      <c r="BC220" s="510">
        <v>147</v>
      </c>
      <c r="BD220" s="510">
        <v>0</v>
      </c>
      <c r="BE220" s="510">
        <v>0</v>
      </c>
      <c r="BF220" s="510">
        <v>0</v>
      </c>
      <c r="BG220" s="510">
        <v>59</v>
      </c>
      <c r="BH220" s="510">
        <v>45</v>
      </c>
      <c r="BI220" s="510">
        <v>43</v>
      </c>
      <c r="BJ220" s="510">
        <v>12</v>
      </c>
      <c r="BK220" s="510">
        <v>0</v>
      </c>
      <c r="BL220" s="510">
        <v>0</v>
      </c>
      <c r="BM220" s="510">
        <v>0</v>
      </c>
      <c r="BN220" s="510">
        <v>3</v>
      </c>
      <c r="BO220" s="510">
        <v>4</v>
      </c>
      <c r="BP220" s="510">
        <v>5</v>
      </c>
    </row>
    <row r="221" spans="1:68">
      <c r="A221" s="247">
        <v>4167</v>
      </c>
      <c r="B221" s="248" t="s">
        <v>1896</v>
      </c>
      <c r="C221" s="247" t="str">
        <f>+IF(MID(B221,1,4)="T.V.","Telesecundaria",IF(MID(B221,1,4)="IEGB","IEGB",IF(MID(B221,1,11)="Liceo Rural","Liceo Rural",IF(MID(B221,1,6)="C.T.P.","C.T.P.",IF(MID(B221,1,4)="Noct","Nocturno",IF(MID(B221,1,4)="Unid","Unidad Pedagógica",""))))))</f>
        <v>C.T.P.</v>
      </c>
      <c r="D221" s="248" t="s">
        <v>204</v>
      </c>
      <c r="E221" s="501">
        <v>7</v>
      </c>
      <c r="F221" s="248" t="s">
        <v>86</v>
      </c>
      <c r="G221" s="248" t="s">
        <v>204</v>
      </c>
      <c r="H221" s="248" t="s">
        <v>211</v>
      </c>
      <c r="I221" s="248" t="s">
        <v>170</v>
      </c>
      <c r="J221" s="248" t="s">
        <v>3555</v>
      </c>
      <c r="K221" s="248" t="s">
        <v>3728</v>
      </c>
      <c r="L221" s="248">
        <v>27370025</v>
      </c>
      <c r="M221" s="248">
        <v>27370168</v>
      </c>
      <c r="N221" s="248" t="s">
        <v>1712</v>
      </c>
      <c r="O221" s="248" t="s">
        <v>2140</v>
      </c>
      <c r="P221" s="248">
        <v>583</v>
      </c>
      <c r="Q221" s="248">
        <v>137</v>
      </c>
      <c r="R221" s="248">
        <v>100</v>
      </c>
      <c r="S221" s="248">
        <v>94</v>
      </c>
      <c r="T221" s="248">
        <v>118</v>
      </c>
      <c r="U221" s="248">
        <v>68</v>
      </c>
      <c r="V221" s="248">
        <v>66</v>
      </c>
      <c r="W221" s="248">
        <v>24</v>
      </c>
      <c r="X221" s="248">
        <v>5</v>
      </c>
      <c r="Y221" s="248">
        <v>4</v>
      </c>
      <c r="Z221" s="248">
        <v>4</v>
      </c>
      <c r="AA221" s="248">
        <v>5</v>
      </c>
      <c r="AB221" s="248">
        <v>3</v>
      </c>
      <c r="AC221" s="248">
        <v>606</v>
      </c>
      <c r="AD221" s="7">
        <v>114</v>
      </c>
      <c r="AE221" s="7">
        <v>132</v>
      </c>
      <c r="AF221" s="7">
        <v>93</v>
      </c>
      <c r="AG221" s="7">
        <v>94</v>
      </c>
      <c r="AH221" s="7">
        <v>108</v>
      </c>
      <c r="AI221" s="7">
        <v>65</v>
      </c>
      <c r="AJ221" s="7">
        <v>24</v>
      </c>
      <c r="AK221" s="7">
        <v>4</v>
      </c>
      <c r="AL221" s="7">
        <v>5</v>
      </c>
      <c r="AM221" s="7">
        <v>4</v>
      </c>
      <c r="AN221" s="7">
        <v>4</v>
      </c>
      <c r="AO221" s="7">
        <v>4</v>
      </c>
      <c r="AP221" s="7">
        <v>3</v>
      </c>
      <c r="AQ221" s="7">
        <v>597</v>
      </c>
      <c r="AR221" s="7">
        <v>111</v>
      </c>
      <c r="AS221" s="7">
        <v>119</v>
      </c>
      <c r="AT221" s="7">
        <v>122</v>
      </c>
      <c r="AU221" s="7">
        <v>78</v>
      </c>
      <c r="AV221" s="7">
        <v>80</v>
      </c>
      <c r="AW221" s="7">
        <v>24</v>
      </c>
      <c r="AX221" s="7">
        <v>4</v>
      </c>
      <c r="AY221" s="7">
        <v>5</v>
      </c>
      <c r="AZ221" s="7">
        <v>5</v>
      </c>
      <c r="BA221" s="7">
        <v>3</v>
      </c>
      <c r="BB221" s="7">
        <v>3</v>
      </c>
      <c r="BC221" s="510">
        <v>578</v>
      </c>
      <c r="BD221" s="510">
        <v>114</v>
      </c>
      <c r="BE221" s="510">
        <v>110</v>
      </c>
      <c r="BF221" s="510">
        <v>116</v>
      </c>
      <c r="BG221" s="510">
        <v>110</v>
      </c>
      <c r="BH221" s="510">
        <v>56</v>
      </c>
      <c r="BI221" s="510">
        <v>72</v>
      </c>
      <c r="BJ221" s="510">
        <v>24</v>
      </c>
      <c r="BK221" s="510">
        <v>4</v>
      </c>
      <c r="BL221" s="510">
        <v>4</v>
      </c>
      <c r="BM221" s="510">
        <v>5</v>
      </c>
      <c r="BN221" s="510">
        <v>5</v>
      </c>
      <c r="BO221" s="510">
        <v>3</v>
      </c>
      <c r="BP221" s="510">
        <v>3</v>
      </c>
    </row>
    <row r="222" spans="1:68">
      <c r="A222" s="247">
        <v>4167</v>
      </c>
      <c r="B222" s="248" t="s">
        <v>2785</v>
      </c>
      <c r="C222" s="247"/>
      <c r="D222" s="248" t="s">
        <v>204</v>
      </c>
      <c r="E222" s="501">
        <v>7</v>
      </c>
      <c r="F222" s="248" t="s">
        <v>86</v>
      </c>
      <c r="G222" s="248" t="s">
        <v>204</v>
      </c>
      <c r="H222" s="248" t="s">
        <v>211</v>
      </c>
      <c r="I222" s="248" t="s">
        <v>170</v>
      </c>
      <c r="J222" s="248" t="s">
        <v>3555</v>
      </c>
      <c r="K222" s="248" t="s">
        <v>3729</v>
      </c>
      <c r="L222" s="248">
        <v>27370025</v>
      </c>
      <c r="M222" s="248">
        <v>27370168</v>
      </c>
      <c r="N222" s="248" t="s">
        <v>1712</v>
      </c>
      <c r="O222" s="248" t="s">
        <v>2141</v>
      </c>
      <c r="P222" s="248">
        <v>206</v>
      </c>
      <c r="Q222" s="248">
        <v>0</v>
      </c>
      <c r="R222" s="248">
        <v>0</v>
      </c>
      <c r="S222" s="248">
        <v>0</v>
      </c>
      <c r="T222" s="248">
        <v>102</v>
      </c>
      <c r="U222" s="248">
        <v>68</v>
      </c>
      <c r="V222" s="248">
        <v>36</v>
      </c>
      <c r="W222" s="248">
        <v>11</v>
      </c>
      <c r="X222" s="248">
        <v>0</v>
      </c>
      <c r="Y222" s="248">
        <v>0</v>
      </c>
      <c r="Z222" s="248">
        <v>0</v>
      </c>
      <c r="AA222" s="248">
        <v>4</v>
      </c>
      <c r="AB222" s="248">
        <v>4</v>
      </c>
      <c r="AC222" s="248">
        <v>228</v>
      </c>
      <c r="AD222" s="7">
        <v>0</v>
      </c>
      <c r="AE222" s="7">
        <v>0</v>
      </c>
      <c r="AF222" s="7">
        <v>0</v>
      </c>
      <c r="AG222" s="7">
        <v>106</v>
      </c>
      <c r="AH222" s="7">
        <v>62</v>
      </c>
      <c r="AI222" s="7">
        <v>60</v>
      </c>
      <c r="AJ222" s="7">
        <v>14</v>
      </c>
      <c r="AK222" s="7">
        <v>0</v>
      </c>
      <c r="AL222" s="7">
        <v>0</v>
      </c>
      <c r="AM222" s="7">
        <v>0</v>
      </c>
      <c r="AN222" s="7">
        <v>6</v>
      </c>
      <c r="AO222" s="7">
        <v>4</v>
      </c>
      <c r="AP222" s="7">
        <v>4</v>
      </c>
      <c r="AQ222" s="7">
        <v>207</v>
      </c>
      <c r="AR222" s="7">
        <v>0</v>
      </c>
      <c r="AS222" s="7">
        <v>0</v>
      </c>
      <c r="AT222" s="7">
        <v>0</v>
      </c>
      <c r="AU222" s="7">
        <v>119</v>
      </c>
      <c r="AV222" s="7">
        <v>51</v>
      </c>
      <c r="AW222" s="7">
        <v>12</v>
      </c>
      <c r="AX222" s="7">
        <v>0</v>
      </c>
      <c r="AY222" s="7">
        <v>0</v>
      </c>
      <c r="AZ222" s="7">
        <v>0</v>
      </c>
      <c r="BA222" s="7">
        <v>5</v>
      </c>
      <c r="BB222" s="7">
        <v>4</v>
      </c>
      <c r="BC222" s="510">
        <v>213</v>
      </c>
      <c r="BD222" s="510">
        <v>0</v>
      </c>
      <c r="BE222" s="510">
        <v>0</v>
      </c>
      <c r="BF222" s="510">
        <v>0</v>
      </c>
      <c r="BG222" s="510">
        <v>108</v>
      </c>
      <c r="BH222" s="510">
        <v>70</v>
      </c>
      <c r="BI222" s="510">
        <v>35</v>
      </c>
      <c r="BJ222" s="510">
        <v>12</v>
      </c>
      <c r="BK222" s="510">
        <v>0</v>
      </c>
      <c r="BL222" s="510">
        <v>0</v>
      </c>
      <c r="BM222" s="510">
        <v>0</v>
      </c>
      <c r="BN222" s="510">
        <v>5</v>
      </c>
      <c r="BO222" s="510">
        <v>4</v>
      </c>
      <c r="BP222" s="510">
        <v>3</v>
      </c>
    </row>
    <row r="223" spans="1:68">
      <c r="A223" s="247">
        <v>4168</v>
      </c>
      <c r="B223" s="248" t="s">
        <v>212</v>
      </c>
      <c r="C223" s="247" t="str">
        <f>+IF(MID(B223,1,4)="T.V.","Telesecundaria",IF(MID(B223,1,4)="IEGB","IEGB",IF(MID(B223,1,11)="Liceo Rural","Liceo Rural",IF(MID(B223,1,6)="C.T.P.","C.T.P.",IF(MID(B223,1,4)="Noct","Nocturno",IF(MID(B223,1,4)="Unid","Unidad Pedagógica",""))))))</f>
        <v>C.T.P.</v>
      </c>
      <c r="D223" s="248" t="s">
        <v>204</v>
      </c>
      <c r="E223" s="501">
        <v>8</v>
      </c>
      <c r="F223" s="248" t="s">
        <v>86</v>
      </c>
      <c r="G223" s="248" t="s">
        <v>204</v>
      </c>
      <c r="H223" s="248" t="s">
        <v>213</v>
      </c>
      <c r="I223" s="248" t="s">
        <v>214</v>
      </c>
      <c r="J223" s="248" t="s">
        <v>3555</v>
      </c>
      <c r="K223" s="248" t="s">
        <v>3728</v>
      </c>
      <c r="L223" s="248">
        <v>27360459</v>
      </c>
      <c r="M223" s="248"/>
      <c r="N223" s="248" t="s">
        <v>1138</v>
      </c>
      <c r="O223" s="248" t="s">
        <v>3392</v>
      </c>
      <c r="P223" s="248">
        <v>448</v>
      </c>
      <c r="Q223" s="248">
        <v>90</v>
      </c>
      <c r="R223" s="248">
        <v>76</v>
      </c>
      <c r="S223" s="248">
        <v>77</v>
      </c>
      <c r="T223" s="248">
        <v>87</v>
      </c>
      <c r="U223" s="248">
        <v>58</v>
      </c>
      <c r="V223" s="248">
        <v>60</v>
      </c>
      <c r="W223" s="248">
        <v>20</v>
      </c>
      <c r="X223" s="248">
        <v>4</v>
      </c>
      <c r="Y223" s="248">
        <v>3</v>
      </c>
      <c r="Z223" s="248">
        <v>3</v>
      </c>
      <c r="AA223" s="248">
        <v>4</v>
      </c>
      <c r="AB223" s="248">
        <v>3</v>
      </c>
      <c r="AC223" s="248">
        <v>448</v>
      </c>
      <c r="AD223" s="7">
        <v>87</v>
      </c>
      <c r="AE223" s="7">
        <v>88</v>
      </c>
      <c r="AF223" s="7">
        <v>73</v>
      </c>
      <c r="AG223" s="7">
        <v>73</v>
      </c>
      <c r="AH223" s="7">
        <v>72</v>
      </c>
      <c r="AI223" s="7">
        <v>55</v>
      </c>
      <c r="AJ223" s="7">
        <v>20</v>
      </c>
      <c r="AK223" s="7">
        <v>4</v>
      </c>
      <c r="AL223" s="7">
        <v>4</v>
      </c>
      <c r="AM223" s="7">
        <v>3</v>
      </c>
      <c r="AN223" s="7">
        <v>3</v>
      </c>
      <c r="AO223" s="7">
        <v>4</v>
      </c>
      <c r="AP223" s="7">
        <v>2</v>
      </c>
      <c r="AQ223" s="7">
        <v>432</v>
      </c>
      <c r="AR223" s="7">
        <v>78</v>
      </c>
      <c r="AS223" s="7">
        <v>85</v>
      </c>
      <c r="AT223" s="7">
        <v>81</v>
      </c>
      <c r="AU223" s="7">
        <v>64</v>
      </c>
      <c r="AV223" s="7">
        <v>61</v>
      </c>
      <c r="AW223" s="7">
        <v>19</v>
      </c>
      <c r="AX223" s="7">
        <v>3</v>
      </c>
      <c r="AY223" s="7">
        <v>4</v>
      </c>
      <c r="AZ223" s="7">
        <v>3</v>
      </c>
      <c r="BA223" s="7">
        <v>3</v>
      </c>
      <c r="BB223" s="7">
        <v>3</v>
      </c>
      <c r="BC223" s="510">
        <v>436</v>
      </c>
      <c r="BD223" s="510">
        <v>105</v>
      </c>
      <c r="BE223" s="510">
        <v>78</v>
      </c>
      <c r="BF223" s="510">
        <v>72</v>
      </c>
      <c r="BG223" s="510">
        <v>67</v>
      </c>
      <c r="BH223" s="510">
        <v>57</v>
      </c>
      <c r="BI223" s="510">
        <v>57</v>
      </c>
      <c r="BJ223" s="510">
        <v>19</v>
      </c>
      <c r="BK223" s="510">
        <v>4</v>
      </c>
      <c r="BL223" s="510">
        <v>3</v>
      </c>
      <c r="BM223" s="510">
        <v>3</v>
      </c>
      <c r="BN223" s="510">
        <v>3</v>
      </c>
      <c r="BO223" s="510">
        <v>3</v>
      </c>
      <c r="BP223" s="510">
        <v>3</v>
      </c>
    </row>
    <row r="224" spans="1:68">
      <c r="A224" s="247">
        <v>4168</v>
      </c>
      <c r="B224" s="248" t="s">
        <v>2786</v>
      </c>
      <c r="C224" s="247"/>
      <c r="D224" s="248" t="s">
        <v>204</v>
      </c>
      <c r="E224" s="501">
        <v>8</v>
      </c>
      <c r="F224" s="248" t="s">
        <v>86</v>
      </c>
      <c r="G224" s="248" t="s">
        <v>204</v>
      </c>
      <c r="H224" s="248" t="s">
        <v>213</v>
      </c>
      <c r="I224" s="248" t="s">
        <v>213</v>
      </c>
      <c r="J224" s="248" t="s">
        <v>3555</v>
      </c>
      <c r="K224" s="248" t="s">
        <v>3729</v>
      </c>
      <c r="L224" s="248">
        <v>27360104</v>
      </c>
      <c r="M224" s="248">
        <v>27360104</v>
      </c>
      <c r="N224" s="248" t="s">
        <v>1138</v>
      </c>
      <c r="O224" s="248" t="s">
        <v>2142</v>
      </c>
      <c r="P224" s="248">
        <v>100</v>
      </c>
      <c r="Q224" s="248">
        <v>0</v>
      </c>
      <c r="R224" s="248">
        <v>0</v>
      </c>
      <c r="S224" s="248">
        <v>0</v>
      </c>
      <c r="T224" s="248">
        <v>55</v>
      </c>
      <c r="U224" s="248">
        <v>21</v>
      </c>
      <c r="V224" s="248">
        <v>24</v>
      </c>
      <c r="W224" s="248">
        <v>7</v>
      </c>
      <c r="X224" s="248">
        <v>0</v>
      </c>
      <c r="Y224" s="248">
        <v>0</v>
      </c>
      <c r="Z224" s="248">
        <v>0</v>
      </c>
      <c r="AA224" s="248">
        <v>3</v>
      </c>
      <c r="AB224" s="248">
        <v>2</v>
      </c>
      <c r="AC224" s="248">
        <v>108</v>
      </c>
      <c r="AD224" s="7">
        <v>0</v>
      </c>
      <c r="AE224" s="7">
        <v>0</v>
      </c>
      <c r="AF224" s="7">
        <v>0</v>
      </c>
      <c r="AG224" s="7">
        <v>42</v>
      </c>
      <c r="AH224" s="7">
        <v>43</v>
      </c>
      <c r="AI224" s="7">
        <v>23</v>
      </c>
      <c r="AJ224" s="7">
        <v>7</v>
      </c>
      <c r="AK224" s="7">
        <v>0</v>
      </c>
      <c r="AL224" s="7">
        <v>0</v>
      </c>
      <c r="AM224" s="7">
        <v>0</v>
      </c>
      <c r="AN224" s="7">
        <v>2</v>
      </c>
      <c r="AO224" s="7">
        <v>3</v>
      </c>
      <c r="AP224" s="7">
        <v>2</v>
      </c>
      <c r="AQ224" s="7">
        <v>120</v>
      </c>
      <c r="AR224" s="7">
        <v>0</v>
      </c>
      <c r="AS224" s="7">
        <v>0</v>
      </c>
      <c r="AT224" s="7">
        <v>0</v>
      </c>
      <c r="AU224" s="7">
        <v>59</v>
      </c>
      <c r="AV224" s="7">
        <v>26</v>
      </c>
      <c r="AW224" s="7">
        <v>8</v>
      </c>
      <c r="AX224" s="7">
        <v>0</v>
      </c>
      <c r="AY224" s="7">
        <v>0</v>
      </c>
      <c r="AZ224" s="7">
        <v>0</v>
      </c>
      <c r="BA224" s="7">
        <v>3</v>
      </c>
      <c r="BB224" s="7">
        <v>2</v>
      </c>
      <c r="BC224" s="510">
        <v>118</v>
      </c>
      <c r="BD224" s="510">
        <v>0</v>
      </c>
      <c r="BE224" s="510">
        <v>0</v>
      </c>
      <c r="BF224" s="510">
        <v>0</v>
      </c>
      <c r="BG224" s="510">
        <v>75</v>
      </c>
      <c r="BH224" s="510">
        <v>25</v>
      </c>
      <c r="BI224" s="510">
        <v>18</v>
      </c>
      <c r="BJ224" s="510">
        <v>9</v>
      </c>
      <c r="BK224" s="510">
        <v>0</v>
      </c>
      <c r="BL224" s="510">
        <v>0</v>
      </c>
      <c r="BM224" s="510">
        <v>0</v>
      </c>
      <c r="BN224" s="510">
        <v>4</v>
      </c>
      <c r="BO224" s="510">
        <v>3</v>
      </c>
      <c r="BP224" s="510">
        <v>2</v>
      </c>
    </row>
    <row r="225" spans="1:68">
      <c r="A225" s="247">
        <v>4169</v>
      </c>
      <c r="B225" s="248" t="s">
        <v>205</v>
      </c>
      <c r="C225" s="247" t="str">
        <f t="shared" ref="C225:C230" si="4">+IF(MID(B225,1,4)="T.V.","Telesecundaria",IF(MID(B225,1,4)="IEGB","IEGB",IF(MID(B225,1,11)="Liceo Rural","Liceo Rural",IF(MID(B225,1,6)="C.T.P.","C.T.P.",IF(MID(B225,1,4)="Noct","Nocturno",IF(MID(B225,1,4)="Unid","Unidad Pedagógica",""))))))</f>
        <v>C.T.P.</v>
      </c>
      <c r="D225" s="248" t="s">
        <v>204</v>
      </c>
      <c r="E225" s="501">
        <v>5</v>
      </c>
      <c r="F225" s="248" t="s">
        <v>86</v>
      </c>
      <c r="G225" s="248" t="s">
        <v>204</v>
      </c>
      <c r="H225" s="248" t="s">
        <v>206</v>
      </c>
      <c r="I225" s="248" t="s">
        <v>207</v>
      </c>
      <c r="J225" s="248" t="s">
        <v>3555</v>
      </c>
      <c r="K225" s="248" t="s">
        <v>3728</v>
      </c>
      <c r="L225" s="248">
        <v>27382457</v>
      </c>
      <c r="M225" s="248">
        <v>27382457</v>
      </c>
      <c r="N225" s="248" t="s">
        <v>2143</v>
      </c>
      <c r="O225" s="248" t="s">
        <v>3579</v>
      </c>
      <c r="P225" s="248">
        <v>776</v>
      </c>
      <c r="Q225" s="248">
        <v>170</v>
      </c>
      <c r="R225" s="248">
        <v>119</v>
      </c>
      <c r="S225" s="248">
        <v>129</v>
      </c>
      <c r="T225" s="248">
        <v>150</v>
      </c>
      <c r="U225" s="248">
        <v>98</v>
      </c>
      <c r="V225" s="248">
        <v>110</v>
      </c>
      <c r="W225" s="248">
        <v>29</v>
      </c>
      <c r="X225" s="248">
        <v>6</v>
      </c>
      <c r="Y225" s="248">
        <v>4</v>
      </c>
      <c r="Z225" s="248">
        <v>5</v>
      </c>
      <c r="AA225" s="248">
        <v>5</v>
      </c>
      <c r="AB225" s="248">
        <v>4</v>
      </c>
      <c r="AC225" s="248">
        <v>755</v>
      </c>
      <c r="AD225" s="7">
        <v>130</v>
      </c>
      <c r="AE225" s="7">
        <v>160</v>
      </c>
      <c r="AF225" s="7">
        <v>117</v>
      </c>
      <c r="AG225" s="7">
        <v>132</v>
      </c>
      <c r="AH225" s="7">
        <v>127</v>
      </c>
      <c r="AI225" s="7">
        <v>89</v>
      </c>
      <c r="AJ225" s="7">
        <v>28</v>
      </c>
      <c r="AK225" s="7">
        <v>5</v>
      </c>
      <c r="AL225" s="7">
        <v>6</v>
      </c>
      <c r="AM225" s="7">
        <v>4</v>
      </c>
      <c r="AN225" s="7">
        <v>5</v>
      </c>
      <c r="AO225" s="7">
        <v>5</v>
      </c>
      <c r="AP225" s="7">
        <v>3</v>
      </c>
      <c r="AQ225" s="7">
        <v>763</v>
      </c>
      <c r="AR225" s="7">
        <v>165</v>
      </c>
      <c r="AS225" s="7">
        <v>133</v>
      </c>
      <c r="AT225" s="7">
        <v>150</v>
      </c>
      <c r="AU225" s="7">
        <v>95</v>
      </c>
      <c r="AV225" s="7">
        <v>108</v>
      </c>
      <c r="AW225" s="7">
        <v>27</v>
      </c>
      <c r="AX225" s="7">
        <v>5</v>
      </c>
      <c r="AY225" s="7">
        <v>5</v>
      </c>
      <c r="AZ225" s="7">
        <v>5</v>
      </c>
      <c r="BA225" s="7">
        <v>4</v>
      </c>
      <c r="BB225" s="7">
        <v>4</v>
      </c>
      <c r="BC225" s="510">
        <v>779</v>
      </c>
      <c r="BD225" s="510">
        <v>150</v>
      </c>
      <c r="BE225" s="510">
        <v>162</v>
      </c>
      <c r="BF225" s="510">
        <v>130</v>
      </c>
      <c r="BG225" s="510">
        <v>152</v>
      </c>
      <c r="BH225" s="510">
        <v>87</v>
      </c>
      <c r="BI225" s="510">
        <v>98</v>
      </c>
      <c r="BJ225" s="510">
        <v>28</v>
      </c>
      <c r="BK225" s="510">
        <v>5</v>
      </c>
      <c r="BL225" s="510">
        <v>6</v>
      </c>
      <c r="BM225" s="510">
        <v>5</v>
      </c>
      <c r="BN225" s="510">
        <v>5</v>
      </c>
      <c r="BO225" s="510">
        <v>3</v>
      </c>
      <c r="BP225" s="510">
        <v>4</v>
      </c>
    </row>
    <row r="226" spans="1:68">
      <c r="A226" s="247">
        <v>4169</v>
      </c>
      <c r="B226" s="507" t="s">
        <v>3811</v>
      </c>
      <c r="C226" s="247" t="str">
        <f t="shared" si="4"/>
        <v/>
      </c>
      <c r="D226" s="507" t="s">
        <v>204</v>
      </c>
      <c r="E226" s="508">
        <v>5</v>
      </c>
      <c r="F226" s="507" t="s">
        <v>86</v>
      </c>
      <c r="G226" s="507" t="s">
        <v>204</v>
      </c>
      <c r="H226" s="507" t="s">
        <v>206</v>
      </c>
      <c r="I226" s="507" t="s">
        <v>207</v>
      </c>
      <c r="J226" s="507" t="s">
        <v>3812</v>
      </c>
      <c r="K226" s="509" t="s">
        <v>3813</v>
      </c>
      <c r="L226" s="507">
        <v>27382457</v>
      </c>
      <c r="M226" s="507"/>
      <c r="N226" s="507" t="s">
        <v>2143</v>
      </c>
      <c r="O226" s="507" t="s">
        <v>3814</v>
      </c>
      <c r="P226" s="248"/>
      <c r="Q226" s="248"/>
      <c r="R226" s="248"/>
      <c r="S226" s="248"/>
      <c r="T226" s="248"/>
      <c r="U226" s="248"/>
      <c r="V226" s="248"/>
      <c r="W226" s="248"/>
      <c r="X226" s="248"/>
      <c r="Y226" s="248"/>
      <c r="Z226" s="248"/>
      <c r="AA226" s="248"/>
      <c r="AB226" s="248"/>
      <c r="AC226" s="248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510">
        <v>138</v>
      </c>
      <c r="BD226" s="510">
        <v>0</v>
      </c>
      <c r="BE226" s="510">
        <v>0</v>
      </c>
      <c r="BF226" s="510">
        <v>0</v>
      </c>
      <c r="BG226" s="510">
        <v>72</v>
      </c>
      <c r="BH226" s="510">
        <v>41</v>
      </c>
      <c r="BI226" s="510">
        <v>25</v>
      </c>
      <c r="BJ226" s="510">
        <v>11</v>
      </c>
      <c r="BK226" s="510">
        <v>0</v>
      </c>
      <c r="BL226" s="510">
        <v>0</v>
      </c>
      <c r="BM226" s="510">
        <v>0</v>
      </c>
      <c r="BN226" s="510">
        <v>4</v>
      </c>
      <c r="BO226" s="510">
        <v>4</v>
      </c>
      <c r="BP226" s="510">
        <v>3</v>
      </c>
    </row>
    <row r="227" spans="1:68">
      <c r="A227" s="247">
        <v>4170</v>
      </c>
      <c r="B227" s="248" t="s">
        <v>380</v>
      </c>
      <c r="C227" s="247" t="str">
        <f t="shared" si="4"/>
        <v>C.T.P.</v>
      </c>
      <c r="D227" s="248" t="s">
        <v>291</v>
      </c>
      <c r="E227" s="501">
        <v>1</v>
      </c>
      <c r="F227" s="248" t="s">
        <v>52</v>
      </c>
      <c r="G227" s="248" t="s">
        <v>292</v>
      </c>
      <c r="H227" s="248" t="s">
        <v>292</v>
      </c>
      <c r="I227" s="248" t="s">
        <v>381</v>
      </c>
      <c r="J227" s="248" t="s">
        <v>3555</v>
      </c>
      <c r="K227" s="248" t="s">
        <v>3728</v>
      </c>
      <c r="L227" s="248">
        <v>27300045</v>
      </c>
      <c r="M227" s="248"/>
      <c r="N227" s="248" t="s">
        <v>1142</v>
      </c>
      <c r="O227" s="248" t="s">
        <v>2144</v>
      </c>
      <c r="P227" s="248">
        <v>814</v>
      </c>
      <c r="Q227" s="248">
        <v>169</v>
      </c>
      <c r="R227" s="248">
        <v>156</v>
      </c>
      <c r="S227" s="248">
        <v>168</v>
      </c>
      <c r="T227" s="248">
        <v>128</v>
      </c>
      <c r="U227" s="248">
        <v>121</v>
      </c>
      <c r="V227" s="248">
        <v>72</v>
      </c>
      <c r="W227" s="248">
        <v>31</v>
      </c>
      <c r="X227" s="248">
        <v>7</v>
      </c>
      <c r="Y227" s="248">
        <v>6</v>
      </c>
      <c r="Z227" s="248">
        <v>6</v>
      </c>
      <c r="AA227" s="248">
        <v>5</v>
      </c>
      <c r="AB227" s="248">
        <v>4</v>
      </c>
      <c r="AC227" s="248">
        <v>826</v>
      </c>
      <c r="AD227" s="7">
        <v>146</v>
      </c>
      <c r="AE227" s="7">
        <v>157</v>
      </c>
      <c r="AF227" s="7">
        <v>146</v>
      </c>
      <c r="AG227" s="7">
        <v>155</v>
      </c>
      <c r="AH227" s="7">
        <v>108</v>
      </c>
      <c r="AI227" s="7">
        <v>114</v>
      </c>
      <c r="AJ227" s="7">
        <v>32</v>
      </c>
      <c r="AK227" s="7">
        <v>6</v>
      </c>
      <c r="AL227" s="7">
        <v>6</v>
      </c>
      <c r="AM227" s="7">
        <v>6</v>
      </c>
      <c r="AN227" s="7">
        <v>6</v>
      </c>
      <c r="AO227" s="7">
        <v>4</v>
      </c>
      <c r="AP227" s="7">
        <v>4</v>
      </c>
      <c r="AQ227" s="7">
        <v>783</v>
      </c>
      <c r="AR227" s="7">
        <v>173</v>
      </c>
      <c r="AS227" s="7">
        <v>144</v>
      </c>
      <c r="AT227" s="7">
        <v>127</v>
      </c>
      <c r="AU227" s="7">
        <v>145</v>
      </c>
      <c r="AV227" s="7">
        <v>105</v>
      </c>
      <c r="AW227" s="7">
        <v>30</v>
      </c>
      <c r="AX227" s="7">
        <v>6</v>
      </c>
      <c r="AY227" s="7">
        <v>5</v>
      </c>
      <c r="AZ227" s="7">
        <v>5</v>
      </c>
      <c r="BA227" s="7">
        <v>6</v>
      </c>
      <c r="BB227" s="7">
        <v>4</v>
      </c>
      <c r="BC227" s="510">
        <v>758</v>
      </c>
      <c r="BD227" s="510">
        <v>149</v>
      </c>
      <c r="BE227" s="510">
        <v>153</v>
      </c>
      <c r="BF227" s="510">
        <v>122</v>
      </c>
      <c r="BG227" s="510">
        <v>135</v>
      </c>
      <c r="BH227" s="510">
        <v>103</v>
      </c>
      <c r="BI227" s="510">
        <v>96</v>
      </c>
      <c r="BJ227" s="510">
        <v>31</v>
      </c>
      <c r="BK227" s="510">
        <v>6</v>
      </c>
      <c r="BL227" s="510">
        <v>5</v>
      </c>
      <c r="BM227" s="510">
        <v>5</v>
      </c>
      <c r="BN227" s="510">
        <v>6</v>
      </c>
      <c r="BO227" s="510">
        <v>5</v>
      </c>
      <c r="BP227" s="510">
        <v>4</v>
      </c>
    </row>
    <row r="228" spans="1:68">
      <c r="A228" s="247">
        <v>4171</v>
      </c>
      <c r="B228" s="248" t="s">
        <v>222</v>
      </c>
      <c r="C228" s="247" t="str">
        <f t="shared" si="4"/>
        <v>C.T.P.</v>
      </c>
      <c r="D228" s="248" t="s">
        <v>217</v>
      </c>
      <c r="E228" s="501">
        <v>1</v>
      </c>
      <c r="F228" s="248" t="s">
        <v>217</v>
      </c>
      <c r="G228" s="248" t="s">
        <v>217</v>
      </c>
      <c r="H228" s="248" t="s">
        <v>217</v>
      </c>
      <c r="I228" s="248" t="s">
        <v>218</v>
      </c>
      <c r="J228" s="248" t="s">
        <v>3555</v>
      </c>
      <c r="K228" s="248" t="s">
        <v>3728</v>
      </c>
      <c r="L228" s="248">
        <v>24439109</v>
      </c>
      <c r="M228" s="248">
        <v>24439109</v>
      </c>
      <c r="N228" s="248" t="s">
        <v>3214</v>
      </c>
      <c r="O228" s="248" t="s">
        <v>2145</v>
      </c>
      <c r="P228" s="248">
        <v>964</v>
      </c>
      <c r="Q228" s="248">
        <v>0</v>
      </c>
      <c r="R228" s="248">
        <v>0</v>
      </c>
      <c r="S228" s="248">
        <v>0</v>
      </c>
      <c r="T228" s="248">
        <v>318</v>
      </c>
      <c r="U228" s="248">
        <v>343</v>
      </c>
      <c r="V228" s="248">
        <v>303</v>
      </c>
      <c r="W228" s="248">
        <v>28</v>
      </c>
      <c r="X228" s="248">
        <v>0</v>
      </c>
      <c r="Y228" s="248">
        <v>0</v>
      </c>
      <c r="Z228" s="248">
        <v>0</v>
      </c>
      <c r="AA228" s="248">
        <v>9</v>
      </c>
      <c r="AB228" s="248">
        <v>10</v>
      </c>
      <c r="AC228" s="248">
        <v>970</v>
      </c>
      <c r="AD228" s="7">
        <v>0</v>
      </c>
      <c r="AE228" s="7">
        <v>0</v>
      </c>
      <c r="AF228" s="7">
        <v>0</v>
      </c>
      <c r="AG228" s="7">
        <v>322</v>
      </c>
      <c r="AH228" s="7">
        <v>307</v>
      </c>
      <c r="AI228" s="7">
        <v>341</v>
      </c>
      <c r="AJ228" s="7">
        <v>28</v>
      </c>
      <c r="AK228" s="7">
        <v>0</v>
      </c>
      <c r="AL228" s="7">
        <v>0</v>
      </c>
      <c r="AM228" s="7">
        <v>0</v>
      </c>
      <c r="AN228" s="7">
        <v>9</v>
      </c>
      <c r="AO228" s="7">
        <v>9</v>
      </c>
      <c r="AP228" s="7">
        <v>10</v>
      </c>
      <c r="AQ228" s="7">
        <v>938</v>
      </c>
      <c r="AR228" s="7">
        <v>0</v>
      </c>
      <c r="AS228" s="7">
        <v>0</v>
      </c>
      <c r="AT228" s="7">
        <v>0</v>
      </c>
      <c r="AU228" s="7">
        <v>332</v>
      </c>
      <c r="AV228" s="7">
        <v>313</v>
      </c>
      <c r="AW228" s="7">
        <v>27</v>
      </c>
      <c r="AX228" s="7">
        <v>0</v>
      </c>
      <c r="AY228" s="7">
        <v>0</v>
      </c>
      <c r="AZ228" s="7">
        <v>0</v>
      </c>
      <c r="BA228" s="7">
        <v>9</v>
      </c>
      <c r="BB228" s="7">
        <v>9</v>
      </c>
      <c r="BC228" s="510">
        <v>979</v>
      </c>
      <c r="BD228" s="510">
        <v>0</v>
      </c>
      <c r="BE228" s="510">
        <v>0</v>
      </c>
      <c r="BF228" s="510">
        <v>0</v>
      </c>
      <c r="BG228" s="510">
        <v>343</v>
      </c>
      <c r="BH228" s="510">
        <v>326</v>
      </c>
      <c r="BI228" s="510">
        <v>310</v>
      </c>
      <c r="BJ228" s="510">
        <v>28</v>
      </c>
      <c r="BK228" s="510">
        <v>0</v>
      </c>
      <c r="BL228" s="510">
        <v>0</v>
      </c>
      <c r="BM228" s="510">
        <v>0</v>
      </c>
      <c r="BN228" s="510">
        <v>10</v>
      </c>
      <c r="BO228" s="510">
        <v>9</v>
      </c>
      <c r="BP228" s="510">
        <v>9</v>
      </c>
    </row>
    <row r="229" spans="1:68">
      <c r="A229" s="247">
        <v>4172</v>
      </c>
      <c r="B229" s="248" t="s">
        <v>1535</v>
      </c>
      <c r="C229" s="247" t="str">
        <f t="shared" si="4"/>
        <v>C.T.P.</v>
      </c>
      <c r="D229" s="248" t="s">
        <v>217</v>
      </c>
      <c r="E229" s="501">
        <v>9</v>
      </c>
      <c r="F229" s="248" t="s">
        <v>217</v>
      </c>
      <c r="G229" s="248" t="s">
        <v>251</v>
      </c>
      <c r="H229" s="248" t="s">
        <v>251</v>
      </c>
      <c r="I229" s="248" t="s">
        <v>252</v>
      </c>
      <c r="J229" s="248" t="s">
        <v>3555</v>
      </c>
      <c r="K229" s="248" t="s">
        <v>3728</v>
      </c>
      <c r="L229" s="248">
        <v>24288263</v>
      </c>
      <c r="M229" s="248">
        <v>24288263</v>
      </c>
      <c r="N229" s="248" t="s">
        <v>3447</v>
      </c>
      <c r="O229" s="248" t="s">
        <v>2146</v>
      </c>
      <c r="P229" s="248">
        <v>1377</v>
      </c>
      <c r="Q229" s="248">
        <v>303</v>
      </c>
      <c r="R229" s="248">
        <v>294</v>
      </c>
      <c r="S229" s="248">
        <v>243</v>
      </c>
      <c r="T229" s="248">
        <v>226</v>
      </c>
      <c r="U229" s="248">
        <v>150</v>
      </c>
      <c r="V229" s="248">
        <v>161</v>
      </c>
      <c r="W229" s="248">
        <v>46</v>
      </c>
      <c r="X229" s="248">
        <v>11</v>
      </c>
      <c r="Y229" s="248">
        <v>10</v>
      </c>
      <c r="Z229" s="248">
        <v>8</v>
      </c>
      <c r="AA229" s="248">
        <v>6</v>
      </c>
      <c r="AB229" s="248">
        <v>5</v>
      </c>
      <c r="AC229" s="248">
        <v>1353</v>
      </c>
      <c r="AD229" s="7">
        <v>272</v>
      </c>
      <c r="AE229" s="7">
        <v>270</v>
      </c>
      <c r="AF229" s="7">
        <v>284</v>
      </c>
      <c r="AG229" s="7">
        <v>207</v>
      </c>
      <c r="AH229" s="7">
        <v>171</v>
      </c>
      <c r="AI229" s="7">
        <v>149</v>
      </c>
      <c r="AJ229" s="7">
        <v>48</v>
      </c>
      <c r="AK229" s="7">
        <v>9</v>
      </c>
      <c r="AL229" s="7">
        <v>10</v>
      </c>
      <c r="AM229" s="7">
        <v>10</v>
      </c>
      <c r="AN229" s="7">
        <v>7</v>
      </c>
      <c r="AO229" s="7">
        <v>7</v>
      </c>
      <c r="AP229" s="7">
        <v>5</v>
      </c>
      <c r="AQ229" s="7">
        <v>1326</v>
      </c>
      <c r="AR229" s="7">
        <v>320</v>
      </c>
      <c r="AS229" s="7">
        <v>254</v>
      </c>
      <c r="AT229" s="7">
        <v>209</v>
      </c>
      <c r="AU229" s="7">
        <v>245</v>
      </c>
      <c r="AV229" s="7">
        <v>154</v>
      </c>
      <c r="AW229" s="7">
        <v>50</v>
      </c>
      <c r="AX229" s="7">
        <v>12</v>
      </c>
      <c r="AY229" s="7">
        <v>10</v>
      </c>
      <c r="AZ229" s="7">
        <v>8</v>
      </c>
      <c r="BA229" s="7">
        <v>10</v>
      </c>
      <c r="BB229" s="7">
        <v>5</v>
      </c>
      <c r="BC229" s="510">
        <v>1273</v>
      </c>
      <c r="BD229" s="510">
        <v>292</v>
      </c>
      <c r="BE229" s="510">
        <v>273</v>
      </c>
      <c r="BF229" s="510">
        <v>215</v>
      </c>
      <c r="BG229" s="510">
        <v>188</v>
      </c>
      <c r="BH229" s="510">
        <v>174</v>
      </c>
      <c r="BI229" s="510">
        <v>131</v>
      </c>
      <c r="BJ229" s="510">
        <v>50</v>
      </c>
      <c r="BK229" s="510">
        <v>12</v>
      </c>
      <c r="BL229" s="510">
        <v>9</v>
      </c>
      <c r="BM229" s="510">
        <v>9</v>
      </c>
      <c r="BN229" s="510">
        <v>8</v>
      </c>
      <c r="BO229" s="510">
        <v>7</v>
      </c>
      <c r="BP229" s="510">
        <v>5</v>
      </c>
    </row>
    <row r="230" spans="1:68">
      <c r="A230" s="247">
        <v>4173</v>
      </c>
      <c r="B230" s="248" t="s">
        <v>243</v>
      </c>
      <c r="C230" s="247" t="str">
        <f t="shared" si="4"/>
        <v>C.T.P.</v>
      </c>
      <c r="D230" s="248" t="s">
        <v>217</v>
      </c>
      <c r="E230" s="501">
        <v>9</v>
      </c>
      <c r="F230" s="248" t="s">
        <v>217</v>
      </c>
      <c r="G230" s="248" t="s">
        <v>244</v>
      </c>
      <c r="H230" s="248" t="s">
        <v>244</v>
      </c>
      <c r="I230" s="248" t="s">
        <v>244</v>
      </c>
      <c r="J230" s="248" t="s">
        <v>3555</v>
      </c>
      <c r="K230" s="248" t="s">
        <v>3728</v>
      </c>
      <c r="L230" s="248">
        <v>24284911</v>
      </c>
      <c r="M230" s="248"/>
      <c r="N230" s="248" t="s">
        <v>1070</v>
      </c>
      <c r="O230" s="248" t="s">
        <v>2147</v>
      </c>
      <c r="P230" s="248">
        <v>496</v>
      </c>
      <c r="Q230" s="248">
        <v>107</v>
      </c>
      <c r="R230" s="248">
        <v>106</v>
      </c>
      <c r="S230" s="248">
        <v>111</v>
      </c>
      <c r="T230" s="248">
        <v>69</v>
      </c>
      <c r="U230" s="248">
        <v>75</v>
      </c>
      <c r="V230" s="248">
        <v>28</v>
      </c>
      <c r="W230" s="248">
        <v>18</v>
      </c>
      <c r="X230" s="248">
        <v>4</v>
      </c>
      <c r="Y230" s="248">
        <v>3</v>
      </c>
      <c r="Z230" s="248">
        <v>4</v>
      </c>
      <c r="AA230" s="248">
        <v>3</v>
      </c>
      <c r="AB230" s="248">
        <v>3</v>
      </c>
      <c r="AC230" s="248">
        <v>545</v>
      </c>
      <c r="AD230" s="7">
        <v>108</v>
      </c>
      <c r="AE230" s="7">
        <v>106</v>
      </c>
      <c r="AF230" s="7">
        <v>98</v>
      </c>
      <c r="AG230" s="7">
        <v>102</v>
      </c>
      <c r="AH230" s="7">
        <v>56</v>
      </c>
      <c r="AI230" s="7">
        <v>75</v>
      </c>
      <c r="AJ230" s="7">
        <v>19</v>
      </c>
      <c r="AK230" s="7">
        <v>4</v>
      </c>
      <c r="AL230" s="7">
        <v>3</v>
      </c>
      <c r="AM230" s="7">
        <v>3</v>
      </c>
      <c r="AN230" s="7">
        <v>4</v>
      </c>
      <c r="AO230" s="7">
        <v>2</v>
      </c>
      <c r="AP230" s="7">
        <v>3</v>
      </c>
      <c r="AQ230" s="7">
        <v>507</v>
      </c>
      <c r="AR230" s="7">
        <v>118</v>
      </c>
      <c r="AS230" s="7">
        <v>93</v>
      </c>
      <c r="AT230" s="7">
        <v>83</v>
      </c>
      <c r="AU230" s="7">
        <v>89</v>
      </c>
      <c r="AV230" s="7">
        <v>84</v>
      </c>
      <c r="AW230" s="7">
        <v>18</v>
      </c>
      <c r="AX230" s="7">
        <v>4</v>
      </c>
      <c r="AY230" s="7">
        <v>3</v>
      </c>
      <c r="AZ230" s="7">
        <v>3</v>
      </c>
      <c r="BA230" s="7">
        <v>3</v>
      </c>
      <c r="BB230" s="7">
        <v>3</v>
      </c>
      <c r="BC230" s="510">
        <v>636</v>
      </c>
      <c r="BD230" s="510">
        <v>139</v>
      </c>
      <c r="BE230" s="510">
        <v>126</v>
      </c>
      <c r="BF230" s="510">
        <v>143</v>
      </c>
      <c r="BG230" s="510">
        <v>88</v>
      </c>
      <c r="BH230" s="510">
        <v>61</v>
      </c>
      <c r="BI230" s="510">
        <v>79</v>
      </c>
      <c r="BJ230" s="510">
        <v>20</v>
      </c>
      <c r="BK230" s="510">
        <v>5</v>
      </c>
      <c r="BL230" s="510">
        <v>4</v>
      </c>
      <c r="BM230" s="510">
        <v>3</v>
      </c>
      <c r="BN230" s="510">
        <v>3</v>
      </c>
      <c r="BO230" s="510">
        <v>2</v>
      </c>
      <c r="BP230" s="510">
        <v>3</v>
      </c>
    </row>
    <row r="231" spans="1:68">
      <c r="A231" s="247">
        <v>4173</v>
      </c>
      <c r="B231" s="248" t="s">
        <v>2787</v>
      </c>
      <c r="C231" s="247"/>
      <c r="D231" s="248" t="s">
        <v>217</v>
      </c>
      <c r="E231" s="501">
        <v>9</v>
      </c>
      <c r="F231" s="248" t="s">
        <v>217</v>
      </c>
      <c r="G231" s="248" t="s">
        <v>244</v>
      </c>
      <c r="H231" s="248" t="s">
        <v>244</v>
      </c>
      <c r="I231" s="248" t="s">
        <v>244</v>
      </c>
      <c r="J231" s="248" t="s">
        <v>3555</v>
      </c>
      <c r="K231" s="248" t="s">
        <v>3729</v>
      </c>
      <c r="L231" s="248">
        <v>24279428</v>
      </c>
      <c r="M231" s="248">
        <v>24279428</v>
      </c>
      <c r="N231" s="248" t="s">
        <v>1070</v>
      </c>
      <c r="O231" s="248" t="s">
        <v>2148</v>
      </c>
      <c r="P231" s="248">
        <v>168</v>
      </c>
      <c r="Q231" s="248">
        <v>0</v>
      </c>
      <c r="R231" s="248">
        <v>0</v>
      </c>
      <c r="S231" s="248">
        <v>0</v>
      </c>
      <c r="T231" s="248">
        <v>101</v>
      </c>
      <c r="U231" s="248">
        <v>39</v>
      </c>
      <c r="V231" s="248">
        <v>28</v>
      </c>
      <c r="W231" s="248">
        <v>13</v>
      </c>
      <c r="X231" s="248">
        <v>0</v>
      </c>
      <c r="Y231" s="248">
        <v>0</v>
      </c>
      <c r="Z231" s="248">
        <v>0</v>
      </c>
      <c r="AA231" s="248">
        <v>5</v>
      </c>
      <c r="AB231" s="248">
        <v>4</v>
      </c>
      <c r="AC231" s="248">
        <v>200</v>
      </c>
      <c r="AD231" s="7">
        <v>0</v>
      </c>
      <c r="AE231" s="7">
        <v>0</v>
      </c>
      <c r="AF231" s="7">
        <v>0</v>
      </c>
      <c r="AG231" s="7">
        <v>105</v>
      </c>
      <c r="AH231" s="7">
        <v>56</v>
      </c>
      <c r="AI231" s="7">
        <v>39</v>
      </c>
      <c r="AJ231" s="7">
        <v>14</v>
      </c>
      <c r="AK231" s="7">
        <v>0</v>
      </c>
      <c r="AL231" s="7">
        <v>0</v>
      </c>
      <c r="AM231" s="7">
        <v>0</v>
      </c>
      <c r="AN231" s="7">
        <v>5</v>
      </c>
      <c r="AO231" s="7">
        <v>5</v>
      </c>
      <c r="AP231" s="7">
        <v>4</v>
      </c>
      <c r="AQ231" s="7">
        <v>193</v>
      </c>
      <c r="AR231" s="7">
        <v>0</v>
      </c>
      <c r="AS231" s="7">
        <v>0</v>
      </c>
      <c r="AT231" s="7">
        <v>0</v>
      </c>
      <c r="AU231" s="7">
        <v>116</v>
      </c>
      <c r="AV231" s="7">
        <v>51</v>
      </c>
      <c r="AW231" s="7">
        <v>17</v>
      </c>
      <c r="AX231" s="7">
        <v>0</v>
      </c>
      <c r="AY231" s="7">
        <v>0</v>
      </c>
      <c r="AZ231" s="7">
        <v>0</v>
      </c>
      <c r="BA231" s="7">
        <v>7</v>
      </c>
      <c r="BB231" s="7">
        <v>6</v>
      </c>
      <c r="BC231" s="510">
        <v>161</v>
      </c>
      <c r="BD231" s="510">
        <v>0</v>
      </c>
      <c r="BE231" s="510">
        <v>0</v>
      </c>
      <c r="BF231" s="510">
        <v>0</v>
      </c>
      <c r="BG231" s="510">
        <v>77</v>
      </c>
      <c r="BH231" s="510">
        <v>56</v>
      </c>
      <c r="BI231" s="510">
        <v>28</v>
      </c>
      <c r="BJ231" s="510">
        <v>15</v>
      </c>
      <c r="BK231" s="510">
        <v>0</v>
      </c>
      <c r="BL231" s="510">
        <v>0</v>
      </c>
      <c r="BM231" s="510">
        <v>0</v>
      </c>
      <c r="BN231" s="510">
        <v>4</v>
      </c>
      <c r="BO231" s="510">
        <v>6</v>
      </c>
      <c r="BP231" s="510">
        <v>5</v>
      </c>
    </row>
    <row r="232" spans="1:68">
      <c r="A232" s="247">
        <v>4174</v>
      </c>
      <c r="B232" s="248" t="s">
        <v>2788</v>
      </c>
      <c r="C232" s="247" t="str">
        <f>+IF(MID(B232,1,4)="T.V.","Telesecundaria",IF(MID(B232,1,4)="IEGB","IEGB",IF(MID(B232,1,11)="Liceo Rural","Liceo Rural",IF(MID(B232,1,6)="C.T.P.","C.T.P.",IF(MID(B232,1,4)="Noct","Nocturno",IF(MID(B232,1,4)="Unid","Unidad Pedagógica",""))))))</f>
        <v>C.T.P.</v>
      </c>
      <c r="D232" s="248" t="s">
        <v>234</v>
      </c>
      <c r="E232" s="501">
        <v>3</v>
      </c>
      <c r="F232" s="248" t="s">
        <v>217</v>
      </c>
      <c r="G232" s="248" t="s">
        <v>235</v>
      </c>
      <c r="H232" s="248" t="s">
        <v>238</v>
      </c>
      <c r="I232" s="248" t="s">
        <v>238</v>
      </c>
      <c r="J232" s="248" t="s">
        <v>3555</v>
      </c>
      <c r="K232" s="248" t="s">
        <v>3728</v>
      </c>
      <c r="L232" s="248">
        <v>24478348</v>
      </c>
      <c r="M232" s="248">
        <v>24478195</v>
      </c>
      <c r="N232" s="248" t="s">
        <v>1713</v>
      </c>
      <c r="O232" s="248" t="s">
        <v>2149</v>
      </c>
      <c r="P232" s="248">
        <v>798</v>
      </c>
      <c r="Q232" s="248">
        <v>193</v>
      </c>
      <c r="R232" s="248">
        <v>151</v>
      </c>
      <c r="S232" s="248">
        <v>149</v>
      </c>
      <c r="T232" s="248">
        <v>117</v>
      </c>
      <c r="U232" s="248">
        <v>86</v>
      </c>
      <c r="V232" s="248">
        <v>102</v>
      </c>
      <c r="W232" s="248">
        <v>28</v>
      </c>
      <c r="X232" s="248">
        <v>6</v>
      </c>
      <c r="Y232" s="248">
        <v>6</v>
      </c>
      <c r="Z232" s="248">
        <v>5</v>
      </c>
      <c r="AA232" s="248">
        <v>4</v>
      </c>
      <c r="AB232" s="248">
        <v>3</v>
      </c>
      <c r="AC232" s="248">
        <v>791</v>
      </c>
      <c r="AD232" s="7">
        <v>166</v>
      </c>
      <c r="AE232" s="7">
        <v>178</v>
      </c>
      <c r="AF232" s="7">
        <v>138</v>
      </c>
      <c r="AG232" s="7">
        <v>121</v>
      </c>
      <c r="AH232" s="7">
        <v>98</v>
      </c>
      <c r="AI232" s="7">
        <v>90</v>
      </c>
      <c r="AJ232" s="7">
        <v>28</v>
      </c>
      <c r="AK232" s="7">
        <v>6</v>
      </c>
      <c r="AL232" s="7">
        <v>6</v>
      </c>
      <c r="AM232" s="7">
        <v>5</v>
      </c>
      <c r="AN232" s="7">
        <v>4</v>
      </c>
      <c r="AO232" s="7">
        <v>4</v>
      </c>
      <c r="AP232" s="7">
        <v>3</v>
      </c>
      <c r="AQ232" s="7">
        <v>802</v>
      </c>
      <c r="AR232" s="7">
        <v>178</v>
      </c>
      <c r="AS232" s="7">
        <v>175</v>
      </c>
      <c r="AT232" s="7">
        <v>149</v>
      </c>
      <c r="AU232" s="7">
        <v>121</v>
      </c>
      <c r="AV232" s="7">
        <v>88</v>
      </c>
      <c r="AW232" s="7">
        <v>28</v>
      </c>
      <c r="AX232" s="7">
        <v>6</v>
      </c>
      <c r="AY232" s="7">
        <v>6</v>
      </c>
      <c r="AZ232" s="7">
        <v>5</v>
      </c>
      <c r="BA232" s="7">
        <v>4</v>
      </c>
      <c r="BB232" s="7">
        <v>4</v>
      </c>
      <c r="BC232" s="510">
        <v>755</v>
      </c>
      <c r="BD232" s="510">
        <v>158</v>
      </c>
      <c r="BE232" s="510">
        <v>158</v>
      </c>
      <c r="BF232" s="510">
        <v>134</v>
      </c>
      <c r="BG232" s="510">
        <v>139</v>
      </c>
      <c r="BH232" s="510">
        <v>86</v>
      </c>
      <c r="BI232" s="510">
        <v>80</v>
      </c>
      <c r="BJ232" s="510">
        <v>28</v>
      </c>
      <c r="BK232" s="510">
        <v>6</v>
      </c>
      <c r="BL232" s="510">
        <v>6</v>
      </c>
      <c r="BM232" s="510">
        <v>5</v>
      </c>
      <c r="BN232" s="510">
        <v>4</v>
      </c>
      <c r="BO232" s="510">
        <v>4</v>
      </c>
      <c r="BP232" s="510">
        <v>3</v>
      </c>
    </row>
    <row r="233" spans="1:68">
      <c r="A233" s="247">
        <v>4175</v>
      </c>
      <c r="B233" s="248" t="s">
        <v>2789</v>
      </c>
      <c r="C233" s="247" t="str">
        <f>+IF(MID(B233,1,4)="T.V.","Telesecundaria",IF(MID(B233,1,4)="IEGB","IEGB",IF(MID(B233,1,11)="Liceo Rural","Liceo Rural",IF(MID(B233,1,6)="C.T.P.","C.T.P.",IF(MID(B233,1,4)="Noct","Nocturno",IF(MID(B233,1,4)="Unid","Unidad Pedagógica",""))))))</f>
        <v>C.T.P.</v>
      </c>
      <c r="D233" s="248" t="s">
        <v>234</v>
      </c>
      <c r="E233" s="501">
        <v>4</v>
      </c>
      <c r="F233" s="248" t="s">
        <v>217</v>
      </c>
      <c r="G233" s="248" t="s">
        <v>275</v>
      </c>
      <c r="H233" s="248" t="s">
        <v>276</v>
      </c>
      <c r="I233" s="248" t="s">
        <v>2150</v>
      </c>
      <c r="J233" s="248" t="s">
        <v>3555</v>
      </c>
      <c r="K233" s="248" t="s">
        <v>3728</v>
      </c>
      <c r="L233" s="248">
        <v>24544012</v>
      </c>
      <c r="M233" s="248">
        <v>24541675</v>
      </c>
      <c r="N233" s="248" t="s">
        <v>3448</v>
      </c>
      <c r="O233" s="248" t="s">
        <v>2151</v>
      </c>
      <c r="P233" s="248">
        <v>961</v>
      </c>
      <c r="Q233" s="248">
        <v>202</v>
      </c>
      <c r="R233" s="248">
        <v>219</v>
      </c>
      <c r="S233" s="248">
        <v>146</v>
      </c>
      <c r="T233" s="248">
        <v>179</v>
      </c>
      <c r="U233" s="248">
        <v>117</v>
      </c>
      <c r="V233" s="248">
        <v>98</v>
      </c>
      <c r="W233" s="248">
        <v>33</v>
      </c>
      <c r="X233" s="248">
        <v>7</v>
      </c>
      <c r="Y233" s="248">
        <v>7</v>
      </c>
      <c r="Z233" s="248">
        <v>5</v>
      </c>
      <c r="AA233" s="248">
        <v>6</v>
      </c>
      <c r="AB233" s="248">
        <v>4</v>
      </c>
      <c r="AC233" s="248">
        <v>1045</v>
      </c>
      <c r="AD233" s="7">
        <v>213</v>
      </c>
      <c r="AE233" s="7">
        <v>206</v>
      </c>
      <c r="AF233" s="7">
        <v>208</v>
      </c>
      <c r="AG233" s="7">
        <v>147</v>
      </c>
      <c r="AH233" s="7">
        <v>156</v>
      </c>
      <c r="AI233" s="7">
        <v>115</v>
      </c>
      <c r="AJ233" s="7">
        <v>35</v>
      </c>
      <c r="AK233" s="7">
        <v>7</v>
      </c>
      <c r="AL233" s="7">
        <v>7</v>
      </c>
      <c r="AM233" s="7">
        <v>7</v>
      </c>
      <c r="AN233" s="7">
        <v>5</v>
      </c>
      <c r="AO233" s="7">
        <v>5</v>
      </c>
      <c r="AP233" s="7">
        <v>4</v>
      </c>
      <c r="AQ233" s="7">
        <v>1025</v>
      </c>
      <c r="AR233" s="7">
        <v>209</v>
      </c>
      <c r="AS233" s="7">
        <v>196</v>
      </c>
      <c r="AT233" s="7">
        <v>190</v>
      </c>
      <c r="AU233" s="7">
        <v>198</v>
      </c>
      <c r="AV233" s="7">
        <v>113</v>
      </c>
      <c r="AW233" s="7">
        <v>36</v>
      </c>
      <c r="AX233" s="7">
        <v>7</v>
      </c>
      <c r="AY233" s="7">
        <v>7</v>
      </c>
      <c r="AZ233" s="7">
        <v>7</v>
      </c>
      <c r="BA233" s="7">
        <v>7</v>
      </c>
      <c r="BB233" s="7">
        <v>4</v>
      </c>
      <c r="BC233" s="510">
        <v>1055</v>
      </c>
      <c r="BD233" s="510">
        <v>222</v>
      </c>
      <c r="BE233" s="510">
        <v>213</v>
      </c>
      <c r="BF233" s="510">
        <v>182</v>
      </c>
      <c r="BG233" s="510">
        <v>171</v>
      </c>
      <c r="BH233" s="510">
        <v>158</v>
      </c>
      <c r="BI233" s="510">
        <v>109</v>
      </c>
      <c r="BJ233" s="510">
        <v>36</v>
      </c>
      <c r="BK233" s="510">
        <v>7</v>
      </c>
      <c r="BL233" s="510">
        <v>7</v>
      </c>
      <c r="BM233" s="510">
        <v>6</v>
      </c>
      <c r="BN233" s="510">
        <v>6</v>
      </c>
      <c r="BO233" s="510">
        <v>6</v>
      </c>
      <c r="BP233" s="510">
        <v>4</v>
      </c>
    </row>
    <row r="234" spans="1:68">
      <c r="A234" s="247">
        <v>4176</v>
      </c>
      <c r="B234" s="248" t="s">
        <v>2790</v>
      </c>
      <c r="C234" s="247" t="str">
        <f>+IF(MID(B234,1,4)="T.V.","Telesecundaria",IF(MID(B234,1,4)="IEGB","IEGB",IF(MID(B234,1,11)="Liceo Rural","Liceo Rural",IF(MID(B234,1,6)="C.T.P.","C.T.P.",IF(MID(B234,1,4)="Noct","Nocturno",IF(MID(B234,1,4)="Unid","Unidad Pedagógica",""))))))</f>
        <v>C.T.P.</v>
      </c>
      <c r="D234" s="248" t="s">
        <v>253</v>
      </c>
      <c r="E234" s="501">
        <v>4</v>
      </c>
      <c r="F234" s="248" t="s">
        <v>217</v>
      </c>
      <c r="G234" s="248" t="s">
        <v>253</v>
      </c>
      <c r="H234" s="248" t="s">
        <v>260</v>
      </c>
      <c r="I234" s="248" t="s">
        <v>260</v>
      </c>
      <c r="J234" s="248" t="s">
        <v>3555</v>
      </c>
      <c r="K234" s="248" t="s">
        <v>3728</v>
      </c>
      <c r="L234" s="248">
        <v>24744189</v>
      </c>
      <c r="M234" s="248">
        <v>24744189</v>
      </c>
      <c r="N234" s="248" t="s">
        <v>3625</v>
      </c>
      <c r="O234" s="248" t="s">
        <v>2152</v>
      </c>
      <c r="P234" s="248">
        <v>1671</v>
      </c>
      <c r="Q234" s="248">
        <v>481</v>
      </c>
      <c r="R234" s="248">
        <v>317</v>
      </c>
      <c r="S234" s="248">
        <v>309</v>
      </c>
      <c r="T234" s="248">
        <v>230</v>
      </c>
      <c r="U234" s="248">
        <v>168</v>
      </c>
      <c r="V234" s="248">
        <v>166</v>
      </c>
      <c r="W234" s="248">
        <v>53</v>
      </c>
      <c r="X234" s="248">
        <v>15</v>
      </c>
      <c r="Y234" s="248">
        <v>10</v>
      </c>
      <c r="Z234" s="248">
        <v>10</v>
      </c>
      <c r="AA234" s="248">
        <v>7</v>
      </c>
      <c r="AB234" s="248">
        <v>6</v>
      </c>
      <c r="AC234" s="248">
        <v>1716</v>
      </c>
      <c r="AD234" s="7">
        <v>372</v>
      </c>
      <c r="AE234" s="7">
        <v>433</v>
      </c>
      <c r="AF234" s="7">
        <v>304</v>
      </c>
      <c r="AG234" s="7">
        <v>262</v>
      </c>
      <c r="AH234" s="7">
        <v>184</v>
      </c>
      <c r="AI234" s="7">
        <v>161</v>
      </c>
      <c r="AJ234" s="7">
        <v>54</v>
      </c>
      <c r="AK234" s="7">
        <v>11</v>
      </c>
      <c r="AL234" s="7">
        <v>13</v>
      </c>
      <c r="AM234" s="7">
        <v>9</v>
      </c>
      <c r="AN234" s="7">
        <v>8</v>
      </c>
      <c r="AO234" s="7">
        <v>7</v>
      </c>
      <c r="AP234" s="7">
        <v>6</v>
      </c>
      <c r="AQ234" s="7">
        <v>1529</v>
      </c>
      <c r="AR234" s="7">
        <v>287</v>
      </c>
      <c r="AS234" s="7">
        <v>345</v>
      </c>
      <c r="AT234" s="7">
        <v>344</v>
      </c>
      <c r="AU234" s="7">
        <v>260</v>
      </c>
      <c r="AV234" s="7">
        <v>144</v>
      </c>
      <c r="AW234" s="7">
        <v>52</v>
      </c>
      <c r="AX234" s="7">
        <v>9</v>
      </c>
      <c r="AY234" s="7">
        <v>11</v>
      </c>
      <c r="AZ234" s="7">
        <v>11</v>
      </c>
      <c r="BA234" s="7">
        <v>8</v>
      </c>
      <c r="BB234" s="7">
        <v>7</v>
      </c>
      <c r="BC234" s="510">
        <v>1604</v>
      </c>
      <c r="BD234" s="510">
        <v>318</v>
      </c>
      <c r="BE234" s="510">
        <v>291</v>
      </c>
      <c r="BF234" s="510">
        <v>298</v>
      </c>
      <c r="BG234" s="510">
        <v>314</v>
      </c>
      <c r="BH234" s="510">
        <v>197</v>
      </c>
      <c r="BI234" s="510">
        <v>186</v>
      </c>
      <c r="BJ234" s="510">
        <v>53</v>
      </c>
      <c r="BK234" s="510">
        <v>10</v>
      </c>
      <c r="BL234" s="510">
        <v>9</v>
      </c>
      <c r="BM234" s="510">
        <v>11</v>
      </c>
      <c r="BN234" s="510">
        <v>10</v>
      </c>
      <c r="BO234" s="510">
        <v>7</v>
      </c>
      <c r="BP234" s="510">
        <v>6</v>
      </c>
    </row>
    <row r="235" spans="1:68">
      <c r="A235" s="247">
        <v>4176</v>
      </c>
      <c r="B235" s="248" t="s">
        <v>2791</v>
      </c>
      <c r="C235" s="247"/>
      <c r="D235" s="248" t="s">
        <v>253</v>
      </c>
      <c r="E235" s="501">
        <v>4</v>
      </c>
      <c r="F235" s="248" t="s">
        <v>217</v>
      </c>
      <c r="G235" s="248" t="s">
        <v>253</v>
      </c>
      <c r="H235" s="248" t="s">
        <v>260</v>
      </c>
      <c r="I235" s="248" t="s">
        <v>260</v>
      </c>
      <c r="J235" s="248" t="s">
        <v>3555</v>
      </c>
      <c r="K235" s="248" t="s">
        <v>3729</v>
      </c>
      <c r="L235" s="248">
        <v>24740059</v>
      </c>
      <c r="M235" s="248">
        <v>24744037</v>
      </c>
      <c r="N235" s="248" t="s">
        <v>3625</v>
      </c>
      <c r="O235" s="248" t="s">
        <v>3580</v>
      </c>
      <c r="P235" s="248">
        <v>233</v>
      </c>
      <c r="Q235" s="248">
        <v>0</v>
      </c>
      <c r="R235" s="248">
        <v>0</v>
      </c>
      <c r="S235" s="248">
        <v>0</v>
      </c>
      <c r="T235" s="248">
        <v>134</v>
      </c>
      <c r="U235" s="248">
        <v>51</v>
      </c>
      <c r="V235" s="248">
        <v>48</v>
      </c>
      <c r="W235" s="248">
        <v>14</v>
      </c>
      <c r="X235" s="248">
        <v>0</v>
      </c>
      <c r="Y235" s="248">
        <v>0</v>
      </c>
      <c r="Z235" s="248">
        <v>0</v>
      </c>
      <c r="AA235" s="248">
        <v>6</v>
      </c>
      <c r="AB235" s="248">
        <v>4</v>
      </c>
      <c r="AC235" s="248">
        <v>243</v>
      </c>
      <c r="AD235" s="7">
        <v>0</v>
      </c>
      <c r="AE235" s="7">
        <v>0</v>
      </c>
      <c r="AF235" s="7">
        <v>0</v>
      </c>
      <c r="AG235" s="7">
        <v>140</v>
      </c>
      <c r="AH235" s="7">
        <v>66</v>
      </c>
      <c r="AI235" s="7">
        <v>37</v>
      </c>
      <c r="AJ235" s="7">
        <v>16</v>
      </c>
      <c r="AK235" s="7">
        <v>0</v>
      </c>
      <c r="AL235" s="7">
        <v>0</v>
      </c>
      <c r="AM235" s="7">
        <v>0</v>
      </c>
      <c r="AN235" s="7">
        <v>7</v>
      </c>
      <c r="AO235" s="7">
        <v>6</v>
      </c>
      <c r="AP235" s="7">
        <v>3</v>
      </c>
      <c r="AQ235" s="7">
        <v>212</v>
      </c>
      <c r="AR235" s="7">
        <v>0</v>
      </c>
      <c r="AS235" s="7">
        <v>0</v>
      </c>
      <c r="AT235" s="7">
        <v>0</v>
      </c>
      <c r="AU235" s="7">
        <v>119</v>
      </c>
      <c r="AV235" s="7">
        <v>62</v>
      </c>
      <c r="AW235" s="7">
        <v>17</v>
      </c>
      <c r="AX235" s="7">
        <v>0</v>
      </c>
      <c r="AY235" s="7">
        <v>0</v>
      </c>
      <c r="AZ235" s="7">
        <v>0</v>
      </c>
      <c r="BA235" s="7">
        <v>7</v>
      </c>
      <c r="BB235" s="7">
        <v>6</v>
      </c>
      <c r="BC235" s="510">
        <v>216</v>
      </c>
      <c r="BD235" s="510">
        <v>0</v>
      </c>
      <c r="BE235" s="510">
        <v>0</v>
      </c>
      <c r="BF235" s="510">
        <v>0</v>
      </c>
      <c r="BG235" s="510">
        <v>104</v>
      </c>
      <c r="BH235" s="510">
        <v>72</v>
      </c>
      <c r="BI235" s="510">
        <v>40</v>
      </c>
      <c r="BJ235" s="510">
        <v>16</v>
      </c>
      <c r="BK235" s="510">
        <v>0</v>
      </c>
      <c r="BL235" s="510">
        <v>0</v>
      </c>
      <c r="BM235" s="510">
        <v>0</v>
      </c>
      <c r="BN235" s="510">
        <v>6</v>
      </c>
      <c r="BO235" s="510">
        <v>6</v>
      </c>
      <c r="BP235" s="510">
        <v>4</v>
      </c>
    </row>
    <row r="236" spans="1:68">
      <c r="A236" s="247">
        <v>4177</v>
      </c>
      <c r="B236" s="248" t="s">
        <v>280</v>
      </c>
      <c r="C236" s="247" t="str">
        <f>+IF(MID(B236,1,4)="T.V.","Telesecundaria",IF(MID(B236,1,4)="IEGB","IEGB",IF(MID(B236,1,11)="Liceo Rural","Liceo Rural",IF(MID(B236,1,6)="C.T.P.","C.T.P.",IF(MID(B236,1,4)="Noct","Nocturno",IF(MID(B236,1,4)="Unid","Unidad Pedagógica",""))))))</f>
        <v>C.T.P.</v>
      </c>
      <c r="D236" s="248" t="s">
        <v>253</v>
      </c>
      <c r="E236" s="501">
        <v>9</v>
      </c>
      <c r="F236" s="248" t="s">
        <v>217</v>
      </c>
      <c r="G236" s="248" t="s">
        <v>281</v>
      </c>
      <c r="H236" s="248" t="s">
        <v>281</v>
      </c>
      <c r="I236" s="248" t="s">
        <v>281</v>
      </c>
      <c r="J236" s="248" t="s">
        <v>3555</v>
      </c>
      <c r="K236" s="248" t="s">
        <v>3728</v>
      </c>
      <c r="L236" s="248">
        <v>24711110</v>
      </c>
      <c r="M236" s="248">
        <v>24711110</v>
      </c>
      <c r="N236" s="248" t="s">
        <v>3086</v>
      </c>
      <c r="O236" s="248" t="s">
        <v>2792</v>
      </c>
      <c r="P236" s="248">
        <v>785</v>
      </c>
      <c r="Q236" s="248">
        <v>176</v>
      </c>
      <c r="R236" s="248">
        <v>166</v>
      </c>
      <c r="S236" s="248">
        <v>126</v>
      </c>
      <c r="T236" s="248">
        <v>132</v>
      </c>
      <c r="U236" s="248">
        <v>105</v>
      </c>
      <c r="V236" s="248">
        <v>80</v>
      </c>
      <c r="W236" s="248">
        <v>32</v>
      </c>
      <c r="X236" s="248">
        <v>7</v>
      </c>
      <c r="Y236" s="248">
        <v>6</v>
      </c>
      <c r="Z236" s="248">
        <v>5</v>
      </c>
      <c r="AA236" s="248">
        <v>7</v>
      </c>
      <c r="AB236" s="248">
        <v>4</v>
      </c>
      <c r="AC236" s="248">
        <v>753</v>
      </c>
      <c r="AD236" s="7">
        <v>125</v>
      </c>
      <c r="AE236" s="7">
        <v>159</v>
      </c>
      <c r="AF236" s="7">
        <v>154</v>
      </c>
      <c r="AG236" s="7">
        <v>115</v>
      </c>
      <c r="AH236" s="7">
        <v>102</v>
      </c>
      <c r="AI236" s="7">
        <v>98</v>
      </c>
      <c r="AJ236" s="7">
        <v>33</v>
      </c>
      <c r="AK236" s="7">
        <v>6</v>
      </c>
      <c r="AL236" s="7">
        <v>6</v>
      </c>
      <c r="AM236" s="7">
        <v>6</v>
      </c>
      <c r="AN236" s="7">
        <v>6</v>
      </c>
      <c r="AO236" s="7">
        <v>5</v>
      </c>
      <c r="AP236" s="7">
        <v>4</v>
      </c>
      <c r="AQ236" s="7">
        <v>784</v>
      </c>
      <c r="AR236" s="7">
        <v>191</v>
      </c>
      <c r="AS236" s="7">
        <v>119</v>
      </c>
      <c r="AT236" s="7">
        <v>141</v>
      </c>
      <c r="AU236" s="7">
        <v>139</v>
      </c>
      <c r="AV236" s="7">
        <v>95</v>
      </c>
      <c r="AW236" s="7">
        <v>30</v>
      </c>
      <c r="AX236" s="7">
        <v>7</v>
      </c>
      <c r="AY236" s="7">
        <v>4</v>
      </c>
      <c r="AZ236" s="7">
        <v>5</v>
      </c>
      <c r="BA236" s="7">
        <v>6</v>
      </c>
      <c r="BB236" s="7">
        <v>4</v>
      </c>
      <c r="BC236" s="510">
        <v>827</v>
      </c>
      <c r="BD236" s="510">
        <v>194</v>
      </c>
      <c r="BE236" s="510">
        <v>178</v>
      </c>
      <c r="BF236" s="510">
        <v>118</v>
      </c>
      <c r="BG236" s="510">
        <v>138</v>
      </c>
      <c r="BH236" s="510">
        <v>106</v>
      </c>
      <c r="BI236" s="510">
        <v>93</v>
      </c>
      <c r="BJ236" s="510">
        <v>29</v>
      </c>
      <c r="BK236" s="510">
        <v>6</v>
      </c>
      <c r="BL236" s="510">
        <v>6</v>
      </c>
      <c r="BM236" s="510">
        <v>4</v>
      </c>
      <c r="BN236" s="510">
        <v>5</v>
      </c>
      <c r="BO236" s="510">
        <v>4</v>
      </c>
      <c r="BP236" s="510">
        <v>4</v>
      </c>
    </row>
    <row r="237" spans="1:68">
      <c r="A237" s="247">
        <v>4177</v>
      </c>
      <c r="B237" s="248" t="s">
        <v>2793</v>
      </c>
      <c r="C237" s="247" t="str">
        <f>+IF(MID(B237,1,4)="T.V.","Telesecundaria",IF(MID(B237,1,4)="IEGB","IEGB",IF(MID(B237,1,11)="Liceo Rural","Liceo Rural",IF(MID(B237,1,6)="C.T.P.","C.T.P.",IF(MID(B237,1,4)="Noct","Nocturno",IF(MID(B237,1,4)="Unid","Unidad Pedagógica",""))))))</f>
        <v/>
      </c>
      <c r="D237" s="248" t="s">
        <v>253</v>
      </c>
      <c r="E237" s="501">
        <v>9</v>
      </c>
      <c r="F237" s="248" t="s">
        <v>217</v>
      </c>
      <c r="G237" s="248" t="s">
        <v>281</v>
      </c>
      <c r="H237" s="248" t="s">
        <v>281</v>
      </c>
      <c r="I237" s="248" t="s">
        <v>281</v>
      </c>
      <c r="J237" s="248" t="s">
        <v>3555</v>
      </c>
      <c r="K237" s="248" t="s">
        <v>3729</v>
      </c>
      <c r="L237" s="248">
        <v>24711110</v>
      </c>
      <c r="M237" s="248">
        <v>24711110</v>
      </c>
      <c r="N237" s="248" t="s">
        <v>3626</v>
      </c>
      <c r="O237" s="248" t="s">
        <v>2153</v>
      </c>
      <c r="P237" s="248">
        <v>183</v>
      </c>
      <c r="Q237" s="248">
        <v>0</v>
      </c>
      <c r="R237" s="248">
        <v>0</v>
      </c>
      <c r="S237" s="248">
        <v>0</v>
      </c>
      <c r="T237" s="248">
        <v>70</v>
      </c>
      <c r="U237" s="248">
        <v>62</v>
      </c>
      <c r="V237" s="248">
        <v>51</v>
      </c>
      <c r="W237" s="248">
        <v>9</v>
      </c>
      <c r="X237" s="248">
        <v>0</v>
      </c>
      <c r="Y237" s="248">
        <v>0</v>
      </c>
      <c r="Z237" s="248">
        <v>0</v>
      </c>
      <c r="AA237" s="248">
        <v>2</v>
      </c>
      <c r="AB237" s="248">
        <v>4</v>
      </c>
      <c r="AC237" s="248">
        <v>153</v>
      </c>
      <c r="AD237" s="7">
        <v>0</v>
      </c>
      <c r="AE237" s="7">
        <v>0</v>
      </c>
      <c r="AF237" s="7">
        <v>0</v>
      </c>
      <c r="AG237" s="7">
        <v>55</v>
      </c>
      <c r="AH237" s="7">
        <v>48</v>
      </c>
      <c r="AI237" s="7">
        <v>50</v>
      </c>
      <c r="AJ237" s="7">
        <v>9</v>
      </c>
      <c r="AK237" s="7">
        <v>0</v>
      </c>
      <c r="AL237" s="7">
        <v>0</v>
      </c>
      <c r="AM237" s="7">
        <v>0</v>
      </c>
      <c r="AN237" s="7">
        <v>2</v>
      </c>
      <c r="AO237" s="7">
        <v>3</v>
      </c>
      <c r="AP237" s="7">
        <v>4</v>
      </c>
      <c r="AQ237" s="7">
        <v>148</v>
      </c>
      <c r="AR237" s="7">
        <v>0</v>
      </c>
      <c r="AS237" s="7">
        <v>0</v>
      </c>
      <c r="AT237" s="7">
        <v>0</v>
      </c>
      <c r="AU237" s="7">
        <v>94</v>
      </c>
      <c r="AV237" s="7">
        <v>23</v>
      </c>
      <c r="AW237" s="7">
        <v>8</v>
      </c>
      <c r="AX237" s="7">
        <v>0</v>
      </c>
      <c r="AY237" s="7">
        <v>0</v>
      </c>
      <c r="AZ237" s="7">
        <v>0</v>
      </c>
      <c r="BA237" s="7">
        <v>4</v>
      </c>
      <c r="BB237" s="7">
        <v>2</v>
      </c>
      <c r="BC237" s="510">
        <v>130</v>
      </c>
      <c r="BD237" s="510">
        <v>0</v>
      </c>
      <c r="BE237" s="510">
        <v>0</v>
      </c>
      <c r="BF237" s="510">
        <v>0</v>
      </c>
      <c r="BG237" s="510">
        <v>65</v>
      </c>
      <c r="BH237" s="510">
        <v>49</v>
      </c>
      <c r="BI237" s="510">
        <v>16</v>
      </c>
      <c r="BJ237" s="510">
        <v>9</v>
      </c>
      <c r="BK237" s="510">
        <v>0</v>
      </c>
      <c r="BL237" s="510">
        <v>0</v>
      </c>
      <c r="BM237" s="510">
        <v>0</v>
      </c>
      <c r="BN237" s="510">
        <v>3</v>
      </c>
      <c r="BO237" s="510">
        <v>4</v>
      </c>
      <c r="BP237" s="510">
        <v>2</v>
      </c>
    </row>
    <row r="238" spans="1:68">
      <c r="A238" s="247">
        <v>4178</v>
      </c>
      <c r="B238" s="248" t="s">
        <v>261</v>
      </c>
      <c r="C238" s="247" t="str">
        <f>+IF(MID(B238,1,4)="T.V.","Telesecundaria",IF(MID(B238,1,4)="IEGB","IEGB",IF(MID(B238,1,11)="Liceo Rural","Liceo Rural",IF(MID(B238,1,6)="C.T.P.","C.T.P.",IF(MID(B238,1,4)="Noct","Nocturno",IF(MID(B238,1,4)="Unid","Unidad Pedagógica",""))))))</f>
        <v>C.T.P.</v>
      </c>
      <c r="D238" s="248" t="s">
        <v>253</v>
      </c>
      <c r="E238" s="501">
        <v>1</v>
      </c>
      <c r="F238" s="248" t="s">
        <v>217</v>
      </c>
      <c r="G238" s="248" t="s">
        <v>253</v>
      </c>
      <c r="H238" s="248" t="s">
        <v>262</v>
      </c>
      <c r="I238" s="248" t="s">
        <v>263</v>
      </c>
      <c r="J238" s="248" t="s">
        <v>3555</v>
      </c>
      <c r="K238" s="248" t="s">
        <v>3728</v>
      </c>
      <c r="L238" s="248">
        <v>24722059</v>
      </c>
      <c r="M238" s="248">
        <v>24722059</v>
      </c>
      <c r="N238" s="248" t="s">
        <v>1714</v>
      </c>
      <c r="O238" s="248" t="s">
        <v>2154</v>
      </c>
      <c r="P238" s="248">
        <v>942</v>
      </c>
      <c r="Q238" s="248">
        <v>172</v>
      </c>
      <c r="R238" s="248">
        <v>193</v>
      </c>
      <c r="S238" s="248">
        <v>166</v>
      </c>
      <c r="T238" s="248">
        <v>154</v>
      </c>
      <c r="U238" s="248">
        <v>131</v>
      </c>
      <c r="V238" s="248">
        <v>126</v>
      </c>
      <c r="W238" s="248">
        <v>33</v>
      </c>
      <c r="X238" s="248">
        <v>6</v>
      </c>
      <c r="Y238" s="248">
        <v>6</v>
      </c>
      <c r="Z238" s="248">
        <v>6</v>
      </c>
      <c r="AA238" s="248">
        <v>5</v>
      </c>
      <c r="AB238" s="248">
        <v>5</v>
      </c>
      <c r="AC238" s="248">
        <v>954</v>
      </c>
      <c r="AD238" s="7">
        <v>179</v>
      </c>
      <c r="AE238" s="7">
        <v>153</v>
      </c>
      <c r="AF238" s="7">
        <v>194</v>
      </c>
      <c r="AG238" s="7">
        <v>164</v>
      </c>
      <c r="AH238" s="7">
        <v>131</v>
      </c>
      <c r="AI238" s="7">
        <v>133</v>
      </c>
      <c r="AJ238" s="7">
        <v>31</v>
      </c>
      <c r="AK238" s="7">
        <v>6</v>
      </c>
      <c r="AL238" s="7">
        <v>5</v>
      </c>
      <c r="AM238" s="7">
        <v>6</v>
      </c>
      <c r="AN238" s="7">
        <v>5</v>
      </c>
      <c r="AO238" s="7">
        <v>5</v>
      </c>
      <c r="AP238" s="7">
        <v>4</v>
      </c>
      <c r="AQ238" s="7">
        <v>991</v>
      </c>
      <c r="AR238" s="7">
        <v>237</v>
      </c>
      <c r="AS238" s="7">
        <v>175</v>
      </c>
      <c r="AT238" s="7">
        <v>162</v>
      </c>
      <c r="AU238" s="7">
        <v>172</v>
      </c>
      <c r="AV238" s="7">
        <v>139</v>
      </c>
      <c r="AW238" s="7">
        <v>32</v>
      </c>
      <c r="AX238" s="7">
        <v>7</v>
      </c>
      <c r="AY238" s="7">
        <v>6</v>
      </c>
      <c r="AZ238" s="7">
        <v>5</v>
      </c>
      <c r="BA238" s="7">
        <v>5</v>
      </c>
      <c r="BB238" s="7">
        <v>5</v>
      </c>
      <c r="BC238" s="510">
        <v>1068</v>
      </c>
      <c r="BD238" s="510">
        <v>249</v>
      </c>
      <c r="BE238" s="510">
        <v>224</v>
      </c>
      <c r="BF238" s="510">
        <v>170</v>
      </c>
      <c r="BG238" s="510">
        <v>162</v>
      </c>
      <c r="BH238" s="510">
        <v>138</v>
      </c>
      <c r="BI238" s="510">
        <v>125</v>
      </c>
      <c r="BJ238" s="510">
        <v>33</v>
      </c>
      <c r="BK238" s="510">
        <v>7</v>
      </c>
      <c r="BL238" s="510">
        <v>7</v>
      </c>
      <c r="BM238" s="510">
        <v>5</v>
      </c>
      <c r="BN238" s="510">
        <v>5</v>
      </c>
      <c r="BO238" s="510">
        <v>5</v>
      </c>
      <c r="BP238" s="510">
        <v>4</v>
      </c>
    </row>
    <row r="239" spans="1:68">
      <c r="A239" s="247">
        <v>4179</v>
      </c>
      <c r="B239" s="248" t="s">
        <v>266</v>
      </c>
      <c r="C239" s="247" t="str">
        <f>+IF(MID(B239,1,4)="T.V.","Telesecundaria",IF(MID(B239,1,4)="IEGB","IEGB",IF(MID(B239,1,11)="Liceo Rural","Liceo Rural",IF(MID(B239,1,6)="C.T.P.","C.T.P.",IF(MID(B239,1,4)="Noct","Nocturno",IF(MID(B239,1,4)="Unid","Unidad Pedagógica",""))))))</f>
        <v>C.T.P.</v>
      </c>
      <c r="D239" s="248" t="s">
        <v>253</v>
      </c>
      <c r="E239" s="501">
        <v>6</v>
      </c>
      <c r="F239" s="248" t="s">
        <v>217</v>
      </c>
      <c r="G239" s="248" t="s">
        <v>253</v>
      </c>
      <c r="H239" s="248" t="s">
        <v>268</v>
      </c>
      <c r="I239" s="248" t="s">
        <v>268</v>
      </c>
      <c r="J239" s="248" t="s">
        <v>3555</v>
      </c>
      <c r="K239" s="248" t="s">
        <v>3728</v>
      </c>
      <c r="L239" s="248">
        <v>24799037</v>
      </c>
      <c r="M239" s="248">
        <v>24799037</v>
      </c>
      <c r="N239" s="248" t="s">
        <v>1071</v>
      </c>
      <c r="O239" s="248" t="s">
        <v>2155</v>
      </c>
      <c r="P239" s="248">
        <v>945</v>
      </c>
      <c r="Q239" s="248">
        <v>201</v>
      </c>
      <c r="R239" s="248">
        <v>182</v>
      </c>
      <c r="S239" s="248">
        <v>212</v>
      </c>
      <c r="T239" s="248">
        <v>165</v>
      </c>
      <c r="U239" s="248">
        <v>86</v>
      </c>
      <c r="V239" s="248">
        <v>99</v>
      </c>
      <c r="W239" s="248">
        <v>32</v>
      </c>
      <c r="X239" s="248">
        <v>6</v>
      </c>
      <c r="Y239" s="248">
        <v>6</v>
      </c>
      <c r="Z239" s="248">
        <v>7</v>
      </c>
      <c r="AA239" s="248">
        <v>5</v>
      </c>
      <c r="AB239" s="248">
        <v>4</v>
      </c>
      <c r="AC239" s="248">
        <v>1004</v>
      </c>
      <c r="AD239" s="7">
        <v>225</v>
      </c>
      <c r="AE239" s="7">
        <v>192</v>
      </c>
      <c r="AF239" s="7">
        <v>181</v>
      </c>
      <c r="AG239" s="7">
        <v>195</v>
      </c>
      <c r="AH239" s="7">
        <v>141</v>
      </c>
      <c r="AI239" s="7">
        <v>70</v>
      </c>
      <c r="AJ239" s="7">
        <v>32</v>
      </c>
      <c r="AK239" s="7">
        <v>6</v>
      </c>
      <c r="AL239" s="7">
        <v>6</v>
      </c>
      <c r="AM239" s="7">
        <v>6</v>
      </c>
      <c r="AN239" s="7">
        <v>6</v>
      </c>
      <c r="AO239" s="7">
        <v>5</v>
      </c>
      <c r="AP239" s="7">
        <v>3</v>
      </c>
      <c r="AQ239" s="7">
        <v>1067</v>
      </c>
      <c r="AR239" s="7">
        <v>217</v>
      </c>
      <c r="AS239" s="7">
        <v>216</v>
      </c>
      <c r="AT239" s="7">
        <v>184</v>
      </c>
      <c r="AU239" s="7">
        <v>151</v>
      </c>
      <c r="AV239" s="7">
        <v>165</v>
      </c>
      <c r="AW239" s="7">
        <v>31</v>
      </c>
      <c r="AX239" s="7">
        <v>7</v>
      </c>
      <c r="AY239" s="7">
        <v>6</v>
      </c>
      <c r="AZ239" s="7">
        <v>5</v>
      </c>
      <c r="BA239" s="7">
        <v>4</v>
      </c>
      <c r="BB239" s="7">
        <v>5</v>
      </c>
      <c r="BC239" s="510">
        <v>1028</v>
      </c>
      <c r="BD239" s="510">
        <v>266</v>
      </c>
      <c r="BE239" s="510">
        <v>218</v>
      </c>
      <c r="BF239" s="510">
        <v>174</v>
      </c>
      <c r="BG239" s="510">
        <v>130</v>
      </c>
      <c r="BH239" s="510">
        <v>127</v>
      </c>
      <c r="BI239" s="510">
        <v>113</v>
      </c>
      <c r="BJ239" s="510">
        <v>31</v>
      </c>
      <c r="BK239" s="510">
        <v>8</v>
      </c>
      <c r="BL239" s="510">
        <v>6</v>
      </c>
      <c r="BM239" s="510">
        <v>5</v>
      </c>
      <c r="BN239" s="510">
        <v>4</v>
      </c>
      <c r="BO239" s="510">
        <v>4</v>
      </c>
      <c r="BP239" s="510">
        <v>4</v>
      </c>
    </row>
    <row r="240" spans="1:68">
      <c r="A240" s="247">
        <v>4179</v>
      </c>
      <c r="B240" s="248" t="s">
        <v>2794</v>
      </c>
      <c r="C240" s="247"/>
      <c r="D240" s="248" t="s">
        <v>253</v>
      </c>
      <c r="E240" s="501">
        <v>6</v>
      </c>
      <c r="F240" s="248" t="s">
        <v>217</v>
      </c>
      <c r="G240" s="248" t="s">
        <v>253</v>
      </c>
      <c r="H240" s="248" t="s">
        <v>268</v>
      </c>
      <c r="I240" s="248" t="s">
        <v>268</v>
      </c>
      <c r="J240" s="248" t="s">
        <v>3555</v>
      </c>
      <c r="K240" s="248" t="s">
        <v>3729</v>
      </c>
      <c r="L240" s="248">
        <v>24799037</v>
      </c>
      <c r="M240" s="248">
        <v>24799037</v>
      </c>
      <c r="N240" s="248" t="s">
        <v>1071</v>
      </c>
      <c r="O240" s="248" t="s">
        <v>2155</v>
      </c>
      <c r="P240" s="248">
        <v>134</v>
      </c>
      <c r="Q240" s="248">
        <v>0</v>
      </c>
      <c r="R240" s="248">
        <v>0</v>
      </c>
      <c r="S240" s="248">
        <v>0</v>
      </c>
      <c r="T240" s="248">
        <v>59</v>
      </c>
      <c r="U240" s="248">
        <v>40</v>
      </c>
      <c r="V240" s="248">
        <v>35</v>
      </c>
      <c r="W240" s="248">
        <v>9</v>
      </c>
      <c r="X240" s="248">
        <v>0</v>
      </c>
      <c r="Y240" s="248">
        <v>0</v>
      </c>
      <c r="Z240" s="248">
        <v>0</v>
      </c>
      <c r="AA240" s="248">
        <v>3</v>
      </c>
      <c r="AB240" s="248">
        <v>3</v>
      </c>
      <c r="AC240" s="248">
        <v>150</v>
      </c>
      <c r="AD240" s="7">
        <v>0</v>
      </c>
      <c r="AE240" s="7">
        <v>0</v>
      </c>
      <c r="AF240" s="7">
        <v>0</v>
      </c>
      <c r="AG240" s="7">
        <v>84</v>
      </c>
      <c r="AH240" s="7">
        <v>31</v>
      </c>
      <c r="AI240" s="7">
        <v>35</v>
      </c>
      <c r="AJ240" s="7">
        <v>9</v>
      </c>
      <c r="AK240" s="7">
        <v>0</v>
      </c>
      <c r="AL240" s="7">
        <v>0</v>
      </c>
      <c r="AM240" s="7">
        <v>0</v>
      </c>
      <c r="AN240" s="7">
        <v>4</v>
      </c>
      <c r="AO240" s="7">
        <v>2</v>
      </c>
      <c r="AP240" s="7">
        <v>3</v>
      </c>
      <c r="AQ240" s="7">
        <v>147</v>
      </c>
      <c r="AR240" s="7">
        <v>0</v>
      </c>
      <c r="AS240" s="7">
        <v>0</v>
      </c>
      <c r="AT240" s="7">
        <v>0</v>
      </c>
      <c r="AU240" s="7">
        <v>93</v>
      </c>
      <c r="AV240" s="7">
        <v>34</v>
      </c>
      <c r="AW240" s="7">
        <v>10</v>
      </c>
      <c r="AX240" s="7">
        <v>0</v>
      </c>
      <c r="AY240" s="7">
        <v>0</v>
      </c>
      <c r="AZ240" s="7">
        <v>0</v>
      </c>
      <c r="BA240" s="7">
        <v>5</v>
      </c>
      <c r="BB240" s="7">
        <v>3</v>
      </c>
      <c r="BC240" s="510">
        <v>156</v>
      </c>
      <c r="BD240" s="510">
        <v>0</v>
      </c>
      <c r="BE240" s="510">
        <v>0</v>
      </c>
      <c r="BF240" s="510">
        <v>0</v>
      </c>
      <c r="BG240" s="510">
        <v>71</v>
      </c>
      <c r="BH240" s="510">
        <v>52</v>
      </c>
      <c r="BI240" s="510">
        <v>33</v>
      </c>
      <c r="BJ240" s="510">
        <v>9</v>
      </c>
      <c r="BK240" s="510">
        <v>0</v>
      </c>
      <c r="BL240" s="510">
        <v>0</v>
      </c>
      <c r="BM240" s="510">
        <v>0</v>
      </c>
      <c r="BN240" s="510">
        <v>3</v>
      </c>
      <c r="BO240" s="510">
        <v>3</v>
      </c>
      <c r="BP240" s="510">
        <v>3</v>
      </c>
    </row>
    <row r="241" spans="1:68">
      <c r="A241" s="247">
        <v>4180</v>
      </c>
      <c r="B241" s="248" t="s">
        <v>264</v>
      </c>
      <c r="C241" s="247" t="str">
        <f>+IF(MID(B241,1,4)="T.V.","Telesecundaria",IF(MID(B241,1,4)="IEGB","IEGB",IF(MID(B241,1,11)="Liceo Rural","Liceo Rural",IF(MID(B241,1,6)="C.T.P.","C.T.P.",IF(MID(B241,1,4)="Noct","Nocturno",IF(MID(B241,1,4)="Unid","Unidad Pedagógica",""))))))</f>
        <v>C.T.P.</v>
      </c>
      <c r="D241" s="248" t="s">
        <v>253</v>
      </c>
      <c r="E241" s="501">
        <v>5</v>
      </c>
      <c r="F241" s="248" t="s">
        <v>217</v>
      </c>
      <c r="G241" s="248" t="s">
        <v>253</v>
      </c>
      <c r="H241" s="248" t="s">
        <v>265</v>
      </c>
      <c r="I241" s="248" t="s">
        <v>265</v>
      </c>
      <c r="J241" s="248" t="s">
        <v>3555</v>
      </c>
      <c r="K241" s="248" t="s">
        <v>3728</v>
      </c>
      <c r="L241" s="248">
        <v>24733037</v>
      </c>
      <c r="M241" s="248"/>
      <c r="N241" s="248" t="s">
        <v>1750</v>
      </c>
      <c r="O241" s="248" t="s">
        <v>2156</v>
      </c>
      <c r="P241" s="248">
        <v>1076</v>
      </c>
      <c r="Q241" s="248">
        <v>253</v>
      </c>
      <c r="R241" s="248">
        <v>253</v>
      </c>
      <c r="S241" s="248">
        <v>174</v>
      </c>
      <c r="T241" s="248">
        <v>161</v>
      </c>
      <c r="U241" s="248">
        <v>109</v>
      </c>
      <c r="V241" s="248">
        <v>126</v>
      </c>
      <c r="W241" s="248">
        <v>35</v>
      </c>
      <c r="X241" s="248">
        <v>7</v>
      </c>
      <c r="Y241" s="248">
        <v>5</v>
      </c>
      <c r="Z241" s="248">
        <v>5</v>
      </c>
      <c r="AA241" s="248">
        <v>4</v>
      </c>
      <c r="AB241" s="248">
        <v>5</v>
      </c>
      <c r="AC241" s="248">
        <v>1136</v>
      </c>
      <c r="AD241" s="7">
        <v>239</v>
      </c>
      <c r="AE241" s="7">
        <v>241</v>
      </c>
      <c r="AF241" s="7">
        <v>241</v>
      </c>
      <c r="AG241" s="7">
        <v>168</v>
      </c>
      <c r="AH241" s="7">
        <v>145</v>
      </c>
      <c r="AI241" s="7">
        <v>102</v>
      </c>
      <c r="AJ241" s="7">
        <v>35</v>
      </c>
      <c r="AK241" s="7">
        <v>7</v>
      </c>
      <c r="AL241" s="7">
        <v>7</v>
      </c>
      <c r="AM241" s="7">
        <v>7</v>
      </c>
      <c r="AN241" s="7">
        <v>5</v>
      </c>
      <c r="AO241" s="7">
        <v>5</v>
      </c>
      <c r="AP241" s="7">
        <v>4</v>
      </c>
      <c r="AQ241" s="7">
        <v>1238</v>
      </c>
      <c r="AR241" s="7">
        <v>308</v>
      </c>
      <c r="AS241" s="7">
        <v>236</v>
      </c>
      <c r="AT241" s="7">
        <v>200</v>
      </c>
      <c r="AU241" s="7">
        <v>229</v>
      </c>
      <c r="AV241" s="7">
        <v>139</v>
      </c>
      <c r="AW241" s="7">
        <v>35</v>
      </c>
      <c r="AX241" s="7">
        <v>9</v>
      </c>
      <c r="AY241" s="7">
        <v>6</v>
      </c>
      <c r="AZ241" s="7">
        <v>5</v>
      </c>
      <c r="BA241" s="7">
        <v>6</v>
      </c>
      <c r="BB241" s="7">
        <v>5</v>
      </c>
      <c r="BC241" s="510">
        <v>1139</v>
      </c>
      <c r="BD241" s="510">
        <v>258</v>
      </c>
      <c r="BE241" s="510">
        <v>244</v>
      </c>
      <c r="BF241" s="510">
        <v>194</v>
      </c>
      <c r="BG241" s="510">
        <v>171</v>
      </c>
      <c r="BH241" s="510">
        <v>155</v>
      </c>
      <c r="BI241" s="510">
        <v>117</v>
      </c>
      <c r="BJ241" s="510">
        <v>34</v>
      </c>
      <c r="BK241" s="510">
        <v>7</v>
      </c>
      <c r="BL241" s="510">
        <v>7</v>
      </c>
      <c r="BM241" s="510">
        <v>6</v>
      </c>
      <c r="BN241" s="510">
        <v>5</v>
      </c>
      <c r="BO241" s="510">
        <v>5</v>
      </c>
      <c r="BP241" s="510">
        <v>4</v>
      </c>
    </row>
    <row r="242" spans="1:68">
      <c r="A242" s="247">
        <v>4180</v>
      </c>
      <c r="B242" s="248" t="s">
        <v>2795</v>
      </c>
      <c r="C242" s="247" t="str">
        <f>+IF(MID(B242,1,4)="T.V.","Telesecundaria",IF(MID(B242,1,4)="IEGB","IEGB",IF(MID(B242,1,11)="Liceo Rural","Liceo Rural",IF(MID(B242,1,6)="C.T.P.","C.T.P.",IF(MID(B242,1,4)="Noct","Nocturno",IF(MID(B242,1,4)="Unid","Unidad Pedagógica",""))))))</f>
        <v/>
      </c>
      <c r="D242" s="248" t="s">
        <v>253</v>
      </c>
      <c r="E242" s="501">
        <v>5</v>
      </c>
      <c r="F242" s="248" t="s">
        <v>217</v>
      </c>
      <c r="G242" s="248" t="s">
        <v>253</v>
      </c>
      <c r="H242" s="248" t="s">
        <v>265</v>
      </c>
      <c r="I242" s="248" t="s">
        <v>265</v>
      </c>
      <c r="J242" s="248" t="s">
        <v>3555</v>
      </c>
      <c r="K242" s="248" t="s">
        <v>3729</v>
      </c>
      <c r="L242" s="248">
        <v>24731689</v>
      </c>
      <c r="M242" s="248">
        <v>24731689</v>
      </c>
      <c r="N242" s="248" t="s">
        <v>1750</v>
      </c>
      <c r="O242" s="248" t="s">
        <v>2156</v>
      </c>
      <c r="P242" s="248">
        <v>125</v>
      </c>
      <c r="Q242" s="248">
        <v>0</v>
      </c>
      <c r="R242" s="248">
        <v>0</v>
      </c>
      <c r="S242" s="248">
        <v>0</v>
      </c>
      <c r="T242" s="248">
        <v>52</v>
      </c>
      <c r="U242" s="248">
        <v>40</v>
      </c>
      <c r="V242" s="248">
        <v>33</v>
      </c>
      <c r="W242" s="248">
        <v>9</v>
      </c>
      <c r="X242" s="248">
        <v>0</v>
      </c>
      <c r="Y242" s="248">
        <v>0</v>
      </c>
      <c r="Z242" s="248">
        <v>0</v>
      </c>
      <c r="AA242" s="248">
        <v>3</v>
      </c>
      <c r="AB242" s="248">
        <v>3</v>
      </c>
      <c r="AC242" s="248">
        <v>136</v>
      </c>
      <c r="AD242" s="7">
        <v>0</v>
      </c>
      <c r="AE242" s="7">
        <v>0</v>
      </c>
      <c r="AF242" s="7">
        <v>0</v>
      </c>
      <c r="AG242" s="7">
        <v>79</v>
      </c>
      <c r="AH242" s="7">
        <v>27</v>
      </c>
      <c r="AI242" s="7">
        <v>30</v>
      </c>
      <c r="AJ242" s="7">
        <v>10</v>
      </c>
      <c r="AK242" s="7">
        <v>0</v>
      </c>
      <c r="AL242" s="7">
        <v>0</v>
      </c>
      <c r="AM242" s="7">
        <v>0</v>
      </c>
      <c r="AN242" s="7">
        <v>4</v>
      </c>
      <c r="AO242" s="7">
        <v>3</v>
      </c>
      <c r="AP242" s="7">
        <v>3</v>
      </c>
      <c r="AQ242" s="7">
        <v>126</v>
      </c>
      <c r="AR242" s="7">
        <v>0</v>
      </c>
      <c r="AS242" s="7">
        <v>0</v>
      </c>
      <c r="AT242" s="7">
        <v>0</v>
      </c>
      <c r="AU242" s="7">
        <v>61</v>
      </c>
      <c r="AV242" s="7">
        <v>41</v>
      </c>
      <c r="AW242" s="7">
        <v>9</v>
      </c>
      <c r="AX242" s="7">
        <v>0</v>
      </c>
      <c r="AY242" s="7">
        <v>0</v>
      </c>
      <c r="AZ242" s="7">
        <v>0</v>
      </c>
      <c r="BA242" s="7">
        <v>3</v>
      </c>
      <c r="BB242" s="7">
        <v>3</v>
      </c>
      <c r="BC242" s="510">
        <v>131</v>
      </c>
      <c r="BD242" s="510">
        <v>0</v>
      </c>
      <c r="BE242" s="510">
        <v>0</v>
      </c>
      <c r="BF242" s="510">
        <v>0</v>
      </c>
      <c r="BG242" s="510">
        <v>60</v>
      </c>
      <c r="BH242" s="510">
        <v>39</v>
      </c>
      <c r="BI242" s="510">
        <v>32</v>
      </c>
      <c r="BJ242" s="510">
        <v>9</v>
      </c>
      <c r="BK242" s="510">
        <v>0</v>
      </c>
      <c r="BL242" s="510">
        <v>0</v>
      </c>
      <c r="BM242" s="510">
        <v>0</v>
      </c>
      <c r="BN242" s="510">
        <v>3</v>
      </c>
      <c r="BO242" s="510">
        <v>3</v>
      </c>
      <c r="BP242" s="510">
        <v>3</v>
      </c>
    </row>
    <row r="243" spans="1:68">
      <c r="A243" s="247">
        <v>4181</v>
      </c>
      <c r="B243" s="248" t="s">
        <v>1919</v>
      </c>
      <c r="C243" s="247" t="str">
        <f>+IF(MID(B243,1,4)="T.V.","Telesecundaria",IF(MID(B243,1,4)="IEGB","IEGB",IF(MID(B243,1,11)="Liceo Rural","Liceo Rural",IF(MID(B243,1,6)="C.T.P.","C.T.P.",IF(MID(B243,1,4)="Noct","Nocturno",IF(MID(B243,1,4)="Unid","Unidad Pedagógica",""))))))</f>
        <v>C.T.P.</v>
      </c>
      <c r="D243" s="248" t="s">
        <v>278</v>
      </c>
      <c r="E243" s="501">
        <v>5</v>
      </c>
      <c r="F243" s="248" t="s">
        <v>217</v>
      </c>
      <c r="G243" s="248" t="s">
        <v>282</v>
      </c>
      <c r="H243" s="248" t="s">
        <v>170</v>
      </c>
      <c r="I243" s="248" t="s">
        <v>170</v>
      </c>
      <c r="J243" s="248" t="s">
        <v>3555</v>
      </c>
      <c r="K243" s="248" t="s">
        <v>3728</v>
      </c>
      <c r="L243" s="248">
        <v>24640181</v>
      </c>
      <c r="M243" s="248">
        <v>24640181</v>
      </c>
      <c r="N243" s="248" t="s">
        <v>1075</v>
      </c>
      <c r="O243" s="248" t="s">
        <v>2157</v>
      </c>
      <c r="P243" s="248">
        <v>732</v>
      </c>
      <c r="Q243" s="248">
        <v>145</v>
      </c>
      <c r="R243" s="248">
        <v>152</v>
      </c>
      <c r="S243" s="248">
        <v>129</v>
      </c>
      <c r="T243" s="248">
        <v>115</v>
      </c>
      <c r="U243" s="248">
        <v>90</v>
      </c>
      <c r="V243" s="248">
        <v>101</v>
      </c>
      <c r="W243" s="248">
        <v>33</v>
      </c>
      <c r="X243" s="248">
        <v>6</v>
      </c>
      <c r="Y243" s="248">
        <v>7</v>
      </c>
      <c r="Z243" s="248">
        <v>6</v>
      </c>
      <c r="AA243" s="248">
        <v>5</v>
      </c>
      <c r="AB243" s="248">
        <v>4</v>
      </c>
      <c r="AC243" s="248">
        <v>765</v>
      </c>
      <c r="AD243" s="7">
        <v>170</v>
      </c>
      <c r="AE243" s="7">
        <v>141</v>
      </c>
      <c r="AF243" s="7">
        <v>146</v>
      </c>
      <c r="AG243" s="7">
        <v>122</v>
      </c>
      <c r="AH243" s="7">
        <v>95</v>
      </c>
      <c r="AI243" s="7">
        <v>91</v>
      </c>
      <c r="AJ243" s="7">
        <v>33</v>
      </c>
      <c r="AK243" s="7">
        <v>7</v>
      </c>
      <c r="AL243" s="7">
        <v>6</v>
      </c>
      <c r="AM243" s="7">
        <v>6</v>
      </c>
      <c r="AN243" s="7">
        <v>6</v>
      </c>
      <c r="AO243" s="7">
        <v>4</v>
      </c>
      <c r="AP243" s="7">
        <v>4</v>
      </c>
      <c r="AQ243" s="7">
        <v>781</v>
      </c>
      <c r="AR243" s="7">
        <v>162</v>
      </c>
      <c r="AS243" s="7">
        <v>158</v>
      </c>
      <c r="AT243" s="7">
        <v>133</v>
      </c>
      <c r="AU243" s="7">
        <v>136</v>
      </c>
      <c r="AV243" s="7">
        <v>106</v>
      </c>
      <c r="AW243" s="7">
        <v>30</v>
      </c>
      <c r="AX243" s="7">
        <v>7</v>
      </c>
      <c r="AY243" s="7">
        <v>6</v>
      </c>
      <c r="AZ243" s="7">
        <v>5</v>
      </c>
      <c r="BA243" s="7">
        <v>5</v>
      </c>
      <c r="BB243" s="7">
        <v>4</v>
      </c>
      <c r="BC243" s="510">
        <v>765</v>
      </c>
      <c r="BD243" s="510">
        <v>162</v>
      </c>
      <c r="BE243" s="510">
        <v>152</v>
      </c>
      <c r="BF243" s="510">
        <v>142</v>
      </c>
      <c r="BG243" s="510">
        <v>116</v>
      </c>
      <c r="BH243" s="510">
        <v>100</v>
      </c>
      <c r="BI243" s="510">
        <v>93</v>
      </c>
      <c r="BJ243" s="510">
        <v>30</v>
      </c>
      <c r="BK243" s="510">
        <v>7</v>
      </c>
      <c r="BL243" s="510">
        <v>6</v>
      </c>
      <c r="BM243" s="510">
        <v>5</v>
      </c>
      <c r="BN243" s="510">
        <v>5</v>
      </c>
      <c r="BO243" s="510">
        <v>4</v>
      </c>
      <c r="BP243" s="510">
        <v>3</v>
      </c>
    </row>
    <row r="244" spans="1:68">
      <c r="A244" s="247">
        <v>4181</v>
      </c>
      <c r="B244" s="248" t="s">
        <v>2796</v>
      </c>
      <c r="C244" s="247"/>
      <c r="D244" s="248" t="s">
        <v>278</v>
      </c>
      <c r="E244" s="501">
        <v>5</v>
      </c>
      <c r="F244" s="248" t="s">
        <v>217</v>
      </c>
      <c r="G244" s="248" t="s">
        <v>282</v>
      </c>
      <c r="H244" s="248" t="s">
        <v>170</v>
      </c>
      <c r="I244" s="248" t="s">
        <v>170</v>
      </c>
      <c r="J244" s="248" t="s">
        <v>3555</v>
      </c>
      <c r="K244" s="248" t="s">
        <v>3729</v>
      </c>
      <c r="L244" s="248">
        <v>24640181</v>
      </c>
      <c r="M244" s="248">
        <v>24641152</v>
      </c>
      <c r="N244" s="248" t="s">
        <v>1075</v>
      </c>
      <c r="O244" s="248" t="s">
        <v>2157</v>
      </c>
      <c r="P244" s="248">
        <v>130</v>
      </c>
      <c r="Q244" s="248">
        <v>0</v>
      </c>
      <c r="R244" s="248">
        <v>0</v>
      </c>
      <c r="S244" s="248">
        <v>0</v>
      </c>
      <c r="T244" s="248">
        <v>62</v>
      </c>
      <c r="U244" s="248">
        <v>36</v>
      </c>
      <c r="V244" s="248">
        <v>32</v>
      </c>
      <c r="W244" s="248">
        <v>9</v>
      </c>
      <c r="X244" s="248">
        <v>0</v>
      </c>
      <c r="Y244" s="248">
        <v>0</v>
      </c>
      <c r="Z244" s="248">
        <v>0</v>
      </c>
      <c r="AA244" s="248">
        <v>3</v>
      </c>
      <c r="AB244" s="248">
        <v>3</v>
      </c>
      <c r="AC244" s="248">
        <v>171</v>
      </c>
      <c r="AD244" s="7">
        <v>0</v>
      </c>
      <c r="AE244" s="7">
        <v>0</v>
      </c>
      <c r="AF244" s="7">
        <v>0</v>
      </c>
      <c r="AG244" s="7">
        <v>93</v>
      </c>
      <c r="AH244" s="7">
        <v>45</v>
      </c>
      <c r="AI244" s="7">
        <v>33</v>
      </c>
      <c r="AJ244" s="7">
        <v>9</v>
      </c>
      <c r="AK244" s="7">
        <v>0</v>
      </c>
      <c r="AL244" s="7">
        <v>0</v>
      </c>
      <c r="AM244" s="7">
        <v>0</v>
      </c>
      <c r="AN244" s="7">
        <v>3</v>
      </c>
      <c r="AO244" s="7">
        <v>3</v>
      </c>
      <c r="AP244" s="7">
        <v>3</v>
      </c>
      <c r="AQ244" s="7">
        <v>128</v>
      </c>
      <c r="AR244" s="7">
        <v>0</v>
      </c>
      <c r="AS244" s="7">
        <v>0</v>
      </c>
      <c r="AT244" s="7">
        <v>0</v>
      </c>
      <c r="AU244" s="7">
        <v>67</v>
      </c>
      <c r="AV244" s="7">
        <v>33</v>
      </c>
      <c r="AW244" s="7">
        <v>9</v>
      </c>
      <c r="AX244" s="7">
        <v>0</v>
      </c>
      <c r="AY244" s="7">
        <v>0</v>
      </c>
      <c r="AZ244" s="7">
        <v>0</v>
      </c>
      <c r="BA244" s="7">
        <v>3</v>
      </c>
      <c r="BB244" s="7">
        <v>3</v>
      </c>
      <c r="BC244" s="510">
        <v>91</v>
      </c>
      <c r="BD244" s="510">
        <v>0</v>
      </c>
      <c r="BE244" s="510">
        <v>0</v>
      </c>
      <c r="BF244" s="510">
        <v>0</v>
      </c>
      <c r="BG244" s="510">
        <v>39</v>
      </c>
      <c r="BH244" s="510">
        <v>26</v>
      </c>
      <c r="BI244" s="510">
        <v>26</v>
      </c>
      <c r="BJ244" s="510">
        <v>9</v>
      </c>
      <c r="BK244" s="510">
        <v>0</v>
      </c>
      <c r="BL244" s="510">
        <v>0</v>
      </c>
      <c r="BM244" s="510">
        <v>0</v>
      </c>
      <c r="BN244" s="510">
        <v>3</v>
      </c>
      <c r="BO244" s="510">
        <v>3</v>
      </c>
      <c r="BP244" s="510">
        <v>3</v>
      </c>
    </row>
    <row r="245" spans="1:68">
      <c r="A245" s="247">
        <v>4182</v>
      </c>
      <c r="B245" s="248" t="s">
        <v>269</v>
      </c>
      <c r="C245" s="247" t="str">
        <f>+IF(MID(B245,1,4)="T.V.","Telesecundaria",IF(MID(B245,1,4)="IEGB","IEGB",IF(MID(B245,1,11)="Liceo Rural","Liceo Rural",IF(MID(B245,1,6)="C.T.P.","C.T.P.",IF(MID(B245,1,4)="Noct","Nocturno",IF(MID(B245,1,4)="Unid","Unidad Pedagógica",""))))))</f>
        <v>C.T.P.</v>
      </c>
      <c r="D245" s="248" t="s">
        <v>253</v>
      </c>
      <c r="E245" s="501">
        <v>8</v>
      </c>
      <c r="F245" s="248" t="s">
        <v>217</v>
      </c>
      <c r="G245" s="248" t="s">
        <v>253</v>
      </c>
      <c r="H245" s="248" t="s">
        <v>270</v>
      </c>
      <c r="I245" s="248" t="s">
        <v>271</v>
      </c>
      <c r="J245" s="248" t="s">
        <v>3555</v>
      </c>
      <c r="K245" s="248" t="s">
        <v>3728</v>
      </c>
      <c r="L245" s="248">
        <v>24777012</v>
      </c>
      <c r="M245" s="248">
        <v>24777021</v>
      </c>
      <c r="N245" s="248" t="s">
        <v>1076</v>
      </c>
      <c r="O245" s="248" t="s">
        <v>2158</v>
      </c>
      <c r="P245" s="248">
        <v>983</v>
      </c>
      <c r="Q245" s="248">
        <v>220</v>
      </c>
      <c r="R245" s="248">
        <v>184</v>
      </c>
      <c r="S245" s="248">
        <v>201</v>
      </c>
      <c r="T245" s="248">
        <v>155</v>
      </c>
      <c r="U245" s="248">
        <v>114</v>
      </c>
      <c r="V245" s="248">
        <v>109</v>
      </c>
      <c r="W245" s="248">
        <v>32</v>
      </c>
      <c r="X245" s="248">
        <v>7</v>
      </c>
      <c r="Y245" s="248">
        <v>6</v>
      </c>
      <c r="Z245" s="248">
        <v>6</v>
      </c>
      <c r="AA245" s="248">
        <v>5</v>
      </c>
      <c r="AB245" s="248">
        <v>4</v>
      </c>
      <c r="AC245" s="248">
        <v>1054</v>
      </c>
      <c r="AD245" s="7">
        <v>218</v>
      </c>
      <c r="AE245" s="7">
        <v>214</v>
      </c>
      <c r="AF245" s="7">
        <v>186</v>
      </c>
      <c r="AG245" s="7">
        <v>191</v>
      </c>
      <c r="AH245" s="7">
        <v>133</v>
      </c>
      <c r="AI245" s="7">
        <v>112</v>
      </c>
      <c r="AJ245" s="7">
        <v>34</v>
      </c>
      <c r="AK245" s="7">
        <v>7</v>
      </c>
      <c r="AL245" s="7">
        <v>7</v>
      </c>
      <c r="AM245" s="7">
        <v>6</v>
      </c>
      <c r="AN245" s="7">
        <v>6</v>
      </c>
      <c r="AO245" s="7">
        <v>4</v>
      </c>
      <c r="AP245" s="7">
        <v>4</v>
      </c>
      <c r="AQ245" s="7">
        <v>1102</v>
      </c>
      <c r="AR245" s="7">
        <v>219</v>
      </c>
      <c r="AS245" s="7">
        <v>229</v>
      </c>
      <c r="AT245" s="7">
        <v>206</v>
      </c>
      <c r="AU245" s="7">
        <v>182</v>
      </c>
      <c r="AV245" s="7">
        <v>154</v>
      </c>
      <c r="AW245" s="7">
        <v>35</v>
      </c>
      <c r="AX245" s="7">
        <v>7</v>
      </c>
      <c r="AY245" s="7">
        <v>7</v>
      </c>
      <c r="AZ245" s="7">
        <v>6</v>
      </c>
      <c r="BA245" s="7">
        <v>6</v>
      </c>
      <c r="BB245" s="7">
        <v>5</v>
      </c>
      <c r="BC245" s="510">
        <v>1111</v>
      </c>
      <c r="BD245" s="510">
        <v>249</v>
      </c>
      <c r="BE245" s="510">
        <v>207</v>
      </c>
      <c r="BF245" s="510">
        <v>230</v>
      </c>
      <c r="BG245" s="510">
        <v>163</v>
      </c>
      <c r="BH245" s="510">
        <v>134</v>
      </c>
      <c r="BI245" s="510">
        <v>128</v>
      </c>
      <c r="BJ245" s="510">
        <v>34</v>
      </c>
      <c r="BK245" s="510">
        <v>8</v>
      </c>
      <c r="BL245" s="510">
        <v>6</v>
      </c>
      <c r="BM245" s="510">
        <v>7</v>
      </c>
      <c r="BN245" s="510">
        <v>5</v>
      </c>
      <c r="BO245" s="510">
        <v>4</v>
      </c>
      <c r="BP245" s="510">
        <v>4</v>
      </c>
    </row>
    <row r="246" spans="1:68">
      <c r="A246" s="247">
        <v>4182</v>
      </c>
      <c r="B246" s="248" t="s">
        <v>2797</v>
      </c>
      <c r="C246" s="247" t="str">
        <f>+IF(MID(B246,1,4)="T.V.","Telesecundaria",IF(MID(B246,1,4)="IEGB","IEGB",IF(MID(B246,1,11)="Liceo Rural","Liceo Rural",IF(MID(B246,1,6)="C.T.P.","C.T.P.",IF(MID(B246,1,4)="Noct","Nocturno",IF(MID(B246,1,4)="Unid","Unidad Pedagógica",""))))))</f>
        <v/>
      </c>
      <c r="D246" s="248" t="s">
        <v>253</v>
      </c>
      <c r="E246" s="501">
        <v>8</v>
      </c>
      <c r="F246" s="248" t="s">
        <v>217</v>
      </c>
      <c r="G246" s="248" t="s">
        <v>253</v>
      </c>
      <c r="H246" s="248" t="s">
        <v>270</v>
      </c>
      <c r="I246" s="248" t="s">
        <v>271</v>
      </c>
      <c r="J246" s="248" t="s">
        <v>3555</v>
      </c>
      <c r="K246" s="248" t="s">
        <v>3729</v>
      </c>
      <c r="L246" s="248">
        <v>24777012</v>
      </c>
      <c r="M246" s="248">
        <v>24777012</v>
      </c>
      <c r="N246" s="248" t="s">
        <v>1076</v>
      </c>
      <c r="O246" s="248" t="s">
        <v>2159</v>
      </c>
      <c r="P246" s="248">
        <v>125</v>
      </c>
      <c r="Q246" s="248">
        <v>0</v>
      </c>
      <c r="R246" s="248">
        <v>0</v>
      </c>
      <c r="S246" s="248">
        <v>0</v>
      </c>
      <c r="T246" s="248">
        <v>54</v>
      </c>
      <c r="U246" s="248">
        <v>45</v>
      </c>
      <c r="V246" s="248">
        <v>26</v>
      </c>
      <c r="W246" s="248">
        <v>8</v>
      </c>
      <c r="X246" s="248">
        <v>0</v>
      </c>
      <c r="Y246" s="248">
        <v>0</v>
      </c>
      <c r="Z246" s="248">
        <v>0</v>
      </c>
      <c r="AA246" s="248">
        <v>3</v>
      </c>
      <c r="AB246" s="248">
        <v>3</v>
      </c>
      <c r="AC246" s="248">
        <v>152</v>
      </c>
      <c r="AD246" s="7">
        <v>0</v>
      </c>
      <c r="AE246" s="7">
        <v>0</v>
      </c>
      <c r="AF246" s="7">
        <v>0</v>
      </c>
      <c r="AG246" s="7">
        <v>67</v>
      </c>
      <c r="AH246" s="7">
        <v>44</v>
      </c>
      <c r="AI246" s="7">
        <v>41</v>
      </c>
      <c r="AJ246" s="7">
        <v>9</v>
      </c>
      <c r="AK246" s="7">
        <v>0</v>
      </c>
      <c r="AL246" s="7">
        <v>0</v>
      </c>
      <c r="AM246" s="7">
        <v>0</v>
      </c>
      <c r="AN246" s="7">
        <v>3</v>
      </c>
      <c r="AO246" s="7">
        <v>3</v>
      </c>
      <c r="AP246" s="7">
        <v>3</v>
      </c>
      <c r="AQ246" s="7">
        <v>133</v>
      </c>
      <c r="AR246" s="7">
        <v>0</v>
      </c>
      <c r="AS246" s="7">
        <v>0</v>
      </c>
      <c r="AT246" s="7">
        <v>0</v>
      </c>
      <c r="AU246" s="7">
        <v>73</v>
      </c>
      <c r="AV246" s="7">
        <v>33</v>
      </c>
      <c r="AW246" s="7">
        <v>8</v>
      </c>
      <c r="AX246" s="7">
        <v>0</v>
      </c>
      <c r="AY246" s="7">
        <v>0</v>
      </c>
      <c r="AZ246" s="7">
        <v>0</v>
      </c>
      <c r="BA246" s="7">
        <v>3</v>
      </c>
      <c r="BB246" s="7">
        <v>2</v>
      </c>
      <c r="BC246" s="510">
        <v>128</v>
      </c>
      <c r="BD246" s="510">
        <v>0</v>
      </c>
      <c r="BE246" s="510">
        <v>0</v>
      </c>
      <c r="BF246" s="510">
        <v>0</v>
      </c>
      <c r="BG246" s="510">
        <v>54</v>
      </c>
      <c r="BH246" s="510">
        <v>47</v>
      </c>
      <c r="BI246" s="510">
        <v>27</v>
      </c>
      <c r="BJ246" s="510">
        <v>8</v>
      </c>
      <c r="BK246" s="510">
        <v>0</v>
      </c>
      <c r="BL246" s="510">
        <v>0</v>
      </c>
      <c r="BM246" s="510">
        <v>0</v>
      </c>
      <c r="BN246" s="510">
        <v>3</v>
      </c>
      <c r="BO246" s="510">
        <v>3</v>
      </c>
      <c r="BP246" s="510">
        <v>2</v>
      </c>
    </row>
    <row r="247" spans="1:68">
      <c r="A247" s="247">
        <v>4183</v>
      </c>
      <c r="B247" s="248" t="s">
        <v>256</v>
      </c>
      <c r="C247" s="247" t="str">
        <f>+IF(MID(B247,1,4)="T.V.","Telesecundaria",IF(MID(B247,1,4)="IEGB","IEGB",IF(MID(B247,1,11)="Liceo Rural","Liceo Rural",IF(MID(B247,1,6)="C.T.P.","C.T.P.",IF(MID(B247,1,4)="Noct","Nocturno",IF(MID(B247,1,4)="Unid","Unidad Pedagógica",""))))))</f>
        <v>C.T.P.</v>
      </c>
      <c r="D247" s="248" t="s">
        <v>253</v>
      </c>
      <c r="E247" s="501">
        <v>3</v>
      </c>
      <c r="F247" s="248" t="s">
        <v>217</v>
      </c>
      <c r="G247" s="248" t="s">
        <v>253</v>
      </c>
      <c r="H247" s="248" t="s">
        <v>254</v>
      </c>
      <c r="I247" s="248" t="s">
        <v>257</v>
      </c>
      <c r="J247" s="248" t="s">
        <v>3555</v>
      </c>
      <c r="K247" s="248" t="s">
        <v>3728</v>
      </c>
      <c r="L247" s="248">
        <v>24600958</v>
      </c>
      <c r="M247" s="248">
        <v>24600958</v>
      </c>
      <c r="N247" s="248" t="s">
        <v>3627</v>
      </c>
      <c r="O247" s="248" t="s">
        <v>2160</v>
      </c>
      <c r="P247" s="248">
        <v>653</v>
      </c>
      <c r="Q247" s="248">
        <v>57</v>
      </c>
      <c r="R247" s="248">
        <v>97</v>
      </c>
      <c r="S247" s="248">
        <v>68</v>
      </c>
      <c r="T247" s="248">
        <v>181</v>
      </c>
      <c r="U247" s="248">
        <v>133</v>
      </c>
      <c r="V247" s="248">
        <v>117</v>
      </c>
      <c r="W247" s="248">
        <v>21</v>
      </c>
      <c r="X247" s="248">
        <v>2</v>
      </c>
      <c r="Y247" s="248">
        <v>3</v>
      </c>
      <c r="Z247" s="248">
        <v>2</v>
      </c>
      <c r="AA247" s="248">
        <v>6</v>
      </c>
      <c r="AB247" s="248">
        <v>4</v>
      </c>
      <c r="AC247" s="248">
        <v>627</v>
      </c>
      <c r="AD247" s="7">
        <v>50</v>
      </c>
      <c r="AE247" s="7">
        <v>57</v>
      </c>
      <c r="AF247" s="7">
        <v>94</v>
      </c>
      <c r="AG247" s="7">
        <v>152</v>
      </c>
      <c r="AH247" s="7">
        <v>152</v>
      </c>
      <c r="AI247" s="7">
        <v>122</v>
      </c>
      <c r="AJ247" s="7">
        <v>21</v>
      </c>
      <c r="AK247" s="7">
        <v>2</v>
      </c>
      <c r="AL247" s="7">
        <v>2</v>
      </c>
      <c r="AM247" s="7">
        <v>3</v>
      </c>
      <c r="AN247" s="7">
        <v>5</v>
      </c>
      <c r="AO247" s="7">
        <v>5</v>
      </c>
      <c r="AP247" s="7">
        <v>4</v>
      </c>
      <c r="AQ247" s="7">
        <v>600</v>
      </c>
      <c r="AR247" s="7">
        <v>75</v>
      </c>
      <c r="AS247" s="7">
        <v>53</v>
      </c>
      <c r="AT247" s="7">
        <v>57</v>
      </c>
      <c r="AU247" s="7">
        <v>149</v>
      </c>
      <c r="AV247" s="7">
        <v>125</v>
      </c>
      <c r="AW247" s="7">
        <v>21</v>
      </c>
      <c r="AX247" s="7">
        <v>3</v>
      </c>
      <c r="AY247" s="7">
        <v>2</v>
      </c>
      <c r="AZ247" s="7">
        <v>2</v>
      </c>
      <c r="BA247" s="7">
        <v>5</v>
      </c>
      <c r="BB247" s="7">
        <v>4</v>
      </c>
      <c r="BC247" s="510">
        <v>633</v>
      </c>
      <c r="BD247" s="510">
        <v>76</v>
      </c>
      <c r="BE247" s="510">
        <v>80</v>
      </c>
      <c r="BF247" s="510">
        <v>54</v>
      </c>
      <c r="BG247" s="510">
        <v>180</v>
      </c>
      <c r="BH247" s="510">
        <v>126</v>
      </c>
      <c r="BI247" s="510">
        <v>117</v>
      </c>
      <c r="BJ247" s="510">
        <v>21</v>
      </c>
      <c r="BK247" s="510">
        <v>3</v>
      </c>
      <c r="BL247" s="510">
        <v>3</v>
      </c>
      <c r="BM247" s="510">
        <v>2</v>
      </c>
      <c r="BN247" s="510">
        <v>5</v>
      </c>
      <c r="BO247" s="510">
        <v>4</v>
      </c>
      <c r="BP247" s="510">
        <v>4</v>
      </c>
    </row>
    <row r="248" spans="1:68">
      <c r="A248" s="247">
        <v>4183</v>
      </c>
      <c r="B248" s="248" t="s">
        <v>2798</v>
      </c>
      <c r="C248" s="247"/>
      <c r="D248" s="248" t="s">
        <v>253</v>
      </c>
      <c r="E248" s="501">
        <v>3</v>
      </c>
      <c r="F248" s="248" t="s">
        <v>217</v>
      </c>
      <c r="G248" s="248" t="s">
        <v>253</v>
      </c>
      <c r="H248" s="248" t="s">
        <v>254</v>
      </c>
      <c r="I248" s="248" t="s">
        <v>257</v>
      </c>
      <c r="J248" s="248" t="s">
        <v>3555</v>
      </c>
      <c r="K248" s="248" t="s">
        <v>3729</v>
      </c>
      <c r="L248" s="248">
        <v>24600958</v>
      </c>
      <c r="M248" s="248">
        <v>24600958</v>
      </c>
      <c r="N248" s="248" t="s">
        <v>3627</v>
      </c>
      <c r="O248" s="248" t="s">
        <v>2161</v>
      </c>
      <c r="P248" s="248">
        <v>151</v>
      </c>
      <c r="Q248" s="248">
        <v>0</v>
      </c>
      <c r="R248" s="248">
        <v>0</v>
      </c>
      <c r="S248" s="248">
        <v>0</v>
      </c>
      <c r="T248" s="248">
        <v>75</v>
      </c>
      <c r="U248" s="248">
        <v>26</v>
      </c>
      <c r="V248" s="248">
        <v>50</v>
      </c>
      <c r="W248" s="248">
        <v>9</v>
      </c>
      <c r="X248" s="248">
        <v>0</v>
      </c>
      <c r="Y248" s="248">
        <v>0</v>
      </c>
      <c r="Z248" s="248">
        <v>0</v>
      </c>
      <c r="AA248" s="248">
        <v>4</v>
      </c>
      <c r="AB248" s="248">
        <v>2</v>
      </c>
      <c r="AC248" s="248">
        <v>145</v>
      </c>
      <c r="AD248" s="7">
        <v>0</v>
      </c>
      <c r="AE248" s="7">
        <v>0</v>
      </c>
      <c r="AF248" s="7">
        <v>0</v>
      </c>
      <c r="AG248" s="7">
        <v>79</v>
      </c>
      <c r="AH248" s="7">
        <v>46</v>
      </c>
      <c r="AI248" s="7">
        <v>20</v>
      </c>
      <c r="AJ248" s="7">
        <v>10</v>
      </c>
      <c r="AK248" s="7">
        <v>0</v>
      </c>
      <c r="AL248" s="7">
        <v>0</v>
      </c>
      <c r="AM248" s="7">
        <v>0</v>
      </c>
      <c r="AN248" s="7">
        <v>4</v>
      </c>
      <c r="AO248" s="7">
        <v>4</v>
      </c>
      <c r="AP248" s="7">
        <v>2</v>
      </c>
      <c r="AQ248" s="7">
        <v>148</v>
      </c>
      <c r="AR248" s="7">
        <v>0</v>
      </c>
      <c r="AS248" s="7">
        <v>0</v>
      </c>
      <c r="AT248" s="7">
        <v>0</v>
      </c>
      <c r="AU248" s="7">
        <v>90</v>
      </c>
      <c r="AV248" s="7">
        <v>30</v>
      </c>
      <c r="AW248" s="7">
        <v>10</v>
      </c>
      <c r="AX248" s="7">
        <v>0</v>
      </c>
      <c r="AY248" s="7">
        <v>0</v>
      </c>
      <c r="AZ248" s="7">
        <v>0</v>
      </c>
      <c r="BA248" s="7">
        <v>5</v>
      </c>
      <c r="BB248" s="7">
        <v>2</v>
      </c>
      <c r="BC248" s="510">
        <v>113</v>
      </c>
      <c r="BD248" s="510">
        <v>0</v>
      </c>
      <c r="BE248" s="510">
        <v>0</v>
      </c>
      <c r="BF248" s="510">
        <v>0</v>
      </c>
      <c r="BG248" s="510">
        <v>38</v>
      </c>
      <c r="BH248" s="510">
        <v>51</v>
      </c>
      <c r="BI248" s="510">
        <v>24</v>
      </c>
      <c r="BJ248" s="510">
        <v>9</v>
      </c>
      <c r="BK248" s="510">
        <v>0</v>
      </c>
      <c r="BL248" s="510">
        <v>0</v>
      </c>
      <c r="BM248" s="510">
        <v>0</v>
      </c>
      <c r="BN248" s="510">
        <v>2</v>
      </c>
      <c r="BO248" s="510">
        <v>5</v>
      </c>
      <c r="BP248" s="510">
        <v>2</v>
      </c>
    </row>
    <row r="249" spans="1:68">
      <c r="A249" s="247">
        <v>4184</v>
      </c>
      <c r="B249" s="248" t="s">
        <v>289</v>
      </c>
      <c r="C249" s="247" t="str">
        <f t="shared" ref="C249:C259" si="5">+IF(MID(B249,1,4)="T.V.","Telesecundaria",IF(MID(B249,1,4)="IEGB","IEGB",IF(MID(B249,1,11)="Liceo Rural","Liceo Rural",IF(MID(B249,1,6)="C.T.P.","C.T.P.",IF(MID(B249,1,4)="Noct","Nocturno",IF(MID(B249,1,4)="Unid","Unidad Pedagógica",""))))))</f>
        <v>C.T.P.</v>
      </c>
      <c r="D249" s="248" t="s">
        <v>182</v>
      </c>
      <c r="E249" s="501">
        <v>2</v>
      </c>
      <c r="F249" s="248" t="s">
        <v>182</v>
      </c>
      <c r="G249" s="248" t="s">
        <v>182</v>
      </c>
      <c r="H249" s="248" t="s">
        <v>287</v>
      </c>
      <c r="I249" s="248" t="s">
        <v>290</v>
      </c>
      <c r="J249" s="248" t="s">
        <v>3556</v>
      </c>
      <c r="K249" s="248" t="s">
        <v>3728</v>
      </c>
      <c r="L249" s="248">
        <v>25370505</v>
      </c>
      <c r="M249" s="248">
        <v>25372223</v>
      </c>
      <c r="N249" s="248" t="s">
        <v>1715</v>
      </c>
      <c r="O249" s="248" t="s">
        <v>2162</v>
      </c>
      <c r="P249" s="248">
        <v>749</v>
      </c>
      <c r="Q249" s="248">
        <v>0</v>
      </c>
      <c r="R249" s="248">
        <v>0</v>
      </c>
      <c r="S249" s="248">
        <v>0</v>
      </c>
      <c r="T249" s="248">
        <v>305</v>
      </c>
      <c r="U249" s="248">
        <v>226</v>
      </c>
      <c r="V249" s="248">
        <v>218</v>
      </c>
      <c r="W249" s="248">
        <v>22</v>
      </c>
      <c r="X249" s="248">
        <v>0</v>
      </c>
      <c r="Y249" s="248">
        <v>0</v>
      </c>
      <c r="Z249" s="248">
        <v>0</v>
      </c>
      <c r="AA249" s="248">
        <v>8</v>
      </c>
      <c r="AB249" s="248">
        <v>7</v>
      </c>
      <c r="AC249" s="248">
        <v>797</v>
      </c>
      <c r="AD249" s="7">
        <v>0</v>
      </c>
      <c r="AE249" s="7">
        <v>0</v>
      </c>
      <c r="AF249" s="7">
        <v>0</v>
      </c>
      <c r="AG249" s="7">
        <v>332</v>
      </c>
      <c r="AH249" s="7">
        <v>250</v>
      </c>
      <c r="AI249" s="7">
        <v>215</v>
      </c>
      <c r="AJ249" s="7">
        <v>23</v>
      </c>
      <c r="AK249" s="7">
        <v>0</v>
      </c>
      <c r="AL249" s="7">
        <v>0</v>
      </c>
      <c r="AM249" s="7">
        <v>0</v>
      </c>
      <c r="AN249" s="7">
        <v>9</v>
      </c>
      <c r="AO249" s="7">
        <v>7</v>
      </c>
      <c r="AP249" s="7">
        <v>7</v>
      </c>
      <c r="AQ249" s="7">
        <v>800</v>
      </c>
      <c r="AR249" s="7">
        <v>0</v>
      </c>
      <c r="AS249" s="7">
        <v>0</v>
      </c>
      <c r="AT249" s="7">
        <v>0</v>
      </c>
      <c r="AU249" s="7">
        <v>289</v>
      </c>
      <c r="AV249" s="7">
        <v>276</v>
      </c>
      <c r="AW249" s="7">
        <v>23</v>
      </c>
      <c r="AX249" s="7">
        <v>0</v>
      </c>
      <c r="AY249" s="7">
        <v>0</v>
      </c>
      <c r="AZ249" s="7">
        <v>0</v>
      </c>
      <c r="BA249" s="7">
        <v>8</v>
      </c>
      <c r="BB249" s="7">
        <v>8</v>
      </c>
      <c r="BC249" s="510">
        <v>726</v>
      </c>
      <c r="BD249" s="510">
        <v>0</v>
      </c>
      <c r="BE249" s="510">
        <v>0</v>
      </c>
      <c r="BF249" s="510">
        <v>0</v>
      </c>
      <c r="BG249" s="510">
        <v>276</v>
      </c>
      <c r="BH249" s="510">
        <v>235</v>
      </c>
      <c r="BI249" s="510">
        <v>215</v>
      </c>
      <c r="BJ249" s="510">
        <v>22</v>
      </c>
      <c r="BK249" s="510">
        <v>0</v>
      </c>
      <c r="BL249" s="510">
        <v>0</v>
      </c>
      <c r="BM249" s="510">
        <v>0</v>
      </c>
      <c r="BN249" s="510">
        <v>8</v>
      </c>
      <c r="BO249" s="510">
        <v>8</v>
      </c>
      <c r="BP249" s="510">
        <v>6</v>
      </c>
    </row>
    <row r="250" spans="1:68">
      <c r="A250" s="247">
        <v>4185</v>
      </c>
      <c r="B250" s="248" t="s">
        <v>304</v>
      </c>
      <c r="C250" s="247" t="str">
        <f t="shared" si="5"/>
        <v>C.T.P.</v>
      </c>
      <c r="D250" s="248" t="s">
        <v>182</v>
      </c>
      <c r="E250" s="501">
        <v>4</v>
      </c>
      <c r="F250" s="248" t="s">
        <v>182</v>
      </c>
      <c r="G250" s="248" t="s">
        <v>305</v>
      </c>
      <c r="H250" s="248" t="s">
        <v>306</v>
      </c>
      <c r="I250" s="248" t="s">
        <v>306</v>
      </c>
      <c r="J250" s="248" t="s">
        <v>3555</v>
      </c>
      <c r="K250" s="248" t="s">
        <v>3728</v>
      </c>
      <c r="L250" s="248">
        <v>25344027</v>
      </c>
      <c r="M250" s="248"/>
      <c r="N250" s="248" t="s">
        <v>1716</v>
      </c>
      <c r="O250" s="248" t="s">
        <v>2163</v>
      </c>
      <c r="P250" s="248">
        <v>1084</v>
      </c>
      <c r="Q250" s="248">
        <v>222</v>
      </c>
      <c r="R250" s="248">
        <v>247</v>
      </c>
      <c r="S250" s="248">
        <v>178</v>
      </c>
      <c r="T250" s="248">
        <v>165</v>
      </c>
      <c r="U250" s="248">
        <v>130</v>
      </c>
      <c r="V250" s="248">
        <v>142</v>
      </c>
      <c r="W250" s="248">
        <v>35</v>
      </c>
      <c r="X250" s="248">
        <v>7</v>
      </c>
      <c r="Y250" s="248">
        <v>8</v>
      </c>
      <c r="Z250" s="248">
        <v>6</v>
      </c>
      <c r="AA250" s="248">
        <v>5</v>
      </c>
      <c r="AB250" s="248">
        <v>4</v>
      </c>
      <c r="AC250" s="248">
        <v>1099</v>
      </c>
      <c r="AD250" s="7">
        <v>205</v>
      </c>
      <c r="AE250" s="7">
        <v>210</v>
      </c>
      <c r="AF250" s="7">
        <v>243</v>
      </c>
      <c r="AG250" s="7">
        <v>157</v>
      </c>
      <c r="AH250" s="7">
        <v>155</v>
      </c>
      <c r="AI250" s="7">
        <v>129</v>
      </c>
      <c r="AJ250" s="7">
        <v>35</v>
      </c>
      <c r="AK250" s="7">
        <v>7</v>
      </c>
      <c r="AL250" s="7">
        <v>7</v>
      </c>
      <c r="AM250" s="7">
        <v>7</v>
      </c>
      <c r="AN250" s="7">
        <v>5</v>
      </c>
      <c r="AO250" s="7">
        <v>5</v>
      </c>
      <c r="AP250" s="7">
        <v>4</v>
      </c>
      <c r="AQ250" s="7">
        <v>1097</v>
      </c>
      <c r="AR250" s="7">
        <v>227</v>
      </c>
      <c r="AS250" s="7">
        <v>197</v>
      </c>
      <c r="AT250" s="7">
        <v>192</v>
      </c>
      <c r="AU250" s="7">
        <v>202</v>
      </c>
      <c r="AV250" s="7">
        <v>135</v>
      </c>
      <c r="AW250" s="7">
        <v>36</v>
      </c>
      <c r="AX250" s="7">
        <v>7</v>
      </c>
      <c r="AY250" s="7">
        <v>6</v>
      </c>
      <c r="AZ250" s="7">
        <v>7</v>
      </c>
      <c r="BA250" s="7">
        <v>6</v>
      </c>
      <c r="BB250" s="7">
        <v>5</v>
      </c>
      <c r="BC250" s="510">
        <v>1064</v>
      </c>
      <c r="BD250" s="510">
        <v>249</v>
      </c>
      <c r="BE250" s="510">
        <v>206</v>
      </c>
      <c r="BF250" s="510">
        <v>170</v>
      </c>
      <c r="BG250" s="510">
        <v>178</v>
      </c>
      <c r="BH250" s="510">
        <v>144</v>
      </c>
      <c r="BI250" s="510">
        <v>117</v>
      </c>
      <c r="BJ250" s="510">
        <v>34</v>
      </c>
      <c r="BK250" s="510">
        <v>7</v>
      </c>
      <c r="BL250" s="510">
        <v>7</v>
      </c>
      <c r="BM250" s="510">
        <v>6</v>
      </c>
      <c r="BN250" s="510">
        <v>5</v>
      </c>
      <c r="BO250" s="510">
        <v>5</v>
      </c>
      <c r="BP250" s="510">
        <v>4</v>
      </c>
    </row>
    <row r="251" spans="1:68">
      <c r="A251" s="247">
        <v>4185</v>
      </c>
      <c r="B251" s="248" t="s">
        <v>2799</v>
      </c>
      <c r="C251" s="247" t="str">
        <f t="shared" si="5"/>
        <v/>
      </c>
      <c r="D251" s="248" t="s">
        <v>182</v>
      </c>
      <c r="E251" s="501">
        <v>4</v>
      </c>
      <c r="F251" s="248" t="s">
        <v>182</v>
      </c>
      <c r="G251" s="248" t="s">
        <v>305</v>
      </c>
      <c r="H251" s="248" t="s">
        <v>306</v>
      </c>
      <c r="I251" s="248" t="s">
        <v>306</v>
      </c>
      <c r="J251" s="248" t="s">
        <v>3555</v>
      </c>
      <c r="K251" s="248" t="s">
        <v>3729</v>
      </c>
      <c r="L251" s="248">
        <v>25344420</v>
      </c>
      <c r="M251" s="248">
        <v>88801449</v>
      </c>
      <c r="N251" s="248" t="s">
        <v>1717</v>
      </c>
      <c r="O251" s="248" t="s">
        <v>2163</v>
      </c>
      <c r="P251" s="248">
        <v>102</v>
      </c>
      <c r="Q251" s="248">
        <v>0</v>
      </c>
      <c r="R251" s="248">
        <v>0</v>
      </c>
      <c r="S251" s="248">
        <v>0</v>
      </c>
      <c r="T251" s="248">
        <v>55</v>
      </c>
      <c r="U251" s="248">
        <v>26</v>
      </c>
      <c r="V251" s="248">
        <v>21</v>
      </c>
      <c r="W251" s="248">
        <v>9</v>
      </c>
      <c r="X251" s="248">
        <v>0</v>
      </c>
      <c r="Y251" s="248">
        <v>0</v>
      </c>
      <c r="Z251" s="248">
        <v>0</v>
      </c>
      <c r="AA251" s="248">
        <v>3</v>
      </c>
      <c r="AB251" s="248">
        <v>3</v>
      </c>
      <c r="AC251" s="248">
        <v>132</v>
      </c>
      <c r="AD251" s="7">
        <v>0</v>
      </c>
      <c r="AE251" s="7">
        <v>0</v>
      </c>
      <c r="AF251" s="7">
        <v>0</v>
      </c>
      <c r="AG251" s="7">
        <v>73</v>
      </c>
      <c r="AH251" s="7">
        <v>34</v>
      </c>
      <c r="AI251" s="7">
        <v>25</v>
      </c>
      <c r="AJ251" s="7">
        <v>10</v>
      </c>
      <c r="AK251" s="7">
        <v>0</v>
      </c>
      <c r="AL251" s="7">
        <v>0</v>
      </c>
      <c r="AM251" s="7">
        <v>0</v>
      </c>
      <c r="AN251" s="7">
        <v>4</v>
      </c>
      <c r="AO251" s="7">
        <v>3</v>
      </c>
      <c r="AP251" s="7">
        <v>3</v>
      </c>
      <c r="AQ251" s="7">
        <v>131</v>
      </c>
      <c r="AR251" s="7">
        <v>0</v>
      </c>
      <c r="AS251" s="7">
        <v>0</v>
      </c>
      <c r="AT251" s="7">
        <v>0</v>
      </c>
      <c r="AU251" s="7">
        <v>56</v>
      </c>
      <c r="AV251" s="7">
        <v>47</v>
      </c>
      <c r="AW251" s="7">
        <v>11</v>
      </c>
      <c r="AX251" s="7">
        <v>0</v>
      </c>
      <c r="AY251" s="7">
        <v>0</v>
      </c>
      <c r="AZ251" s="7">
        <v>0</v>
      </c>
      <c r="BA251" s="7">
        <v>4</v>
      </c>
      <c r="BB251" s="7">
        <v>4</v>
      </c>
      <c r="BC251" s="510">
        <v>120</v>
      </c>
      <c r="BD251" s="510">
        <v>0</v>
      </c>
      <c r="BE251" s="510">
        <v>0</v>
      </c>
      <c r="BF251" s="510">
        <v>0</v>
      </c>
      <c r="BG251" s="510">
        <v>54</v>
      </c>
      <c r="BH251" s="510">
        <v>35</v>
      </c>
      <c r="BI251" s="510">
        <v>31</v>
      </c>
      <c r="BJ251" s="510">
        <v>11</v>
      </c>
      <c r="BK251" s="510">
        <v>0</v>
      </c>
      <c r="BL251" s="510">
        <v>0</v>
      </c>
      <c r="BM251" s="510">
        <v>0</v>
      </c>
      <c r="BN251" s="510">
        <v>3</v>
      </c>
      <c r="BO251" s="510">
        <v>4</v>
      </c>
      <c r="BP251" s="510">
        <v>4</v>
      </c>
    </row>
    <row r="252" spans="1:68">
      <c r="A252" s="247">
        <v>4186</v>
      </c>
      <c r="B252" s="248" t="s">
        <v>197</v>
      </c>
      <c r="C252" s="247" t="str">
        <f t="shared" si="5"/>
        <v>C.T.P.</v>
      </c>
      <c r="D252" s="248" t="s">
        <v>146</v>
      </c>
      <c r="E252" s="501">
        <v>2</v>
      </c>
      <c r="F252" s="248" t="s">
        <v>86</v>
      </c>
      <c r="G252" s="248" t="s">
        <v>198</v>
      </c>
      <c r="H252" s="248" t="s">
        <v>199</v>
      </c>
      <c r="I252" s="248" t="s">
        <v>199</v>
      </c>
      <c r="J252" s="248" t="s">
        <v>3555</v>
      </c>
      <c r="K252" s="248" t="s">
        <v>3728</v>
      </c>
      <c r="L252" s="248">
        <v>25411043</v>
      </c>
      <c r="M252" s="248">
        <v>25411134</v>
      </c>
      <c r="N252" s="248" t="s">
        <v>3449</v>
      </c>
      <c r="O252" s="248" t="s">
        <v>2164</v>
      </c>
      <c r="P252" s="248">
        <v>466</v>
      </c>
      <c r="Q252" s="248">
        <v>89</v>
      </c>
      <c r="R252" s="248">
        <v>100</v>
      </c>
      <c r="S252" s="248">
        <v>77</v>
      </c>
      <c r="T252" s="248">
        <v>77</v>
      </c>
      <c r="U252" s="248">
        <v>70</v>
      </c>
      <c r="V252" s="248">
        <v>53</v>
      </c>
      <c r="W252" s="248">
        <v>17</v>
      </c>
      <c r="X252" s="248">
        <v>3</v>
      </c>
      <c r="Y252" s="248">
        <v>3</v>
      </c>
      <c r="Z252" s="248">
        <v>3</v>
      </c>
      <c r="AA252" s="248">
        <v>3</v>
      </c>
      <c r="AB252" s="248">
        <v>3</v>
      </c>
      <c r="AC252" s="248">
        <v>487</v>
      </c>
      <c r="AD252" s="7">
        <v>90</v>
      </c>
      <c r="AE252" s="7">
        <v>87</v>
      </c>
      <c r="AF252" s="7">
        <v>99</v>
      </c>
      <c r="AG252" s="7">
        <v>75</v>
      </c>
      <c r="AH252" s="7">
        <v>70</v>
      </c>
      <c r="AI252" s="7">
        <v>66</v>
      </c>
      <c r="AJ252" s="7">
        <v>17</v>
      </c>
      <c r="AK252" s="7">
        <v>3</v>
      </c>
      <c r="AL252" s="7">
        <v>3</v>
      </c>
      <c r="AM252" s="7">
        <v>3</v>
      </c>
      <c r="AN252" s="7">
        <v>3</v>
      </c>
      <c r="AO252" s="7">
        <v>3</v>
      </c>
      <c r="AP252" s="7">
        <v>2</v>
      </c>
      <c r="AQ252" s="7">
        <v>519</v>
      </c>
      <c r="AR252" s="7">
        <v>118</v>
      </c>
      <c r="AS252" s="7">
        <v>88</v>
      </c>
      <c r="AT252" s="7">
        <v>91</v>
      </c>
      <c r="AU252" s="7">
        <v>102</v>
      </c>
      <c r="AV252" s="7">
        <v>59</v>
      </c>
      <c r="AW252" s="7">
        <v>17</v>
      </c>
      <c r="AX252" s="7">
        <v>4</v>
      </c>
      <c r="AY252" s="7">
        <v>3</v>
      </c>
      <c r="AZ252" s="7">
        <v>3</v>
      </c>
      <c r="BA252" s="7">
        <v>3</v>
      </c>
      <c r="BB252" s="7">
        <v>2</v>
      </c>
      <c r="BC252" s="510">
        <v>533</v>
      </c>
      <c r="BD252" s="510">
        <v>114</v>
      </c>
      <c r="BE252" s="510">
        <v>113</v>
      </c>
      <c r="BF252" s="510">
        <v>87</v>
      </c>
      <c r="BG252" s="510">
        <v>89</v>
      </c>
      <c r="BH252" s="510">
        <v>74</v>
      </c>
      <c r="BI252" s="510">
        <v>56</v>
      </c>
      <c r="BJ252" s="510">
        <v>17</v>
      </c>
      <c r="BK252" s="510">
        <v>4</v>
      </c>
      <c r="BL252" s="510">
        <v>3</v>
      </c>
      <c r="BM252" s="510">
        <v>3</v>
      </c>
      <c r="BN252" s="510">
        <v>3</v>
      </c>
      <c r="BO252" s="510">
        <v>2</v>
      </c>
      <c r="BP252" s="510">
        <v>2</v>
      </c>
    </row>
    <row r="253" spans="1:68">
      <c r="A253" s="247">
        <v>4186</v>
      </c>
      <c r="B253" s="248" t="s">
        <v>2800</v>
      </c>
      <c r="C253" s="247" t="str">
        <f t="shared" si="5"/>
        <v/>
      </c>
      <c r="D253" s="248" t="s">
        <v>146</v>
      </c>
      <c r="E253" s="501">
        <v>2</v>
      </c>
      <c r="F253" s="248" t="s">
        <v>86</v>
      </c>
      <c r="G253" s="248" t="s">
        <v>198</v>
      </c>
      <c r="H253" s="248" t="s">
        <v>199</v>
      </c>
      <c r="I253" s="248" t="s">
        <v>199</v>
      </c>
      <c r="J253" s="248" t="s">
        <v>3555</v>
      </c>
      <c r="K253" s="248" t="s">
        <v>3729</v>
      </c>
      <c r="L253" s="248">
        <v>25411052</v>
      </c>
      <c r="M253" s="248">
        <v>25411134</v>
      </c>
      <c r="N253" s="248" t="s">
        <v>3449</v>
      </c>
      <c r="O253" s="248" t="s">
        <v>2164</v>
      </c>
      <c r="P253" s="248">
        <v>221</v>
      </c>
      <c r="Q253" s="248">
        <v>0</v>
      </c>
      <c r="R253" s="248">
        <v>0</v>
      </c>
      <c r="S253" s="248">
        <v>0</v>
      </c>
      <c r="T253" s="248">
        <v>98</v>
      </c>
      <c r="U253" s="248">
        <v>73</v>
      </c>
      <c r="V253" s="248">
        <v>50</v>
      </c>
      <c r="W253" s="248">
        <v>16</v>
      </c>
      <c r="X253" s="248">
        <v>0</v>
      </c>
      <c r="Y253" s="248">
        <v>0</v>
      </c>
      <c r="Z253" s="248">
        <v>0</v>
      </c>
      <c r="AA253" s="248">
        <v>6</v>
      </c>
      <c r="AB253" s="248">
        <v>5</v>
      </c>
      <c r="AC253" s="248">
        <v>241</v>
      </c>
      <c r="AD253" s="7">
        <v>0</v>
      </c>
      <c r="AE253" s="7">
        <v>0</v>
      </c>
      <c r="AF253" s="7">
        <v>0</v>
      </c>
      <c r="AG253" s="7">
        <v>103</v>
      </c>
      <c r="AH253" s="7">
        <v>78</v>
      </c>
      <c r="AI253" s="7">
        <v>60</v>
      </c>
      <c r="AJ253" s="7">
        <v>17</v>
      </c>
      <c r="AK253" s="7">
        <v>0</v>
      </c>
      <c r="AL253" s="7">
        <v>0</v>
      </c>
      <c r="AM253" s="7">
        <v>0</v>
      </c>
      <c r="AN253" s="7">
        <v>5</v>
      </c>
      <c r="AO253" s="7">
        <v>7</v>
      </c>
      <c r="AP253" s="7">
        <v>5</v>
      </c>
      <c r="AQ253" s="7">
        <v>221</v>
      </c>
      <c r="AR253" s="7">
        <v>0</v>
      </c>
      <c r="AS253" s="7">
        <v>0</v>
      </c>
      <c r="AT253" s="7">
        <v>0</v>
      </c>
      <c r="AU253" s="7">
        <v>119</v>
      </c>
      <c r="AV253" s="7">
        <v>47</v>
      </c>
      <c r="AW253" s="7">
        <v>17</v>
      </c>
      <c r="AX253" s="7">
        <v>0</v>
      </c>
      <c r="AY253" s="7">
        <v>0</v>
      </c>
      <c r="AZ253" s="7">
        <v>0</v>
      </c>
      <c r="BA253" s="7">
        <v>7</v>
      </c>
      <c r="BB253" s="7">
        <v>5</v>
      </c>
      <c r="BC253" s="510">
        <v>226</v>
      </c>
      <c r="BD253" s="510">
        <v>0</v>
      </c>
      <c r="BE253" s="510">
        <v>0</v>
      </c>
      <c r="BF253" s="510">
        <v>0</v>
      </c>
      <c r="BG253" s="510">
        <v>108</v>
      </c>
      <c r="BH253" s="510">
        <v>80</v>
      </c>
      <c r="BI253" s="510">
        <v>38</v>
      </c>
      <c r="BJ253" s="510">
        <v>18</v>
      </c>
      <c r="BK253" s="510">
        <v>0</v>
      </c>
      <c r="BL253" s="510">
        <v>0</v>
      </c>
      <c r="BM253" s="510">
        <v>0</v>
      </c>
      <c r="BN253" s="510">
        <v>6</v>
      </c>
      <c r="BO253" s="510">
        <v>7</v>
      </c>
      <c r="BP253" s="510">
        <v>5</v>
      </c>
    </row>
    <row r="254" spans="1:68">
      <c r="A254" s="247">
        <v>4188</v>
      </c>
      <c r="B254" s="248" t="s">
        <v>215</v>
      </c>
      <c r="C254" s="247" t="str">
        <f t="shared" si="5"/>
        <v>C.T.P.</v>
      </c>
      <c r="D254" s="248" t="s">
        <v>146</v>
      </c>
      <c r="E254" s="501">
        <v>3</v>
      </c>
      <c r="F254" s="248" t="s">
        <v>86</v>
      </c>
      <c r="G254" s="248" t="s">
        <v>216</v>
      </c>
      <c r="H254" s="248" t="s">
        <v>196</v>
      </c>
      <c r="I254" s="248" t="s">
        <v>196</v>
      </c>
      <c r="J254" s="248" t="s">
        <v>3555</v>
      </c>
      <c r="K254" s="248" t="s">
        <v>3728</v>
      </c>
      <c r="L254" s="248">
        <v>25466432</v>
      </c>
      <c r="M254" s="248">
        <v>25466432</v>
      </c>
      <c r="N254" s="248" t="s">
        <v>1692</v>
      </c>
      <c r="O254" s="248" t="s">
        <v>2165</v>
      </c>
      <c r="P254" s="248">
        <v>695</v>
      </c>
      <c r="Q254" s="248">
        <v>126</v>
      </c>
      <c r="R254" s="248">
        <v>119</v>
      </c>
      <c r="S254" s="248">
        <v>106</v>
      </c>
      <c r="T254" s="248">
        <v>135</v>
      </c>
      <c r="U254" s="248">
        <v>92</v>
      </c>
      <c r="V254" s="248">
        <v>117</v>
      </c>
      <c r="W254" s="248">
        <v>27</v>
      </c>
      <c r="X254" s="248">
        <v>5</v>
      </c>
      <c r="Y254" s="248">
        <v>4</v>
      </c>
      <c r="Z254" s="248">
        <v>4</v>
      </c>
      <c r="AA254" s="248">
        <v>5</v>
      </c>
      <c r="AB254" s="248">
        <v>4</v>
      </c>
      <c r="AC254" s="248">
        <v>712</v>
      </c>
      <c r="AD254" s="7">
        <v>134</v>
      </c>
      <c r="AE254" s="7">
        <v>129</v>
      </c>
      <c r="AF254" s="7">
        <v>125</v>
      </c>
      <c r="AG254" s="7">
        <v>110</v>
      </c>
      <c r="AH254" s="7">
        <v>122</v>
      </c>
      <c r="AI254" s="7">
        <v>92</v>
      </c>
      <c r="AJ254" s="7">
        <v>27</v>
      </c>
      <c r="AK254" s="7">
        <v>5</v>
      </c>
      <c r="AL254" s="7">
        <v>5</v>
      </c>
      <c r="AM254" s="7">
        <v>4</v>
      </c>
      <c r="AN254" s="7">
        <v>4</v>
      </c>
      <c r="AO254" s="7">
        <v>5</v>
      </c>
      <c r="AP254" s="7">
        <v>4</v>
      </c>
      <c r="AQ254" s="7">
        <v>740</v>
      </c>
      <c r="AR254" s="7">
        <v>161</v>
      </c>
      <c r="AS254" s="7">
        <v>134</v>
      </c>
      <c r="AT254" s="7">
        <v>126</v>
      </c>
      <c r="AU254" s="7">
        <v>127</v>
      </c>
      <c r="AV254" s="7">
        <v>96</v>
      </c>
      <c r="AW254" s="7">
        <v>27</v>
      </c>
      <c r="AX254" s="7">
        <v>5</v>
      </c>
      <c r="AY254" s="7">
        <v>5</v>
      </c>
      <c r="AZ254" s="7">
        <v>5</v>
      </c>
      <c r="BA254" s="7">
        <v>4</v>
      </c>
      <c r="BB254" s="7">
        <v>4</v>
      </c>
      <c r="BC254" s="510">
        <v>740</v>
      </c>
      <c r="BD254" s="510">
        <v>132</v>
      </c>
      <c r="BE254" s="510">
        <v>159</v>
      </c>
      <c r="BF254" s="510">
        <v>123</v>
      </c>
      <c r="BG254" s="510">
        <v>128</v>
      </c>
      <c r="BH254" s="510">
        <v>109</v>
      </c>
      <c r="BI254" s="510">
        <v>89</v>
      </c>
      <c r="BJ254" s="510">
        <v>27</v>
      </c>
      <c r="BK254" s="510">
        <v>5</v>
      </c>
      <c r="BL254" s="510">
        <v>5</v>
      </c>
      <c r="BM254" s="510">
        <v>5</v>
      </c>
      <c r="BN254" s="510">
        <v>4</v>
      </c>
      <c r="BO254" s="510">
        <v>4</v>
      </c>
      <c r="BP254" s="510">
        <v>4</v>
      </c>
    </row>
    <row r="255" spans="1:68">
      <c r="A255" s="247">
        <v>4188</v>
      </c>
      <c r="B255" s="248" t="s">
        <v>2801</v>
      </c>
      <c r="C255" s="247" t="str">
        <f t="shared" si="5"/>
        <v/>
      </c>
      <c r="D255" s="248" t="s">
        <v>146</v>
      </c>
      <c r="E255" s="501">
        <v>3</v>
      </c>
      <c r="F255" s="248" t="s">
        <v>86</v>
      </c>
      <c r="G255" s="248" t="s">
        <v>216</v>
      </c>
      <c r="H255" s="248" t="s">
        <v>196</v>
      </c>
      <c r="I255" s="248" t="s">
        <v>196</v>
      </c>
      <c r="J255" s="248" t="s">
        <v>3555</v>
      </c>
      <c r="K255" s="248" t="s">
        <v>3729</v>
      </c>
      <c r="L255" s="248">
        <v>25466432</v>
      </c>
      <c r="M255" s="248">
        <v>25466432</v>
      </c>
      <c r="N255" s="248" t="s">
        <v>1692</v>
      </c>
      <c r="O255" s="248" t="s">
        <v>2165</v>
      </c>
      <c r="P255" s="248">
        <v>65</v>
      </c>
      <c r="Q255" s="248">
        <v>0</v>
      </c>
      <c r="R255" s="248">
        <v>0</v>
      </c>
      <c r="S255" s="248">
        <v>0</v>
      </c>
      <c r="T255" s="248">
        <v>46</v>
      </c>
      <c r="U255" s="248">
        <v>11</v>
      </c>
      <c r="V255" s="248">
        <v>8</v>
      </c>
      <c r="W255" s="248">
        <v>4</v>
      </c>
      <c r="X255" s="248">
        <v>0</v>
      </c>
      <c r="Y255" s="248">
        <v>0</v>
      </c>
      <c r="Z255" s="248">
        <v>0</v>
      </c>
      <c r="AA255" s="248">
        <v>2</v>
      </c>
      <c r="AB255" s="248">
        <v>1</v>
      </c>
      <c r="AC255" s="248">
        <v>99</v>
      </c>
      <c r="AD255" s="7">
        <v>0</v>
      </c>
      <c r="AE255" s="7">
        <v>0</v>
      </c>
      <c r="AF255" s="7">
        <v>0</v>
      </c>
      <c r="AG255" s="7">
        <v>56</v>
      </c>
      <c r="AH255" s="7">
        <v>30</v>
      </c>
      <c r="AI255" s="7">
        <v>13</v>
      </c>
      <c r="AJ255" s="7">
        <v>6</v>
      </c>
      <c r="AK255" s="7">
        <v>0</v>
      </c>
      <c r="AL255" s="7">
        <v>0</v>
      </c>
      <c r="AM255" s="7">
        <v>0</v>
      </c>
      <c r="AN255" s="7">
        <v>3</v>
      </c>
      <c r="AO255" s="7">
        <v>2</v>
      </c>
      <c r="AP255" s="7">
        <v>1</v>
      </c>
      <c r="AQ255" s="7">
        <v>112</v>
      </c>
      <c r="AR255" s="7">
        <v>0</v>
      </c>
      <c r="AS255" s="7">
        <v>0</v>
      </c>
      <c r="AT255" s="7">
        <v>0</v>
      </c>
      <c r="AU255" s="7">
        <v>56</v>
      </c>
      <c r="AV255" s="7">
        <v>32</v>
      </c>
      <c r="AW255" s="7">
        <v>8</v>
      </c>
      <c r="AX255" s="7">
        <v>0</v>
      </c>
      <c r="AY255" s="7">
        <v>0</v>
      </c>
      <c r="AZ255" s="7">
        <v>0</v>
      </c>
      <c r="BA255" s="7">
        <v>3</v>
      </c>
      <c r="BB255" s="7">
        <v>3</v>
      </c>
      <c r="BC255" s="510">
        <v>87</v>
      </c>
      <c r="BD255" s="510">
        <v>0</v>
      </c>
      <c r="BE255" s="510">
        <v>0</v>
      </c>
      <c r="BF255" s="510">
        <v>0</v>
      </c>
      <c r="BG255" s="510">
        <v>34</v>
      </c>
      <c r="BH255" s="510">
        <v>32</v>
      </c>
      <c r="BI255" s="510">
        <v>21</v>
      </c>
      <c r="BJ255" s="510">
        <v>8</v>
      </c>
      <c r="BK255" s="510">
        <v>0</v>
      </c>
      <c r="BL255" s="510">
        <v>0</v>
      </c>
      <c r="BM255" s="510">
        <v>0</v>
      </c>
      <c r="BN255" s="510">
        <v>2</v>
      </c>
      <c r="BO255" s="510">
        <v>3</v>
      </c>
      <c r="BP255" s="510">
        <v>3</v>
      </c>
    </row>
    <row r="256" spans="1:68">
      <c r="A256" s="247">
        <v>4189</v>
      </c>
      <c r="B256" s="248" t="s">
        <v>1882</v>
      </c>
      <c r="C256" s="247" t="str">
        <f t="shared" si="5"/>
        <v>C.T.P.</v>
      </c>
      <c r="D256" s="248" t="s">
        <v>300</v>
      </c>
      <c r="E256" s="501">
        <v>3</v>
      </c>
      <c r="F256" s="248" t="s">
        <v>182</v>
      </c>
      <c r="G256" s="248" t="s">
        <v>300</v>
      </c>
      <c r="H256" s="248" t="s">
        <v>303</v>
      </c>
      <c r="I256" s="248" t="s">
        <v>303</v>
      </c>
      <c r="J256" s="248" t="s">
        <v>3555</v>
      </c>
      <c r="K256" s="248" t="s">
        <v>3728</v>
      </c>
      <c r="L256" s="248">
        <v>25311001</v>
      </c>
      <c r="M256" s="248">
        <v>25311067</v>
      </c>
      <c r="N256" s="248" t="s">
        <v>1083</v>
      </c>
      <c r="O256" s="248" t="s">
        <v>3277</v>
      </c>
      <c r="P256" s="248">
        <v>905</v>
      </c>
      <c r="Q256" s="248">
        <v>176</v>
      </c>
      <c r="R256" s="248">
        <v>167</v>
      </c>
      <c r="S256" s="248">
        <v>179</v>
      </c>
      <c r="T256" s="248">
        <v>162</v>
      </c>
      <c r="U256" s="248">
        <v>118</v>
      </c>
      <c r="V256" s="248">
        <v>103</v>
      </c>
      <c r="W256" s="248">
        <v>30</v>
      </c>
      <c r="X256" s="248">
        <v>6</v>
      </c>
      <c r="Y256" s="248">
        <v>5</v>
      </c>
      <c r="Z256" s="248">
        <v>6</v>
      </c>
      <c r="AA256" s="248">
        <v>5</v>
      </c>
      <c r="AB256" s="248">
        <v>4</v>
      </c>
      <c r="AC256" s="248">
        <v>992</v>
      </c>
      <c r="AD256" s="7">
        <v>203</v>
      </c>
      <c r="AE256" s="7">
        <v>169</v>
      </c>
      <c r="AF256" s="7">
        <v>172</v>
      </c>
      <c r="AG256" s="7">
        <v>177</v>
      </c>
      <c r="AH256" s="7">
        <v>153</v>
      </c>
      <c r="AI256" s="7">
        <v>118</v>
      </c>
      <c r="AJ256" s="7">
        <v>31</v>
      </c>
      <c r="AK256" s="7">
        <v>6</v>
      </c>
      <c r="AL256" s="7">
        <v>5</v>
      </c>
      <c r="AM256" s="7">
        <v>5</v>
      </c>
      <c r="AN256" s="7">
        <v>6</v>
      </c>
      <c r="AO256" s="7">
        <v>5</v>
      </c>
      <c r="AP256" s="7">
        <v>4</v>
      </c>
      <c r="AQ256" s="7">
        <v>1036</v>
      </c>
      <c r="AR256" s="7">
        <v>210</v>
      </c>
      <c r="AS256" s="7">
        <v>199</v>
      </c>
      <c r="AT256" s="7">
        <v>166</v>
      </c>
      <c r="AU256" s="7">
        <v>156</v>
      </c>
      <c r="AV256" s="7">
        <v>165</v>
      </c>
      <c r="AW256" s="7">
        <v>32</v>
      </c>
      <c r="AX256" s="7">
        <v>7</v>
      </c>
      <c r="AY256" s="7">
        <v>6</v>
      </c>
      <c r="AZ256" s="7">
        <v>5</v>
      </c>
      <c r="BA256" s="7">
        <v>5</v>
      </c>
      <c r="BB256" s="7">
        <v>5</v>
      </c>
      <c r="BC256" s="510">
        <v>984</v>
      </c>
      <c r="BD256" s="510">
        <v>169</v>
      </c>
      <c r="BE256" s="510">
        <v>184</v>
      </c>
      <c r="BF256" s="510">
        <v>185</v>
      </c>
      <c r="BG256" s="510">
        <v>149</v>
      </c>
      <c r="BH256" s="510">
        <v>136</v>
      </c>
      <c r="BI256" s="510">
        <v>161</v>
      </c>
      <c r="BJ256" s="510">
        <v>33</v>
      </c>
      <c r="BK256" s="510">
        <v>6</v>
      </c>
      <c r="BL256" s="510">
        <v>6</v>
      </c>
      <c r="BM256" s="510">
        <v>6</v>
      </c>
      <c r="BN256" s="510">
        <v>5</v>
      </c>
      <c r="BO256" s="510">
        <v>5</v>
      </c>
      <c r="BP256" s="510">
        <v>5</v>
      </c>
    </row>
    <row r="257" spans="1:68">
      <c r="A257" s="247">
        <v>4189</v>
      </c>
      <c r="B257" s="248" t="s">
        <v>2802</v>
      </c>
      <c r="C257" s="247" t="str">
        <f t="shared" si="5"/>
        <v/>
      </c>
      <c r="D257" s="248" t="s">
        <v>300</v>
      </c>
      <c r="E257" s="501">
        <v>3</v>
      </c>
      <c r="F257" s="248" t="s">
        <v>182</v>
      </c>
      <c r="G257" s="248" t="s">
        <v>300</v>
      </c>
      <c r="H257" s="248" t="s">
        <v>303</v>
      </c>
      <c r="I257" s="248" t="s">
        <v>303</v>
      </c>
      <c r="J257" s="248" t="s">
        <v>3555</v>
      </c>
      <c r="K257" s="248" t="s">
        <v>3729</v>
      </c>
      <c r="L257" s="248">
        <v>25311067</v>
      </c>
      <c r="M257" s="248">
        <v>25311067</v>
      </c>
      <c r="N257" s="248" t="s">
        <v>1083</v>
      </c>
      <c r="O257" s="248" t="s">
        <v>2166</v>
      </c>
      <c r="P257" s="248">
        <v>175</v>
      </c>
      <c r="Q257" s="248">
        <v>0</v>
      </c>
      <c r="R257" s="248">
        <v>0</v>
      </c>
      <c r="S257" s="248">
        <v>0</v>
      </c>
      <c r="T257" s="248">
        <v>94</v>
      </c>
      <c r="U257" s="248">
        <v>44</v>
      </c>
      <c r="V257" s="248">
        <v>37</v>
      </c>
      <c r="W257" s="248">
        <v>15</v>
      </c>
      <c r="X257" s="248">
        <v>0</v>
      </c>
      <c r="Y257" s="248">
        <v>0</v>
      </c>
      <c r="Z257" s="248">
        <v>0</v>
      </c>
      <c r="AA257" s="248">
        <v>6</v>
      </c>
      <c r="AB257" s="248">
        <v>5</v>
      </c>
      <c r="AC257" s="248">
        <v>273</v>
      </c>
      <c r="AD257" s="7">
        <v>0</v>
      </c>
      <c r="AE257" s="7">
        <v>0</v>
      </c>
      <c r="AF257" s="7">
        <v>0</v>
      </c>
      <c r="AG257" s="7">
        <v>169</v>
      </c>
      <c r="AH257" s="7">
        <v>66</v>
      </c>
      <c r="AI257" s="7">
        <v>38</v>
      </c>
      <c r="AJ257" s="7">
        <v>18</v>
      </c>
      <c r="AK257" s="7">
        <v>0</v>
      </c>
      <c r="AL257" s="7">
        <v>0</v>
      </c>
      <c r="AM257" s="7">
        <v>0</v>
      </c>
      <c r="AN257" s="7">
        <v>8</v>
      </c>
      <c r="AO257" s="7">
        <v>5</v>
      </c>
      <c r="AP257" s="7">
        <v>5</v>
      </c>
      <c r="AQ257" s="7">
        <v>236</v>
      </c>
      <c r="AR257" s="7">
        <v>0</v>
      </c>
      <c r="AS257" s="7">
        <v>0</v>
      </c>
      <c r="AT257" s="7">
        <v>0</v>
      </c>
      <c r="AU257" s="7">
        <v>109</v>
      </c>
      <c r="AV257" s="7">
        <v>90</v>
      </c>
      <c r="AW257" s="7">
        <v>19</v>
      </c>
      <c r="AX257" s="7">
        <v>0</v>
      </c>
      <c r="AY257" s="7">
        <v>0</v>
      </c>
      <c r="AZ257" s="7">
        <v>0</v>
      </c>
      <c r="BA257" s="7">
        <v>6</v>
      </c>
      <c r="BB257" s="7">
        <v>8</v>
      </c>
      <c r="BC257" s="510">
        <v>206</v>
      </c>
      <c r="BD257" s="510">
        <v>0</v>
      </c>
      <c r="BE257" s="510">
        <v>0</v>
      </c>
      <c r="BF257" s="510">
        <v>0</v>
      </c>
      <c r="BG257" s="510">
        <v>97</v>
      </c>
      <c r="BH257" s="510">
        <v>55</v>
      </c>
      <c r="BI257" s="510">
        <v>54</v>
      </c>
      <c r="BJ257" s="510">
        <v>17</v>
      </c>
      <c r="BK257" s="510">
        <v>0</v>
      </c>
      <c r="BL257" s="510">
        <v>0</v>
      </c>
      <c r="BM257" s="510">
        <v>0</v>
      </c>
      <c r="BN257" s="510">
        <v>6</v>
      </c>
      <c r="BO257" s="510">
        <v>4</v>
      </c>
      <c r="BP257" s="510">
        <v>7</v>
      </c>
    </row>
    <row r="258" spans="1:68">
      <c r="A258" s="247">
        <v>4190</v>
      </c>
      <c r="B258" s="248" t="s">
        <v>641</v>
      </c>
      <c r="C258" s="247" t="str">
        <f t="shared" si="5"/>
        <v>C.T.P.</v>
      </c>
      <c r="D258" s="248" t="s">
        <v>177</v>
      </c>
      <c r="E258" s="501">
        <v>7</v>
      </c>
      <c r="F258" s="248" t="s">
        <v>177</v>
      </c>
      <c r="G258" s="248" t="s">
        <v>328</v>
      </c>
      <c r="H258" s="248" t="s">
        <v>329</v>
      </c>
      <c r="I258" s="248" t="s">
        <v>642</v>
      </c>
      <c r="J258" s="248" t="s">
        <v>3555</v>
      </c>
      <c r="K258" s="248" t="s">
        <v>3728</v>
      </c>
      <c r="L258" s="248">
        <v>22654811</v>
      </c>
      <c r="M258" s="248">
        <v>22654811</v>
      </c>
      <c r="N258" s="248" t="s">
        <v>1112</v>
      </c>
      <c r="O258" s="248" t="s">
        <v>2167</v>
      </c>
      <c r="P258" s="248">
        <v>434</v>
      </c>
      <c r="Q258" s="248">
        <v>0</v>
      </c>
      <c r="R258" s="248">
        <v>0</v>
      </c>
      <c r="S258" s="248">
        <v>0</v>
      </c>
      <c r="T258" s="248">
        <v>158</v>
      </c>
      <c r="U258" s="248">
        <v>125</v>
      </c>
      <c r="V258" s="248">
        <v>151</v>
      </c>
      <c r="W258" s="248">
        <v>13</v>
      </c>
      <c r="X258" s="248">
        <v>0</v>
      </c>
      <c r="Y258" s="248">
        <v>0</v>
      </c>
      <c r="Z258" s="248">
        <v>0</v>
      </c>
      <c r="AA258" s="248">
        <v>4</v>
      </c>
      <c r="AB258" s="248">
        <v>4</v>
      </c>
      <c r="AC258" s="248">
        <v>479</v>
      </c>
      <c r="AD258" s="7">
        <v>0</v>
      </c>
      <c r="AE258" s="7">
        <v>0</v>
      </c>
      <c r="AF258" s="7">
        <v>0</v>
      </c>
      <c r="AG258" s="7">
        <v>198</v>
      </c>
      <c r="AH258" s="7">
        <v>158</v>
      </c>
      <c r="AI258" s="7">
        <v>123</v>
      </c>
      <c r="AJ258" s="7">
        <v>13</v>
      </c>
      <c r="AK258" s="7">
        <v>0</v>
      </c>
      <c r="AL258" s="7">
        <v>0</v>
      </c>
      <c r="AM258" s="7">
        <v>0</v>
      </c>
      <c r="AN258" s="7">
        <v>5</v>
      </c>
      <c r="AO258" s="7">
        <v>4</v>
      </c>
      <c r="AP258" s="7">
        <v>4</v>
      </c>
      <c r="AQ258" s="7">
        <v>502</v>
      </c>
      <c r="AR258" s="7">
        <v>0</v>
      </c>
      <c r="AS258" s="7">
        <v>0</v>
      </c>
      <c r="AT258" s="7">
        <v>0</v>
      </c>
      <c r="AU258" s="7">
        <v>160</v>
      </c>
      <c r="AV258" s="7">
        <v>187</v>
      </c>
      <c r="AW258" s="7">
        <v>13</v>
      </c>
      <c r="AX258" s="7">
        <v>0</v>
      </c>
      <c r="AY258" s="7">
        <v>0</v>
      </c>
      <c r="AZ258" s="7">
        <v>0</v>
      </c>
      <c r="BA258" s="7">
        <v>4</v>
      </c>
      <c r="BB258" s="7">
        <v>5</v>
      </c>
      <c r="BC258" s="510">
        <v>497</v>
      </c>
      <c r="BD258" s="510">
        <v>0</v>
      </c>
      <c r="BE258" s="510">
        <v>0</v>
      </c>
      <c r="BF258" s="510">
        <v>0</v>
      </c>
      <c r="BG258" s="510">
        <v>160</v>
      </c>
      <c r="BH258" s="510">
        <v>152</v>
      </c>
      <c r="BI258" s="510">
        <v>185</v>
      </c>
      <c r="BJ258" s="510">
        <v>13</v>
      </c>
      <c r="BK258" s="510">
        <v>0</v>
      </c>
      <c r="BL258" s="510">
        <v>0</v>
      </c>
      <c r="BM258" s="510">
        <v>0</v>
      </c>
      <c r="BN258" s="510">
        <v>4</v>
      </c>
      <c r="BO258" s="510">
        <v>4</v>
      </c>
      <c r="BP258" s="510">
        <v>5</v>
      </c>
    </row>
    <row r="259" spans="1:68">
      <c r="A259" s="247">
        <v>4191</v>
      </c>
      <c r="B259" s="248" t="s">
        <v>313</v>
      </c>
      <c r="C259" s="247" t="str">
        <f t="shared" si="5"/>
        <v>C.T.P.</v>
      </c>
      <c r="D259" s="248" t="s">
        <v>177</v>
      </c>
      <c r="E259" s="501">
        <v>1</v>
      </c>
      <c r="F259" s="248" t="s">
        <v>177</v>
      </c>
      <c r="G259" s="248" t="s">
        <v>177</v>
      </c>
      <c r="H259" s="248" t="s">
        <v>177</v>
      </c>
      <c r="I259" s="248" t="s">
        <v>1328</v>
      </c>
      <c r="J259" s="248" t="s">
        <v>3555</v>
      </c>
      <c r="K259" s="248" t="s">
        <v>3728</v>
      </c>
      <c r="L259" s="248">
        <v>22615289</v>
      </c>
      <c r="M259" s="248">
        <v>22615290</v>
      </c>
      <c r="N259" s="248" t="s">
        <v>1054</v>
      </c>
      <c r="O259" s="248" t="s">
        <v>2168</v>
      </c>
      <c r="P259" s="248">
        <v>697</v>
      </c>
      <c r="Q259" s="248">
        <v>0</v>
      </c>
      <c r="R259" s="248">
        <v>0</v>
      </c>
      <c r="S259" s="248">
        <v>0</v>
      </c>
      <c r="T259" s="248">
        <v>241</v>
      </c>
      <c r="U259" s="248">
        <v>228</v>
      </c>
      <c r="V259" s="248">
        <v>228</v>
      </c>
      <c r="W259" s="248">
        <v>30</v>
      </c>
      <c r="X259" s="248">
        <v>0</v>
      </c>
      <c r="Y259" s="248">
        <v>0</v>
      </c>
      <c r="Z259" s="248">
        <v>0</v>
      </c>
      <c r="AA259" s="248">
        <v>10</v>
      </c>
      <c r="AB259" s="248">
        <v>10</v>
      </c>
      <c r="AC259" s="248">
        <v>700</v>
      </c>
      <c r="AD259" s="7">
        <v>0</v>
      </c>
      <c r="AE259" s="7">
        <v>0</v>
      </c>
      <c r="AF259" s="7">
        <v>0</v>
      </c>
      <c r="AG259" s="7">
        <v>242</v>
      </c>
      <c r="AH259" s="7">
        <v>234</v>
      </c>
      <c r="AI259" s="7">
        <v>224</v>
      </c>
      <c r="AJ259" s="7">
        <v>30</v>
      </c>
      <c r="AK259" s="7">
        <v>0</v>
      </c>
      <c r="AL259" s="7">
        <v>0</v>
      </c>
      <c r="AM259" s="7">
        <v>0</v>
      </c>
      <c r="AN259" s="7">
        <v>10</v>
      </c>
      <c r="AO259" s="7">
        <v>10</v>
      </c>
      <c r="AP259" s="7">
        <v>10</v>
      </c>
      <c r="AQ259" s="7">
        <v>704</v>
      </c>
      <c r="AR259" s="7">
        <v>0</v>
      </c>
      <c r="AS259" s="7">
        <v>0</v>
      </c>
      <c r="AT259" s="7">
        <v>0</v>
      </c>
      <c r="AU259" s="7">
        <v>242</v>
      </c>
      <c r="AV259" s="7">
        <v>232</v>
      </c>
      <c r="AW259" s="7">
        <v>30</v>
      </c>
      <c r="AX259" s="7">
        <v>0</v>
      </c>
      <c r="AY259" s="7">
        <v>0</v>
      </c>
      <c r="AZ259" s="7">
        <v>0</v>
      </c>
      <c r="BA259" s="7">
        <v>10</v>
      </c>
      <c r="BB259" s="7">
        <v>10</v>
      </c>
      <c r="BC259" s="510">
        <v>707</v>
      </c>
      <c r="BD259" s="510">
        <v>0</v>
      </c>
      <c r="BE259" s="510">
        <v>0</v>
      </c>
      <c r="BF259" s="510">
        <v>0</v>
      </c>
      <c r="BG259" s="510">
        <v>241</v>
      </c>
      <c r="BH259" s="510">
        <v>236</v>
      </c>
      <c r="BI259" s="510">
        <v>230</v>
      </c>
      <c r="BJ259" s="510">
        <v>30</v>
      </c>
      <c r="BK259" s="510">
        <v>0</v>
      </c>
      <c r="BL259" s="510">
        <v>0</v>
      </c>
      <c r="BM259" s="510">
        <v>0</v>
      </c>
      <c r="BN259" s="510">
        <v>10</v>
      </c>
      <c r="BO259" s="510">
        <v>10</v>
      </c>
      <c r="BP259" s="510">
        <v>10</v>
      </c>
    </row>
    <row r="260" spans="1:68">
      <c r="A260" s="247">
        <v>4191</v>
      </c>
      <c r="B260" s="248" t="s">
        <v>1327</v>
      </c>
      <c r="C260" s="7"/>
      <c r="D260" s="248" t="s">
        <v>177</v>
      </c>
      <c r="E260" s="501">
        <v>1</v>
      </c>
      <c r="F260" s="248" t="s">
        <v>177</v>
      </c>
      <c r="G260" s="248" t="s">
        <v>177</v>
      </c>
      <c r="H260" s="248" t="s">
        <v>177</v>
      </c>
      <c r="I260" s="248" t="s">
        <v>1328</v>
      </c>
      <c r="J260" s="248" t="s">
        <v>3555</v>
      </c>
      <c r="K260" s="248" t="s">
        <v>3729</v>
      </c>
      <c r="L260" s="248">
        <v>22615289</v>
      </c>
      <c r="M260" s="248">
        <v>22615290</v>
      </c>
      <c r="N260" s="248" t="s">
        <v>1054</v>
      </c>
      <c r="O260" s="248" t="s">
        <v>2168</v>
      </c>
      <c r="P260" s="248">
        <v>172</v>
      </c>
      <c r="Q260" s="248">
        <v>0</v>
      </c>
      <c r="R260" s="248">
        <v>0</v>
      </c>
      <c r="S260" s="248">
        <v>0</v>
      </c>
      <c r="T260" s="248">
        <v>62</v>
      </c>
      <c r="U260" s="248">
        <v>57</v>
      </c>
      <c r="V260" s="248">
        <v>53</v>
      </c>
      <c r="W260" s="248">
        <v>11</v>
      </c>
      <c r="X260" s="248">
        <v>0</v>
      </c>
      <c r="Y260" s="248">
        <v>0</v>
      </c>
      <c r="Z260" s="248">
        <v>0</v>
      </c>
      <c r="AA260" s="248">
        <v>3</v>
      </c>
      <c r="AB260" s="248">
        <v>4</v>
      </c>
      <c r="AC260" s="248">
        <v>182</v>
      </c>
      <c r="AD260" s="7">
        <v>0</v>
      </c>
      <c r="AE260" s="7">
        <v>0</v>
      </c>
      <c r="AF260" s="7">
        <v>0</v>
      </c>
      <c r="AG260" s="7">
        <v>91</v>
      </c>
      <c r="AH260" s="7">
        <v>39</v>
      </c>
      <c r="AI260" s="7">
        <v>52</v>
      </c>
      <c r="AJ260" s="7">
        <v>11</v>
      </c>
      <c r="AK260" s="7">
        <v>0</v>
      </c>
      <c r="AL260" s="7">
        <v>0</v>
      </c>
      <c r="AM260" s="7">
        <v>0</v>
      </c>
      <c r="AN260" s="7">
        <v>4</v>
      </c>
      <c r="AO260" s="7">
        <v>3</v>
      </c>
      <c r="AP260" s="7">
        <v>4</v>
      </c>
      <c r="AQ260" s="7">
        <v>175</v>
      </c>
      <c r="AR260" s="7">
        <v>0</v>
      </c>
      <c r="AS260" s="7">
        <v>0</v>
      </c>
      <c r="AT260" s="7">
        <v>0</v>
      </c>
      <c r="AU260" s="7">
        <v>115</v>
      </c>
      <c r="AV260" s="7">
        <v>33</v>
      </c>
      <c r="AW260" s="7">
        <v>11</v>
      </c>
      <c r="AX260" s="7">
        <v>0</v>
      </c>
      <c r="AY260" s="7">
        <v>0</v>
      </c>
      <c r="AZ260" s="7">
        <v>0</v>
      </c>
      <c r="BA260" s="7">
        <v>5</v>
      </c>
      <c r="BB260" s="7">
        <v>3</v>
      </c>
      <c r="BC260" s="510">
        <v>160</v>
      </c>
      <c r="BD260" s="510">
        <v>0</v>
      </c>
      <c r="BE260" s="510">
        <v>0</v>
      </c>
      <c r="BF260" s="510">
        <v>0</v>
      </c>
      <c r="BG260" s="510">
        <v>58</v>
      </c>
      <c r="BH260" s="510">
        <v>76</v>
      </c>
      <c r="BI260" s="510">
        <v>26</v>
      </c>
      <c r="BJ260" s="510">
        <v>11</v>
      </c>
      <c r="BK260" s="510">
        <v>0</v>
      </c>
      <c r="BL260" s="510">
        <v>0</v>
      </c>
      <c r="BM260" s="510">
        <v>0</v>
      </c>
      <c r="BN260" s="510">
        <v>3</v>
      </c>
      <c r="BO260" s="510">
        <v>5</v>
      </c>
      <c r="BP260" s="510">
        <v>3</v>
      </c>
    </row>
    <row r="261" spans="1:68">
      <c r="A261" s="247">
        <v>4192</v>
      </c>
      <c r="B261" s="248" t="s">
        <v>315</v>
      </c>
      <c r="C261" s="247" t="str">
        <f>+IF(MID(B261,1,4)="T.V.","Telesecundaria",IF(MID(B261,1,4)="IEGB","IEGB",IF(MID(B261,1,11)="Liceo Rural","Liceo Rural",IF(MID(B261,1,6)="C.T.P.","C.T.P.",IF(MID(B261,1,4)="Noct","Nocturno",IF(MID(B261,1,4)="Unid","Unidad Pedagógica",""))))))</f>
        <v>C.T.P.</v>
      </c>
      <c r="D261" s="248" t="s">
        <v>177</v>
      </c>
      <c r="E261" s="501">
        <v>7</v>
      </c>
      <c r="F261" s="248" t="s">
        <v>177</v>
      </c>
      <c r="G261" s="248" t="s">
        <v>177</v>
      </c>
      <c r="H261" s="248" t="s">
        <v>316</v>
      </c>
      <c r="I261" s="248" t="s">
        <v>316</v>
      </c>
      <c r="J261" s="248" t="s">
        <v>3555</v>
      </c>
      <c r="K261" s="248" t="s">
        <v>3728</v>
      </c>
      <c r="L261" s="248">
        <v>22938390</v>
      </c>
      <c r="M261" s="248">
        <v>22938390</v>
      </c>
      <c r="N261" s="248" t="s">
        <v>1077</v>
      </c>
      <c r="O261" s="248" t="s">
        <v>2169</v>
      </c>
      <c r="P261" s="248">
        <v>978</v>
      </c>
      <c r="Q261" s="248">
        <v>179</v>
      </c>
      <c r="R261" s="248">
        <v>158</v>
      </c>
      <c r="S261" s="248">
        <v>183</v>
      </c>
      <c r="T261" s="248">
        <v>158</v>
      </c>
      <c r="U261" s="248">
        <v>159</v>
      </c>
      <c r="V261" s="248">
        <v>141</v>
      </c>
      <c r="W261" s="248">
        <v>32</v>
      </c>
      <c r="X261" s="248">
        <v>6</v>
      </c>
      <c r="Y261" s="248">
        <v>5</v>
      </c>
      <c r="Z261" s="248">
        <v>6</v>
      </c>
      <c r="AA261" s="248">
        <v>5</v>
      </c>
      <c r="AB261" s="248">
        <v>5</v>
      </c>
      <c r="AC261" s="248">
        <v>985</v>
      </c>
      <c r="AD261" s="7">
        <v>156</v>
      </c>
      <c r="AE261" s="7">
        <v>173</v>
      </c>
      <c r="AF261" s="7">
        <v>152</v>
      </c>
      <c r="AG261" s="7">
        <v>192</v>
      </c>
      <c r="AH261" s="7">
        <v>154</v>
      </c>
      <c r="AI261" s="7">
        <v>158</v>
      </c>
      <c r="AJ261" s="7">
        <v>32</v>
      </c>
      <c r="AK261" s="7">
        <v>5</v>
      </c>
      <c r="AL261" s="7">
        <v>6</v>
      </c>
      <c r="AM261" s="7">
        <v>5</v>
      </c>
      <c r="AN261" s="7">
        <v>6</v>
      </c>
      <c r="AO261" s="7">
        <v>5</v>
      </c>
      <c r="AP261" s="7">
        <v>5</v>
      </c>
      <c r="AQ261" s="7">
        <v>983</v>
      </c>
      <c r="AR261" s="7">
        <v>170</v>
      </c>
      <c r="AS261" s="7">
        <v>155</v>
      </c>
      <c r="AT261" s="7">
        <v>157</v>
      </c>
      <c r="AU261" s="7">
        <v>166</v>
      </c>
      <c r="AV261" s="7">
        <v>186</v>
      </c>
      <c r="AW261" s="7">
        <v>32</v>
      </c>
      <c r="AX261" s="7">
        <v>6</v>
      </c>
      <c r="AY261" s="7">
        <v>5</v>
      </c>
      <c r="AZ261" s="7">
        <v>5</v>
      </c>
      <c r="BA261" s="7">
        <v>5</v>
      </c>
      <c r="BB261" s="7">
        <v>6</v>
      </c>
      <c r="BC261" s="510">
        <v>1012</v>
      </c>
      <c r="BD261" s="510">
        <v>171</v>
      </c>
      <c r="BE261" s="510">
        <v>167</v>
      </c>
      <c r="BF261" s="510">
        <v>166</v>
      </c>
      <c r="BG261" s="510">
        <v>169</v>
      </c>
      <c r="BH261" s="510">
        <v>156</v>
      </c>
      <c r="BI261" s="510">
        <v>183</v>
      </c>
      <c r="BJ261" s="510">
        <v>32</v>
      </c>
      <c r="BK261" s="510">
        <v>6</v>
      </c>
      <c r="BL261" s="510">
        <v>5</v>
      </c>
      <c r="BM261" s="510">
        <v>5</v>
      </c>
      <c r="BN261" s="510">
        <v>5</v>
      </c>
      <c r="BO261" s="510">
        <v>5</v>
      </c>
      <c r="BP261" s="510">
        <v>6</v>
      </c>
    </row>
    <row r="262" spans="1:68">
      <c r="A262" s="247">
        <v>4193</v>
      </c>
      <c r="B262" s="248" t="s">
        <v>330</v>
      </c>
      <c r="C262" s="247" t="str">
        <f>+IF(MID(B262,1,4)="T.V.","Telesecundaria",IF(MID(B262,1,4)="IEGB","IEGB",IF(MID(B262,1,11)="Liceo Rural","Liceo Rural",IF(MID(B262,1,6)="C.T.P.","C.T.P.",IF(MID(B262,1,4)="Noct","Nocturno",IF(MID(B262,1,4)="Unid","Unidad Pedagógica",""))))))</f>
        <v>C.T.P.</v>
      </c>
      <c r="D262" s="248" t="s">
        <v>331</v>
      </c>
      <c r="E262" s="501">
        <v>3</v>
      </c>
      <c r="F262" s="248" t="s">
        <v>177</v>
      </c>
      <c r="G262" s="248" t="s">
        <v>331</v>
      </c>
      <c r="H262" s="248" t="s">
        <v>332</v>
      </c>
      <c r="I262" s="248" t="s">
        <v>332</v>
      </c>
      <c r="J262" s="248" t="s">
        <v>3555</v>
      </c>
      <c r="K262" s="248" t="s">
        <v>3728</v>
      </c>
      <c r="L262" s="248">
        <v>27667246</v>
      </c>
      <c r="M262" s="248">
        <v>27666172</v>
      </c>
      <c r="N262" s="248" t="s">
        <v>1078</v>
      </c>
      <c r="O262" s="248" t="s">
        <v>2170</v>
      </c>
      <c r="P262" s="248">
        <v>1040</v>
      </c>
      <c r="Q262" s="248">
        <v>281</v>
      </c>
      <c r="R262" s="248">
        <v>209</v>
      </c>
      <c r="S262" s="248">
        <v>227</v>
      </c>
      <c r="T262" s="248">
        <v>137</v>
      </c>
      <c r="U262" s="248">
        <v>103</v>
      </c>
      <c r="V262" s="248">
        <v>83</v>
      </c>
      <c r="W262" s="248">
        <v>38</v>
      </c>
      <c r="X262" s="248">
        <v>11</v>
      </c>
      <c r="Y262" s="248">
        <v>6</v>
      </c>
      <c r="Z262" s="248">
        <v>8</v>
      </c>
      <c r="AA262" s="248">
        <v>6</v>
      </c>
      <c r="AB262" s="248">
        <v>4</v>
      </c>
      <c r="AC262" s="248">
        <v>1108</v>
      </c>
      <c r="AD262" s="7">
        <v>290</v>
      </c>
      <c r="AE262" s="7">
        <v>243</v>
      </c>
      <c r="AF262" s="7">
        <v>204</v>
      </c>
      <c r="AG262" s="7">
        <v>172</v>
      </c>
      <c r="AH262" s="7">
        <v>101</v>
      </c>
      <c r="AI262" s="7">
        <v>98</v>
      </c>
      <c r="AJ262" s="7">
        <v>37</v>
      </c>
      <c r="AK262" s="7">
        <v>11</v>
      </c>
      <c r="AL262" s="7">
        <v>6</v>
      </c>
      <c r="AM262" s="7">
        <v>8</v>
      </c>
      <c r="AN262" s="7">
        <v>5</v>
      </c>
      <c r="AO262" s="7">
        <v>4</v>
      </c>
      <c r="AP262" s="7">
        <v>3</v>
      </c>
      <c r="AQ262" s="7">
        <v>1088</v>
      </c>
      <c r="AR262" s="7">
        <v>296</v>
      </c>
      <c r="AS262" s="7">
        <v>225</v>
      </c>
      <c r="AT262" s="7">
        <v>205</v>
      </c>
      <c r="AU262" s="7">
        <v>154</v>
      </c>
      <c r="AV262" s="7">
        <v>136</v>
      </c>
      <c r="AW262" s="7">
        <v>37</v>
      </c>
      <c r="AX262" s="7">
        <v>10</v>
      </c>
      <c r="AY262" s="7">
        <v>9</v>
      </c>
      <c r="AZ262" s="7">
        <v>6</v>
      </c>
      <c r="BA262" s="7">
        <v>4</v>
      </c>
      <c r="BB262" s="7">
        <v>5</v>
      </c>
      <c r="BC262" s="510">
        <v>1111</v>
      </c>
      <c r="BD262" s="510">
        <v>322</v>
      </c>
      <c r="BE262" s="510">
        <v>236</v>
      </c>
      <c r="BF262" s="510">
        <v>190</v>
      </c>
      <c r="BG262" s="510">
        <v>145</v>
      </c>
      <c r="BH262" s="510">
        <v>116</v>
      </c>
      <c r="BI262" s="510">
        <v>102</v>
      </c>
      <c r="BJ262" s="510">
        <v>37</v>
      </c>
      <c r="BK262" s="510">
        <v>10</v>
      </c>
      <c r="BL262" s="510">
        <v>8</v>
      </c>
      <c r="BM262" s="510">
        <v>7</v>
      </c>
      <c r="BN262" s="510">
        <v>4</v>
      </c>
      <c r="BO262" s="510">
        <v>4</v>
      </c>
      <c r="BP262" s="510">
        <v>4</v>
      </c>
    </row>
    <row r="263" spans="1:68">
      <c r="A263" s="247">
        <v>4193</v>
      </c>
      <c r="B263" s="248" t="s">
        <v>2803</v>
      </c>
      <c r="C263" s="247"/>
      <c r="D263" s="248" t="s">
        <v>331</v>
      </c>
      <c r="E263" s="501">
        <v>3</v>
      </c>
      <c r="F263" s="248" t="s">
        <v>177</v>
      </c>
      <c r="G263" s="248" t="s">
        <v>331</v>
      </c>
      <c r="H263" s="248" t="s">
        <v>332</v>
      </c>
      <c r="I263" s="248" t="s">
        <v>332</v>
      </c>
      <c r="J263" s="248" t="s">
        <v>3555</v>
      </c>
      <c r="K263" s="248" t="s">
        <v>3729</v>
      </c>
      <c r="L263" s="248">
        <v>27667246</v>
      </c>
      <c r="M263" s="248">
        <v>27667246</v>
      </c>
      <c r="N263" s="248" t="s">
        <v>1078</v>
      </c>
      <c r="O263" s="248" t="s">
        <v>2170</v>
      </c>
      <c r="P263" s="248">
        <v>188</v>
      </c>
      <c r="Q263" s="248">
        <v>0</v>
      </c>
      <c r="R263" s="248">
        <v>0</v>
      </c>
      <c r="S263" s="248">
        <v>0</v>
      </c>
      <c r="T263" s="248">
        <v>83</v>
      </c>
      <c r="U263" s="248">
        <v>52</v>
      </c>
      <c r="V263" s="248">
        <v>53</v>
      </c>
      <c r="W263" s="248">
        <v>12</v>
      </c>
      <c r="X263" s="248">
        <v>0</v>
      </c>
      <c r="Y263" s="248">
        <v>0</v>
      </c>
      <c r="Z263" s="248">
        <v>0</v>
      </c>
      <c r="AA263" s="248">
        <v>4</v>
      </c>
      <c r="AB263" s="248">
        <v>4</v>
      </c>
      <c r="AC263" s="248">
        <v>202</v>
      </c>
      <c r="AD263" s="7">
        <v>0</v>
      </c>
      <c r="AE263" s="7">
        <v>0</v>
      </c>
      <c r="AF263" s="7">
        <v>0</v>
      </c>
      <c r="AG263" s="7">
        <v>92</v>
      </c>
      <c r="AH263" s="7">
        <v>58</v>
      </c>
      <c r="AI263" s="7">
        <v>52</v>
      </c>
      <c r="AJ263" s="7">
        <v>12</v>
      </c>
      <c r="AK263" s="7">
        <v>0</v>
      </c>
      <c r="AL263" s="7">
        <v>0</v>
      </c>
      <c r="AM263" s="7">
        <v>0</v>
      </c>
      <c r="AN263" s="7">
        <v>4</v>
      </c>
      <c r="AO263" s="7">
        <v>4</v>
      </c>
      <c r="AP263" s="7">
        <v>4</v>
      </c>
      <c r="AQ263" s="7">
        <v>178</v>
      </c>
      <c r="AR263" s="7">
        <v>0</v>
      </c>
      <c r="AS263" s="7">
        <v>0</v>
      </c>
      <c r="AT263" s="7">
        <v>0</v>
      </c>
      <c r="AU263" s="7">
        <v>102</v>
      </c>
      <c r="AV263" s="7">
        <v>43</v>
      </c>
      <c r="AW263" s="7">
        <v>9</v>
      </c>
      <c r="AX263" s="7">
        <v>0</v>
      </c>
      <c r="AY263" s="7">
        <v>0</v>
      </c>
      <c r="AZ263" s="7">
        <v>0</v>
      </c>
      <c r="BA263" s="7">
        <v>3</v>
      </c>
      <c r="BB263" s="7">
        <v>3</v>
      </c>
      <c r="BC263" s="510">
        <v>200</v>
      </c>
      <c r="BD263" s="510">
        <v>0</v>
      </c>
      <c r="BE263" s="510">
        <v>0</v>
      </c>
      <c r="BF263" s="510">
        <v>0</v>
      </c>
      <c r="BG263" s="510">
        <v>105</v>
      </c>
      <c r="BH263" s="510">
        <v>66</v>
      </c>
      <c r="BI263" s="510">
        <v>29</v>
      </c>
      <c r="BJ263" s="510">
        <v>12</v>
      </c>
      <c r="BK263" s="510">
        <v>0</v>
      </c>
      <c r="BL263" s="510">
        <v>0</v>
      </c>
      <c r="BM263" s="510">
        <v>0</v>
      </c>
      <c r="BN263" s="510">
        <v>5</v>
      </c>
      <c r="BO263" s="510">
        <v>4</v>
      </c>
      <c r="BP263" s="510">
        <v>3</v>
      </c>
    </row>
    <row r="264" spans="1:68">
      <c r="A264" s="247">
        <v>4194</v>
      </c>
      <c r="B264" s="248" t="s">
        <v>1521</v>
      </c>
      <c r="C264" s="247" t="str">
        <f>+IF(MID(B264,1,4)="T.V.","Telesecundaria",IF(MID(B264,1,4)="IEGB","IEGB",IF(MID(B264,1,11)="Liceo Rural","Liceo Rural",IF(MID(B264,1,6)="C.T.P.","C.T.P.",IF(MID(B264,1,4)="Noct","Nocturno",IF(MID(B264,1,4)="Unid","Unidad Pedagógica",""))))))</f>
        <v>C.T.P.</v>
      </c>
      <c r="D264" s="248" t="s">
        <v>333</v>
      </c>
      <c r="E264" s="501">
        <v>2</v>
      </c>
      <c r="F264" s="248" t="s">
        <v>54</v>
      </c>
      <c r="G264" s="248" t="s">
        <v>333</v>
      </c>
      <c r="H264" s="248" t="s">
        <v>333</v>
      </c>
      <c r="I264" s="248" t="s">
        <v>3560</v>
      </c>
      <c r="J264" s="248" t="s">
        <v>3555</v>
      </c>
      <c r="K264" s="248" t="s">
        <v>3728</v>
      </c>
      <c r="L264" s="248">
        <v>26660506</v>
      </c>
      <c r="M264" s="248">
        <v>26656370</v>
      </c>
      <c r="N264" s="248" t="s">
        <v>2804</v>
      </c>
      <c r="O264" s="248" t="s">
        <v>2171</v>
      </c>
      <c r="P264" s="248">
        <v>1259</v>
      </c>
      <c r="Q264" s="248">
        <v>298</v>
      </c>
      <c r="R264" s="248">
        <v>270</v>
      </c>
      <c r="S264" s="248">
        <v>247</v>
      </c>
      <c r="T264" s="248">
        <v>223</v>
      </c>
      <c r="U264" s="248">
        <v>134</v>
      </c>
      <c r="V264" s="248">
        <v>87</v>
      </c>
      <c r="W264" s="248">
        <v>45</v>
      </c>
      <c r="X264" s="248">
        <v>10</v>
      </c>
      <c r="Y264" s="248">
        <v>9</v>
      </c>
      <c r="Z264" s="248">
        <v>8</v>
      </c>
      <c r="AA264" s="248">
        <v>7</v>
      </c>
      <c r="AB264" s="248">
        <v>7</v>
      </c>
      <c r="AC264" s="248">
        <v>1411</v>
      </c>
      <c r="AD264" s="7">
        <v>299</v>
      </c>
      <c r="AE264" s="7">
        <v>293</v>
      </c>
      <c r="AF264" s="7">
        <v>256</v>
      </c>
      <c r="AG264" s="7">
        <v>238</v>
      </c>
      <c r="AH264" s="7">
        <v>192</v>
      </c>
      <c r="AI264" s="7">
        <v>133</v>
      </c>
      <c r="AJ264" s="7">
        <v>47</v>
      </c>
      <c r="AK264" s="7">
        <v>9</v>
      </c>
      <c r="AL264" s="7">
        <v>9</v>
      </c>
      <c r="AM264" s="7">
        <v>8</v>
      </c>
      <c r="AN264" s="7">
        <v>9</v>
      </c>
      <c r="AO264" s="7">
        <v>7</v>
      </c>
      <c r="AP264" s="7">
        <v>5</v>
      </c>
      <c r="AQ264" s="7">
        <v>1548</v>
      </c>
      <c r="AR264" s="7">
        <v>332</v>
      </c>
      <c r="AS264" s="7">
        <v>302</v>
      </c>
      <c r="AT264" s="7">
        <v>299</v>
      </c>
      <c r="AU264" s="7">
        <v>245</v>
      </c>
      <c r="AV264" s="7">
        <v>213</v>
      </c>
      <c r="AW264" s="7">
        <v>48</v>
      </c>
      <c r="AX264" s="7">
        <v>10</v>
      </c>
      <c r="AY264" s="7">
        <v>9</v>
      </c>
      <c r="AZ264" s="7">
        <v>9</v>
      </c>
      <c r="BA264" s="7">
        <v>8</v>
      </c>
      <c r="BB264" s="7">
        <v>7</v>
      </c>
      <c r="BC264" s="510">
        <v>1580</v>
      </c>
      <c r="BD264" s="510">
        <v>312</v>
      </c>
      <c r="BE264" s="510">
        <v>314</v>
      </c>
      <c r="BF264" s="510">
        <v>314</v>
      </c>
      <c r="BG264" s="510">
        <v>251</v>
      </c>
      <c r="BH264" s="510">
        <v>190</v>
      </c>
      <c r="BI264" s="510">
        <v>199</v>
      </c>
      <c r="BJ264" s="510">
        <v>47</v>
      </c>
      <c r="BK264" s="510">
        <v>9</v>
      </c>
      <c r="BL264" s="510">
        <v>9</v>
      </c>
      <c r="BM264" s="510">
        <v>9</v>
      </c>
      <c r="BN264" s="510">
        <v>7</v>
      </c>
      <c r="BO264" s="510">
        <v>6</v>
      </c>
      <c r="BP264" s="510">
        <v>7</v>
      </c>
    </row>
    <row r="265" spans="1:68">
      <c r="A265" s="247">
        <v>4194</v>
      </c>
      <c r="B265" s="248" t="s">
        <v>2805</v>
      </c>
      <c r="C265" s="247" t="str">
        <f>+IF(MID(B265,1,4)="T.V.","Telesecundaria",IF(MID(B265,1,4)="IEGB","IEGB",IF(MID(B265,1,11)="Liceo Rural","Liceo Rural",IF(MID(B265,1,6)="C.T.P.","C.T.P.",IF(MID(B265,1,4)="Noct","Nocturno",IF(MID(B265,1,4)="Unid","Unidad Pedagógica",""))))))</f>
        <v/>
      </c>
      <c r="D265" s="248" t="s">
        <v>333</v>
      </c>
      <c r="E265" s="501">
        <v>2</v>
      </c>
      <c r="F265" s="248" t="s">
        <v>54</v>
      </c>
      <c r="G265" s="248" t="s">
        <v>333</v>
      </c>
      <c r="H265" s="248" t="s">
        <v>333</v>
      </c>
      <c r="I265" s="248" t="s">
        <v>2172</v>
      </c>
      <c r="J265" s="248" t="s">
        <v>3555</v>
      </c>
      <c r="K265" s="248" t="s">
        <v>3729</v>
      </c>
      <c r="L265" s="248">
        <v>26660506</v>
      </c>
      <c r="M265" s="248">
        <v>26656370</v>
      </c>
      <c r="N265" s="248" t="s">
        <v>2806</v>
      </c>
      <c r="O265" s="248" t="s">
        <v>2171</v>
      </c>
      <c r="P265" s="248">
        <v>409</v>
      </c>
      <c r="Q265" s="248">
        <v>0</v>
      </c>
      <c r="R265" s="248">
        <v>0</v>
      </c>
      <c r="S265" s="248">
        <v>0</v>
      </c>
      <c r="T265" s="248">
        <v>248</v>
      </c>
      <c r="U265" s="248">
        <v>106</v>
      </c>
      <c r="V265" s="248">
        <v>55</v>
      </c>
      <c r="W265" s="248">
        <v>23</v>
      </c>
      <c r="X265" s="248">
        <v>0</v>
      </c>
      <c r="Y265" s="248">
        <v>0</v>
      </c>
      <c r="Z265" s="248">
        <v>0</v>
      </c>
      <c r="AA265" s="248">
        <v>11</v>
      </c>
      <c r="AB265" s="248">
        <v>7</v>
      </c>
      <c r="AC265" s="248">
        <v>518</v>
      </c>
      <c r="AD265" s="7">
        <v>0</v>
      </c>
      <c r="AE265" s="7">
        <v>0</v>
      </c>
      <c r="AF265" s="7">
        <v>0</v>
      </c>
      <c r="AG265" s="7">
        <v>277</v>
      </c>
      <c r="AH265" s="7">
        <v>139</v>
      </c>
      <c r="AI265" s="7">
        <v>102</v>
      </c>
      <c r="AJ265" s="7">
        <v>25</v>
      </c>
      <c r="AK265" s="7">
        <v>0</v>
      </c>
      <c r="AL265" s="7">
        <v>0</v>
      </c>
      <c r="AM265" s="7">
        <v>0</v>
      </c>
      <c r="AN265" s="7">
        <v>11</v>
      </c>
      <c r="AO265" s="7">
        <v>8</v>
      </c>
      <c r="AP265" s="7">
        <v>6</v>
      </c>
      <c r="AQ265" s="7">
        <v>443</v>
      </c>
      <c r="AR265" s="7">
        <v>0</v>
      </c>
      <c r="AS265" s="7">
        <v>0</v>
      </c>
      <c r="AT265" s="7">
        <v>0</v>
      </c>
      <c r="AU265" s="7">
        <v>252</v>
      </c>
      <c r="AV265" s="7">
        <v>104</v>
      </c>
      <c r="AW265" s="7">
        <v>26</v>
      </c>
      <c r="AX265" s="7">
        <v>0</v>
      </c>
      <c r="AY265" s="7">
        <v>0</v>
      </c>
      <c r="AZ265" s="7">
        <v>0</v>
      </c>
      <c r="BA265" s="7">
        <v>12</v>
      </c>
      <c r="BB265" s="7">
        <v>6</v>
      </c>
      <c r="BC265" s="510">
        <v>403</v>
      </c>
      <c r="BD265" s="510">
        <v>0</v>
      </c>
      <c r="BE265" s="510">
        <v>0</v>
      </c>
      <c r="BF265" s="510">
        <v>0</v>
      </c>
      <c r="BG265" s="510">
        <v>197</v>
      </c>
      <c r="BH265" s="510">
        <v>131</v>
      </c>
      <c r="BI265" s="510">
        <v>75</v>
      </c>
      <c r="BJ265" s="510">
        <v>24</v>
      </c>
      <c r="BK265" s="510">
        <v>0</v>
      </c>
      <c r="BL265" s="510">
        <v>0</v>
      </c>
      <c r="BM265" s="510">
        <v>0</v>
      </c>
      <c r="BN265" s="510">
        <v>10</v>
      </c>
      <c r="BO265" s="510">
        <v>8</v>
      </c>
      <c r="BP265" s="510">
        <v>6</v>
      </c>
    </row>
    <row r="266" spans="1:68">
      <c r="A266" s="247">
        <v>4195</v>
      </c>
      <c r="B266" s="248" t="s">
        <v>2807</v>
      </c>
      <c r="C266" s="247" t="str">
        <f>+IF(MID(B266,1,4)="T.V.","Telesecundaria",IF(MID(B266,1,4)="IEGB","IEGB",IF(MID(B266,1,11)="Liceo Rural","Liceo Rural",IF(MID(B266,1,6)="C.T.P.","C.T.P.",IF(MID(B266,1,4)="Noct","Nocturno",IF(MID(B266,1,4)="Unid","Unidad Pedagógica",""))))))</f>
        <v>C.T.P.</v>
      </c>
      <c r="D266" s="248" t="s">
        <v>333</v>
      </c>
      <c r="E266" s="501">
        <v>3</v>
      </c>
      <c r="F266" s="248" t="s">
        <v>54</v>
      </c>
      <c r="G266" s="248" t="s">
        <v>346</v>
      </c>
      <c r="H266" s="248" t="s">
        <v>267</v>
      </c>
      <c r="I266" s="248" t="s">
        <v>267</v>
      </c>
      <c r="J266" s="248" t="s">
        <v>3555</v>
      </c>
      <c r="K266" s="248" t="s">
        <v>3728</v>
      </c>
      <c r="L266" s="248">
        <v>26730527</v>
      </c>
      <c r="M266" s="248">
        <v>26730027</v>
      </c>
      <c r="N266" s="248" t="s">
        <v>2093</v>
      </c>
      <c r="O266" s="248" t="s">
        <v>2808</v>
      </c>
      <c r="P266" s="248">
        <v>456</v>
      </c>
      <c r="Q266" s="248">
        <v>78</v>
      </c>
      <c r="R266" s="248">
        <v>91</v>
      </c>
      <c r="S266" s="248">
        <v>77</v>
      </c>
      <c r="T266" s="248">
        <v>82</v>
      </c>
      <c r="U266" s="248">
        <v>76</v>
      </c>
      <c r="V266" s="248">
        <v>52</v>
      </c>
      <c r="W266" s="248">
        <v>21</v>
      </c>
      <c r="X266" s="248">
        <v>3</v>
      </c>
      <c r="Y266" s="248">
        <v>4</v>
      </c>
      <c r="Z266" s="248">
        <v>3</v>
      </c>
      <c r="AA266" s="248">
        <v>4</v>
      </c>
      <c r="AB266" s="248">
        <v>4</v>
      </c>
      <c r="AC266" s="248">
        <v>471</v>
      </c>
      <c r="AD266" s="7">
        <v>88</v>
      </c>
      <c r="AE266" s="7">
        <v>71</v>
      </c>
      <c r="AF266" s="7">
        <v>89</v>
      </c>
      <c r="AG266" s="7">
        <v>76</v>
      </c>
      <c r="AH266" s="7">
        <v>75</v>
      </c>
      <c r="AI266" s="7">
        <v>72</v>
      </c>
      <c r="AJ266" s="7">
        <v>20</v>
      </c>
      <c r="AK266" s="7">
        <v>4</v>
      </c>
      <c r="AL266" s="7">
        <v>3</v>
      </c>
      <c r="AM266" s="7">
        <v>3</v>
      </c>
      <c r="AN266" s="7">
        <v>3</v>
      </c>
      <c r="AO266" s="7">
        <v>4</v>
      </c>
      <c r="AP266" s="7">
        <v>3</v>
      </c>
      <c r="AQ266" s="7">
        <v>477</v>
      </c>
      <c r="AR266" s="7">
        <v>88</v>
      </c>
      <c r="AS266" s="7">
        <v>93</v>
      </c>
      <c r="AT266" s="7">
        <v>72</v>
      </c>
      <c r="AU266" s="7">
        <v>92</v>
      </c>
      <c r="AV266" s="7">
        <v>70</v>
      </c>
      <c r="AW266" s="7">
        <v>19</v>
      </c>
      <c r="AX266" s="7">
        <v>3</v>
      </c>
      <c r="AY266" s="7">
        <v>4</v>
      </c>
      <c r="AZ266" s="7">
        <v>3</v>
      </c>
      <c r="BA266" s="7">
        <v>3</v>
      </c>
      <c r="BB266" s="7">
        <v>3</v>
      </c>
      <c r="BC266" s="510">
        <v>486</v>
      </c>
      <c r="BD266" s="510">
        <v>81</v>
      </c>
      <c r="BE266" s="510">
        <v>91</v>
      </c>
      <c r="BF266" s="510">
        <v>95</v>
      </c>
      <c r="BG266" s="510">
        <v>80</v>
      </c>
      <c r="BH266" s="510">
        <v>77</v>
      </c>
      <c r="BI266" s="510">
        <v>62</v>
      </c>
      <c r="BJ266" s="510">
        <v>20</v>
      </c>
      <c r="BK266" s="510">
        <v>3</v>
      </c>
      <c r="BL266" s="510">
        <v>3</v>
      </c>
      <c r="BM266" s="510">
        <v>3</v>
      </c>
      <c r="BN266" s="510">
        <v>4</v>
      </c>
      <c r="BO266" s="510">
        <v>4</v>
      </c>
      <c r="BP266" s="510">
        <v>3</v>
      </c>
    </row>
    <row r="267" spans="1:68">
      <c r="A267" s="247">
        <v>4196</v>
      </c>
      <c r="B267" s="248" t="s">
        <v>1912</v>
      </c>
      <c r="C267" s="247" t="str">
        <f>+IF(MID(B267,1,4)="T.V.","Telesecundaria",IF(MID(B267,1,4)="IEGB","IEGB",IF(MID(B267,1,11)="Liceo Rural","Liceo Rural",IF(MID(B267,1,6)="C.T.P.","C.T.P.",IF(MID(B267,1,4)="Noct","Nocturno",IF(MID(B267,1,4)="Unid","Unidad Pedagógica",""))))))</f>
        <v>C.T.P.</v>
      </c>
      <c r="D267" s="248" t="s">
        <v>335</v>
      </c>
      <c r="E267" s="501">
        <v>7</v>
      </c>
      <c r="F267" s="248" t="s">
        <v>54</v>
      </c>
      <c r="G267" s="248" t="s">
        <v>356</v>
      </c>
      <c r="H267" s="248" t="s">
        <v>357</v>
      </c>
      <c r="I267" s="248" t="s">
        <v>357</v>
      </c>
      <c r="J267" s="248" t="s">
        <v>3555</v>
      </c>
      <c r="K267" s="248" t="s">
        <v>3728</v>
      </c>
      <c r="L267" s="248">
        <v>26577010</v>
      </c>
      <c r="M267" s="248">
        <v>26577364</v>
      </c>
      <c r="N267" s="248" t="s">
        <v>2809</v>
      </c>
      <c r="O267" s="248" t="s">
        <v>2173</v>
      </c>
      <c r="P267" s="248">
        <v>507</v>
      </c>
      <c r="Q267" s="248">
        <v>89</v>
      </c>
      <c r="R267" s="248">
        <v>112</v>
      </c>
      <c r="S267" s="248">
        <v>96</v>
      </c>
      <c r="T267" s="248">
        <v>73</v>
      </c>
      <c r="U267" s="248">
        <v>74</v>
      </c>
      <c r="V267" s="248">
        <v>63</v>
      </c>
      <c r="W267" s="248">
        <v>21</v>
      </c>
      <c r="X267" s="248">
        <v>4</v>
      </c>
      <c r="Y267" s="248">
        <v>4</v>
      </c>
      <c r="Z267" s="248">
        <v>4</v>
      </c>
      <c r="AA267" s="248">
        <v>3</v>
      </c>
      <c r="AB267" s="248">
        <v>3</v>
      </c>
      <c r="AC267" s="248">
        <v>506</v>
      </c>
      <c r="AD267" s="7">
        <v>105</v>
      </c>
      <c r="AE267" s="7">
        <v>87</v>
      </c>
      <c r="AF267" s="7">
        <v>104</v>
      </c>
      <c r="AG267" s="7">
        <v>87</v>
      </c>
      <c r="AH267" s="7">
        <v>52</v>
      </c>
      <c r="AI267" s="7">
        <v>71</v>
      </c>
      <c r="AJ267" s="7">
        <v>20</v>
      </c>
      <c r="AK267" s="7">
        <v>4</v>
      </c>
      <c r="AL267" s="7">
        <v>3</v>
      </c>
      <c r="AM267" s="7">
        <v>4</v>
      </c>
      <c r="AN267" s="7">
        <v>4</v>
      </c>
      <c r="AO267" s="7">
        <v>2</v>
      </c>
      <c r="AP267" s="7">
        <v>3</v>
      </c>
      <c r="AQ267" s="7">
        <v>508</v>
      </c>
      <c r="AR267" s="7">
        <v>112</v>
      </c>
      <c r="AS267" s="7">
        <v>93</v>
      </c>
      <c r="AT267" s="7">
        <v>86</v>
      </c>
      <c r="AU267" s="7">
        <v>91</v>
      </c>
      <c r="AV267" s="7">
        <v>78</v>
      </c>
      <c r="AW267" s="7">
        <v>20</v>
      </c>
      <c r="AX267" s="7">
        <v>4</v>
      </c>
      <c r="AY267" s="7">
        <v>4</v>
      </c>
      <c r="AZ267" s="7">
        <v>3</v>
      </c>
      <c r="BA267" s="7">
        <v>4</v>
      </c>
      <c r="BB267" s="7">
        <v>3</v>
      </c>
      <c r="BC267" s="510">
        <v>500</v>
      </c>
      <c r="BD267" s="510">
        <v>98</v>
      </c>
      <c r="BE267" s="510">
        <v>112</v>
      </c>
      <c r="BF267" s="510">
        <v>93</v>
      </c>
      <c r="BG267" s="510">
        <v>66</v>
      </c>
      <c r="BH267" s="510">
        <v>67</v>
      </c>
      <c r="BI267" s="510">
        <v>64</v>
      </c>
      <c r="BJ267" s="510">
        <v>19</v>
      </c>
      <c r="BK267" s="510">
        <v>3</v>
      </c>
      <c r="BL267" s="510">
        <v>4</v>
      </c>
      <c r="BM267" s="510">
        <v>3</v>
      </c>
      <c r="BN267" s="510">
        <v>3</v>
      </c>
      <c r="BO267" s="510">
        <v>3</v>
      </c>
      <c r="BP267" s="510">
        <v>3</v>
      </c>
    </row>
    <row r="268" spans="1:68">
      <c r="A268" s="247">
        <v>4196</v>
      </c>
      <c r="B268" s="248" t="s">
        <v>2810</v>
      </c>
      <c r="C268" s="247"/>
      <c r="D268" s="248" t="s">
        <v>335</v>
      </c>
      <c r="E268" s="501">
        <v>7</v>
      </c>
      <c r="F268" s="248" t="s">
        <v>54</v>
      </c>
      <c r="G268" s="248" t="s">
        <v>356</v>
      </c>
      <c r="H268" s="248" t="s">
        <v>357</v>
      </c>
      <c r="I268" s="248" t="s">
        <v>357</v>
      </c>
      <c r="J268" s="248" t="s">
        <v>3555</v>
      </c>
      <c r="K268" s="248" t="s">
        <v>3729</v>
      </c>
      <c r="L268" s="248">
        <v>26577010</v>
      </c>
      <c r="M268" s="248">
        <v>26577010</v>
      </c>
      <c r="N268" s="248" t="s">
        <v>2811</v>
      </c>
      <c r="O268" s="248" t="s">
        <v>2173</v>
      </c>
      <c r="P268" s="248">
        <v>131</v>
      </c>
      <c r="Q268" s="248">
        <v>0</v>
      </c>
      <c r="R268" s="248">
        <v>0</v>
      </c>
      <c r="S268" s="248">
        <v>0</v>
      </c>
      <c r="T268" s="248">
        <v>53</v>
      </c>
      <c r="U268" s="248">
        <v>45</v>
      </c>
      <c r="V268" s="248">
        <v>33</v>
      </c>
      <c r="W268" s="248">
        <v>14</v>
      </c>
      <c r="X268" s="248">
        <v>0</v>
      </c>
      <c r="Y268" s="248">
        <v>0</v>
      </c>
      <c r="Z268" s="248">
        <v>0</v>
      </c>
      <c r="AA268" s="248">
        <v>3</v>
      </c>
      <c r="AB268" s="248">
        <v>6</v>
      </c>
      <c r="AC268" s="248">
        <v>169</v>
      </c>
      <c r="AD268" s="7">
        <v>0</v>
      </c>
      <c r="AE268" s="7">
        <v>0</v>
      </c>
      <c r="AF268" s="7">
        <v>0</v>
      </c>
      <c r="AG268" s="7">
        <v>102</v>
      </c>
      <c r="AH268" s="7">
        <v>28</v>
      </c>
      <c r="AI268" s="7">
        <v>39</v>
      </c>
      <c r="AJ268" s="7">
        <v>14</v>
      </c>
      <c r="AK268" s="7">
        <v>0</v>
      </c>
      <c r="AL268" s="7">
        <v>0</v>
      </c>
      <c r="AM268" s="7">
        <v>0</v>
      </c>
      <c r="AN268" s="7">
        <v>5</v>
      </c>
      <c r="AO268" s="7">
        <v>3</v>
      </c>
      <c r="AP268" s="7">
        <v>6</v>
      </c>
      <c r="AQ268" s="7">
        <v>147</v>
      </c>
      <c r="AR268" s="7">
        <v>0</v>
      </c>
      <c r="AS268" s="7">
        <v>0</v>
      </c>
      <c r="AT268" s="7">
        <v>0</v>
      </c>
      <c r="AU268" s="7">
        <v>79</v>
      </c>
      <c r="AV268" s="7">
        <v>43</v>
      </c>
      <c r="AW268" s="7">
        <v>11</v>
      </c>
      <c r="AX268" s="7">
        <v>0</v>
      </c>
      <c r="AY268" s="7">
        <v>0</v>
      </c>
      <c r="AZ268" s="7">
        <v>0</v>
      </c>
      <c r="BA268" s="7">
        <v>4</v>
      </c>
      <c r="BB268" s="7">
        <v>4</v>
      </c>
      <c r="BC268" s="510">
        <v>127</v>
      </c>
      <c r="BD268" s="510">
        <v>0</v>
      </c>
      <c r="BE268" s="510">
        <v>0</v>
      </c>
      <c r="BF268" s="510">
        <v>0</v>
      </c>
      <c r="BG268" s="510">
        <v>59</v>
      </c>
      <c r="BH268" s="510">
        <v>30</v>
      </c>
      <c r="BI268" s="510">
        <v>38</v>
      </c>
      <c r="BJ268" s="510">
        <v>11</v>
      </c>
      <c r="BK268" s="510">
        <v>0</v>
      </c>
      <c r="BL268" s="510">
        <v>0</v>
      </c>
      <c r="BM268" s="510">
        <v>0</v>
      </c>
      <c r="BN268" s="510">
        <v>3</v>
      </c>
      <c r="BO268" s="510">
        <v>4</v>
      </c>
      <c r="BP268" s="510">
        <v>4</v>
      </c>
    </row>
    <row r="269" spans="1:68">
      <c r="A269" s="247">
        <v>4197</v>
      </c>
      <c r="B269" s="248" t="s">
        <v>1914</v>
      </c>
      <c r="C269" s="247" t="str">
        <f>+IF(MID(B269,1,4)="T.V.","Telesecundaria",IF(MID(B269,1,4)="IEGB","IEGB",IF(MID(B269,1,11)="Liceo Rural","Liceo Rural",IF(MID(B269,1,6)="C.T.P.","C.T.P.",IF(MID(B269,1,4)="Noct","Nocturno",IF(MID(B269,1,4)="Unid","Unidad Pedagógica",""))))))</f>
        <v>C.T.P.</v>
      </c>
      <c r="D269" s="248" t="s">
        <v>335</v>
      </c>
      <c r="E269" s="501">
        <v>5</v>
      </c>
      <c r="F269" s="248" t="s">
        <v>54</v>
      </c>
      <c r="G269" s="248" t="s">
        <v>359</v>
      </c>
      <c r="H269" s="248" t="s">
        <v>359</v>
      </c>
      <c r="I269" s="248" t="s">
        <v>2174</v>
      </c>
      <c r="J269" s="248" t="s">
        <v>3555</v>
      </c>
      <c r="K269" s="248" t="s">
        <v>3728</v>
      </c>
      <c r="L269" s="248">
        <v>26599045</v>
      </c>
      <c r="M269" s="248">
        <v>26599045</v>
      </c>
      <c r="N269" s="248" t="s">
        <v>1079</v>
      </c>
      <c r="O269" s="248" t="s">
        <v>2175</v>
      </c>
      <c r="P269" s="248">
        <v>450</v>
      </c>
      <c r="Q269" s="248">
        <v>98</v>
      </c>
      <c r="R269" s="248">
        <v>91</v>
      </c>
      <c r="S269" s="248">
        <v>75</v>
      </c>
      <c r="T269" s="248">
        <v>74</v>
      </c>
      <c r="U269" s="248">
        <v>68</v>
      </c>
      <c r="V269" s="248">
        <v>44</v>
      </c>
      <c r="W269" s="248">
        <v>18</v>
      </c>
      <c r="X269" s="248">
        <v>4</v>
      </c>
      <c r="Y269" s="248">
        <v>3</v>
      </c>
      <c r="Z269" s="248">
        <v>3</v>
      </c>
      <c r="AA269" s="248">
        <v>3</v>
      </c>
      <c r="AB269" s="248">
        <v>3</v>
      </c>
      <c r="AC269" s="248">
        <v>522</v>
      </c>
      <c r="AD269" s="7">
        <v>113</v>
      </c>
      <c r="AE269" s="7">
        <v>90</v>
      </c>
      <c r="AF269" s="7">
        <v>101</v>
      </c>
      <c r="AG269" s="7">
        <v>80</v>
      </c>
      <c r="AH269" s="7">
        <v>71</v>
      </c>
      <c r="AI269" s="7">
        <v>67</v>
      </c>
      <c r="AJ269" s="7">
        <v>19</v>
      </c>
      <c r="AK269" s="7">
        <v>4</v>
      </c>
      <c r="AL269" s="7">
        <v>4</v>
      </c>
      <c r="AM269" s="7">
        <v>3</v>
      </c>
      <c r="AN269" s="7">
        <v>3</v>
      </c>
      <c r="AO269" s="7">
        <v>3</v>
      </c>
      <c r="AP269" s="7">
        <v>2</v>
      </c>
      <c r="AQ269" s="7">
        <v>524</v>
      </c>
      <c r="AR269" s="7">
        <v>102</v>
      </c>
      <c r="AS269" s="7">
        <v>105</v>
      </c>
      <c r="AT269" s="7">
        <v>105</v>
      </c>
      <c r="AU269" s="7">
        <v>80</v>
      </c>
      <c r="AV269" s="7">
        <v>64</v>
      </c>
      <c r="AW269" s="7">
        <v>21</v>
      </c>
      <c r="AX269" s="7">
        <v>4</v>
      </c>
      <c r="AY269" s="7">
        <v>4</v>
      </c>
      <c r="AZ269" s="7">
        <v>4</v>
      </c>
      <c r="BA269" s="7">
        <v>3</v>
      </c>
      <c r="BB269" s="7">
        <v>3</v>
      </c>
      <c r="BC269" s="510">
        <v>569</v>
      </c>
      <c r="BD269" s="510">
        <v>130</v>
      </c>
      <c r="BE269" s="510">
        <v>106</v>
      </c>
      <c r="BF269" s="510">
        <v>101</v>
      </c>
      <c r="BG269" s="510">
        <v>91</v>
      </c>
      <c r="BH269" s="510">
        <v>76</v>
      </c>
      <c r="BI269" s="510">
        <v>65</v>
      </c>
      <c r="BJ269" s="510">
        <v>21</v>
      </c>
      <c r="BK269" s="510">
        <v>4</v>
      </c>
      <c r="BL269" s="510">
        <v>4</v>
      </c>
      <c r="BM269" s="510">
        <v>4</v>
      </c>
      <c r="BN269" s="510">
        <v>3</v>
      </c>
      <c r="BO269" s="510">
        <v>3</v>
      </c>
      <c r="BP269" s="510">
        <v>3</v>
      </c>
    </row>
    <row r="270" spans="1:68">
      <c r="A270" s="247">
        <v>4197</v>
      </c>
      <c r="B270" s="248" t="s">
        <v>2812</v>
      </c>
      <c r="C270" s="247"/>
      <c r="D270" s="248" t="s">
        <v>335</v>
      </c>
      <c r="E270" s="501">
        <v>5</v>
      </c>
      <c r="F270" s="248" t="s">
        <v>54</v>
      </c>
      <c r="G270" s="248" t="s">
        <v>359</v>
      </c>
      <c r="H270" s="248" t="s">
        <v>359</v>
      </c>
      <c r="I270" s="248" t="s">
        <v>2174</v>
      </c>
      <c r="J270" s="248" t="s">
        <v>3555</v>
      </c>
      <c r="K270" s="248" t="s">
        <v>3729</v>
      </c>
      <c r="L270" s="248">
        <v>26599045</v>
      </c>
      <c r="M270" s="248">
        <v>26599045</v>
      </c>
      <c r="N270" s="248" t="s">
        <v>1718</v>
      </c>
      <c r="O270" s="248" t="s">
        <v>2175</v>
      </c>
      <c r="P270" s="248">
        <v>88</v>
      </c>
      <c r="Q270" s="248">
        <v>0</v>
      </c>
      <c r="R270" s="248">
        <v>0</v>
      </c>
      <c r="S270" s="248">
        <v>0</v>
      </c>
      <c r="T270" s="248">
        <v>45</v>
      </c>
      <c r="U270" s="248">
        <v>19</v>
      </c>
      <c r="V270" s="248">
        <v>24</v>
      </c>
      <c r="W270" s="248">
        <v>7</v>
      </c>
      <c r="X270" s="248">
        <v>0</v>
      </c>
      <c r="Y270" s="248">
        <v>0</v>
      </c>
      <c r="Z270" s="248">
        <v>0</v>
      </c>
      <c r="AA270" s="248">
        <v>2</v>
      </c>
      <c r="AB270" s="248">
        <v>2</v>
      </c>
      <c r="AC270" s="248">
        <v>120</v>
      </c>
      <c r="AD270" s="7">
        <v>0</v>
      </c>
      <c r="AE270" s="7">
        <v>0</v>
      </c>
      <c r="AF270" s="7">
        <v>0</v>
      </c>
      <c r="AG270" s="7">
        <v>72</v>
      </c>
      <c r="AH270" s="7">
        <v>31</v>
      </c>
      <c r="AI270" s="7">
        <v>17</v>
      </c>
      <c r="AJ270" s="7">
        <v>7</v>
      </c>
      <c r="AK270" s="7">
        <v>0</v>
      </c>
      <c r="AL270" s="7">
        <v>0</v>
      </c>
      <c r="AM270" s="7">
        <v>0</v>
      </c>
      <c r="AN270" s="7">
        <v>3</v>
      </c>
      <c r="AO270" s="7">
        <v>2</v>
      </c>
      <c r="AP270" s="7">
        <v>2</v>
      </c>
      <c r="AQ270" s="7">
        <v>84</v>
      </c>
      <c r="AR270" s="7">
        <v>0</v>
      </c>
      <c r="AS270" s="7">
        <v>0</v>
      </c>
      <c r="AT270" s="7">
        <v>0</v>
      </c>
      <c r="AU270" s="7">
        <v>37</v>
      </c>
      <c r="AV270" s="7">
        <v>34</v>
      </c>
      <c r="AW270" s="7">
        <v>9</v>
      </c>
      <c r="AX270" s="7">
        <v>0</v>
      </c>
      <c r="AY270" s="7">
        <v>0</v>
      </c>
      <c r="AZ270" s="7">
        <v>0</v>
      </c>
      <c r="BA270" s="7">
        <v>3</v>
      </c>
      <c r="BB270" s="7">
        <v>3</v>
      </c>
      <c r="BC270" s="510">
        <v>95</v>
      </c>
      <c r="BD270" s="510">
        <v>0</v>
      </c>
      <c r="BE270" s="510">
        <v>0</v>
      </c>
      <c r="BF270" s="510">
        <v>0</v>
      </c>
      <c r="BG270" s="510">
        <v>51</v>
      </c>
      <c r="BH270" s="510">
        <v>18</v>
      </c>
      <c r="BI270" s="510">
        <v>26</v>
      </c>
      <c r="BJ270" s="510">
        <v>8</v>
      </c>
      <c r="BK270" s="510">
        <v>0</v>
      </c>
      <c r="BL270" s="510">
        <v>0</v>
      </c>
      <c r="BM270" s="510">
        <v>0</v>
      </c>
      <c r="BN270" s="510">
        <v>3</v>
      </c>
      <c r="BO270" s="510">
        <v>2</v>
      </c>
      <c r="BP270" s="510">
        <v>3</v>
      </c>
    </row>
    <row r="271" spans="1:68">
      <c r="A271" s="247">
        <v>4198</v>
      </c>
      <c r="B271" s="248" t="s">
        <v>1522</v>
      </c>
      <c r="C271" s="247" t="str">
        <f>+IF(MID(B271,1,4)="T.V.","Telesecundaria",IF(MID(B271,1,4)="IEGB","IEGB",IF(MID(B271,1,11)="Liceo Rural","Liceo Rural",IF(MID(B271,1,6)="C.T.P.","C.T.P.",IF(MID(B271,1,4)="Noct","Nocturno",IF(MID(B271,1,4)="Unid","Unidad Pedagógica",""))))))</f>
        <v>C.T.P.</v>
      </c>
      <c r="D271" s="248" t="s">
        <v>335</v>
      </c>
      <c r="E271" s="501">
        <v>1</v>
      </c>
      <c r="F271" s="248" t="s">
        <v>54</v>
      </c>
      <c r="G271" s="248" t="s">
        <v>335</v>
      </c>
      <c r="H271" s="248" t="s">
        <v>335</v>
      </c>
      <c r="I271" s="248" t="s">
        <v>336</v>
      </c>
      <c r="J271" s="248" t="s">
        <v>3555</v>
      </c>
      <c r="K271" s="248" t="s">
        <v>3728</v>
      </c>
      <c r="L271" s="248">
        <v>26855292</v>
      </c>
      <c r="M271" s="248">
        <v>26855292</v>
      </c>
      <c r="N271" s="248" t="s">
        <v>1080</v>
      </c>
      <c r="O271" s="248" t="s">
        <v>2176</v>
      </c>
      <c r="P271" s="248">
        <v>886</v>
      </c>
      <c r="Q271" s="248">
        <v>192</v>
      </c>
      <c r="R271" s="248">
        <v>148</v>
      </c>
      <c r="S271" s="248">
        <v>180</v>
      </c>
      <c r="T271" s="248">
        <v>152</v>
      </c>
      <c r="U271" s="248">
        <v>111</v>
      </c>
      <c r="V271" s="248">
        <v>103</v>
      </c>
      <c r="W271" s="248">
        <v>33</v>
      </c>
      <c r="X271" s="248">
        <v>6</v>
      </c>
      <c r="Y271" s="248">
        <v>6</v>
      </c>
      <c r="Z271" s="248">
        <v>7</v>
      </c>
      <c r="AA271" s="248">
        <v>6</v>
      </c>
      <c r="AB271" s="248">
        <v>4</v>
      </c>
      <c r="AC271" s="248">
        <v>963</v>
      </c>
      <c r="AD271" s="7">
        <v>177</v>
      </c>
      <c r="AE271" s="7">
        <v>191</v>
      </c>
      <c r="AF271" s="7">
        <v>143</v>
      </c>
      <c r="AG271" s="7">
        <v>211</v>
      </c>
      <c r="AH271" s="7">
        <v>131</v>
      </c>
      <c r="AI271" s="7">
        <v>110</v>
      </c>
      <c r="AJ271" s="7">
        <v>35</v>
      </c>
      <c r="AK271" s="7">
        <v>7</v>
      </c>
      <c r="AL271" s="7">
        <v>7</v>
      </c>
      <c r="AM271" s="7">
        <v>6</v>
      </c>
      <c r="AN271" s="7">
        <v>7</v>
      </c>
      <c r="AO271" s="7">
        <v>4</v>
      </c>
      <c r="AP271" s="7">
        <v>4</v>
      </c>
      <c r="AQ271" s="7">
        <v>891</v>
      </c>
      <c r="AR271" s="7">
        <v>154</v>
      </c>
      <c r="AS271" s="7">
        <v>156</v>
      </c>
      <c r="AT271" s="7">
        <v>173</v>
      </c>
      <c r="AU271" s="7">
        <v>144</v>
      </c>
      <c r="AV271" s="7">
        <v>152</v>
      </c>
      <c r="AW271" s="7">
        <v>34</v>
      </c>
      <c r="AX271" s="7">
        <v>6</v>
      </c>
      <c r="AY271" s="7">
        <v>6</v>
      </c>
      <c r="AZ271" s="7">
        <v>7</v>
      </c>
      <c r="BA271" s="7">
        <v>5</v>
      </c>
      <c r="BB271" s="7">
        <v>6</v>
      </c>
      <c r="BC271" s="510">
        <v>872</v>
      </c>
      <c r="BD271" s="510">
        <v>172</v>
      </c>
      <c r="BE271" s="510">
        <v>165</v>
      </c>
      <c r="BF271" s="510">
        <v>147</v>
      </c>
      <c r="BG271" s="510">
        <v>158</v>
      </c>
      <c r="BH271" s="510">
        <v>98</v>
      </c>
      <c r="BI271" s="510">
        <v>132</v>
      </c>
      <c r="BJ271" s="510">
        <v>34</v>
      </c>
      <c r="BK271" s="510">
        <v>7</v>
      </c>
      <c r="BL271" s="510">
        <v>6</v>
      </c>
      <c r="BM271" s="510">
        <v>6</v>
      </c>
      <c r="BN271" s="510">
        <v>6</v>
      </c>
      <c r="BO271" s="510">
        <v>4</v>
      </c>
      <c r="BP271" s="510">
        <v>5</v>
      </c>
    </row>
    <row r="272" spans="1:68">
      <c r="A272" s="247">
        <v>4198</v>
      </c>
      <c r="B272" s="248" t="s">
        <v>2813</v>
      </c>
      <c r="C272" s="247"/>
      <c r="D272" s="248" t="s">
        <v>335</v>
      </c>
      <c r="E272" s="501">
        <v>1</v>
      </c>
      <c r="F272" s="248" t="s">
        <v>54</v>
      </c>
      <c r="G272" s="248" t="s">
        <v>335</v>
      </c>
      <c r="H272" s="248" t="s">
        <v>335</v>
      </c>
      <c r="I272" s="248" t="s">
        <v>336</v>
      </c>
      <c r="J272" s="248" t="s">
        <v>3555</v>
      </c>
      <c r="K272" s="248" t="s">
        <v>3729</v>
      </c>
      <c r="L272" s="248">
        <v>26854152</v>
      </c>
      <c r="M272" s="248">
        <v>26855292</v>
      </c>
      <c r="N272" s="248" t="s">
        <v>1080</v>
      </c>
      <c r="O272" s="248" t="s">
        <v>2176</v>
      </c>
      <c r="P272" s="248">
        <v>575</v>
      </c>
      <c r="Q272" s="248">
        <v>0</v>
      </c>
      <c r="R272" s="248">
        <v>0</v>
      </c>
      <c r="S272" s="248">
        <v>0</v>
      </c>
      <c r="T272" s="248">
        <v>292</v>
      </c>
      <c r="U272" s="248">
        <v>145</v>
      </c>
      <c r="V272" s="248">
        <v>138</v>
      </c>
      <c r="W272" s="248">
        <v>30</v>
      </c>
      <c r="X272" s="248">
        <v>0</v>
      </c>
      <c r="Y272" s="248">
        <v>0</v>
      </c>
      <c r="Z272" s="248">
        <v>0</v>
      </c>
      <c r="AA272" s="248">
        <v>12</v>
      </c>
      <c r="AB272" s="248">
        <v>9</v>
      </c>
      <c r="AC272" s="248">
        <v>681</v>
      </c>
      <c r="AD272" s="7">
        <v>0</v>
      </c>
      <c r="AE272" s="7">
        <v>0</v>
      </c>
      <c r="AF272" s="7">
        <v>0</v>
      </c>
      <c r="AG272" s="7">
        <v>382</v>
      </c>
      <c r="AH272" s="7">
        <v>180</v>
      </c>
      <c r="AI272" s="7">
        <v>119</v>
      </c>
      <c r="AJ272" s="7">
        <v>30</v>
      </c>
      <c r="AK272" s="7">
        <v>0</v>
      </c>
      <c r="AL272" s="7">
        <v>0</v>
      </c>
      <c r="AM272" s="7">
        <v>0</v>
      </c>
      <c r="AN272" s="7">
        <v>13</v>
      </c>
      <c r="AO272" s="7">
        <v>10</v>
      </c>
      <c r="AP272" s="7">
        <v>7</v>
      </c>
      <c r="AQ272" s="7">
        <v>606</v>
      </c>
      <c r="AR272" s="7">
        <v>0</v>
      </c>
      <c r="AS272" s="7">
        <v>0</v>
      </c>
      <c r="AT272" s="7">
        <v>0</v>
      </c>
      <c r="AU272" s="7">
        <v>357</v>
      </c>
      <c r="AV272" s="7">
        <v>141</v>
      </c>
      <c r="AW272" s="7">
        <v>30</v>
      </c>
      <c r="AX272" s="7">
        <v>0</v>
      </c>
      <c r="AY272" s="7">
        <v>0</v>
      </c>
      <c r="AZ272" s="7">
        <v>0</v>
      </c>
      <c r="BA272" s="7">
        <v>15</v>
      </c>
      <c r="BB272" s="7">
        <v>8</v>
      </c>
      <c r="BC272" s="510">
        <v>545</v>
      </c>
      <c r="BD272" s="510">
        <v>0</v>
      </c>
      <c r="BE272" s="510">
        <v>0</v>
      </c>
      <c r="BF272" s="510">
        <v>0</v>
      </c>
      <c r="BG272" s="510">
        <v>308</v>
      </c>
      <c r="BH272" s="510">
        <v>144</v>
      </c>
      <c r="BI272" s="510">
        <v>93</v>
      </c>
      <c r="BJ272" s="510">
        <v>32</v>
      </c>
      <c r="BK272" s="510">
        <v>0</v>
      </c>
      <c r="BL272" s="510">
        <v>0</v>
      </c>
      <c r="BM272" s="510">
        <v>0</v>
      </c>
      <c r="BN272" s="510">
        <v>14</v>
      </c>
      <c r="BO272" s="510">
        <v>10</v>
      </c>
      <c r="BP272" s="510">
        <v>8</v>
      </c>
    </row>
    <row r="273" spans="1:68">
      <c r="A273" s="247">
        <v>4199</v>
      </c>
      <c r="B273" s="248" t="s">
        <v>338</v>
      </c>
      <c r="C273" s="247" t="str">
        <f>+IF(MID(B273,1,4)="T.V.","Telesecundaria",IF(MID(B273,1,4)="IEGB","IEGB",IF(MID(B273,1,11)="Liceo Rural","Liceo Rural",IF(MID(B273,1,6)="C.T.P.","C.T.P.",IF(MID(B273,1,4)="Noct","Nocturno",IF(MID(B273,1,4)="Unid","Unidad Pedagógica",""))))))</f>
        <v>C.T.P.</v>
      </c>
      <c r="D273" s="248" t="s">
        <v>335</v>
      </c>
      <c r="E273" s="501">
        <v>3</v>
      </c>
      <c r="F273" s="248" t="s">
        <v>54</v>
      </c>
      <c r="G273" s="248" t="s">
        <v>335</v>
      </c>
      <c r="H273" s="248" t="s">
        <v>339</v>
      </c>
      <c r="I273" s="248" t="s">
        <v>340</v>
      </c>
      <c r="J273" s="248" t="s">
        <v>3555</v>
      </c>
      <c r="K273" s="248" t="s">
        <v>3728</v>
      </c>
      <c r="L273" s="248">
        <v>26591472</v>
      </c>
      <c r="M273" s="248">
        <v>83918384</v>
      </c>
      <c r="N273" s="248" t="s">
        <v>1819</v>
      </c>
      <c r="O273" s="248" t="s">
        <v>2177</v>
      </c>
      <c r="P273" s="248">
        <v>488</v>
      </c>
      <c r="Q273" s="248">
        <v>94</v>
      </c>
      <c r="R273" s="248">
        <v>79</v>
      </c>
      <c r="S273" s="248">
        <v>73</v>
      </c>
      <c r="T273" s="248">
        <v>97</v>
      </c>
      <c r="U273" s="248">
        <v>67</v>
      </c>
      <c r="V273" s="248">
        <v>78</v>
      </c>
      <c r="W273" s="248">
        <v>20</v>
      </c>
      <c r="X273" s="248">
        <v>4</v>
      </c>
      <c r="Y273" s="248">
        <v>3</v>
      </c>
      <c r="Z273" s="248">
        <v>3</v>
      </c>
      <c r="AA273" s="248">
        <v>3</v>
      </c>
      <c r="AB273" s="248">
        <v>3</v>
      </c>
      <c r="AC273" s="248">
        <v>492</v>
      </c>
      <c r="AD273" s="7">
        <v>81</v>
      </c>
      <c r="AE273" s="7">
        <v>96</v>
      </c>
      <c r="AF273" s="7">
        <v>81</v>
      </c>
      <c r="AG273" s="7">
        <v>75</v>
      </c>
      <c r="AH273" s="7">
        <v>93</v>
      </c>
      <c r="AI273" s="7">
        <v>66</v>
      </c>
      <c r="AJ273" s="7">
        <v>19</v>
      </c>
      <c r="AK273" s="7">
        <v>3</v>
      </c>
      <c r="AL273" s="7">
        <v>4</v>
      </c>
      <c r="AM273" s="7">
        <v>3</v>
      </c>
      <c r="AN273" s="7">
        <v>3</v>
      </c>
      <c r="AO273" s="7">
        <v>3</v>
      </c>
      <c r="AP273" s="7">
        <v>3</v>
      </c>
      <c r="AQ273" s="7">
        <v>481</v>
      </c>
      <c r="AR273" s="7">
        <v>68</v>
      </c>
      <c r="AS273" s="7">
        <v>81</v>
      </c>
      <c r="AT273" s="7">
        <v>91</v>
      </c>
      <c r="AU273" s="7">
        <v>78</v>
      </c>
      <c r="AV273" s="7">
        <v>70</v>
      </c>
      <c r="AW273" s="7">
        <v>19</v>
      </c>
      <c r="AX273" s="7">
        <v>3</v>
      </c>
      <c r="AY273" s="7">
        <v>3</v>
      </c>
      <c r="AZ273" s="7">
        <v>4</v>
      </c>
      <c r="BA273" s="7">
        <v>3</v>
      </c>
      <c r="BB273" s="7">
        <v>3</v>
      </c>
      <c r="BC273" s="510">
        <v>444</v>
      </c>
      <c r="BD273" s="510">
        <v>80</v>
      </c>
      <c r="BE273" s="510">
        <v>70</v>
      </c>
      <c r="BF273" s="510">
        <v>82</v>
      </c>
      <c r="BG273" s="510">
        <v>85</v>
      </c>
      <c r="BH273" s="510">
        <v>61</v>
      </c>
      <c r="BI273" s="510">
        <v>66</v>
      </c>
      <c r="BJ273" s="510">
        <v>18</v>
      </c>
      <c r="BK273" s="510">
        <v>3</v>
      </c>
      <c r="BL273" s="510">
        <v>2</v>
      </c>
      <c r="BM273" s="510">
        <v>3</v>
      </c>
      <c r="BN273" s="510">
        <v>4</v>
      </c>
      <c r="BO273" s="510">
        <v>3</v>
      </c>
      <c r="BP273" s="510">
        <v>3</v>
      </c>
    </row>
    <row r="274" spans="1:68">
      <c r="A274" s="247">
        <v>4200</v>
      </c>
      <c r="B274" s="248" t="s">
        <v>341</v>
      </c>
      <c r="C274" s="247" t="str">
        <f>+IF(MID(B274,1,4)="T.V.","Telesecundaria",IF(MID(B274,1,4)="IEGB","IEGB",IF(MID(B274,1,11)="Liceo Rural","Liceo Rural",IF(MID(B274,1,6)="C.T.P.","C.T.P.",IF(MID(B274,1,4)="Noct","Nocturno",IF(MID(B274,1,4)="Unid","Unidad Pedagógica",""))))))</f>
        <v>C.T.P.</v>
      </c>
      <c r="D274" s="248" t="s">
        <v>335</v>
      </c>
      <c r="E274" s="501">
        <v>4</v>
      </c>
      <c r="F274" s="248" t="s">
        <v>54</v>
      </c>
      <c r="G274" s="248" t="s">
        <v>335</v>
      </c>
      <c r="H274" s="248" t="s">
        <v>130</v>
      </c>
      <c r="I274" s="248" t="s">
        <v>294</v>
      </c>
      <c r="J274" s="248" t="s">
        <v>3555</v>
      </c>
      <c r="K274" s="248" t="s">
        <v>3728</v>
      </c>
      <c r="L274" s="248">
        <v>26878014</v>
      </c>
      <c r="M274" s="248">
        <v>26878014</v>
      </c>
      <c r="N274" s="248" t="s">
        <v>1753</v>
      </c>
      <c r="O274" s="248" t="s">
        <v>2178</v>
      </c>
      <c r="P274" s="248">
        <v>398</v>
      </c>
      <c r="Q274" s="248">
        <v>66</v>
      </c>
      <c r="R274" s="248">
        <v>71</v>
      </c>
      <c r="S274" s="248">
        <v>76</v>
      </c>
      <c r="T274" s="248">
        <v>77</v>
      </c>
      <c r="U274" s="248">
        <v>62</v>
      </c>
      <c r="V274" s="248">
        <v>46</v>
      </c>
      <c r="W274" s="248">
        <v>16</v>
      </c>
      <c r="X274" s="248">
        <v>3</v>
      </c>
      <c r="Y274" s="248">
        <v>3</v>
      </c>
      <c r="Z274" s="248">
        <v>3</v>
      </c>
      <c r="AA274" s="248">
        <v>3</v>
      </c>
      <c r="AB274" s="248">
        <v>2</v>
      </c>
      <c r="AC274" s="248">
        <v>415</v>
      </c>
      <c r="AD274" s="7">
        <v>93</v>
      </c>
      <c r="AE274" s="7">
        <v>63</v>
      </c>
      <c r="AF274" s="7">
        <v>70</v>
      </c>
      <c r="AG274" s="7">
        <v>72</v>
      </c>
      <c r="AH274" s="7">
        <v>59</v>
      </c>
      <c r="AI274" s="7">
        <v>58</v>
      </c>
      <c r="AJ274" s="7">
        <v>16</v>
      </c>
      <c r="AK274" s="7">
        <v>4</v>
      </c>
      <c r="AL274" s="7">
        <v>2</v>
      </c>
      <c r="AM274" s="7">
        <v>3</v>
      </c>
      <c r="AN274" s="7">
        <v>3</v>
      </c>
      <c r="AO274" s="7">
        <v>2</v>
      </c>
      <c r="AP274" s="7">
        <v>2</v>
      </c>
      <c r="AQ274" s="7">
        <v>397</v>
      </c>
      <c r="AR274" s="7">
        <v>70</v>
      </c>
      <c r="AS274" s="7">
        <v>91</v>
      </c>
      <c r="AT274" s="7">
        <v>57</v>
      </c>
      <c r="AU274" s="7">
        <v>68</v>
      </c>
      <c r="AV274" s="7">
        <v>59</v>
      </c>
      <c r="AW274" s="7">
        <v>17</v>
      </c>
      <c r="AX274" s="7">
        <v>3</v>
      </c>
      <c r="AY274" s="7">
        <v>4</v>
      </c>
      <c r="AZ274" s="7">
        <v>3</v>
      </c>
      <c r="BA274" s="7">
        <v>3</v>
      </c>
      <c r="BB274" s="7">
        <v>2</v>
      </c>
      <c r="BC274" s="510">
        <v>408</v>
      </c>
      <c r="BD274" s="510">
        <v>69</v>
      </c>
      <c r="BE274" s="510">
        <v>71</v>
      </c>
      <c r="BF274" s="510">
        <v>99</v>
      </c>
      <c r="BG274" s="510">
        <v>54</v>
      </c>
      <c r="BH274" s="510">
        <v>59</v>
      </c>
      <c r="BI274" s="510">
        <v>56</v>
      </c>
      <c r="BJ274" s="510">
        <v>16</v>
      </c>
      <c r="BK274" s="510">
        <v>3</v>
      </c>
      <c r="BL274" s="510">
        <v>3</v>
      </c>
      <c r="BM274" s="510">
        <v>4</v>
      </c>
      <c r="BN274" s="510">
        <v>2</v>
      </c>
      <c r="BO274" s="510">
        <v>2</v>
      </c>
      <c r="BP274" s="510">
        <v>2</v>
      </c>
    </row>
    <row r="275" spans="1:68">
      <c r="A275" s="247">
        <v>4200</v>
      </c>
      <c r="B275" s="248" t="s">
        <v>2814</v>
      </c>
      <c r="C275" s="247"/>
      <c r="D275" s="248" t="s">
        <v>335</v>
      </c>
      <c r="E275" s="501">
        <v>4</v>
      </c>
      <c r="F275" s="248" t="s">
        <v>54</v>
      </c>
      <c r="G275" s="248" t="s">
        <v>335</v>
      </c>
      <c r="H275" s="248" t="s">
        <v>130</v>
      </c>
      <c r="I275" s="248" t="s">
        <v>294</v>
      </c>
      <c r="J275" s="248" t="s">
        <v>3555</v>
      </c>
      <c r="K275" s="248" t="s">
        <v>3729</v>
      </c>
      <c r="L275" s="248">
        <v>26878014</v>
      </c>
      <c r="M275" s="248">
        <v>26878014</v>
      </c>
      <c r="N275" s="248" t="s">
        <v>1753</v>
      </c>
      <c r="O275" s="248" t="s">
        <v>2178</v>
      </c>
      <c r="P275" s="248">
        <v>205</v>
      </c>
      <c r="Q275" s="248">
        <v>0</v>
      </c>
      <c r="R275" s="248">
        <v>0</v>
      </c>
      <c r="S275" s="248">
        <v>0</v>
      </c>
      <c r="T275" s="248">
        <v>109</v>
      </c>
      <c r="U275" s="248">
        <v>64</v>
      </c>
      <c r="V275" s="248">
        <v>32</v>
      </c>
      <c r="W275" s="248">
        <v>14</v>
      </c>
      <c r="X275" s="248">
        <v>0</v>
      </c>
      <c r="Y275" s="248">
        <v>0</v>
      </c>
      <c r="Z275" s="248">
        <v>0</v>
      </c>
      <c r="AA275" s="248">
        <v>5</v>
      </c>
      <c r="AB275" s="248">
        <v>5</v>
      </c>
      <c r="AC275" s="248">
        <v>248</v>
      </c>
      <c r="AD275" s="7">
        <v>0</v>
      </c>
      <c r="AE275" s="7">
        <v>0</v>
      </c>
      <c r="AF275" s="7">
        <v>0</v>
      </c>
      <c r="AG275" s="7">
        <v>112</v>
      </c>
      <c r="AH275" s="7">
        <v>76</v>
      </c>
      <c r="AI275" s="7">
        <v>60</v>
      </c>
      <c r="AJ275" s="7">
        <v>15</v>
      </c>
      <c r="AK275" s="7">
        <v>0</v>
      </c>
      <c r="AL275" s="7">
        <v>0</v>
      </c>
      <c r="AM275" s="7">
        <v>0</v>
      </c>
      <c r="AN275" s="7">
        <v>5</v>
      </c>
      <c r="AO275" s="7">
        <v>5</v>
      </c>
      <c r="AP275" s="7">
        <v>5</v>
      </c>
      <c r="AQ275" s="7">
        <v>172</v>
      </c>
      <c r="AR275" s="7">
        <v>0</v>
      </c>
      <c r="AS275" s="7">
        <v>0</v>
      </c>
      <c r="AT275" s="7">
        <v>0</v>
      </c>
      <c r="AU275" s="7">
        <v>79</v>
      </c>
      <c r="AV275" s="7">
        <v>43</v>
      </c>
      <c r="AW275" s="7">
        <v>15</v>
      </c>
      <c r="AX275" s="7">
        <v>0</v>
      </c>
      <c r="AY275" s="7">
        <v>0</v>
      </c>
      <c r="AZ275" s="7">
        <v>0</v>
      </c>
      <c r="BA275" s="7">
        <v>5</v>
      </c>
      <c r="BB275" s="7">
        <v>5</v>
      </c>
      <c r="BC275" s="510">
        <v>158</v>
      </c>
      <c r="BD275" s="510">
        <v>0</v>
      </c>
      <c r="BE275" s="510">
        <v>0</v>
      </c>
      <c r="BF275" s="510">
        <v>0</v>
      </c>
      <c r="BG275" s="510">
        <v>84</v>
      </c>
      <c r="BH275" s="510">
        <v>39</v>
      </c>
      <c r="BI275" s="510">
        <v>35</v>
      </c>
      <c r="BJ275" s="510">
        <v>15</v>
      </c>
      <c r="BK275" s="510">
        <v>0</v>
      </c>
      <c r="BL275" s="510">
        <v>0</v>
      </c>
      <c r="BM275" s="510">
        <v>0</v>
      </c>
      <c r="BN275" s="510">
        <v>5</v>
      </c>
      <c r="BO275" s="510">
        <v>5</v>
      </c>
      <c r="BP275" s="510">
        <v>5</v>
      </c>
    </row>
    <row r="276" spans="1:68">
      <c r="A276" s="247">
        <v>4201</v>
      </c>
      <c r="B276" s="248" t="s">
        <v>347</v>
      </c>
      <c r="C276" s="247" t="str">
        <f>+IF(MID(B276,1,4)="T.V.","Telesecundaria",IF(MID(B276,1,4)="IEGB","IEGB",IF(MID(B276,1,11)="Liceo Rural","Liceo Rural",IF(MID(B276,1,6)="C.T.P.","C.T.P.",IF(MID(B276,1,4)="Noct","Nocturno",IF(MID(B276,1,4)="Unid","Unidad Pedagógica",""))))))</f>
        <v>C.T.P.</v>
      </c>
      <c r="D276" s="248" t="s">
        <v>56</v>
      </c>
      <c r="E276" s="501">
        <v>5</v>
      </c>
      <c r="F276" s="248" t="s">
        <v>54</v>
      </c>
      <c r="G276" s="248" t="s">
        <v>348</v>
      </c>
      <c r="H276" s="248" t="s">
        <v>349</v>
      </c>
      <c r="I276" s="248" t="s">
        <v>350</v>
      </c>
      <c r="J276" s="248" t="s">
        <v>3555</v>
      </c>
      <c r="K276" s="248" t="s">
        <v>3728</v>
      </c>
      <c r="L276" s="248">
        <v>26886103</v>
      </c>
      <c r="M276" s="248">
        <v>26886103</v>
      </c>
      <c r="N276" s="248" t="s">
        <v>1081</v>
      </c>
      <c r="O276" s="248" t="s">
        <v>2179</v>
      </c>
      <c r="P276" s="248">
        <v>756</v>
      </c>
      <c r="Q276" s="248">
        <v>186</v>
      </c>
      <c r="R276" s="248">
        <v>158</v>
      </c>
      <c r="S276" s="248">
        <v>110</v>
      </c>
      <c r="T276" s="248">
        <v>112</v>
      </c>
      <c r="U276" s="248">
        <v>116</v>
      </c>
      <c r="V276" s="248">
        <v>74</v>
      </c>
      <c r="W276" s="248">
        <v>26</v>
      </c>
      <c r="X276" s="248">
        <v>6</v>
      </c>
      <c r="Y276" s="248">
        <v>5</v>
      </c>
      <c r="Z276" s="248">
        <v>4</v>
      </c>
      <c r="AA276" s="248">
        <v>4</v>
      </c>
      <c r="AB276" s="248">
        <v>4</v>
      </c>
      <c r="AC276" s="248">
        <v>796</v>
      </c>
      <c r="AD276" s="7">
        <v>164</v>
      </c>
      <c r="AE276" s="7">
        <v>174</v>
      </c>
      <c r="AF276" s="7">
        <v>145</v>
      </c>
      <c r="AG276" s="7">
        <v>108</v>
      </c>
      <c r="AH276" s="7">
        <v>92</v>
      </c>
      <c r="AI276" s="7">
        <v>113</v>
      </c>
      <c r="AJ276" s="7">
        <v>29</v>
      </c>
      <c r="AK276" s="7">
        <v>6</v>
      </c>
      <c r="AL276" s="7">
        <v>6</v>
      </c>
      <c r="AM276" s="7">
        <v>5</v>
      </c>
      <c r="AN276" s="7">
        <v>4</v>
      </c>
      <c r="AO276" s="7">
        <v>4</v>
      </c>
      <c r="AP276" s="7">
        <v>4</v>
      </c>
      <c r="AQ276" s="7">
        <v>837</v>
      </c>
      <c r="AR276" s="7">
        <v>206</v>
      </c>
      <c r="AS276" s="7">
        <v>162</v>
      </c>
      <c r="AT276" s="7">
        <v>155</v>
      </c>
      <c r="AU276" s="7">
        <v>133</v>
      </c>
      <c r="AV276" s="7">
        <v>91</v>
      </c>
      <c r="AW276" s="7">
        <v>29</v>
      </c>
      <c r="AX276" s="7">
        <v>7</v>
      </c>
      <c r="AY276" s="7">
        <v>5</v>
      </c>
      <c r="AZ276" s="7">
        <v>5</v>
      </c>
      <c r="BA276" s="7">
        <v>5</v>
      </c>
      <c r="BB276" s="7">
        <v>4</v>
      </c>
      <c r="BC276" s="510">
        <v>890</v>
      </c>
      <c r="BD276" s="510">
        <v>221</v>
      </c>
      <c r="BE276" s="510">
        <v>172</v>
      </c>
      <c r="BF276" s="510">
        <v>146</v>
      </c>
      <c r="BG276" s="510">
        <v>154</v>
      </c>
      <c r="BH276" s="510">
        <v>112</v>
      </c>
      <c r="BI276" s="510">
        <v>85</v>
      </c>
      <c r="BJ276" s="510">
        <v>29</v>
      </c>
      <c r="BK276" s="510">
        <v>7</v>
      </c>
      <c r="BL276" s="510">
        <v>5</v>
      </c>
      <c r="BM276" s="510">
        <v>5</v>
      </c>
      <c r="BN276" s="510">
        <v>5</v>
      </c>
      <c r="BO276" s="510">
        <v>4</v>
      </c>
      <c r="BP276" s="510">
        <v>3</v>
      </c>
    </row>
    <row r="277" spans="1:68">
      <c r="A277" s="247">
        <v>4201</v>
      </c>
      <c r="B277" s="248" t="s">
        <v>2815</v>
      </c>
      <c r="C277" s="247"/>
      <c r="D277" s="248" t="s">
        <v>56</v>
      </c>
      <c r="E277" s="501">
        <v>5</v>
      </c>
      <c r="F277" s="248" t="s">
        <v>54</v>
      </c>
      <c r="G277" s="248" t="s">
        <v>348</v>
      </c>
      <c r="H277" s="248" t="s">
        <v>349</v>
      </c>
      <c r="I277" s="248" t="s">
        <v>350</v>
      </c>
      <c r="J277" s="248" t="s">
        <v>3555</v>
      </c>
      <c r="K277" s="248" t="s">
        <v>3729</v>
      </c>
      <c r="L277" s="248">
        <v>26886103</v>
      </c>
      <c r="M277" s="248">
        <v>26886103</v>
      </c>
      <c r="N277" s="248" t="s">
        <v>1081</v>
      </c>
      <c r="O277" s="248" t="s">
        <v>2179</v>
      </c>
      <c r="P277" s="248">
        <v>255</v>
      </c>
      <c r="Q277" s="248">
        <v>0</v>
      </c>
      <c r="R277" s="248">
        <v>0</v>
      </c>
      <c r="S277" s="248">
        <v>0</v>
      </c>
      <c r="T277" s="248">
        <v>106</v>
      </c>
      <c r="U277" s="248">
        <v>98</v>
      </c>
      <c r="V277" s="248">
        <v>51</v>
      </c>
      <c r="W277" s="248">
        <v>15</v>
      </c>
      <c r="X277" s="248">
        <v>0</v>
      </c>
      <c r="Y277" s="248">
        <v>0</v>
      </c>
      <c r="Z277" s="248">
        <v>0</v>
      </c>
      <c r="AA277" s="248">
        <v>4</v>
      </c>
      <c r="AB277" s="248">
        <v>7</v>
      </c>
      <c r="AC277" s="248">
        <v>284</v>
      </c>
      <c r="AD277" s="7">
        <v>0</v>
      </c>
      <c r="AE277" s="7">
        <v>0</v>
      </c>
      <c r="AF277" s="7">
        <v>0</v>
      </c>
      <c r="AG277" s="7">
        <v>118</v>
      </c>
      <c r="AH277" s="7">
        <v>71</v>
      </c>
      <c r="AI277" s="7">
        <v>95</v>
      </c>
      <c r="AJ277" s="7">
        <v>15</v>
      </c>
      <c r="AK277" s="7">
        <v>0</v>
      </c>
      <c r="AL277" s="7">
        <v>0</v>
      </c>
      <c r="AM277" s="7">
        <v>0</v>
      </c>
      <c r="AN277" s="7">
        <v>4</v>
      </c>
      <c r="AO277" s="7">
        <v>4</v>
      </c>
      <c r="AP277" s="7">
        <v>7</v>
      </c>
      <c r="AQ277" s="7">
        <v>244</v>
      </c>
      <c r="AR277" s="7">
        <v>0</v>
      </c>
      <c r="AS277" s="7">
        <v>0</v>
      </c>
      <c r="AT277" s="7">
        <v>0</v>
      </c>
      <c r="AU277" s="7">
        <v>135</v>
      </c>
      <c r="AV277" s="7">
        <v>58</v>
      </c>
      <c r="AW277" s="7">
        <v>14</v>
      </c>
      <c r="AX277" s="7">
        <v>0</v>
      </c>
      <c r="AY277" s="7">
        <v>0</v>
      </c>
      <c r="AZ277" s="7">
        <v>0</v>
      </c>
      <c r="BA277" s="7">
        <v>6</v>
      </c>
      <c r="BB277" s="7">
        <v>4</v>
      </c>
      <c r="BC277" s="510">
        <v>219</v>
      </c>
      <c r="BD277" s="510">
        <v>0</v>
      </c>
      <c r="BE277" s="510">
        <v>0</v>
      </c>
      <c r="BF277" s="510">
        <v>0</v>
      </c>
      <c r="BG277" s="510">
        <v>73</v>
      </c>
      <c r="BH277" s="510">
        <v>95</v>
      </c>
      <c r="BI277" s="510">
        <v>51</v>
      </c>
      <c r="BJ277" s="510">
        <v>14</v>
      </c>
      <c r="BK277" s="510">
        <v>0</v>
      </c>
      <c r="BL277" s="510">
        <v>0</v>
      </c>
      <c r="BM277" s="510">
        <v>0</v>
      </c>
      <c r="BN277" s="510">
        <v>4</v>
      </c>
      <c r="BO277" s="510">
        <v>6</v>
      </c>
      <c r="BP277" s="510">
        <v>4</v>
      </c>
    </row>
    <row r="278" spans="1:68">
      <c r="A278" s="247">
        <v>4202</v>
      </c>
      <c r="B278" s="248" t="s">
        <v>1533</v>
      </c>
      <c r="C278" s="247" t="str">
        <f>+IF(MID(B278,1,4)="T.V.","Telesecundaria",IF(MID(B278,1,4)="IEGB","IEGB",IF(MID(B278,1,11)="Liceo Rural","Liceo Rural",IF(MID(B278,1,6)="C.T.P.","C.T.P.",IF(MID(B278,1,4)="Noct","Nocturno",IF(MID(B278,1,4)="Unid","Unidad Pedagógica",""))))))</f>
        <v>C.T.P.</v>
      </c>
      <c r="D278" s="248" t="s">
        <v>56</v>
      </c>
      <c r="E278" s="501">
        <v>2</v>
      </c>
      <c r="F278" s="248" t="s">
        <v>54</v>
      </c>
      <c r="G278" s="248" t="s">
        <v>56</v>
      </c>
      <c r="H278" s="248" t="s">
        <v>55</v>
      </c>
      <c r="I278" s="248" t="s">
        <v>343</v>
      </c>
      <c r="J278" s="248" t="s">
        <v>3555</v>
      </c>
      <c r="K278" s="248" t="s">
        <v>3728</v>
      </c>
      <c r="L278" s="248">
        <v>26580054</v>
      </c>
      <c r="M278" s="248">
        <v>26580054</v>
      </c>
      <c r="N278" s="248" t="s">
        <v>1789</v>
      </c>
      <c r="O278" s="248" t="s">
        <v>2180</v>
      </c>
      <c r="P278" s="248">
        <v>620</v>
      </c>
      <c r="Q278" s="248">
        <v>136</v>
      </c>
      <c r="R278" s="248">
        <v>113</v>
      </c>
      <c r="S278" s="248">
        <v>108</v>
      </c>
      <c r="T278" s="248">
        <v>104</v>
      </c>
      <c r="U278" s="248">
        <v>86</v>
      </c>
      <c r="V278" s="248">
        <v>73</v>
      </c>
      <c r="W278" s="248">
        <v>28</v>
      </c>
      <c r="X278" s="248">
        <v>6</v>
      </c>
      <c r="Y278" s="248">
        <v>5</v>
      </c>
      <c r="Z278" s="248">
        <v>4</v>
      </c>
      <c r="AA278" s="248">
        <v>5</v>
      </c>
      <c r="AB278" s="248">
        <v>4</v>
      </c>
      <c r="AC278" s="248">
        <v>638</v>
      </c>
      <c r="AD278" s="7">
        <v>117</v>
      </c>
      <c r="AE278" s="7">
        <v>133</v>
      </c>
      <c r="AF278" s="7">
        <v>102</v>
      </c>
      <c r="AG278" s="7">
        <v>102</v>
      </c>
      <c r="AH278" s="7">
        <v>96</v>
      </c>
      <c r="AI278" s="7">
        <v>88</v>
      </c>
      <c r="AJ278" s="7">
        <v>28</v>
      </c>
      <c r="AK278" s="7">
        <v>5</v>
      </c>
      <c r="AL278" s="7">
        <v>5</v>
      </c>
      <c r="AM278" s="7">
        <v>4</v>
      </c>
      <c r="AN278" s="7">
        <v>5</v>
      </c>
      <c r="AO278" s="7">
        <v>5</v>
      </c>
      <c r="AP278" s="7">
        <v>4</v>
      </c>
      <c r="AQ278" s="7">
        <v>637</v>
      </c>
      <c r="AR278" s="7">
        <v>123</v>
      </c>
      <c r="AS278" s="7">
        <v>115</v>
      </c>
      <c r="AT278" s="7">
        <v>122</v>
      </c>
      <c r="AU278" s="7">
        <v>99</v>
      </c>
      <c r="AV278" s="7">
        <v>90</v>
      </c>
      <c r="AW278" s="7">
        <v>27</v>
      </c>
      <c r="AX278" s="7">
        <v>5</v>
      </c>
      <c r="AY278" s="7">
        <v>4</v>
      </c>
      <c r="AZ278" s="7">
        <v>5</v>
      </c>
      <c r="BA278" s="7">
        <v>5</v>
      </c>
      <c r="BB278" s="7">
        <v>4</v>
      </c>
      <c r="BC278" s="510">
        <v>610</v>
      </c>
      <c r="BD278" s="510">
        <v>100</v>
      </c>
      <c r="BE278" s="510">
        <v>125</v>
      </c>
      <c r="BF278" s="510">
        <v>113</v>
      </c>
      <c r="BG278" s="510">
        <v>111</v>
      </c>
      <c r="BH278" s="510">
        <v>82</v>
      </c>
      <c r="BI278" s="510">
        <v>79</v>
      </c>
      <c r="BJ278" s="510">
        <v>27</v>
      </c>
      <c r="BK278" s="510">
        <v>4</v>
      </c>
      <c r="BL278" s="510">
        <v>5</v>
      </c>
      <c r="BM278" s="510">
        <v>5</v>
      </c>
      <c r="BN278" s="510">
        <v>5</v>
      </c>
      <c r="BO278" s="510">
        <v>4</v>
      </c>
      <c r="BP278" s="510">
        <v>4</v>
      </c>
    </row>
    <row r="279" spans="1:68">
      <c r="A279" s="247">
        <v>4202</v>
      </c>
      <c r="B279" s="248" t="s">
        <v>2816</v>
      </c>
      <c r="C279" s="247" t="str">
        <f>+IF(MID(B279,1,4)="T.V.","Telesecundaria",IF(MID(B279,1,4)="IEGB","IEGB",IF(MID(B279,1,11)="Liceo Rural","Liceo Rural",IF(MID(B279,1,6)="C.T.P.","C.T.P.",IF(MID(B279,1,4)="Noct","Nocturno",IF(MID(B279,1,4)="Unid","Unidad Pedagógica",""))))))</f>
        <v/>
      </c>
      <c r="D279" s="248" t="s">
        <v>56</v>
      </c>
      <c r="E279" s="501">
        <v>2</v>
      </c>
      <c r="F279" s="248" t="s">
        <v>54</v>
      </c>
      <c r="G279" s="248" t="s">
        <v>56</v>
      </c>
      <c r="H279" s="248" t="s">
        <v>55</v>
      </c>
      <c r="I279" s="248" t="s">
        <v>343</v>
      </c>
      <c r="J279" s="248" t="s">
        <v>3555</v>
      </c>
      <c r="K279" s="248" t="s">
        <v>3729</v>
      </c>
      <c r="L279" s="248">
        <v>22007839</v>
      </c>
      <c r="M279" s="248">
        <v>22007839</v>
      </c>
      <c r="N279" s="248" t="s">
        <v>1789</v>
      </c>
      <c r="O279" s="248" t="s">
        <v>3581</v>
      </c>
      <c r="P279" s="248">
        <v>99</v>
      </c>
      <c r="Q279" s="248">
        <v>0</v>
      </c>
      <c r="R279" s="248">
        <v>0</v>
      </c>
      <c r="S279" s="248">
        <v>0</v>
      </c>
      <c r="T279" s="248">
        <v>63</v>
      </c>
      <c r="U279" s="248">
        <v>20</v>
      </c>
      <c r="V279" s="248">
        <v>16</v>
      </c>
      <c r="W279" s="248">
        <v>7</v>
      </c>
      <c r="X279" s="248">
        <v>0</v>
      </c>
      <c r="Y279" s="248">
        <v>0</v>
      </c>
      <c r="Z279" s="248">
        <v>0</v>
      </c>
      <c r="AA279" s="248">
        <v>3</v>
      </c>
      <c r="AB279" s="248">
        <v>2</v>
      </c>
      <c r="AC279" s="248">
        <v>159</v>
      </c>
      <c r="AD279" s="7">
        <v>0</v>
      </c>
      <c r="AE279" s="7">
        <v>0</v>
      </c>
      <c r="AF279" s="7">
        <v>0</v>
      </c>
      <c r="AG279" s="7">
        <v>83</v>
      </c>
      <c r="AH279" s="7">
        <v>55</v>
      </c>
      <c r="AI279" s="7">
        <v>21</v>
      </c>
      <c r="AJ279" s="7">
        <v>8</v>
      </c>
      <c r="AK279" s="7">
        <v>0</v>
      </c>
      <c r="AL279" s="7">
        <v>0</v>
      </c>
      <c r="AM279" s="7">
        <v>0</v>
      </c>
      <c r="AN279" s="7">
        <v>3</v>
      </c>
      <c r="AO279" s="7">
        <v>3</v>
      </c>
      <c r="AP279" s="7">
        <v>2</v>
      </c>
      <c r="AQ279" s="7">
        <v>104</v>
      </c>
      <c r="AR279" s="7">
        <v>0</v>
      </c>
      <c r="AS279" s="7">
        <v>0</v>
      </c>
      <c r="AT279" s="7">
        <v>0</v>
      </c>
      <c r="AU279" s="7">
        <v>53</v>
      </c>
      <c r="AV279" s="7">
        <v>25</v>
      </c>
      <c r="AW279" s="7">
        <v>8</v>
      </c>
      <c r="AX279" s="7">
        <v>0</v>
      </c>
      <c r="AY279" s="7">
        <v>0</v>
      </c>
      <c r="AZ279" s="7">
        <v>0</v>
      </c>
      <c r="BA279" s="7">
        <v>3</v>
      </c>
      <c r="BB279" s="7">
        <v>2</v>
      </c>
      <c r="BC279" s="510">
        <v>59</v>
      </c>
      <c r="BD279" s="510">
        <v>0</v>
      </c>
      <c r="BE279" s="510">
        <v>0</v>
      </c>
      <c r="BF279" s="510">
        <v>0</v>
      </c>
      <c r="BG279" s="510">
        <v>20</v>
      </c>
      <c r="BH279" s="510">
        <v>18</v>
      </c>
      <c r="BI279" s="510">
        <v>21</v>
      </c>
      <c r="BJ279" s="510">
        <v>5</v>
      </c>
      <c r="BK279" s="510">
        <v>0</v>
      </c>
      <c r="BL279" s="510">
        <v>0</v>
      </c>
      <c r="BM279" s="510">
        <v>0</v>
      </c>
      <c r="BN279" s="510">
        <v>1</v>
      </c>
      <c r="BO279" s="510">
        <v>2</v>
      </c>
      <c r="BP279" s="510">
        <v>2</v>
      </c>
    </row>
    <row r="280" spans="1:68">
      <c r="A280" s="247">
        <v>4203</v>
      </c>
      <c r="B280" s="248" t="s">
        <v>2817</v>
      </c>
      <c r="C280" s="247" t="str">
        <f>+IF(MID(B280,1,4)="T.V.","Telesecundaria",IF(MID(B280,1,4)="IEGB","IEGB",IF(MID(B280,1,11)="Liceo Rural","Liceo Rural",IF(MID(B280,1,6)="C.T.P.","C.T.P.",IF(MID(B280,1,4)="Noct","Nocturno",IF(MID(B280,1,4)="Unid","Unidad Pedagógica",""))))))</f>
        <v>C.T.P.</v>
      </c>
      <c r="D280" s="248" t="s">
        <v>56</v>
      </c>
      <c r="E280" s="501">
        <v>7</v>
      </c>
      <c r="F280" s="248" t="s">
        <v>54</v>
      </c>
      <c r="G280" s="248" t="s">
        <v>56</v>
      </c>
      <c r="H280" s="248" t="s">
        <v>56</v>
      </c>
      <c r="I280" s="248" t="s">
        <v>342</v>
      </c>
      <c r="J280" s="248" t="s">
        <v>3555</v>
      </c>
      <c r="K280" s="248" t="s">
        <v>3728</v>
      </c>
      <c r="L280" s="248">
        <v>26800315</v>
      </c>
      <c r="M280" s="248">
        <v>26800315</v>
      </c>
      <c r="N280" s="248" t="s">
        <v>1093</v>
      </c>
      <c r="O280" s="248" t="s">
        <v>2818</v>
      </c>
      <c r="P280" s="248">
        <v>385</v>
      </c>
      <c r="Q280" s="248">
        <v>101</v>
      </c>
      <c r="R280" s="248">
        <v>78</v>
      </c>
      <c r="S280" s="248">
        <v>62</v>
      </c>
      <c r="T280" s="248">
        <v>65</v>
      </c>
      <c r="U280" s="248">
        <v>32</v>
      </c>
      <c r="V280" s="248">
        <v>47</v>
      </c>
      <c r="W280" s="248">
        <v>16</v>
      </c>
      <c r="X280" s="248">
        <v>4</v>
      </c>
      <c r="Y280" s="248">
        <v>3</v>
      </c>
      <c r="Z280" s="248">
        <v>3</v>
      </c>
      <c r="AA280" s="248">
        <v>3</v>
      </c>
      <c r="AB280" s="248">
        <v>1</v>
      </c>
      <c r="AC280" s="248">
        <v>463</v>
      </c>
      <c r="AD280" s="7">
        <v>113</v>
      </c>
      <c r="AE280" s="7">
        <v>105</v>
      </c>
      <c r="AF280" s="7">
        <v>80</v>
      </c>
      <c r="AG280" s="7">
        <v>77</v>
      </c>
      <c r="AH280" s="7">
        <v>57</v>
      </c>
      <c r="AI280" s="7">
        <v>31</v>
      </c>
      <c r="AJ280" s="7">
        <v>16</v>
      </c>
      <c r="AK280" s="7">
        <v>4</v>
      </c>
      <c r="AL280" s="7">
        <v>3</v>
      </c>
      <c r="AM280" s="7">
        <v>3</v>
      </c>
      <c r="AN280" s="7">
        <v>3</v>
      </c>
      <c r="AO280" s="7">
        <v>2</v>
      </c>
      <c r="AP280" s="7">
        <v>1</v>
      </c>
      <c r="AQ280" s="7">
        <v>456</v>
      </c>
      <c r="AR280" s="7">
        <v>67</v>
      </c>
      <c r="AS280" s="7">
        <v>91</v>
      </c>
      <c r="AT280" s="7">
        <v>95</v>
      </c>
      <c r="AU280" s="7">
        <v>82</v>
      </c>
      <c r="AV280" s="7">
        <v>64</v>
      </c>
      <c r="AW280" s="7">
        <v>15</v>
      </c>
      <c r="AX280" s="7">
        <v>2</v>
      </c>
      <c r="AY280" s="7">
        <v>3</v>
      </c>
      <c r="AZ280" s="7">
        <v>3</v>
      </c>
      <c r="BA280" s="7">
        <v>3</v>
      </c>
      <c r="BB280" s="7">
        <v>2</v>
      </c>
      <c r="BC280" s="510">
        <v>475</v>
      </c>
      <c r="BD280" s="510">
        <v>109</v>
      </c>
      <c r="BE280" s="510">
        <v>70</v>
      </c>
      <c r="BF280" s="510">
        <v>92</v>
      </c>
      <c r="BG280" s="510">
        <v>82</v>
      </c>
      <c r="BH280" s="510">
        <v>62</v>
      </c>
      <c r="BI280" s="510">
        <v>60</v>
      </c>
      <c r="BJ280" s="510">
        <v>20</v>
      </c>
      <c r="BK280" s="510">
        <v>4</v>
      </c>
      <c r="BL280" s="510">
        <v>2</v>
      </c>
      <c r="BM280" s="510">
        <v>4</v>
      </c>
      <c r="BN280" s="510">
        <v>4</v>
      </c>
      <c r="BO280" s="510">
        <v>3</v>
      </c>
      <c r="BP280" s="510">
        <v>3</v>
      </c>
    </row>
    <row r="281" spans="1:68">
      <c r="A281" s="247">
        <v>4203</v>
      </c>
      <c r="B281" s="248" t="s">
        <v>2819</v>
      </c>
      <c r="C281" s="247"/>
      <c r="D281" s="248" t="s">
        <v>56</v>
      </c>
      <c r="E281" s="501">
        <v>7</v>
      </c>
      <c r="F281" s="248" t="s">
        <v>54</v>
      </c>
      <c r="G281" s="248" t="s">
        <v>56</v>
      </c>
      <c r="H281" s="248" t="s">
        <v>56</v>
      </c>
      <c r="I281" s="248" t="s">
        <v>342</v>
      </c>
      <c r="J281" s="248" t="s">
        <v>3555</v>
      </c>
      <c r="K281" s="248" t="s">
        <v>3729</v>
      </c>
      <c r="L281" s="248">
        <v>26800315</v>
      </c>
      <c r="M281" s="248"/>
      <c r="N281" s="248" t="s">
        <v>1093</v>
      </c>
      <c r="O281" s="248" t="s">
        <v>2818</v>
      </c>
      <c r="P281" s="248">
        <v>274</v>
      </c>
      <c r="Q281" s="248">
        <v>0</v>
      </c>
      <c r="R281" s="248">
        <v>0</v>
      </c>
      <c r="S281" s="248">
        <v>0</v>
      </c>
      <c r="T281" s="248">
        <v>150</v>
      </c>
      <c r="U281" s="248">
        <v>64</v>
      </c>
      <c r="V281" s="248">
        <v>60</v>
      </c>
      <c r="W281" s="248">
        <v>14</v>
      </c>
      <c r="X281" s="248">
        <v>0</v>
      </c>
      <c r="Y281" s="248">
        <v>0</v>
      </c>
      <c r="Z281" s="248">
        <v>0</v>
      </c>
      <c r="AA281" s="248">
        <v>6</v>
      </c>
      <c r="AB281" s="248">
        <v>3</v>
      </c>
      <c r="AC281" s="248">
        <v>283</v>
      </c>
      <c r="AD281" s="7">
        <v>0</v>
      </c>
      <c r="AE281" s="7">
        <v>0</v>
      </c>
      <c r="AF281" s="7">
        <v>0</v>
      </c>
      <c r="AG281" s="7">
        <v>173</v>
      </c>
      <c r="AH281" s="7">
        <v>59</v>
      </c>
      <c r="AI281" s="7">
        <v>51</v>
      </c>
      <c r="AJ281" s="7">
        <v>14</v>
      </c>
      <c r="AK281" s="7">
        <v>0</v>
      </c>
      <c r="AL281" s="7">
        <v>0</v>
      </c>
      <c r="AM281" s="7">
        <v>0</v>
      </c>
      <c r="AN281" s="7">
        <v>8</v>
      </c>
      <c r="AO281" s="7">
        <v>3</v>
      </c>
      <c r="AP281" s="7">
        <v>3</v>
      </c>
      <c r="AQ281" s="7">
        <v>203</v>
      </c>
      <c r="AR281" s="7">
        <v>0</v>
      </c>
      <c r="AS281" s="7">
        <v>0</v>
      </c>
      <c r="AT281" s="7">
        <v>0</v>
      </c>
      <c r="AU281" s="7">
        <v>91</v>
      </c>
      <c r="AV281" s="7">
        <v>78</v>
      </c>
      <c r="AW281" s="7">
        <v>12</v>
      </c>
      <c r="AX281" s="7">
        <v>0</v>
      </c>
      <c r="AY281" s="7">
        <v>0</v>
      </c>
      <c r="AZ281" s="7">
        <v>0</v>
      </c>
      <c r="BA281" s="7">
        <v>4</v>
      </c>
      <c r="BB281" s="7">
        <v>5</v>
      </c>
      <c r="BC281" s="510">
        <v>178</v>
      </c>
      <c r="BD281" s="510">
        <v>0</v>
      </c>
      <c r="BE281" s="510">
        <v>0</v>
      </c>
      <c r="BF281" s="510">
        <v>0</v>
      </c>
      <c r="BG281" s="510">
        <v>92</v>
      </c>
      <c r="BH281" s="510">
        <v>45</v>
      </c>
      <c r="BI281" s="510">
        <v>41</v>
      </c>
      <c r="BJ281" s="510">
        <v>11</v>
      </c>
      <c r="BK281" s="510">
        <v>0</v>
      </c>
      <c r="BL281" s="510">
        <v>0</v>
      </c>
      <c r="BM281" s="510">
        <v>0</v>
      </c>
      <c r="BN281" s="510">
        <v>4</v>
      </c>
      <c r="BO281" s="510">
        <v>3</v>
      </c>
      <c r="BP281" s="510">
        <v>4</v>
      </c>
    </row>
    <row r="282" spans="1:68">
      <c r="A282" s="247">
        <v>4204</v>
      </c>
      <c r="B282" s="248" t="s">
        <v>1853</v>
      </c>
      <c r="C282" s="247" t="str">
        <f>+IF(MID(B282,1,4)="T.V.","Telesecundaria",IF(MID(B282,1,4)="IEGB","IEGB",IF(MID(B282,1,11)="Liceo Rural","Liceo Rural",IF(MID(B282,1,6)="C.T.P.","C.T.P.",IF(MID(B282,1,4)="Noct","Nocturno",IF(MID(B282,1,4)="Unid","Unidad Pedagógica",""))))))</f>
        <v>C.T.P.</v>
      </c>
      <c r="D282" s="248" t="s">
        <v>56</v>
      </c>
      <c r="E282" s="501">
        <v>7</v>
      </c>
      <c r="F282" s="248" t="s">
        <v>54</v>
      </c>
      <c r="G282" s="248" t="s">
        <v>56</v>
      </c>
      <c r="H282" s="248" t="s">
        <v>57</v>
      </c>
      <c r="I282" s="248" t="s">
        <v>322</v>
      </c>
      <c r="J282" s="248" t="s">
        <v>3555</v>
      </c>
      <c r="K282" s="248" t="s">
        <v>3728</v>
      </c>
      <c r="L282" s="248">
        <v>26811882</v>
      </c>
      <c r="M282" s="248"/>
      <c r="N282" s="248" t="s">
        <v>3628</v>
      </c>
      <c r="O282" s="248" t="s">
        <v>2181</v>
      </c>
      <c r="P282" s="248">
        <v>193</v>
      </c>
      <c r="Q282" s="248">
        <v>57</v>
      </c>
      <c r="R282" s="248">
        <v>34</v>
      </c>
      <c r="S282" s="248">
        <v>38</v>
      </c>
      <c r="T282" s="248">
        <v>24</v>
      </c>
      <c r="U282" s="248">
        <v>30</v>
      </c>
      <c r="V282" s="248">
        <v>10</v>
      </c>
      <c r="W282" s="248">
        <v>10</v>
      </c>
      <c r="X282" s="248">
        <v>2</v>
      </c>
      <c r="Y282" s="248">
        <v>2</v>
      </c>
      <c r="Z282" s="248">
        <v>2</v>
      </c>
      <c r="AA282" s="248">
        <v>1</v>
      </c>
      <c r="AB282" s="248">
        <v>2</v>
      </c>
      <c r="AC282" s="248">
        <v>226</v>
      </c>
      <c r="AD282" s="7">
        <v>47</v>
      </c>
      <c r="AE282" s="7">
        <v>58</v>
      </c>
      <c r="AF282" s="7">
        <v>35</v>
      </c>
      <c r="AG282" s="7">
        <v>33</v>
      </c>
      <c r="AH282" s="7">
        <v>23</v>
      </c>
      <c r="AI282" s="7">
        <v>30</v>
      </c>
      <c r="AJ282" s="7">
        <v>10</v>
      </c>
      <c r="AK282" s="7">
        <v>2</v>
      </c>
      <c r="AL282" s="7">
        <v>2</v>
      </c>
      <c r="AM282" s="7">
        <v>2</v>
      </c>
      <c r="AN282" s="7">
        <v>1</v>
      </c>
      <c r="AO282" s="7">
        <v>1</v>
      </c>
      <c r="AP282" s="7">
        <v>2</v>
      </c>
      <c r="AQ282" s="7">
        <v>233</v>
      </c>
      <c r="AR282" s="7">
        <v>48</v>
      </c>
      <c r="AS282" s="7">
        <v>47</v>
      </c>
      <c r="AT282" s="7">
        <v>53</v>
      </c>
      <c r="AU282" s="7">
        <v>32</v>
      </c>
      <c r="AV282" s="7">
        <v>31</v>
      </c>
      <c r="AW282" s="7">
        <v>10</v>
      </c>
      <c r="AX282" s="7">
        <v>2</v>
      </c>
      <c r="AY282" s="7">
        <v>2</v>
      </c>
      <c r="AZ282" s="7">
        <v>2</v>
      </c>
      <c r="BA282" s="7">
        <v>2</v>
      </c>
      <c r="BB282" s="7">
        <v>1</v>
      </c>
      <c r="BC282" s="510">
        <v>259</v>
      </c>
      <c r="BD282" s="510">
        <v>56</v>
      </c>
      <c r="BE282" s="510">
        <v>51</v>
      </c>
      <c r="BF282" s="510">
        <v>50</v>
      </c>
      <c r="BG282" s="510">
        <v>50</v>
      </c>
      <c r="BH282" s="510">
        <v>23</v>
      </c>
      <c r="BI282" s="510">
        <v>29</v>
      </c>
      <c r="BJ282" s="510">
        <v>10</v>
      </c>
      <c r="BK282" s="510">
        <v>2</v>
      </c>
      <c r="BL282" s="510">
        <v>2</v>
      </c>
      <c r="BM282" s="510">
        <v>2</v>
      </c>
      <c r="BN282" s="510">
        <v>2</v>
      </c>
      <c r="BO282" s="510">
        <v>1</v>
      </c>
      <c r="BP282" s="510">
        <v>1</v>
      </c>
    </row>
    <row r="283" spans="1:68">
      <c r="A283" s="247">
        <v>4204</v>
      </c>
      <c r="B283" s="248" t="s">
        <v>2820</v>
      </c>
      <c r="C283" s="247" t="str">
        <f>+IF(MID(B283,1,4)="T.V.","Telesecundaria",IF(MID(B283,1,4)="IEGB","IEGB",IF(MID(B283,1,11)="Liceo Rural","Liceo Rural",IF(MID(B283,1,6)="C.T.P.","C.T.P.",IF(MID(B283,1,4)="Noct","Nocturno",IF(MID(B283,1,4)="Unid","Unidad Pedagógica",""))))))</f>
        <v/>
      </c>
      <c r="D283" s="248" t="s">
        <v>56</v>
      </c>
      <c r="E283" s="501">
        <v>7</v>
      </c>
      <c r="F283" s="248" t="s">
        <v>54</v>
      </c>
      <c r="G283" s="248" t="s">
        <v>56</v>
      </c>
      <c r="H283" s="248" t="s">
        <v>57</v>
      </c>
      <c r="I283" s="248" t="s">
        <v>322</v>
      </c>
      <c r="J283" s="248" t="s">
        <v>3555</v>
      </c>
      <c r="K283" s="248" t="s">
        <v>3729</v>
      </c>
      <c r="L283" s="248">
        <v>26811882</v>
      </c>
      <c r="M283" s="248">
        <v>26811882</v>
      </c>
      <c r="N283" s="248" t="s">
        <v>3628</v>
      </c>
      <c r="O283" s="248" t="s">
        <v>2181</v>
      </c>
      <c r="P283" s="248">
        <v>159</v>
      </c>
      <c r="Q283" s="248">
        <v>0</v>
      </c>
      <c r="R283" s="248">
        <v>0</v>
      </c>
      <c r="S283" s="248">
        <v>0</v>
      </c>
      <c r="T283" s="248">
        <v>93</v>
      </c>
      <c r="U283" s="248">
        <v>38</v>
      </c>
      <c r="V283" s="248">
        <v>28</v>
      </c>
      <c r="W283" s="248">
        <v>9</v>
      </c>
      <c r="X283" s="248">
        <v>0</v>
      </c>
      <c r="Y283" s="248">
        <v>0</v>
      </c>
      <c r="Z283" s="248">
        <v>0</v>
      </c>
      <c r="AA283" s="248">
        <v>4</v>
      </c>
      <c r="AB283" s="248">
        <v>3</v>
      </c>
      <c r="AC283" s="248">
        <v>164</v>
      </c>
      <c r="AD283" s="7">
        <v>0</v>
      </c>
      <c r="AE283" s="7">
        <v>0</v>
      </c>
      <c r="AF283" s="7">
        <v>0</v>
      </c>
      <c r="AG283" s="7">
        <v>62</v>
      </c>
      <c r="AH283" s="7">
        <v>66</v>
      </c>
      <c r="AI283" s="7">
        <v>36</v>
      </c>
      <c r="AJ283" s="7">
        <v>9</v>
      </c>
      <c r="AK283" s="7">
        <v>0</v>
      </c>
      <c r="AL283" s="7">
        <v>0</v>
      </c>
      <c r="AM283" s="7">
        <v>0</v>
      </c>
      <c r="AN283" s="7">
        <v>2</v>
      </c>
      <c r="AO283" s="7">
        <v>4</v>
      </c>
      <c r="AP283" s="7">
        <v>3</v>
      </c>
      <c r="AQ283" s="7">
        <v>150</v>
      </c>
      <c r="AR283" s="7">
        <v>0</v>
      </c>
      <c r="AS283" s="7">
        <v>0</v>
      </c>
      <c r="AT283" s="7">
        <v>0</v>
      </c>
      <c r="AU283" s="7">
        <v>70</v>
      </c>
      <c r="AV283" s="7">
        <v>36</v>
      </c>
      <c r="AW283" s="7">
        <v>9</v>
      </c>
      <c r="AX283" s="7">
        <v>0</v>
      </c>
      <c r="AY283" s="7">
        <v>0</v>
      </c>
      <c r="AZ283" s="7">
        <v>0</v>
      </c>
      <c r="BA283" s="7">
        <v>3</v>
      </c>
      <c r="BB283" s="7">
        <v>2</v>
      </c>
      <c r="BC283" s="510">
        <v>121</v>
      </c>
      <c r="BD283" s="510">
        <v>0</v>
      </c>
      <c r="BE283" s="510">
        <v>0</v>
      </c>
      <c r="BF283" s="510">
        <v>0</v>
      </c>
      <c r="BG283" s="510">
        <v>66</v>
      </c>
      <c r="BH283" s="510">
        <v>33</v>
      </c>
      <c r="BI283" s="510">
        <v>22</v>
      </c>
      <c r="BJ283" s="510">
        <v>8</v>
      </c>
      <c r="BK283" s="510">
        <v>0</v>
      </c>
      <c r="BL283" s="510">
        <v>0</v>
      </c>
      <c r="BM283" s="510">
        <v>0</v>
      </c>
      <c r="BN283" s="510">
        <v>3</v>
      </c>
      <c r="BO283" s="510">
        <v>3</v>
      </c>
      <c r="BP283" s="510">
        <v>2</v>
      </c>
    </row>
    <row r="284" spans="1:68">
      <c r="A284" s="247">
        <v>4205</v>
      </c>
      <c r="B284" s="248" t="s">
        <v>344</v>
      </c>
      <c r="C284" s="247" t="str">
        <f>+IF(MID(B284,1,4)="T.V.","Telesecundaria",IF(MID(B284,1,4)="IEGB","IEGB",IF(MID(B284,1,11)="Liceo Rural","Liceo Rural",IF(MID(B284,1,6)="C.T.P.","C.T.P.",IF(MID(B284,1,4)="Noct","Nocturno",IF(MID(B284,1,4)="Unid","Unidad Pedagógica",""))))))</f>
        <v>C.T.P.</v>
      </c>
      <c r="D284" s="248" t="s">
        <v>56</v>
      </c>
      <c r="E284" s="501">
        <v>3</v>
      </c>
      <c r="F284" s="248" t="s">
        <v>54</v>
      </c>
      <c r="G284" s="248" t="s">
        <v>56</v>
      </c>
      <c r="H284" s="248" t="s">
        <v>345</v>
      </c>
      <c r="I284" s="248" t="s">
        <v>345</v>
      </c>
      <c r="J284" s="248" t="s">
        <v>3555</v>
      </c>
      <c r="K284" s="248" t="s">
        <v>3728</v>
      </c>
      <c r="L284" s="248">
        <v>26750194</v>
      </c>
      <c r="M284" s="248">
        <v>26750194</v>
      </c>
      <c r="N284" s="248" t="s">
        <v>1719</v>
      </c>
      <c r="O284" s="248" t="s">
        <v>2182</v>
      </c>
      <c r="P284" s="248">
        <v>507</v>
      </c>
      <c r="Q284" s="248">
        <v>139</v>
      </c>
      <c r="R284" s="248">
        <v>95</v>
      </c>
      <c r="S284" s="248">
        <v>85</v>
      </c>
      <c r="T284" s="248">
        <v>74</v>
      </c>
      <c r="U284" s="248">
        <v>77</v>
      </c>
      <c r="V284" s="248">
        <v>37</v>
      </c>
      <c r="W284" s="248">
        <v>20</v>
      </c>
      <c r="X284" s="248">
        <v>5</v>
      </c>
      <c r="Y284" s="248">
        <v>4</v>
      </c>
      <c r="Z284" s="248">
        <v>3</v>
      </c>
      <c r="AA284" s="248">
        <v>3</v>
      </c>
      <c r="AB284" s="248">
        <v>3</v>
      </c>
      <c r="AC284" s="248">
        <v>544</v>
      </c>
      <c r="AD284" s="7">
        <v>121</v>
      </c>
      <c r="AE284" s="7">
        <v>129</v>
      </c>
      <c r="AF284" s="7">
        <v>94</v>
      </c>
      <c r="AG284" s="7">
        <v>76</v>
      </c>
      <c r="AH284" s="7">
        <v>58</v>
      </c>
      <c r="AI284" s="7">
        <v>66</v>
      </c>
      <c r="AJ284" s="7">
        <v>22</v>
      </c>
      <c r="AK284" s="7">
        <v>4</v>
      </c>
      <c r="AL284" s="7">
        <v>5</v>
      </c>
      <c r="AM284" s="7">
        <v>4</v>
      </c>
      <c r="AN284" s="7">
        <v>3</v>
      </c>
      <c r="AO284" s="7">
        <v>3</v>
      </c>
      <c r="AP284" s="7">
        <v>3</v>
      </c>
      <c r="AQ284" s="7">
        <v>635</v>
      </c>
      <c r="AR284" s="7">
        <v>157</v>
      </c>
      <c r="AS284" s="7">
        <v>134</v>
      </c>
      <c r="AT284" s="7">
        <v>128</v>
      </c>
      <c r="AU284" s="7">
        <v>96</v>
      </c>
      <c r="AV284" s="7">
        <v>67</v>
      </c>
      <c r="AW284" s="7">
        <v>22</v>
      </c>
      <c r="AX284" s="7">
        <v>5</v>
      </c>
      <c r="AY284" s="7">
        <v>4</v>
      </c>
      <c r="AZ284" s="7">
        <v>4</v>
      </c>
      <c r="BA284" s="7">
        <v>4</v>
      </c>
      <c r="BB284" s="7">
        <v>3</v>
      </c>
      <c r="BC284" s="510">
        <v>725</v>
      </c>
      <c r="BD284" s="510">
        <v>175</v>
      </c>
      <c r="BE284" s="510">
        <v>165</v>
      </c>
      <c r="BF284" s="510">
        <v>131</v>
      </c>
      <c r="BG284" s="510">
        <v>111</v>
      </c>
      <c r="BH284" s="510">
        <v>81</v>
      </c>
      <c r="BI284" s="510">
        <v>62</v>
      </c>
      <c r="BJ284" s="510">
        <v>24</v>
      </c>
      <c r="BK284" s="510">
        <v>6</v>
      </c>
      <c r="BL284" s="510">
        <v>5</v>
      </c>
      <c r="BM284" s="510">
        <v>4</v>
      </c>
      <c r="BN284" s="510">
        <v>4</v>
      </c>
      <c r="BO284" s="510">
        <v>3</v>
      </c>
      <c r="BP284" s="510">
        <v>2</v>
      </c>
    </row>
    <row r="285" spans="1:68">
      <c r="A285" s="247">
        <v>4205</v>
      </c>
      <c r="B285" s="248" t="s">
        <v>2821</v>
      </c>
      <c r="C285" s="247" t="str">
        <f>+IF(MID(B285,1,4)="T.V.","Telesecundaria",IF(MID(B285,1,4)="IEGB","IEGB",IF(MID(B285,1,11)="Liceo Rural","Liceo Rural",IF(MID(B285,1,6)="C.T.P.","C.T.P.",IF(MID(B285,1,4)="Noct","Nocturno",IF(MID(B285,1,4)="Unid","Unidad Pedagógica",""))))))</f>
        <v/>
      </c>
      <c r="D285" s="248" t="s">
        <v>56</v>
      </c>
      <c r="E285" s="501">
        <v>3</v>
      </c>
      <c r="F285" s="248" t="s">
        <v>54</v>
      </c>
      <c r="G285" s="248" t="s">
        <v>56</v>
      </c>
      <c r="H285" s="248" t="s">
        <v>345</v>
      </c>
      <c r="I285" s="248" t="s">
        <v>345</v>
      </c>
      <c r="J285" s="248" t="s">
        <v>3555</v>
      </c>
      <c r="K285" s="248" t="s">
        <v>3729</v>
      </c>
      <c r="L285" s="248">
        <v>62750194</v>
      </c>
      <c r="M285" s="248"/>
      <c r="N285" s="248" t="s">
        <v>1719</v>
      </c>
      <c r="O285" s="248" t="s">
        <v>2182</v>
      </c>
      <c r="P285" s="248">
        <v>205</v>
      </c>
      <c r="Q285" s="248">
        <v>0</v>
      </c>
      <c r="R285" s="248">
        <v>0</v>
      </c>
      <c r="S285" s="248">
        <v>0</v>
      </c>
      <c r="T285" s="248">
        <v>152</v>
      </c>
      <c r="U285" s="248">
        <v>30</v>
      </c>
      <c r="V285" s="248">
        <v>23</v>
      </c>
      <c r="W285" s="248">
        <v>18</v>
      </c>
      <c r="X285" s="248">
        <v>0</v>
      </c>
      <c r="Y285" s="248">
        <v>0</v>
      </c>
      <c r="Z285" s="248">
        <v>0</v>
      </c>
      <c r="AA285" s="248">
        <v>7</v>
      </c>
      <c r="AB285" s="248">
        <v>5</v>
      </c>
      <c r="AC285" s="248">
        <v>243</v>
      </c>
      <c r="AD285" s="7">
        <v>0</v>
      </c>
      <c r="AE285" s="7">
        <v>0</v>
      </c>
      <c r="AF285" s="7">
        <v>0</v>
      </c>
      <c r="AG285" s="7">
        <v>129</v>
      </c>
      <c r="AH285" s="7">
        <v>86</v>
      </c>
      <c r="AI285" s="7">
        <v>28</v>
      </c>
      <c r="AJ285" s="7">
        <v>15</v>
      </c>
      <c r="AK285" s="7">
        <v>0</v>
      </c>
      <c r="AL285" s="7">
        <v>0</v>
      </c>
      <c r="AM285" s="7">
        <v>0</v>
      </c>
      <c r="AN285" s="7">
        <v>4</v>
      </c>
      <c r="AO285" s="7">
        <v>6</v>
      </c>
      <c r="AP285" s="7">
        <v>5</v>
      </c>
      <c r="AQ285" s="7">
        <v>191</v>
      </c>
      <c r="AR285" s="7">
        <v>0</v>
      </c>
      <c r="AS285" s="7">
        <v>0</v>
      </c>
      <c r="AT285" s="7">
        <v>0</v>
      </c>
      <c r="AU285" s="7">
        <v>93</v>
      </c>
      <c r="AV285" s="7">
        <v>49</v>
      </c>
      <c r="AW285" s="7">
        <v>18</v>
      </c>
      <c r="AX285" s="7">
        <v>0</v>
      </c>
      <c r="AY285" s="7">
        <v>0</v>
      </c>
      <c r="AZ285" s="7">
        <v>0</v>
      </c>
      <c r="BA285" s="7">
        <v>5</v>
      </c>
      <c r="BB285" s="7">
        <v>6</v>
      </c>
      <c r="BC285" s="510">
        <v>192</v>
      </c>
      <c r="BD285" s="510">
        <v>0</v>
      </c>
      <c r="BE285" s="510">
        <v>0</v>
      </c>
      <c r="BF285" s="510">
        <v>0</v>
      </c>
      <c r="BG285" s="510">
        <v>100</v>
      </c>
      <c r="BH285" s="510">
        <v>55</v>
      </c>
      <c r="BI285" s="510">
        <v>37</v>
      </c>
      <c r="BJ285" s="510">
        <v>14</v>
      </c>
      <c r="BK285" s="510">
        <v>0</v>
      </c>
      <c r="BL285" s="510">
        <v>0</v>
      </c>
      <c r="BM285" s="510">
        <v>0</v>
      </c>
      <c r="BN285" s="510">
        <v>4</v>
      </c>
      <c r="BO285" s="510">
        <v>4</v>
      </c>
      <c r="BP285" s="510">
        <v>6</v>
      </c>
    </row>
    <row r="286" spans="1:68">
      <c r="A286" s="247">
        <v>4206</v>
      </c>
      <c r="B286" s="248" t="s">
        <v>351</v>
      </c>
      <c r="C286" s="247" t="str">
        <f>+IF(MID(B286,1,4)="T.V.","Telesecundaria",IF(MID(B286,1,4)="IEGB","IEGB",IF(MID(B286,1,11)="Liceo Rural","Liceo Rural",IF(MID(B286,1,6)="C.T.P.","C.T.P.",IF(MID(B286,1,4)="Noct","Nocturno",IF(MID(B286,1,4)="Unid","Unidad Pedagógica",""))))))</f>
        <v>C.T.P.</v>
      </c>
      <c r="D286" s="248" t="s">
        <v>56</v>
      </c>
      <c r="E286" s="501">
        <v>6</v>
      </c>
      <c r="F286" s="248" t="s">
        <v>54</v>
      </c>
      <c r="G286" s="248" t="s">
        <v>348</v>
      </c>
      <c r="H286" s="248" t="s">
        <v>352</v>
      </c>
      <c r="I286" s="248" t="s">
        <v>352</v>
      </c>
      <c r="J286" s="248" t="s">
        <v>3555</v>
      </c>
      <c r="K286" s="248" t="s">
        <v>3728</v>
      </c>
      <c r="L286" s="248">
        <v>26974095</v>
      </c>
      <c r="M286" s="248">
        <v>26974094</v>
      </c>
      <c r="N286" s="248" t="s">
        <v>1702</v>
      </c>
      <c r="O286" s="248" t="s">
        <v>2183</v>
      </c>
      <c r="P286" s="248">
        <v>814</v>
      </c>
      <c r="Q286" s="248">
        <v>232</v>
      </c>
      <c r="R286" s="248">
        <v>142</v>
      </c>
      <c r="S286" s="248">
        <v>158</v>
      </c>
      <c r="T286" s="248">
        <v>125</v>
      </c>
      <c r="U286" s="248">
        <v>74</v>
      </c>
      <c r="V286" s="248">
        <v>83</v>
      </c>
      <c r="W286" s="248">
        <v>30</v>
      </c>
      <c r="X286" s="248">
        <v>9</v>
      </c>
      <c r="Y286" s="248">
        <v>5</v>
      </c>
      <c r="Z286" s="248">
        <v>6</v>
      </c>
      <c r="AA286" s="248">
        <v>4</v>
      </c>
      <c r="AB286" s="248">
        <v>3</v>
      </c>
      <c r="AC286" s="248">
        <v>893</v>
      </c>
      <c r="AD286" s="7">
        <v>188</v>
      </c>
      <c r="AE286" s="7">
        <v>223</v>
      </c>
      <c r="AF286" s="7">
        <v>143</v>
      </c>
      <c r="AG286" s="7">
        <v>162</v>
      </c>
      <c r="AH286" s="7">
        <v>105</v>
      </c>
      <c r="AI286" s="7">
        <v>72</v>
      </c>
      <c r="AJ286" s="7">
        <v>32</v>
      </c>
      <c r="AK286" s="7">
        <v>6</v>
      </c>
      <c r="AL286" s="7">
        <v>8</v>
      </c>
      <c r="AM286" s="7">
        <v>5</v>
      </c>
      <c r="AN286" s="7">
        <v>6</v>
      </c>
      <c r="AO286" s="7">
        <v>4</v>
      </c>
      <c r="AP286" s="7">
        <v>3</v>
      </c>
      <c r="AQ286" s="7">
        <v>989</v>
      </c>
      <c r="AR286" s="7">
        <v>207</v>
      </c>
      <c r="AS286" s="7">
        <v>193</v>
      </c>
      <c r="AT286" s="7">
        <v>206</v>
      </c>
      <c r="AU286" s="7">
        <v>150</v>
      </c>
      <c r="AV286" s="7">
        <v>135</v>
      </c>
      <c r="AW286" s="7">
        <v>32</v>
      </c>
      <c r="AX286" s="7">
        <v>7</v>
      </c>
      <c r="AY286" s="7">
        <v>6</v>
      </c>
      <c r="AZ286" s="7">
        <v>7</v>
      </c>
      <c r="BA286" s="7">
        <v>5</v>
      </c>
      <c r="BB286" s="7">
        <v>4</v>
      </c>
      <c r="BC286" s="510">
        <v>1068</v>
      </c>
      <c r="BD286" s="510">
        <v>237</v>
      </c>
      <c r="BE286" s="510">
        <v>207</v>
      </c>
      <c r="BF286" s="510">
        <v>186</v>
      </c>
      <c r="BG286" s="510">
        <v>192</v>
      </c>
      <c r="BH286" s="510">
        <v>122</v>
      </c>
      <c r="BI286" s="510">
        <v>124</v>
      </c>
      <c r="BJ286" s="510">
        <v>35</v>
      </c>
      <c r="BK286" s="510">
        <v>8</v>
      </c>
      <c r="BL286" s="510">
        <v>7</v>
      </c>
      <c r="BM286" s="510">
        <v>6</v>
      </c>
      <c r="BN286" s="510">
        <v>6</v>
      </c>
      <c r="BO286" s="510">
        <v>4</v>
      </c>
      <c r="BP286" s="510">
        <v>4</v>
      </c>
    </row>
    <row r="287" spans="1:68">
      <c r="A287" s="247">
        <v>4206</v>
      </c>
      <c r="B287" s="248" t="s">
        <v>2822</v>
      </c>
      <c r="C287" s="247"/>
      <c r="D287" s="248" t="s">
        <v>56</v>
      </c>
      <c r="E287" s="501">
        <v>6</v>
      </c>
      <c r="F287" s="248" t="s">
        <v>54</v>
      </c>
      <c r="G287" s="248" t="s">
        <v>348</v>
      </c>
      <c r="H287" s="248" t="s">
        <v>352</v>
      </c>
      <c r="I287" s="248" t="s">
        <v>352</v>
      </c>
      <c r="J287" s="248" t="s">
        <v>3555</v>
      </c>
      <c r="K287" s="248" t="s">
        <v>3729</v>
      </c>
      <c r="L287" s="248">
        <v>26974095</v>
      </c>
      <c r="M287" s="248">
        <v>26974094</v>
      </c>
      <c r="N287" s="248" t="s">
        <v>1702</v>
      </c>
      <c r="O287" s="248" t="s">
        <v>2184</v>
      </c>
      <c r="P287" s="248">
        <v>221</v>
      </c>
      <c r="Q287" s="248">
        <v>0</v>
      </c>
      <c r="R287" s="248">
        <v>0</v>
      </c>
      <c r="S287" s="248">
        <v>0</v>
      </c>
      <c r="T287" s="248">
        <v>145</v>
      </c>
      <c r="U287" s="248">
        <v>45</v>
      </c>
      <c r="V287" s="248">
        <v>31</v>
      </c>
      <c r="W287" s="248">
        <v>13</v>
      </c>
      <c r="X287" s="248">
        <v>0</v>
      </c>
      <c r="Y287" s="248">
        <v>0</v>
      </c>
      <c r="Z287" s="248">
        <v>0</v>
      </c>
      <c r="AA287" s="248">
        <v>6</v>
      </c>
      <c r="AB287" s="248">
        <v>4</v>
      </c>
      <c r="AC287" s="248">
        <v>261</v>
      </c>
      <c r="AD287" s="7">
        <v>0</v>
      </c>
      <c r="AE287" s="7">
        <v>0</v>
      </c>
      <c r="AF287" s="7">
        <v>0</v>
      </c>
      <c r="AG287" s="7">
        <v>137</v>
      </c>
      <c r="AH287" s="7">
        <v>80</v>
      </c>
      <c r="AI287" s="7">
        <v>44</v>
      </c>
      <c r="AJ287" s="7">
        <v>16</v>
      </c>
      <c r="AK287" s="7">
        <v>0</v>
      </c>
      <c r="AL287" s="7">
        <v>0</v>
      </c>
      <c r="AM287" s="7">
        <v>0</v>
      </c>
      <c r="AN287" s="7">
        <v>6</v>
      </c>
      <c r="AO287" s="7">
        <v>6</v>
      </c>
      <c r="AP287" s="7">
        <v>4</v>
      </c>
      <c r="AQ287" s="7">
        <v>255</v>
      </c>
      <c r="AR287" s="7">
        <v>0</v>
      </c>
      <c r="AS287" s="7">
        <v>0</v>
      </c>
      <c r="AT287" s="7">
        <v>0</v>
      </c>
      <c r="AU287" s="7">
        <v>126</v>
      </c>
      <c r="AV287" s="7">
        <v>73</v>
      </c>
      <c r="AW287" s="7">
        <v>17</v>
      </c>
      <c r="AX287" s="7">
        <v>0</v>
      </c>
      <c r="AY287" s="7">
        <v>0</v>
      </c>
      <c r="AZ287" s="7">
        <v>0</v>
      </c>
      <c r="BA287" s="7">
        <v>5</v>
      </c>
      <c r="BB287" s="7">
        <v>6</v>
      </c>
      <c r="BC287" s="510">
        <v>200</v>
      </c>
      <c r="BD287" s="510">
        <v>0</v>
      </c>
      <c r="BE287" s="510">
        <v>0</v>
      </c>
      <c r="BF287" s="510">
        <v>0</v>
      </c>
      <c r="BG287" s="510">
        <v>95</v>
      </c>
      <c r="BH287" s="510">
        <v>55</v>
      </c>
      <c r="BI287" s="510">
        <v>50</v>
      </c>
      <c r="BJ287" s="510">
        <v>15</v>
      </c>
      <c r="BK287" s="510">
        <v>0</v>
      </c>
      <c r="BL287" s="510">
        <v>0</v>
      </c>
      <c r="BM287" s="510">
        <v>0</v>
      </c>
      <c r="BN287" s="510">
        <v>4</v>
      </c>
      <c r="BO287" s="510">
        <v>5</v>
      </c>
      <c r="BP287" s="510">
        <v>6</v>
      </c>
    </row>
    <row r="288" spans="1:68">
      <c r="A288" s="247">
        <v>4207</v>
      </c>
      <c r="B288" s="248" t="s">
        <v>2823</v>
      </c>
      <c r="C288" s="247"/>
      <c r="D288" s="248" t="s">
        <v>353</v>
      </c>
      <c r="E288" s="501">
        <v>2</v>
      </c>
      <c r="F288" s="248" t="s">
        <v>54</v>
      </c>
      <c r="G288" s="248" t="s">
        <v>354</v>
      </c>
      <c r="H288" s="248" t="s">
        <v>2185</v>
      </c>
      <c r="I288" s="248" t="s">
        <v>2185</v>
      </c>
      <c r="J288" s="248" t="s">
        <v>3555</v>
      </c>
      <c r="K288" s="248" t="s">
        <v>3728</v>
      </c>
      <c r="L288" s="248">
        <v>26620246</v>
      </c>
      <c r="M288" s="248">
        <v>26621798</v>
      </c>
      <c r="N288" s="248" t="s">
        <v>3629</v>
      </c>
      <c r="O288" s="248" t="s">
        <v>2824</v>
      </c>
      <c r="P288" s="248">
        <v>724</v>
      </c>
      <c r="Q288" s="248">
        <v>151</v>
      </c>
      <c r="R288" s="248">
        <v>151</v>
      </c>
      <c r="S288" s="248">
        <v>125</v>
      </c>
      <c r="T288" s="248">
        <v>115</v>
      </c>
      <c r="U288" s="248">
        <v>85</v>
      </c>
      <c r="V288" s="248">
        <v>97</v>
      </c>
      <c r="W288" s="248">
        <v>28</v>
      </c>
      <c r="X288" s="248">
        <v>6</v>
      </c>
      <c r="Y288" s="248">
        <v>6</v>
      </c>
      <c r="Z288" s="248">
        <v>5</v>
      </c>
      <c r="AA288" s="248">
        <v>4</v>
      </c>
      <c r="AB288" s="248">
        <v>3</v>
      </c>
      <c r="AC288" s="248">
        <v>714</v>
      </c>
      <c r="AD288" s="7">
        <v>144</v>
      </c>
      <c r="AE288" s="7">
        <v>146</v>
      </c>
      <c r="AF288" s="7">
        <v>155</v>
      </c>
      <c r="AG288" s="7">
        <v>101</v>
      </c>
      <c r="AH288" s="7">
        <v>86</v>
      </c>
      <c r="AI288" s="7">
        <v>82</v>
      </c>
      <c r="AJ288" s="7">
        <v>24</v>
      </c>
      <c r="AK288" s="7">
        <v>5</v>
      </c>
      <c r="AL288" s="7">
        <v>6</v>
      </c>
      <c r="AM288" s="7">
        <v>2</v>
      </c>
      <c r="AN288" s="7">
        <v>4</v>
      </c>
      <c r="AO288" s="7">
        <v>4</v>
      </c>
      <c r="AP288" s="7">
        <v>3</v>
      </c>
      <c r="AQ288" s="7">
        <v>740</v>
      </c>
      <c r="AR288" s="7">
        <v>166</v>
      </c>
      <c r="AS288" s="7">
        <v>138</v>
      </c>
      <c r="AT288" s="7">
        <v>138</v>
      </c>
      <c r="AU288" s="7">
        <v>134</v>
      </c>
      <c r="AV288" s="7">
        <v>84</v>
      </c>
      <c r="AW288" s="7">
        <v>28</v>
      </c>
      <c r="AX288" s="7">
        <v>6</v>
      </c>
      <c r="AY288" s="7">
        <v>5</v>
      </c>
      <c r="AZ288" s="7">
        <v>6</v>
      </c>
      <c r="BA288" s="7">
        <v>5</v>
      </c>
      <c r="BB288" s="7">
        <v>3</v>
      </c>
      <c r="BC288" s="510">
        <v>703</v>
      </c>
      <c r="BD288" s="510">
        <v>183</v>
      </c>
      <c r="BE288" s="510">
        <v>148</v>
      </c>
      <c r="BF288" s="510">
        <v>84</v>
      </c>
      <c r="BG288" s="510">
        <v>120</v>
      </c>
      <c r="BH288" s="510">
        <v>92</v>
      </c>
      <c r="BI288" s="510">
        <v>76</v>
      </c>
      <c r="BJ288" s="510">
        <v>27</v>
      </c>
      <c r="BK288" s="510">
        <v>6</v>
      </c>
      <c r="BL288" s="510">
        <v>6</v>
      </c>
      <c r="BM288" s="510">
        <v>4</v>
      </c>
      <c r="BN288" s="510">
        <v>5</v>
      </c>
      <c r="BO288" s="510">
        <v>3</v>
      </c>
      <c r="BP288" s="510">
        <v>3</v>
      </c>
    </row>
    <row r="289" spans="1:68">
      <c r="A289" s="247">
        <v>4207</v>
      </c>
      <c r="B289" s="248" t="s">
        <v>2825</v>
      </c>
      <c r="C289" s="247"/>
      <c r="D289" s="248" t="s">
        <v>353</v>
      </c>
      <c r="E289" s="501">
        <v>2</v>
      </c>
      <c r="F289" s="248" t="s">
        <v>54</v>
      </c>
      <c r="G289" s="248" t="s">
        <v>354</v>
      </c>
      <c r="H289" s="248" t="s">
        <v>2185</v>
      </c>
      <c r="I289" s="248" t="s">
        <v>2185</v>
      </c>
      <c r="J289" s="248" t="s">
        <v>3555</v>
      </c>
      <c r="K289" s="248" t="s">
        <v>3729</v>
      </c>
      <c r="L289" s="248">
        <v>26620246</v>
      </c>
      <c r="M289" s="248">
        <v>26621796</v>
      </c>
      <c r="N289" s="248" t="s">
        <v>1065</v>
      </c>
      <c r="O289" s="248" t="s">
        <v>2824</v>
      </c>
      <c r="P289" s="248">
        <v>165</v>
      </c>
      <c r="Q289" s="248">
        <v>0</v>
      </c>
      <c r="R289" s="248">
        <v>0</v>
      </c>
      <c r="S289" s="248">
        <v>0</v>
      </c>
      <c r="T289" s="248">
        <v>87</v>
      </c>
      <c r="U289" s="248">
        <v>38</v>
      </c>
      <c r="V289" s="248">
        <v>40</v>
      </c>
      <c r="W289" s="248">
        <v>14</v>
      </c>
      <c r="X289" s="248">
        <v>0</v>
      </c>
      <c r="Y289" s="248">
        <v>0</v>
      </c>
      <c r="Z289" s="248">
        <v>0</v>
      </c>
      <c r="AA289" s="248">
        <v>6</v>
      </c>
      <c r="AB289" s="248">
        <v>4</v>
      </c>
      <c r="AC289" s="248">
        <v>212</v>
      </c>
      <c r="AD289" s="7">
        <v>0</v>
      </c>
      <c r="AE289" s="7">
        <v>0</v>
      </c>
      <c r="AF289" s="7">
        <v>0</v>
      </c>
      <c r="AG289" s="7">
        <v>99</v>
      </c>
      <c r="AH289" s="7">
        <v>75</v>
      </c>
      <c r="AI289" s="7">
        <v>38</v>
      </c>
      <c r="AJ289" s="7">
        <v>12</v>
      </c>
      <c r="AK289" s="7">
        <v>0</v>
      </c>
      <c r="AL289" s="7">
        <v>0</v>
      </c>
      <c r="AM289" s="7">
        <v>0</v>
      </c>
      <c r="AN289" s="7">
        <v>4</v>
      </c>
      <c r="AO289" s="7">
        <v>5</v>
      </c>
      <c r="AP289" s="7">
        <v>3</v>
      </c>
      <c r="AQ289" s="7">
        <v>202</v>
      </c>
      <c r="AR289" s="7">
        <v>0</v>
      </c>
      <c r="AS289" s="7">
        <v>0</v>
      </c>
      <c r="AT289" s="7">
        <v>0</v>
      </c>
      <c r="AU289" s="7">
        <v>96</v>
      </c>
      <c r="AV289" s="7">
        <v>58</v>
      </c>
      <c r="AW289" s="7">
        <v>13</v>
      </c>
      <c r="AX289" s="7">
        <v>0</v>
      </c>
      <c r="AY289" s="7">
        <v>0</v>
      </c>
      <c r="AZ289" s="7">
        <v>0</v>
      </c>
      <c r="BA289" s="7">
        <v>5</v>
      </c>
      <c r="BB289" s="7">
        <v>4</v>
      </c>
      <c r="BC289" s="510">
        <v>184</v>
      </c>
      <c r="BD289" s="510">
        <v>0</v>
      </c>
      <c r="BE289" s="510">
        <v>0</v>
      </c>
      <c r="BF289" s="510">
        <v>0</v>
      </c>
      <c r="BG289" s="510">
        <v>95</v>
      </c>
      <c r="BH289" s="510">
        <v>48</v>
      </c>
      <c r="BI289" s="510">
        <v>41</v>
      </c>
      <c r="BJ289" s="510">
        <v>14</v>
      </c>
      <c r="BK289" s="510">
        <v>0</v>
      </c>
      <c r="BL289" s="510">
        <v>0</v>
      </c>
      <c r="BM289" s="510">
        <v>0</v>
      </c>
      <c r="BN289" s="510">
        <v>5</v>
      </c>
      <c r="BO289" s="510">
        <v>5</v>
      </c>
      <c r="BP289" s="510">
        <v>4</v>
      </c>
    </row>
    <row r="290" spans="1:68">
      <c r="A290" s="247">
        <v>4208</v>
      </c>
      <c r="B290" s="248" t="s">
        <v>367</v>
      </c>
      <c r="C290" s="247" t="str">
        <f>+IF(MID(B290,1,4)="T.V.","Telesecundaria",IF(MID(B290,1,4)="IEGB","IEGB",IF(MID(B290,1,11)="Liceo Rural","Liceo Rural",IF(MID(B290,1,6)="C.T.P.","C.T.P.",IF(MID(B290,1,4)="Noct","Nocturno",IF(MID(B290,1,4)="Unid","Unidad Pedagógica",""))))))</f>
        <v>C.T.P.</v>
      </c>
      <c r="D290" s="248" t="s">
        <v>1357</v>
      </c>
      <c r="E290" s="501">
        <v>4</v>
      </c>
      <c r="F290" s="248" t="s">
        <v>52</v>
      </c>
      <c r="G290" s="248" t="s">
        <v>52</v>
      </c>
      <c r="H290" s="248" t="s">
        <v>368</v>
      </c>
      <c r="I290" s="248" t="s">
        <v>369</v>
      </c>
      <c r="J290" s="248" t="s">
        <v>3555</v>
      </c>
      <c r="K290" s="248" t="s">
        <v>3728</v>
      </c>
      <c r="L290" s="248">
        <v>26500140</v>
      </c>
      <c r="M290" s="248">
        <v>26500140</v>
      </c>
      <c r="N290" s="248" t="s">
        <v>1082</v>
      </c>
      <c r="O290" s="248" t="s">
        <v>2826</v>
      </c>
      <c r="P290" s="248">
        <v>623</v>
      </c>
      <c r="Q290" s="248">
        <v>144</v>
      </c>
      <c r="R290" s="248">
        <v>118</v>
      </c>
      <c r="S290" s="248">
        <v>117</v>
      </c>
      <c r="T290" s="248">
        <v>128</v>
      </c>
      <c r="U290" s="248">
        <v>44</v>
      </c>
      <c r="V290" s="248">
        <v>72</v>
      </c>
      <c r="W290" s="248">
        <v>24</v>
      </c>
      <c r="X290" s="248">
        <v>6</v>
      </c>
      <c r="Y290" s="248">
        <v>4</v>
      </c>
      <c r="Z290" s="248">
        <v>4</v>
      </c>
      <c r="AA290" s="248">
        <v>5</v>
      </c>
      <c r="AB290" s="248">
        <v>2</v>
      </c>
      <c r="AC290" s="248">
        <v>611</v>
      </c>
      <c r="AD290" s="7">
        <v>116</v>
      </c>
      <c r="AE290" s="7">
        <v>133</v>
      </c>
      <c r="AF290" s="7">
        <v>106</v>
      </c>
      <c r="AG290" s="7">
        <v>113</v>
      </c>
      <c r="AH290" s="7">
        <v>103</v>
      </c>
      <c r="AI290" s="7">
        <v>40</v>
      </c>
      <c r="AJ290" s="7">
        <v>25</v>
      </c>
      <c r="AK290" s="7">
        <v>5</v>
      </c>
      <c r="AL290" s="7">
        <v>4</v>
      </c>
      <c r="AM290" s="7">
        <v>4</v>
      </c>
      <c r="AN290" s="7">
        <v>5</v>
      </c>
      <c r="AO290" s="7">
        <v>5</v>
      </c>
      <c r="AP290" s="7">
        <v>2</v>
      </c>
      <c r="AQ290" s="7">
        <v>632</v>
      </c>
      <c r="AR290" s="7">
        <v>122</v>
      </c>
      <c r="AS290" s="7">
        <v>103</v>
      </c>
      <c r="AT290" s="7">
        <v>142</v>
      </c>
      <c r="AU290" s="7">
        <v>88</v>
      </c>
      <c r="AV290" s="7">
        <v>86</v>
      </c>
      <c r="AW290" s="7">
        <v>25</v>
      </c>
      <c r="AX290" s="7">
        <v>5</v>
      </c>
      <c r="AY290" s="7">
        <v>4</v>
      </c>
      <c r="AZ290" s="7">
        <v>5</v>
      </c>
      <c r="BA290" s="7">
        <v>3</v>
      </c>
      <c r="BB290" s="7">
        <v>4</v>
      </c>
      <c r="BC290" s="510">
        <v>588</v>
      </c>
      <c r="BD290" s="510">
        <v>126</v>
      </c>
      <c r="BE290" s="510">
        <v>103</v>
      </c>
      <c r="BF290" s="510">
        <v>113</v>
      </c>
      <c r="BG290" s="510">
        <v>103</v>
      </c>
      <c r="BH290" s="510">
        <v>62</v>
      </c>
      <c r="BI290" s="510">
        <v>81</v>
      </c>
      <c r="BJ290" s="510">
        <v>24</v>
      </c>
      <c r="BK290" s="510">
        <v>5</v>
      </c>
      <c r="BL290" s="510">
        <v>4</v>
      </c>
      <c r="BM290" s="510">
        <v>4</v>
      </c>
      <c r="BN290" s="510">
        <v>4</v>
      </c>
      <c r="BO290" s="510">
        <v>3</v>
      </c>
      <c r="BP290" s="510">
        <v>4</v>
      </c>
    </row>
    <row r="291" spans="1:68">
      <c r="A291" s="247">
        <v>4208</v>
      </c>
      <c r="B291" s="248" t="s">
        <v>2827</v>
      </c>
      <c r="C291" s="247"/>
      <c r="D291" s="248" t="s">
        <v>1357</v>
      </c>
      <c r="E291" s="501">
        <v>4</v>
      </c>
      <c r="F291" s="248" t="s">
        <v>52</v>
      </c>
      <c r="G291" s="248" t="s">
        <v>52</v>
      </c>
      <c r="H291" s="248" t="s">
        <v>368</v>
      </c>
      <c r="I291" s="248" t="s">
        <v>369</v>
      </c>
      <c r="J291" s="248" t="s">
        <v>3555</v>
      </c>
      <c r="K291" s="248" t="s">
        <v>3729</v>
      </c>
      <c r="L291" s="248">
        <v>26500141</v>
      </c>
      <c r="M291" s="248">
        <v>26500140</v>
      </c>
      <c r="N291" s="248" t="s">
        <v>1082</v>
      </c>
      <c r="O291" s="248" t="s">
        <v>2186</v>
      </c>
      <c r="P291" s="248">
        <v>209</v>
      </c>
      <c r="Q291" s="248">
        <v>0</v>
      </c>
      <c r="R291" s="248">
        <v>0</v>
      </c>
      <c r="S291" s="248">
        <v>0</v>
      </c>
      <c r="T291" s="248">
        <v>111</v>
      </c>
      <c r="U291" s="248">
        <v>52</v>
      </c>
      <c r="V291" s="248">
        <v>46</v>
      </c>
      <c r="W291" s="248">
        <v>14</v>
      </c>
      <c r="X291" s="248">
        <v>0</v>
      </c>
      <c r="Y291" s="248">
        <v>0</v>
      </c>
      <c r="Z291" s="248">
        <v>0</v>
      </c>
      <c r="AA291" s="248">
        <v>6</v>
      </c>
      <c r="AB291" s="248">
        <v>4</v>
      </c>
      <c r="AC291" s="248">
        <v>241</v>
      </c>
      <c r="AD291" s="7">
        <v>0</v>
      </c>
      <c r="AE291" s="7">
        <v>0</v>
      </c>
      <c r="AF291" s="7">
        <v>0</v>
      </c>
      <c r="AG291" s="7">
        <v>118</v>
      </c>
      <c r="AH291" s="7">
        <v>75</v>
      </c>
      <c r="AI291" s="7">
        <v>48</v>
      </c>
      <c r="AJ291" s="7">
        <v>14</v>
      </c>
      <c r="AK291" s="7">
        <v>0</v>
      </c>
      <c r="AL291" s="7">
        <v>0</v>
      </c>
      <c r="AM291" s="7">
        <v>0</v>
      </c>
      <c r="AN291" s="7">
        <v>5</v>
      </c>
      <c r="AO291" s="7">
        <v>5</v>
      </c>
      <c r="AP291" s="7">
        <v>4</v>
      </c>
      <c r="AQ291" s="7">
        <v>181</v>
      </c>
      <c r="AR291" s="7">
        <v>0</v>
      </c>
      <c r="AS291" s="7">
        <v>0</v>
      </c>
      <c r="AT291" s="7">
        <v>0</v>
      </c>
      <c r="AU291" s="7">
        <v>93</v>
      </c>
      <c r="AV291" s="7">
        <v>44</v>
      </c>
      <c r="AW291" s="7">
        <v>14</v>
      </c>
      <c r="AX291" s="7">
        <v>0</v>
      </c>
      <c r="AY291" s="7">
        <v>0</v>
      </c>
      <c r="AZ291" s="7">
        <v>0</v>
      </c>
      <c r="BA291" s="7">
        <v>5</v>
      </c>
      <c r="BB291" s="7">
        <v>4</v>
      </c>
      <c r="BC291" s="510">
        <v>160</v>
      </c>
      <c r="BD291" s="510">
        <v>0</v>
      </c>
      <c r="BE291" s="510">
        <v>0</v>
      </c>
      <c r="BF291" s="510">
        <v>0</v>
      </c>
      <c r="BG291" s="510">
        <v>84</v>
      </c>
      <c r="BH291" s="510">
        <v>51</v>
      </c>
      <c r="BI291" s="510">
        <v>25</v>
      </c>
      <c r="BJ291" s="510">
        <v>12</v>
      </c>
      <c r="BK291" s="510">
        <v>0</v>
      </c>
      <c r="BL291" s="510">
        <v>0</v>
      </c>
      <c r="BM291" s="510">
        <v>0</v>
      </c>
      <c r="BN291" s="510">
        <v>4</v>
      </c>
      <c r="BO291" s="510">
        <v>4</v>
      </c>
      <c r="BP291" s="510">
        <v>4</v>
      </c>
    </row>
    <row r="292" spans="1:68">
      <c r="A292" s="247">
        <v>4209</v>
      </c>
      <c r="B292" s="248" t="s">
        <v>364</v>
      </c>
      <c r="C292" s="247" t="str">
        <f t="shared" ref="C292:C298" si="6">+IF(MID(B292,1,4)="T.V.","Telesecundaria",IF(MID(B292,1,4)="IEGB","IEGB",IF(MID(B292,1,11)="Liceo Rural","Liceo Rural",IF(MID(B292,1,6)="C.T.P.","C.T.P.",IF(MID(B292,1,4)="Noct","Nocturno",IF(MID(B292,1,4)="Unid","Unidad Pedagógica",""))))))</f>
        <v>C.T.P.</v>
      </c>
      <c r="D292" s="248" t="s">
        <v>52</v>
      </c>
      <c r="E292" s="501">
        <v>1</v>
      </c>
      <c r="F292" s="248" t="s">
        <v>52</v>
      </c>
      <c r="G292" s="248" t="s">
        <v>52</v>
      </c>
      <c r="H292" s="248" t="s">
        <v>365</v>
      </c>
      <c r="I292" s="248" t="s">
        <v>366</v>
      </c>
      <c r="J292" s="248" t="s">
        <v>3555</v>
      </c>
      <c r="K292" s="248" t="s">
        <v>3728</v>
      </c>
      <c r="L292" s="248">
        <v>26630274</v>
      </c>
      <c r="M292" s="248">
        <v>26630274</v>
      </c>
      <c r="N292" s="248" t="s">
        <v>1720</v>
      </c>
      <c r="O292" s="248" t="s">
        <v>2456</v>
      </c>
      <c r="P292" s="248">
        <v>1341</v>
      </c>
      <c r="Q292" s="248">
        <v>300</v>
      </c>
      <c r="R292" s="248">
        <v>270</v>
      </c>
      <c r="S292" s="248">
        <v>252</v>
      </c>
      <c r="T292" s="248">
        <v>220</v>
      </c>
      <c r="U292" s="248">
        <v>166</v>
      </c>
      <c r="V292" s="248">
        <v>133</v>
      </c>
      <c r="W292" s="248">
        <v>45</v>
      </c>
      <c r="X292" s="248">
        <v>10</v>
      </c>
      <c r="Y292" s="248">
        <v>8</v>
      </c>
      <c r="Z292" s="248">
        <v>9</v>
      </c>
      <c r="AA292" s="248">
        <v>7</v>
      </c>
      <c r="AB292" s="248">
        <v>6</v>
      </c>
      <c r="AC292" s="248">
        <v>1459</v>
      </c>
      <c r="AD292" s="7">
        <v>333</v>
      </c>
      <c r="AE292" s="7">
        <v>267</v>
      </c>
      <c r="AF292" s="7">
        <v>259</v>
      </c>
      <c r="AG292" s="7">
        <v>240</v>
      </c>
      <c r="AH292" s="7">
        <v>195</v>
      </c>
      <c r="AI292" s="7">
        <v>165</v>
      </c>
      <c r="AJ292" s="7">
        <v>45</v>
      </c>
      <c r="AK292" s="7">
        <v>10</v>
      </c>
      <c r="AL292" s="7">
        <v>9</v>
      </c>
      <c r="AM292" s="7">
        <v>8</v>
      </c>
      <c r="AN292" s="7">
        <v>7</v>
      </c>
      <c r="AO292" s="7">
        <v>6</v>
      </c>
      <c r="AP292" s="7">
        <v>5</v>
      </c>
      <c r="AQ292" s="7">
        <v>1496</v>
      </c>
      <c r="AR292" s="7">
        <v>306</v>
      </c>
      <c r="AS292" s="7">
        <v>294</v>
      </c>
      <c r="AT292" s="7">
        <v>255</v>
      </c>
      <c r="AU292" s="7">
        <v>273</v>
      </c>
      <c r="AV292" s="7">
        <v>189</v>
      </c>
      <c r="AW292" s="7">
        <v>46</v>
      </c>
      <c r="AX292" s="7">
        <v>10</v>
      </c>
      <c r="AY292" s="7">
        <v>9</v>
      </c>
      <c r="AZ292" s="7">
        <v>8</v>
      </c>
      <c r="BA292" s="7">
        <v>8</v>
      </c>
      <c r="BB292" s="7">
        <v>6</v>
      </c>
      <c r="BC292" s="510">
        <v>1423</v>
      </c>
      <c r="BD292" s="510">
        <v>282</v>
      </c>
      <c r="BE292" s="510">
        <v>267</v>
      </c>
      <c r="BF292" s="510">
        <v>255</v>
      </c>
      <c r="BG292" s="510">
        <v>233</v>
      </c>
      <c r="BH292" s="510">
        <v>216</v>
      </c>
      <c r="BI292" s="510">
        <v>170</v>
      </c>
      <c r="BJ292" s="510">
        <v>45</v>
      </c>
      <c r="BK292" s="510">
        <v>9</v>
      </c>
      <c r="BL292" s="510">
        <v>9</v>
      </c>
      <c r="BM292" s="510">
        <v>8</v>
      </c>
      <c r="BN292" s="510">
        <v>7</v>
      </c>
      <c r="BO292" s="510">
        <v>7</v>
      </c>
      <c r="BP292" s="510">
        <v>5</v>
      </c>
    </row>
    <row r="293" spans="1:68">
      <c r="A293" s="247">
        <v>4210</v>
      </c>
      <c r="B293" s="248" t="s">
        <v>370</v>
      </c>
      <c r="C293" s="247" t="str">
        <f t="shared" si="6"/>
        <v>C.T.P.</v>
      </c>
      <c r="D293" s="248" t="s">
        <v>1357</v>
      </c>
      <c r="E293" s="501">
        <v>1</v>
      </c>
      <c r="F293" s="248" t="s">
        <v>52</v>
      </c>
      <c r="G293" s="248" t="s">
        <v>52</v>
      </c>
      <c r="H293" s="248" t="s">
        <v>371</v>
      </c>
      <c r="I293" s="248" t="s">
        <v>371</v>
      </c>
      <c r="J293" s="248" t="s">
        <v>3555</v>
      </c>
      <c r="K293" s="248" t="s">
        <v>3728</v>
      </c>
      <c r="L293" s="248">
        <v>26410125</v>
      </c>
      <c r="M293" s="248">
        <v>26410125</v>
      </c>
      <c r="N293" s="248" t="s">
        <v>3630</v>
      </c>
      <c r="O293" s="248" t="s">
        <v>2187</v>
      </c>
      <c r="P293" s="248">
        <v>389</v>
      </c>
      <c r="Q293" s="248">
        <v>96</v>
      </c>
      <c r="R293" s="248">
        <v>70</v>
      </c>
      <c r="S293" s="248">
        <v>85</v>
      </c>
      <c r="T293" s="248">
        <v>60</v>
      </c>
      <c r="U293" s="248">
        <v>41</v>
      </c>
      <c r="V293" s="248">
        <v>37</v>
      </c>
      <c r="W293" s="248">
        <v>17</v>
      </c>
      <c r="X293" s="248">
        <v>4</v>
      </c>
      <c r="Y293" s="248">
        <v>3</v>
      </c>
      <c r="Z293" s="248">
        <v>4</v>
      </c>
      <c r="AA293" s="248">
        <v>2</v>
      </c>
      <c r="AB293" s="248">
        <v>2</v>
      </c>
      <c r="AC293" s="248">
        <v>394</v>
      </c>
      <c r="AD293" s="7">
        <v>68</v>
      </c>
      <c r="AE293" s="7">
        <v>97</v>
      </c>
      <c r="AF293" s="7">
        <v>63</v>
      </c>
      <c r="AG293" s="7">
        <v>77</v>
      </c>
      <c r="AH293" s="7">
        <v>50</v>
      </c>
      <c r="AI293" s="7">
        <v>39</v>
      </c>
      <c r="AJ293" s="7">
        <v>17</v>
      </c>
      <c r="AK293" s="7">
        <v>3</v>
      </c>
      <c r="AL293" s="7">
        <v>4</v>
      </c>
      <c r="AM293" s="7">
        <v>3</v>
      </c>
      <c r="AN293" s="7">
        <v>3</v>
      </c>
      <c r="AO293" s="7">
        <v>2</v>
      </c>
      <c r="AP293" s="7">
        <v>2</v>
      </c>
      <c r="AQ293" s="7">
        <v>380</v>
      </c>
      <c r="AR293" s="7">
        <v>56</v>
      </c>
      <c r="AS293" s="7">
        <v>73</v>
      </c>
      <c r="AT293" s="7">
        <v>83</v>
      </c>
      <c r="AU293" s="7">
        <v>53</v>
      </c>
      <c r="AV293" s="7">
        <v>68</v>
      </c>
      <c r="AW293" s="7">
        <v>17</v>
      </c>
      <c r="AX293" s="7">
        <v>3</v>
      </c>
      <c r="AY293" s="7">
        <v>3</v>
      </c>
      <c r="AZ293" s="7">
        <v>4</v>
      </c>
      <c r="BA293" s="7">
        <v>2</v>
      </c>
      <c r="BB293" s="7">
        <v>3</v>
      </c>
      <c r="BC293" s="510">
        <v>344</v>
      </c>
      <c r="BD293" s="510">
        <v>61</v>
      </c>
      <c r="BE293" s="510">
        <v>53</v>
      </c>
      <c r="BF293" s="510">
        <v>63</v>
      </c>
      <c r="BG293" s="510">
        <v>63</v>
      </c>
      <c r="BH293" s="510">
        <v>41</v>
      </c>
      <c r="BI293" s="510">
        <v>63</v>
      </c>
      <c r="BJ293" s="510">
        <v>17</v>
      </c>
      <c r="BK293" s="510">
        <v>3</v>
      </c>
      <c r="BL293" s="510">
        <v>3</v>
      </c>
      <c r="BM293" s="510">
        <v>3</v>
      </c>
      <c r="BN293" s="510">
        <v>3</v>
      </c>
      <c r="BO293" s="510">
        <v>2</v>
      </c>
      <c r="BP293" s="510">
        <v>3</v>
      </c>
    </row>
    <row r="294" spans="1:68">
      <c r="A294" s="247">
        <v>4210</v>
      </c>
      <c r="B294" s="248" t="s">
        <v>3176</v>
      </c>
      <c r="C294" s="247" t="str">
        <f t="shared" si="6"/>
        <v/>
      </c>
      <c r="D294" s="248" t="s">
        <v>1357</v>
      </c>
      <c r="E294" s="501">
        <v>1</v>
      </c>
      <c r="F294" s="248" t="s">
        <v>52</v>
      </c>
      <c r="G294" s="248" t="s">
        <v>52</v>
      </c>
      <c r="H294" s="248" t="s">
        <v>371</v>
      </c>
      <c r="I294" s="248" t="s">
        <v>894</v>
      </c>
      <c r="J294" s="248" t="s">
        <v>3555</v>
      </c>
      <c r="K294" s="248" t="s">
        <v>3729</v>
      </c>
      <c r="L294" s="248">
        <v>26410125</v>
      </c>
      <c r="M294" s="248">
        <v>26410125</v>
      </c>
      <c r="N294" s="248" t="s">
        <v>1721</v>
      </c>
      <c r="O294" s="248" t="s">
        <v>2187</v>
      </c>
      <c r="P294" s="248">
        <v>139</v>
      </c>
      <c r="Q294" s="248">
        <v>0</v>
      </c>
      <c r="R294" s="248">
        <v>0</v>
      </c>
      <c r="S294" s="248">
        <v>0</v>
      </c>
      <c r="T294" s="248">
        <v>76</v>
      </c>
      <c r="U294" s="248">
        <v>37</v>
      </c>
      <c r="V294" s="248">
        <v>26</v>
      </c>
      <c r="W294" s="248">
        <v>11</v>
      </c>
      <c r="X294" s="248">
        <v>0</v>
      </c>
      <c r="Y294" s="248">
        <v>0</v>
      </c>
      <c r="Z294" s="248">
        <v>0</v>
      </c>
      <c r="AA294" s="248">
        <v>3</v>
      </c>
      <c r="AB294" s="248">
        <v>4</v>
      </c>
      <c r="AC294" s="248">
        <v>202</v>
      </c>
      <c r="AD294" s="7">
        <v>0</v>
      </c>
      <c r="AE294" s="7">
        <v>0</v>
      </c>
      <c r="AF294" s="7">
        <v>0</v>
      </c>
      <c r="AG294" s="7">
        <v>138</v>
      </c>
      <c r="AH294" s="7">
        <v>38</v>
      </c>
      <c r="AI294" s="7">
        <v>26</v>
      </c>
      <c r="AJ294" s="7">
        <v>11</v>
      </c>
      <c r="AK294" s="7">
        <v>0</v>
      </c>
      <c r="AL294" s="7">
        <v>0</v>
      </c>
      <c r="AM294" s="7">
        <v>0</v>
      </c>
      <c r="AN294" s="7">
        <v>5</v>
      </c>
      <c r="AO294" s="7">
        <v>3</v>
      </c>
      <c r="AP294" s="7">
        <v>3</v>
      </c>
      <c r="AQ294" s="7">
        <v>173</v>
      </c>
      <c r="AR294" s="7">
        <v>0</v>
      </c>
      <c r="AS294" s="7">
        <v>0</v>
      </c>
      <c r="AT294" s="7">
        <v>0</v>
      </c>
      <c r="AU294" s="7">
        <v>93</v>
      </c>
      <c r="AV294" s="7">
        <v>48</v>
      </c>
      <c r="AW294" s="7">
        <v>12</v>
      </c>
      <c r="AX294" s="7">
        <v>0</v>
      </c>
      <c r="AY294" s="7">
        <v>0</v>
      </c>
      <c r="AZ294" s="7">
        <v>0</v>
      </c>
      <c r="BA294" s="7">
        <v>4</v>
      </c>
      <c r="BB294" s="7">
        <v>4</v>
      </c>
      <c r="BC294" s="510">
        <v>157</v>
      </c>
      <c r="BD294" s="510">
        <v>0</v>
      </c>
      <c r="BE294" s="510">
        <v>0</v>
      </c>
      <c r="BF294" s="510">
        <v>0</v>
      </c>
      <c r="BG294" s="510">
        <v>84</v>
      </c>
      <c r="BH294" s="510">
        <v>38</v>
      </c>
      <c r="BI294" s="510">
        <v>35</v>
      </c>
      <c r="BJ294" s="510">
        <v>12</v>
      </c>
      <c r="BK294" s="510">
        <v>0</v>
      </c>
      <c r="BL294" s="510">
        <v>0</v>
      </c>
      <c r="BM294" s="510">
        <v>0</v>
      </c>
      <c r="BN294" s="510">
        <v>4</v>
      </c>
      <c r="BO294" s="510">
        <v>4</v>
      </c>
      <c r="BP294" s="510">
        <v>4</v>
      </c>
    </row>
    <row r="295" spans="1:68">
      <c r="A295" s="247">
        <v>4211</v>
      </c>
      <c r="B295" s="248" t="s">
        <v>375</v>
      </c>
      <c r="C295" s="247" t="str">
        <f t="shared" si="6"/>
        <v>C.T.P.</v>
      </c>
      <c r="D295" s="248" t="s">
        <v>1357</v>
      </c>
      <c r="E295" s="501">
        <v>2</v>
      </c>
      <c r="F295" s="248" t="s">
        <v>52</v>
      </c>
      <c r="G295" s="248" t="s">
        <v>52</v>
      </c>
      <c r="H295" s="248" t="s">
        <v>376</v>
      </c>
      <c r="I295" s="248" t="s">
        <v>376</v>
      </c>
      <c r="J295" s="248" t="s">
        <v>3555</v>
      </c>
      <c r="K295" s="248" t="s">
        <v>3728</v>
      </c>
      <c r="L295" s="248">
        <v>26420280</v>
      </c>
      <c r="M295" s="248">
        <v>26420179</v>
      </c>
      <c r="N295" s="248" t="s">
        <v>1728</v>
      </c>
      <c r="O295" s="248" t="s">
        <v>2188</v>
      </c>
      <c r="P295" s="248">
        <v>488</v>
      </c>
      <c r="Q295" s="248">
        <v>123</v>
      </c>
      <c r="R295" s="248">
        <v>112</v>
      </c>
      <c r="S295" s="248">
        <v>91</v>
      </c>
      <c r="T295" s="248">
        <v>66</v>
      </c>
      <c r="U295" s="248">
        <v>58</v>
      </c>
      <c r="V295" s="248">
        <v>38</v>
      </c>
      <c r="W295" s="248">
        <v>22</v>
      </c>
      <c r="X295" s="248">
        <v>5</v>
      </c>
      <c r="Y295" s="248">
        <v>5</v>
      </c>
      <c r="Z295" s="248">
        <v>4</v>
      </c>
      <c r="AA295" s="248">
        <v>3</v>
      </c>
      <c r="AB295" s="248">
        <v>3</v>
      </c>
      <c r="AC295" s="248">
        <v>534</v>
      </c>
      <c r="AD295" s="7">
        <v>121</v>
      </c>
      <c r="AE295" s="7">
        <v>119</v>
      </c>
      <c r="AF295" s="7">
        <v>101</v>
      </c>
      <c r="AG295" s="7">
        <v>81</v>
      </c>
      <c r="AH295" s="7">
        <v>55</v>
      </c>
      <c r="AI295" s="7">
        <v>57</v>
      </c>
      <c r="AJ295" s="7">
        <v>21</v>
      </c>
      <c r="AK295" s="7">
        <v>5</v>
      </c>
      <c r="AL295" s="7">
        <v>5</v>
      </c>
      <c r="AM295" s="7">
        <v>4</v>
      </c>
      <c r="AN295" s="7">
        <v>3</v>
      </c>
      <c r="AO295" s="7">
        <v>2</v>
      </c>
      <c r="AP295" s="7">
        <v>2</v>
      </c>
      <c r="AQ295" s="7">
        <v>582</v>
      </c>
      <c r="AR295" s="7">
        <v>122</v>
      </c>
      <c r="AS295" s="7">
        <v>144</v>
      </c>
      <c r="AT295" s="7">
        <v>115</v>
      </c>
      <c r="AU295" s="7">
        <v>92</v>
      </c>
      <c r="AV295" s="7">
        <v>63</v>
      </c>
      <c r="AW295" s="7">
        <v>22</v>
      </c>
      <c r="AX295" s="7">
        <v>5</v>
      </c>
      <c r="AY295" s="7">
        <v>5</v>
      </c>
      <c r="AZ295" s="7">
        <v>4</v>
      </c>
      <c r="BA295" s="7">
        <v>4</v>
      </c>
      <c r="BB295" s="7">
        <v>2</v>
      </c>
      <c r="BC295" s="510">
        <v>560</v>
      </c>
      <c r="BD295" s="510">
        <v>127</v>
      </c>
      <c r="BE295" s="510">
        <v>110</v>
      </c>
      <c r="BF295" s="510">
        <v>111</v>
      </c>
      <c r="BG295" s="510">
        <v>99</v>
      </c>
      <c r="BH295" s="510">
        <v>72</v>
      </c>
      <c r="BI295" s="510">
        <v>41</v>
      </c>
      <c r="BJ295" s="510">
        <v>22</v>
      </c>
      <c r="BK295" s="510">
        <v>5</v>
      </c>
      <c r="BL295" s="510">
        <v>4</v>
      </c>
      <c r="BM295" s="510">
        <v>4</v>
      </c>
      <c r="BN295" s="510">
        <v>4</v>
      </c>
      <c r="BO295" s="510">
        <v>3</v>
      </c>
      <c r="BP295" s="510">
        <v>2</v>
      </c>
    </row>
    <row r="296" spans="1:68">
      <c r="A296" s="247">
        <v>4211</v>
      </c>
      <c r="B296" s="248" t="s">
        <v>2828</v>
      </c>
      <c r="C296" s="247" t="str">
        <f t="shared" si="6"/>
        <v/>
      </c>
      <c r="D296" s="248" t="s">
        <v>1357</v>
      </c>
      <c r="E296" s="501">
        <v>2</v>
      </c>
      <c r="F296" s="248" t="s">
        <v>52</v>
      </c>
      <c r="G296" s="248" t="s">
        <v>52</v>
      </c>
      <c r="H296" s="248" t="s">
        <v>376</v>
      </c>
      <c r="I296" s="248" t="s">
        <v>376</v>
      </c>
      <c r="J296" s="248" t="s">
        <v>3555</v>
      </c>
      <c r="K296" s="248" t="s">
        <v>3729</v>
      </c>
      <c r="L296" s="248">
        <v>26420280</v>
      </c>
      <c r="M296" s="248">
        <v>26420179</v>
      </c>
      <c r="N296" s="248" t="s">
        <v>1728</v>
      </c>
      <c r="O296" s="248" t="s">
        <v>2188</v>
      </c>
      <c r="P296" s="248">
        <v>107</v>
      </c>
      <c r="Q296" s="248">
        <v>0</v>
      </c>
      <c r="R296" s="248">
        <v>0</v>
      </c>
      <c r="S296" s="248">
        <v>0</v>
      </c>
      <c r="T296" s="248">
        <v>63</v>
      </c>
      <c r="U296" s="248">
        <v>17</v>
      </c>
      <c r="V296" s="248">
        <v>27</v>
      </c>
      <c r="W296" s="248">
        <v>7</v>
      </c>
      <c r="X296" s="248">
        <v>0</v>
      </c>
      <c r="Y296" s="248">
        <v>0</v>
      </c>
      <c r="Z296" s="248">
        <v>0</v>
      </c>
      <c r="AA296" s="248">
        <v>3</v>
      </c>
      <c r="AB296" s="248">
        <v>2</v>
      </c>
      <c r="AC296" s="248">
        <v>88</v>
      </c>
      <c r="AD296" s="7">
        <v>0</v>
      </c>
      <c r="AE296" s="7">
        <v>0</v>
      </c>
      <c r="AF296" s="7">
        <v>0</v>
      </c>
      <c r="AG296" s="7">
        <v>50</v>
      </c>
      <c r="AH296" s="7">
        <v>22</v>
      </c>
      <c r="AI296" s="7">
        <v>16</v>
      </c>
      <c r="AJ296" s="7">
        <v>7</v>
      </c>
      <c r="AK296" s="7">
        <v>0</v>
      </c>
      <c r="AL296" s="7">
        <v>0</v>
      </c>
      <c r="AM296" s="7">
        <v>0</v>
      </c>
      <c r="AN296" s="7">
        <v>3</v>
      </c>
      <c r="AO296" s="7">
        <v>2</v>
      </c>
      <c r="AP296" s="7">
        <v>2</v>
      </c>
      <c r="AQ296" s="7">
        <v>104</v>
      </c>
      <c r="AR296" s="7">
        <v>0</v>
      </c>
      <c r="AS296" s="7">
        <v>0</v>
      </c>
      <c r="AT296" s="7">
        <v>0</v>
      </c>
      <c r="AU296" s="7">
        <v>57</v>
      </c>
      <c r="AV296" s="7">
        <v>31</v>
      </c>
      <c r="AW296" s="7">
        <v>7</v>
      </c>
      <c r="AX296" s="7">
        <v>0</v>
      </c>
      <c r="AY296" s="7">
        <v>0</v>
      </c>
      <c r="AZ296" s="7">
        <v>0</v>
      </c>
      <c r="BA296" s="7">
        <v>3</v>
      </c>
      <c r="BB296" s="7">
        <v>2</v>
      </c>
      <c r="BC296" s="510">
        <v>136</v>
      </c>
      <c r="BD296" s="510">
        <v>0</v>
      </c>
      <c r="BE296" s="510">
        <v>0</v>
      </c>
      <c r="BF296" s="510">
        <v>0</v>
      </c>
      <c r="BG296" s="510">
        <v>96</v>
      </c>
      <c r="BH296" s="510">
        <v>19</v>
      </c>
      <c r="BI296" s="510">
        <v>21</v>
      </c>
      <c r="BJ296" s="510">
        <v>3</v>
      </c>
      <c r="BK296" s="510">
        <v>0</v>
      </c>
      <c r="BL296" s="510">
        <v>0</v>
      </c>
      <c r="BM296" s="510">
        <v>0</v>
      </c>
      <c r="BN296" s="510">
        <v>1</v>
      </c>
      <c r="BO296" s="510">
        <v>1</v>
      </c>
      <c r="BP296" s="510">
        <v>1</v>
      </c>
    </row>
    <row r="297" spans="1:68">
      <c r="A297" s="247">
        <v>4212</v>
      </c>
      <c r="B297" s="248" t="s">
        <v>372</v>
      </c>
      <c r="C297" s="247" t="str">
        <f t="shared" si="6"/>
        <v>C.T.P.</v>
      </c>
      <c r="D297" s="248" t="s">
        <v>52</v>
      </c>
      <c r="E297" s="501">
        <v>6</v>
      </c>
      <c r="F297" s="248" t="s">
        <v>52</v>
      </c>
      <c r="G297" s="248" t="s">
        <v>52</v>
      </c>
      <c r="H297" s="248" t="s">
        <v>373</v>
      </c>
      <c r="I297" s="248" t="s">
        <v>374</v>
      </c>
      <c r="J297" s="248" t="s">
        <v>3555</v>
      </c>
      <c r="K297" s="248" t="s">
        <v>3728</v>
      </c>
      <c r="L297" s="248">
        <v>26455014</v>
      </c>
      <c r="M297" s="248">
        <v>26455804</v>
      </c>
      <c r="N297" s="248" t="s">
        <v>3205</v>
      </c>
      <c r="O297" s="248" t="s">
        <v>2189</v>
      </c>
      <c r="P297" s="248">
        <v>431</v>
      </c>
      <c r="Q297" s="248">
        <v>109</v>
      </c>
      <c r="R297" s="248">
        <v>72</v>
      </c>
      <c r="S297" s="248">
        <v>75</v>
      </c>
      <c r="T297" s="248">
        <v>83</v>
      </c>
      <c r="U297" s="248">
        <v>50</v>
      </c>
      <c r="V297" s="248">
        <v>42</v>
      </c>
      <c r="W297" s="248">
        <v>20</v>
      </c>
      <c r="X297" s="248">
        <v>5</v>
      </c>
      <c r="Y297" s="248">
        <v>3</v>
      </c>
      <c r="Z297" s="248">
        <v>4</v>
      </c>
      <c r="AA297" s="248">
        <v>4</v>
      </c>
      <c r="AB297" s="248">
        <v>2</v>
      </c>
      <c r="AC297" s="248">
        <v>464</v>
      </c>
      <c r="AD297" s="7">
        <v>102</v>
      </c>
      <c r="AE297" s="7">
        <v>101</v>
      </c>
      <c r="AF297" s="7">
        <v>70</v>
      </c>
      <c r="AG297" s="7">
        <v>74</v>
      </c>
      <c r="AH297" s="7">
        <v>70</v>
      </c>
      <c r="AI297" s="7">
        <v>47</v>
      </c>
      <c r="AJ297" s="7">
        <v>20</v>
      </c>
      <c r="AK297" s="7">
        <v>5</v>
      </c>
      <c r="AL297" s="7">
        <v>4</v>
      </c>
      <c r="AM297" s="7">
        <v>3</v>
      </c>
      <c r="AN297" s="7">
        <v>3</v>
      </c>
      <c r="AO297" s="7">
        <v>3</v>
      </c>
      <c r="AP297" s="7">
        <v>2</v>
      </c>
      <c r="AQ297" s="7">
        <v>477</v>
      </c>
      <c r="AR297" s="7">
        <v>88</v>
      </c>
      <c r="AS297" s="7">
        <v>107</v>
      </c>
      <c r="AT297" s="7">
        <v>94</v>
      </c>
      <c r="AU297" s="7">
        <v>68</v>
      </c>
      <c r="AV297" s="7">
        <v>63</v>
      </c>
      <c r="AW297" s="7">
        <v>20</v>
      </c>
      <c r="AX297" s="7">
        <v>4</v>
      </c>
      <c r="AY297" s="7">
        <v>4</v>
      </c>
      <c r="AZ297" s="7">
        <v>4</v>
      </c>
      <c r="BA297" s="7">
        <v>3</v>
      </c>
      <c r="BB297" s="7">
        <v>3</v>
      </c>
      <c r="BC297" s="510">
        <v>446</v>
      </c>
      <c r="BD297" s="510">
        <v>69</v>
      </c>
      <c r="BE297" s="510">
        <v>81</v>
      </c>
      <c r="BF297" s="510">
        <v>97</v>
      </c>
      <c r="BG297" s="510">
        <v>88</v>
      </c>
      <c r="BH297" s="510">
        <v>51</v>
      </c>
      <c r="BI297" s="510">
        <v>60</v>
      </c>
      <c r="BJ297" s="510">
        <v>18</v>
      </c>
      <c r="BK297" s="510">
        <v>3</v>
      </c>
      <c r="BL297" s="510">
        <v>3</v>
      </c>
      <c r="BM297" s="510">
        <v>4</v>
      </c>
      <c r="BN297" s="510">
        <v>4</v>
      </c>
      <c r="BO297" s="510">
        <v>2</v>
      </c>
      <c r="BP297" s="510">
        <v>2</v>
      </c>
    </row>
    <row r="298" spans="1:68">
      <c r="A298" s="247">
        <v>4213</v>
      </c>
      <c r="B298" s="248" t="s">
        <v>387</v>
      </c>
      <c r="C298" s="247" t="str">
        <f t="shared" si="6"/>
        <v>C.T.P.</v>
      </c>
      <c r="D298" s="248" t="s">
        <v>291</v>
      </c>
      <c r="E298" s="501">
        <v>7</v>
      </c>
      <c r="F298" s="248" t="s">
        <v>52</v>
      </c>
      <c r="G298" s="248" t="s">
        <v>388</v>
      </c>
      <c r="H298" s="248" t="s">
        <v>389</v>
      </c>
      <c r="I298" s="248" t="s">
        <v>390</v>
      </c>
      <c r="J298" s="248" t="s">
        <v>3555</v>
      </c>
      <c r="K298" s="248" t="s">
        <v>3728</v>
      </c>
      <c r="L298" s="248">
        <v>27866156</v>
      </c>
      <c r="M298" s="248">
        <v>27866156</v>
      </c>
      <c r="N298" s="248" t="s">
        <v>1106</v>
      </c>
      <c r="O298" s="248" t="s">
        <v>2190</v>
      </c>
      <c r="P298" s="248">
        <v>516</v>
      </c>
      <c r="Q298" s="248">
        <v>128</v>
      </c>
      <c r="R298" s="248">
        <v>98</v>
      </c>
      <c r="S298" s="248">
        <v>84</v>
      </c>
      <c r="T298" s="248">
        <v>90</v>
      </c>
      <c r="U298" s="248">
        <v>62</v>
      </c>
      <c r="V298" s="248">
        <v>54</v>
      </c>
      <c r="W298" s="248">
        <v>22</v>
      </c>
      <c r="X298" s="248">
        <v>5</v>
      </c>
      <c r="Y298" s="248">
        <v>4</v>
      </c>
      <c r="Z298" s="248">
        <v>4</v>
      </c>
      <c r="AA298" s="248">
        <v>4</v>
      </c>
      <c r="AB298" s="248">
        <v>3</v>
      </c>
      <c r="AC298" s="248">
        <v>590</v>
      </c>
      <c r="AD298" s="7">
        <v>133</v>
      </c>
      <c r="AE298" s="7">
        <v>116</v>
      </c>
      <c r="AF298" s="7">
        <v>107</v>
      </c>
      <c r="AG298" s="7">
        <v>99</v>
      </c>
      <c r="AH298" s="7">
        <v>73</v>
      </c>
      <c r="AI298" s="7">
        <v>62</v>
      </c>
      <c r="AJ298" s="7">
        <v>22</v>
      </c>
      <c r="AK298" s="7">
        <v>5</v>
      </c>
      <c r="AL298" s="7">
        <v>5</v>
      </c>
      <c r="AM298" s="7">
        <v>4</v>
      </c>
      <c r="AN298" s="7">
        <v>3</v>
      </c>
      <c r="AO298" s="7">
        <v>3</v>
      </c>
      <c r="AP298" s="7">
        <v>2</v>
      </c>
      <c r="AQ298" s="7">
        <v>596</v>
      </c>
      <c r="AR298" s="7">
        <v>145</v>
      </c>
      <c r="AS298" s="7">
        <v>113</v>
      </c>
      <c r="AT298" s="7">
        <v>99</v>
      </c>
      <c r="AU298" s="7">
        <v>97</v>
      </c>
      <c r="AV298" s="7">
        <v>77</v>
      </c>
      <c r="AW298" s="7">
        <v>22</v>
      </c>
      <c r="AX298" s="7">
        <v>5</v>
      </c>
      <c r="AY298" s="7">
        <v>4</v>
      </c>
      <c r="AZ298" s="7">
        <v>4</v>
      </c>
      <c r="BA298" s="7">
        <v>4</v>
      </c>
      <c r="BB298" s="7">
        <v>2</v>
      </c>
      <c r="BC298" s="510">
        <v>686</v>
      </c>
      <c r="BD298" s="510">
        <v>175</v>
      </c>
      <c r="BE298" s="510">
        <v>153</v>
      </c>
      <c r="BF298" s="510">
        <v>111</v>
      </c>
      <c r="BG298" s="510">
        <v>120</v>
      </c>
      <c r="BH298" s="510">
        <v>81</v>
      </c>
      <c r="BI298" s="510">
        <v>46</v>
      </c>
      <c r="BJ298" s="510">
        <v>24</v>
      </c>
      <c r="BK298" s="510">
        <v>6</v>
      </c>
      <c r="BL298" s="510">
        <v>5</v>
      </c>
      <c r="BM298" s="510">
        <v>4</v>
      </c>
      <c r="BN298" s="510">
        <v>4</v>
      </c>
      <c r="BO298" s="510">
        <v>3</v>
      </c>
      <c r="BP298" s="510">
        <v>2</v>
      </c>
    </row>
    <row r="299" spans="1:68">
      <c r="A299" s="247">
        <v>4213</v>
      </c>
      <c r="B299" s="248" t="s">
        <v>2829</v>
      </c>
      <c r="C299" s="247"/>
      <c r="D299" s="248" t="s">
        <v>291</v>
      </c>
      <c r="E299" s="501">
        <v>7</v>
      </c>
      <c r="F299" s="248" t="s">
        <v>52</v>
      </c>
      <c r="G299" s="248" t="s">
        <v>388</v>
      </c>
      <c r="H299" s="248" t="s">
        <v>389</v>
      </c>
      <c r="I299" s="248" t="s">
        <v>390</v>
      </c>
      <c r="J299" s="248" t="s">
        <v>3555</v>
      </c>
      <c r="K299" s="248" t="s">
        <v>3729</v>
      </c>
      <c r="L299" s="248">
        <v>27866156</v>
      </c>
      <c r="M299" s="248">
        <v>27866156</v>
      </c>
      <c r="N299" s="248" t="s">
        <v>1106</v>
      </c>
      <c r="O299" s="248" t="s">
        <v>2190</v>
      </c>
      <c r="P299" s="248">
        <v>301</v>
      </c>
      <c r="Q299" s="248">
        <v>0</v>
      </c>
      <c r="R299" s="248">
        <v>0</v>
      </c>
      <c r="S299" s="248">
        <v>0</v>
      </c>
      <c r="T299" s="248">
        <v>154</v>
      </c>
      <c r="U299" s="248">
        <v>87</v>
      </c>
      <c r="V299" s="248">
        <v>60</v>
      </c>
      <c r="W299" s="248">
        <v>21</v>
      </c>
      <c r="X299" s="248">
        <v>0</v>
      </c>
      <c r="Y299" s="248">
        <v>0</v>
      </c>
      <c r="Z299" s="248">
        <v>0</v>
      </c>
      <c r="AA299" s="248">
        <v>8</v>
      </c>
      <c r="AB299" s="248">
        <v>7</v>
      </c>
      <c r="AC299" s="248">
        <v>326</v>
      </c>
      <c r="AD299" s="7">
        <v>0</v>
      </c>
      <c r="AE299" s="7">
        <v>0</v>
      </c>
      <c r="AF299" s="7">
        <v>0</v>
      </c>
      <c r="AG299" s="7">
        <v>118</v>
      </c>
      <c r="AH299" s="7">
        <v>122</v>
      </c>
      <c r="AI299" s="7">
        <v>86</v>
      </c>
      <c r="AJ299" s="7">
        <v>21</v>
      </c>
      <c r="AK299" s="7">
        <v>0</v>
      </c>
      <c r="AL299" s="7">
        <v>0</v>
      </c>
      <c r="AM299" s="7">
        <v>0</v>
      </c>
      <c r="AN299" s="7">
        <v>7</v>
      </c>
      <c r="AO299" s="7">
        <v>8</v>
      </c>
      <c r="AP299" s="7">
        <v>6</v>
      </c>
      <c r="AQ299" s="7">
        <v>296</v>
      </c>
      <c r="AR299" s="7">
        <v>0</v>
      </c>
      <c r="AS299" s="7">
        <v>0</v>
      </c>
      <c r="AT299" s="7">
        <v>0</v>
      </c>
      <c r="AU299" s="7">
        <v>160</v>
      </c>
      <c r="AV299" s="7">
        <v>54</v>
      </c>
      <c r="AW299" s="7">
        <v>19</v>
      </c>
      <c r="AX299" s="7">
        <v>0</v>
      </c>
      <c r="AY299" s="7">
        <v>0</v>
      </c>
      <c r="AZ299" s="7">
        <v>0</v>
      </c>
      <c r="BA299" s="7">
        <v>8</v>
      </c>
      <c r="BB299" s="7">
        <v>4</v>
      </c>
      <c r="BC299" s="510">
        <v>314</v>
      </c>
      <c r="BD299" s="510">
        <v>0</v>
      </c>
      <c r="BE299" s="510">
        <v>0</v>
      </c>
      <c r="BF299" s="510">
        <v>0</v>
      </c>
      <c r="BG299" s="510">
        <v>162</v>
      </c>
      <c r="BH299" s="510">
        <v>108</v>
      </c>
      <c r="BI299" s="510">
        <v>44</v>
      </c>
      <c r="BJ299" s="510">
        <v>19</v>
      </c>
      <c r="BK299" s="510">
        <v>0</v>
      </c>
      <c r="BL299" s="510">
        <v>0</v>
      </c>
      <c r="BM299" s="510">
        <v>0</v>
      </c>
      <c r="BN299" s="510">
        <v>8</v>
      </c>
      <c r="BO299" s="510">
        <v>7</v>
      </c>
      <c r="BP299" s="510">
        <v>4</v>
      </c>
    </row>
    <row r="300" spans="1:68">
      <c r="A300" s="247">
        <v>4214</v>
      </c>
      <c r="B300" s="248" t="s">
        <v>1523</v>
      </c>
      <c r="C300" s="247" t="str">
        <f>+IF(MID(B300,1,4)="T.V.","Telesecundaria",IF(MID(B300,1,4)="IEGB","IEGB",IF(MID(B300,1,11)="Liceo Rural","Liceo Rural",IF(MID(B300,1,6)="C.T.P.","C.T.P.",IF(MID(B300,1,4)="Noct","Nocturno",IF(MID(B300,1,4)="Unid","Unidad Pedagógica",""))))))</f>
        <v>C.T.P.</v>
      </c>
      <c r="D300" s="248" t="s">
        <v>398</v>
      </c>
      <c r="E300" s="501">
        <v>1</v>
      </c>
      <c r="F300" s="248" t="s">
        <v>52</v>
      </c>
      <c r="G300" s="248" t="s">
        <v>399</v>
      </c>
      <c r="H300" s="248" t="s">
        <v>399</v>
      </c>
      <c r="I300" s="248" t="s">
        <v>400</v>
      </c>
      <c r="J300" s="248" t="s">
        <v>3555</v>
      </c>
      <c r="K300" s="248" t="s">
        <v>3728</v>
      </c>
      <c r="L300" s="248">
        <v>27750142</v>
      </c>
      <c r="M300" s="248">
        <v>27753132</v>
      </c>
      <c r="N300" s="248" t="s">
        <v>1735</v>
      </c>
      <c r="O300" s="248" t="s">
        <v>2191</v>
      </c>
      <c r="P300" s="248">
        <v>758</v>
      </c>
      <c r="Q300" s="248">
        <v>148</v>
      </c>
      <c r="R300" s="248">
        <v>128</v>
      </c>
      <c r="S300" s="248">
        <v>151</v>
      </c>
      <c r="T300" s="248">
        <v>132</v>
      </c>
      <c r="U300" s="248">
        <v>105</v>
      </c>
      <c r="V300" s="248">
        <v>94</v>
      </c>
      <c r="W300" s="248">
        <v>32</v>
      </c>
      <c r="X300" s="248">
        <v>6</v>
      </c>
      <c r="Y300" s="248">
        <v>6</v>
      </c>
      <c r="Z300" s="248">
        <v>6</v>
      </c>
      <c r="AA300" s="248">
        <v>6</v>
      </c>
      <c r="AB300" s="248">
        <v>4</v>
      </c>
      <c r="AC300" s="248">
        <v>775</v>
      </c>
      <c r="AD300" s="7">
        <v>134</v>
      </c>
      <c r="AE300" s="7">
        <v>151</v>
      </c>
      <c r="AF300" s="7">
        <v>137</v>
      </c>
      <c r="AG300" s="7">
        <v>145</v>
      </c>
      <c r="AH300" s="7">
        <v>112</v>
      </c>
      <c r="AI300" s="7">
        <v>96</v>
      </c>
      <c r="AJ300" s="7">
        <v>34</v>
      </c>
      <c r="AK300" s="7">
        <v>6</v>
      </c>
      <c r="AL300" s="7">
        <v>6</v>
      </c>
      <c r="AM300" s="7">
        <v>6</v>
      </c>
      <c r="AN300" s="7">
        <v>6</v>
      </c>
      <c r="AO300" s="7">
        <v>6</v>
      </c>
      <c r="AP300" s="7">
        <v>4</v>
      </c>
      <c r="AQ300" s="7">
        <v>784</v>
      </c>
      <c r="AR300" s="7">
        <v>159</v>
      </c>
      <c r="AS300" s="7">
        <v>131</v>
      </c>
      <c r="AT300" s="7">
        <v>141</v>
      </c>
      <c r="AU300" s="7">
        <v>127</v>
      </c>
      <c r="AV300" s="7">
        <v>128</v>
      </c>
      <c r="AW300" s="7">
        <v>33</v>
      </c>
      <c r="AX300" s="7">
        <v>6</v>
      </c>
      <c r="AY300" s="7">
        <v>6</v>
      </c>
      <c r="AZ300" s="7">
        <v>6</v>
      </c>
      <c r="BA300" s="7">
        <v>6</v>
      </c>
      <c r="BB300" s="7">
        <v>5</v>
      </c>
      <c r="BC300" s="510">
        <v>807</v>
      </c>
      <c r="BD300" s="510">
        <v>150</v>
      </c>
      <c r="BE300" s="510">
        <v>171</v>
      </c>
      <c r="BF300" s="510">
        <v>116</v>
      </c>
      <c r="BG300" s="510">
        <v>134</v>
      </c>
      <c r="BH300" s="510">
        <v>118</v>
      </c>
      <c r="BI300" s="510">
        <v>118</v>
      </c>
      <c r="BJ300" s="510">
        <v>36</v>
      </c>
      <c r="BK300" s="510">
        <v>7</v>
      </c>
      <c r="BL300" s="510">
        <v>8</v>
      </c>
      <c r="BM300" s="510">
        <v>5</v>
      </c>
      <c r="BN300" s="510">
        <v>6</v>
      </c>
      <c r="BO300" s="510">
        <v>5</v>
      </c>
      <c r="BP300" s="510">
        <v>5</v>
      </c>
    </row>
    <row r="301" spans="1:68">
      <c r="A301" s="247">
        <v>4214</v>
      </c>
      <c r="B301" s="248" t="s">
        <v>2830</v>
      </c>
      <c r="C301" s="247"/>
      <c r="D301" s="248" t="s">
        <v>398</v>
      </c>
      <c r="E301" s="501">
        <v>1</v>
      </c>
      <c r="F301" s="248" t="s">
        <v>52</v>
      </c>
      <c r="G301" s="248" t="s">
        <v>399</v>
      </c>
      <c r="H301" s="248" t="s">
        <v>399</v>
      </c>
      <c r="I301" s="248" t="s">
        <v>400</v>
      </c>
      <c r="J301" s="248" t="s">
        <v>3555</v>
      </c>
      <c r="K301" s="248" t="s">
        <v>3729</v>
      </c>
      <c r="L301" s="248">
        <v>27750142</v>
      </c>
      <c r="M301" s="248">
        <v>27753132</v>
      </c>
      <c r="N301" s="248" t="s">
        <v>1735</v>
      </c>
      <c r="O301" s="248" t="s">
        <v>2191</v>
      </c>
      <c r="P301" s="248">
        <v>84</v>
      </c>
      <c r="Q301" s="248">
        <v>0</v>
      </c>
      <c r="R301" s="248">
        <v>0</v>
      </c>
      <c r="S301" s="248">
        <v>0</v>
      </c>
      <c r="T301" s="248">
        <v>68</v>
      </c>
      <c r="U301" s="248">
        <v>11</v>
      </c>
      <c r="V301" s="248">
        <v>5</v>
      </c>
      <c r="W301" s="248">
        <v>6</v>
      </c>
      <c r="X301" s="248">
        <v>0</v>
      </c>
      <c r="Y301" s="248">
        <v>0</v>
      </c>
      <c r="Z301" s="248">
        <v>0</v>
      </c>
      <c r="AA301" s="248">
        <v>4</v>
      </c>
      <c r="AB301" s="248">
        <v>1</v>
      </c>
      <c r="AC301" s="248">
        <v>108</v>
      </c>
      <c r="AD301" s="7">
        <v>0</v>
      </c>
      <c r="AE301" s="7">
        <v>0</v>
      </c>
      <c r="AF301" s="7">
        <v>0</v>
      </c>
      <c r="AG301" s="7">
        <v>42</v>
      </c>
      <c r="AH301" s="7">
        <v>56</v>
      </c>
      <c r="AI301" s="7">
        <v>10</v>
      </c>
      <c r="AJ301" s="7">
        <v>7</v>
      </c>
      <c r="AK301" s="7">
        <v>0</v>
      </c>
      <c r="AL301" s="7">
        <v>0</v>
      </c>
      <c r="AM301" s="7">
        <v>0</v>
      </c>
      <c r="AN301" s="7">
        <v>2</v>
      </c>
      <c r="AO301" s="7">
        <v>4</v>
      </c>
      <c r="AP301" s="7">
        <v>1</v>
      </c>
      <c r="AQ301" s="7">
        <v>131</v>
      </c>
      <c r="AR301" s="7">
        <v>0</v>
      </c>
      <c r="AS301" s="7">
        <v>0</v>
      </c>
      <c r="AT301" s="7">
        <v>0</v>
      </c>
      <c r="AU301" s="7">
        <v>48</v>
      </c>
      <c r="AV301" s="7">
        <v>39</v>
      </c>
      <c r="AW301" s="7">
        <v>8</v>
      </c>
      <c r="AX301" s="7">
        <v>0</v>
      </c>
      <c r="AY301" s="7">
        <v>0</v>
      </c>
      <c r="AZ301" s="7">
        <v>0</v>
      </c>
      <c r="BA301" s="7">
        <v>2</v>
      </c>
      <c r="BB301" s="7">
        <v>3</v>
      </c>
      <c r="BC301" s="510">
        <v>140</v>
      </c>
      <c r="BD301" s="510">
        <v>0</v>
      </c>
      <c r="BE301" s="510">
        <v>0</v>
      </c>
      <c r="BF301" s="510">
        <v>0</v>
      </c>
      <c r="BG301" s="510">
        <v>90</v>
      </c>
      <c r="BH301" s="510">
        <v>25</v>
      </c>
      <c r="BI301" s="510">
        <v>25</v>
      </c>
      <c r="BJ301" s="510">
        <v>9</v>
      </c>
      <c r="BK301" s="510">
        <v>0</v>
      </c>
      <c r="BL301" s="510">
        <v>0</v>
      </c>
      <c r="BM301" s="510">
        <v>0</v>
      </c>
      <c r="BN301" s="510">
        <v>4</v>
      </c>
      <c r="BO301" s="510">
        <v>2</v>
      </c>
      <c r="BP301" s="510">
        <v>3</v>
      </c>
    </row>
    <row r="302" spans="1:68">
      <c r="A302" s="247">
        <v>4215</v>
      </c>
      <c r="B302" s="248" t="s">
        <v>2831</v>
      </c>
      <c r="C302" s="247" t="str">
        <f>+IF(MID(B302,1,4)="T.V.","Telesecundaria",IF(MID(B302,1,4)="IEGB","IEGB",IF(MID(B302,1,11)="Liceo Rural","Liceo Rural",IF(MID(B302,1,6)="C.T.P.","C.T.P.",IF(MID(B302,1,4)="Noct","Nocturno",IF(MID(B302,1,4)="Unid","Unidad Pedagógica",""))))))</f>
        <v>C.T.P.</v>
      </c>
      <c r="D302" s="248" t="s">
        <v>398</v>
      </c>
      <c r="E302" s="501">
        <v>5</v>
      </c>
      <c r="F302" s="248" t="s">
        <v>52</v>
      </c>
      <c r="G302" s="248" t="s">
        <v>406</v>
      </c>
      <c r="H302" s="248" t="s">
        <v>407</v>
      </c>
      <c r="I302" s="248" t="s">
        <v>407</v>
      </c>
      <c r="J302" s="248" t="s">
        <v>3555</v>
      </c>
      <c r="K302" s="248" t="s">
        <v>3728</v>
      </c>
      <c r="L302" s="248">
        <v>27733125</v>
      </c>
      <c r="M302" s="248">
        <v>27733125</v>
      </c>
      <c r="N302" s="248" t="s">
        <v>3631</v>
      </c>
      <c r="O302" s="248" t="s">
        <v>2192</v>
      </c>
      <c r="P302" s="248">
        <v>744</v>
      </c>
      <c r="Q302" s="248">
        <v>140</v>
      </c>
      <c r="R302" s="248">
        <v>143</v>
      </c>
      <c r="S302" s="248">
        <v>141</v>
      </c>
      <c r="T302" s="248">
        <v>135</v>
      </c>
      <c r="U302" s="248">
        <v>97</v>
      </c>
      <c r="V302" s="248">
        <v>88</v>
      </c>
      <c r="W302" s="248">
        <v>32</v>
      </c>
      <c r="X302" s="248">
        <v>6</v>
      </c>
      <c r="Y302" s="248">
        <v>6</v>
      </c>
      <c r="Z302" s="248">
        <v>6</v>
      </c>
      <c r="AA302" s="248">
        <v>6</v>
      </c>
      <c r="AB302" s="248">
        <v>4</v>
      </c>
      <c r="AC302" s="248">
        <v>746</v>
      </c>
      <c r="AD302" s="7">
        <v>186</v>
      </c>
      <c r="AE302" s="7">
        <v>125</v>
      </c>
      <c r="AF302" s="7">
        <v>131</v>
      </c>
      <c r="AG302" s="7">
        <v>117</v>
      </c>
      <c r="AH302" s="7">
        <v>96</v>
      </c>
      <c r="AI302" s="7">
        <v>91</v>
      </c>
      <c r="AJ302" s="7">
        <v>33</v>
      </c>
      <c r="AK302" s="7">
        <v>8</v>
      </c>
      <c r="AL302" s="7">
        <v>6</v>
      </c>
      <c r="AM302" s="7">
        <v>6</v>
      </c>
      <c r="AN302" s="7">
        <v>5</v>
      </c>
      <c r="AO302" s="7">
        <v>4</v>
      </c>
      <c r="AP302" s="7">
        <v>4</v>
      </c>
      <c r="AQ302" s="7">
        <v>652</v>
      </c>
      <c r="AR302" s="7">
        <v>124</v>
      </c>
      <c r="AS302" s="7">
        <v>161</v>
      </c>
      <c r="AT302" s="7">
        <v>110</v>
      </c>
      <c r="AU302" s="7">
        <v>104</v>
      </c>
      <c r="AV302" s="7">
        <v>88</v>
      </c>
      <c r="AW302" s="7">
        <v>28</v>
      </c>
      <c r="AX302" s="7">
        <v>5</v>
      </c>
      <c r="AY302" s="7">
        <v>7</v>
      </c>
      <c r="AZ302" s="7">
        <v>5</v>
      </c>
      <c r="BA302" s="7">
        <v>4</v>
      </c>
      <c r="BB302" s="7">
        <v>4</v>
      </c>
      <c r="BC302" s="510">
        <v>699</v>
      </c>
      <c r="BD302" s="510">
        <v>158</v>
      </c>
      <c r="BE302" s="510">
        <v>125</v>
      </c>
      <c r="BF302" s="510">
        <v>157</v>
      </c>
      <c r="BG302" s="510">
        <v>106</v>
      </c>
      <c r="BH302" s="510">
        <v>77</v>
      </c>
      <c r="BI302" s="510">
        <v>76</v>
      </c>
      <c r="BJ302" s="510">
        <v>29</v>
      </c>
      <c r="BK302" s="510">
        <v>6</v>
      </c>
      <c r="BL302" s="510">
        <v>5</v>
      </c>
      <c r="BM302" s="510">
        <v>6</v>
      </c>
      <c r="BN302" s="510">
        <v>4</v>
      </c>
      <c r="BO302" s="510">
        <v>4</v>
      </c>
      <c r="BP302" s="510">
        <v>4</v>
      </c>
    </row>
    <row r="303" spans="1:68">
      <c r="A303" s="247">
        <v>4215</v>
      </c>
      <c r="B303" s="248" t="s">
        <v>2832</v>
      </c>
      <c r="C303" s="247"/>
      <c r="D303" s="248" t="s">
        <v>398</v>
      </c>
      <c r="E303" s="501">
        <v>5</v>
      </c>
      <c r="F303" s="248" t="s">
        <v>52</v>
      </c>
      <c r="G303" s="248" t="s">
        <v>406</v>
      </c>
      <c r="H303" s="248" t="s">
        <v>407</v>
      </c>
      <c r="I303" s="248" t="s">
        <v>407</v>
      </c>
      <c r="J303" s="248" t="s">
        <v>3555</v>
      </c>
      <c r="K303" s="248" t="s">
        <v>3729</v>
      </c>
      <c r="L303" s="248">
        <v>27733125</v>
      </c>
      <c r="M303" s="248">
        <v>27733125</v>
      </c>
      <c r="N303" s="248" t="s">
        <v>3631</v>
      </c>
      <c r="O303" s="248" t="s">
        <v>2192</v>
      </c>
      <c r="P303" s="248">
        <v>156</v>
      </c>
      <c r="Q303" s="248">
        <v>0</v>
      </c>
      <c r="R303" s="248">
        <v>0</v>
      </c>
      <c r="S303" s="248">
        <v>0</v>
      </c>
      <c r="T303" s="248">
        <v>97</v>
      </c>
      <c r="U303" s="248">
        <v>33</v>
      </c>
      <c r="V303" s="248">
        <v>26</v>
      </c>
      <c r="W303" s="248">
        <v>12</v>
      </c>
      <c r="X303" s="248">
        <v>0</v>
      </c>
      <c r="Y303" s="248">
        <v>0</v>
      </c>
      <c r="Z303" s="248">
        <v>0</v>
      </c>
      <c r="AA303" s="248">
        <v>6</v>
      </c>
      <c r="AB303" s="248">
        <v>3</v>
      </c>
      <c r="AC303" s="248">
        <v>184</v>
      </c>
      <c r="AD303" s="7">
        <v>0</v>
      </c>
      <c r="AE303" s="7">
        <v>0</v>
      </c>
      <c r="AF303" s="7">
        <v>0</v>
      </c>
      <c r="AG303" s="7">
        <v>106</v>
      </c>
      <c r="AH303" s="7">
        <v>54</v>
      </c>
      <c r="AI303" s="7">
        <v>24</v>
      </c>
      <c r="AJ303" s="7">
        <v>13</v>
      </c>
      <c r="AK303" s="7">
        <v>0</v>
      </c>
      <c r="AL303" s="7">
        <v>0</v>
      </c>
      <c r="AM303" s="7">
        <v>0</v>
      </c>
      <c r="AN303" s="7">
        <v>5</v>
      </c>
      <c r="AO303" s="7">
        <v>5</v>
      </c>
      <c r="AP303" s="7">
        <v>3</v>
      </c>
      <c r="AQ303" s="7">
        <v>190</v>
      </c>
      <c r="AR303" s="7">
        <v>0</v>
      </c>
      <c r="AS303" s="7">
        <v>0</v>
      </c>
      <c r="AT303" s="7">
        <v>0</v>
      </c>
      <c r="AU303" s="7">
        <v>119</v>
      </c>
      <c r="AV303" s="7">
        <v>45</v>
      </c>
      <c r="AW303" s="7">
        <v>14</v>
      </c>
      <c r="AX303" s="7">
        <v>0</v>
      </c>
      <c r="AY303" s="7">
        <v>0</v>
      </c>
      <c r="AZ303" s="7">
        <v>0</v>
      </c>
      <c r="BA303" s="7">
        <v>6</v>
      </c>
      <c r="BB303" s="7">
        <v>4</v>
      </c>
      <c r="BC303" s="510">
        <v>258</v>
      </c>
      <c r="BD303" s="510">
        <v>0</v>
      </c>
      <c r="BE303" s="510">
        <v>0</v>
      </c>
      <c r="BF303" s="510">
        <v>0</v>
      </c>
      <c r="BG303" s="510">
        <v>186</v>
      </c>
      <c r="BH303" s="510">
        <v>47</v>
      </c>
      <c r="BI303" s="510">
        <v>25</v>
      </c>
      <c r="BJ303" s="510">
        <v>16</v>
      </c>
      <c r="BK303" s="510">
        <v>0</v>
      </c>
      <c r="BL303" s="510">
        <v>0</v>
      </c>
      <c r="BM303" s="510">
        <v>0</v>
      </c>
      <c r="BN303" s="510">
        <v>9</v>
      </c>
      <c r="BO303" s="510">
        <v>3</v>
      </c>
      <c r="BP303" s="510">
        <v>4</v>
      </c>
    </row>
    <row r="304" spans="1:68">
      <c r="A304" s="247">
        <v>4216</v>
      </c>
      <c r="B304" s="248" t="s">
        <v>408</v>
      </c>
      <c r="C304" s="247" t="str">
        <f>+IF(MID(B304,1,4)="T.V.","Telesecundaria",IF(MID(B304,1,4)="IEGB","IEGB",IF(MID(B304,1,11)="Liceo Rural","Liceo Rural",IF(MID(B304,1,6)="C.T.P.","C.T.P.",IF(MID(B304,1,4)="Noct","Nocturno",IF(MID(B304,1,4)="Unid","Unidad Pedagógica",""))))))</f>
        <v>C.T.P.</v>
      </c>
      <c r="D304" s="248" t="s">
        <v>398</v>
      </c>
      <c r="E304" s="501">
        <v>6</v>
      </c>
      <c r="F304" s="248" t="s">
        <v>52</v>
      </c>
      <c r="G304" s="248" t="s">
        <v>406</v>
      </c>
      <c r="H304" s="248" t="s">
        <v>409</v>
      </c>
      <c r="I304" s="248" t="s">
        <v>170</v>
      </c>
      <c r="J304" s="248" t="s">
        <v>3555</v>
      </c>
      <c r="K304" s="248" t="s">
        <v>3728</v>
      </c>
      <c r="L304" s="248">
        <v>27840616</v>
      </c>
      <c r="M304" s="248">
        <v>27840616</v>
      </c>
      <c r="N304" s="248" t="s">
        <v>1108</v>
      </c>
      <c r="O304" s="248" t="s">
        <v>2193</v>
      </c>
      <c r="P304" s="248">
        <v>757</v>
      </c>
      <c r="Q304" s="248">
        <v>134</v>
      </c>
      <c r="R304" s="248">
        <v>156</v>
      </c>
      <c r="S304" s="248">
        <v>154</v>
      </c>
      <c r="T304" s="248">
        <v>124</v>
      </c>
      <c r="U304" s="248">
        <v>95</v>
      </c>
      <c r="V304" s="248">
        <v>94</v>
      </c>
      <c r="W304" s="248">
        <v>32</v>
      </c>
      <c r="X304" s="248">
        <v>6</v>
      </c>
      <c r="Y304" s="248">
        <v>7</v>
      </c>
      <c r="Z304" s="248">
        <v>6</v>
      </c>
      <c r="AA304" s="248">
        <v>5</v>
      </c>
      <c r="AB304" s="248">
        <v>4</v>
      </c>
      <c r="AC304" s="248">
        <v>776</v>
      </c>
      <c r="AD304" s="7">
        <v>165</v>
      </c>
      <c r="AE304" s="7">
        <v>138</v>
      </c>
      <c r="AF304" s="7">
        <v>153</v>
      </c>
      <c r="AG304" s="7">
        <v>132</v>
      </c>
      <c r="AH304" s="7">
        <v>96</v>
      </c>
      <c r="AI304" s="7">
        <v>92</v>
      </c>
      <c r="AJ304" s="7">
        <v>31</v>
      </c>
      <c r="AK304" s="7">
        <v>6</v>
      </c>
      <c r="AL304" s="7">
        <v>6</v>
      </c>
      <c r="AM304" s="7">
        <v>6</v>
      </c>
      <c r="AN304" s="7">
        <v>5</v>
      </c>
      <c r="AO304" s="7">
        <v>4</v>
      </c>
      <c r="AP304" s="7">
        <v>4</v>
      </c>
      <c r="AQ304" s="7">
        <v>799</v>
      </c>
      <c r="AR304" s="7">
        <v>170</v>
      </c>
      <c r="AS304" s="7">
        <v>155</v>
      </c>
      <c r="AT304" s="7">
        <v>137</v>
      </c>
      <c r="AU304" s="7">
        <v>141</v>
      </c>
      <c r="AV304" s="7">
        <v>120</v>
      </c>
      <c r="AW304" s="7">
        <v>31</v>
      </c>
      <c r="AX304" s="7">
        <v>6</v>
      </c>
      <c r="AY304" s="7">
        <v>6</v>
      </c>
      <c r="AZ304" s="7">
        <v>6</v>
      </c>
      <c r="BA304" s="7">
        <v>5</v>
      </c>
      <c r="BB304" s="7">
        <v>4</v>
      </c>
      <c r="BC304" s="510">
        <v>760</v>
      </c>
      <c r="BD304" s="510">
        <v>142</v>
      </c>
      <c r="BE304" s="510">
        <v>166</v>
      </c>
      <c r="BF304" s="510">
        <v>144</v>
      </c>
      <c r="BG304" s="510">
        <v>99</v>
      </c>
      <c r="BH304" s="510">
        <v>94</v>
      </c>
      <c r="BI304" s="510">
        <v>115</v>
      </c>
      <c r="BJ304" s="510">
        <v>31</v>
      </c>
      <c r="BK304" s="510">
        <v>6</v>
      </c>
      <c r="BL304" s="510">
        <v>6</v>
      </c>
      <c r="BM304" s="510">
        <v>6</v>
      </c>
      <c r="BN304" s="510">
        <v>5</v>
      </c>
      <c r="BO304" s="510">
        <v>4</v>
      </c>
      <c r="BP304" s="510">
        <v>4</v>
      </c>
    </row>
    <row r="305" spans="1:68">
      <c r="A305" s="247">
        <v>4217</v>
      </c>
      <c r="B305" s="248" t="s">
        <v>403</v>
      </c>
      <c r="C305" s="247" t="str">
        <f>+IF(MID(B305,1,4)="T.V.","Telesecundaria",IF(MID(B305,1,4)="IEGB","IEGB",IF(MID(B305,1,11)="Liceo Rural","Liceo Rural",IF(MID(B305,1,6)="C.T.P.","C.T.P.",IF(MID(B305,1,4)="Noct","Nocturno",IF(MID(B305,1,4)="Unid","Unidad Pedagógica",""))))))</f>
        <v>C.T.P.</v>
      </c>
      <c r="D305" s="248" t="s">
        <v>398</v>
      </c>
      <c r="E305" s="501">
        <v>4</v>
      </c>
      <c r="F305" s="248" t="s">
        <v>52</v>
      </c>
      <c r="G305" s="248" t="s">
        <v>399</v>
      </c>
      <c r="H305" s="248" t="s">
        <v>404</v>
      </c>
      <c r="I305" s="248" t="s">
        <v>405</v>
      </c>
      <c r="J305" s="248" t="s">
        <v>3555</v>
      </c>
      <c r="K305" s="248" t="s">
        <v>3728</v>
      </c>
      <c r="L305" s="248">
        <v>27899047</v>
      </c>
      <c r="M305" s="248">
        <v>27899047</v>
      </c>
      <c r="N305" s="248" t="s">
        <v>3217</v>
      </c>
      <c r="O305" s="248" t="s">
        <v>2194</v>
      </c>
      <c r="P305" s="248">
        <v>880</v>
      </c>
      <c r="Q305" s="248">
        <v>234</v>
      </c>
      <c r="R305" s="248">
        <v>191</v>
      </c>
      <c r="S305" s="248">
        <v>183</v>
      </c>
      <c r="T305" s="248">
        <v>127</v>
      </c>
      <c r="U305" s="248">
        <v>79</v>
      </c>
      <c r="V305" s="248">
        <v>66</v>
      </c>
      <c r="W305" s="248">
        <v>29</v>
      </c>
      <c r="X305" s="248">
        <v>8</v>
      </c>
      <c r="Y305" s="248">
        <v>6</v>
      </c>
      <c r="Z305" s="248">
        <v>6</v>
      </c>
      <c r="AA305" s="248">
        <v>4</v>
      </c>
      <c r="AB305" s="248">
        <v>3</v>
      </c>
      <c r="AC305" s="248">
        <v>951</v>
      </c>
      <c r="AD305" s="7">
        <v>239</v>
      </c>
      <c r="AE305" s="7">
        <v>214</v>
      </c>
      <c r="AF305" s="7">
        <v>185</v>
      </c>
      <c r="AG305" s="7">
        <v>142</v>
      </c>
      <c r="AH305" s="7">
        <v>95</v>
      </c>
      <c r="AI305" s="7">
        <v>76</v>
      </c>
      <c r="AJ305" s="7">
        <v>29</v>
      </c>
      <c r="AK305" s="7">
        <v>7</v>
      </c>
      <c r="AL305" s="7">
        <v>7</v>
      </c>
      <c r="AM305" s="7">
        <v>6</v>
      </c>
      <c r="AN305" s="7">
        <v>4</v>
      </c>
      <c r="AO305" s="7">
        <v>3</v>
      </c>
      <c r="AP305" s="7">
        <v>2</v>
      </c>
      <c r="AQ305" s="7">
        <v>942</v>
      </c>
      <c r="AR305" s="7">
        <v>212</v>
      </c>
      <c r="AS305" s="7">
        <v>227</v>
      </c>
      <c r="AT305" s="7">
        <v>187</v>
      </c>
      <c r="AU305" s="7">
        <v>134</v>
      </c>
      <c r="AV305" s="7">
        <v>101</v>
      </c>
      <c r="AW305" s="7">
        <v>30</v>
      </c>
      <c r="AX305" s="7">
        <v>7</v>
      </c>
      <c r="AY305" s="7">
        <v>7</v>
      </c>
      <c r="AZ305" s="7">
        <v>6</v>
      </c>
      <c r="BA305" s="7">
        <v>4</v>
      </c>
      <c r="BB305" s="7">
        <v>3</v>
      </c>
      <c r="BC305" s="510">
        <v>953</v>
      </c>
      <c r="BD305" s="510">
        <v>236</v>
      </c>
      <c r="BE305" s="510">
        <v>208</v>
      </c>
      <c r="BF305" s="510">
        <v>178</v>
      </c>
      <c r="BG305" s="510">
        <v>138</v>
      </c>
      <c r="BH305" s="510">
        <v>102</v>
      </c>
      <c r="BI305" s="510">
        <v>91</v>
      </c>
      <c r="BJ305" s="510">
        <v>30</v>
      </c>
      <c r="BK305" s="510">
        <v>7</v>
      </c>
      <c r="BL305" s="510">
        <v>7</v>
      </c>
      <c r="BM305" s="510">
        <v>6</v>
      </c>
      <c r="BN305" s="510">
        <v>4</v>
      </c>
      <c r="BO305" s="510">
        <v>3</v>
      </c>
      <c r="BP305" s="510">
        <v>3</v>
      </c>
    </row>
    <row r="306" spans="1:68">
      <c r="A306" s="247">
        <v>4217</v>
      </c>
      <c r="B306" s="248" t="s">
        <v>1329</v>
      </c>
      <c r="C306" s="247"/>
      <c r="D306" s="248" t="s">
        <v>398</v>
      </c>
      <c r="E306" s="501">
        <v>4</v>
      </c>
      <c r="F306" s="248" t="s">
        <v>52</v>
      </c>
      <c r="G306" s="248" t="s">
        <v>399</v>
      </c>
      <c r="H306" s="248" t="s">
        <v>404</v>
      </c>
      <c r="I306" s="248" t="s">
        <v>405</v>
      </c>
      <c r="J306" s="248" t="s">
        <v>3555</v>
      </c>
      <c r="K306" s="248" t="s">
        <v>3729</v>
      </c>
      <c r="L306" s="248">
        <v>27899047</v>
      </c>
      <c r="M306" s="248">
        <v>27899047</v>
      </c>
      <c r="N306" s="248" t="s">
        <v>3218</v>
      </c>
      <c r="O306" s="248" t="s">
        <v>2194</v>
      </c>
      <c r="P306" s="248">
        <v>185</v>
      </c>
      <c r="Q306" s="248">
        <v>0</v>
      </c>
      <c r="R306" s="248">
        <v>0</v>
      </c>
      <c r="S306" s="248">
        <v>0</v>
      </c>
      <c r="T306" s="248">
        <v>87</v>
      </c>
      <c r="U306" s="248">
        <v>77</v>
      </c>
      <c r="V306" s="248">
        <v>21</v>
      </c>
      <c r="W306" s="248">
        <v>11</v>
      </c>
      <c r="X306" s="248">
        <v>0</v>
      </c>
      <c r="Y306" s="248">
        <v>0</v>
      </c>
      <c r="Z306" s="248">
        <v>0</v>
      </c>
      <c r="AA306" s="248">
        <v>4</v>
      </c>
      <c r="AB306" s="248">
        <v>5</v>
      </c>
      <c r="AC306" s="248">
        <v>264</v>
      </c>
      <c r="AD306" s="7">
        <v>0</v>
      </c>
      <c r="AE306" s="7">
        <v>0</v>
      </c>
      <c r="AF306" s="7">
        <v>0</v>
      </c>
      <c r="AG306" s="7">
        <v>120</v>
      </c>
      <c r="AH306" s="7">
        <v>72</v>
      </c>
      <c r="AI306" s="7">
        <v>72</v>
      </c>
      <c r="AJ306" s="7">
        <v>15</v>
      </c>
      <c r="AK306" s="7">
        <v>0</v>
      </c>
      <c r="AL306" s="7">
        <v>0</v>
      </c>
      <c r="AM306" s="7">
        <v>0</v>
      </c>
      <c r="AN306" s="7">
        <v>6</v>
      </c>
      <c r="AO306" s="7">
        <v>4</v>
      </c>
      <c r="AP306" s="7">
        <v>5</v>
      </c>
      <c r="AQ306" s="7">
        <v>209</v>
      </c>
      <c r="AR306" s="7">
        <v>0</v>
      </c>
      <c r="AS306" s="7">
        <v>0</v>
      </c>
      <c r="AT306" s="7">
        <v>0</v>
      </c>
      <c r="AU306" s="7">
        <v>100</v>
      </c>
      <c r="AV306" s="7">
        <v>61</v>
      </c>
      <c r="AW306" s="7">
        <v>13</v>
      </c>
      <c r="AX306" s="7">
        <v>0</v>
      </c>
      <c r="AY306" s="7">
        <v>0</v>
      </c>
      <c r="AZ306" s="7">
        <v>0</v>
      </c>
      <c r="BA306" s="7">
        <v>5</v>
      </c>
      <c r="BB306" s="7">
        <v>4</v>
      </c>
      <c r="BC306" s="510">
        <v>243</v>
      </c>
      <c r="BD306" s="510">
        <v>0</v>
      </c>
      <c r="BE306" s="510">
        <v>0</v>
      </c>
      <c r="BF306" s="510">
        <v>0</v>
      </c>
      <c r="BG306" s="510">
        <v>133</v>
      </c>
      <c r="BH306" s="510">
        <v>68</v>
      </c>
      <c r="BI306" s="510">
        <v>42</v>
      </c>
      <c r="BJ306" s="510">
        <v>14</v>
      </c>
      <c r="BK306" s="510">
        <v>0</v>
      </c>
      <c r="BL306" s="510">
        <v>0</v>
      </c>
      <c r="BM306" s="510">
        <v>0</v>
      </c>
      <c r="BN306" s="510">
        <v>6</v>
      </c>
      <c r="BO306" s="510">
        <v>5</v>
      </c>
      <c r="BP306" s="510">
        <v>3</v>
      </c>
    </row>
    <row r="307" spans="1:68">
      <c r="A307" s="247">
        <v>4218</v>
      </c>
      <c r="B307" s="248" t="s">
        <v>416</v>
      </c>
      <c r="C307" s="247" t="str">
        <f>+IF(MID(B307,1,4)="T.V.","Telesecundaria",IF(MID(B307,1,4)="IEGB","IEGB",IF(MID(B307,1,11)="Liceo Rural","Liceo Rural",IF(MID(B307,1,6)="C.T.P.","C.T.P.",IF(MID(B307,1,4)="Noct","Nocturno",IF(MID(B307,1,4)="Unid","Unidad Pedagógica",""))))))</f>
        <v>C.T.P.</v>
      </c>
      <c r="D307" s="248" t="s">
        <v>398</v>
      </c>
      <c r="E307" s="501">
        <v>10</v>
      </c>
      <c r="F307" s="248" t="s">
        <v>52</v>
      </c>
      <c r="G307" s="248" t="s">
        <v>414</v>
      </c>
      <c r="H307" s="248" t="s">
        <v>417</v>
      </c>
      <c r="I307" s="248" t="s">
        <v>417</v>
      </c>
      <c r="J307" s="248" t="s">
        <v>3555</v>
      </c>
      <c r="K307" s="248" t="s">
        <v>3728</v>
      </c>
      <c r="L307" s="248">
        <v>27321139</v>
      </c>
      <c r="M307" s="248">
        <v>27321139</v>
      </c>
      <c r="N307" s="248" t="s">
        <v>1722</v>
      </c>
      <c r="O307" s="248" t="s">
        <v>2195</v>
      </c>
      <c r="P307" s="248">
        <v>875</v>
      </c>
      <c r="Q307" s="248">
        <v>227</v>
      </c>
      <c r="R307" s="248">
        <v>192</v>
      </c>
      <c r="S307" s="248">
        <v>165</v>
      </c>
      <c r="T307" s="248">
        <v>127</v>
      </c>
      <c r="U307" s="248">
        <v>98</v>
      </c>
      <c r="V307" s="248">
        <v>66</v>
      </c>
      <c r="W307" s="248">
        <v>32</v>
      </c>
      <c r="X307" s="248">
        <v>9</v>
      </c>
      <c r="Y307" s="248">
        <v>6</v>
      </c>
      <c r="Z307" s="248">
        <v>5</v>
      </c>
      <c r="AA307" s="248">
        <v>5</v>
      </c>
      <c r="AB307" s="248">
        <v>4</v>
      </c>
      <c r="AC307" s="248">
        <v>974</v>
      </c>
      <c r="AD307" s="7">
        <v>220</v>
      </c>
      <c r="AE307" s="7">
        <v>215</v>
      </c>
      <c r="AF307" s="7">
        <v>184</v>
      </c>
      <c r="AG307" s="7">
        <v>149</v>
      </c>
      <c r="AH307" s="7">
        <v>113</v>
      </c>
      <c r="AI307" s="7">
        <v>93</v>
      </c>
      <c r="AJ307" s="7">
        <v>33</v>
      </c>
      <c r="AK307" s="7">
        <v>8</v>
      </c>
      <c r="AL307" s="7">
        <v>7</v>
      </c>
      <c r="AM307" s="7">
        <v>6</v>
      </c>
      <c r="AN307" s="7">
        <v>5</v>
      </c>
      <c r="AO307" s="7">
        <v>4</v>
      </c>
      <c r="AP307" s="7">
        <v>3</v>
      </c>
      <c r="AQ307" s="7">
        <v>1006</v>
      </c>
      <c r="AR307" s="7">
        <v>223</v>
      </c>
      <c r="AS307" s="7">
        <v>209</v>
      </c>
      <c r="AT307" s="7">
        <v>202</v>
      </c>
      <c r="AU307" s="7">
        <v>162</v>
      </c>
      <c r="AV307" s="7">
        <v>118</v>
      </c>
      <c r="AW307" s="7">
        <v>34</v>
      </c>
      <c r="AX307" s="7">
        <v>8</v>
      </c>
      <c r="AY307" s="7">
        <v>7</v>
      </c>
      <c r="AZ307" s="7">
        <v>6</v>
      </c>
      <c r="BA307" s="7">
        <v>6</v>
      </c>
      <c r="BB307" s="7">
        <v>4</v>
      </c>
      <c r="BC307" s="510">
        <v>1057</v>
      </c>
      <c r="BD307" s="510">
        <v>234</v>
      </c>
      <c r="BE307" s="510">
        <v>196</v>
      </c>
      <c r="BF307" s="510">
        <v>188</v>
      </c>
      <c r="BG307" s="510">
        <v>191</v>
      </c>
      <c r="BH307" s="510">
        <v>138</v>
      </c>
      <c r="BI307" s="510">
        <v>110</v>
      </c>
      <c r="BJ307" s="510">
        <v>33</v>
      </c>
      <c r="BK307" s="510">
        <v>7</v>
      </c>
      <c r="BL307" s="510">
        <v>6</v>
      </c>
      <c r="BM307" s="510">
        <v>6</v>
      </c>
      <c r="BN307" s="510">
        <v>6</v>
      </c>
      <c r="BO307" s="510">
        <v>4</v>
      </c>
      <c r="BP307" s="510">
        <v>4</v>
      </c>
    </row>
    <row r="308" spans="1:68">
      <c r="A308" s="247">
        <v>4218</v>
      </c>
      <c r="B308" s="248" t="s">
        <v>2833</v>
      </c>
      <c r="C308" s="247"/>
      <c r="D308" s="248" t="s">
        <v>398</v>
      </c>
      <c r="E308" s="501">
        <v>10</v>
      </c>
      <c r="F308" s="248" t="s">
        <v>52</v>
      </c>
      <c r="G308" s="248" t="s">
        <v>414</v>
      </c>
      <c r="H308" s="248" t="s">
        <v>417</v>
      </c>
      <c r="I308" s="248" t="s">
        <v>417</v>
      </c>
      <c r="J308" s="248" t="s">
        <v>3555</v>
      </c>
      <c r="K308" s="248" t="s">
        <v>3729</v>
      </c>
      <c r="L308" s="248">
        <v>27321139</v>
      </c>
      <c r="M308" s="248">
        <v>27322032</v>
      </c>
      <c r="N308" s="248" t="s">
        <v>1722</v>
      </c>
      <c r="O308" s="248" t="s">
        <v>2195</v>
      </c>
      <c r="P308" s="248">
        <v>330</v>
      </c>
      <c r="Q308" s="248">
        <v>0</v>
      </c>
      <c r="R308" s="248">
        <v>0</v>
      </c>
      <c r="S308" s="248">
        <v>0</v>
      </c>
      <c r="T308" s="248">
        <v>183</v>
      </c>
      <c r="U308" s="248">
        <v>114</v>
      </c>
      <c r="V308" s="248">
        <v>33</v>
      </c>
      <c r="W308" s="248">
        <v>20</v>
      </c>
      <c r="X308" s="248">
        <v>0</v>
      </c>
      <c r="Y308" s="248">
        <v>0</v>
      </c>
      <c r="Z308" s="248">
        <v>0</v>
      </c>
      <c r="AA308" s="248">
        <v>10</v>
      </c>
      <c r="AB308" s="248">
        <v>7</v>
      </c>
      <c r="AC308" s="248">
        <v>468</v>
      </c>
      <c r="AD308" s="7">
        <v>0</v>
      </c>
      <c r="AE308" s="7">
        <v>0</v>
      </c>
      <c r="AF308" s="7">
        <v>0</v>
      </c>
      <c r="AG308" s="7">
        <v>263</v>
      </c>
      <c r="AH308" s="7">
        <v>99</v>
      </c>
      <c r="AI308" s="7">
        <v>106</v>
      </c>
      <c r="AJ308" s="7">
        <v>24</v>
      </c>
      <c r="AK308" s="7">
        <v>0</v>
      </c>
      <c r="AL308" s="7">
        <v>0</v>
      </c>
      <c r="AM308" s="7">
        <v>0</v>
      </c>
      <c r="AN308" s="7">
        <v>11</v>
      </c>
      <c r="AO308" s="7">
        <v>5</v>
      </c>
      <c r="AP308" s="7">
        <v>8</v>
      </c>
      <c r="AQ308" s="7">
        <v>474</v>
      </c>
      <c r="AR308" s="7">
        <v>0</v>
      </c>
      <c r="AS308" s="7">
        <v>0</v>
      </c>
      <c r="AT308" s="7">
        <v>0</v>
      </c>
      <c r="AU308" s="7">
        <v>294</v>
      </c>
      <c r="AV308" s="7">
        <v>106</v>
      </c>
      <c r="AW308" s="7">
        <v>28</v>
      </c>
      <c r="AX308" s="7">
        <v>0</v>
      </c>
      <c r="AY308" s="7">
        <v>0</v>
      </c>
      <c r="AZ308" s="7">
        <v>0</v>
      </c>
      <c r="BA308" s="7">
        <v>15</v>
      </c>
      <c r="BB308" s="7">
        <v>8</v>
      </c>
      <c r="BC308" s="510">
        <v>466</v>
      </c>
      <c r="BD308" s="510">
        <v>0</v>
      </c>
      <c r="BE308" s="510">
        <v>0</v>
      </c>
      <c r="BF308" s="510">
        <v>0</v>
      </c>
      <c r="BG308" s="510">
        <v>254</v>
      </c>
      <c r="BH308" s="510">
        <v>132</v>
      </c>
      <c r="BI308" s="510">
        <v>80</v>
      </c>
      <c r="BJ308" s="510">
        <v>26</v>
      </c>
      <c r="BK308" s="510">
        <v>0</v>
      </c>
      <c r="BL308" s="510">
        <v>0</v>
      </c>
      <c r="BM308" s="510">
        <v>0</v>
      </c>
      <c r="BN308" s="510">
        <v>13</v>
      </c>
      <c r="BO308" s="510">
        <v>8</v>
      </c>
      <c r="BP308" s="510">
        <v>5</v>
      </c>
    </row>
    <row r="309" spans="1:68">
      <c r="A309" s="247">
        <v>4220</v>
      </c>
      <c r="B309" s="248" t="s">
        <v>401</v>
      </c>
      <c r="C309" s="247" t="str">
        <f>+IF(MID(B309,1,4)="T.V.","Telesecundaria",IF(MID(B309,1,4)="IEGB","IEGB",IF(MID(B309,1,11)="Liceo Rural","Liceo Rural",IF(MID(B309,1,6)="C.T.P.","C.T.P.",IF(MID(B309,1,4)="Noct","Nocturno",IF(MID(B309,1,4)="Unid","Unidad Pedagógica",""))))))</f>
        <v>C.T.P.</v>
      </c>
      <c r="D309" s="248" t="s">
        <v>398</v>
      </c>
      <c r="E309" s="501">
        <v>3</v>
      </c>
      <c r="F309" s="248" t="s">
        <v>52</v>
      </c>
      <c r="G309" s="248" t="s">
        <v>399</v>
      </c>
      <c r="H309" s="248" t="s">
        <v>402</v>
      </c>
      <c r="I309" s="248" t="s">
        <v>402</v>
      </c>
      <c r="J309" s="248" t="s">
        <v>3555</v>
      </c>
      <c r="K309" s="248" t="s">
        <v>3728</v>
      </c>
      <c r="L309" s="248">
        <v>27355201</v>
      </c>
      <c r="M309" s="248">
        <v>27355256</v>
      </c>
      <c r="N309" s="248" t="s">
        <v>3632</v>
      </c>
      <c r="O309" s="248" t="s">
        <v>2196</v>
      </c>
      <c r="P309" s="248">
        <v>585</v>
      </c>
      <c r="Q309" s="248">
        <v>137</v>
      </c>
      <c r="R309" s="248">
        <v>121</v>
      </c>
      <c r="S309" s="248">
        <v>104</v>
      </c>
      <c r="T309" s="248">
        <v>97</v>
      </c>
      <c r="U309" s="248">
        <v>57</v>
      </c>
      <c r="V309" s="248">
        <v>69</v>
      </c>
      <c r="W309" s="248">
        <v>24</v>
      </c>
      <c r="X309" s="248">
        <v>6</v>
      </c>
      <c r="Y309" s="248">
        <v>5</v>
      </c>
      <c r="Z309" s="248">
        <v>4</v>
      </c>
      <c r="AA309" s="248">
        <v>4</v>
      </c>
      <c r="AB309" s="248">
        <v>2</v>
      </c>
      <c r="AC309" s="248">
        <v>574</v>
      </c>
      <c r="AD309" s="7">
        <v>109</v>
      </c>
      <c r="AE309" s="7">
        <v>130</v>
      </c>
      <c r="AF309" s="7">
        <v>116</v>
      </c>
      <c r="AG309" s="7">
        <v>97</v>
      </c>
      <c r="AH309" s="7">
        <v>73</v>
      </c>
      <c r="AI309" s="7">
        <v>49</v>
      </c>
      <c r="AJ309" s="7">
        <v>23</v>
      </c>
      <c r="AK309" s="7">
        <v>4</v>
      </c>
      <c r="AL309" s="7">
        <v>5</v>
      </c>
      <c r="AM309" s="7">
        <v>5</v>
      </c>
      <c r="AN309" s="7">
        <v>4</v>
      </c>
      <c r="AO309" s="7">
        <v>3</v>
      </c>
      <c r="AP309" s="7">
        <v>2</v>
      </c>
      <c r="AQ309" s="7">
        <v>564</v>
      </c>
      <c r="AR309" s="7">
        <v>113</v>
      </c>
      <c r="AS309" s="7">
        <v>109</v>
      </c>
      <c r="AT309" s="7">
        <v>119</v>
      </c>
      <c r="AU309" s="7">
        <v>99</v>
      </c>
      <c r="AV309" s="7">
        <v>67</v>
      </c>
      <c r="AW309" s="7">
        <v>20</v>
      </c>
      <c r="AX309" s="7">
        <v>4</v>
      </c>
      <c r="AY309" s="7">
        <v>4</v>
      </c>
      <c r="AZ309" s="7">
        <v>4</v>
      </c>
      <c r="BA309" s="7">
        <v>4</v>
      </c>
      <c r="BB309" s="7">
        <v>2</v>
      </c>
      <c r="BC309" s="510">
        <v>566</v>
      </c>
      <c r="BD309" s="510">
        <v>124</v>
      </c>
      <c r="BE309" s="510">
        <v>110</v>
      </c>
      <c r="BF309" s="510">
        <v>109</v>
      </c>
      <c r="BG309" s="510">
        <v>96</v>
      </c>
      <c r="BH309" s="510">
        <v>74</v>
      </c>
      <c r="BI309" s="510">
        <v>53</v>
      </c>
      <c r="BJ309" s="510">
        <v>20</v>
      </c>
      <c r="BK309" s="510">
        <v>4</v>
      </c>
      <c r="BL309" s="510">
        <v>4</v>
      </c>
      <c r="BM309" s="510">
        <v>4</v>
      </c>
      <c r="BN309" s="510">
        <v>3</v>
      </c>
      <c r="BO309" s="510">
        <v>3</v>
      </c>
      <c r="BP309" s="510">
        <v>2</v>
      </c>
    </row>
    <row r="310" spans="1:68">
      <c r="A310" s="247">
        <v>4220</v>
      </c>
      <c r="B310" s="248" t="s">
        <v>1330</v>
      </c>
      <c r="C310" s="247"/>
      <c r="D310" s="248" t="s">
        <v>398</v>
      </c>
      <c r="E310" s="501">
        <v>3</v>
      </c>
      <c r="F310" s="248" t="s">
        <v>52</v>
      </c>
      <c r="G310" s="248" t="s">
        <v>399</v>
      </c>
      <c r="H310" s="248" t="s">
        <v>402</v>
      </c>
      <c r="I310" s="248" t="s">
        <v>402</v>
      </c>
      <c r="J310" s="248" t="s">
        <v>3555</v>
      </c>
      <c r="K310" s="248" t="s">
        <v>3729</v>
      </c>
      <c r="L310" s="248">
        <v>27355201</v>
      </c>
      <c r="M310" s="248">
        <v>27355201</v>
      </c>
      <c r="N310" s="248" t="s">
        <v>3632</v>
      </c>
      <c r="O310" s="248" t="s">
        <v>2197</v>
      </c>
      <c r="P310" s="248">
        <v>146</v>
      </c>
      <c r="Q310" s="248">
        <v>0</v>
      </c>
      <c r="R310" s="248">
        <v>0</v>
      </c>
      <c r="S310" s="248">
        <v>0</v>
      </c>
      <c r="T310" s="248">
        <v>84</v>
      </c>
      <c r="U310" s="248">
        <v>35</v>
      </c>
      <c r="V310" s="248">
        <v>27</v>
      </c>
      <c r="W310" s="248">
        <v>13</v>
      </c>
      <c r="X310" s="248">
        <v>0</v>
      </c>
      <c r="Y310" s="248">
        <v>0</v>
      </c>
      <c r="Z310" s="248">
        <v>0</v>
      </c>
      <c r="AA310" s="248">
        <v>3</v>
      </c>
      <c r="AB310" s="248">
        <v>6</v>
      </c>
      <c r="AC310" s="248">
        <v>140</v>
      </c>
      <c r="AD310" s="7">
        <v>0</v>
      </c>
      <c r="AE310" s="7">
        <v>0</v>
      </c>
      <c r="AF310" s="7">
        <v>0</v>
      </c>
      <c r="AG310" s="7">
        <v>48</v>
      </c>
      <c r="AH310" s="7">
        <v>64</v>
      </c>
      <c r="AI310" s="7">
        <v>28</v>
      </c>
      <c r="AJ310" s="7">
        <v>14</v>
      </c>
      <c r="AK310" s="7">
        <v>0</v>
      </c>
      <c r="AL310" s="7">
        <v>0</v>
      </c>
      <c r="AM310" s="7">
        <v>0</v>
      </c>
      <c r="AN310" s="7">
        <v>2</v>
      </c>
      <c r="AO310" s="7">
        <v>5</v>
      </c>
      <c r="AP310" s="7">
        <v>7</v>
      </c>
      <c r="AQ310" s="7">
        <v>139</v>
      </c>
      <c r="AR310" s="7">
        <v>0</v>
      </c>
      <c r="AS310" s="7">
        <v>0</v>
      </c>
      <c r="AT310" s="7">
        <v>0</v>
      </c>
      <c r="AU310" s="7">
        <v>80</v>
      </c>
      <c r="AV310" s="7">
        <v>22</v>
      </c>
      <c r="AW310" s="7">
        <v>9</v>
      </c>
      <c r="AX310" s="7">
        <v>0</v>
      </c>
      <c r="AY310" s="7">
        <v>0</v>
      </c>
      <c r="AZ310" s="7">
        <v>0</v>
      </c>
      <c r="BA310" s="7">
        <v>4</v>
      </c>
      <c r="BB310" s="7">
        <v>2</v>
      </c>
      <c r="BC310" s="510">
        <v>78</v>
      </c>
      <c r="BD310" s="510">
        <v>0</v>
      </c>
      <c r="BE310" s="510">
        <v>0</v>
      </c>
      <c r="BF310" s="510">
        <v>0</v>
      </c>
      <c r="BG310" s="510">
        <v>36</v>
      </c>
      <c r="BH310" s="510">
        <v>27</v>
      </c>
      <c r="BI310" s="510">
        <v>15</v>
      </c>
      <c r="BJ310" s="510">
        <v>7</v>
      </c>
      <c r="BK310" s="510">
        <v>0</v>
      </c>
      <c r="BL310" s="510">
        <v>0</v>
      </c>
      <c r="BM310" s="510">
        <v>0</v>
      </c>
      <c r="BN310" s="510">
        <v>2</v>
      </c>
      <c r="BO310" s="510">
        <v>3</v>
      </c>
      <c r="BP310" s="510">
        <v>2</v>
      </c>
    </row>
    <row r="311" spans="1:68">
      <c r="A311" s="247">
        <v>4221</v>
      </c>
      <c r="B311" s="248" t="s">
        <v>2834</v>
      </c>
      <c r="C311" s="247" t="str">
        <f>+IF(MID(B311,1,4)="T.V.","Telesecundaria",IF(MID(B311,1,4)="IEGB","IEGB",IF(MID(B311,1,11)="Liceo Rural","Liceo Rural",IF(MID(B311,1,6)="C.T.P.","C.T.P.",IF(MID(B311,1,4)="Noct","Nocturno",IF(MID(B311,1,4)="Unid","Unidad Pedagógica",""))))))</f>
        <v>C.T.P.</v>
      </c>
      <c r="D311" s="248" t="s">
        <v>418</v>
      </c>
      <c r="E311" s="501">
        <v>1</v>
      </c>
      <c r="F311" s="248" t="s">
        <v>418</v>
      </c>
      <c r="G311" s="248" t="s">
        <v>418</v>
      </c>
      <c r="H311" s="248" t="s">
        <v>418</v>
      </c>
      <c r="I311" s="248" t="s">
        <v>419</v>
      </c>
      <c r="J311" s="248" t="s">
        <v>3555</v>
      </c>
      <c r="K311" s="248" t="s">
        <v>3728</v>
      </c>
      <c r="L311" s="248">
        <v>27950052</v>
      </c>
      <c r="M311" s="248">
        <v>27951061</v>
      </c>
      <c r="N311" s="248" t="s">
        <v>1723</v>
      </c>
      <c r="O311" s="248" t="s">
        <v>2198</v>
      </c>
      <c r="P311" s="248">
        <v>1441</v>
      </c>
      <c r="Q311" s="248">
        <v>262</v>
      </c>
      <c r="R311" s="248">
        <v>227</v>
      </c>
      <c r="S311" s="248">
        <v>283</v>
      </c>
      <c r="T311" s="248">
        <v>259</v>
      </c>
      <c r="U311" s="248">
        <v>198</v>
      </c>
      <c r="V311" s="248">
        <v>212</v>
      </c>
      <c r="W311" s="248">
        <v>51</v>
      </c>
      <c r="X311" s="248">
        <v>8</v>
      </c>
      <c r="Y311" s="248">
        <v>8</v>
      </c>
      <c r="Z311" s="248">
        <v>9</v>
      </c>
      <c r="AA311" s="248">
        <v>10</v>
      </c>
      <c r="AB311" s="248">
        <v>8</v>
      </c>
      <c r="AC311" s="248">
        <v>1466</v>
      </c>
      <c r="AD311" s="7">
        <v>244</v>
      </c>
      <c r="AE311" s="7">
        <v>269</v>
      </c>
      <c r="AF311" s="7">
        <v>238</v>
      </c>
      <c r="AG311" s="7">
        <v>275</v>
      </c>
      <c r="AH311" s="7">
        <v>246</v>
      </c>
      <c r="AI311" s="7">
        <v>194</v>
      </c>
      <c r="AJ311" s="7">
        <v>51</v>
      </c>
      <c r="AK311" s="7">
        <v>8</v>
      </c>
      <c r="AL311" s="7">
        <v>8</v>
      </c>
      <c r="AM311" s="7">
        <v>8</v>
      </c>
      <c r="AN311" s="7">
        <v>9</v>
      </c>
      <c r="AO311" s="7">
        <v>10</v>
      </c>
      <c r="AP311" s="7">
        <v>8</v>
      </c>
      <c r="AQ311" s="7">
        <v>1468</v>
      </c>
      <c r="AR311" s="7">
        <v>255</v>
      </c>
      <c r="AS311" s="7">
        <v>256</v>
      </c>
      <c r="AT311" s="7">
        <v>279</v>
      </c>
      <c r="AU311" s="7">
        <v>259</v>
      </c>
      <c r="AV311" s="7">
        <v>209</v>
      </c>
      <c r="AW311" s="7">
        <v>50</v>
      </c>
      <c r="AX311" s="7">
        <v>8</v>
      </c>
      <c r="AY311" s="7">
        <v>8</v>
      </c>
      <c r="AZ311" s="7">
        <v>8</v>
      </c>
      <c r="BA311" s="7">
        <v>9</v>
      </c>
      <c r="BB311" s="7">
        <v>8</v>
      </c>
      <c r="BC311" s="510">
        <v>1452</v>
      </c>
      <c r="BD311" s="510">
        <v>282</v>
      </c>
      <c r="BE311" s="510">
        <v>253</v>
      </c>
      <c r="BF311" s="510">
        <v>255</v>
      </c>
      <c r="BG311" s="510">
        <v>246</v>
      </c>
      <c r="BH311" s="510">
        <v>223</v>
      </c>
      <c r="BI311" s="510">
        <v>193</v>
      </c>
      <c r="BJ311" s="510">
        <v>49</v>
      </c>
      <c r="BK311" s="510">
        <v>8</v>
      </c>
      <c r="BL311" s="510">
        <v>9</v>
      </c>
      <c r="BM311" s="510">
        <v>9</v>
      </c>
      <c r="BN311" s="510">
        <v>8</v>
      </c>
      <c r="BO311" s="510">
        <v>8</v>
      </c>
      <c r="BP311" s="510">
        <v>7</v>
      </c>
    </row>
    <row r="312" spans="1:68">
      <c r="A312" s="247">
        <v>4222</v>
      </c>
      <c r="B312" s="248" t="s">
        <v>1889</v>
      </c>
      <c r="C312" s="247" t="str">
        <f>+IF(MID(B312,1,4)="T.V.","Telesecundaria",IF(MID(B312,1,4)="IEGB","IEGB",IF(MID(B312,1,11)="Liceo Rural","Liceo Rural",IF(MID(B312,1,6)="C.T.P.","C.T.P.",IF(MID(B312,1,4)="Noct","Nocturno",IF(MID(B312,1,4)="Unid","Unidad Pedagógica",""))))))</f>
        <v>C.T.P.</v>
      </c>
      <c r="D312" s="248" t="s">
        <v>418</v>
      </c>
      <c r="E312" s="501">
        <v>9</v>
      </c>
      <c r="F312" s="248" t="s">
        <v>418</v>
      </c>
      <c r="G312" s="248" t="s">
        <v>431</v>
      </c>
      <c r="H312" s="248" t="s">
        <v>432</v>
      </c>
      <c r="I312" s="248" t="s">
        <v>432</v>
      </c>
      <c r="J312" s="248" t="s">
        <v>3555</v>
      </c>
      <c r="K312" s="248" t="s">
        <v>3728</v>
      </c>
      <c r="L312" s="248">
        <v>27186105</v>
      </c>
      <c r="M312" s="248">
        <v>27184011</v>
      </c>
      <c r="N312" s="248" t="s">
        <v>2835</v>
      </c>
      <c r="O312" s="248" t="s">
        <v>2199</v>
      </c>
      <c r="P312" s="248">
        <v>1446</v>
      </c>
      <c r="Q312" s="248">
        <v>387</v>
      </c>
      <c r="R312" s="248">
        <v>304</v>
      </c>
      <c r="S312" s="248">
        <v>287</v>
      </c>
      <c r="T312" s="248">
        <v>226</v>
      </c>
      <c r="U312" s="248">
        <v>120</v>
      </c>
      <c r="V312" s="248">
        <v>122</v>
      </c>
      <c r="W312" s="248">
        <v>52</v>
      </c>
      <c r="X312" s="248">
        <v>14</v>
      </c>
      <c r="Y312" s="248">
        <v>11</v>
      </c>
      <c r="Z312" s="248">
        <v>11</v>
      </c>
      <c r="AA312" s="248">
        <v>7</v>
      </c>
      <c r="AB312" s="248">
        <v>5</v>
      </c>
      <c r="AC312" s="248">
        <v>1574</v>
      </c>
      <c r="AD312" s="7">
        <v>368</v>
      </c>
      <c r="AE312" s="7">
        <v>344</v>
      </c>
      <c r="AF312" s="7">
        <v>298</v>
      </c>
      <c r="AG312" s="7">
        <v>258</v>
      </c>
      <c r="AH312" s="7">
        <v>192</v>
      </c>
      <c r="AI312" s="7">
        <v>114</v>
      </c>
      <c r="AJ312" s="7">
        <v>53</v>
      </c>
      <c r="AK312" s="7">
        <v>12</v>
      </c>
      <c r="AL312" s="7">
        <v>11</v>
      </c>
      <c r="AM312" s="7">
        <v>10</v>
      </c>
      <c r="AN312" s="7">
        <v>9</v>
      </c>
      <c r="AO312" s="7">
        <v>7</v>
      </c>
      <c r="AP312" s="7">
        <v>4</v>
      </c>
      <c r="AQ312" s="7">
        <v>1680</v>
      </c>
      <c r="AR312" s="7">
        <v>379</v>
      </c>
      <c r="AS312" s="7">
        <v>356</v>
      </c>
      <c r="AT312" s="7">
        <v>318</v>
      </c>
      <c r="AU312" s="7">
        <v>249</v>
      </c>
      <c r="AV312" s="7">
        <v>201</v>
      </c>
      <c r="AW312" s="7">
        <v>54</v>
      </c>
      <c r="AX312" s="7">
        <v>12</v>
      </c>
      <c r="AY312" s="7">
        <v>11</v>
      </c>
      <c r="AZ312" s="7">
        <v>10</v>
      </c>
      <c r="BA312" s="7">
        <v>8</v>
      </c>
      <c r="BB312" s="7">
        <v>7</v>
      </c>
      <c r="BC312" s="510">
        <v>1718</v>
      </c>
      <c r="BD312" s="510">
        <v>357</v>
      </c>
      <c r="BE312" s="510">
        <v>363</v>
      </c>
      <c r="BF312" s="510">
        <v>327</v>
      </c>
      <c r="BG312" s="510">
        <v>273</v>
      </c>
      <c r="BH312" s="510">
        <v>200</v>
      </c>
      <c r="BI312" s="510">
        <v>198</v>
      </c>
      <c r="BJ312" s="510">
        <v>55</v>
      </c>
      <c r="BK312" s="510">
        <v>12</v>
      </c>
      <c r="BL312" s="510">
        <v>12</v>
      </c>
      <c r="BM312" s="510">
        <v>10</v>
      </c>
      <c r="BN312" s="510">
        <v>8</v>
      </c>
      <c r="BO312" s="510">
        <v>7</v>
      </c>
      <c r="BP312" s="510">
        <v>6</v>
      </c>
    </row>
    <row r="313" spans="1:68">
      <c r="A313" s="247">
        <v>4222</v>
      </c>
      <c r="B313" s="248" t="s">
        <v>2836</v>
      </c>
      <c r="C313" s="247"/>
      <c r="D313" s="248" t="s">
        <v>418</v>
      </c>
      <c r="E313" s="501">
        <v>9</v>
      </c>
      <c r="F313" s="248" t="s">
        <v>418</v>
      </c>
      <c r="G313" s="248" t="s">
        <v>431</v>
      </c>
      <c r="H313" s="248" t="s">
        <v>432</v>
      </c>
      <c r="I313" s="248" t="s">
        <v>432</v>
      </c>
      <c r="J313" s="248" t="s">
        <v>3555</v>
      </c>
      <c r="K313" s="248" t="s">
        <v>3729</v>
      </c>
      <c r="L313" s="248">
        <v>27186105</v>
      </c>
      <c r="M313" s="248">
        <v>27184011</v>
      </c>
      <c r="N313" s="248" t="s">
        <v>2835</v>
      </c>
      <c r="O313" s="248" t="s">
        <v>2199</v>
      </c>
      <c r="P313" s="248">
        <v>285</v>
      </c>
      <c r="Q313" s="248">
        <v>0</v>
      </c>
      <c r="R313" s="248">
        <v>0</v>
      </c>
      <c r="S313" s="248">
        <v>0</v>
      </c>
      <c r="T313" s="248">
        <v>149</v>
      </c>
      <c r="U313" s="248">
        <v>68</v>
      </c>
      <c r="V313" s="248">
        <v>68</v>
      </c>
      <c r="W313" s="248">
        <v>18</v>
      </c>
      <c r="X313" s="248">
        <v>0</v>
      </c>
      <c r="Y313" s="248">
        <v>0</v>
      </c>
      <c r="Z313" s="248">
        <v>0</v>
      </c>
      <c r="AA313" s="248">
        <v>8</v>
      </c>
      <c r="AB313" s="248">
        <v>5</v>
      </c>
      <c r="AC313" s="248">
        <v>334</v>
      </c>
      <c r="AD313" s="7">
        <v>0</v>
      </c>
      <c r="AE313" s="7">
        <v>0</v>
      </c>
      <c r="AF313" s="7">
        <v>0</v>
      </c>
      <c r="AG313" s="7">
        <v>176</v>
      </c>
      <c r="AH313" s="7">
        <v>90</v>
      </c>
      <c r="AI313" s="7">
        <v>68</v>
      </c>
      <c r="AJ313" s="7">
        <v>18</v>
      </c>
      <c r="AK313" s="7">
        <v>0</v>
      </c>
      <c r="AL313" s="7">
        <v>0</v>
      </c>
      <c r="AM313" s="7">
        <v>0</v>
      </c>
      <c r="AN313" s="7">
        <v>8</v>
      </c>
      <c r="AO313" s="7">
        <v>5</v>
      </c>
      <c r="AP313" s="7">
        <v>5</v>
      </c>
      <c r="AQ313" s="7">
        <v>343</v>
      </c>
      <c r="AR313" s="7">
        <v>0</v>
      </c>
      <c r="AS313" s="7">
        <v>0</v>
      </c>
      <c r="AT313" s="7">
        <v>0</v>
      </c>
      <c r="AU313" s="7">
        <v>152</v>
      </c>
      <c r="AV313" s="7">
        <v>111</v>
      </c>
      <c r="AW313" s="7">
        <v>19</v>
      </c>
      <c r="AX313" s="7">
        <v>0</v>
      </c>
      <c r="AY313" s="7">
        <v>0</v>
      </c>
      <c r="AZ313" s="7">
        <v>0</v>
      </c>
      <c r="BA313" s="7">
        <v>6</v>
      </c>
      <c r="BB313" s="7">
        <v>8</v>
      </c>
      <c r="BC313" s="510">
        <v>300</v>
      </c>
      <c r="BD313" s="510">
        <v>0</v>
      </c>
      <c r="BE313" s="510">
        <v>0</v>
      </c>
      <c r="BF313" s="510">
        <v>0</v>
      </c>
      <c r="BG313" s="510">
        <v>130</v>
      </c>
      <c r="BH313" s="510">
        <v>89</v>
      </c>
      <c r="BI313" s="510">
        <v>81</v>
      </c>
      <c r="BJ313" s="510">
        <v>18</v>
      </c>
      <c r="BK313" s="510">
        <v>0</v>
      </c>
      <c r="BL313" s="510">
        <v>0</v>
      </c>
      <c r="BM313" s="510">
        <v>0</v>
      </c>
      <c r="BN313" s="510">
        <v>5</v>
      </c>
      <c r="BO313" s="510">
        <v>6</v>
      </c>
      <c r="BP313" s="510">
        <v>7</v>
      </c>
    </row>
    <row r="314" spans="1:68">
      <c r="A314" s="247">
        <v>4223</v>
      </c>
      <c r="B314" s="248" t="s">
        <v>428</v>
      </c>
      <c r="C314" s="247" t="str">
        <f>+IF(MID(B314,1,4)="T.V.","Telesecundaria",IF(MID(B314,1,4)="IEGB","IEGB",IF(MID(B314,1,11)="Liceo Rural","Liceo Rural",IF(MID(B314,1,6)="C.T.P.","C.T.P.",IF(MID(B314,1,4)="Noct","Nocturno",IF(MID(B314,1,4)="Unid","Unidad Pedagógica",""))))))</f>
        <v>C.T.P.</v>
      </c>
      <c r="D314" s="248" t="s">
        <v>1285</v>
      </c>
      <c r="E314" s="501">
        <v>1</v>
      </c>
      <c r="F314" s="248" t="s">
        <v>418</v>
      </c>
      <c r="G314" s="248" t="s">
        <v>429</v>
      </c>
      <c r="H314" s="248" t="s">
        <v>430</v>
      </c>
      <c r="I314" s="248" t="s">
        <v>3561</v>
      </c>
      <c r="J314" s="248" t="s">
        <v>3555</v>
      </c>
      <c r="K314" s="248" t="s">
        <v>3728</v>
      </c>
      <c r="L314" s="248">
        <v>27510060</v>
      </c>
      <c r="M314" s="248">
        <v>27510244</v>
      </c>
      <c r="N314" s="248" t="s">
        <v>1084</v>
      </c>
      <c r="O314" s="248" t="s">
        <v>2200</v>
      </c>
      <c r="P314" s="248">
        <v>1214</v>
      </c>
      <c r="Q314" s="248">
        <v>302</v>
      </c>
      <c r="R314" s="248">
        <v>249</v>
      </c>
      <c r="S314" s="248">
        <v>238</v>
      </c>
      <c r="T314" s="248">
        <v>181</v>
      </c>
      <c r="U314" s="248">
        <v>152</v>
      </c>
      <c r="V314" s="248">
        <v>92</v>
      </c>
      <c r="W314" s="248">
        <v>40</v>
      </c>
      <c r="X314" s="248">
        <v>10</v>
      </c>
      <c r="Y314" s="248">
        <v>8</v>
      </c>
      <c r="Z314" s="248">
        <v>7</v>
      </c>
      <c r="AA314" s="248">
        <v>6</v>
      </c>
      <c r="AB314" s="248">
        <v>5</v>
      </c>
      <c r="AC314" s="248">
        <v>1310</v>
      </c>
      <c r="AD314" s="7">
        <v>279</v>
      </c>
      <c r="AE314" s="7">
        <v>282</v>
      </c>
      <c r="AF314" s="7">
        <v>229</v>
      </c>
      <c r="AG314" s="7">
        <v>221</v>
      </c>
      <c r="AH314" s="7">
        <v>150</v>
      </c>
      <c r="AI314" s="7">
        <v>149</v>
      </c>
      <c r="AJ314" s="7">
        <v>41</v>
      </c>
      <c r="AK314" s="7">
        <v>9</v>
      </c>
      <c r="AL314" s="7">
        <v>8</v>
      </c>
      <c r="AM314" s="7">
        <v>7</v>
      </c>
      <c r="AN314" s="7">
        <v>6</v>
      </c>
      <c r="AO314" s="7">
        <v>6</v>
      </c>
      <c r="AP314" s="7">
        <v>5</v>
      </c>
      <c r="AQ314" s="7">
        <v>1367</v>
      </c>
      <c r="AR314" s="7">
        <v>306</v>
      </c>
      <c r="AS314" s="7">
        <v>286</v>
      </c>
      <c r="AT314" s="7">
        <v>265</v>
      </c>
      <c r="AU314" s="7">
        <v>224</v>
      </c>
      <c r="AV314" s="7">
        <v>153</v>
      </c>
      <c r="AW314" s="7">
        <v>42</v>
      </c>
      <c r="AX314" s="7">
        <v>9</v>
      </c>
      <c r="AY314" s="7">
        <v>8</v>
      </c>
      <c r="AZ314" s="7">
        <v>8</v>
      </c>
      <c r="BA314" s="7">
        <v>7</v>
      </c>
      <c r="BB314" s="7">
        <v>6</v>
      </c>
      <c r="BC314" s="510">
        <v>1412</v>
      </c>
      <c r="BD314" s="510">
        <v>324</v>
      </c>
      <c r="BE314" s="510">
        <v>294</v>
      </c>
      <c r="BF314" s="510">
        <v>258</v>
      </c>
      <c r="BG314" s="510">
        <v>229</v>
      </c>
      <c r="BH314" s="510">
        <v>165</v>
      </c>
      <c r="BI314" s="510">
        <v>142</v>
      </c>
      <c r="BJ314" s="510">
        <v>44</v>
      </c>
      <c r="BK314" s="510">
        <v>10</v>
      </c>
      <c r="BL314" s="510">
        <v>9</v>
      </c>
      <c r="BM314" s="510">
        <v>8</v>
      </c>
      <c r="BN314" s="510">
        <v>7</v>
      </c>
      <c r="BO314" s="510">
        <v>5</v>
      </c>
      <c r="BP314" s="510">
        <v>5</v>
      </c>
    </row>
    <row r="315" spans="1:68">
      <c r="A315" s="247">
        <v>4224</v>
      </c>
      <c r="B315" s="248" t="s">
        <v>2837</v>
      </c>
      <c r="C315" s="247" t="str">
        <f>+IF(MID(B315,1,4)="T.V.","Telesecundaria",IF(MID(B315,1,4)="IEGB","IEGB",IF(MID(B315,1,11)="Liceo Rural","Liceo Rural",IF(MID(B315,1,6)="C.T.P.","C.T.P.",IF(MID(B315,1,4)="Noct","Nocturno",IF(MID(B315,1,4)="Unid","Unidad Pedagógica",""))))))</f>
        <v>C.T.P.</v>
      </c>
      <c r="D315" s="248" t="s">
        <v>418</v>
      </c>
      <c r="E315" s="501">
        <v>3</v>
      </c>
      <c r="F315" s="248" t="s">
        <v>418</v>
      </c>
      <c r="G315" s="248" t="s">
        <v>418</v>
      </c>
      <c r="H315" s="248" t="s">
        <v>420</v>
      </c>
      <c r="I315" s="248" t="s">
        <v>421</v>
      </c>
      <c r="J315" s="248" t="s">
        <v>3555</v>
      </c>
      <c r="K315" s="248" t="s">
        <v>3728</v>
      </c>
      <c r="L315" s="248">
        <v>27590192</v>
      </c>
      <c r="M315" s="248"/>
      <c r="N315" s="248" t="s">
        <v>3450</v>
      </c>
      <c r="O315" s="248" t="s">
        <v>2838</v>
      </c>
      <c r="P315" s="248">
        <v>974</v>
      </c>
      <c r="Q315" s="248">
        <v>224</v>
      </c>
      <c r="R315" s="248">
        <v>225</v>
      </c>
      <c r="S315" s="248">
        <v>130</v>
      </c>
      <c r="T315" s="248">
        <v>202</v>
      </c>
      <c r="U315" s="248">
        <v>93</v>
      </c>
      <c r="V315" s="248">
        <v>100</v>
      </c>
      <c r="W315" s="248">
        <v>34</v>
      </c>
      <c r="X315" s="248">
        <v>8</v>
      </c>
      <c r="Y315" s="248">
        <v>7</v>
      </c>
      <c r="Z315" s="248">
        <v>5</v>
      </c>
      <c r="AA315" s="248">
        <v>6</v>
      </c>
      <c r="AB315" s="248">
        <v>4</v>
      </c>
      <c r="AC315" s="248">
        <v>1010</v>
      </c>
      <c r="AD315" s="7">
        <v>215</v>
      </c>
      <c r="AE315" s="7">
        <v>219</v>
      </c>
      <c r="AF315" s="7">
        <v>219</v>
      </c>
      <c r="AG315" s="7">
        <v>111</v>
      </c>
      <c r="AH315" s="7">
        <v>162</v>
      </c>
      <c r="AI315" s="7">
        <v>84</v>
      </c>
      <c r="AJ315" s="7">
        <v>33</v>
      </c>
      <c r="AK315" s="7">
        <v>7</v>
      </c>
      <c r="AL315" s="7">
        <v>7</v>
      </c>
      <c r="AM315" s="7">
        <v>7</v>
      </c>
      <c r="AN315" s="7">
        <v>4</v>
      </c>
      <c r="AO315" s="7">
        <v>5</v>
      </c>
      <c r="AP315" s="7">
        <v>3</v>
      </c>
      <c r="AQ315" s="7">
        <v>1007</v>
      </c>
      <c r="AR315" s="7">
        <v>235</v>
      </c>
      <c r="AS315" s="7">
        <v>197</v>
      </c>
      <c r="AT315" s="7">
        <v>167</v>
      </c>
      <c r="AU315" s="7">
        <v>179</v>
      </c>
      <c r="AV315" s="7">
        <v>102</v>
      </c>
      <c r="AW315" s="7">
        <v>32</v>
      </c>
      <c r="AX315" s="7">
        <v>7</v>
      </c>
      <c r="AY315" s="7">
        <v>6</v>
      </c>
      <c r="AZ315" s="7">
        <v>5</v>
      </c>
      <c r="BA315" s="7">
        <v>6</v>
      </c>
      <c r="BB315" s="7">
        <v>4</v>
      </c>
      <c r="BC315" s="510">
        <v>889</v>
      </c>
      <c r="BD315" s="510">
        <v>191</v>
      </c>
      <c r="BE315" s="510">
        <v>173</v>
      </c>
      <c r="BF315" s="510">
        <v>164</v>
      </c>
      <c r="BG315" s="510">
        <v>153</v>
      </c>
      <c r="BH315" s="510">
        <v>119</v>
      </c>
      <c r="BI315" s="510">
        <v>89</v>
      </c>
      <c r="BJ315" s="510">
        <v>31</v>
      </c>
      <c r="BK315" s="510">
        <v>7</v>
      </c>
      <c r="BL315" s="510">
        <v>6</v>
      </c>
      <c r="BM315" s="510">
        <v>6</v>
      </c>
      <c r="BN315" s="510">
        <v>5</v>
      </c>
      <c r="BO315" s="510">
        <v>4</v>
      </c>
      <c r="BP315" s="510">
        <v>3</v>
      </c>
    </row>
    <row r="316" spans="1:68">
      <c r="A316" s="247">
        <v>4225</v>
      </c>
      <c r="B316" s="248" t="s">
        <v>2639</v>
      </c>
      <c r="C316" s="247" t="str">
        <f>+IF(MID(B316,1,4)="T.V.","Telesecundaria",IF(MID(B316,1,4)="IEGB","IEGB",IF(MID(B316,1,11)="Liceo Rural","Liceo Rural",IF(MID(B316,1,6)="C.T.P.","C.T.P.",IF(MID(B316,1,4)="Noct","Nocturno",IF(MID(B316,1,4)="Unid","Unidad Pedagógica",""))))))</f>
        <v/>
      </c>
      <c r="D316" s="248" t="s">
        <v>418</v>
      </c>
      <c r="E316" s="501">
        <v>2</v>
      </c>
      <c r="F316" s="248" t="s">
        <v>418</v>
      </c>
      <c r="G316" s="248" t="s">
        <v>418</v>
      </c>
      <c r="H316" s="248" t="s">
        <v>418</v>
      </c>
      <c r="I316" s="248" t="s">
        <v>3187</v>
      </c>
      <c r="J316" s="248" t="s">
        <v>3555</v>
      </c>
      <c r="K316" s="248" t="s">
        <v>1667</v>
      </c>
      <c r="L316" s="248">
        <v>27989221</v>
      </c>
      <c r="M316" s="248"/>
      <c r="N316" s="248" t="s">
        <v>3219</v>
      </c>
      <c r="O316" s="248" t="s">
        <v>2201</v>
      </c>
      <c r="P316" s="248">
        <v>309</v>
      </c>
      <c r="Q316" s="248">
        <v>90</v>
      </c>
      <c r="R316" s="248">
        <v>55</v>
      </c>
      <c r="S316" s="248">
        <v>65</v>
      </c>
      <c r="T316" s="248">
        <v>56</v>
      </c>
      <c r="U316" s="248">
        <v>43</v>
      </c>
      <c r="V316" s="248">
        <v>0</v>
      </c>
      <c r="W316" s="248">
        <v>13</v>
      </c>
      <c r="X316" s="248">
        <v>4</v>
      </c>
      <c r="Y316" s="248">
        <v>2</v>
      </c>
      <c r="Z316" s="248">
        <v>3</v>
      </c>
      <c r="AA316" s="248">
        <v>2</v>
      </c>
      <c r="AB316" s="248">
        <v>2</v>
      </c>
      <c r="AC316" s="248">
        <v>316</v>
      </c>
      <c r="AD316" s="7">
        <v>67</v>
      </c>
      <c r="AE316" s="7">
        <v>81</v>
      </c>
      <c r="AF316" s="7">
        <v>54</v>
      </c>
      <c r="AG316" s="7">
        <v>62</v>
      </c>
      <c r="AH316" s="7">
        <v>52</v>
      </c>
      <c r="AI316" s="7">
        <v>0</v>
      </c>
      <c r="AJ316" s="7">
        <v>14</v>
      </c>
      <c r="AK316" s="7">
        <v>3</v>
      </c>
      <c r="AL316" s="7">
        <v>4</v>
      </c>
      <c r="AM316" s="7">
        <v>2</v>
      </c>
      <c r="AN316" s="7">
        <v>3</v>
      </c>
      <c r="AO316" s="7">
        <v>2</v>
      </c>
      <c r="AP316" s="7">
        <v>0</v>
      </c>
      <c r="AQ316" s="7">
        <v>297</v>
      </c>
      <c r="AR316" s="7">
        <v>77</v>
      </c>
      <c r="AS316" s="7">
        <v>61</v>
      </c>
      <c r="AT316" s="7">
        <v>70</v>
      </c>
      <c r="AU316" s="7">
        <v>42</v>
      </c>
      <c r="AV316" s="7">
        <v>47</v>
      </c>
      <c r="AW316" s="7">
        <v>13</v>
      </c>
      <c r="AX316" s="7">
        <v>3</v>
      </c>
      <c r="AY316" s="7">
        <v>3</v>
      </c>
      <c r="AZ316" s="7">
        <v>3</v>
      </c>
      <c r="BA316" s="7">
        <v>2</v>
      </c>
      <c r="BB316" s="7">
        <v>2</v>
      </c>
      <c r="BC316" s="510">
        <v>329</v>
      </c>
      <c r="BD316" s="510">
        <v>103</v>
      </c>
      <c r="BE316" s="510">
        <v>76</v>
      </c>
      <c r="BF316" s="510">
        <v>55</v>
      </c>
      <c r="BG316" s="510">
        <v>60</v>
      </c>
      <c r="BH316" s="510">
        <v>35</v>
      </c>
      <c r="BI316" s="510">
        <v>0</v>
      </c>
      <c r="BJ316" s="510">
        <v>14</v>
      </c>
      <c r="BK316" s="510">
        <v>4</v>
      </c>
      <c r="BL316" s="510">
        <v>3</v>
      </c>
      <c r="BM316" s="510">
        <v>2</v>
      </c>
      <c r="BN316" s="510">
        <v>3</v>
      </c>
      <c r="BO316" s="510">
        <v>2</v>
      </c>
      <c r="BP316" s="510">
        <v>0</v>
      </c>
    </row>
    <row r="317" spans="1:68">
      <c r="A317" s="247">
        <v>4226</v>
      </c>
      <c r="B317" s="248" t="s">
        <v>1529</v>
      </c>
      <c r="C317" s="247" t="str">
        <f>+IF(MID(B317,1,4)="T.V.","Telesecundaria",IF(MID(B317,1,4)="IEGB","IEGB",IF(MID(B317,1,11)="Liceo Rural","Liceo Rural",IF(MID(B317,1,6)="C.T.P.","C.T.P.",IF(MID(B317,1,4)="Noct","Nocturno",IF(MID(B317,1,4)="Unid","Unidad Pedagógica",""))))))</f>
        <v>C.T.P.</v>
      </c>
      <c r="D317" s="248" t="s">
        <v>418</v>
      </c>
      <c r="E317" s="501">
        <v>4</v>
      </c>
      <c r="F317" s="248" t="s">
        <v>418</v>
      </c>
      <c r="G317" s="248" t="s">
        <v>427</v>
      </c>
      <c r="H317" s="248" t="s">
        <v>427</v>
      </c>
      <c r="I317" s="248" t="s">
        <v>811</v>
      </c>
      <c r="J317" s="248" t="s">
        <v>3555</v>
      </c>
      <c r="K317" s="248" t="s">
        <v>3728</v>
      </c>
      <c r="L317" s="248">
        <v>27688093</v>
      </c>
      <c r="M317" s="248">
        <v>27686070</v>
      </c>
      <c r="N317" s="248" t="s">
        <v>1724</v>
      </c>
      <c r="O317" s="248" t="s">
        <v>2202</v>
      </c>
      <c r="P317" s="248">
        <v>1409</v>
      </c>
      <c r="Q317" s="248">
        <v>386</v>
      </c>
      <c r="R317" s="248">
        <v>295</v>
      </c>
      <c r="S317" s="248">
        <v>223</v>
      </c>
      <c r="T317" s="248">
        <v>231</v>
      </c>
      <c r="U317" s="248">
        <v>127</v>
      </c>
      <c r="V317" s="248">
        <v>147</v>
      </c>
      <c r="W317" s="248">
        <v>46</v>
      </c>
      <c r="X317" s="248">
        <v>12</v>
      </c>
      <c r="Y317" s="248">
        <v>9</v>
      </c>
      <c r="Z317" s="248">
        <v>8</v>
      </c>
      <c r="AA317" s="248">
        <v>8</v>
      </c>
      <c r="AB317" s="248">
        <v>4</v>
      </c>
      <c r="AC317" s="248">
        <v>1466</v>
      </c>
      <c r="AD317" s="7">
        <v>263</v>
      </c>
      <c r="AE317" s="7">
        <v>344</v>
      </c>
      <c r="AF317" s="7">
        <v>282</v>
      </c>
      <c r="AG317" s="7">
        <v>237</v>
      </c>
      <c r="AH317" s="7">
        <v>213</v>
      </c>
      <c r="AI317" s="7">
        <v>127</v>
      </c>
      <c r="AJ317" s="7">
        <v>46</v>
      </c>
      <c r="AK317" s="7">
        <v>8</v>
      </c>
      <c r="AL317" s="7">
        <v>10</v>
      </c>
      <c r="AM317" s="7">
        <v>8</v>
      </c>
      <c r="AN317" s="7">
        <v>8</v>
      </c>
      <c r="AO317" s="7">
        <v>8</v>
      </c>
      <c r="AP317" s="7">
        <v>4</v>
      </c>
      <c r="AQ317" s="7">
        <v>1545</v>
      </c>
      <c r="AR317" s="7">
        <v>321</v>
      </c>
      <c r="AS317" s="7">
        <v>258</v>
      </c>
      <c r="AT317" s="7">
        <v>319</v>
      </c>
      <c r="AU317" s="7">
        <v>269</v>
      </c>
      <c r="AV317" s="7">
        <v>195</v>
      </c>
      <c r="AW317" s="7">
        <v>49</v>
      </c>
      <c r="AX317" s="7">
        <v>10</v>
      </c>
      <c r="AY317" s="7">
        <v>7</v>
      </c>
      <c r="AZ317" s="7">
        <v>9</v>
      </c>
      <c r="BA317" s="7">
        <v>8</v>
      </c>
      <c r="BB317" s="7">
        <v>8</v>
      </c>
      <c r="BC317" s="510">
        <v>1471</v>
      </c>
      <c r="BD317" s="510">
        <v>318</v>
      </c>
      <c r="BE317" s="510">
        <v>291</v>
      </c>
      <c r="BF317" s="510">
        <v>233</v>
      </c>
      <c r="BG317" s="510">
        <v>261</v>
      </c>
      <c r="BH317" s="510">
        <v>203</v>
      </c>
      <c r="BI317" s="510">
        <v>165</v>
      </c>
      <c r="BJ317" s="510">
        <v>49</v>
      </c>
      <c r="BK317" s="510">
        <v>11</v>
      </c>
      <c r="BL317" s="510">
        <v>9</v>
      </c>
      <c r="BM317" s="510">
        <v>8</v>
      </c>
      <c r="BN317" s="510">
        <v>8</v>
      </c>
      <c r="BO317" s="510">
        <v>7</v>
      </c>
      <c r="BP317" s="510">
        <v>6</v>
      </c>
    </row>
    <row r="318" spans="1:68">
      <c r="A318" s="247">
        <v>4226</v>
      </c>
      <c r="B318" s="248" t="s">
        <v>2839</v>
      </c>
      <c r="C318" s="247"/>
      <c r="D318" s="248" t="s">
        <v>418</v>
      </c>
      <c r="E318" s="501">
        <v>4</v>
      </c>
      <c r="F318" s="248" t="s">
        <v>418</v>
      </c>
      <c r="G318" s="248" t="s">
        <v>427</v>
      </c>
      <c r="H318" s="248" t="s">
        <v>427</v>
      </c>
      <c r="I318" s="248" t="s">
        <v>811</v>
      </c>
      <c r="J318" s="248" t="s">
        <v>3555</v>
      </c>
      <c r="K318" s="248" t="s">
        <v>3729</v>
      </c>
      <c r="L318" s="248">
        <v>27688093</v>
      </c>
      <c r="M318" s="248">
        <v>27686070</v>
      </c>
      <c r="N318" s="248" t="s">
        <v>1724</v>
      </c>
      <c r="O318" s="248" t="s">
        <v>2203</v>
      </c>
      <c r="P318" s="248">
        <v>342</v>
      </c>
      <c r="Q318" s="248">
        <v>0</v>
      </c>
      <c r="R318" s="248">
        <v>0</v>
      </c>
      <c r="S318" s="248">
        <v>0</v>
      </c>
      <c r="T318" s="248">
        <v>178</v>
      </c>
      <c r="U318" s="248">
        <v>93</v>
      </c>
      <c r="V318" s="248">
        <v>71</v>
      </c>
      <c r="W318" s="248">
        <v>20</v>
      </c>
      <c r="X318" s="248">
        <v>0</v>
      </c>
      <c r="Y318" s="248">
        <v>0</v>
      </c>
      <c r="Z318" s="248">
        <v>0</v>
      </c>
      <c r="AA318" s="248">
        <v>9</v>
      </c>
      <c r="AB318" s="248">
        <v>6</v>
      </c>
      <c r="AC318" s="248">
        <v>326</v>
      </c>
      <c r="AD318" s="7">
        <v>0</v>
      </c>
      <c r="AE318" s="7">
        <v>0</v>
      </c>
      <c r="AF318" s="7">
        <v>0</v>
      </c>
      <c r="AG318" s="7">
        <v>142</v>
      </c>
      <c r="AH318" s="7">
        <v>109</v>
      </c>
      <c r="AI318" s="7">
        <v>75</v>
      </c>
      <c r="AJ318" s="7">
        <v>21</v>
      </c>
      <c r="AK318" s="7">
        <v>0</v>
      </c>
      <c r="AL318" s="7">
        <v>0</v>
      </c>
      <c r="AM318" s="7">
        <v>0</v>
      </c>
      <c r="AN318" s="7">
        <v>7</v>
      </c>
      <c r="AO318" s="7">
        <v>8</v>
      </c>
      <c r="AP318" s="7">
        <v>6</v>
      </c>
      <c r="AQ318" s="7">
        <v>290</v>
      </c>
      <c r="AR318" s="7">
        <v>0</v>
      </c>
      <c r="AS318" s="7">
        <v>0</v>
      </c>
      <c r="AT318" s="7">
        <v>0</v>
      </c>
      <c r="AU318" s="7">
        <v>124</v>
      </c>
      <c r="AV318" s="7">
        <v>79</v>
      </c>
      <c r="AW318" s="7">
        <v>19</v>
      </c>
      <c r="AX318" s="7">
        <v>0</v>
      </c>
      <c r="AY318" s="7">
        <v>0</v>
      </c>
      <c r="AZ318" s="7">
        <v>0</v>
      </c>
      <c r="BA318" s="7">
        <v>6</v>
      </c>
      <c r="BB318" s="7">
        <v>6</v>
      </c>
      <c r="BC318" s="510">
        <v>331</v>
      </c>
      <c r="BD318" s="510">
        <v>0</v>
      </c>
      <c r="BE318" s="510">
        <v>0</v>
      </c>
      <c r="BF318" s="510">
        <v>0</v>
      </c>
      <c r="BG318" s="510">
        <v>215</v>
      </c>
      <c r="BH318" s="510">
        <v>59</v>
      </c>
      <c r="BI318" s="510">
        <v>57</v>
      </c>
      <c r="BJ318" s="510">
        <v>18</v>
      </c>
      <c r="BK318" s="510">
        <v>0</v>
      </c>
      <c r="BL318" s="510">
        <v>0</v>
      </c>
      <c r="BM318" s="510">
        <v>0</v>
      </c>
      <c r="BN318" s="510">
        <v>10</v>
      </c>
      <c r="BO318" s="510">
        <v>4</v>
      </c>
      <c r="BP318" s="510">
        <v>4</v>
      </c>
    </row>
    <row r="319" spans="1:68">
      <c r="A319" s="247">
        <v>4227</v>
      </c>
      <c r="B319" s="248" t="s">
        <v>424</v>
      </c>
      <c r="C319" s="247" t="str">
        <f>+IF(MID(B319,1,4)="T.V.","Telesecundaria",IF(MID(B319,1,4)="IEGB","IEGB",IF(MID(B319,1,11)="Liceo Rural","Liceo Rural",IF(MID(B319,1,6)="C.T.P.","C.T.P.",IF(MID(B319,1,4)="Noct","Nocturno",IF(MID(B319,1,4)="Unid","Unidad Pedagógica",""))))))</f>
        <v>C.T.P.</v>
      </c>
      <c r="D319" s="248" t="s">
        <v>425</v>
      </c>
      <c r="E319" s="501">
        <v>1</v>
      </c>
      <c r="F319" s="248" t="s">
        <v>418</v>
      </c>
      <c r="G319" s="248" t="s">
        <v>426</v>
      </c>
      <c r="H319" s="248" t="s">
        <v>425</v>
      </c>
      <c r="I319" s="248" t="s">
        <v>491</v>
      </c>
      <c r="J319" s="248" t="s">
        <v>3555</v>
      </c>
      <c r="K319" s="248" t="s">
        <v>3728</v>
      </c>
      <c r="L319" s="248">
        <v>27100816</v>
      </c>
      <c r="M319" s="248">
        <v>27103963</v>
      </c>
      <c r="N319" s="248" t="s">
        <v>3633</v>
      </c>
      <c r="O319" s="248" t="s">
        <v>2204</v>
      </c>
      <c r="P319" s="248">
        <v>2064</v>
      </c>
      <c r="Q319" s="248">
        <v>472</v>
      </c>
      <c r="R319" s="248">
        <v>357</v>
      </c>
      <c r="S319" s="248">
        <v>347</v>
      </c>
      <c r="T319" s="248">
        <v>373</v>
      </c>
      <c r="U319" s="248">
        <v>289</v>
      </c>
      <c r="V319" s="248">
        <v>226</v>
      </c>
      <c r="W319" s="248">
        <v>65</v>
      </c>
      <c r="X319" s="248">
        <v>14</v>
      </c>
      <c r="Y319" s="248">
        <v>12</v>
      </c>
      <c r="Z319" s="248">
        <v>11</v>
      </c>
      <c r="AA319" s="248">
        <v>11</v>
      </c>
      <c r="AB319" s="248">
        <v>10</v>
      </c>
      <c r="AC319" s="248">
        <v>2114</v>
      </c>
      <c r="AD319" s="7">
        <v>377</v>
      </c>
      <c r="AE319" s="7">
        <v>430</v>
      </c>
      <c r="AF319" s="7">
        <v>364</v>
      </c>
      <c r="AG319" s="7">
        <v>341</v>
      </c>
      <c r="AH319" s="7">
        <v>316</v>
      </c>
      <c r="AI319" s="7">
        <v>286</v>
      </c>
      <c r="AJ319" s="7">
        <v>64</v>
      </c>
      <c r="AK319" s="7">
        <v>14</v>
      </c>
      <c r="AL319" s="7">
        <v>12</v>
      </c>
      <c r="AM319" s="7">
        <v>11</v>
      </c>
      <c r="AN319" s="7">
        <v>9</v>
      </c>
      <c r="AO319" s="7">
        <v>10</v>
      </c>
      <c r="AP319" s="7">
        <v>8</v>
      </c>
      <c r="AQ319" s="7">
        <v>2067</v>
      </c>
      <c r="AR319" s="7">
        <v>396</v>
      </c>
      <c r="AS319" s="7">
        <v>370</v>
      </c>
      <c r="AT319" s="7">
        <v>415</v>
      </c>
      <c r="AU319" s="7">
        <v>325</v>
      </c>
      <c r="AV319" s="7">
        <v>273</v>
      </c>
      <c r="AW319" s="7">
        <v>62</v>
      </c>
      <c r="AX319" s="7">
        <v>12</v>
      </c>
      <c r="AY319" s="7">
        <v>11</v>
      </c>
      <c r="AZ319" s="7">
        <v>12</v>
      </c>
      <c r="BA319" s="7">
        <v>9</v>
      </c>
      <c r="BB319" s="7">
        <v>9</v>
      </c>
      <c r="BC319" s="510">
        <v>2053</v>
      </c>
      <c r="BD319" s="510">
        <v>459</v>
      </c>
      <c r="BE319" s="510">
        <v>380</v>
      </c>
      <c r="BF319" s="510">
        <v>341</v>
      </c>
      <c r="BG319" s="510">
        <v>391</v>
      </c>
      <c r="BH319" s="510">
        <v>249</v>
      </c>
      <c r="BI319" s="510">
        <v>233</v>
      </c>
      <c r="BJ319" s="510">
        <v>65</v>
      </c>
      <c r="BK319" s="510">
        <v>14</v>
      </c>
      <c r="BL319" s="510">
        <v>12</v>
      </c>
      <c r="BM319" s="510">
        <v>11</v>
      </c>
      <c r="BN319" s="510">
        <v>11</v>
      </c>
      <c r="BO319" s="510">
        <v>9</v>
      </c>
      <c r="BP319" s="510">
        <v>8</v>
      </c>
    </row>
    <row r="320" spans="1:68">
      <c r="A320" s="247">
        <v>4227</v>
      </c>
      <c r="B320" s="248" t="s">
        <v>2840</v>
      </c>
      <c r="C320" s="247" t="str">
        <f>+IF(MID(B320,1,4)="T.V.","Telesecundaria",IF(MID(B320,1,4)="IEGB","IEGB",IF(MID(B320,1,11)="Liceo Rural","Liceo Rural",IF(MID(B320,1,6)="C.T.P.","C.T.P.",IF(MID(B320,1,4)="Noct","Nocturno",IF(MID(B320,1,4)="Unid","Unidad Pedagógica",""))))))</f>
        <v/>
      </c>
      <c r="D320" s="248" t="s">
        <v>425</v>
      </c>
      <c r="E320" s="501">
        <v>1</v>
      </c>
      <c r="F320" s="248" t="s">
        <v>418</v>
      </c>
      <c r="G320" s="248" t="s">
        <v>426</v>
      </c>
      <c r="H320" s="248" t="s">
        <v>425</v>
      </c>
      <c r="I320" s="248" t="s">
        <v>425</v>
      </c>
      <c r="J320" s="248" t="s">
        <v>3555</v>
      </c>
      <c r="K320" s="248" t="s">
        <v>3729</v>
      </c>
      <c r="L320" s="248">
        <v>27107878</v>
      </c>
      <c r="M320" s="248">
        <v>27103963</v>
      </c>
      <c r="N320" s="248" t="s">
        <v>3633</v>
      </c>
      <c r="O320" s="248" t="s">
        <v>2204</v>
      </c>
      <c r="P320" s="248">
        <v>293</v>
      </c>
      <c r="Q320" s="248">
        <v>0</v>
      </c>
      <c r="R320" s="248">
        <v>0</v>
      </c>
      <c r="S320" s="248">
        <v>0</v>
      </c>
      <c r="T320" s="248">
        <v>171</v>
      </c>
      <c r="U320" s="248">
        <v>84</v>
      </c>
      <c r="V320" s="248">
        <v>38</v>
      </c>
      <c r="W320" s="248">
        <v>17</v>
      </c>
      <c r="X320" s="248">
        <v>0</v>
      </c>
      <c r="Y320" s="248">
        <v>0</v>
      </c>
      <c r="Z320" s="248">
        <v>0</v>
      </c>
      <c r="AA320" s="248">
        <v>8</v>
      </c>
      <c r="AB320" s="248">
        <v>6</v>
      </c>
      <c r="AC320" s="248">
        <v>218</v>
      </c>
      <c r="AD320" s="7">
        <v>0</v>
      </c>
      <c r="AE320" s="7">
        <v>0</v>
      </c>
      <c r="AF320" s="7">
        <v>0</v>
      </c>
      <c r="AG320" s="7">
        <v>84</v>
      </c>
      <c r="AH320" s="7">
        <v>80</v>
      </c>
      <c r="AI320" s="7">
        <v>54</v>
      </c>
      <c r="AJ320" s="7">
        <v>14</v>
      </c>
      <c r="AK320" s="7">
        <v>0</v>
      </c>
      <c r="AL320" s="7">
        <v>0</v>
      </c>
      <c r="AM320" s="7">
        <v>0</v>
      </c>
      <c r="AN320" s="7">
        <v>4</v>
      </c>
      <c r="AO320" s="7">
        <v>5</v>
      </c>
      <c r="AP320" s="7">
        <v>5</v>
      </c>
      <c r="AQ320" s="7">
        <v>163</v>
      </c>
      <c r="AR320" s="7">
        <v>0</v>
      </c>
      <c r="AS320" s="7">
        <v>0</v>
      </c>
      <c r="AT320" s="7">
        <v>0</v>
      </c>
      <c r="AU320" s="7">
        <v>66</v>
      </c>
      <c r="AV320" s="7">
        <v>46</v>
      </c>
      <c r="AW320" s="7">
        <v>12</v>
      </c>
      <c r="AX320" s="7">
        <v>0</v>
      </c>
      <c r="AY320" s="7">
        <v>0</v>
      </c>
      <c r="AZ320" s="7">
        <v>0</v>
      </c>
      <c r="BA320" s="7">
        <v>3</v>
      </c>
      <c r="BB320" s="7">
        <v>4</v>
      </c>
      <c r="BC320" s="510">
        <v>218</v>
      </c>
      <c r="BD320" s="510">
        <v>0</v>
      </c>
      <c r="BE320" s="510">
        <v>0</v>
      </c>
      <c r="BF320" s="510">
        <v>0</v>
      </c>
      <c r="BG320" s="510">
        <v>149</v>
      </c>
      <c r="BH320" s="510">
        <v>41</v>
      </c>
      <c r="BI320" s="510">
        <v>28</v>
      </c>
      <c r="BJ320" s="510">
        <v>14</v>
      </c>
      <c r="BK320" s="510">
        <v>0</v>
      </c>
      <c r="BL320" s="510">
        <v>0</v>
      </c>
      <c r="BM320" s="510">
        <v>0</v>
      </c>
      <c r="BN320" s="510">
        <v>7</v>
      </c>
      <c r="BO320" s="510">
        <v>3</v>
      </c>
      <c r="BP320" s="510">
        <v>4</v>
      </c>
    </row>
    <row r="321" spans="1:68">
      <c r="A321" s="247">
        <v>4228</v>
      </c>
      <c r="B321" s="248" t="s">
        <v>433</v>
      </c>
      <c r="C321" s="247" t="str">
        <f>+IF(MID(B321,1,4)="T.V.","Telesecundaria",IF(MID(B321,1,4)="IEGB","IEGB",IF(MID(B321,1,11)="Liceo Rural","Liceo Rural",IF(MID(B321,1,6)="C.T.P.","C.T.P.",IF(MID(B321,1,4)="Noct","Nocturno",IF(MID(B321,1,4)="Unid","Unidad Pedagógica",""))))))</f>
        <v>C.T.P.</v>
      </c>
      <c r="D321" s="248" t="s">
        <v>425</v>
      </c>
      <c r="E321" s="501">
        <v>4</v>
      </c>
      <c r="F321" s="248" t="s">
        <v>418</v>
      </c>
      <c r="G321" s="248" t="s">
        <v>434</v>
      </c>
      <c r="H321" s="248" t="s">
        <v>434</v>
      </c>
      <c r="I321" s="248" t="s">
        <v>181</v>
      </c>
      <c r="J321" s="248" t="s">
        <v>3555</v>
      </c>
      <c r="K321" s="248" t="s">
        <v>3728</v>
      </c>
      <c r="L321" s="248">
        <v>27167291</v>
      </c>
      <c r="M321" s="248">
        <v>27166802</v>
      </c>
      <c r="N321" s="248" t="s">
        <v>1763</v>
      </c>
      <c r="O321" s="248" t="s">
        <v>2205</v>
      </c>
      <c r="P321" s="248">
        <v>1194</v>
      </c>
      <c r="Q321" s="248">
        <v>284</v>
      </c>
      <c r="R321" s="248">
        <v>256</v>
      </c>
      <c r="S321" s="248">
        <v>219</v>
      </c>
      <c r="T321" s="248">
        <v>190</v>
      </c>
      <c r="U321" s="248">
        <v>141</v>
      </c>
      <c r="V321" s="248">
        <v>104</v>
      </c>
      <c r="W321" s="248">
        <v>40</v>
      </c>
      <c r="X321" s="248">
        <v>10</v>
      </c>
      <c r="Y321" s="248">
        <v>9</v>
      </c>
      <c r="Z321" s="248">
        <v>6</v>
      </c>
      <c r="AA321" s="248">
        <v>6</v>
      </c>
      <c r="AB321" s="248">
        <v>5</v>
      </c>
      <c r="AC321" s="248">
        <v>1234</v>
      </c>
      <c r="AD321" s="7">
        <v>255</v>
      </c>
      <c r="AE321" s="7">
        <v>255</v>
      </c>
      <c r="AF321" s="7">
        <v>238</v>
      </c>
      <c r="AG321" s="7">
        <v>205</v>
      </c>
      <c r="AH321" s="7">
        <v>145</v>
      </c>
      <c r="AI321" s="7">
        <v>136</v>
      </c>
      <c r="AJ321" s="7">
        <v>44</v>
      </c>
      <c r="AK321" s="7">
        <v>9</v>
      </c>
      <c r="AL321" s="7">
        <v>8</v>
      </c>
      <c r="AM321" s="7">
        <v>8</v>
      </c>
      <c r="AN321" s="7">
        <v>7</v>
      </c>
      <c r="AO321" s="7">
        <v>7</v>
      </c>
      <c r="AP321" s="7">
        <v>5</v>
      </c>
      <c r="AQ321" s="7">
        <v>1250</v>
      </c>
      <c r="AR321" s="7">
        <v>278</v>
      </c>
      <c r="AS321" s="7">
        <v>241</v>
      </c>
      <c r="AT321" s="7">
        <v>225</v>
      </c>
      <c r="AU321" s="7">
        <v>208</v>
      </c>
      <c r="AV321" s="7">
        <v>164</v>
      </c>
      <c r="AW321" s="7">
        <v>42</v>
      </c>
      <c r="AX321" s="7">
        <v>9</v>
      </c>
      <c r="AY321" s="7">
        <v>8</v>
      </c>
      <c r="AZ321" s="7">
        <v>7</v>
      </c>
      <c r="BA321" s="7">
        <v>7</v>
      </c>
      <c r="BB321" s="7">
        <v>6</v>
      </c>
      <c r="BC321" s="510">
        <v>1271</v>
      </c>
      <c r="BD321" s="510">
        <v>277</v>
      </c>
      <c r="BE321" s="510">
        <v>248</v>
      </c>
      <c r="BF321" s="510">
        <v>218</v>
      </c>
      <c r="BG321" s="510">
        <v>202</v>
      </c>
      <c r="BH321" s="510">
        <v>165</v>
      </c>
      <c r="BI321" s="510">
        <v>161</v>
      </c>
      <c r="BJ321" s="510">
        <v>42</v>
      </c>
      <c r="BK321" s="510">
        <v>9</v>
      </c>
      <c r="BL321" s="510">
        <v>8</v>
      </c>
      <c r="BM321" s="510">
        <v>7</v>
      </c>
      <c r="BN321" s="510">
        <v>6</v>
      </c>
      <c r="BO321" s="510">
        <v>6</v>
      </c>
      <c r="BP321" s="510">
        <v>6</v>
      </c>
    </row>
    <row r="322" spans="1:68">
      <c r="A322" s="247">
        <v>4229</v>
      </c>
      <c r="B322" s="248" t="s">
        <v>441</v>
      </c>
      <c r="C322" s="247" t="str">
        <f>+IF(MID(B322,1,4)="T.V.","Telesecundaria",IF(MID(B322,1,4)="IEGB","IEGB",IF(MID(B322,1,11)="Liceo Rural","Liceo Rural",IF(MID(B322,1,6)="C.T.P.","C.T.P.",IF(MID(B322,1,4)="Noct","Nocturno",IF(MID(B322,1,4)="Unid","Unidad Pedagógica",""))))))</f>
        <v>C.T.P.</v>
      </c>
      <c r="D322" s="248" t="s">
        <v>392</v>
      </c>
      <c r="E322" s="501">
        <v>5</v>
      </c>
      <c r="F322" s="248" t="s">
        <v>52</v>
      </c>
      <c r="G322" s="248" t="s">
        <v>442</v>
      </c>
      <c r="H322" s="248" t="s">
        <v>443</v>
      </c>
      <c r="I322" s="248" t="s">
        <v>443</v>
      </c>
      <c r="J322" s="248" t="s">
        <v>3555</v>
      </c>
      <c r="K322" s="248" t="s">
        <v>3728</v>
      </c>
      <c r="L322" s="248">
        <v>26433694</v>
      </c>
      <c r="M322" s="248">
        <v>26433991</v>
      </c>
      <c r="N322" s="248" t="s">
        <v>1086</v>
      </c>
      <c r="O322" s="248" t="s">
        <v>2206</v>
      </c>
      <c r="P322" s="248">
        <v>1239</v>
      </c>
      <c r="Q322" s="248">
        <v>327</v>
      </c>
      <c r="R322" s="248">
        <v>259</v>
      </c>
      <c r="S322" s="248">
        <v>220</v>
      </c>
      <c r="T322" s="248">
        <v>176</v>
      </c>
      <c r="U322" s="248">
        <v>136</v>
      </c>
      <c r="V322" s="248">
        <v>121</v>
      </c>
      <c r="W322" s="248">
        <v>32</v>
      </c>
      <c r="X322" s="248">
        <v>8</v>
      </c>
      <c r="Y322" s="248">
        <v>6</v>
      </c>
      <c r="Z322" s="248">
        <v>5</v>
      </c>
      <c r="AA322" s="248">
        <v>5</v>
      </c>
      <c r="AB322" s="248">
        <v>4</v>
      </c>
      <c r="AC322" s="248">
        <v>1339</v>
      </c>
      <c r="AD322" s="7">
        <v>295</v>
      </c>
      <c r="AE322" s="7">
        <v>311</v>
      </c>
      <c r="AF322" s="7">
        <v>244</v>
      </c>
      <c r="AG322" s="7">
        <v>211</v>
      </c>
      <c r="AH322" s="7">
        <v>147</v>
      </c>
      <c r="AI322" s="7">
        <v>131</v>
      </c>
      <c r="AJ322" s="7">
        <v>36</v>
      </c>
      <c r="AK322" s="7">
        <v>10</v>
      </c>
      <c r="AL322" s="7">
        <v>8</v>
      </c>
      <c r="AM322" s="7">
        <v>5</v>
      </c>
      <c r="AN322" s="7">
        <v>5</v>
      </c>
      <c r="AO322" s="7">
        <v>4</v>
      </c>
      <c r="AP322" s="7">
        <v>4</v>
      </c>
      <c r="AQ322" s="7">
        <v>1314</v>
      </c>
      <c r="AR322" s="7">
        <v>276</v>
      </c>
      <c r="AS322" s="7">
        <v>279</v>
      </c>
      <c r="AT322" s="7">
        <v>276</v>
      </c>
      <c r="AU322" s="7">
        <v>222</v>
      </c>
      <c r="AV322" s="7">
        <v>134</v>
      </c>
      <c r="AW322" s="7">
        <v>36</v>
      </c>
      <c r="AX322" s="7">
        <v>7</v>
      </c>
      <c r="AY322" s="7">
        <v>8</v>
      </c>
      <c r="AZ322" s="7">
        <v>7</v>
      </c>
      <c r="BA322" s="7">
        <v>5</v>
      </c>
      <c r="BB322" s="7">
        <v>5</v>
      </c>
      <c r="BC322" s="510">
        <v>1139</v>
      </c>
      <c r="BD322" s="510">
        <v>236</v>
      </c>
      <c r="BE322" s="510">
        <v>208</v>
      </c>
      <c r="BF322" s="510">
        <v>200</v>
      </c>
      <c r="BG322" s="510">
        <v>206</v>
      </c>
      <c r="BH322" s="510">
        <v>168</v>
      </c>
      <c r="BI322" s="510">
        <v>121</v>
      </c>
      <c r="BJ322" s="510">
        <v>34</v>
      </c>
      <c r="BK322" s="510">
        <v>7</v>
      </c>
      <c r="BL322" s="510">
        <v>6</v>
      </c>
      <c r="BM322" s="510">
        <v>7</v>
      </c>
      <c r="BN322" s="510">
        <v>5</v>
      </c>
      <c r="BO322" s="510">
        <v>5</v>
      </c>
      <c r="BP322" s="510">
        <v>4</v>
      </c>
    </row>
    <row r="323" spans="1:68">
      <c r="A323" s="247">
        <v>4229</v>
      </c>
      <c r="B323" s="248" t="s">
        <v>2841</v>
      </c>
      <c r="C323" s="247"/>
      <c r="D323" s="248" t="s">
        <v>392</v>
      </c>
      <c r="E323" s="501">
        <v>5</v>
      </c>
      <c r="F323" s="248" t="s">
        <v>52</v>
      </c>
      <c r="G323" s="248" t="s">
        <v>442</v>
      </c>
      <c r="H323" s="248" t="s">
        <v>443</v>
      </c>
      <c r="I323" s="248" t="s">
        <v>1276</v>
      </c>
      <c r="J323" s="248" t="s">
        <v>3555</v>
      </c>
      <c r="K323" s="248" t="s">
        <v>3729</v>
      </c>
      <c r="L323" s="248">
        <v>26433694</v>
      </c>
      <c r="M323" s="248">
        <v>26433991</v>
      </c>
      <c r="N323" s="248" t="s">
        <v>1725</v>
      </c>
      <c r="O323" s="248" t="s">
        <v>2206</v>
      </c>
      <c r="P323" s="248">
        <v>115</v>
      </c>
      <c r="Q323" s="248">
        <v>0</v>
      </c>
      <c r="R323" s="248">
        <v>0</v>
      </c>
      <c r="S323" s="248">
        <v>0</v>
      </c>
      <c r="T323" s="248">
        <v>52</v>
      </c>
      <c r="U323" s="248">
        <v>35</v>
      </c>
      <c r="V323" s="248">
        <v>28</v>
      </c>
      <c r="W323" s="248">
        <v>8</v>
      </c>
      <c r="X323" s="248">
        <v>0</v>
      </c>
      <c r="Y323" s="248">
        <v>0</v>
      </c>
      <c r="Z323" s="248">
        <v>0</v>
      </c>
      <c r="AA323" s="248">
        <v>2</v>
      </c>
      <c r="AB323" s="248">
        <v>3</v>
      </c>
      <c r="AC323" s="248">
        <v>159</v>
      </c>
      <c r="AD323" s="7">
        <v>0</v>
      </c>
      <c r="AE323" s="7">
        <v>0</v>
      </c>
      <c r="AF323" s="7">
        <v>0</v>
      </c>
      <c r="AG323" s="7">
        <v>103</v>
      </c>
      <c r="AH323" s="7">
        <v>28</v>
      </c>
      <c r="AI323" s="7">
        <v>28</v>
      </c>
      <c r="AJ323" s="7">
        <v>8</v>
      </c>
      <c r="AK323" s="7">
        <v>0</v>
      </c>
      <c r="AL323" s="7">
        <v>0</v>
      </c>
      <c r="AM323" s="7">
        <v>0</v>
      </c>
      <c r="AN323" s="7">
        <v>3</v>
      </c>
      <c r="AO323" s="7">
        <v>2</v>
      </c>
      <c r="AP323" s="7">
        <v>3</v>
      </c>
      <c r="AQ323" s="7">
        <v>111</v>
      </c>
      <c r="AR323" s="7">
        <v>0</v>
      </c>
      <c r="AS323" s="7">
        <v>0</v>
      </c>
      <c r="AT323" s="7">
        <v>0</v>
      </c>
      <c r="AU323" s="7">
        <v>71</v>
      </c>
      <c r="AV323" s="7">
        <v>20</v>
      </c>
      <c r="AW323" s="7">
        <v>7</v>
      </c>
      <c r="AX323" s="7">
        <v>0</v>
      </c>
      <c r="AY323" s="7">
        <v>0</v>
      </c>
      <c r="AZ323" s="7">
        <v>0</v>
      </c>
      <c r="BA323" s="7">
        <v>3</v>
      </c>
      <c r="BB323" s="7">
        <v>2</v>
      </c>
      <c r="BC323" s="510">
        <v>123</v>
      </c>
      <c r="BD323" s="510">
        <v>0</v>
      </c>
      <c r="BE323" s="510">
        <v>0</v>
      </c>
      <c r="BF323" s="510">
        <v>0</v>
      </c>
      <c r="BG323" s="510">
        <v>66</v>
      </c>
      <c r="BH323" s="510">
        <v>35</v>
      </c>
      <c r="BI323" s="510">
        <v>22</v>
      </c>
      <c r="BJ323" s="510">
        <v>9</v>
      </c>
      <c r="BK323" s="510">
        <v>0</v>
      </c>
      <c r="BL323" s="510">
        <v>0</v>
      </c>
      <c r="BM323" s="510">
        <v>0</v>
      </c>
      <c r="BN323" s="510">
        <v>3</v>
      </c>
      <c r="BO323" s="510">
        <v>3</v>
      </c>
      <c r="BP323" s="510">
        <v>3</v>
      </c>
    </row>
    <row r="324" spans="1:68">
      <c r="A324" s="247">
        <v>4230</v>
      </c>
      <c r="B324" s="248" t="s">
        <v>410</v>
      </c>
      <c r="C324" s="247" t="str">
        <f>+IF(MID(B324,1,4)="T.V.","Telesecundaria",IF(MID(B324,1,4)="IEGB","IEGB",IF(MID(B324,1,11)="Liceo Rural","Liceo Rural",IF(MID(B324,1,6)="C.T.P.","C.T.P.",IF(MID(B324,1,4)="Noct","Nocturno",IF(MID(B324,1,4)="Unid","Unidad Pedagógica",""))))))</f>
        <v>C.T.P.</v>
      </c>
      <c r="D324" s="248" t="s">
        <v>392</v>
      </c>
      <c r="E324" s="501">
        <v>4</v>
      </c>
      <c r="F324" s="248" t="s">
        <v>52</v>
      </c>
      <c r="G324" s="248" t="s">
        <v>411</v>
      </c>
      <c r="H324" s="248" t="s">
        <v>411</v>
      </c>
      <c r="I324" s="248" t="s">
        <v>412</v>
      </c>
      <c r="J324" s="248" t="s">
        <v>3555</v>
      </c>
      <c r="K324" s="248" t="s">
        <v>3728</v>
      </c>
      <c r="L324" s="248">
        <v>27799197</v>
      </c>
      <c r="M324" s="248"/>
      <c r="N324" s="248" t="s">
        <v>1782</v>
      </c>
      <c r="O324" s="248" t="s">
        <v>3278</v>
      </c>
      <c r="P324" s="248">
        <v>1261</v>
      </c>
      <c r="Q324" s="248">
        <v>311</v>
      </c>
      <c r="R324" s="248">
        <v>272</v>
      </c>
      <c r="S324" s="248">
        <v>226</v>
      </c>
      <c r="T324" s="248">
        <v>180</v>
      </c>
      <c r="U324" s="248">
        <v>144</v>
      </c>
      <c r="V324" s="248">
        <v>128</v>
      </c>
      <c r="W324" s="248">
        <v>44</v>
      </c>
      <c r="X324" s="248">
        <v>10</v>
      </c>
      <c r="Y324" s="248">
        <v>9</v>
      </c>
      <c r="Z324" s="248">
        <v>7</v>
      </c>
      <c r="AA324" s="248">
        <v>6</v>
      </c>
      <c r="AB324" s="248">
        <v>6</v>
      </c>
      <c r="AC324" s="248">
        <v>1402</v>
      </c>
      <c r="AD324" s="7">
        <v>319</v>
      </c>
      <c r="AE324" s="7">
        <v>302</v>
      </c>
      <c r="AF324" s="7">
        <v>261</v>
      </c>
      <c r="AG324" s="7">
        <v>231</v>
      </c>
      <c r="AH324" s="7">
        <v>145</v>
      </c>
      <c r="AI324" s="7">
        <v>144</v>
      </c>
      <c r="AJ324" s="7">
        <v>44</v>
      </c>
      <c r="AK324" s="7">
        <v>10</v>
      </c>
      <c r="AL324" s="7">
        <v>9</v>
      </c>
      <c r="AM324" s="7">
        <v>8</v>
      </c>
      <c r="AN324" s="7">
        <v>7</v>
      </c>
      <c r="AO324" s="7">
        <v>5</v>
      </c>
      <c r="AP324" s="7">
        <v>5</v>
      </c>
      <c r="AQ324" s="7">
        <v>1444</v>
      </c>
      <c r="AR324" s="7">
        <v>315</v>
      </c>
      <c r="AS324" s="7">
        <v>315</v>
      </c>
      <c r="AT324" s="7">
        <v>288</v>
      </c>
      <c r="AU324" s="7">
        <v>225</v>
      </c>
      <c r="AV324" s="7">
        <v>177</v>
      </c>
      <c r="AW324" s="7">
        <v>45</v>
      </c>
      <c r="AX324" s="7">
        <v>10</v>
      </c>
      <c r="AY324" s="7">
        <v>10</v>
      </c>
      <c r="AZ324" s="7">
        <v>9</v>
      </c>
      <c r="BA324" s="7">
        <v>7</v>
      </c>
      <c r="BB324" s="7">
        <v>6</v>
      </c>
      <c r="BC324" s="510">
        <v>1480</v>
      </c>
      <c r="BD324" s="510">
        <v>341</v>
      </c>
      <c r="BE324" s="510">
        <v>294</v>
      </c>
      <c r="BF324" s="510">
        <v>269</v>
      </c>
      <c r="BG324" s="510">
        <v>232</v>
      </c>
      <c r="BH324" s="510">
        <v>184</v>
      </c>
      <c r="BI324" s="510">
        <v>160</v>
      </c>
      <c r="BJ324" s="510">
        <v>47</v>
      </c>
      <c r="BK324" s="510">
        <v>10</v>
      </c>
      <c r="BL324" s="510">
        <v>10</v>
      </c>
      <c r="BM324" s="510">
        <v>9</v>
      </c>
      <c r="BN324" s="510">
        <v>7</v>
      </c>
      <c r="BO324" s="510">
        <v>6</v>
      </c>
      <c r="BP324" s="510">
        <v>5</v>
      </c>
    </row>
    <row r="325" spans="1:68">
      <c r="A325" s="247">
        <v>4230</v>
      </c>
      <c r="B325" s="248" t="s">
        <v>2842</v>
      </c>
      <c r="C325" s="247"/>
      <c r="D325" s="248" t="s">
        <v>392</v>
      </c>
      <c r="E325" s="501">
        <v>4</v>
      </c>
      <c r="F325" s="248" t="s">
        <v>52</v>
      </c>
      <c r="G325" s="248" t="s">
        <v>411</v>
      </c>
      <c r="H325" s="248" t="s">
        <v>411</v>
      </c>
      <c r="I325" s="248" t="s">
        <v>411</v>
      </c>
      <c r="J325" s="248" t="s">
        <v>3555</v>
      </c>
      <c r="K325" s="248" t="s">
        <v>3729</v>
      </c>
      <c r="L325" s="248">
        <v>27794037</v>
      </c>
      <c r="M325" s="248">
        <v>27799197</v>
      </c>
      <c r="N325" s="248" t="s">
        <v>1782</v>
      </c>
      <c r="O325" s="248" t="s">
        <v>2207</v>
      </c>
      <c r="P325" s="248">
        <v>306</v>
      </c>
      <c r="Q325" s="248">
        <v>0</v>
      </c>
      <c r="R325" s="248">
        <v>0</v>
      </c>
      <c r="S325" s="248">
        <v>0</v>
      </c>
      <c r="T325" s="248">
        <v>172</v>
      </c>
      <c r="U325" s="248">
        <v>82</v>
      </c>
      <c r="V325" s="248">
        <v>52</v>
      </c>
      <c r="W325" s="248">
        <v>19</v>
      </c>
      <c r="X325" s="248">
        <v>0</v>
      </c>
      <c r="Y325" s="248">
        <v>0</v>
      </c>
      <c r="Z325" s="248">
        <v>0</v>
      </c>
      <c r="AA325" s="248">
        <v>8</v>
      </c>
      <c r="AB325" s="248">
        <v>6</v>
      </c>
      <c r="AC325" s="248">
        <v>428</v>
      </c>
      <c r="AD325" s="7">
        <v>0</v>
      </c>
      <c r="AE325" s="7">
        <v>0</v>
      </c>
      <c r="AF325" s="7">
        <v>0</v>
      </c>
      <c r="AG325" s="7">
        <v>220</v>
      </c>
      <c r="AH325" s="7">
        <v>129</v>
      </c>
      <c r="AI325" s="7">
        <v>79</v>
      </c>
      <c r="AJ325" s="7">
        <v>24</v>
      </c>
      <c r="AK325" s="7">
        <v>0</v>
      </c>
      <c r="AL325" s="7">
        <v>0</v>
      </c>
      <c r="AM325" s="7">
        <v>0</v>
      </c>
      <c r="AN325" s="7">
        <v>11</v>
      </c>
      <c r="AO325" s="7">
        <v>7</v>
      </c>
      <c r="AP325" s="7">
        <v>6</v>
      </c>
      <c r="AQ325" s="7">
        <v>349</v>
      </c>
      <c r="AR325" s="7">
        <v>0</v>
      </c>
      <c r="AS325" s="7">
        <v>0</v>
      </c>
      <c r="AT325" s="7">
        <v>0</v>
      </c>
      <c r="AU325" s="7">
        <v>214</v>
      </c>
      <c r="AV325" s="7">
        <v>67</v>
      </c>
      <c r="AW325" s="7">
        <v>26</v>
      </c>
      <c r="AX325" s="7">
        <v>0</v>
      </c>
      <c r="AY325" s="7">
        <v>0</v>
      </c>
      <c r="AZ325" s="7">
        <v>0</v>
      </c>
      <c r="BA325" s="7">
        <v>12</v>
      </c>
      <c r="BB325" s="7">
        <v>8</v>
      </c>
      <c r="BC325" s="510">
        <v>275</v>
      </c>
      <c r="BD325" s="510">
        <v>0</v>
      </c>
      <c r="BE325" s="510">
        <v>0</v>
      </c>
      <c r="BF325" s="510">
        <v>0</v>
      </c>
      <c r="BG325" s="510">
        <v>146</v>
      </c>
      <c r="BH325" s="510">
        <v>83</v>
      </c>
      <c r="BI325" s="510">
        <v>46</v>
      </c>
      <c r="BJ325" s="510">
        <v>24</v>
      </c>
      <c r="BK325" s="510">
        <v>0</v>
      </c>
      <c r="BL325" s="510">
        <v>0</v>
      </c>
      <c r="BM325" s="510">
        <v>0</v>
      </c>
      <c r="BN325" s="510">
        <v>8</v>
      </c>
      <c r="BO325" s="510">
        <v>8</v>
      </c>
      <c r="BP325" s="510">
        <v>8</v>
      </c>
    </row>
    <row r="326" spans="1:68">
      <c r="A326" s="247">
        <v>4231</v>
      </c>
      <c r="B326" s="248" t="s">
        <v>395</v>
      </c>
      <c r="C326" s="247" t="str">
        <f t="shared" ref="C326:C389" si="7">+IF(MID(B326,1,4)="T.V.","Telesecundaria",IF(MID(B326,1,4)="IEGB","IEGB",IF(MID(B326,1,11)="Liceo Rural","Liceo Rural",IF(MID(B326,1,6)="C.T.P.","C.T.P.",IF(MID(B326,1,4)="Noct","Nocturno",IF(MID(B326,1,4)="Unid","Unidad Pedagógica",""))))))</f>
        <v>C.T.P.</v>
      </c>
      <c r="D326" s="248" t="s">
        <v>392</v>
      </c>
      <c r="E326" s="501">
        <v>2</v>
      </c>
      <c r="F326" s="248" t="s">
        <v>52</v>
      </c>
      <c r="G326" s="248" t="s">
        <v>393</v>
      </c>
      <c r="H326" s="248" t="s">
        <v>396</v>
      </c>
      <c r="I326" s="248" t="s">
        <v>397</v>
      </c>
      <c r="J326" s="248" t="s">
        <v>3555</v>
      </c>
      <c r="K326" s="248" t="s">
        <v>3728</v>
      </c>
      <c r="L326" s="248">
        <v>27875297</v>
      </c>
      <c r="M326" s="248"/>
      <c r="N326" s="248" t="s">
        <v>1087</v>
      </c>
      <c r="O326" s="248" t="s">
        <v>2208</v>
      </c>
      <c r="P326" s="248">
        <v>570</v>
      </c>
      <c r="Q326" s="248">
        <v>127</v>
      </c>
      <c r="R326" s="248">
        <v>149</v>
      </c>
      <c r="S326" s="248">
        <v>117</v>
      </c>
      <c r="T326" s="248">
        <v>76</v>
      </c>
      <c r="U326" s="248">
        <v>52</v>
      </c>
      <c r="V326" s="248">
        <v>49</v>
      </c>
      <c r="W326" s="248">
        <v>21</v>
      </c>
      <c r="X326" s="248">
        <v>5</v>
      </c>
      <c r="Y326" s="248">
        <v>5</v>
      </c>
      <c r="Z326" s="248">
        <v>4</v>
      </c>
      <c r="AA326" s="248">
        <v>3</v>
      </c>
      <c r="AB326" s="248">
        <v>2</v>
      </c>
      <c r="AC326" s="248">
        <v>572</v>
      </c>
      <c r="AD326" s="7">
        <v>102</v>
      </c>
      <c r="AE326" s="7">
        <v>117</v>
      </c>
      <c r="AF326" s="7">
        <v>134</v>
      </c>
      <c r="AG326" s="7">
        <v>100</v>
      </c>
      <c r="AH326" s="7">
        <v>67</v>
      </c>
      <c r="AI326" s="7">
        <v>52</v>
      </c>
      <c r="AJ326" s="7">
        <v>20</v>
      </c>
      <c r="AK326" s="7">
        <v>4</v>
      </c>
      <c r="AL326" s="7">
        <v>4</v>
      </c>
      <c r="AM326" s="7">
        <v>5</v>
      </c>
      <c r="AN326" s="7">
        <v>3</v>
      </c>
      <c r="AO326" s="7">
        <v>2</v>
      </c>
      <c r="AP326" s="7">
        <v>2</v>
      </c>
      <c r="AQ326" s="7">
        <v>589</v>
      </c>
      <c r="AR326" s="7">
        <v>119</v>
      </c>
      <c r="AS326" s="7">
        <v>105</v>
      </c>
      <c r="AT326" s="7">
        <v>116</v>
      </c>
      <c r="AU326" s="7">
        <v>105</v>
      </c>
      <c r="AV326" s="7">
        <v>81</v>
      </c>
      <c r="AW326" s="7">
        <v>20</v>
      </c>
      <c r="AX326" s="7">
        <v>4</v>
      </c>
      <c r="AY326" s="7">
        <v>3</v>
      </c>
      <c r="AZ326" s="7">
        <v>4</v>
      </c>
      <c r="BA326" s="7">
        <v>4</v>
      </c>
      <c r="BB326" s="7">
        <v>3</v>
      </c>
      <c r="BC326" s="510">
        <v>604</v>
      </c>
      <c r="BD326" s="510">
        <v>133</v>
      </c>
      <c r="BE326" s="510">
        <v>113</v>
      </c>
      <c r="BF326" s="510">
        <v>89</v>
      </c>
      <c r="BG326" s="510">
        <v>111</v>
      </c>
      <c r="BH326" s="510">
        <v>82</v>
      </c>
      <c r="BI326" s="510">
        <v>76</v>
      </c>
      <c r="BJ326" s="510">
        <v>20</v>
      </c>
      <c r="BK326" s="510">
        <v>4</v>
      </c>
      <c r="BL326" s="510">
        <v>4</v>
      </c>
      <c r="BM326" s="510">
        <v>3</v>
      </c>
      <c r="BN326" s="510">
        <v>4</v>
      </c>
      <c r="BO326" s="510">
        <v>3</v>
      </c>
      <c r="BP326" s="510">
        <v>2</v>
      </c>
    </row>
    <row r="327" spans="1:68">
      <c r="A327" s="247">
        <v>4232</v>
      </c>
      <c r="B327" s="248" t="s">
        <v>1524</v>
      </c>
      <c r="C327" s="247" t="str">
        <f t="shared" si="7"/>
        <v>C.T.P.</v>
      </c>
      <c r="D327" s="248" t="s">
        <v>278</v>
      </c>
      <c r="E327" s="501">
        <v>1</v>
      </c>
      <c r="F327" s="248" t="s">
        <v>217</v>
      </c>
      <c r="G327" s="248" t="s">
        <v>279</v>
      </c>
      <c r="H327" s="248" t="s">
        <v>279</v>
      </c>
      <c r="I327" s="248" t="s">
        <v>279</v>
      </c>
      <c r="J327" s="248" t="s">
        <v>3555</v>
      </c>
      <c r="K327" s="248" t="s">
        <v>3728</v>
      </c>
      <c r="L327" s="248">
        <v>24700081</v>
      </c>
      <c r="M327" s="248">
        <v>24700081</v>
      </c>
      <c r="N327" s="248" t="s">
        <v>3451</v>
      </c>
      <c r="O327" s="248" t="s">
        <v>3582</v>
      </c>
      <c r="P327" s="248">
        <v>964</v>
      </c>
      <c r="Q327" s="248">
        <v>242</v>
      </c>
      <c r="R327" s="248">
        <v>208</v>
      </c>
      <c r="S327" s="248">
        <v>178</v>
      </c>
      <c r="T327" s="248">
        <v>156</v>
      </c>
      <c r="U327" s="248">
        <v>88</v>
      </c>
      <c r="V327" s="248">
        <v>92</v>
      </c>
      <c r="W327" s="248">
        <v>35</v>
      </c>
      <c r="X327" s="248">
        <v>9</v>
      </c>
      <c r="Y327" s="248">
        <v>7</v>
      </c>
      <c r="Z327" s="248">
        <v>6</v>
      </c>
      <c r="AA327" s="248">
        <v>7</v>
      </c>
      <c r="AB327" s="248">
        <v>3</v>
      </c>
      <c r="AC327" s="248">
        <v>1057</v>
      </c>
      <c r="AD327" s="7">
        <v>245</v>
      </c>
      <c r="AE327" s="7">
        <v>240</v>
      </c>
      <c r="AF327" s="7">
        <v>210</v>
      </c>
      <c r="AG327" s="7">
        <v>172</v>
      </c>
      <c r="AH327" s="7">
        <v>110</v>
      </c>
      <c r="AI327" s="7">
        <v>80</v>
      </c>
      <c r="AJ327" s="7">
        <v>35</v>
      </c>
      <c r="AK327" s="7">
        <v>8</v>
      </c>
      <c r="AL327" s="7">
        <v>8</v>
      </c>
      <c r="AM327" s="7">
        <v>7</v>
      </c>
      <c r="AN327" s="7">
        <v>5</v>
      </c>
      <c r="AO327" s="7">
        <v>4</v>
      </c>
      <c r="AP327" s="7">
        <v>3</v>
      </c>
      <c r="AQ327" s="7">
        <v>1248</v>
      </c>
      <c r="AR327" s="7">
        <v>325</v>
      </c>
      <c r="AS327" s="7">
        <v>250</v>
      </c>
      <c r="AT327" s="7">
        <v>239</v>
      </c>
      <c r="AU327" s="7">
        <v>180</v>
      </c>
      <c r="AV327" s="7">
        <v>132</v>
      </c>
      <c r="AW327" s="7">
        <v>39</v>
      </c>
      <c r="AX327" s="7">
        <v>10</v>
      </c>
      <c r="AY327" s="7">
        <v>8</v>
      </c>
      <c r="AZ327" s="7">
        <v>7</v>
      </c>
      <c r="BA327" s="7">
        <v>6</v>
      </c>
      <c r="BB327" s="7">
        <v>4</v>
      </c>
      <c r="BC327" s="510">
        <v>1305</v>
      </c>
      <c r="BD327" s="510">
        <v>286</v>
      </c>
      <c r="BE327" s="510">
        <v>305</v>
      </c>
      <c r="BF327" s="510">
        <v>234</v>
      </c>
      <c r="BG327" s="510">
        <v>215</v>
      </c>
      <c r="BH327" s="510">
        <v>146</v>
      </c>
      <c r="BI327" s="510">
        <v>119</v>
      </c>
      <c r="BJ327" s="510">
        <v>40</v>
      </c>
      <c r="BK327" s="510">
        <v>9</v>
      </c>
      <c r="BL327" s="510">
        <v>9</v>
      </c>
      <c r="BM327" s="510">
        <v>7</v>
      </c>
      <c r="BN327" s="510">
        <v>6</v>
      </c>
      <c r="BO327" s="510">
        <v>5</v>
      </c>
      <c r="BP327" s="510">
        <v>4</v>
      </c>
    </row>
    <row r="328" spans="1:68">
      <c r="A328" s="247">
        <v>4232</v>
      </c>
      <c r="B328" s="248" t="s">
        <v>2843</v>
      </c>
      <c r="C328" s="247" t="str">
        <f t="shared" si="7"/>
        <v/>
      </c>
      <c r="D328" s="248" t="s">
        <v>278</v>
      </c>
      <c r="E328" s="501">
        <v>1</v>
      </c>
      <c r="F328" s="248" t="s">
        <v>217</v>
      </c>
      <c r="G328" s="248" t="s">
        <v>279</v>
      </c>
      <c r="H328" s="248" t="s">
        <v>279</v>
      </c>
      <c r="I328" s="248" t="s">
        <v>279</v>
      </c>
      <c r="J328" s="248" t="s">
        <v>3555</v>
      </c>
      <c r="K328" s="248" t="s">
        <v>3729</v>
      </c>
      <c r="L328" s="248">
        <v>24700617</v>
      </c>
      <c r="M328" s="248">
        <v>24700617</v>
      </c>
      <c r="N328" s="248" t="s">
        <v>3451</v>
      </c>
      <c r="O328" s="248" t="s">
        <v>3582</v>
      </c>
      <c r="P328" s="248">
        <v>180</v>
      </c>
      <c r="Q328" s="248">
        <v>0</v>
      </c>
      <c r="R328" s="248">
        <v>0</v>
      </c>
      <c r="S328" s="248">
        <v>0</v>
      </c>
      <c r="T328" s="248">
        <v>108</v>
      </c>
      <c r="U328" s="248">
        <v>22</v>
      </c>
      <c r="V328" s="248">
        <v>50</v>
      </c>
      <c r="W328" s="248">
        <v>12</v>
      </c>
      <c r="X328" s="248">
        <v>0</v>
      </c>
      <c r="Y328" s="248">
        <v>0</v>
      </c>
      <c r="Z328" s="248">
        <v>0</v>
      </c>
      <c r="AA328" s="248">
        <v>6</v>
      </c>
      <c r="AB328" s="248">
        <v>3</v>
      </c>
      <c r="AC328" s="248">
        <v>178</v>
      </c>
      <c r="AD328" s="7">
        <v>0</v>
      </c>
      <c r="AE328" s="7">
        <v>0</v>
      </c>
      <c r="AF328" s="7">
        <v>0</v>
      </c>
      <c r="AG328" s="7">
        <v>84</v>
      </c>
      <c r="AH328" s="7">
        <v>74</v>
      </c>
      <c r="AI328" s="7">
        <v>20</v>
      </c>
      <c r="AJ328" s="7">
        <v>13</v>
      </c>
      <c r="AK328" s="7">
        <v>0</v>
      </c>
      <c r="AL328" s="7">
        <v>0</v>
      </c>
      <c r="AM328" s="7">
        <v>0</v>
      </c>
      <c r="AN328" s="7">
        <v>4</v>
      </c>
      <c r="AO328" s="7">
        <v>6</v>
      </c>
      <c r="AP328" s="7">
        <v>3</v>
      </c>
      <c r="AQ328" s="7">
        <v>172</v>
      </c>
      <c r="AR328" s="7">
        <v>0</v>
      </c>
      <c r="AS328" s="7">
        <v>0</v>
      </c>
      <c r="AT328" s="7">
        <v>0</v>
      </c>
      <c r="AU328" s="7">
        <v>64</v>
      </c>
      <c r="AV328" s="7">
        <v>48</v>
      </c>
      <c r="AW328" s="7">
        <v>12</v>
      </c>
      <c r="AX328" s="7">
        <v>0</v>
      </c>
      <c r="AY328" s="7">
        <v>0</v>
      </c>
      <c r="AZ328" s="7">
        <v>0</v>
      </c>
      <c r="BA328" s="7">
        <v>3</v>
      </c>
      <c r="BB328" s="7">
        <v>4</v>
      </c>
      <c r="BC328" s="510">
        <v>150</v>
      </c>
      <c r="BD328" s="510">
        <v>0</v>
      </c>
      <c r="BE328" s="510">
        <v>0</v>
      </c>
      <c r="BF328" s="510">
        <v>0</v>
      </c>
      <c r="BG328" s="510">
        <v>80</v>
      </c>
      <c r="BH328" s="510">
        <v>31</v>
      </c>
      <c r="BI328" s="510">
        <v>39</v>
      </c>
      <c r="BJ328" s="510">
        <v>11</v>
      </c>
      <c r="BK328" s="510">
        <v>0</v>
      </c>
      <c r="BL328" s="510">
        <v>0</v>
      </c>
      <c r="BM328" s="510">
        <v>0</v>
      </c>
      <c r="BN328" s="510">
        <v>4</v>
      </c>
      <c r="BO328" s="510">
        <v>3</v>
      </c>
      <c r="BP328" s="510">
        <v>4</v>
      </c>
    </row>
    <row r="329" spans="1:68">
      <c r="A329" s="247">
        <v>4822</v>
      </c>
      <c r="B329" s="248" t="s">
        <v>2844</v>
      </c>
      <c r="C329" s="247" t="str">
        <f t="shared" si="7"/>
        <v>Nocturno</v>
      </c>
      <c r="D329" s="248" t="s">
        <v>1268</v>
      </c>
      <c r="E329" s="501">
        <v>1</v>
      </c>
      <c r="F329" s="248" t="s">
        <v>86</v>
      </c>
      <c r="G329" s="248" t="s">
        <v>156</v>
      </c>
      <c r="H329" s="248" t="s">
        <v>157</v>
      </c>
      <c r="I329" s="248" t="s">
        <v>157</v>
      </c>
      <c r="J329" s="248" t="s">
        <v>3555</v>
      </c>
      <c r="K329" s="248" t="s">
        <v>3730</v>
      </c>
      <c r="L329" s="248">
        <v>22215349</v>
      </c>
      <c r="M329" s="248"/>
      <c r="N329" s="248" t="s">
        <v>3634</v>
      </c>
      <c r="O329" s="248" t="s">
        <v>2209</v>
      </c>
      <c r="P329" s="248">
        <v>690</v>
      </c>
      <c r="Q329" s="248">
        <v>116</v>
      </c>
      <c r="R329" s="248">
        <v>124</v>
      </c>
      <c r="S329" s="248">
        <v>155</v>
      </c>
      <c r="T329" s="248">
        <v>182</v>
      </c>
      <c r="U329" s="248">
        <v>113</v>
      </c>
      <c r="V329" s="248">
        <v>0</v>
      </c>
      <c r="W329" s="248">
        <v>20</v>
      </c>
      <c r="X329" s="248">
        <v>3</v>
      </c>
      <c r="Y329" s="248">
        <v>4</v>
      </c>
      <c r="Z329" s="248">
        <v>4</v>
      </c>
      <c r="AA329" s="248">
        <v>5</v>
      </c>
      <c r="AB329" s="248">
        <v>4</v>
      </c>
      <c r="AC329" s="248">
        <v>893</v>
      </c>
      <c r="AD329" s="7">
        <v>153</v>
      </c>
      <c r="AE329" s="7">
        <v>146</v>
      </c>
      <c r="AF329" s="7">
        <v>152</v>
      </c>
      <c r="AG329" s="7">
        <v>268</v>
      </c>
      <c r="AH329" s="7">
        <v>174</v>
      </c>
      <c r="AI329" s="7">
        <v>0</v>
      </c>
      <c r="AJ329" s="7">
        <v>24</v>
      </c>
      <c r="AK329" s="7">
        <v>4</v>
      </c>
      <c r="AL329" s="7">
        <v>4</v>
      </c>
      <c r="AM329" s="7">
        <v>4</v>
      </c>
      <c r="AN329" s="7">
        <v>7</v>
      </c>
      <c r="AO329" s="7">
        <v>5</v>
      </c>
      <c r="AP329" s="7">
        <v>0</v>
      </c>
      <c r="AQ329" s="7">
        <v>894</v>
      </c>
      <c r="AR329" s="7">
        <v>164</v>
      </c>
      <c r="AS329" s="7">
        <v>130</v>
      </c>
      <c r="AT329" s="7">
        <v>157</v>
      </c>
      <c r="AU329" s="7">
        <v>282</v>
      </c>
      <c r="AV329" s="7">
        <v>161</v>
      </c>
      <c r="AW329" s="7">
        <v>30</v>
      </c>
      <c r="AX329" s="7">
        <v>5</v>
      </c>
      <c r="AY329" s="7">
        <v>5</v>
      </c>
      <c r="AZ329" s="7">
        <v>5</v>
      </c>
      <c r="BA329" s="7">
        <v>9</v>
      </c>
      <c r="BB329" s="7">
        <v>6</v>
      </c>
      <c r="BC329" s="510">
        <v>959</v>
      </c>
      <c r="BD329" s="510">
        <v>156</v>
      </c>
      <c r="BE329" s="510">
        <v>155</v>
      </c>
      <c r="BF329" s="510">
        <v>173</v>
      </c>
      <c r="BG329" s="510">
        <v>286</v>
      </c>
      <c r="BH329" s="510">
        <v>189</v>
      </c>
      <c r="BI329" s="510">
        <v>0</v>
      </c>
      <c r="BJ329" s="510">
        <v>30</v>
      </c>
      <c r="BK329" s="510">
        <v>5</v>
      </c>
      <c r="BL329" s="510">
        <v>5</v>
      </c>
      <c r="BM329" s="510">
        <v>5</v>
      </c>
      <c r="BN329" s="510">
        <v>9</v>
      </c>
      <c r="BO329" s="510">
        <v>6</v>
      </c>
      <c r="BP329" s="510">
        <v>0</v>
      </c>
    </row>
    <row r="330" spans="1:68">
      <c r="A330" s="247">
        <v>4824</v>
      </c>
      <c r="B330" s="248" t="s">
        <v>480</v>
      </c>
      <c r="C330" s="247" t="str">
        <f t="shared" si="7"/>
        <v>Nocturno</v>
      </c>
      <c r="D330" s="248" t="s">
        <v>1322</v>
      </c>
      <c r="E330" s="501">
        <v>5</v>
      </c>
      <c r="F330" s="248" t="s">
        <v>86</v>
      </c>
      <c r="G330" s="248" t="s">
        <v>86</v>
      </c>
      <c r="H330" s="248" t="s">
        <v>120</v>
      </c>
      <c r="I330" s="248" t="s">
        <v>123</v>
      </c>
      <c r="J330" s="248" t="s">
        <v>3555</v>
      </c>
      <c r="K330" s="248" t="s">
        <v>3730</v>
      </c>
      <c r="L330" s="248">
        <v>24455665</v>
      </c>
      <c r="M330" s="248">
        <v>24455665</v>
      </c>
      <c r="N330" s="248" t="s">
        <v>3635</v>
      </c>
      <c r="O330" s="248" t="s">
        <v>2210</v>
      </c>
      <c r="P330" s="248">
        <v>495</v>
      </c>
      <c r="Q330" s="248">
        <v>104</v>
      </c>
      <c r="R330" s="248">
        <v>104</v>
      </c>
      <c r="S330" s="248">
        <v>94</v>
      </c>
      <c r="T330" s="248">
        <v>103</v>
      </c>
      <c r="U330" s="248">
        <v>90</v>
      </c>
      <c r="V330" s="248">
        <v>0</v>
      </c>
      <c r="W330" s="248">
        <v>16</v>
      </c>
      <c r="X330" s="248">
        <v>4</v>
      </c>
      <c r="Y330" s="248">
        <v>3</v>
      </c>
      <c r="Z330" s="248">
        <v>3</v>
      </c>
      <c r="AA330" s="248">
        <v>3</v>
      </c>
      <c r="AB330" s="248">
        <v>3</v>
      </c>
      <c r="AC330" s="248">
        <v>596</v>
      </c>
      <c r="AD330" s="7">
        <v>120</v>
      </c>
      <c r="AE330" s="7">
        <v>107</v>
      </c>
      <c r="AF330" s="7">
        <v>113</v>
      </c>
      <c r="AG330" s="7">
        <v>147</v>
      </c>
      <c r="AH330" s="7">
        <v>109</v>
      </c>
      <c r="AI330" s="7">
        <v>0</v>
      </c>
      <c r="AJ330" s="7">
        <v>17</v>
      </c>
      <c r="AK330" s="7">
        <v>4</v>
      </c>
      <c r="AL330" s="7">
        <v>3</v>
      </c>
      <c r="AM330" s="7">
        <v>3</v>
      </c>
      <c r="AN330" s="7">
        <v>4</v>
      </c>
      <c r="AO330" s="7">
        <v>3</v>
      </c>
      <c r="AP330" s="7">
        <v>0</v>
      </c>
      <c r="AQ330" s="7">
        <v>538</v>
      </c>
      <c r="AR330" s="7">
        <v>95</v>
      </c>
      <c r="AS330" s="7">
        <v>101</v>
      </c>
      <c r="AT330" s="7">
        <v>96</v>
      </c>
      <c r="AU330" s="7">
        <v>142</v>
      </c>
      <c r="AV330" s="7">
        <v>104</v>
      </c>
      <c r="AW330" s="7">
        <v>17</v>
      </c>
      <c r="AX330" s="7">
        <v>3</v>
      </c>
      <c r="AY330" s="7">
        <v>4</v>
      </c>
      <c r="AZ330" s="7">
        <v>3</v>
      </c>
      <c r="BA330" s="7">
        <v>4</v>
      </c>
      <c r="BB330" s="7">
        <v>3</v>
      </c>
      <c r="BC330" s="510">
        <v>512</v>
      </c>
      <c r="BD330" s="510">
        <v>84</v>
      </c>
      <c r="BE330" s="510">
        <v>94</v>
      </c>
      <c r="BF330" s="510">
        <v>105</v>
      </c>
      <c r="BG330" s="510">
        <v>125</v>
      </c>
      <c r="BH330" s="510">
        <v>104</v>
      </c>
      <c r="BI330" s="510">
        <v>0</v>
      </c>
      <c r="BJ330" s="510">
        <v>17</v>
      </c>
      <c r="BK330" s="510">
        <v>3</v>
      </c>
      <c r="BL330" s="510">
        <v>3</v>
      </c>
      <c r="BM330" s="510">
        <v>4</v>
      </c>
      <c r="BN330" s="510">
        <v>4</v>
      </c>
      <c r="BO330" s="510">
        <v>3</v>
      </c>
      <c r="BP330" s="510">
        <v>0</v>
      </c>
    </row>
    <row r="331" spans="1:68">
      <c r="A331" s="247">
        <v>4825</v>
      </c>
      <c r="B331" s="248" t="s">
        <v>2845</v>
      </c>
      <c r="C331" s="247" t="str">
        <f t="shared" si="7"/>
        <v>Nocturno</v>
      </c>
      <c r="D331" s="248" t="s">
        <v>1268</v>
      </c>
      <c r="E331" s="501">
        <v>4</v>
      </c>
      <c r="F331" s="248" t="s">
        <v>86</v>
      </c>
      <c r="G331" s="248" t="s">
        <v>174</v>
      </c>
      <c r="H331" s="248" t="s">
        <v>175</v>
      </c>
      <c r="I331" s="248" t="s">
        <v>175</v>
      </c>
      <c r="J331" s="248" t="s">
        <v>3555</v>
      </c>
      <c r="K331" s="248" t="s">
        <v>3730</v>
      </c>
      <c r="L331" s="248">
        <v>22355335</v>
      </c>
      <c r="M331" s="248">
        <v>22355335</v>
      </c>
      <c r="N331" s="248" t="s">
        <v>3221</v>
      </c>
      <c r="O331" s="248" t="s">
        <v>2211</v>
      </c>
      <c r="P331" s="248">
        <v>278</v>
      </c>
      <c r="Q331" s="248">
        <v>58</v>
      </c>
      <c r="R331" s="248">
        <v>49</v>
      </c>
      <c r="S331" s="248">
        <v>60</v>
      </c>
      <c r="T331" s="248">
        <v>58</v>
      </c>
      <c r="U331" s="248">
        <v>53</v>
      </c>
      <c r="V331" s="248">
        <v>0</v>
      </c>
      <c r="W331" s="248">
        <v>10</v>
      </c>
      <c r="X331" s="248">
        <v>2</v>
      </c>
      <c r="Y331" s="248">
        <v>2</v>
      </c>
      <c r="Z331" s="248">
        <v>2</v>
      </c>
      <c r="AA331" s="248">
        <v>2</v>
      </c>
      <c r="AB331" s="248">
        <v>2</v>
      </c>
      <c r="AC331" s="248">
        <v>297</v>
      </c>
      <c r="AD331" s="7">
        <v>60</v>
      </c>
      <c r="AE331" s="7">
        <v>61</v>
      </c>
      <c r="AF331" s="7">
        <v>56</v>
      </c>
      <c r="AG331" s="7">
        <v>59</v>
      </c>
      <c r="AH331" s="7">
        <v>61</v>
      </c>
      <c r="AI331" s="7">
        <v>0</v>
      </c>
      <c r="AJ331" s="7">
        <v>10</v>
      </c>
      <c r="AK331" s="7">
        <v>2</v>
      </c>
      <c r="AL331" s="7">
        <v>2</v>
      </c>
      <c r="AM331" s="7">
        <v>2</v>
      </c>
      <c r="AN331" s="7">
        <v>2</v>
      </c>
      <c r="AO331" s="7">
        <v>2</v>
      </c>
      <c r="AP331" s="7">
        <v>0</v>
      </c>
      <c r="AQ331" s="7">
        <v>260</v>
      </c>
      <c r="AR331" s="7">
        <v>49</v>
      </c>
      <c r="AS331" s="7">
        <v>45</v>
      </c>
      <c r="AT331" s="7">
        <v>53</v>
      </c>
      <c r="AU331" s="7">
        <v>68</v>
      </c>
      <c r="AV331" s="7">
        <v>45</v>
      </c>
      <c r="AW331" s="7">
        <v>10</v>
      </c>
      <c r="AX331" s="7">
        <v>2</v>
      </c>
      <c r="AY331" s="7">
        <v>2</v>
      </c>
      <c r="AZ331" s="7">
        <v>2</v>
      </c>
      <c r="BA331" s="7">
        <v>2</v>
      </c>
      <c r="BB331" s="7">
        <v>2</v>
      </c>
      <c r="BC331" s="510">
        <v>251</v>
      </c>
      <c r="BD331" s="510">
        <v>27</v>
      </c>
      <c r="BE331" s="510">
        <v>44</v>
      </c>
      <c r="BF331" s="510">
        <v>57</v>
      </c>
      <c r="BG331" s="510">
        <v>70</v>
      </c>
      <c r="BH331" s="510">
        <v>53</v>
      </c>
      <c r="BI331" s="510">
        <v>0</v>
      </c>
      <c r="BJ331" s="510">
        <v>9</v>
      </c>
      <c r="BK331" s="510">
        <v>1</v>
      </c>
      <c r="BL331" s="510">
        <v>2</v>
      </c>
      <c r="BM331" s="510">
        <v>2</v>
      </c>
      <c r="BN331" s="510">
        <v>2</v>
      </c>
      <c r="BO331" s="510">
        <v>2</v>
      </c>
      <c r="BP331" s="510">
        <v>0</v>
      </c>
    </row>
    <row r="332" spans="1:68">
      <c r="A332" s="247">
        <v>4837</v>
      </c>
      <c r="B332" s="248" t="s">
        <v>481</v>
      </c>
      <c r="C332" s="247" t="str">
        <f t="shared" si="7"/>
        <v>Nocturno</v>
      </c>
      <c r="D332" s="248" t="s">
        <v>127</v>
      </c>
      <c r="E332" s="501">
        <v>7</v>
      </c>
      <c r="F332" s="248" t="s">
        <v>86</v>
      </c>
      <c r="G332" s="248" t="s">
        <v>127</v>
      </c>
      <c r="H332" s="248" t="s">
        <v>127</v>
      </c>
      <c r="I332" s="248" t="s">
        <v>127</v>
      </c>
      <c r="J332" s="248" t="s">
        <v>3555</v>
      </c>
      <c r="K332" s="248" t="s">
        <v>3730</v>
      </c>
      <c r="L332" s="248">
        <v>22591015</v>
      </c>
      <c r="M332" s="248">
        <v>22591015</v>
      </c>
      <c r="N332" s="248" t="s">
        <v>3191</v>
      </c>
      <c r="O332" s="248" t="s">
        <v>2212</v>
      </c>
      <c r="P332" s="248">
        <v>1116</v>
      </c>
      <c r="Q332" s="248">
        <v>195</v>
      </c>
      <c r="R332" s="248">
        <v>206</v>
      </c>
      <c r="S332" s="248">
        <v>255</v>
      </c>
      <c r="T332" s="248">
        <v>265</v>
      </c>
      <c r="U332" s="248">
        <v>195</v>
      </c>
      <c r="V332" s="248">
        <v>0</v>
      </c>
      <c r="W332" s="248">
        <v>26</v>
      </c>
      <c r="X332" s="248">
        <v>4</v>
      </c>
      <c r="Y332" s="248">
        <v>5</v>
      </c>
      <c r="Z332" s="248">
        <v>6</v>
      </c>
      <c r="AA332" s="248">
        <v>6</v>
      </c>
      <c r="AB332" s="248">
        <v>5</v>
      </c>
      <c r="AC332" s="248">
        <v>1027</v>
      </c>
      <c r="AD332" s="7">
        <v>137</v>
      </c>
      <c r="AE332" s="7">
        <v>175</v>
      </c>
      <c r="AF332" s="7">
        <v>213</v>
      </c>
      <c r="AG332" s="7">
        <v>251</v>
      </c>
      <c r="AH332" s="7">
        <v>251</v>
      </c>
      <c r="AI332" s="7">
        <v>0</v>
      </c>
      <c r="AJ332" s="7">
        <v>29</v>
      </c>
      <c r="AK332" s="7">
        <v>4</v>
      </c>
      <c r="AL332" s="7">
        <v>5</v>
      </c>
      <c r="AM332" s="7">
        <v>6</v>
      </c>
      <c r="AN332" s="7">
        <v>7</v>
      </c>
      <c r="AO332" s="7">
        <v>7</v>
      </c>
      <c r="AP332" s="7">
        <v>0</v>
      </c>
      <c r="AQ332" s="7">
        <v>967</v>
      </c>
      <c r="AR332" s="7">
        <v>140</v>
      </c>
      <c r="AS332" s="7">
        <v>165</v>
      </c>
      <c r="AT332" s="7">
        <v>189</v>
      </c>
      <c r="AU332" s="7">
        <v>269</v>
      </c>
      <c r="AV332" s="7">
        <v>204</v>
      </c>
      <c r="AW332" s="7">
        <v>29</v>
      </c>
      <c r="AX332" s="7">
        <v>4</v>
      </c>
      <c r="AY332" s="7">
        <v>5</v>
      </c>
      <c r="AZ332" s="7">
        <v>6</v>
      </c>
      <c r="BA332" s="7">
        <v>7</v>
      </c>
      <c r="BB332" s="7">
        <v>7</v>
      </c>
      <c r="BC332" s="510">
        <v>988</v>
      </c>
      <c r="BD332" s="510">
        <v>139</v>
      </c>
      <c r="BE332" s="510">
        <v>159</v>
      </c>
      <c r="BF332" s="510">
        <v>190</v>
      </c>
      <c r="BG332" s="510">
        <v>269</v>
      </c>
      <c r="BH332" s="510">
        <v>231</v>
      </c>
      <c r="BI332" s="510">
        <v>0</v>
      </c>
      <c r="BJ332" s="510">
        <v>29</v>
      </c>
      <c r="BK332" s="510">
        <v>4</v>
      </c>
      <c r="BL332" s="510">
        <v>5</v>
      </c>
      <c r="BM332" s="510">
        <v>6</v>
      </c>
      <c r="BN332" s="510">
        <v>7</v>
      </c>
      <c r="BO332" s="510">
        <v>7</v>
      </c>
      <c r="BP332" s="510">
        <v>0</v>
      </c>
    </row>
    <row r="333" spans="1:68">
      <c r="A333" s="247">
        <v>4838</v>
      </c>
      <c r="B333" s="248" t="s">
        <v>484</v>
      </c>
      <c r="C333" s="247" t="str">
        <f t="shared" si="7"/>
        <v>Nocturno</v>
      </c>
      <c r="D333" s="248" t="s">
        <v>139</v>
      </c>
      <c r="E333" s="501">
        <v>1</v>
      </c>
      <c r="F333" s="248" t="s">
        <v>86</v>
      </c>
      <c r="G333" s="248" t="s">
        <v>139</v>
      </c>
      <c r="H333" s="248" t="s">
        <v>140</v>
      </c>
      <c r="I333" s="248" t="s">
        <v>140</v>
      </c>
      <c r="J333" s="248" t="s">
        <v>3555</v>
      </c>
      <c r="K333" s="248" t="s">
        <v>3730</v>
      </c>
      <c r="L333" s="248">
        <v>24160009</v>
      </c>
      <c r="M333" s="248">
        <v>24160009</v>
      </c>
      <c r="N333" s="248" t="s">
        <v>3636</v>
      </c>
      <c r="O333" s="248" t="s">
        <v>2213</v>
      </c>
      <c r="P333" s="248">
        <v>373</v>
      </c>
      <c r="Q333" s="248">
        <v>52</v>
      </c>
      <c r="R333" s="248">
        <v>87</v>
      </c>
      <c r="S333" s="248">
        <v>67</v>
      </c>
      <c r="T333" s="248">
        <v>94</v>
      </c>
      <c r="U333" s="248">
        <v>73</v>
      </c>
      <c r="V333" s="248">
        <v>0</v>
      </c>
      <c r="W333" s="248">
        <v>13</v>
      </c>
      <c r="X333" s="248">
        <v>2</v>
      </c>
      <c r="Y333" s="248">
        <v>3</v>
      </c>
      <c r="Z333" s="248">
        <v>2</v>
      </c>
      <c r="AA333" s="248">
        <v>4</v>
      </c>
      <c r="AB333" s="248">
        <v>2</v>
      </c>
      <c r="AC333" s="248">
        <v>509</v>
      </c>
      <c r="AD333" s="7">
        <v>65</v>
      </c>
      <c r="AE333" s="7">
        <v>87</v>
      </c>
      <c r="AF333" s="7">
        <v>111</v>
      </c>
      <c r="AG333" s="7">
        <v>143</v>
      </c>
      <c r="AH333" s="7">
        <v>103</v>
      </c>
      <c r="AI333" s="7">
        <v>0</v>
      </c>
      <c r="AJ333" s="7">
        <v>17</v>
      </c>
      <c r="AK333" s="7">
        <v>2</v>
      </c>
      <c r="AL333" s="7">
        <v>3</v>
      </c>
      <c r="AM333" s="7">
        <v>4</v>
      </c>
      <c r="AN333" s="7">
        <v>5</v>
      </c>
      <c r="AO333" s="7">
        <v>3</v>
      </c>
      <c r="AP333" s="7">
        <v>0</v>
      </c>
      <c r="AQ333" s="7">
        <v>362</v>
      </c>
      <c r="AR333" s="7">
        <v>35</v>
      </c>
      <c r="AS333" s="7">
        <v>51</v>
      </c>
      <c r="AT333" s="7">
        <v>83</v>
      </c>
      <c r="AU333" s="7">
        <v>132</v>
      </c>
      <c r="AV333" s="7">
        <v>61</v>
      </c>
      <c r="AW333" s="7">
        <v>14</v>
      </c>
      <c r="AX333" s="7">
        <v>2</v>
      </c>
      <c r="AY333" s="7">
        <v>2</v>
      </c>
      <c r="AZ333" s="7">
        <v>3</v>
      </c>
      <c r="BA333" s="7">
        <v>4</v>
      </c>
      <c r="BB333" s="7">
        <v>3</v>
      </c>
      <c r="BC333" s="510">
        <v>323</v>
      </c>
      <c r="BD333" s="510">
        <v>27</v>
      </c>
      <c r="BE333" s="510">
        <v>49</v>
      </c>
      <c r="BF333" s="510">
        <v>57</v>
      </c>
      <c r="BG333" s="510">
        <v>89</v>
      </c>
      <c r="BH333" s="510">
        <v>101</v>
      </c>
      <c r="BI333" s="510">
        <v>0</v>
      </c>
      <c r="BJ333" s="510">
        <v>11</v>
      </c>
      <c r="BK333" s="510">
        <v>1</v>
      </c>
      <c r="BL333" s="510">
        <v>2</v>
      </c>
      <c r="BM333" s="510">
        <v>2</v>
      </c>
      <c r="BN333" s="510">
        <v>3</v>
      </c>
      <c r="BO333" s="510">
        <v>3</v>
      </c>
      <c r="BP333" s="510">
        <v>0</v>
      </c>
    </row>
    <row r="334" spans="1:68">
      <c r="A334" s="247">
        <v>4839</v>
      </c>
      <c r="B334" s="248" t="s">
        <v>485</v>
      </c>
      <c r="C334" s="247" t="str">
        <f t="shared" si="7"/>
        <v>Nocturno</v>
      </c>
      <c r="D334" s="248" t="s">
        <v>139</v>
      </c>
      <c r="E334" s="501">
        <v>5</v>
      </c>
      <c r="F334" s="248" t="s">
        <v>86</v>
      </c>
      <c r="G334" s="248" t="s">
        <v>154</v>
      </c>
      <c r="H334" s="248" t="s">
        <v>155</v>
      </c>
      <c r="I334" s="248" t="s">
        <v>155</v>
      </c>
      <c r="J334" s="248" t="s">
        <v>3555</v>
      </c>
      <c r="K334" s="248" t="s">
        <v>3730</v>
      </c>
      <c r="L334" s="248">
        <v>22493268</v>
      </c>
      <c r="M334" s="248">
        <v>22493268</v>
      </c>
      <c r="N334" s="248" t="s">
        <v>3453</v>
      </c>
      <c r="O334" s="248" t="s">
        <v>2214</v>
      </c>
      <c r="P334" s="248">
        <v>245</v>
      </c>
      <c r="Q334" s="248">
        <v>37</v>
      </c>
      <c r="R334" s="248">
        <v>32</v>
      </c>
      <c r="S334" s="248">
        <v>52</v>
      </c>
      <c r="T334" s="248">
        <v>69</v>
      </c>
      <c r="U334" s="248">
        <v>55</v>
      </c>
      <c r="V334" s="248">
        <v>0</v>
      </c>
      <c r="W334" s="248">
        <v>10</v>
      </c>
      <c r="X334" s="248">
        <v>1</v>
      </c>
      <c r="Y334" s="248">
        <v>2</v>
      </c>
      <c r="Z334" s="248">
        <v>2</v>
      </c>
      <c r="AA334" s="248">
        <v>3</v>
      </c>
      <c r="AB334" s="248">
        <v>2</v>
      </c>
      <c r="AC334" s="248">
        <v>291</v>
      </c>
      <c r="AD334" s="7">
        <v>34</v>
      </c>
      <c r="AE334" s="7">
        <v>38</v>
      </c>
      <c r="AF334" s="7">
        <v>59</v>
      </c>
      <c r="AG334" s="7">
        <v>92</v>
      </c>
      <c r="AH334" s="7">
        <v>68</v>
      </c>
      <c r="AI334" s="7">
        <v>0</v>
      </c>
      <c r="AJ334" s="7">
        <v>10</v>
      </c>
      <c r="AK334" s="7">
        <v>1</v>
      </c>
      <c r="AL334" s="7">
        <v>2</v>
      </c>
      <c r="AM334" s="7">
        <v>2</v>
      </c>
      <c r="AN334" s="7">
        <v>3</v>
      </c>
      <c r="AO334" s="7">
        <v>2</v>
      </c>
      <c r="AP334" s="7">
        <v>0</v>
      </c>
      <c r="AQ334" s="7">
        <v>190</v>
      </c>
      <c r="AR334" s="7">
        <v>21</v>
      </c>
      <c r="AS334" s="7">
        <v>28</v>
      </c>
      <c r="AT334" s="7">
        <v>29</v>
      </c>
      <c r="AU334" s="7">
        <v>54</v>
      </c>
      <c r="AV334" s="7">
        <v>58</v>
      </c>
      <c r="AW334" s="7">
        <v>7</v>
      </c>
      <c r="AX334" s="7">
        <v>1</v>
      </c>
      <c r="AY334" s="7">
        <v>1</v>
      </c>
      <c r="AZ334" s="7">
        <v>1</v>
      </c>
      <c r="BA334" s="7">
        <v>2</v>
      </c>
      <c r="BB334" s="7">
        <v>2</v>
      </c>
      <c r="BC334" s="510">
        <v>150</v>
      </c>
      <c r="BD334" s="510">
        <v>18</v>
      </c>
      <c r="BE334" s="510">
        <v>24</v>
      </c>
      <c r="BF334" s="510">
        <v>29</v>
      </c>
      <c r="BG334" s="510">
        <v>37</v>
      </c>
      <c r="BH334" s="510">
        <v>42</v>
      </c>
      <c r="BI334" s="510">
        <v>0</v>
      </c>
      <c r="BJ334" s="510">
        <v>9</v>
      </c>
      <c r="BK334" s="510">
        <v>1</v>
      </c>
      <c r="BL334" s="510">
        <v>1</v>
      </c>
      <c r="BM334" s="510">
        <v>3</v>
      </c>
      <c r="BN334" s="510">
        <v>2</v>
      </c>
      <c r="BO334" s="510">
        <v>2</v>
      </c>
      <c r="BP334" s="510">
        <v>0</v>
      </c>
    </row>
    <row r="335" spans="1:68">
      <c r="A335" s="247">
        <v>4840</v>
      </c>
      <c r="B335" s="248" t="s">
        <v>2846</v>
      </c>
      <c r="C335" s="247" t="str">
        <f t="shared" si="7"/>
        <v>Nocturno</v>
      </c>
      <c r="D335" s="248" t="s">
        <v>204</v>
      </c>
      <c r="E335" s="501">
        <v>1</v>
      </c>
      <c r="F335" s="248" t="s">
        <v>86</v>
      </c>
      <c r="G335" s="248" t="s">
        <v>204</v>
      </c>
      <c r="H335" s="248" t="s">
        <v>3183</v>
      </c>
      <c r="I335" s="248" t="s">
        <v>486</v>
      </c>
      <c r="J335" s="248" t="s">
        <v>3555</v>
      </c>
      <c r="K335" s="248" t="s">
        <v>3730</v>
      </c>
      <c r="L335" s="248">
        <v>27710267</v>
      </c>
      <c r="M335" s="248">
        <v>27710267</v>
      </c>
      <c r="N335" s="248" t="s">
        <v>3637</v>
      </c>
      <c r="O335" s="248" t="s">
        <v>2215</v>
      </c>
      <c r="P335" s="248">
        <v>982</v>
      </c>
      <c r="Q335" s="248">
        <v>137</v>
      </c>
      <c r="R335" s="248">
        <v>175</v>
      </c>
      <c r="S335" s="248">
        <v>151</v>
      </c>
      <c r="T335" s="248">
        <v>297</v>
      </c>
      <c r="U335" s="248">
        <v>222</v>
      </c>
      <c r="V335" s="248">
        <v>0</v>
      </c>
      <c r="W335" s="248">
        <v>36</v>
      </c>
      <c r="X335" s="248">
        <v>4</v>
      </c>
      <c r="Y335" s="248">
        <v>6</v>
      </c>
      <c r="Z335" s="248">
        <v>6</v>
      </c>
      <c r="AA335" s="248">
        <v>11</v>
      </c>
      <c r="AB335" s="248">
        <v>9</v>
      </c>
      <c r="AC335" s="248">
        <v>1150</v>
      </c>
      <c r="AD335" s="7">
        <v>124</v>
      </c>
      <c r="AE335" s="7">
        <v>176</v>
      </c>
      <c r="AF335" s="7">
        <v>190</v>
      </c>
      <c r="AG335" s="7">
        <v>326</v>
      </c>
      <c r="AH335" s="7">
        <v>334</v>
      </c>
      <c r="AI335" s="7">
        <v>0</v>
      </c>
      <c r="AJ335" s="7">
        <v>36</v>
      </c>
      <c r="AK335" s="7">
        <v>4</v>
      </c>
      <c r="AL335" s="7">
        <v>6</v>
      </c>
      <c r="AM335" s="7">
        <v>6</v>
      </c>
      <c r="AN335" s="7">
        <v>10</v>
      </c>
      <c r="AO335" s="7">
        <v>10</v>
      </c>
      <c r="AP335" s="7">
        <v>0</v>
      </c>
      <c r="AQ335" s="7">
        <v>943</v>
      </c>
      <c r="AR335" s="7">
        <v>88</v>
      </c>
      <c r="AS335" s="7">
        <v>122</v>
      </c>
      <c r="AT335" s="7">
        <v>173</v>
      </c>
      <c r="AU335" s="7">
        <v>284</v>
      </c>
      <c r="AV335" s="7">
        <v>276</v>
      </c>
      <c r="AW335" s="7">
        <v>36</v>
      </c>
      <c r="AX335" s="7">
        <v>3</v>
      </c>
      <c r="AY335" s="7">
        <v>4</v>
      </c>
      <c r="AZ335" s="7">
        <v>7</v>
      </c>
      <c r="BA335" s="7">
        <v>11</v>
      </c>
      <c r="BB335" s="7">
        <v>11</v>
      </c>
      <c r="BC335" s="510">
        <v>688</v>
      </c>
      <c r="BD335" s="510">
        <v>61</v>
      </c>
      <c r="BE335" s="510">
        <v>71</v>
      </c>
      <c r="BF335" s="510">
        <v>117</v>
      </c>
      <c r="BG335" s="510">
        <v>250</v>
      </c>
      <c r="BH335" s="510">
        <v>189</v>
      </c>
      <c r="BI335" s="510">
        <v>0</v>
      </c>
      <c r="BJ335" s="510">
        <v>31</v>
      </c>
      <c r="BK335" s="510">
        <v>3</v>
      </c>
      <c r="BL335" s="510">
        <v>3</v>
      </c>
      <c r="BM335" s="510">
        <v>5</v>
      </c>
      <c r="BN335" s="510">
        <v>11</v>
      </c>
      <c r="BO335" s="510">
        <v>9</v>
      </c>
      <c r="BP335" s="510">
        <v>0</v>
      </c>
    </row>
    <row r="336" spans="1:68">
      <c r="A336" s="247">
        <v>4841</v>
      </c>
      <c r="B336" s="248" t="s">
        <v>677</v>
      </c>
      <c r="C336" s="247" t="str">
        <f t="shared" si="7"/>
        <v>Nocturno</v>
      </c>
      <c r="D336" s="248" t="s">
        <v>291</v>
      </c>
      <c r="E336" s="501">
        <v>1</v>
      </c>
      <c r="F336" s="248" t="s">
        <v>52</v>
      </c>
      <c r="G336" s="248" t="s">
        <v>292</v>
      </c>
      <c r="H336" s="248" t="s">
        <v>292</v>
      </c>
      <c r="I336" s="248" t="s">
        <v>2216</v>
      </c>
      <c r="J336" s="248" t="s">
        <v>3555</v>
      </c>
      <c r="K336" s="248" t="s">
        <v>3730</v>
      </c>
      <c r="L336" s="248">
        <v>27302184</v>
      </c>
      <c r="M336" s="248">
        <v>24279753</v>
      </c>
      <c r="N336" s="248" t="s">
        <v>3638</v>
      </c>
      <c r="O336" s="248" t="s">
        <v>2217</v>
      </c>
      <c r="P336" s="248">
        <v>626</v>
      </c>
      <c r="Q336" s="248">
        <v>66</v>
      </c>
      <c r="R336" s="248">
        <v>98</v>
      </c>
      <c r="S336" s="248">
        <v>124</v>
      </c>
      <c r="T336" s="248">
        <v>181</v>
      </c>
      <c r="U336" s="248">
        <v>157</v>
      </c>
      <c r="V336" s="248">
        <v>0</v>
      </c>
      <c r="W336" s="248">
        <v>30</v>
      </c>
      <c r="X336" s="248">
        <v>3</v>
      </c>
      <c r="Y336" s="248">
        <v>5</v>
      </c>
      <c r="Z336" s="248">
        <v>6</v>
      </c>
      <c r="AA336" s="248">
        <v>8</v>
      </c>
      <c r="AB336" s="248">
        <v>8</v>
      </c>
      <c r="AC336" s="248">
        <v>736</v>
      </c>
      <c r="AD336" s="7">
        <v>94</v>
      </c>
      <c r="AE336" s="7">
        <v>106</v>
      </c>
      <c r="AF336" s="7">
        <v>121</v>
      </c>
      <c r="AG336" s="7">
        <v>229</v>
      </c>
      <c r="AH336" s="7">
        <v>186</v>
      </c>
      <c r="AI336" s="7">
        <v>0</v>
      </c>
      <c r="AJ336" s="7">
        <v>30</v>
      </c>
      <c r="AK336" s="7">
        <v>4</v>
      </c>
      <c r="AL336" s="7">
        <v>4</v>
      </c>
      <c r="AM336" s="7">
        <v>5</v>
      </c>
      <c r="AN336" s="7">
        <v>9</v>
      </c>
      <c r="AO336" s="7">
        <v>8</v>
      </c>
      <c r="AP336" s="7">
        <v>0</v>
      </c>
      <c r="AQ336" s="7">
        <v>590</v>
      </c>
      <c r="AR336" s="7">
        <v>58</v>
      </c>
      <c r="AS336" s="7">
        <v>74</v>
      </c>
      <c r="AT336" s="7">
        <v>101</v>
      </c>
      <c r="AU336" s="7">
        <v>173</v>
      </c>
      <c r="AV336" s="7">
        <v>184</v>
      </c>
      <c r="AW336" s="7">
        <v>23</v>
      </c>
      <c r="AX336" s="7">
        <v>2</v>
      </c>
      <c r="AY336" s="7">
        <v>3</v>
      </c>
      <c r="AZ336" s="7">
        <v>4</v>
      </c>
      <c r="BA336" s="7">
        <v>6</v>
      </c>
      <c r="BB336" s="7">
        <v>8</v>
      </c>
      <c r="BC336" s="510">
        <v>480</v>
      </c>
      <c r="BD336" s="510">
        <v>52</v>
      </c>
      <c r="BE336" s="510">
        <v>56</v>
      </c>
      <c r="BF336" s="510">
        <v>92</v>
      </c>
      <c r="BG336" s="510">
        <v>154</v>
      </c>
      <c r="BH336" s="510">
        <v>126</v>
      </c>
      <c r="BI336" s="510">
        <v>0</v>
      </c>
      <c r="BJ336" s="510">
        <v>18</v>
      </c>
      <c r="BK336" s="510">
        <v>2</v>
      </c>
      <c r="BL336" s="510">
        <v>2</v>
      </c>
      <c r="BM336" s="510">
        <v>3</v>
      </c>
      <c r="BN336" s="510">
        <v>6</v>
      </c>
      <c r="BO336" s="510">
        <v>5</v>
      </c>
      <c r="BP336" s="510">
        <v>0</v>
      </c>
    </row>
    <row r="337" spans="1:68">
      <c r="A337" s="247">
        <v>4842</v>
      </c>
      <c r="B337" s="248" t="s">
        <v>2847</v>
      </c>
      <c r="C337" s="247" t="str">
        <f t="shared" si="7"/>
        <v>Nocturno</v>
      </c>
      <c r="D337" s="248" t="s">
        <v>217</v>
      </c>
      <c r="E337" s="501">
        <v>1</v>
      </c>
      <c r="F337" s="248" t="s">
        <v>217</v>
      </c>
      <c r="G337" s="248" t="s">
        <v>217</v>
      </c>
      <c r="H337" s="248" t="s">
        <v>217</v>
      </c>
      <c r="I337" s="248" t="s">
        <v>225</v>
      </c>
      <c r="J337" s="248" t="s">
        <v>3555</v>
      </c>
      <c r="K337" s="248" t="s">
        <v>3730</v>
      </c>
      <c r="L337" s="248">
        <v>22411659</v>
      </c>
      <c r="M337" s="248">
        <v>22411659</v>
      </c>
      <c r="N337" s="248" t="s">
        <v>2848</v>
      </c>
      <c r="O337" s="248" t="s">
        <v>2218</v>
      </c>
      <c r="P337" s="248">
        <v>1115</v>
      </c>
      <c r="Q337" s="248">
        <v>235</v>
      </c>
      <c r="R337" s="248">
        <v>240</v>
      </c>
      <c r="S337" s="248">
        <v>230</v>
      </c>
      <c r="T337" s="248">
        <v>220</v>
      </c>
      <c r="U337" s="248">
        <v>190</v>
      </c>
      <c r="V337" s="248">
        <v>0</v>
      </c>
      <c r="W337" s="248">
        <v>28</v>
      </c>
      <c r="X337" s="248">
        <v>6</v>
      </c>
      <c r="Y337" s="248">
        <v>6</v>
      </c>
      <c r="Z337" s="248">
        <v>6</v>
      </c>
      <c r="AA337" s="248">
        <v>6</v>
      </c>
      <c r="AB337" s="248">
        <v>4</v>
      </c>
      <c r="AC337" s="248">
        <v>1341</v>
      </c>
      <c r="AD337" s="7">
        <v>238</v>
      </c>
      <c r="AE337" s="7">
        <v>284</v>
      </c>
      <c r="AF337" s="7">
        <v>292</v>
      </c>
      <c r="AG337" s="7">
        <v>326</v>
      </c>
      <c r="AH337" s="7">
        <v>201</v>
      </c>
      <c r="AI337" s="7">
        <v>0</v>
      </c>
      <c r="AJ337" s="7">
        <v>32</v>
      </c>
      <c r="AK337" s="7">
        <v>6</v>
      </c>
      <c r="AL337" s="7">
        <v>6</v>
      </c>
      <c r="AM337" s="7">
        <v>7</v>
      </c>
      <c r="AN337" s="7">
        <v>8</v>
      </c>
      <c r="AO337" s="7">
        <v>5</v>
      </c>
      <c r="AP337" s="7">
        <v>0</v>
      </c>
      <c r="AQ337" s="7">
        <v>1337</v>
      </c>
      <c r="AR337" s="7">
        <v>234</v>
      </c>
      <c r="AS337" s="7">
        <v>242</v>
      </c>
      <c r="AT337" s="7">
        <v>278</v>
      </c>
      <c r="AU337" s="7">
        <v>352</v>
      </c>
      <c r="AV337" s="7">
        <v>231</v>
      </c>
      <c r="AW337" s="7">
        <v>34</v>
      </c>
      <c r="AX337" s="7">
        <v>6</v>
      </c>
      <c r="AY337" s="7">
        <v>6</v>
      </c>
      <c r="AZ337" s="7">
        <v>7</v>
      </c>
      <c r="BA337" s="7">
        <v>9</v>
      </c>
      <c r="BB337" s="7">
        <v>6</v>
      </c>
      <c r="BC337" s="510">
        <v>1269</v>
      </c>
      <c r="BD337" s="510">
        <v>214</v>
      </c>
      <c r="BE337" s="510">
        <v>237</v>
      </c>
      <c r="BF337" s="510">
        <v>277</v>
      </c>
      <c r="BG337" s="510">
        <v>306</v>
      </c>
      <c r="BH337" s="510">
        <v>235</v>
      </c>
      <c r="BI337" s="510">
        <v>0</v>
      </c>
      <c r="BJ337" s="510">
        <v>34</v>
      </c>
      <c r="BK337" s="510">
        <v>6</v>
      </c>
      <c r="BL337" s="510">
        <v>6</v>
      </c>
      <c r="BM337" s="510">
        <v>7</v>
      </c>
      <c r="BN337" s="510">
        <v>9</v>
      </c>
      <c r="BO337" s="510">
        <v>6</v>
      </c>
      <c r="BP337" s="510">
        <v>0</v>
      </c>
    </row>
    <row r="338" spans="1:68">
      <c r="A338" s="247">
        <v>4843</v>
      </c>
      <c r="B338" s="248" t="s">
        <v>488</v>
      </c>
      <c r="C338" s="247" t="str">
        <f t="shared" si="7"/>
        <v>Nocturno</v>
      </c>
      <c r="D338" s="248" t="s">
        <v>217</v>
      </c>
      <c r="E338" s="501">
        <v>6</v>
      </c>
      <c r="F338" s="248" t="s">
        <v>217</v>
      </c>
      <c r="G338" s="248" t="s">
        <v>240</v>
      </c>
      <c r="H338" s="248" t="s">
        <v>242</v>
      </c>
      <c r="I338" s="248" t="s">
        <v>216</v>
      </c>
      <c r="J338" s="248" t="s">
        <v>3555</v>
      </c>
      <c r="K338" s="248" t="s">
        <v>3730</v>
      </c>
      <c r="L338" s="248">
        <v>24443019</v>
      </c>
      <c r="M338" s="248">
        <v>24943385</v>
      </c>
      <c r="N338" s="248" t="s">
        <v>3639</v>
      </c>
      <c r="O338" s="248" t="s">
        <v>2219</v>
      </c>
      <c r="P338" s="248">
        <v>590</v>
      </c>
      <c r="Q338" s="248">
        <v>108</v>
      </c>
      <c r="R338" s="248">
        <v>134</v>
      </c>
      <c r="S338" s="248">
        <v>114</v>
      </c>
      <c r="T338" s="248">
        <v>122</v>
      </c>
      <c r="U338" s="248">
        <v>112</v>
      </c>
      <c r="V338" s="248">
        <v>0</v>
      </c>
      <c r="W338" s="248">
        <v>20</v>
      </c>
      <c r="X338" s="248">
        <v>4</v>
      </c>
      <c r="Y338" s="248">
        <v>4</v>
      </c>
      <c r="Z338" s="248">
        <v>4</v>
      </c>
      <c r="AA338" s="248">
        <v>4</v>
      </c>
      <c r="AB338" s="248">
        <v>4</v>
      </c>
      <c r="AC338" s="248">
        <v>647</v>
      </c>
      <c r="AD338" s="7">
        <v>86</v>
      </c>
      <c r="AE338" s="7">
        <v>118</v>
      </c>
      <c r="AF338" s="7">
        <v>126</v>
      </c>
      <c r="AG338" s="7">
        <v>172</v>
      </c>
      <c r="AH338" s="7">
        <v>145</v>
      </c>
      <c r="AI338" s="7">
        <v>0</v>
      </c>
      <c r="AJ338" s="7">
        <v>22</v>
      </c>
      <c r="AK338" s="7">
        <v>3</v>
      </c>
      <c r="AL338" s="7">
        <v>4</v>
      </c>
      <c r="AM338" s="7">
        <v>4</v>
      </c>
      <c r="AN338" s="7">
        <v>6</v>
      </c>
      <c r="AO338" s="7">
        <v>5</v>
      </c>
      <c r="AP338" s="7">
        <v>0</v>
      </c>
      <c r="AQ338" s="7">
        <v>625</v>
      </c>
      <c r="AR338" s="7">
        <v>82</v>
      </c>
      <c r="AS338" s="7">
        <v>99</v>
      </c>
      <c r="AT338" s="7">
        <v>118</v>
      </c>
      <c r="AU338" s="7">
        <v>175</v>
      </c>
      <c r="AV338" s="7">
        <v>151</v>
      </c>
      <c r="AW338" s="7">
        <v>20</v>
      </c>
      <c r="AX338" s="7">
        <v>2</v>
      </c>
      <c r="AY338" s="7">
        <v>3</v>
      </c>
      <c r="AZ338" s="7">
        <v>4</v>
      </c>
      <c r="BA338" s="7">
        <v>6</v>
      </c>
      <c r="BB338" s="7">
        <v>5</v>
      </c>
      <c r="BC338" s="510">
        <v>564</v>
      </c>
      <c r="BD338" s="510">
        <v>73</v>
      </c>
      <c r="BE338" s="510">
        <v>101</v>
      </c>
      <c r="BF338" s="510">
        <v>102</v>
      </c>
      <c r="BG338" s="510">
        <v>148</v>
      </c>
      <c r="BH338" s="510">
        <v>140</v>
      </c>
      <c r="BI338" s="510">
        <v>0</v>
      </c>
      <c r="BJ338" s="510">
        <v>19</v>
      </c>
      <c r="BK338" s="510">
        <v>2</v>
      </c>
      <c r="BL338" s="510">
        <v>3</v>
      </c>
      <c r="BM338" s="510">
        <v>4</v>
      </c>
      <c r="BN338" s="510">
        <v>5</v>
      </c>
      <c r="BO338" s="510">
        <v>5</v>
      </c>
      <c r="BP338" s="510">
        <v>0</v>
      </c>
    </row>
    <row r="339" spans="1:68">
      <c r="A339" s="247">
        <v>4844</v>
      </c>
      <c r="B339" s="248" t="s">
        <v>2849</v>
      </c>
      <c r="C339" s="247" t="str">
        <f t="shared" si="7"/>
        <v>C.T.P.</v>
      </c>
      <c r="D339" s="248" t="s">
        <v>217</v>
      </c>
      <c r="E339" s="501">
        <v>1</v>
      </c>
      <c r="F339" s="248" t="s">
        <v>217</v>
      </c>
      <c r="G339" s="248" t="s">
        <v>217</v>
      </c>
      <c r="H339" s="248" t="s">
        <v>217</v>
      </c>
      <c r="I339" s="248" t="s">
        <v>218</v>
      </c>
      <c r="J339" s="248" t="s">
        <v>3555</v>
      </c>
      <c r="K339" s="248" t="s">
        <v>3729</v>
      </c>
      <c r="L339" s="248">
        <v>24400430</v>
      </c>
      <c r="M339" s="248">
        <v>24418841</v>
      </c>
      <c r="N339" s="248" t="s">
        <v>1091</v>
      </c>
      <c r="O339" s="248" t="s">
        <v>3393</v>
      </c>
      <c r="P339" s="248">
        <v>1111</v>
      </c>
      <c r="Q339" s="248">
        <v>0</v>
      </c>
      <c r="R339" s="248">
        <v>0</v>
      </c>
      <c r="S339" s="248">
        <v>0</v>
      </c>
      <c r="T339" s="248">
        <v>554</v>
      </c>
      <c r="U339" s="248">
        <v>283</v>
      </c>
      <c r="V339" s="248">
        <v>274</v>
      </c>
      <c r="W339" s="248">
        <v>49</v>
      </c>
      <c r="X339" s="248">
        <v>0</v>
      </c>
      <c r="Y339" s="248">
        <v>0</v>
      </c>
      <c r="Z339" s="248">
        <v>0</v>
      </c>
      <c r="AA339" s="248">
        <v>19</v>
      </c>
      <c r="AB339" s="248">
        <v>16</v>
      </c>
      <c r="AC339" s="248">
        <v>902</v>
      </c>
      <c r="AD339" s="7">
        <v>0</v>
      </c>
      <c r="AE339" s="7">
        <v>0</v>
      </c>
      <c r="AF339" s="7">
        <v>0</v>
      </c>
      <c r="AG339" s="7">
        <v>388</v>
      </c>
      <c r="AH339" s="7">
        <v>320</v>
      </c>
      <c r="AI339" s="7">
        <v>194</v>
      </c>
      <c r="AJ339" s="7">
        <v>49</v>
      </c>
      <c r="AK339" s="7">
        <v>0</v>
      </c>
      <c r="AL339" s="7">
        <v>0</v>
      </c>
      <c r="AM339" s="7">
        <v>0</v>
      </c>
      <c r="AN339" s="7">
        <v>21</v>
      </c>
      <c r="AO339" s="7">
        <v>17</v>
      </c>
      <c r="AP339" s="7">
        <v>11</v>
      </c>
      <c r="AQ339" s="7">
        <v>1021</v>
      </c>
      <c r="AR339" s="7">
        <v>0</v>
      </c>
      <c r="AS339" s="7">
        <v>0</v>
      </c>
      <c r="AT339" s="7">
        <v>0</v>
      </c>
      <c r="AU339" s="7">
        <v>594</v>
      </c>
      <c r="AV339" s="7">
        <v>213</v>
      </c>
      <c r="AW339" s="7">
        <v>45</v>
      </c>
      <c r="AX339" s="7">
        <v>0</v>
      </c>
      <c r="AY339" s="7">
        <v>0</v>
      </c>
      <c r="AZ339" s="7">
        <v>0</v>
      </c>
      <c r="BA339" s="7">
        <v>23</v>
      </c>
      <c r="BB339" s="7">
        <v>12</v>
      </c>
      <c r="BC339" s="510">
        <v>1034</v>
      </c>
      <c r="BD339" s="510">
        <v>0</v>
      </c>
      <c r="BE339" s="510">
        <v>0</v>
      </c>
      <c r="BF339" s="510">
        <v>0</v>
      </c>
      <c r="BG339" s="510">
        <v>538</v>
      </c>
      <c r="BH339" s="510">
        <v>330</v>
      </c>
      <c r="BI339" s="510">
        <v>166</v>
      </c>
      <c r="BJ339" s="510">
        <v>49</v>
      </c>
      <c r="BK339" s="510">
        <v>0</v>
      </c>
      <c r="BL339" s="510">
        <v>0</v>
      </c>
      <c r="BM339" s="510">
        <v>0</v>
      </c>
      <c r="BN339" s="510">
        <v>22</v>
      </c>
      <c r="BO339" s="510">
        <v>18</v>
      </c>
      <c r="BP339" s="510">
        <v>9</v>
      </c>
    </row>
    <row r="340" spans="1:68">
      <c r="A340" s="247">
        <v>4848</v>
      </c>
      <c r="B340" s="248" t="s">
        <v>487</v>
      </c>
      <c r="C340" s="247" t="str">
        <f t="shared" si="7"/>
        <v>Nocturno</v>
      </c>
      <c r="D340" s="248" t="s">
        <v>234</v>
      </c>
      <c r="E340" s="501">
        <v>6</v>
      </c>
      <c r="F340" s="248" t="s">
        <v>217</v>
      </c>
      <c r="G340" s="248" t="s">
        <v>248</v>
      </c>
      <c r="H340" s="248" t="s">
        <v>248</v>
      </c>
      <c r="I340" s="248" t="s">
        <v>483</v>
      </c>
      <c r="J340" s="248" t="s">
        <v>3555</v>
      </c>
      <c r="K340" s="248" t="s">
        <v>3730</v>
      </c>
      <c r="L340" s="248">
        <v>24531322</v>
      </c>
      <c r="M340" s="248">
        <v>24531322</v>
      </c>
      <c r="N340" s="248" t="s">
        <v>3640</v>
      </c>
      <c r="O340" s="248" t="s">
        <v>2220</v>
      </c>
      <c r="P340" s="248">
        <v>667</v>
      </c>
      <c r="Q340" s="248">
        <v>89</v>
      </c>
      <c r="R340" s="248">
        <v>110</v>
      </c>
      <c r="S340" s="248">
        <v>137</v>
      </c>
      <c r="T340" s="248">
        <v>201</v>
      </c>
      <c r="U340" s="248">
        <v>130</v>
      </c>
      <c r="V340" s="248">
        <v>0</v>
      </c>
      <c r="W340" s="248">
        <v>26</v>
      </c>
      <c r="X340" s="248">
        <v>2</v>
      </c>
      <c r="Y340" s="248">
        <v>4</v>
      </c>
      <c r="Z340" s="248">
        <v>6</v>
      </c>
      <c r="AA340" s="248">
        <v>8</v>
      </c>
      <c r="AB340" s="248">
        <v>6</v>
      </c>
      <c r="AC340" s="248">
        <v>805</v>
      </c>
      <c r="AD340" s="7">
        <v>92</v>
      </c>
      <c r="AE340" s="7">
        <v>99</v>
      </c>
      <c r="AF340" s="7">
        <v>147</v>
      </c>
      <c r="AG340" s="7">
        <v>247</v>
      </c>
      <c r="AH340" s="7">
        <v>220</v>
      </c>
      <c r="AI340" s="7">
        <v>0</v>
      </c>
      <c r="AJ340" s="7">
        <v>28</v>
      </c>
      <c r="AK340" s="7">
        <v>2</v>
      </c>
      <c r="AL340" s="7">
        <v>3</v>
      </c>
      <c r="AM340" s="7">
        <v>5</v>
      </c>
      <c r="AN340" s="7">
        <v>9</v>
      </c>
      <c r="AO340" s="7">
        <v>9</v>
      </c>
      <c r="AP340" s="7">
        <v>0</v>
      </c>
      <c r="AQ340" s="7">
        <v>650</v>
      </c>
      <c r="AR340" s="7">
        <v>63</v>
      </c>
      <c r="AS340" s="7">
        <v>83</v>
      </c>
      <c r="AT340" s="7">
        <v>118</v>
      </c>
      <c r="AU340" s="7">
        <v>184</v>
      </c>
      <c r="AV340" s="7">
        <v>202</v>
      </c>
      <c r="AW340" s="7">
        <v>25</v>
      </c>
      <c r="AX340" s="7">
        <v>2</v>
      </c>
      <c r="AY340" s="7">
        <v>3</v>
      </c>
      <c r="AZ340" s="7">
        <v>4</v>
      </c>
      <c r="BA340" s="7">
        <v>7</v>
      </c>
      <c r="BB340" s="7">
        <v>9</v>
      </c>
      <c r="BC340" s="510">
        <v>542</v>
      </c>
      <c r="BD340" s="510">
        <v>69</v>
      </c>
      <c r="BE340" s="510">
        <v>75</v>
      </c>
      <c r="BF340" s="510">
        <v>94</v>
      </c>
      <c r="BG340" s="510">
        <v>169</v>
      </c>
      <c r="BH340" s="510">
        <v>135</v>
      </c>
      <c r="BI340" s="510">
        <v>0</v>
      </c>
      <c r="BJ340" s="510">
        <v>25</v>
      </c>
      <c r="BK340" s="510">
        <v>3</v>
      </c>
      <c r="BL340" s="510">
        <v>3</v>
      </c>
      <c r="BM340" s="510">
        <v>4</v>
      </c>
      <c r="BN340" s="510">
        <v>8</v>
      </c>
      <c r="BO340" s="510">
        <v>7</v>
      </c>
      <c r="BP340" s="510">
        <v>0</v>
      </c>
    </row>
    <row r="341" spans="1:68">
      <c r="A341" s="247">
        <v>4849</v>
      </c>
      <c r="B341" s="248" t="s">
        <v>2850</v>
      </c>
      <c r="C341" s="247" t="str">
        <f t="shared" si="7"/>
        <v>Nocturno</v>
      </c>
      <c r="D341" s="248" t="s">
        <v>234</v>
      </c>
      <c r="E341" s="501">
        <v>1</v>
      </c>
      <c r="F341" s="248" t="s">
        <v>217</v>
      </c>
      <c r="G341" s="248" t="s">
        <v>235</v>
      </c>
      <c r="H341" s="248" t="s">
        <v>170</v>
      </c>
      <c r="I341" s="248" t="s">
        <v>183</v>
      </c>
      <c r="J341" s="248" t="s">
        <v>3555</v>
      </c>
      <c r="K341" s="248" t="s">
        <v>3730</v>
      </c>
      <c r="L341" s="248">
        <v>24455665</v>
      </c>
      <c r="M341" s="248">
        <v>24455665</v>
      </c>
      <c r="N341" s="248" t="s">
        <v>2851</v>
      </c>
      <c r="O341" s="248" t="s">
        <v>3583</v>
      </c>
      <c r="P341" s="248">
        <v>884</v>
      </c>
      <c r="Q341" s="248">
        <v>153</v>
      </c>
      <c r="R341" s="248">
        <v>167</v>
      </c>
      <c r="S341" s="248">
        <v>185</v>
      </c>
      <c r="T341" s="248">
        <v>212</v>
      </c>
      <c r="U341" s="248">
        <v>167</v>
      </c>
      <c r="V341" s="248">
        <v>0</v>
      </c>
      <c r="W341" s="248">
        <v>29</v>
      </c>
      <c r="X341" s="248">
        <v>4</v>
      </c>
      <c r="Y341" s="248">
        <v>5</v>
      </c>
      <c r="Z341" s="248">
        <v>6</v>
      </c>
      <c r="AA341" s="248">
        <v>6</v>
      </c>
      <c r="AB341" s="248">
        <v>8</v>
      </c>
      <c r="AC341" s="248">
        <v>937</v>
      </c>
      <c r="AD341" s="7">
        <v>108</v>
      </c>
      <c r="AE341" s="7">
        <v>166</v>
      </c>
      <c r="AF341" s="7">
        <v>191</v>
      </c>
      <c r="AG341" s="7">
        <v>266</v>
      </c>
      <c r="AH341" s="7">
        <v>206</v>
      </c>
      <c r="AI341" s="7">
        <v>0</v>
      </c>
      <c r="AJ341" s="7">
        <v>28</v>
      </c>
      <c r="AK341" s="7">
        <v>3</v>
      </c>
      <c r="AL341" s="7">
        <v>4</v>
      </c>
      <c r="AM341" s="7">
        <v>6</v>
      </c>
      <c r="AN341" s="7">
        <v>8</v>
      </c>
      <c r="AO341" s="7">
        <v>7</v>
      </c>
      <c r="AP341" s="7">
        <v>0</v>
      </c>
      <c r="AQ341" s="7">
        <v>904</v>
      </c>
      <c r="AR341" s="7">
        <v>128</v>
      </c>
      <c r="AS341" s="7">
        <v>151</v>
      </c>
      <c r="AT341" s="7">
        <v>176</v>
      </c>
      <c r="AU341" s="7">
        <v>235</v>
      </c>
      <c r="AV341" s="7">
        <v>214</v>
      </c>
      <c r="AW341" s="7">
        <v>31</v>
      </c>
      <c r="AX341" s="7">
        <v>4</v>
      </c>
      <c r="AY341" s="7">
        <v>5</v>
      </c>
      <c r="AZ341" s="7">
        <v>6</v>
      </c>
      <c r="BA341" s="7">
        <v>8</v>
      </c>
      <c r="BB341" s="7">
        <v>8</v>
      </c>
      <c r="BC341" s="510">
        <v>749</v>
      </c>
      <c r="BD341" s="510">
        <v>73</v>
      </c>
      <c r="BE341" s="510">
        <v>140</v>
      </c>
      <c r="BF341" s="510">
        <v>147</v>
      </c>
      <c r="BG341" s="510">
        <v>208</v>
      </c>
      <c r="BH341" s="510">
        <v>181</v>
      </c>
      <c r="BI341" s="510">
        <v>0</v>
      </c>
      <c r="BJ341" s="510">
        <v>31</v>
      </c>
      <c r="BK341" s="510">
        <v>4</v>
      </c>
      <c r="BL341" s="510">
        <v>5</v>
      </c>
      <c r="BM341" s="510">
        <v>6</v>
      </c>
      <c r="BN341" s="510">
        <v>8</v>
      </c>
      <c r="BO341" s="510">
        <v>8</v>
      </c>
      <c r="BP341" s="510">
        <v>0</v>
      </c>
    </row>
    <row r="342" spans="1:68">
      <c r="A342" s="247">
        <v>4850</v>
      </c>
      <c r="B342" s="248" t="s">
        <v>489</v>
      </c>
      <c r="C342" s="247" t="str">
        <f t="shared" si="7"/>
        <v>Nocturno</v>
      </c>
      <c r="D342" s="248" t="s">
        <v>234</v>
      </c>
      <c r="E342" s="501">
        <v>8</v>
      </c>
      <c r="F342" s="248" t="s">
        <v>217</v>
      </c>
      <c r="G342" s="248" t="s">
        <v>247</v>
      </c>
      <c r="H342" s="248" t="s">
        <v>247</v>
      </c>
      <c r="I342" s="248" t="s">
        <v>2221</v>
      </c>
      <c r="J342" s="248" t="s">
        <v>3555</v>
      </c>
      <c r="K342" s="248" t="s">
        <v>3730</v>
      </c>
      <c r="L342" s="248">
        <v>24500036</v>
      </c>
      <c r="M342" s="248">
        <v>24500036</v>
      </c>
      <c r="N342" s="248" t="s">
        <v>3641</v>
      </c>
      <c r="O342" s="248" t="s">
        <v>2222</v>
      </c>
      <c r="P342" s="248">
        <v>805</v>
      </c>
      <c r="Q342" s="248">
        <v>96</v>
      </c>
      <c r="R342" s="248">
        <v>149</v>
      </c>
      <c r="S342" s="248">
        <v>168</v>
      </c>
      <c r="T342" s="248">
        <v>236</v>
      </c>
      <c r="U342" s="248">
        <v>156</v>
      </c>
      <c r="V342" s="248">
        <v>0</v>
      </c>
      <c r="W342" s="248">
        <v>29</v>
      </c>
      <c r="X342" s="248">
        <v>3</v>
      </c>
      <c r="Y342" s="248">
        <v>6</v>
      </c>
      <c r="Z342" s="248">
        <v>7</v>
      </c>
      <c r="AA342" s="248">
        <v>7</v>
      </c>
      <c r="AB342" s="248">
        <v>6</v>
      </c>
      <c r="AC342" s="248">
        <v>872</v>
      </c>
      <c r="AD342" s="7">
        <v>92</v>
      </c>
      <c r="AE342" s="7">
        <v>138</v>
      </c>
      <c r="AF342" s="7">
        <v>165</v>
      </c>
      <c r="AG342" s="7">
        <v>192</v>
      </c>
      <c r="AH342" s="7">
        <v>285</v>
      </c>
      <c r="AI342" s="7">
        <v>0</v>
      </c>
      <c r="AJ342" s="7">
        <v>29</v>
      </c>
      <c r="AK342" s="7">
        <v>3</v>
      </c>
      <c r="AL342" s="7">
        <v>6</v>
      </c>
      <c r="AM342" s="7">
        <v>7</v>
      </c>
      <c r="AN342" s="7">
        <v>6</v>
      </c>
      <c r="AO342" s="7">
        <v>7</v>
      </c>
      <c r="AP342" s="7">
        <v>0</v>
      </c>
      <c r="AQ342" s="7">
        <v>842</v>
      </c>
      <c r="AR342" s="7">
        <v>84</v>
      </c>
      <c r="AS342" s="7">
        <v>153</v>
      </c>
      <c r="AT342" s="7">
        <v>162</v>
      </c>
      <c r="AU342" s="7">
        <v>226</v>
      </c>
      <c r="AV342" s="7">
        <v>217</v>
      </c>
      <c r="AW342" s="7">
        <v>30</v>
      </c>
      <c r="AX342" s="7">
        <v>3</v>
      </c>
      <c r="AY342" s="7">
        <v>6</v>
      </c>
      <c r="AZ342" s="7">
        <v>7</v>
      </c>
      <c r="BA342" s="7">
        <v>7</v>
      </c>
      <c r="BB342" s="7">
        <v>7</v>
      </c>
      <c r="BC342" s="510">
        <v>719</v>
      </c>
      <c r="BD342" s="510">
        <v>91</v>
      </c>
      <c r="BE342" s="510">
        <v>96</v>
      </c>
      <c r="BF342" s="510">
        <v>148</v>
      </c>
      <c r="BG342" s="510">
        <v>198</v>
      </c>
      <c r="BH342" s="510">
        <v>186</v>
      </c>
      <c r="BI342" s="510">
        <v>0</v>
      </c>
      <c r="BJ342" s="510">
        <v>30</v>
      </c>
      <c r="BK342" s="510">
        <v>3</v>
      </c>
      <c r="BL342" s="510">
        <v>6</v>
      </c>
      <c r="BM342" s="510">
        <v>7</v>
      </c>
      <c r="BN342" s="510">
        <v>7</v>
      </c>
      <c r="BO342" s="510">
        <v>7</v>
      </c>
      <c r="BP342" s="510">
        <v>0</v>
      </c>
    </row>
    <row r="343" spans="1:68">
      <c r="A343" s="247">
        <v>4853</v>
      </c>
      <c r="B343" s="248" t="s">
        <v>490</v>
      </c>
      <c r="C343" s="247" t="str">
        <f t="shared" si="7"/>
        <v>Nocturno</v>
      </c>
      <c r="D343" s="248" t="s">
        <v>182</v>
      </c>
      <c r="E343" s="501">
        <v>1</v>
      </c>
      <c r="F343" s="248" t="s">
        <v>182</v>
      </c>
      <c r="G343" s="248" t="s">
        <v>182</v>
      </c>
      <c r="H343" s="248" t="s">
        <v>285</v>
      </c>
      <c r="I343" s="248" t="s">
        <v>491</v>
      </c>
      <c r="J343" s="248" t="s">
        <v>3555</v>
      </c>
      <c r="K343" s="248" t="s">
        <v>3730</v>
      </c>
      <c r="L343" s="248">
        <v>25510363</v>
      </c>
      <c r="M343" s="248">
        <v>86185757</v>
      </c>
      <c r="N343" s="248" t="s">
        <v>2722</v>
      </c>
      <c r="O343" s="248" t="s">
        <v>2223</v>
      </c>
      <c r="P343" s="248">
        <v>1682</v>
      </c>
      <c r="Q343" s="248">
        <v>303</v>
      </c>
      <c r="R343" s="248">
        <v>355</v>
      </c>
      <c r="S343" s="248">
        <v>325</v>
      </c>
      <c r="T343" s="248">
        <v>468</v>
      </c>
      <c r="U343" s="248">
        <v>231</v>
      </c>
      <c r="V343" s="248">
        <v>0</v>
      </c>
      <c r="W343" s="248">
        <v>46</v>
      </c>
      <c r="X343" s="248">
        <v>9</v>
      </c>
      <c r="Y343" s="248">
        <v>9</v>
      </c>
      <c r="Z343" s="248">
        <v>9</v>
      </c>
      <c r="AA343" s="248">
        <v>12</v>
      </c>
      <c r="AB343" s="248">
        <v>7</v>
      </c>
      <c r="AC343" s="248">
        <v>2202</v>
      </c>
      <c r="AD343" s="7">
        <v>368</v>
      </c>
      <c r="AE343" s="7">
        <v>378</v>
      </c>
      <c r="AF343" s="7">
        <v>419</v>
      </c>
      <c r="AG343" s="7">
        <v>532</v>
      </c>
      <c r="AH343" s="7">
        <v>505</v>
      </c>
      <c r="AI343" s="7">
        <v>0</v>
      </c>
      <c r="AJ343" s="7">
        <v>50</v>
      </c>
      <c r="AK343" s="7">
        <v>9</v>
      </c>
      <c r="AL343" s="7">
        <v>9</v>
      </c>
      <c r="AM343" s="7">
        <v>9</v>
      </c>
      <c r="AN343" s="7">
        <v>12</v>
      </c>
      <c r="AO343" s="7">
        <v>11</v>
      </c>
      <c r="AP343" s="7">
        <v>0</v>
      </c>
      <c r="AQ343" s="7">
        <v>1682</v>
      </c>
      <c r="AR343" s="7">
        <v>220</v>
      </c>
      <c r="AS343" s="7">
        <v>310</v>
      </c>
      <c r="AT343" s="7">
        <v>317</v>
      </c>
      <c r="AU343" s="7">
        <v>425</v>
      </c>
      <c r="AV343" s="7">
        <v>410</v>
      </c>
      <c r="AW343" s="7">
        <v>50</v>
      </c>
      <c r="AX343" s="7">
        <v>9</v>
      </c>
      <c r="AY343" s="7">
        <v>9</v>
      </c>
      <c r="AZ343" s="7">
        <v>9</v>
      </c>
      <c r="BA343" s="7">
        <v>12</v>
      </c>
      <c r="BB343" s="7">
        <v>11</v>
      </c>
      <c r="BC343" s="510">
        <v>1593</v>
      </c>
      <c r="BD343" s="510">
        <v>176</v>
      </c>
      <c r="BE343" s="510">
        <v>262</v>
      </c>
      <c r="BF343" s="510">
        <v>286</v>
      </c>
      <c r="BG343" s="510">
        <v>521</v>
      </c>
      <c r="BH343" s="510">
        <v>348</v>
      </c>
      <c r="BI343" s="510">
        <v>0</v>
      </c>
      <c r="BJ343" s="510">
        <v>50</v>
      </c>
      <c r="BK343" s="510">
        <v>6</v>
      </c>
      <c r="BL343" s="510">
        <v>9</v>
      </c>
      <c r="BM343" s="510">
        <v>9</v>
      </c>
      <c r="BN343" s="510">
        <v>13</v>
      </c>
      <c r="BO343" s="510">
        <v>13</v>
      </c>
      <c r="BP343" s="510">
        <v>0</v>
      </c>
    </row>
    <row r="344" spans="1:68">
      <c r="A344" s="247">
        <v>4854</v>
      </c>
      <c r="B344" s="248" t="s">
        <v>2852</v>
      </c>
      <c r="C344" s="247" t="str">
        <f t="shared" si="7"/>
        <v/>
      </c>
      <c r="D344" s="248" t="s">
        <v>182</v>
      </c>
      <c r="E344" s="501">
        <v>5</v>
      </c>
      <c r="F344" s="248" t="s">
        <v>182</v>
      </c>
      <c r="G344" s="248" t="s">
        <v>297</v>
      </c>
      <c r="H344" s="248" t="s">
        <v>297</v>
      </c>
      <c r="I344" s="248" t="s">
        <v>130</v>
      </c>
      <c r="J344" s="248" t="s">
        <v>3555</v>
      </c>
      <c r="K344" s="248" t="s">
        <v>3730</v>
      </c>
      <c r="L344" s="248">
        <v>25747404</v>
      </c>
      <c r="M344" s="248">
        <v>25744600</v>
      </c>
      <c r="N344" s="248" t="s">
        <v>1691</v>
      </c>
      <c r="O344" s="248" t="s">
        <v>2224</v>
      </c>
      <c r="P344" s="248">
        <v>838</v>
      </c>
      <c r="Q344" s="248">
        <v>186</v>
      </c>
      <c r="R344" s="248">
        <v>189</v>
      </c>
      <c r="S344" s="248">
        <v>166</v>
      </c>
      <c r="T344" s="248">
        <v>151</v>
      </c>
      <c r="U344" s="248">
        <v>146</v>
      </c>
      <c r="V344" s="248">
        <v>0</v>
      </c>
      <c r="W344" s="248">
        <v>27</v>
      </c>
      <c r="X344" s="248">
        <v>6</v>
      </c>
      <c r="Y344" s="248">
        <v>6</v>
      </c>
      <c r="Z344" s="248">
        <v>6</v>
      </c>
      <c r="AA344" s="248">
        <v>5</v>
      </c>
      <c r="AB344" s="248">
        <v>4</v>
      </c>
      <c r="AC344" s="248">
        <v>1133</v>
      </c>
      <c r="AD344" s="7">
        <v>203</v>
      </c>
      <c r="AE344" s="7">
        <v>253</v>
      </c>
      <c r="AF344" s="7">
        <v>253</v>
      </c>
      <c r="AG344" s="7">
        <v>250</v>
      </c>
      <c r="AH344" s="7">
        <v>174</v>
      </c>
      <c r="AI344" s="7">
        <v>0</v>
      </c>
      <c r="AJ344" s="7">
        <v>32</v>
      </c>
      <c r="AK344" s="7">
        <v>6</v>
      </c>
      <c r="AL344" s="7">
        <v>7</v>
      </c>
      <c r="AM344" s="7">
        <v>7</v>
      </c>
      <c r="AN344" s="7">
        <v>7</v>
      </c>
      <c r="AO344" s="7">
        <v>5</v>
      </c>
      <c r="AP344" s="7">
        <v>0</v>
      </c>
      <c r="AQ344" s="7">
        <v>1088</v>
      </c>
      <c r="AR344" s="7">
        <v>134</v>
      </c>
      <c r="AS344" s="7">
        <v>205</v>
      </c>
      <c r="AT344" s="7">
        <v>236</v>
      </c>
      <c r="AU344" s="7">
        <v>317</v>
      </c>
      <c r="AV344" s="7">
        <v>196</v>
      </c>
      <c r="AW344" s="7">
        <v>34</v>
      </c>
      <c r="AX344" s="7">
        <v>4</v>
      </c>
      <c r="AY344" s="7">
        <v>7</v>
      </c>
      <c r="AZ344" s="7">
        <v>7</v>
      </c>
      <c r="BA344" s="7">
        <v>10</v>
      </c>
      <c r="BB344" s="7">
        <v>6</v>
      </c>
      <c r="BC344" s="510">
        <v>1016</v>
      </c>
      <c r="BD344" s="510">
        <v>129</v>
      </c>
      <c r="BE344" s="510">
        <v>139</v>
      </c>
      <c r="BF344" s="510">
        <v>217</v>
      </c>
      <c r="BG344" s="510">
        <v>331</v>
      </c>
      <c r="BH344" s="510">
        <v>200</v>
      </c>
      <c r="BI344" s="510">
        <v>0</v>
      </c>
      <c r="BJ344" s="510">
        <v>32</v>
      </c>
      <c r="BK344" s="510">
        <v>4</v>
      </c>
      <c r="BL344" s="510">
        <v>4</v>
      </c>
      <c r="BM344" s="510">
        <v>7</v>
      </c>
      <c r="BN344" s="510">
        <v>10</v>
      </c>
      <c r="BO344" s="510">
        <v>7</v>
      </c>
      <c r="BP344" s="510">
        <v>0</v>
      </c>
    </row>
    <row r="345" spans="1:68">
      <c r="A345" s="247">
        <v>4855</v>
      </c>
      <c r="B345" s="248" t="s">
        <v>492</v>
      </c>
      <c r="C345" s="247" t="str">
        <f t="shared" si="7"/>
        <v>Nocturno</v>
      </c>
      <c r="D345" s="248" t="s">
        <v>182</v>
      </c>
      <c r="E345" s="501">
        <v>6</v>
      </c>
      <c r="F345" s="248" t="s">
        <v>182</v>
      </c>
      <c r="G345" s="248" t="s">
        <v>183</v>
      </c>
      <c r="H345" s="248" t="s">
        <v>299</v>
      </c>
      <c r="I345" s="248" t="s">
        <v>299</v>
      </c>
      <c r="J345" s="248" t="s">
        <v>3555</v>
      </c>
      <c r="K345" s="248" t="s">
        <v>3730</v>
      </c>
      <c r="L345" s="248">
        <v>22795906</v>
      </c>
      <c r="M345" s="248"/>
      <c r="N345" s="248" t="s">
        <v>3454</v>
      </c>
      <c r="O345" s="248" t="s">
        <v>3394</v>
      </c>
      <c r="P345" s="248">
        <v>1019</v>
      </c>
      <c r="Q345" s="248">
        <v>170</v>
      </c>
      <c r="R345" s="248">
        <v>187</v>
      </c>
      <c r="S345" s="248">
        <v>221</v>
      </c>
      <c r="T345" s="248">
        <v>265</v>
      </c>
      <c r="U345" s="248">
        <v>176</v>
      </c>
      <c r="V345" s="248">
        <v>0</v>
      </c>
      <c r="W345" s="248">
        <v>30</v>
      </c>
      <c r="X345" s="248">
        <v>5</v>
      </c>
      <c r="Y345" s="248">
        <v>5</v>
      </c>
      <c r="Z345" s="248">
        <v>6</v>
      </c>
      <c r="AA345" s="248">
        <v>8</v>
      </c>
      <c r="AB345" s="248">
        <v>6</v>
      </c>
      <c r="AC345" s="248">
        <v>1041</v>
      </c>
      <c r="AD345" s="7">
        <v>120</v>
      </c>
      <c r="AE345" s="7">
        <v>179</v>
      </c>
      <c r="AF345" s="7">
        <v>220</v>
      </c>
      <c r="AG345" s="7">
        <v>284</v>
      </c>
      <c r="AH345" s="7">
        <v>238</v>
      </c>
      <c r="AI345" s="7">
        <v>0</v>
      </c>
      <c r="AJ345" s="7">
        <v>30</v>
      </c>
      <c r="AK345" s="7">
        <v>3</v>
      </c>
      <c r="AL345" s="7">
        <v>5</v>
      </c>
      <c r="AM345" s="7">
        <v>7</v>
      </c>
      <c r="AN345" s="7">
        <v>8</v>
      </c>
      <c r="AO345" s="7">
        <v>7</v>
      </c>
      <c r="AP345" s="7">
        <v>0</v>
      </c>
      <c r="AQ345" s="7">
        <v>818</v>
      </c>
      <c r="AR345" s="7">
        <v>134</v>
      </c>
      <c r="AS345" s="7">
        <v>130</v>
      </c>
      <c r="AT345" s="7">
        <v>151</v>
      </c>
      <c r="AU345" s="7">
        <v>235</v>
      </c>
      <c r="AV345" s="7">
        <v>168</v>
      </c>
      <c r="AW345" s="7">
        <v>30</v>
      </c>
      <c r="AX345" s="7">
        <v>5</v>
      </c>
      <c r="AY345" s="7">
        <v>5</v>
      </c>
      <c r="AZ345" s="7">
        <v>5</v>
      </c>
      <c r="BA345" s="7">
        <v>8</v>
      </c>
      <c r="BB345" s="7">
        <v>7</v>
      </c>
      <c r="BC345" s="510">
        <v>736</v>
      </c>
      <c r="BD345" s="510">
        <v>72</v>
      </c>
      <c r="BE345" s="510">
        <v>138</v>
      </c>
      <c r="BF345" s="510">
        <v>148</v>
      </c>
      <c r="BG345" s="510">
        <v>211</v>
      </c>
      <c r="BH345" s="510">
        <v>167</v>
      </c>
      <c r="BI345" s="510">
        <v>0</v>
      </c>
      <c r="BJ345" s="510">
        <v>30</v>
      </c>
      <c r="BK345" s="510">
        <v>3</v>
      </c>
      <c r="BL345" s="510">
        <v>5</v>
      </c>
      <c r="BM345" s="510">
        <v>5</v>
      </c>
      <c r="BN345" s="510">
        <v>9</v>
      </c>
      <c r="BO345" s="510">
        <v>8</v>
      </c>
      <c r="BP345" s="510">
        <v>0</v>
      </c>
    </row>
    <row r="346" spans="1:68">
      <c r="A346" s="247">
        <v>4857</v>
      </c>
      <c r="B346" s="248" t="s">
        <v>469</v>
      </c>
      <c r="C346" s="247" t="str">
        <f t="shared" si="7"/>
        <v>C.T.P.</v>
      </c>
      <c r="D346" s="248" t="s">
        <v>182</v>
      </c>
      <c r="E346" s="501">
        <v>2</v>
      </c>
      <c r="F346" s="248" t="s">
        <v>182</v>
      </c>
      <c r="G346" s="248" t="s">
        <v>182</v>
      </c>
      <c r="H346" s="248" t="s">
        <v>287</v>
      </c>
      <c r="I346" s="248" t="s">
        <v>290</v>
      </c>
      <c r="J346" s="248" t="s">
        <v>3556</v>
      </c>
      <c r="K346" s="248" t="s">
        <v>3729</v>
      </c>
      <c r="L346" s="248">
        <v>25370505</v>
      </c>
      <c r="M346" s="248">
        <v>25373023</v>
      </c>
      <c r="N346" s="248" t="s">
        <v>1730</v>
      </c>
      <c r="O346" s="248" t="s">
        <v>2225</v>
      </c>
      <c r="P346" s="248">
        <v>661</v>
      </c>
      <c r="Q346" s="248">
        <v>0</v>
      </c>
      <c r="R346" s="248">
        <v>0</v>
      </c>
      <c r="S346" s="248">
        <v>0</v>
      </c>
      <c r="T346" s="248">
        <v>308</v>
      </c>
      <c r="U346" s="248">
        <v>216</v>
      </c>
      <c r="V346" s="248">
        <v>137</v>
      </c>
      <c r="W346" s="248">
        <v>39</v>
      </c>
      <c r="X346" s="248">
        <v>0</v>
      </c>
      <c r="Y346" s="248">
        <v>0</v>
      </c>
      <c r="Z346" s="248">
        <v>0</v>
      </c>
      <c r="AA346" s="248">
        <v>15</v>
      </c>
      <c r="AB346" s="248">
        <v>14</v>
      </c>
      <c r="AC346" s="248">
        <v>638</v>
      </c>
      <c r="AD346" s="7">
        <v>0</v>
      </c>
      <c r="AE346" s="7">
        <v>0</v>
      </c>
      <c r="AF346" s="7">
        <v>0</v>
      </c>
      <c r="AG346" s="7">
        <v>264</v>
      </c>
      <c r="AH346" s="7">
        <v>198</v>
      </c>
      <c r="AI346" s="7">
        <v>176</v>
      </c>
      <c r="AJ346" s="7">
        <v>40</v>
      </c>
      <c r="AK346" s="7">
        <v>0</v>
      </c>
      <c r="AL346" s="7">
        <v>0</v>
      </c>
      <c r="AM346" s="7">
        <v>0</v>
      </c>
      <c r="AN346" s="7">
        <v>13</v>
      </c>
      <c r="AO346" s="7">
        <v>14</v>
      </c>
      <c r="AP346" s="7">
        <v>13</v>
      </c>
      <c r="AQ346" s="7">
        <v>575</v>
      </c>
      <c r="AR346" s="7">
        <v>0</v>
      </c>
      <c r="AS346" s="7">
        <v>0</v>
      </c>
      <c r="AT346" s="7">
        <v>0</v>
      </c>
      <c r="AU346" s="7">
        <v>273</v>
      </c>
      <c r="AV346" s="7">
        <v>169</v>
      </c>
      <c r="AW346" s="7">
        <v>40</v>
      </c>
      <c r="AX346" s="7">
        <v>0</v>
      </c>
      <c r="AY346" s="7">
        <v>0</v>
      </c>
      <c r="AZ346" s="7">
        <v>0</v>
      </c>
      <c r="BA346" s="7">
        <v>16</v>
      </c>
      <c r="BB346" s="7">
        <v>12</v>
      </c>
      <c r="BC346" s="510">
        <v>592</v>
      </c>
      <c r="BD346" s="510">
        <v>0</v>
      </c>
      <c r="BE346" s="510">
        <v>0</v>
      </c>
      <c r="BF346" s="510">
        <v>0</v>
      </c>
      <c r="BG346" s="510">
        <v>251</v>
      </c>
      <c r="BH346" s="510">
        <v>193</v>
      </c>
      <c r="BI346" s="510">
        <v>148</v>
      </c>
      <c r="BJ346" s="510">
        <v>40</v>
      </c>
      <c r="BK346" s="510">
        <v>0</v>
      </c>
      <c r="BL346" s="510">
        <v>0</v>
      </c>
      <c r="BM346" s="510">
        <v>0</v>
      </c>
      <c r="BN346" s="510">
        <v>14</v>
      </c>
      <c r="BO346" s="510">
        <v>15</v>
      </c>
      <c r="BP346" s="510">
        <v>11</v>
      </c>
    </row>
    <row r="347" spans="1:68">
      <c r="A347" s="247">
        <v>4859</v>
      </c>
      <c r="B347" s="248" t="s">
        <v>2853</v>
      </c>
      <c r="C347" s="247" t="str">
        <f t="shared" si="7"/>
        <v>Nocturno</v>
      </c>
      <c r="D347" s="248" t="s">
        <v>300</v>
      </c>
      <c r="E347" s="501">
        <v>2</v>
      </c>
      <c r="F347" s="248" t="s">
        <v>182</v>
      </c>
      <c r="G347" s="248" t="s">
        <v>300</v>
      </c>
      <c r="H347" s="248" t="s">
        <v>300</v>
      </c>
      <c r="I347" s="248" t="s">
        <v>493</v>
      </c>
      <c r="J347" s="248" t="s">
        <v>3555</v>
      </c>
      <c r="K347" s="248" t="s">
        <v>3730</v>
      </c>
      <c r="L347" s="248">
        <v>25560098</v>
      </c>
      <c r="M347" s="248">
        <v>25564993</v>
      </c>
      <c r="N347" s="248" t="s">
        <v>1731</v>
      </c>
      <c r="O347" s="248" t="s">
        <v>2226</v>
      </c>
      <c r="P347" s="248">
        <v>627</v>
      </c>
      <c r="Q347" s="248">
        <v>64</v>
      </c>
      <c r="R347" s="248">
        <v>110</v>
      </c>
      <c r="S347" s="248">
        <v>117</v>
      </c>
      <c r="T347" s="248">
        <v>164</v>
      </c>
      <c r="U347" s="248">
        <v>172</v>
      </c>
      <c r="V347" s="248">
        <v>0</v>
      </c>
      <c r="W347" s="248">
        <v>23</v>
      </c>
      <c r="X347" s="248">
        <v>2</v>
      </c>
      <c r="Y347" s="248">
        <v>4</v>
      </c>
      <c r="Z347" s="248">
        <v>5</v>
      </c>
      <c r="AA347" s="248">
        <v>6</v>
      </c>
      <c r="AB347" s="248">
        <v>6</v>
      </c>
      <c r="AC347" s="248">
        <v>794</v>
      </c>
      <c r="AD347" s="7">
        <v>85</v>
      </c>
      <c r="AE347" s="7">
        <v>107</v>
      </c>
      <c r="AF347" s="7">
        <v>141</v>
      </c>
      <c r="AG347" s="7">
        <v>221</v>
      </c>
      <c r="AH347" s="7">
        <v>240</v>
      </c>
      <c r="AI347" s="7">
        <v>0</v>
      </c>
      <c r="AJ347" s="7">
        <v>23</v>
      </c>
      <c r="AK347" s="7">
        <v>2</v>
      </c>
      <c r="AL347" s="7">
        <v>4</v>
      </c>
      <c r="AM347" s="7">
        <v>5</v>
      </c>
      <c r="AN347" s="7">
        <v>6</v>
      </c>
      <c r="AO347" s="7">
        <v>6</v>
      </c>
      <c r="AP347" s="7">
        <v>0</v>
      </c>
      <c r="AQ347" s="7">
        <v>658</v>
      </c>
      <c r="AR347" s="7">
        <v>53</v>
      </c>
      <c r="AS347" s="7">
        <v>83</v>
      </c>
      <c r="AT347" s="7">
        <v>121</v>
      </c>
      <c r="AU347" s="7">
        <v>188</v>
      </c>
      <c r="AV347" s="7">
        <v>213</v>
      </c>
      <c r="AW347" s="7">
        <v>23</v>
      </c>
      <c r="AX347" s="7">
        <v>2</v>
      </c>
      <c r="AY347" s="7">
        <v>4</v>
      </c>
      <c r="AZ347" s="7">
        <v>5</v>
      </c>
      <c r="BA347" s="7">
        <v>6</v>
      </c>
      <c r="BB347" s="7">
        <v>6</v>
      </c>
      <c r="BC347" s="510">
        <v>544</v>
      </c>
      <c r="BD347" s="510">
        <v>45</v>
      </c>
      <c r="BE347" s="510">
        <v>59</v>
      </c>
      <c r="BF347" s="510">
        <v>106</v>
      </c>
      <c r="BG347" s="510">
        <v>166</v>
      </c>
      <c r="BH347" s="510">
        <v>168</v>
      </c>
      <c r="BI347" s="510">
        <v>0</v>
      </c>
      <c r="BJ347" s="510">
        <v>22</v>
      </c>
      <c r="BK347" s="510">
        <v>2</v>
      </c>
      <c r="BL347" s="510">
        <v>3</v>
      </c>
      <c r="BM347" s="510">
        <v>5</v>
      </c>
      <c r="BN347" s="510">
        <v>6</v>
      </c>
      <c r="BO347" s="510">
        <v>6</v>
      </c>
      <c r="BP347" s="510">
        <v>0</v>
      </c>
    </row>
    <row r="348" spans="1:68">
      <c r="A348" s="247">
        <v>4860</v>
      </c>
      <c r="B348" s="248" t="s">
        <v>2854</v>
      </c>
      <c r="C348" s="247" t="str">
        <f t="shared" si="7"/>
        <v>Nocturno</v>
      </c>
      <c r="D348" s="248" t="s">
        <v>177</v>
      </c>
      <c r="E348" s="501">
        <v>1</v>
      </c>
      <c r="F348" s="248" t="s">
        <v>177</v>
      </c>
      <c r="G348" s="248" t="s">
        <v>177</v>
      </c>
      <c r="H348" s="248" t="s">
        <v>177</v>
      </c>
      <c r="I348" s="248" t="s">
        <v>491</v>
      </c>
      <c r="J348" s="248" t="s">
        <v>3555</v>
      </c>
      <c r="K348" s="248" t="s">
        <v>3730</v>
      </c>
      <c r="L348" s="248">
        <v>22607073</v>
      </c>
      <c r="M348" s="248">
        <v>22370386</v>
      </c>
      <c r="N348" s="248" t="s">
        <v>3642</v>
      </c>
      <c r="O348" s="248" t="s">
        <v>2855</v>
      </c>
      <c r="P348" s="248">
        <v>1146</v>
      </c>
      <c r="Q348" s="248">
        <v>195</v>
      </c>
      <c r="R348" s="248">
        <v>242</v>
      </c>
      <c r="S348" s="248">
        <v>273</v>
      </c>
      <c r="T348" s="248">
        <v>248</v>
      </c>
      <c r="U348" s="248">
        <v>188</v>
      </c>
      <c r="V348" s="248">
        <v>0</v>
      </c>
      <c r="W348" s="248">
        <v>29</v>
      </c>
      <c r="X348" s="248">
        <v>5</v>
      </c>
      <c r="Y348" s="248">
        <v>6</v>
      </c>
      <c r="Z348" s="248">
        <v>6</v>
      </c>
      <c r="AA348" s="248">
        <v>6</v>
      </c>
      <c r="AB348" s="248">
        <v>6</v>
      </c>
      <c r="AC348" s="248">
        <v>1207</v>
      </c>
      <c r="AD348" s="7">
        <v>161</v>
      </c>
      <c r="AE348" s="7">
        <v>255</v>
      </c>
      <c r="AF348" s="7">
        <v>257</v>
      </c>
      <c r="AG348" s="7">
        <v>286</v>
      </c>
      <c r="AH348" s="7">
        <v>248</v>
      </c>
      <c r="AI348" s="7">
        <v>0</v>
      </c>
      <c r="AJ348" s="7">
        <v>29</v>
      </c>
      <c r="AK348" s="7">
        <v>4</v>
      </c>
      <c r="AL348" s="7">
        <v>6</v>
      </c>
      <c r="AM348" s="7">
        <v>6</v>
      </c>
      <c r="AN348" s="7">
        <v>7</v>
      </c>
      <c r="AO348" s="7">
        <v>6</v>
      </c>
      <c r="AP348" s="7">
        <v>0</v>
      </c>
      <c r="AQ348" s="7">
        <v>1000</v>
      </c>
      <c r="AR348" s="7">
        <v>168</v>
      </c>
      <c r="AS348" s="7">
        <v>185</v>
      </c>
      <c r="AT348" s="7">
        <v>216</v>
      </c>
      <c r="AU348" s="7">
        <v>281</v>
      </c>
      <c r="AV348" s="7">
        <v>150</v>
      </c>
      <c r="AW348" s="7">
        <v>29</v>
      </c>
      <c r="AX348" s="7">
        <v>5</v>
      </c>
      <c r="AY348" s="7">
        <v>5</v>
      </c>
      <c r="AZ348" s="7">
        <v>6</v>
      </c>
      <c r="BA348" s="7">
        <v>8</v>
      </c>
      <c r="BB348" s="7">
        <v>5</v>
      </c>
      <c r="BC348" s="510">
        <v>1061</v>
      </c>
      <c r="BD348" s="510">
        <v>151</v>
      </c>
      <c r="BE348" s="510">
        <v>176</v>
      </c>
      <c r="BF348" s="510">
        <v>215</v>
      </c>
      <c r="BG348" s="510">
        <v>332</v>
      </c>
      <c r="BH348" s="510">
        <v>187</v>
      </c>
      <c r="BI348" s="510">
        <v>0</v>
      </c>
      <c r="BJ348" s="510">
        <v>29</v>
      </c>
      <c r="BK348" s="510">
        <v>4</v>
      </c>
      <c r="BL348" s="510">
        <v>5</v>
      </c>
      <c r="BM348" s="510">
        <v>6</v>
      </c>
      <c r="BN348" s="510">
        <v>9</v>
      </c>
      <c r="BO348" s="510">
        <v>5</v>
      </c>
      <c r="BP348" s="510">
        <v>0</v>
      </c>
    </row>
    <row r="349" spans="1:68">
      <c r="A349" s="247">
        <v>4861</v>
      </c>
      <c r="B349" s="248" t="s">
        <v>2856</v>
      </c>
      <c r="C349" s="247" t="str">
        <f t="shared" si="7"/>
        <v>Nocturno</v>
      </c>
      <c r="D349" s="248" t="s">
        <v>177</v>
      </c>
      <c r="E349" s="501">
        <v>4</v>
      </c>
      <c r="F349" s="248" t="s">
        <v>177</v>
      </c>
      <c r="G349" s="248" t="s">
        <v>319</v>
      </c>
      <c r="H349" s="248" t="s">
        <v>319</v>
      </c>
      <c r="I349" s="248" t="s">
        <v>336</v>
      </c>
      <c r="J349" s="248" t="s">
        <v>3555</v>
      </c>
      <c r="K349" s="248" t="s">
        <v>3730</v>
      </c>
      <c r="L349" s="248">
        <v>22616170</v>
      </c>
      <c r="M349" s="248"/>
      <c r="N349" s="248" t="s">
        <v>3223</v>
      </c>
      <c r="O349" s="248" t="s">
        <v>2227</v>
      </c>
      <c r="P349" s="248">
        <v>260</v>
      </c>
      <c r="Q349" s="248">
        <v>47</v>
      </c>
      <c r="R349" s="248">
        <v>53</v>
      </c>
      <c r="S349" s="248">
        <v>46</v>
      </c>
      <c r="T349" s="248">
        <v>73</v>
      </c>
      <c r="U349" s="248">
        <v>41</v>
      </c>
      <c r="V349" s="248">
        <v>0</v>
      </c>
      <c r="W349" s="248">
        <v>11</v>
      </c>
      <c r="X349" s="248">
        <v>2</v>
      </c>
      <c r="Y349" s="248">
        <v>2</v>
      </c>
      <c r="Z349" s="248">
        <v>2</v>
      </c>
      <c r="AA349" s="248">
        <v>3</v>
      </c>
      <c r="AB349" s="248">
        <v>2</v>
      </c>
      <c r="AC349" s="248">
        <v>426</v>
      </c>
      <c r="AD349" s="7">
        <v>65</v>
      </c>
      <c r="AE349" s="7">
        <v>75</v>
      </c>
      <c r="AF349" s="7">
        <v>86</v>
      </c>
      <c r="AG349" s="7">
        <v>99</v>
      </c>
      <c r="AH349" s="7">
        <v>101</v>
      </c>
      <c r="AI349" s="7">
        <v>0</v>
      </c>
      <c r="AJ349" s="7">
        <v>13</v>
      </c>
      <c r="AK349" s="7">
        <v>2</v>
      </c>
      <c r="AL349" s="7">
        <v>2</v>
      </c>
      <c r="AM349" s="7">
        <v>3</v>
      </c>
      <c r="AN349" s="7">
        <v>3</v>
      </c>
      <c r="AO349" s="7">
        <v>3</v>
      </c>
      <c r="AP349" s="7">
        <v>0</v>
      </c>
      <c r="AQ349" s="7">
        <v>308</v>
      </c>
      <c r="AR349" s="7">
        <v>32</v>
      </c>
      <c r="AS349" s="7">
        <v>58</v>
      </c>
      <c r="AT349" s="7">
        <v>65</v>
      </c>
      <c r="AU349" s="7">
        <v>86</v>
      </c>
      <c r="AV349" s="7">
        <v>67</v>
      </c>
      <c r="AW349" s="7">
        <v>10</v>
      </c>
      <c r="AX349" s="7">
        <v>1</v>
      </c>
      <c r="AY349" s="7">
        <v>2</v>
      </c>
      <c r="AZ349" s="7">
        <v>2</v>
      </c>
      <c r="BA349" s="7">
        <v>3</v>
      </c>
      <c r="BB349" s="7">
        <v>2</v>
      </c>
      <c r="BC349" s="510">
        <v>264</v>
      </c>
      <c r="BD349" s="510">
        <v>27</v>
      </c>
      <c r="BE349" s="510">
        <v>29</v>
      </c>
      <c r="BF349" s="510">
        <v>63</v>
      </c>
      <c r="BG349" s="510">
        <v>80</v>
      </c>
      <c r="BH349" s="510">
        <v>65</v>
      </c>
      <c r="BI349" s="510">
        <v>0</v>
      </c>
      <c r="BJ349" s="510">
        <v>10</v>
      </c>
      <c r="BK349" s="510">
        <v>1</v>
      </c>
      <c r="BL349" s="510">
        <v>1</v>
      </c>
      <c r="BM349" s="510">
        <v>3</v>
      </c>
      <c r="BN349" s="510">
        <v>3</v>
      </c>
      <c r="BO349" s="510">
        <v>2</v>
      </c>
      <c r="BP349" s="510">
        <v>0</v>
      </c>
    </row>
    <row r="350" spans="1:68">
      <c r="A350" s="247">
        <v>4862</v>
      </c>
      <c r="B350" s="248" t="s">
        <v>494</v>
      </c>
      <c r="C350" s="247" t="str">
        <f t="shared" si="7"/>
        <v>Nocturno</v>
      </c>
      <c r="D350" s="248" t="s">
        <v>331</v>
      </c>
      <c r="E350" s="501">
        <v>2</v>
      </c>
      <c r="F350" s="248" t="s">
        <v>177</v>
      </c>
      <c r="G350" s="248" t="s">
        <v>331</v>
      </c>
      <c r="H350" s="248" t="s">
        <v>495</v>
      </c>
      <c r="I350" s="248" t="s">
        <v>496</v>
      </c>
      <c r="J350" s="248" t="s">
        <v>3555</v>
      </c>
      <c r="K350" s="248" t="s">
        <v>3730</v>
      </c>
      <c r="L350" s="248">
        <v>27643036</v>
      </c>
      <c r="M350" s="248">
        <v>27644116</v>
      </c>
      <c r="N350" s="248" t="s">
        <v>1738</v>
      </c>
      <c r="O350" s="248" t="s">
        <v>2228</v>
      </c>
      <c r="P350" s="248">
        <v>851</v>
      </c>
      <c r="Q350" s="248">
        <v>81</v>
      </c>
      <c r="R350" s="248">
        <v>161</v>
      </c>
      <c r="S350" s="248">
        <v>147</v>
      </c>
      <c r="T350" s="248">
        <v>266</v>
      </c>
      <c r="U350" s="248">
        <v>196</v>
      </c>
      <c r="V350" s="248">
        <v>0</v>
      </c>
      <c r="W350" s="248">
        <v>27</v>
      </c>
      <c r="X350" s="248">
        <v>2</v>
      </c>
      <c r="Y350" s="248">
        <v>5</v>
      </c>
      <c r="Z350" s="248">
        <v>5</v>
      </c>
      <c r="AA350" s="248">
        <v>8</v>
      </c>
      <c r="AB350" s="248">
        <v>7</v>
      </c>
      <c r="AC350" s="248">
        <v>849</v>
      </c>
      <c r="AD350" s="7">
        <v>67</v>
      </c>
      <c r="AE350" s="7">
        <v>105</v>
      </c>
      <c r="AF350" s="7">
        <v>177</v>
      </c>
      <c r="AG350" s="7">
        <v>244</v>
      </c>
      <c r="AH350" s="7">
        <v>256</v>
      </c>
      <c r="AI350" s="7">
        <v>0</v>
      </c>
      <c r="AJ350" s="7">
        <v>26</v>
      </c>
      <c r="AK350" s="7">
        <v>2</v>
      </c>
      <c r="AL350" s="7">
        <v>3</v>
      </c>
      <c r="AM350" s="7">
        <v>5</v>
      </c>
      <c r="AN350" s="7">
        <v>8</v>
      </c>
      <c r="AO350" s="7">
        <v>8</v>
      </c>
      <c r="AP350" s="7">
        <v>0</v>
      </c>
      <c r="AQ350" s="7">
        <v>683</v>
      </c>
      <c r="AR350" s="7">
        <v>55</v>
      </c>
      <c r="AS350" s="7">
        <v>99</v>
      </c>
      <c r="AT350" s="7">
        <v>109</v>
      </c>
      <c r="AU350" s="7">
        <v>233</v>
      </c>
      <c r="AV350" s="7">
        <v>187</v>
      </c>
      <c r="AW350" s="7">
        <v>22</v>
      </c>
      <c r="AX350" s="7">
        <v>2</v>
      </c>
      <c r="AY350" s="7">
        <v>3</v>
      </c>
      <c r="AZ350" s="7">
        <v>4</v>
      </c>
      <c r="BA350" s="7">
        <v>7</v>
      </c>
      <c r="BB350" s="7">
        <v>6</v>
      </c>
      <c r="BC350" s="510">
        <v>512</v>
      </c>
      <c r="BD350" s="510">
        <v>40</v>
      </c>
      <c r="BE350" s="510">
        <v>56</v>
      </c>
      <c r="BF350" s="510">
        <v>91</v>
      </c>
      <c r="BG350" s="510">
        <v>164</v>
      </c>
      <c r="BH350" s="510">
        <v>161</v>
      </c>
      <c r="BI350" s="510">
        <v>0</v>
      </c>
      <c r="BJ350" s="510">
        <v>17</v>
      </c>
      <c r="BK350" s="510">
        <v>2</v>
      </c>
      <c r="BL350" s="510">
        <v>2</v>
      </c>
      <c r="BM350" s="510">
        <v>3</v>
      </c>
      <c r="BN350" s="510">
        <v>5</v>
      </c>
      <c r="BO350" s="510">
        <v>5</v>
      </c>
      <c r="BP350" s="510">
        <v>0</v>
      </c>
    </row>
    <row r="351" spans="1:68">
      <c r="A351" s="247">
        <v>4867</v>
      </c>
      <c r="B351" s="248" t="s">
        <v>2857</v>
      </c>
      <c r="C351" s="247" t="str">
        <f t="shared" si="7"/>
        <v>Nocturno</v>
      </c>
      <c r="D351" s="248" t="s">
        <v>333</v>
      </c>
      <c r="E351" s="501">
        <v>1</v>
      </c>
      <c r="F351" s="248" t="s">
        <v>54</v>
      </c>
      <c r="G351" s="248" t="s">
        <v>358</v>
      </c>
      <c r="H351" s="248" t="s">
        <v>358</v>
      </c>
      <c r="I351" s="248" t="s">
        <v>151</v>
      </c>
      <c r="J351" s="248" t="s">
        <v>3555</v>
      </c>
      <c r="K351" s="248" t="s">
        <v>3730</v>
      </c>
      <c r="L351" s="248">
        <v>26799548</v>
      </c>
      <c r="M351" s="248">
        <v>26799548</v>
      </c>
      <c r="N351" s="248" t="s">
        <v>3465</v>
      </c>
      <c r="O351" s="248" t="s">
        <v>2229</v>
      </c>
      <c r="P351" s="248">
        <v>583</v>
      </c>
      <c r="Q351" s="248">
        <v>91</v>
      </c>
      <c r="R351" s="248">
        <v>104</v>
      </c>
      <c r="S351" s="248">
        <v>100</v>
      </c>
      <c r="T351" s="248">
        <v>172</v>
      </c>
      <c r="U351" s="248">
        <v>116</v>
      </c>
      <c r="V351" s="248">
        <v>0</v>
      </c>
      <c r="W351" s="248">
        <v>18</v>
      </c>
      <c r="X351" s="248">
        <v>3</v>
      </c>
      <c r="Y351" s="248">
        <v>3</v>
      </c>
      <c r="Z351" s="248">
        <v>3</v>
      </c>
      <c r="AA351" s="248">
        <v>5</v>
      </c>
      <c r="AB351" s="248">
        <v>4</v>
      </c>
      <c r="AC351" s="248">
        <v>607</v>
      </c>
      <c r="AD351" s="7">
        <v>70</v>
      </c>
      <c r="AE351" s="7">
        <v>95</v>
      </c>
      <c r="AF351" s="7">
        <v>101</v>
      </c>
      <c r="AG351" s="7">
        <v>165</v>
      </c>
      <c r="AH351" s="7">
        <v>176</v>
      </c>
      <c r="AI351" s="7">
        <v>0</v>
      </c>
      <c r="AJ351" s="7">
        <v>18</v>
      </c>
      <c r="AK351" s="7">
        <v>2</v>
      </c>
      <c r="AL351" s="7">
        <v>3</v>
      </c>
      <c r="AM351" s="7">
        <v>3</v>
      </c>
      <c r="AN351" s="7">
        <v>5</v>
      </c>
      <c r="AO351" s="7">
        <v>5</v>
      </c>
      <c r="AP351" s="7">
        <v>0</v>
      </c>
      <c r="AQ351" s="7">
        <v>504</v>
      </c>
      <c r="AR351" s="7">
        <v>41</v>
      </c>
      <c r="AS351" s="7">
        <v>84</v>
      </c>
      <c r="AT351" s="7">
        <v>78</v>
      </c>
      <c r="AU351" s="7">
        <v>138</v>
      </c>
      <c r="AV351" s="7">
        <v>163</v>
      </c>
      <c r="AW351" s="7">
        <v>18</v>
      </c>
      <c r="AX351" s="7">
        <v>2</v>
      </c>
      <c r="AY351" s="7">
        <v>3</v>
      </c>
      <c r="AZ351" s="7">
        <v>3</v>
      </c>
      <c r="BA351" s="7">
        <v>5</v>
      </c>
      <c r="BB351" s="7">
        <v>5</v>
      </c>
      <c r="BC351" s="510">
        <v>291</v>
      </c>
      <c r="BD351" s="510">
        <v>25</v>
      </c>
      <c r="BE351" s="510">
        <v>29</v>
      </c>
      <c r="BF351" s="510">
        <v>51</v>
      </c>
      <c r="BG351" s="510">
        <v>91</v>
      </c>
      <c r="BH351" s="510">
        <v>95</v>
      </c>
      <c r="BI351" s="510">
        <v>0</v>
      </c>
      <c r="BJ351" s="510">
        <v>12</v>
      </c>
      <c r="BK351" s="510">
        <v>1</v>
      </c>
      <c r="BL351" s="510">
        <v>1</v>
      </c>
      <c r="BM351" s="510">
        <v>2</v>
      </c>
      <c r="BN351" s="510">
        <v>4</v>
      </c>
      <c r="BO351" s="510">
        <v>4</v>
      </c>
      <c r="BP351" s="510">
        <v>0</v>
      </c>
    </row>
    <row r="352" spans="1:68">
      <c r="A352" s="247">
        <v>4869</v>
      </c>
      <c r="B352" s="248" t="s">
        <v>497</v>
      </c>
      <c r="C352" s="247" t="str">
        <f t="shared" si="7"/>
        <v>Nocturno</v>
      </c>
      <c r="D352" s="248" t="s">
        <v>333</v>
      </c>
      <c r="E352" s="501">
        <v>4</v>
      </c>
      <c r="F352" s="248" t="s">
        <v>54</v>
      </c>
      <c r="G352" s="248" t="s">
        <v>333</v>
      </c>
      <c r="H352" s="248" t="s">
        <v>333</v>
      </c>
      <c r="I352" s="248" t="s">
        <v>498</v>
      </c>
      <c r="J352" s="248" t="s">
        <v>3555</v>
      </c>
      <c r="K352" s="248" t="s">
        <v>3730</v>
      </c>
      <c r="L352" s="248">
        <v>26651292</v>
      </c>
      <c r="M352" s="248"/>
      <c r="N352" s="248" t="s">
        <v>1732</v>
      </c>
      <c r="O352" s="248" t="s">
        <v>2230</v>
      </c>
      <c r="P352" s="248">
        <v>746</v>
      </c>
      <c r="Q352" s="248">
        <v>148</v>
      </c>
      <c r="R352" s="248">
        <v>138</v>
      </c>
      <c r="S352" s="248">
        <v>140</v>
      </c>
      <c r="T352" s="248">
        <v>187</v>
      </c>
      <c r="U352" s="248">
        <v>133</v>
      </c>
      <c r="V352" s="248">
        <v>0</v>
      </c>
      <c r="W352" s="248">
        <v>20</v>
      </c>
      <c r="X352" s="248">
        <v>4</v>
      </c>
      <c r="Y352" s="248">
        <v>4</v>
      </c>
      <c r="Z352" s="248">
        <v>4</v>
      </c>
      <c r="AA352" s="248">
        <v>4</v>
      </c>
      <c r="AB352" s="248">
        <v>4</v>
      </c>
      <c r="AC352" s="248">
        <v>790</v>
      </c>
      <c r="AD352" s="7">
        <v>136</v>
      </c>
      <c r="AE352" s="7">
        <v>148</v>
      </c>
      <c r="AF352" s="7">
        <v>154</v>
      </c>
      <c r="AG352" s="7">
        <v>179</v>
      </c>
      <c r="AH352" s="7">
        <v>173</v>
      </c>
      <c r="AI352" s="7">
        <v>0</v>
      </c>
      <c r="AJ352" s="7">
        <v>20</v>
      </c>
      <c r="AK352" s="7">
        <v>4</v>
      </c>
      <c r="AL352" s="7">
        <v>4</v>
      </c>
      <c r="AM352" s="7">
        <v>4</v>
      </c>
      <c r="AN352" s="7">
        <v>4</v>
      </c>
      <c r="AO352" s="7">
        <v>4</v>
      </c>
      <c r="AP352" s="7">
        <v>0</v>
      </c>
      <c r="AQ352" s="7">
        <v>665</v>
      </c>
      <c r="AR352" s="7">
        <v>121</v>
      </c>
      <c r="AS352" s="7">
        <v>122</v>
      </c>
      <c r="AT352" s="7">
        <v>114</v>
      </c>
      <c r="AU352" s="7">
        <v>165</v>
      </c>
      <c r="AV352" s="7">
        <v>143</v>
      </c>
      <c r="AW352" s="7">
        <v>20</v>
      </c>
      <c r="AX352" s="7">
        <v>4</v>
      </c>
      <c r="AY352" s="7">
        <v>4</v>
      </c>
      <c r="AZ352" s="7">
        <v>4</v>
      </c>
      <c r="BA352" s="7">
        <v>4</v>
      </c>
      <c r="BB352" s="7">
        <v>4</v>
      </c>
      <c r="BC352" s="510">
        <v>588</v>
      </c>
      <c r="BD352" s="510">
        <v>49</v>
      </c>
      <c r="BE352" s="510">
        <v>108</v>
      </c>
      <c r="BF352" s="510">
        <v>124</v>
      </c>
      <c r="BG352" s="510">
        <v>166</v>
      </c>
      <c r="BH352" s="510">
        <v>141</v>
      </c>
      <c r="BI352" s="510">
        <v>0</v>
      </c>
      <c r="BJ352" s="510">
        <v>16</v>
      </c>
      <c r="BK352" s="510">
        <v>1</v>
      </c>
      <c r="BL352" s="510">
        <v>3</v>
      </c>
      <c r="BM352" s="510">
        <v>4</v>
      </c>
      <c r="BN352" s="510">
        <v>4</v>
      </c>
      <c r="BO352" s="510">
        <v>4</v>
      </c>
      <c r="BP352" s="510">
        <v>0</v>
      </c>
    </row>
    <row r="353" spans="1:68">
      <c r="A353" s="247">
        <v>4871</v>
      </c>
      <c r="B353" s="248" t="s">
        <v>499</v>
      </c>
      <c r="C353" s="247" t="str">
        <f t="shared" si="7"/>
        <v>Nocturno</v>
      </c>
      <c r="D353" s="248" t="s">
        <v>335</v>
      </c>
      <c r="E353" s="501">
        <v>1</v>
      </c>
      <c r="F353" s="248" t="s">
        <v>54</v>
      </c>
      <c r="G353" s="248" t="s">
        <v>335</v>
      </c>
      <c r="H353" s="248" t="s">
        <v>335</v>
      </c>
      <c r="I353" s="248" t="s">
        <v>491</v>
      </c>
      <c r="J353" s="248" t="s">
        <v>3555</v>
      </c>
      <c r="K353" s="248" t="s">
        <v>3730</v>
      </c>
      <c r="L353" s="248">
        <v>26856265</v>
      </c>
      <c r="M353" s="248">
        <v>88745417</v>
      </c>
      <c r="N353" s="248" t="s">
        <v>3224</v>
      </c>
      <c r="O353" s="248" t="s">
        <v>2231</v>
      </c>
      <c r="P353" s="248">
        <v>285</v>
      </c>
      <c r="Q353" s="248">
        <v>23</v>
      </c>
      <c r="R353" s="248">
        <v>45</v>
      </c>
      <c r="S353" s="248">
        <v>53</v>
      </c>
      <c r="T353" s="248">
        <v>86</v>
      </c>
      <c r="U353" s="248">
        <v>78</v>
      </c>
      <c r="V353" s="248">
        <v>0</v>
      </c>
      <c r="W353" s="248">
        <v>11</v>
      </c>
      <c r="X353" s="248">
        <v>1</v>
      </c>
      <c r="Y353" s="248">
        <v>2</v>
      </c>
      <c r="Z353" s="248">
        <v>2</v>
      </c>
      <c r="AA353" s="248">
        <v>3</v>
      </c>
      <c r="AB353" s="248">
        <v>3</v>
      </c>
      <c r="AC353" s="248">
        <v>278</v>
      </c>
      <c r="AD353" s="7">
        <v>20</v>
      </c>
      <c r="AE353" s="7">
        <v>34</v>
      </c>
      <c r="AF353" s="7">
        <v>44</v>
      </c>
      <c r="AG353" s="7">
        <v>75</v>
      </c>
      <c r="AH353" s="7">
        <v>105</v>
      </c>
      <c r="AI353" s="7">
        <v>0</v>
      </c>
      <c r="AJ353" s="7">
        <v>11</v>
      </c>
      <c r="AK353" s="7">
        <v>1</v>
      </c>
      <c r="AL353" s="7">
        <v>2</v>
      </c>
      <c r="AM353" s="7">
        <v>2</v>
      </c>
      <c r="AN353" s="7">
        <v>3</v>
      </c>
      <c r="AO353" s="7">
        <v>3</v>
      </c>
      <c r="AP353" s="7">
        <v>0</v>
      </c>
      <c r="AQ353" s="7">
        <v>195</v>
      </c>
      <c r="AR353" s="7">
        <v>11</v>
      </c>
      <c r="AS353" s="7">
        <v>23</v>
      </c>
      <c r="AT353" s="7">
        <v>33</v>
      </c>
      <c r="AU353" s="7">
        <v>52</v>
      </c>
      <c r="AV353" s="7">
        <v>76</v>
      </c>
      <c r="AW353" s="7">
        <v>10</v>
      </c>
      <c r="AX353" s="7">
        <v>1</v>
      </c>
      <c r="AY353" s="7">
        <v>1</v>
      </c>
      <c r="AZ353" s="7">
        <v>2</v>
      </c>
      <c r="BA353" s="7">
        <v>3</v>
      </c>
      <c r="BB353" s="7">
        <v>3</v>
      </c>
      <c r="BC353" s="510">
        <v>162</v>
      </c>
      <c r="BD353" s="510">
        <v>11</v>
      </c>
      <c r="BE353" s="510">
        <v>23</v>
      </c>
      <c r="BF353" s="510">
        <v>25</v>
      </c>
      <c r="BG353" s="510">
        <v>49</v>
      </c>
      <c r="BH353" s="510">
        <v>54</v>
      </c>
      <c r="BI353" s="510">
        <v>0</v>
      </c>
      <c r="BJ353" s="510">
        <v>9</v>
      </c>
      <c r="BK353" s="510">
        <v>1</v>
      </c>
      <c r="BL353" s="510">
        <v>1</v>
      </c>
      <c r="BM353" s="510">
        <v>1</v>
      </c>
      <c r="BN353" s="510">
        <v>3</v>
      </c>
      <c r="BO353" s="510">
        <v>3</v>
      </c>
      <c r="BP353" s="510">
        <v>0</v>
      </c>
    </row>
    <row r="354" spans="1:68">
      <c r="A354" s="247">
        <v>4872</v>
      </c>
      <c r="B354" s="248" t="s">
        <v>500</v>
      </c>
      <c r="C354" s="247" t="str">
        <f t="shared" si="7"/>
        <v>Nocturno</v>
      </c>
      <c r="D354" s="248" t="s">
        <v>56</v>
      </c>
      <c r="E354" s="501">
        <v>1</v>
      </c>
      <c r="F354" s="248" t="s">
        <v>54</v>
      </c>
      <c r="G354" s="248" t="s">
        <v>56</v>
      </c>
      <c r="H354" s="248" t="s">
        <v>56</v>
      </c>
      <c r="I354" s="248" t="s">
        <v>56</v>
      </c>
      <c r="J354" s="248" t="s">
        <v>3555</v>
      </c>
      <c r="K354" s="248" t="s">
        <v>3730</v>
      </c>
      <c r="L354" s="248">
        <v>26802244</v>
      </c>
      <c r="M354" s="248">
        <v>26806598</v>
      </c>
      <c r="N354" s="248" t="s">
        <v>1701</v>
      </c>
      <c r="O354" s="248" t="s">
        <v>2232</v>
      </c>
      <c r="P354" s="248">
        <v>231</v>
      </c>
      <c r="Q354" s="248">
        <v>25</v>
      </c>
      <c r="R354" s="248">
        <v>40</v>
      </c>
      <c r="S354" s="248">
        <v>41</v>
      </c>
      <c r="T354" s="248">
        <v>54</v>
      </c>
      <c r="U354" s="248">
        <v>71</v>
      </c>
      <c r="V354" s="248">
        <v>0</v>
      </c>
      <c r="W354" s="248">
        <v>7</v>
      </c>
      <c r="X354" s="248">
        <v>1</v>
      </c>
      <c r="Y354" s="248">
        <v>1</v>
      </c>
      <c r="Z354" s="248">
        <v>1</v>
      </c>
      <c r="AA354" s="248">
        <v>2</v>
      </c>
      <c r="AB354" s="248">
        <v>2</v>
      </c>
      <c r="AC354" s="248">
        <v>256</v>
      </c>
      <c r="AD354" s="7">
        <v>25</v>
      </c>
      <c r="AE354" s="7">
        <v>34</v>
      </c>
      <c r="AF354" s="7">
        <v>44</v>
      </c>
      <c r="AG354" s="7">
        <v>74</v>
      </c>
      <c r="AH354" s="7">
        <v>79</v>
      </c>
      <c r="AI354" s="7">
        <v>0</v>
      </c>
      <c r="AJ354" s="7">
        <v>10</v>
      </c>
      <c r="AK354" s="7">
        <v>1</v>
      </c>
      <c r="AL354" s="7">
        <v>1</v>
      </c>
      <c r="AM354" s="7">
        <v>2</v>
      </c>
      <c r="AN354" s="7">
        <v>3</v>
      </c>
      <c r="AO354" s="7">
        <v>3</v>
      </c>
      <c r="AP354" s="7">
        <v>0</v>
      </c>
      <c r="AQ354" s="7">
        <v>176</v>
      </c>
      <c r="AR354" s="7">
        <v>17</v>
      </c>
      <c r="AS354" s="7">
        <v>16</v>
      </c>
      <c r="AT354" s="7">
        <v>33</v>
      </c>
      <c r="AU354" s="7">
        <v>62</v>
      </c>
      <c r="AV354" s="7">
        <v>48</v>
      </c>
      <c r="AW354" s="7">
        <v>9</v>
      </c>
      <c r="AX354" s="7">
        <v>1</v>
      </c>
      <c r="AY354" s="7">
        <v>1</v>
      </c>
      <c r="AZ354" s="7">
        <v>2</v>
      </c>
      <c r="BA354" s="7">
        <v>2</v>
      </c>
      <c r="BB354" s="7">
        <v>3</v>
      </c>
      <c r="BC354" s="510">
        <v>143</v>
      </c>
      <c r="BD354" s="510">
        <v>11</v>
      </c>
      <c r="BE354" s="510">
        <v>17</v>
      </c>
      <c r="BF354" s="510">
        <v>19</v>
      </c>
      <c r="BG354" s="510">
        <v>54</v>
      </c>
      <c r="BH354" s="510">
        <v>42</v>
      </c>
      <c r="BI354" s="510">
        <v>0</v>
      </c>
      <c r="BJ354" s="510">
        <v>5</v>
      </c>
      <c r="BK354" s="510">
        <v>1</v>
      </c>
      <c r="BL354" s="510">
        <v>1</v>
      </c>
      <c r="BM354" s="510">
        <v>1</v>
      </c>
      <c r="BN354" s="510">
        <v>1</v>
      </c>
      <c r="BO354" s="510">
        <v>1</v>
      </c>
      <c r="BP354" s="510">
        <v>0</v>
      </c>
    </row>
    <row r="355" spans="1:68">
      <c r="A355" s="247">
        <v>4874</v>
      </c>
      <c r="B355" s="248" t="s">
        <v>676</v>
      </c>
      <c r="C355" s="247" t="str">
        <f t="shared" si="7"/>
        <v>Nocturno</v>
      </c>
      <c r="D355" s="248" t="s">
        <v>353</v>
      </c>
      <c r="E355" s="501">
        <v>3</v>
      </c>
      <c r="F355" s="248" t="s">
        <v>54</v>
      </c>
      <c r="G355" s="248" t="s">
        <v>355</v>
      </c>
      <c r="H355" s="248" t="s">
        <v>355</v>
      </c>
      <c r="I355" s="248" t="s">
        <v>355</v>
      </c>
      <c r="J355" s="248" t="s">
        <v>3555</v>
      </c>
      <c r="K355" s="248" t="s">
        <v>3730</v>
      </c>
      <c r="L355" s="248">
        <v>26955770</v>
      </c>
      <c r="M355" s="248">
        <v>26955770</v>
      </c>
      <c r="N355" s="248" t="s">
        <v>3643</v>
      </c>
      <c r="O355" s="248" t="s">
        <v>2234</v>
      </c>
      <c r="P355" s="248">
        <v>181</v>
      </c>
      <c r="Q355" s="248">
        <v>12</v>
      </c>
      <c r="R355" s="248">
        <v>26</v>
      </c>
      <c r="S355" s="248">
        <v>38</v>
      </c>
      <c r="T355" s="248">
        <v>46</v>
      </c>
      <c r="U355" s="248">
        <v>59</v>
      </c>
      <c r="V355" s="248">
        <v>0</v>
      </c>
      <c r="W355" s="248">
        <v>9</v>
      </c>
      <c r="X355" s="248">
        <v>1</v>
      </c>
      <c r="Y355" s="248">
        <v>1</v>
      </c>
      <c r="Z355" s="248">
        <v>2</v>
      </c>
      <c r="AA355" s="248">
        <v>2</v>
      </c>
      <c r="AB355" s="248">
        <v>3</v>
      </c>
      <c r="AC355" s="248">
        <v>235</v>
      </c>
      <c r="AD355" s="7">
        <v>34</v>
      </c>
      <c r="AE355" s="7">
        <v>25</v>
      </c>
      <c r="AF355" s="7">
        <v>43</v>
      </c>
      <c r="AG355" s="7">
        <v>71</v>
      </c>
      <c r="AH355" s="7">
        <v>62</v>
      </c>
      <c r="AI355" s="7">
        <v>0</v>
      </c>
      <c r="AJ355" s="7">
        <v>9</v>
      </c>
      <c r="AK355" s="7">
        <v>1</v>
      </c>
      <c r="AL355" s="7">
        <v>1</v>
      </c>
      <c r="AM355" s="7">
        <v>2</v>
      </c>
      <c r="AN355" s="7">
        <v>2</v>
      </c>
      <c r="AO355" s="7">
        <v>3</v>
      </c>
      <c r="AP355" s="7">
        <v>0</v>
      </c>
      <c r="AQ355" s="7">
        <v>173</v>
      </c>
      <c r="AR355" s="7">
        <v>15</v>
      </c>
      <c r="AS355" s="7">
        <v>25</v>
      </c>
      <c r="AT355" s="7">
        <v>15</v>
      </c>
      <c r="AU355" s="7">
        <v>64</v>
      </c>
      <c r="AV355" s="7">
        <v>54</v>
      </c>
      <c r="AW355" s="7">
        <v>8</v>
      </c>
      <c r="AX355" s="7">
        <v>1</v>
      </c>
      <c r="AY355" s="7">
        <v>1</v>
      </c>
      <c r="AZ355" s="7">
        <v>1</v>
      </c>
      <c r="BA355" s="7">
        <v>2</v>
      </c>
      <c r="BB355" s="7">
        <v>3</v>
      </c>
      <c r="BC355" s="510">
        <v>144</v>
      </c>
      <c r="BD355" s="510">
        <v>15</v>
      </c>
      <c r="BE355" s="510">
        <v>21</v>
      </c>
      <c r="BF355" s="510">
        <v>21</v>
      </c>
      <c r="BG355" s="510">
        <v>34</v>
      </c>
      <c r="BH355" s="510">
        <v>53</v>
      </c>
      <c r="BI355" s="510">
        <v>0</v>
      </c>
      <c r="BJ355" s="510">
        <v>6</v>
      </c>
      <c r="BK355" s="510">
        <v>1</v>
      </c>
      <c r="BL355" s="510">
        <v>1</v>
      </c>
      <c r="BM355" s="510">
        <v>1</v>
      </c>
      <c r="BN355" s="510">
        <v>1</v>
      </c>
      <c r="BO355" s="510">
        <v>2</v>
      </c>
      <c r="BP355" s="510">
        <v>0</v>
      </c>
    </row>
    <row r="356" spans="1:68">
      <c r="A356" s="247">
        <v>4875</v>
      </c>
      <c r="B356" s="248" t="s">
        <v>501</v>
      </c>
      <c r="C356" s="247" t="str">
        <f t="shared" si="7"/>
        <v>Nocturno</v>
      </c>
      <c r="D356" s="248" t="s">
        <v>353</v>
      </c>
      <c r="E356" s="501">
        <v>1</v>
      </c>
      <c r="F356" s="248" t="s">
        <v>54</v>
      </c>
      <c r="G356" s="248" t="s">
        <v>353</v>
      </c>
      <c r="H356" s="248" t="s">
        <v>353</v>
      </c>
      <c r="I356" s="248" t="s">
        <v>353</v>
      </c>
      <c r="J356" s="248" t="s">
        <v>3555</v>
      </c>
      <c r="K356" s="248" t="s">
        <v>3730</v>
      </c>
      <c r="L356" s="248">
        <v>26692113</v>
      </c>
      <c r="M356" s="248">
        <v>26692113</v>
      </c>
      <c r="N356" s="248" t="s">
        <v>3216</v>
      </c>
      <c r="O356" s="248" t="s">
        <v>2235</v>
      </c>
      <c r="P356" s="248">
        <v>517</v>
      </c>
      <c r="Q356" s="248">
        <v>54</v>
      </c>
      <c r="R356" s="248">
        <v>47</v>
      </c>
      <c r="S356" s="248">
        <v>78</v>
      </c>
      <c r="T356" s="248">
        <v>182</v>
      </c>
      <c r="U356" s="248">
        <v>156</v>
      </c>
      <c r="V356" s="248">
        <v>0</v>
      </c>
      <c r="W356" s="248">
        <v>17</v>
      </c>
      <c r="X356" s="248">
        <v>2</v>
      </c>
      <c r="Y356" s="248">
        <v>2</v>
      </c>
      <c r="Z356" s="248">
        <v>3</v>
      </c>
      <c r="AA356" s="248">
        <v>5</v>
      </c>
      <c r="AB356" s="248">
        <v>5</v>
      </c>
      <c r="AC356" s="248">
        <v>527</v>
      </c>
      <c r="AD356" s="7">
        <v>38</v>
      </c>
      <c r="AE356" s="7">
        <v>56</v>
      </c>
      <c r="AF356" s="7">
        <v>57</v>
      </c>
      <c r="AG356" s="7">
        <v>162</v>
      </c>
      <c r="AH356" s="7">
        <v>214</v>
      </c>
      <c r="AI356" s="7">
        <v>0</v>
      </c>
      <c r="AJ356" s="7">
        <v>19</v>
      </c>
      <c r="AK356" s="7">
        <v>2</v>
      </c>
      <c r="AL356" s="7">
        <v>2</v>
      </c>
      <c r="AM356" s="7">
        <v>2</v>
      </c>
      <c r="AN356" s="7">
        <v>6</v>
      </c>
      <c r="AO356" s="7">
        <v>7</v>
      </c>
      <c r="AP356" s="7">
        <v>0</v>
      </c>
      <c r="AQ356" s="7">
        <v>371</v>
      </c>
      <c r="AR356" s="7">
        <v>28</v>
      </c>
      <c r="AS356" s="7">
        <v>33</v>
      </c>
      <c r="AT356" s="7">
        <v>72</v>
      </c>
      <c r="AU356" s="7">
        <v>105</v>
      </c>
      <c r="AV356" s="7">
        <v>133</v>
      </c>
      <c r="AW356" s="7">
        <v>14</v>
      </c>
      <c r="AX356" s="7">
        <v>1</v>
      </c>
      <c r="AY356" s="7">
        <v>1</v>
      </c>
      <c r="AZ356" s="7">
        <v>3</v>
      </c>
      <c r="BA356" s="7">
        <v>4</v>
      </c>
      <c r="BB356" s="7">
        <v>5</v>
      </c>
      <c r="BC356" s="510">
        <v>334</v>
      </c>
      <c r="BD356" s="510">
        <v>17</v>
      </c>
      <c r="BE356" s="510">
        <v>36</v>
      </c>
      <c r="BF356" s="510">
        <v>47</v>
      </c>
      <c r="BG356" s="510">
        <v>130</v>
      </c>
      <c r="BH356" s="510">
        <v>104</v>
      </c>
      <c r="BI356" s="510">
        <v>0</v>
      </c>
      <c r="BJ356" s="510">
        <v>13</v>
      </c>
      <c r="BK356" s="510">
        <v>1</v>
      </c>
      <c r="BL356" s="510">
        <v>1</v>
      </c>
      <c r="BM356" s="510">
        <v>2</v>
      </c>
      <c r="BN356" s="510">
        <v>4</v>
      </c>
      <c r="BO356" s="510">
        <v>5</v>
      </c>
      <c r="BP356" s="510">
        <v>0</v>
      </c>
    </row>
    <row r="357" spans="1:68">
      <c r="A357" s="247">
        <v>4877</v>
      </c>
      <c r="B357" s="248" t="s">
        <v>502</v>
      </c>
      <c r="C357" s="247" t="str">
        <f t="shared" si="7"/>
        <v>Nocturno</v>
      </c>
      <c r="D357" s="248" t="s">
        <v>52</v>
      </c>
      <c r="E357" s="501">
        <v>5</v>
      </c>
      <c r="F357" s="248" t="s">
        <v>52</v>
      </c>
      <c r="G357" s="248" t="s">
        <v>52</v>
      </c>
      <c r="H357" s="248" t="s">
        <v>52</v>
      </c>
      <c r="I357" s="248" t="s">
        <v>52</v>
      </c>
      <c r="J357" s="248" t="s">
        <v>3555</v>
      </c>
      <c r="K357" s="248" t="s">
        <v>3730</v>
      </c>
      <c r="L357" s="248">
        <v>21057071</v>
      </c>
      <c r="M357" s="248"/>
      <c r="N357" s="248" t="s">
        <v>3644</v>
      </c>
      <c r="O357" s="248" t="s">
        <v>2236</v>
      </c>
      <c r="P357" s="248">
        <v>279</v>
      </c>
      <c r="Q357" s="248">
        <v>36</v>
      </c>
      <c r="R357" s="248">
        <v>49</v>
      </c>
      <c r="S357" s="248">
        <v>63</v>
      </c>
      <c r="T357" s="248">
        <v>70</v>
      </c>
      <c r="U357" s="248">
        <v>61</v>
      </c>
      <c r="V357" s="248">
        <v>0</v>
      </c>
      <c r="W357" s="248">
        <v>10</v>
      </c>
      <c r="X357" s="248">
        <v>1</v>
      </c>
      <c r="Y357" s="248">
        <v>2</v>
      </c>
      <c r="Z357" s="248">
        <v>2</v>
      </c>
      <c r="AA357" s="248">
        <v>3</v>
      </c>
      <c r="AB357" s="248">
        <v>2</v>
      </c>
      <c r="AC357" s="248">
        <v>425</v>
      </c>
      <c r="AD357" s="7">
        <v>61</v>
      </c>
      <c r="AE357" s="7">
        <v>52</v>
      </c>
      <c r="AF357" s="7">
        <v>72</v>
      </c>
      <c r="AG357" s="7">
        <v>136</v>
      </c>
      <c r="AH357" s="7">
        <v>104</v>
      </c>
      <c r="AI357" s="7">
        <v>0</v>
      </c>
      <c r="AJ357" s="7">
        <v>14</v>
      </c>
      <c r="AK357" s="7">
        <v>2</v>
      </c>
      <c r="AL357" s="7">
        <v>2</v>
      </c>
      <c r="AM357" s="7">
        <v>2</v>
      </c>
      <c r="AN357" s="7">
        <v>4</v>
      </c>
      <c r="AO357" s="7">
        <v>4</v>
      </c>
      <c r="AP357" s="7">
        <v>0</v>
      </c>
      <c r="AQ357" s="7">
        <v>317</v>
      </c>
      <c r="AR357" s="7">
        <v>32</v>
      </c>
      <c r="AS357" s="7">
        <v>33</v>
      </c>
      <c r="AT357" s="7">
        <v>37</v>
      </c>
      <c r="AU357" s="7">
        <v>138</v>
      </c>
      <c r="AV357" s="7">
        <v>77</v>
      </c>
      <c r="AW357" s="7">
        <v>10</v>
      </c>
      <c r="AX357" s="7">
        <v>1</v>
      </c>
      <c r="AY357" s="7">
        <v>1</v>
      </c>
      <c r="AZ357" s="7">
        <v>1</v>
      </c>
      <c r="BA357" s="7">
        <v>4</v>
      </c>
      <c r="BB357" s="7">
        <v>3</v>
      </c>
      <c r="BC357" s="510">
        <v>248</v>
      </c>
      <c r="BD357" s="510">
        <v>28</v>
      </c>
      <c r="BE357" s="510">
        <v>20</v>
      </c>
      <c r="BF357" s="510">
        <v>35</v>
      </c>
      <c r="BG357" s="510">
        <v>80</v>
      </c>
      <c r="BH357" s="510">
        <v>85</v>
      </c>
      <c r="BI357" s="510">
        <v>0</v>
      </c>
      <c r="BJ357" s="510">
        <v>7</v>
      </c>
      <c r="BK357" s="510">
        <v>1</v>
      </c>
      <c r="BL357" s="510">
        <v>1</v>
      </c>
      <c r="BM357" s="510">
        <v>1</v>
      </c>
      <c r="BN357" s="510">
        <v>2</v>
      </c>
      <c r="BO357" s="510">
        <v>2</v>
      </c>
      <c r="BP357" s="510">
        <v>0</v>
      </c>
    </row>
    <row r="358" spans="1:68">
      <c r="A358" s="247">
        <v>4878</v>
      </c>
      <c r="B358" s="248" t="s">
        <v>503</v>
      </c>
      <c r="C358" s="247" t="str">
        <f t="shared" si="7"/>
        <v>Nocturno</v>
      </c>
      <c r="D358" s="248" t="s">
        <v>52</v>
      </c>
      <c r="E358" s="501">
        <v>8</v>
      </c>
      <c r="F358" s="248" t="s">
        <v>52</v>
      </c>
      <c r="G358" s="248" t="s">
        <v>379</v>
      </c>
      <c r="H358" s="248" t="s">
        <v>378</v>
      </c>
      <c r="I358" s="248" t="s">
        <v>379</v>
      </c>
      <c r="J358" s="248" t="s">
        <v>3555</v>
      </c>
      <c r="K358" s="248" t="s">
        <v>3730</v>
      </c>
      <c r="L358" s="248">
        <v>26355476</v>
      </c>
      <c r="M358" s="248">
        <v>26355476</v>
      </c>
      <c r="N358" s="248" t="s">
        <v>1734</v>
      </c>
      <c r="O358" s="248" t="s">
        <v>2237</v>
      </c>
      <c r="P358" s="248">
        <v>260</v>
      </c>
      <c r="Q358" s="248">
        <v>30</v>
      </c>
      <c r="R358" s="248">
        <v>35</v>
      </c>
      <c r="S358" s="248">
        <v>35</v>
      </c>
      <c r="T358" s="248">
        <v>90</v>
      </c>
      <c r="U358" s="248">
        <v>70</v>
      </c>
      <c r="V358" s="248">
        <v>0</v>
      </c>
      <c r="W358" s="248">
        <v>9</v>
      </c>
      <c r="X358" s="248">
        <v>1</v>
      </c>
      <c r="Y358" s="248">
        <v>1</v>
      </c>
      <c r="Z358" s="248">
        <v>1</v>
      </c>
      <c r="AA358" s="248">
        <v>3</v>
      </c>
      <c r="AB358" s="248">
        <v>3</v>
      </c>
      <c r="AC358" s="248">
        <v>322</v>
      </c>
      <c r="AD358" s="7">
        <v>33</v>
      </c>
      <c r="AE358" s="7">
        <v>38</v>
      </c>
      <c r="AF358" s="7">
        <v>59</v>
      </c>
      <c r="AG358" s="7">
        <v>82</v>
      </c>
      <c r="AH358" s="7">
        <v>110</v>
      </c>
      <c r="AI358" s="7">
        <v>0</v>
      </c>
      <c r="AJ358" s="7">
        <v>9</v>
      </c>
      <c r="AK358" s="7">
        <v>1</v>
      </c>
      <c r="AL358" s="7">
        <v>1</v>
      </c>
      <c r="AM358" s="7">
        <v>2</v>
      </c>
      <c r="AN358" s="7">
        <v>2</v>
      </c>
      <c r="AO358" s="7">
        <v>3</v>
      </c>
      <c r="AP358" s="7">
        <v>0</v>
      </c>
      <c r="AQ358" s="7">
        <v>212</v>
      </c>
      <c r="AR358" s="7">
        <v>23</v>
      </c>
      <c r="AS358" s="7">
        <v>33</v>
      </c>
      <c r="AT358" s="7">
        <v>32</v>
      </c>
      <c r="AU358" s="7">
        <v>58</v>
      </c>
      <c r="AV358" s="7">
        <v>66</v>
      </c>
      <c r="AW358" s="7">
        <v>7</v>
      </c>
      <c r="AX358" s="7">
        <v>1</v>
      </c>
      <c r="AY358" s="7">
        <v>1</v>
      </c>
      <c r="AZ358" s="7">
        <v>1</v>
      </c>
      <c r="BA358" s="7">
        <v>2</v>
      </c>
      <c r="BB358" s="7">
        <v>2</v>
      </c>
      <c r="BC358" s="510">
        <v>182</v>
      </c>
      <c r="BD358" s="510">
        <v>20</v>
      </c>
      <c r="BE358" s="510">
        <v>24</v>
      </c>
      <c r="BF358" s="510">
        <v>27</v>
      </c>
      <c r="BG358" s="510">
        <v>62</v>
      </c>
      <c r="BH358" s="510">
        <v>49</v>
      </c>
      <c r="BI358" s="510">
        <v>0</v>
      </c>
      <c r="BJ358" s="510">
        <v>7</v>
      </c>
      <c r="BK358" s="510">
        <v>1</v>
      </c>
      <c r="BL358" s="510">
        <v>1</v>
      </c>
      <c r="BM358" s="510">
        <v>1</v>
      </c>
      <c r="BN358" s="510">
        <v>2</v>
      </c>
      <c r="BO358" s="510">
        <v>2</v>
      </c>
      <c r="BP358" s="510">
        <v>0</v>
      </c>
    </row>
    <row r="359" spans="1:68">
      <c r="A359" s="247">
        <v>4881</v>
      </c>
      <c r="B359" s="248" t="s">
        <v>509</v>
      </c>
      <c r="C359" s="247" t="str">
        <f t="shared" si="7"/>
        <v>Nocturno</v>
      </c>
      <c r="D359" s="248" t="s">
        <v>398</v>
      </c>
      <c r="E359" s="501">
        <v>9</v>
      </c>
      <c r="F359" s="248" t="s">
        <v>52</v>
      </c>
      <c r="G359" s="248" t="s">
        <v>414</v>
      </c>
      <c r="H359" s="248" t="s">
        <v>415</v>
      </c>
      <c r="I359" s="248" t="s">
        <v>413</v>
      </c>
      <c r="J359" s="248" t="s">
        <v>3555</v>
      </c>
      <c r="K359" s="248" t="s">
        <v>3730</v>
      </c>
      <c r="L359" s="248">
        <v>27833184</v>
      </c>
      <c r="M359" s="248">
        <v>27833184</v>
      </c>
      <c r="N359" s="248" t="s">
        <v>1769</v>
      </c>
      <c r="O359" s="248" t="s">
        <v>2238</v>
      </c>
      <c r="P359" s="248">
        <v>717</v>
      </c>
      <c r="Q359" s="248">
        <v>103</v>
      </c>
      <c r="R359" s="248">
        <v>116</v>
      </c>
      <c r="S359" s="248">
        <v>120</v>
      </c>
      <c r="T359" s="248">
        <v>242</v>
      </c>
      <c r="U359" s="248">
        <v>136</v>
      </c>
      <c r="V359" s="248">
        <v>0</v>
      </c>
      <c r="W359" s="248">
        <v>24</v>
      </c>
      <c r="X359" s="248">
        <v>3</v>
      </c>
      <c r="Y359" s="248">
        <v>4</v>
      </c>
      <c r="Z359" s="248">
        <v>4</v>
      </c>
      <c r="AA359" s="248">
        <v>8</v>
      </c>
      <c r="AB359" s="248">
        <v>5</v>
      </c>
      <c r="AC359" s="248">
        <v>802</v>
      </c>
      <c r="AD359" s="7">
        <v>64</v>
      </c>
      <c r="AE359" s="7">
        <v>141</v>
      </c>
      <c r="AF359" s="7">
        <v>144</v>
      </c>
      <c r="AG359" s="7">
        <v>203</v>
      </c>
      <c r="AH359" s="7">
        <v>250</v>
      </c>
      <c r="AI359" s="7">
        <v>0</v>
      </c>
      <c r="AJ359" s="7">
        <v>27</v>
      </c>
      <c r="AK359" s="7">
        <v>2</v>
      </c>
      <c r="AL359" s="7">
        <v>4</v>
      </c>
      <c r="AM359" s="7">
        <v>5</v>
      </c>
      <c r="AN359" s="7">
        <v>7</v>
      </c>
      <c r="AO359" s="7">
        <v>9</v>
      </c>
      <c r="AP359" s="7">
        <v>0</v>
      </c>
      <c r="AQ359" s="7">
        <v>611</v>
      </c>
      <c r="AR359" s="7">
        <v>38</v>
      </c>
      <c r="AS359" s="7">
        <v>84</v>
      </c>
      <c r="AT359" s="7">
        <v>133</v>
      </c>
      <c r="AU359" s="7">
        <v>218</v>
      </c>
      <c r="AV359" s="7">
        <v>138</v>
      </c>
      <c r="AW359" s="7">
        <v>21</v>
      </c>
      <c r="AX359" s="7">
        <v>1</v>
      </c>
      <c r="AY359" s="7">
        <v>3</v>
      </c>
      <c r="AZ359" s="7">
        <v>4</v>
      </c>
      <c r="BA359" s="7">
        <v>8</v>
      </c>
      <c r="BB359" s="7">
        <v>5</v>
      </c>
      <c r="BC359" s="510">
        <v>595</v>
      </c>
      <c r="BD359" s="510">
        <v>60</v>
      </c>
      <c r="BE359" s="510">
        <v>62</v>
      </c>
      <c r="BF359" s="510">
        <v>106</v>
      </c>
      <c r="BG359" s="510">
        <v>201</v>
      </c>
      <c r="BH359" s="510">
        <v>166</v>
      </c>
      <c r="BI359" s="510">
        <v>0</v>
      </c>
      <c r="BJ359" s="510">
        <v>21</v>
      </c>
      <c r="BK359" s="510">
        <v>2</v>
      </c>
      <c r="BL359" s="510">
        <v>2</v>
      </c>
      <c r="BM359" s="510">
        <v>4</v>
      </c>
      <c r="BN359" s="510">
        <v>7</v>
      </c>
      <c r="BO359" s="510">
        <v>6</v>
      </c>
      <c r="BP359" s="510">
        <v>0</v>
      </c>
    </row>
    <row r="360" spans="1:68">
      <c r="A360" s="247">
        <v>4882</v>
      </c>
      <c r="B360" s="248" t="s">
        <v>507</v>
      </c>
      <c r="C360" s="247" t="str">
        <f t="shared" si="7"/>
        <v>Nocturno</v>
      </c>
      <c r="D360" s="248" t="s">
        <v>398</v>
      </c>
      <c r="E360" s="501">
        <v>1</v>
      </c>
      <c r="F360" s="248" t="s">
        <v>52</v>
      </c>
      <c r="G360" s="248" t="s">
        <v>399</v>
      </c>
      <c r="H360" s="248" t="s">
        <v>399</v>
      </c>
      <c r="I360" s="248" t="s">
        <v>400</v>
      </c>
      <c r="J360" s="248" t="s">
        <v>3555</v>
      </c>
      <c r="K360" s="248" t="s">
        <v>3730</v>
      </c>
      <c r="L360" s="248">
        <v>27750313</v>
      </c>
      <c r="M360" s="248">
        <v>27750313</v>
      </c>
      <c r="N360" s="248" t="s">
        <v>3456</v>
      </c>
      <c r="O360" s="248" t="s">
        <v>2239</v>
      </c>
      <c r="P360" s="248">
        <v>232</v>
      </c>
      <c r="Q360" s="248">
        <v>36</v>
      </c>
      <c r="R360" s="248">
        <v>39</v>
      </c>
      <c r="S360" s="248">
        <v>49</v>
      </c>
      <c r="T360" s="248">
        <v>52</v>
      </c>
      <c r="U360" s="248">
        <v>56</v>
      </c>
      <c r="V360" s="248">
        <v>0</v>
      </c>
      <c r="W360" s="248">
        <v>6</v>
      </c>
      <c r="X360" s="248">
        <v>1</v>
      </c>
      <c r="Y360" s="248">
        <v>1</v>
      </c>
      <c r="Z360" s="248">
        <v>1</v>
      </c>
      <c r="AA360" s="248">
        <v>1</v>
      </c>
      <c r="AB360" s="248">
        <v>2</v>
      </c>
      <c r="AC360" s="248">
        <v>324</v>
      </c>
      <c r="AD360" s="7">
        <v>42</v>
      </c>
      <c r="AE360" s="7">
        <v>53</v>
      </c>
      <c r="AF360" s="7">
        <v>46</v>
      </c>
      <c r="AG360" s="7">
        <v>94</v>
      </c>
      <c r="AH360" s="7">
        <v>89</v>
      </c>
      <c r="AI360" s="7">
        <v>0</v>
      </c>
      <c r="AJ360" s="7">
        <v>12</v>
      </c>
      <c r="AK360" s="7">
        <v>2</v>
      </c>
      <c r="AL360" s="7">
        <v>2</v>
      </c>
      <c r="AM360" s="7">
        <v>2</v>
      </c>
      <c r="AN360" s="7">
        <v>3</v>
      </c>
      <c r="AO360" s="7">
        <v>3</v>
      </c>
      <c r="AP360" s="7">
        <v>0</v>
      </c>
      <c r="AQ360" s="7">
        <v>262</v>
      </c>
      <c r="AR360" s="7">
        <v>32</v>
      </c>
      <c r="AS360" s="7">
        <v>38</v>
      </c>
      <c r="AT360" s="7">
        <v>41</v>
      </c>
      <c r="AU360" s="7">
        <v>81</v>
      </c>
      <c r="AV360" s="7">
        <v>70</v>
      </c>
      <c r="AW360" s="7">
        <v>10</v>
      </c>
      <c r="AX360" s="7">
        <v>1</v>
      </c>
      <c r="AY360" s="7">
        <v>2</v>
      </c>
      <c r="AZ360" s="7">
        <v>2</v>
      </c>
      <c r="BA360" s="7">
        <v>3</v>
      </c>
      <c r="BB360" s="7">
        <v>2</v>
      </c>
      <c r="BC360" s="510">
        <v>162</v>
      </c>
      <c r="BD360" s="510">
        <v>15</v>
      </c>
      <c r="BE360" s="510">
        <v>29</v>
      </c>
      <c r="BF360" s="510">
        <v>19</v>
      </c>
      <c r="BG360" s="510">
        <v>52</v>
      </c>
      <c r="BH360" s="510">
        <v>47</v>
      </c>
      <c r="BI360" s="510">
        <v>0</v>
      </c>
      <c r="BJ360" s="510">
        <v>7</v>
      </c>
      <c r="BK360" s="510">
        <v>1</v>
      </c>
      <c r="BL360" s="510">
        <v>1</v>
      </c>
      <c r="BM360" s="510">
        <v>1</v>
      </c>
      <c r="BN360" s="510">
        <v>2</v>
      </c>
      <c r="BO360" s="510">
        <v>2</v>
      </c>
      <c r="BP360" s="510">
        <v>0</v>
      </c>
    </row>
    <row r="361" spans="1:68">
      <c r="A361" s="247">
        <v>4883</v>
      </c>
      <c r="B361" s="248" t="s">
        <v>513</v>
      </c>
      <c r="C361" s="247" t="str">
        <f t="shared" si="7"/>
        <v>Nocturno</v>
      </c>
      <c r="D361" s="248" t="s">
        <v>398</v>
      </c>
      <c r="E361" s="501">
        <v>5</v>
      </c>
      <c r="F361" s="248" t="s">
        <v>52</v>
      </c>
      <c r="G361" s="248" t="s">
        <v>406</v>
      </c>
      <c r="H361" s="248" t="s">
        <v>407</v>
      </c>
      <c r="I361" s="248" t="s">
        <v>2240</v>
      </c>
      <c r="J361" s="248" t="s">
        <v>3555</v>
      </c>
      <c r="K361" s="248" t="s">
        <v>3730</v>
      </c>
      <c r="L361" s="248">
        <v>27734306</v>
      </c>
      <c r="M361" s="248"/>
      <c r="N361" s="248" t="s">
        <v>2241</v>
      </c>
      <c r="O361" s="248" t="s">
        <v>2242</v>
      </c>
      <c r="P361" s="248">
        <v>523</v>
      </c>
      <c r="Q361" s="248">
        <v>58</v>
      </c>
      <c r="R361" s="248">
        <v>54</v>
      </c>
      <c r="S361" s="248">
        <v>92</v>
      </c>
      <c r="T361" s="248">
        <v>171</v>
      </c>
      <c r="U361" s="248">
        <v>148</v>
      </c>
      <c r="V361" s="248">
        <v>0</v>
      </c>
      <c r="W361" s="248">
        <v>18</v>
      </c>
      <c r="X361" s="248">
        <v>2</v>
      </c>
      <c r="Y361" s="248">
        <v>2</v>
      </c>
      <c r="Z361" s="248">
        <v>3</v>
      </c>
      <c r="AA361" s="248">
        <v>6</v>
      </c>
      <c r="AB361" s="248">
        <v>5</v>
      </c>
      <c r="AC361" s="248">
        <v>598</v>
      </c>
      <c r="AD361" s="7">
        <v>68</v>
      </c>
      <c r="AE361" s="7">
        <v>54</v>
      </c>
      <c r="AF361" s="7">
        <v>72</v>
      </c>
      <c r="AG361" s="7">
        <v>178</v>
      </c>
      <c r="AH361" s="7">
        <v>226</v>
      </c>
      <c r="AI361" s="7">
        <v>0</v>
      </c>
      <c r="AJ361" s="7">
        <v>18</v>
      </c>
      <c r="AK361" s="7">
        <v>2</v>
      </c>
      <c r="AL361" s="7">
        <v>2</v>
      </c>
      <c r="AM361" s="7">
        <v>2</v>
      </c>
      <c r="AN361" s="7">
        <v>5</v>
      </c>
      <c r="AO361" s="7">
        <v>7</v>
      </c>
      <c r="AP361" s="7">
        <v>0</v>
      </c>
      <c r="AQ361" s="7">
        <v>514</v>
      </c>
      <c r="AR361" s="7">
        <v>60</v>
      </c>
      <c r="AS361" s="7">
        <v>70</v>
      </c>
      <c r="AT361" s="7">
        <v>80</v>
      </c>
      <c r="AU361" s="7">
        <v>145</v>
      </c>
      <c r="AV361" s="7">
        <v>159</v>
      </c>
      <c r="AW361" s="7">
        <v>18</v>
      </c>
      <c r="AX361" s="7">
        <v>2</v>
      </c>
      <c r="AY361" s="7">
        <v>2</v>
      </c>
      <c r="AZ361" s="7">
        <v>3</v>
      </c>
      <c r="BA361" s="7">
        <v>5</v>
      </c>
      <c r="BB361" s="7">
        <v>6</v>
      </c>
      <c r="BC361" s="510">
        <v>510</v>
      </c>
      <c r="BD361" s="510">
        <v>83</v>
      </c>
      <c r="BE361" s="510">
        <v>83</v>
      </c>
      <c r="BF361" s="510">
        <v>72</v>
      </c>
      <c r="BG361" s="510">
        <v>145</v>
      </c>
      <c r="BH361" s="510">
        <v>127</v>
      </c>
      <c r="BI361" s="510">
        <v>0</v>
      </c>
      <c r="BJ361" s="510">
        <v>18</v>
      </c>
      <c r="BK361" s="510">
        <v>2</v>
      </c>
      <c r="BL361" s="510">
        <v>2</v>
      </c>
      <c r="BM361" s="510">
        <v>3</v>
      </c>
      <c r="BN361" s="510">
        <v>6</v>
      </c>
      <c r="BO361" s="510">
        <v>5</v>
      </c>
      <c r="BP361" s="510">
        <v>0</v>
      </c>
    </row>
    <row r="362" spans="1:68">
      <c r="A362" s="247">
        <v>4884</v>
      </c>
      <c r="B362" s="248" t="s">
        <v>678</v>
      </c>
      <c r="C362" s="247" t="str">
        <f t="shared" si="7"/>
        <v>Nocturno</v>
      </c>
      <c r="D362" s="248" t="s">
        <v>291</v>
      </c>
      <c r="E362" s="501">
        <v>7</v>
      </c>
      <c r="F362" s="248" t="s">
        <v>52</v>
      </c>
      <c r="G362" s="248" t="s">
        <v>388</v>
      </c>
      <c r="H362" s="248" t="s">
        <v>389</v>
      </c>
      <c r="I362" s="248" t="s">
        <v>390</v>
      </c>
      <c r="J362" s="248" t="s">
        <v>3555</v>
      </c>
      <c r="K362" s="248" t="s">
        <v>3730</v>
      </c>
      <c r="L362" s="248">
        <v>27864057</v>
      </c>
      <c r="M362" s="248">
        <v>27665421</v>
      </c>
      <c r="N362" s="248" t="s">
        <v>1736</v>
      </c>
      <c r="O362" s="248" t="s">
        <v>2858</v>
      </c>
      <c r="P362" s="248">
        <v>576</v>
      </c>
      <c r="Q362" s="248">
        <v>90</v>
      </c>
      <c r="R362" s="248">
        <v>82</v>
      </c>
      <c r="S362" s="248">
        <v>103</v>
      </c>
      <c r="T362" s="248">
        <v>183</v>
      </c>
      <c r="U362" s="248">
        <v>118</v>
      </c>
      <c r="V362" s="248">
        <v>0</v>
      </c>
      <c r="W362" s="248">
        <v>25</v>
      </c>
      <c r="X362" s="248">
        <v>3</v>
      </c>
      <c r="Y362" s="248">
        <v>4</v>
      </c>
      <c r="Z362" s="248">
        <v>5</v>
      </c>
      <c r="AA362" s="248">
        <v>7</v>
      </c>
      <c r="AB362" s="248">
        <v>6</v>
      </c>
      <c r="AC362" s="248">
        <v>561</v>
      </c>
      <c r="AD362" s="7">
        <v>47</v>
      </c>
      <c r="AE362" s="7">
        <v>87</v>
      </c>
      <c r="AF362" s="7">
        <v>93</v>
      </c>
      <c r="AG362" s="7">
        <v>157</v>
      </c>
      <c r="AH362" s="7">
        <v>177</v>
      </c>
      <c r="AI362" s="7">
        <v>0</v>
      </c>
      <c r="AJ362" s="7">
        <v>25</v>
      </c>
      <c r="AK362" s="7">
        <v>2</v>
      </c>
      <c r="AL362" s="7">
        <v>5</v>
      </c>
      <c r="AM362" s="7">
        <v>5</v>
      </c>
      <c r="AN362" s="7">
        <v>6</v>
      </c>
      <c r="AO362" s="7">
        <v>7</v>
      </c>
      <c r="AP362" s="7">
        <v>0</v>
      </c>
      <c r="AQ362" s="7">
        <v>470</v>
      </c>
      <c r="AR362" s="7">
        <v>48</v>
      </c>
      <c r="AS362" s="7">
        <v>57</v>
      </c>
      <c r="AT362" s="7">
        <v>94</v>
      </c>
      <c r="AU362" s="7">
        <v>154</v>
      </c>
      <c r="AV362" s="7">
        <v>117</v>
      </c>
      <c r="AW362" s="7">
        <v>19</v>
      </c>
      <c r="AX362" s="7">
        <v>2</v>
      </c>
      <c r="AY362" s="7">
        <v>2</v>
      </c>
      <c r="AZ362" s="7">
        <v>4</v>
      </c>
      <c r="BA362" s="7">
        <v>6</v>
      </c>
      <c r="BB362" s="7">
        <v>5</v>
      </c>
      <c r="BC362" s="510">
        <v>430</v>
      </c>
      <c r="BD362" s="510">
        <v>44</v>
      </c>
      <c r="BE362" s="510">
        <v>56</v>
      </c>
      <c r="BF362" s="510">
        <v>66</v>
      </c>
      <c r="BG362" s="510">
        <v>135</v>
      </c>
      <c r="BH362" s="510">
        <v>129</v>
      </c>
      <c r="BI362" s="510">
        <v>0</v>
      </c>
      <c r="BJ362" s="510">
        <v>19</v>
      </c>
      <c r="BK362" s="510">
        <v>2</v>
      </c>
      <c r="BL362" s="510">
        <v>2</v>
      </c>
      <c r="BM362" s="510">
        <v>3</v>
      </c>
      <c r="BN362" s="510">
        <v>6</v>
      </c>
      <c r="BO362" s="510">
        <v>6</v>
      </c>
      <c r="BP362" s="510">
        <v>0</v>
      </c>
    </row>
    <row r="363" spans="1:68">
      <c r="A363" s="247">
        <v>4888</v>
      </c>
      <c r="B363" s="248" t="s">
        <v>482</v>
      </c>
      <c r="C363" s="247" t="str">
        <f t="shared" si="7"/>
        <v>Nocturno</v>
      </c>
      <c r="D363" s="248" t="s">
        <v>398</v>
      </c>
      <c r="E363" s="501">
        <v>10</v>
      </c>
      <c r="F363" s="248" t="s">
        <v>52</v>
      </c>
      <c r="G363" s="248" t="s">
        <v>414</v>
      </c>
      <c r="H363" s="248" t="s">
        <v>417</v>
      </c>
      <c r="I363" s="248" t="s">
        <v>483</v>
      </c>
      <c r="J363" s="248" t="s">
        <v>3555</v>
      </c>
      <c r="K363" s="248" t="s">
        <v>3730</v>
      </c>
      <c r="L363" s="248">
        <v>27321350</v>
      </c>
      <c r="M363" s="248">
        <v>27321350</v>
      </c>
      <c r="N363" s="248" t="s">
        <v>3457</v>
      </c>
      <c r="O363" s="248" t="s">
        <v>2243</v>
      </c>
      <c r="P363" s="248">
        <v>533</v>
      </c>
      <c r="Q363" s="248">
        <v>82</v>
      </c>
      <c r="R363" s="248">
        <v>93</v>
      </c>
      <c r="S363" s="248">
        <v>120</v>
      </c>
      <c r="T363" s="248">
        <v>119</v>
      </c>
      <c r="U363" s="248">
        <v>119</v>
      </c>
      <c r="V363" s="248">
        <v>0</v>
      </c>
      <c r="W363" s="248">
        <v>19</v>
      </c>
      <c r="X363" s="248">
        <v>2</v>
      </c>
      <c r="Y363" s="248">
        <v>3</v>
      </c>
      <c r="Z363" s="248">
        <v>4</v>
      </c>
      <c r="AA363" s="248">
        <v>5</v>
      </c>
      <c r="AB363" s="248">
        <v>5</v>
      </c>
      <c r="AC363" s="248">
        <v>565</v>
      </c>
      <c r="AD363" s="7">
        <v>56</v>
      </c>
      <c r="AE363" s="7">
        <v>106</v>
      </c>
      <c r="AF363" s="7">
        <v>118</v>
      </c>
      <c r="AG363" s="7">
        <v>146</v>
      </c>
      <c r="AH363" s="7">
        <v>139</v>
      </c>
      <c r="AI363" s="7">
        <v>0</v>
      </c>
      <c r="AJ363" s="7">
        <v>19</v>
      </c>
      <c r="AK363" s="7">
        <v>2</v>
      </c>
      <c r="AL363" s="7">
        <v>3</v>
      </c>
      <c r="AM363" s="7">
        <v>4</v>
      </c>
      <c r="AN363" s="7">
        <v>5</v>
      </c>
      <c r="AO363" s="7">
        <v>5</v>
      </c>
      <c r="AP363" s="7">
        <v>0</v>
      </c>
      <c r="AQ363" s="7">
        <v>529</v>
      </c>
      <c r="AR363" s="7">
        <v>74</v>
      </c>
      <c r="AS363" s="7">
        <v>61</v>
      </c>
      <c r="AT363" s="7">
        <v>106</v>
      </c>
      <c r="AU363" s="7">
        <v>164</v>
      </c>
      <c r="AV363" s="7">
        <v>124</v>
      </c>
      <c r="AW363" s="7">
        <v>16</v>
      </c>
      <c r="AX363" s="7">
        <v>2</v>
      </c>
      <c r="AY363" s="7">
        <v>2</v>
      </c>
      <c r="AZ363" s="7">
        <v>3</v>
      </c>
      <c r="BA363" s="7">
        <v>5</v>
      </c>
      <c r="BB363" s="7">
        <v>4</v>
      </c>
      <c r="BC363" s="510">
        <v>444</v>
      </c>
      <c r="BD363" s="510">
        <v>53</v>
      </c>
      <c r="BE363" s="510">
        <v>71</v>
      </c>
      <c r="BF363" s="510">
        <v>66</v>
      </c>
      <c r="BG363" s="510">
        <v>149</v>
      </c>
      <c r="BH363" s="510">
        <v>105</v>
      </c>
      <c r="BI363" s="510">
        <v>0</v>
      </c>
      <c r="BJ363" s="510">
        <v>16</v>
      </c>
      <c r="BK363" s="510">
        <v>2</v>
      </c>
      <c r="BL363" s="510">
        <v>3</v>
      </c>
      <c r="BM363" s="510">
        <v>2</v>
      </c>
      <c r="BN363" s="510">
        <v>5</v>
      </c>
      <c r="BO363" s="510">
        <v>4</v>
      </c>
      <c r="BP363" s="510">
        <v>0</v>
      </c>
    </row>
    <row r="364" spans="1:68">
      <c r="A364" s="247">
        <v>4889</v>
      </c>
      <c r="B364" s="248" t="s">
        <v>2859</v>
      </c>
      <c r="C364" s="247" t="str">
        <f t="shared" si="7"/>
        <v>Nocturno</v>
      </c>
      <c r="D364" s="248" t="s">
        <v>418</v>
      </c>
      <c r="E364" s="501">
        <v>1</v>
      </c>
      <c r="F364" s="248" t="s">
        <v>418</v>
      </c>
      <c r="G364" s="248" t="s">
        <v>418</v>
      </c>
      <c r="H364" s="248" t="s">
        <v>418</v>
      </c>
      <c r="I364" s="248" t="s">
        <v>423</v>
      </c>
      <c r="J364" s="248" t="s">
        <v>3555</v>
      </c>
      <c r="K364" s="248" t="s">
        <v>3730</v>
      </c>
      <c r="L364" s="248">
        <v>27580333</v>
      </c>
      <c r="M364" s="248">
        <v>27580333</v>
      </c>
      <c r="N364" s="248" t="s">
        <v>3645</v>
      </c>
      <c r="O364" s="248" t="s">
        <v>2244</v>
      </c>
      <c r="P364" s="248">
        <v>836</v>
      </c>
      <c r="Q364" s="248">
        <v>112</v>
      </c>
      <c r="R364" s="248">
        <v>139</v>
      </c>
      <c r="S364" s="248">
        <v>165</v>
      </c>
      <c r="T364" s="248">
        <v>213</v>
      </c>
      <c r="U364" s="248">
        <v>207</v>
      </c>
      <c r="V364" s="248">
        <v>0</v>
      </c>
      <c r="W364" s="248">
        <v>29</v>
      </c>
      <c r="X364" s="248">
        <v>5</v>
      </c>
      <c r="Y364" s="248">
        <v>5</v>
      </c>
      <c r="Z364" s="248">
        <v>5</v>
      </c>
      <c r="AA364" s="248">
        <v>7</v>
      </c>
      <c r="AB364" s="248">
        <v>7</v>
      </c>
      <c r="AC364" s="248">
        <v>986</v>
      </c>
      <c r="AD364" s="7">
        <v>104</v>
      </c>
      <c r="AE364" s="7">
        <v>125</v>
      </c>
      <c r="AF364" s="7">
        <v>169</v>
      </c>
      <c r="AG364" s="7">
        <v>310</v>
      </c>
      <c r="AH364" s="7">
        <v>278</v>
      </c>
      <c r="AI364" s="7">
        <v>0</v>
      </c>
      <c r="AJ364" s="7">
        <v>32</v>
      </c>
      <c r="AK364" s="7">
        <v>4</v>
      </c>
      <c r="AL364" s="7">
        <v>4</v>
      </c>
      <c r="AM364" s="7">
        <v>6</v>
      </c>
      <c r="AN364" s="7">
        <v>9</v>
      </c>
      <c r="AO364" s="7">
        <v>9</v>
      </c>
      <c r="AP364" s="7">
        <v>0</v>
      </c>
      <c r="AQ364" s="7">
        <v>852</v>
      </c>
      <c r="AR364" s="7">
        <v>69</v>
      </c>
      <c r="AS364" s="7">
        <v>120</v>
      </c>
      <c r="AT364" s="7">
        <v>139</v>
      </c>
      <c r="AU364" s="7">
        <v>271</v>
      </c>
      <c r="AV364" s="7">
        <v>253</v>
      </c>
      <c r="AW364" s="7">
        <v>32</v>
      </c>
      <c r="AX364" s="7">
        <v>2</v>
      </c>
      <c r="AY364" s="7">
        <v>5</v>
      </c>
      <c r="AZ364" s="7">
        <v>7</v>
      </c>
      <c r="BA364" s="7">
        <v>9</v>
      </c>
      <c r="BB364" s="7">
        <v>9</v>
      </c>
      <c r="BC364" s="510">
        <v>753</v>
      </c>
      <c r="BD364" s="510">
        <v>62</v>
      </c>
      <c r="BE364" s="510">
        <v>80</v>
      </c>
      <c r="BF364" s="510">
        <v>153</v>
      </c>
      <c r="BG364" s="510">
        <v>201</v>
      </c>
      <c r="BH364" s="510">
        <v>257</v>
      </c>
      <c r="BI364" s="510">
        <v>0</v>
      </c>
      <c r="BJ364" s="510">
        <v>24</v>
      </c>
      <c r="BK364" s="510">
        <v>2</v>
      </c>
      <c r="BL364" s="510">
        <v>2</v>
      </c>
      <c r="BM364" s="510">
        <v>5</v>
      </c>
      <c r="BN364" s="510">
        <v>8</v>
      </c>
      <c r="BO364" s="510">
        <v>7</v>
      </c>
      <c r="BP364" s="510">
        <v>0</v>
      </c>
    </row>
    <row r="365" spans="1:68">
      <c r="A365" s="247">
        <v>4890</v>
      </c>
      <c r="B365" s="248" t="s">
        <v>2860</v>
      </c>
      <c r="C365" s="247" t="str">
        <f t="shared" si="7"/>
        <v>Nocturno</v>
      </c>
      <c r="D365" s="248" t="s">
        <v>418</v>
      </c>
      <c r="E365" s="501">
        <v>9</v>
      </c>
      <c r="F365" s="248" t="s">
        <v>418</v>
      </c>
      <c r="G365" s="248" t="s">
        <v>431</v>
      </c>
      <c r="H365" s="248" t="s">
        <v>432</v>
      </c>
      <c r="I365" s="248" t="s">
        <v>432</v>
      </c>
      <c r="J365" s="248" t="s">
        <v>3555</v>
      </c>
      <c r="K365" s="248" t="s">
        <v>3730</v>
      </c>
      <c r="L365" s="248">
        <v>27184149</v>
      </c>
      <c r="M365" s="248">
        <v>22017496</v>
      </c>
      <c r="N365" s="248" t="s">
        <v>2245</v>
      </c>
      <c r="O365" s="248" t="s">
        <v>2246</v>
      </c>
      <c r="P365" s="248">
        <v>627</v>
      </c>
      <c r="Q365" s="248">
        <v>84</v>
      </c>
      <c r="R365" s="248">
        <v>111</v>
      </c>
      <c r="S365" s="248">
        <v>104</v>
      </c>
      <c r="T365" s="248">
        <v>185</v>
      </c>
      <c r="U365" s="248">
        <v>143</v>
      </c>
      <c r="V365" s="248">
        <v>0</v>
      </c>
      <c r="W365" s="248">
        <v>22</v>
      </c>
      <c r="X365" s="248">
        <v>3</v>
      </c>
      <c r="Y365" s="248">
        <v>4</v>
      </c>
      <c r="Z365" s="248">
        <v>4</v>
      </c>
      <c r="AA365" s="248">
        <v>6</v>
      </c>
      <c r="AB365" s="248">
        <v>5</v>
      </c>
      <c r="AC365" s="248">
        <v>626</v>
      </c>
      <c r="AD365" s="7">
        <v>65</v>
      </c>
      <c r="AE365" s="7">
        <v>92</v>
      </c>
      <c r="AF365" s="7">
        <v>111</v>
      </c>
      <c r="AG365" s="7">
        <v>153</v>
      </c>
      <c r="AH365" s="7">
        <v>205</v>
      </c>
      <c r="AI365" s="7">
        <v>0</v>
      </c>
      <c r="AJ365" s="7">
        <v>24</v>
      </c>
      <c r="AK365" s="7">
        <v>3</v>
      </c>
      <c r="AL365" s="7">
        <v>4</v>
      </c>
      <c r="AM365" s="7">
        <v>4</v>
      </c>
      <c r="AN365" s="7">
        <v>6</v>
      </c>
      <c r="AO365" s="7">
        <v>7</v>
      </c>
      <c r="AP365" s="7">
        <v>0</v>
      </c>
      <c r="AQ365" s="7">
        <v>798</v>
      </c>
      <c r="AR365" s="7">
        <v>134</v>
      </c>
      <c r="AS365" s="7">
        <v>109</v>
      </c>
      <c r="AT365" s="7">
        <v>124</v>
      </c>
      <c r="AU365" s="7">
        <v>213</v>
      </c>
      <c r="AV365" s="7">
        <v>218</v>
      </c>
      <c r="AW365" s="7">
        <v>26</v>
      </c>
      <c r="AX365" s="7">
        <v>4</v>
      </c>
      <c r="AY365" s="7">
        <v>4</v>
      </c>
      <c r="AZ365" s="7">
        <v>4</v>
      </c>
      <c r="BA365" s="7">
        <v>7</v>
      </c>
      <c r="BB365" s="7">
        <v>7</v>
      </c>
      <c r="BC365" s="510">
        <v>560</v>
      </c>
      <c r="BD365" s="510">
        <v>76</v>
      </c>
      <c r="BE365" s="510">
        <v>82</v>
      </c>
      <c r="BF365" s="510">
        <v>93</v>
      </c>
      <c r="BG365" s="510">
        <v>132</v>
      </c>
      <c r="BH365" s="510">
        <v>177</v>
      </c>
      <c r="BI365" s="510">
        <v>0</v>
      </c>
      <c r="BJ365" s="510">
        <v>25</v>
      </c>
      <c r="BK365" s="510">
        <v>3</v>
      </c>
      <c r="BL365" s="510">
        <v>4</v>
      </c>
      <c r="BM365" s="510">
        <v>4</v>
      </c>
      <c r="BN365" s="510">
        <v>6</v>
      </c>
      <c r="BO365" s="510">
        <v>8</v>
      </c>
      <c r="BP365" s="510">
        <v>0</v>
      </c>
    </row>
    <row r="366" spans="1:68">
      <c r="A366" s="247">
        <v>4893</v>
      </c>
      <c r="B366" s="248" t="s">
        <v>511</v>
      </c>
      <c r="C366" s="247" t="str">
        <f t="shared" si="7"/>
        <v>Nocturno</v>
      </c>
      <c r="D366" s="248" t="s">
        <v>425</v>
      </c>
      <c r="E366" s="501">
        <v>1</v>
      </c>
      <c r="F366" s="248" t="s">
        <v>418</v>
      </c>
      <c r="G366" s="248" t="s">
        <v>426</v>
      </c>
      <c r="H366" s="248" t="s">
        <v>425</v>
      </c>
      <c r="I366" s="248" t="s">
        <v>425</v>
      </c>
      <c r="J366" s="248" t="s">
        <v>3555</v>
      </c>
      <c r="K366" s="248" t="s">
        <v>3730</v>
      </c>
      <c r="L366" s="248">
        <v>27105811</v>
      </c>
      <c r="M366" s="248">
        <v>27106782</v>
      </c>
      <c r="N366" s="248" t="s">
        <v>3246</v>
      </c>
      <c r="O366" s="248" t="s">
        <v>2247</v>
      </c>
      <c r="P366" s="248">
        <v>892</v>
      </c>
      <c r="Q366" s="248">
        <v>64</v>
      </c>
      <c r="R366" s="248">
        <v>104</v>
      </c>
      <c r="S366" s="248">
        <v>168</v>
      </c>
      <c r="T366" s="248">
        <v>287</v>
      </c>
      <c r="U366" s="248">
        <v>269</v>
      </c>
      <c r="V366" s="248">
        <v>0</v>
      </c>
      <c r="W366" s="248">
        <v>33</v>
      </c>
      <c r="X366" s="248">
        <v>3</v>
      </c>
      <c r="Y366" s="248">
        <v>4</v>
      </c>
      <c r="Z366" s="248">
        <v>6</v>
      </c>
      <c r="AA366" s="248">
        <v>10</v>
      </c>
      <c r="AB366" s="248">
        <v>10</v>
      </c>
      <c r="AC366" s="248">
        <v>939</v>
      </c>
      <c r="AD366" s="7">
        <v>71</v>
      </c>
      <c r="AE366" s="7">
        <v>93</v>
      </c>
      <c r="AF366" s="7">
        <v>136</v>
      </c>
      <c r="AG366" s="7">
        <v>340</v>
      </c>
      <c r="AH366" s="7">
        <v>299</v>
      </c>
      <c r="AI366" s="7">
        <v>0</v>
      </c>
      <c r="AJ366" s="7">
        <v>133</v>
      </c>
      <c r="AK366" s="7">
        <v>2</v>
      </c>
      <c r="AL366" s="7">
        <v>3</v>
      </c>
      <c r="AM366" s="7">
        <v>5</v>
      </c>
      <c r="AN366" s="7">
        <v>12</v>
      </c>
      <c r="AO366" s="7">
        <v>111</v>
      </c>
      <c r="AP366" s="7">
        <v>0</v>
      </c>
      <c r="AQ366" s="7">
        <v>676</v>
      </c>
      <c r="AR366" s="7">
        <v>59</v>
      </c>
      <c r="AS366" s="7">
        <v>62</v>
      </c>
      <c r="AT366" s="7">
        <v>101</v>
      </c>
      <c r="AU366" s="7">
        <v>226</v>
      </c>
      <c r="AV366" s="7">
        <v>228</v>
      </c>
      <c r="AW366" s="7">
        <v>23</v>
      </c>
      <c r="AX366" s="7">
        <v>2</v>
      </c>
      <c r="AY366" s="7">
        <v>2</v>
      </c>
      <c r="AZ366" s="7">
        <v>3</v>
      </c>
      <c r="BA366" s="7">
        <v>8</v>
      </c>
      <c r="BB366" s="7">
        <v>8</v>
      </c>
      <c r="BC366" s="510">
        <v>559</v>
      </c>
      <c r="BD366" s="510">
        <v>38</v>
      </c>
      <c r="BE366" s="510">
        <v>74</v>
      </c>
      <c r="BF366" s="510">
        <v>99</v>
      </c>
      <c r="BG366" s="510">
        <v>157</v>
      </c>
      <c r="BH366" s="510">
        <v>191</v>
      </c>
      <c r="BI366" s="510">
        <v>0</v>
      </c>
      <c r="BJ366" s="510">
        <v>20</v>
      </c>
      <c r="BK366" s="510">
        <v>2</v>
      </c>
      <c r="BL366" s="510">
        <v>3</v>
      </c>
      <c r="BM366" s="510">
        <v>3</v>
      </c>
      <c r="BN366" s="510">
        <v>5</v>
      </c>
      <c r="BO366" s="510">
        <v>7</v>
      </c>
      <c r="BP366" s="510">
        <v>0</v>
      </c>
    </row>
    <row r="367" spans="1:68">
      <c r="A367" s="247">
        <v>4894</v>
      </c>
      <c r="B367" s="248" t="s">
        <v>519</v>
      </c>
      <c r="C367" s="247" t="str">
        <f t="shared" si="7"/>
        <v>Nocturno</v>
      </c>
      <c r="D367" s="248" t="s">
        <v>425</v>
      </c>
      <c r="E367" s="501">
        <v>4</v>
      </c>
      <c r="F367" s="248" t="s">
        <v>418</v>
      </c>
      <c r="G367" s="248" t="s">
        <v>434</v>
      </c>
      <c r="H367" s="248" t="s">
        <v>434</v>
      </c>
      <c r="I367" s="248" t="s">
        <v>2248</v>
      </c>
      <c r="J367" s="248" t="s">
        <v>3555</v>
      </c>
      <c r="K367" s="248" t="s">
        <v>3730</v>
      </c>
      <c r="L367" s="248">
        <v>27165917</v>
      </c>
      <c r="M367" s="248"/>
      <c r="N367" s="248" t="s">
        <v>3646</v>
      </c>
      <c r="O367" s="248" t="s">
        <v>2249</v>
      </c>
      <c r="P367" s="248">
        <v>350</v>
      </c>
      <c r="Q367" s="248">
        <v>40</v>
      </c>
      <c r="R367" s="248">
        <v>41</v>
      </c>
      <c r="S367" s="248">
        <v>80</v>
      </c>
      <c r="T367" s="248">
        <v>95</v>
      </c>
      <c r="U367" s="248">
        <v>94</v>
      </c>
      <c r="V367" s="248">
        <v>0</v>
      </c>
      <c r="W367" s="248">
        <v>15</v>
      </c>
      <c r="X367" s="248">
        <v>2</v>
      </c>
      <c r="Y367" s="248">
        <v>2</v>
      </c>
      <c r="Z367" s="248">
        <v>3</v>
      </c>
      <c r="AA367" s="248">
        <v>4</v>
      </c>
      <c r="AB367" s="248">
        <v>4</v>
      </c>
      <c r="AC367" s="248">
        <v>413</v>
      </c>
      <c r="AD367" s="7">
        <v>54</v>
      </c>
      <c r="AE367" s="7">
        <v>55</v>
      </c>
      <c r="AF367" s="7">
        <v>57</v>
      </c>
      <c r="AG367" s="7">
        <v>109</v>
      </c>
      <c r="AH367" s="7">
        <v>138</v>
      </c>
      <c r="AI367" s="7">
        <v>0</v>
      </c>
      <c r="AJ367" s="7">
        <v>15</v>
      </c>
      <c r="AK367" s="7">
        <v>2</v>
      </c>
      <c r="AL367" s="7">
        <v>2</v>
      </c>
      <c r="AM367" s="7">
        <v>2</v>
      </c>
      <c r="AN367" s="7">
        <v>4</v>
      </c>
      <c r="AO367" s="7">
        <v>5</v>
      </c>
      <c r="AP367" s="7">
        <v>0</v>
      </c>
      <c r="AQ367" s="7">
        <v>303</v>
      </c>
      <c r="AR367" s="7">
        <v>20</v>
      </c>
      <c r="AS367" s="7">
        <v>39</v>
      </c>
      <c r="AT367" s="7">
        <v>55</v>
      </c>
      <c r="AU367" s="7">
        <v>79</v>
      </c>
      <c r="AV367" s="7">
        <v>110</v>
      </c>
      <c r="AW367" s="7">
        <v>13</v>
      </c>
      <c r="AX367" s="7">
        <v>1</v>
      </c>
      <c r="AY367" s="7">
        <v>2</v>
      </c>
      <c r="AZ367" s="7">
        <v>2</v>
      </c>
      <c r="BA367" s="7">
        <v>4</v>
      </c>
      <c r="BB367" s="7">
        <v>4</v>
      </c>
      <c r="BC367" s="510">
        <v>202</v>
      </c>
      <c r="BD367" s="510">
        <v>11</v>
      </c>
      <c r="BE367" s="510">
        <v>15</v>
      </c>
      <c r="BF367" s="510">
        <v>37</v>
      </c>
      <c r="BG367" s="510">
        <v>60</v>
      </c>
      <c r="BH367" s="510">
        <v>79</v>
      </c>
      <c r="BI367" s="510">
        <v>0</v>
      </c>
      <c r="BJ367" s="510">
        <v>7</v>
      </c>
      <c r="BK367" s="510">
        <v>1</v>
      </c>
      <c r="BL367" s="510">
        <v>1</v>
      </c>
      <c r="BM367" s="510">
        <v>1</v>
      </c>
      <c r="BN367" s="510">
        <v>2</v>
      </c>
      <c r="BO367" s="510">
        <v>2</v>
      </c>
      <c r="BP367" s="510">
        <v>0</v>
      </c>
    </row>
    <row r="368" spans="1:68">
      <c r="A368" s="247">
        <v>4896</v>
      </c>
      <c r="B368" s="248" t="s">
        <v>2861</v>
      </c>
      <c r="C368" s="247" t="str">
        <f t="shared" si="7"/>
        <v>Nocturno</v>
      </c>
      <c r="D368" s="248" t="s">
        <v>392</v>
      </c>
      <c r="E368" s="501">
        <v>1</v>
      </c>
      <c r="F368" s="248" t="s">
        <v>52</v>
      </c>
      <c r="G368" s="248" t="s">
        <v>393</v>
      </c>
      <c r="H368" s="248" t="s">
        <v>393</v>
      </c>
      <c r="I368" s="248" t="s">
        <v>394</v>
      </c>
      <c r="J368" s="248" t="s">
        <v>3555</v>
      </c>
      <c r="K368" s="248" t="s">
        <v>3730</v>
      </c>
      <c r="L368" s="248">
        <v>27770462</v>
      </c>
      <c r="M368" s="248">
        <v>27772384</v>
      </c>
      <c r="N368" s="248" t="s">
        <v>3647</v>
      </c>
      <c r="O368" s="248" t="s">
        <v>2250</v>
      </c>
      <c r="P368" s="248">
        <v>646</v>
      </c>
      <c r="Q368" s="248">
        <v>80</v>
      </c>
      <c r="R368" s="248">
        <v>112</v>
      </c>
      <c r="S368" s="248">
        <v>123</v>
      </c>
      <c r="T368" s="248">
        <v>156</v>
      </c>
      <c r="U368" s="248">
        <v>175</v>
      </c>
      <c r="V368" s="248">
        <v>0</v>
      </c>
      <c r="W368" s="248">
        <v>19</v>
      </c>
      <c r="X368" s="248">
        <v>2</v>
      </c>
      <c r="Y368" s="248">
        <v>3</v>
      </c>
      <c r="Z368" s="248">
        <v>4</v>
      </c>
      <c r="AA368" s="248">
        <v>4</v>
      </c>
      <c r="AB368" s="248">
        <v>6</v>
      </c>
      <c r="AC368" s="248">
        <v>762</v>
      </c>
      <c r="AD368" s="7">
        <v>84</v>
      </c>
      <c r="AE368" s="7">
        <v>108</v>
      </c>
      <c r="AF368" s="7">
        <v>136</v>
      </c>
      <c r="AG368" s="7">
        <v>219</v>
      </c>
      <c r="AH368" s="7">
        <v>215</v>
      </c>
      <c r="AI368" s="7">
        <v>0</v>
      </c>
      <c r="AJ368" s="7">
        <v>21</v>
      </c>
      <c r="AK368" s="7">
        <v>2</v>
      </c>
      <c r="AL368" s="7">
        <v>3</v>
      </c>
      <c r="AM368" s="7">
        <v>4</v>
      </c>
      <c r="AN368" s="7">
        <v>6</v>
      </c>
      <c r="AO368" s="7">
        <v>6</v>
      </c>
      <c r="AP368" s="7">
        <v>0</v>
      </c>
      <c r="AQ368" s="7">
        <v>714</v>
      </c>
      <c r="AR368" s="7">
        <v>73</v>
      </c>
      <c r="AS368" s="7">
        <v>97</v>
      </c>
      <c r="AT368" s="7">
        <v>119</v>
      </c>
      <c r="AU368" s="7">
        <v>218</v>
      </c>
      <c r="AV368" s="7">
        <v>207</v>
      </c>
      <c r="AW368" s="7">
        <v>21</v>
      </c>
      <c r="AX368" s="7">
        <v>2</v>
      </c>
      <c r="AY368" s="7">
        <v>3</v>
      </c>
      <c r="AZ368" s="7">
        <v>4</v>
      </c>
      <c r="BA368" s="7">
        <v>6</v>
      </c>
      <c r="BB368" s="7">
        <v>6</v>
      </c>
      <c r="BC368" s="510">
        <v>590</v>
      </c>
      <c r="BD368" s="510">
        <v>70</v>
      </c>
      <c r="BE368" s="510">
        <v>60</v>
      </c>
      <c r="BF368" s="510">
        <v>109</v>
      </c>
      <c r="BG368" s="510">
        <v>147</v>
      </c>
      <c r="BH368" s="510">
        <v>204</v>
      </c>
      <c r="BI368" s="510">
        <v>0</v>
      </c>
      <c r="BJ368" s="510">
        <v>19</v>
      </c>
      <c r="BK368" s="510">
        <v>2</v>
      </c>
      <c r="BL368" s="510">
        <v>2</v>
      </c>
      <c r="BM368" s="510">
        <v>3</v>
      </c>
      <c r="BN368" s="510">
        <v>5</v>
      </c>
      <c r="BO368" s="510">
        <v>7</v>
      </c>
      <c r="BP368" s="510">
        <v>0</v>
      </c>
    </row>
    <row r="369" spans="1:68">
      <c r="A369" s="247">
        <v>4913</v>
      </c>
      <c r="B369" s="248" t="s">
        <v>2862</v>
      </c>
      <c r="C369" s="247" t="str">
        <f t="shared" si="7"/>
        <v/>
      </c>
      <c r="D369" s="248" t="s">
        <v>278</v>
      </c>
      <c r="E369" s="501">
        <v>7</v>
      </c>
      <c r="F369" s="248" t="s">
        <v>217</v>
      </c>
      <c r="G369" s="248" t="s">
        <v>279</v>
      </c>
      <c r="H369" s="248" t="s">
        <v>538</v>
      </c>
      <c r="I369" s="248" t="s">
        <v>538</v>
      </c>
      <c r="J369" s="248" t="s">
        <v>3555</v>
      </c>
      <c r="K369" s="248" t="s">
        <v>1667</v>
      </c>
      <c r="L369" s="248">
        <v>72961567</v>
      </c>
      <c r="M369" s="248"/>
      <c r="N369" s="248" t="s">
        <v>3648</v>
      </c>
      <c r="O369" s="248" t="s">
        <v>2251</v>
      </c>
      <c r="P369" s="248">
        <v>74</v>
      </c>
      <c r="Q369" s="248">
        <v>14</v>
      </c>
      <c r="R369" s="248">
        <v>22</v>
      </c>
      <c r="S369" s="248">
        <v>17</v>
      </c>
      <c r="T369" s="248">
        <v>11</v>
      </c>
      <c r="U369" s="248">
        <v>10</v>
      </c>
      <c r="V369" s="248">
        <v>0</v>
      </c>
      <c r="W369" s="248">
        <v>5</v>
      </c>
      <c r="X369" s="248">
        <v>1</v>
      </c>
      <c r="Y369" s="248">
        <v>1</v>
      </c>
      <c r="Z369" s="248">
        <v>1</v>
      </c>
      <c r="AA369" s="248">
        <v>1</v>
      </c>
      <c r="AB369" s="248">
        <v>1</v>
      </c>
      <c r="AC369" s="248">
        <v>77</v>
      </c>
      <c r="AD369" s="7">
        <v>14</v>
      </c>
      <c r="AE369" s="7">
        <v>13</v>
      </c>
      <c r="AF369" s="7">
        <v>22</v>
      </c>
      <c r="AG369" s="7">
        <v>18</v>
      </c>
      <c r="AH369" s="7">
        <v>10</v>
      </c>
      <c r="AI369" s="7">
        <v>0</v>
      </c>
      <c r="AJ369" s="7">
        <v>5</v>
      </c>
      <c r="AK369" s="7">
        <v>1</v>
      </c>
      <c r="AL369" s="7">
        <v>1</v>
      </c>
      <c r="AM369" s="7">
        <v>1</v>
      </c>
      <c r="AN369" s="7">
        <v>1</v>
      </c>
      <c r="AO369" s="7">
        <v>1</v>
      </c>
      <c r="AP369" s="7">
        <v>0</v>
      </c>
      <c r="AQ369" s="7">
        <v>66</v>
      </c>
      <c r="AR369" s="7">
        <v>21</v>
      </c>
      <c r="AS369" s="7">
        <v>11</v>
      </c>
      <c r="AT369" s="7">
        <v>11</v>
      </c>
      <c r="AU369" s="7">
        <v>12</v>
      </c>
      <c r="AV369" s="7">
        <v>11</v>
      </c>
      <c r="AW369" s="7">
        <v>5</v>
      </c>
      <c r="AX369" s="7">
        <v>1</v>
      </c>
      <c r="AY369" s="7">
        <v>1</v>
      </c>
      <c r="AZ369" s="7">
        <v>1</v>
      </c>
      <c r="BA369" s="7">
        <v>1</v>
      </c>
      <c r="BB369" s="7">
        <v>1</v>
      </c>
      <c r="BC369" s="510">
        <v>72</v>
      </c>
      <c r="BD369" s="510">
        <v>17</v>
      </c>
      <c r="BE369" s="510">
        <v>21</v>
      </c>
      <c r="BF369" s="510">
        <v>11</v>
      </c>
      <c r="BG369" s="510">
        <v>12</v>
      </c>
      <c r="BH369" s="510">
        <v>11</v>
      </c>
      <c r="BI369" s="510">
        <v>0</v>
      </c>
      <c r="BJ369" s="510">
        <v>5</v>
      </c>
      <c r="BK369" s="510">
        <v>1</v>
      </c>
      <c r="BL369" s="510">
        <v>1</v>
      </c>
      <c r="BM369" s="510">
        <v>1</v>
      </c>
      <c r="BN369" s="510">
        <v>1</v>
      </c>
      <c r="BO369" s="510">
        <v>1</v>
      </c>
      <c r="BP369" s="510">
        <v>0</v>
      </c>
    </row>
    <row r="370" spans="1:68">
      <c r="A370" s="247">
        <v>4915</v>
      </c>
      <c r="B370" s="248" t="s">
        <v>2863</v>
      </c>
      <c r="C370" s="247" t="str">
        <f t="shared" si="7"/>
        <v>Liceo Rural</v>
      </c>
      <c r="D370" s="412" t="s">
        <v>353</v>
      </c>
      <c r="E370" s="453">
        <v>5</v>
      </c>
      <c r="F370" s="412" t="s">
        <v>54</v>
      </c>
      <c r="G370" s="412" t="s">
        <v>355</v>
      </c>
      <c r="H370" s="412" t="s">
        <v>632</v>
      </c>
      <c r="I370" s="412" t="s">
        <v>633</v>
      </c>
      <c r="J370" s="248" t="s">
        <v>3555</v>
      </c>
      <c r="K370" s="248" t="s">
        <v>1667</v>
      </c>
      <c r="L370" s="412">
        <v>26938407</v>
      </c>
      <c r="M370" s="412">
        <v>26938407</v>
      </c>
      <c r="N370" s="412" t="s">
        <v>2864</v>
      </c>
      <c r="O370" s="248" t="s">
        <v>2252</v>
      </c>
      <c r="P370" s="412">
        <v>86</v>
      </c>
      <c r="Q370" s="412">
        <v>21</v>
      </c>
      <c r="R370" s="412">
        <v>24</v>
      </c>
      <c r="S370" s="412">
        <v>14</v>
      </c>
      <c r="T370" s="412">
        <v>14</v>
      </c>
      <c r="U370" s="412">
        <v>13</v>
      </c>
      <c r="V370" s="412">
        <v>0</v>
      </c>
      <c r="W370" s="412">
        <v>5</v>
      </c>
      <c r="X370" s="248">
        <v>1</v>
      </c>
      <c r="Y370" s="412">
        <v>1</v>
      </c>
      <c r="Z370" s="412">
        <v>1</v>
      </c>
      <c r="AA370" s="412">
        <v>1</v>
      </c>
      <c r="AB370" s="412">
        <v>1</v>
      </c>
      <c r="AC370" s="412">
        <v>89</v>
      </c>
      <c r="AD370" s="7">
        <v>16</v>
      </c>
      <c r="AE370" s="7">
        <v>21</v>
      </c>
      <c r="AF370" s="7">
        <v>23</v>
      </c>
      <c r="AG370" s="7">
        <v>15</v>
      </c>
      <c r="AH370" s="7">
        <v>14</v>
      </c>
      <c r="AI370" s="7">
        <v>0</v>
      </c>
      <c r="AJ370" s="7">
        <v>5</v>
      </c>
      <c r="AK370" s="7">
        <v>1</v>
      </c>
      <c r="AL370" s="7">
        <v>1</v>
      </c>
      <c r="AM370" s="7">
        <v>1</v>
      </c>
      <c r="AN370" s="7">
        <v>1</v>
      </c>
      <c r="AO370" s="7">
        <v>1</v>
      </c>
      <c r="AP370" s="7">
        <v>0</v>
      </c>
      <c r="AQ370" s="7">
        <v>83</v>
      </c>
      <c r="AR370" s="7">
        <v>18</v>
      </c>
      <c r="AS370" s="7">
        <v>16</v>
      </c>
      <c r="AT370" s="7">
        <v>15</v>
      </c>
      <c r="AU370" s="7">
        <v>20</v>
      </c>
      <c r="AV370" s="7">
        <v>14</v>
      </c>
      <c r="AW370" s="7">
        <v>5</v>
      </c>
      <c r="AX370" s="7">
        <v>1</v>
      </c>
      <c r="AY370" s="7">
        <v>1</v>
      </c>
      <c r="AZ370" s="7">
        <v>1</v>
      </c>
      <c r="BA370" s="7">
        <v>1</v>
      </c>
      <c r="BB370" s="7">
        <v>1</v>
      </c>
      <c r="BC370" s="510">
        <v>79</v>
      </c>
      <c r="BD370" s="510">
        <v>10</v>
      </c>
      <c r="BE370" s="510">
        <v>18</v>
      </c>
      <c r="BF370" s="510">
        <v>19</v>
      </c>
      <c r="BG370" s="510">
        <v>15</v>
      </c>
      <c r="BH370" s="510">
        <v>17</v>
      </c>
      <c r="BI370" s="510">
        <v>0</v>
      </c>
      <c r="BJ370" s="510">
        <v>5</v>
      </c>
      <c r="BK370" s="510">
        <v>1</v>
      </c>
      <c r="BL370" s="510">
        <v>1</v>
      </c>
      <c r="BM370" s="510">
        <v>1</v>
      </c>
      <c r="BN370" s="510">
        <v>1</v>
      </c>
      <c r="BO370" s="510">
        <v>1</v>
      </c>
      <c r="BP370" s="510">
        <v>0</v>
      </c>
    </row>
    <row r="371" spans="1:68">
      <c r="A371" s="247">
        <v>4916</v>
      </c>
      <c r="B371" s="248" t="s">
        <v>2865</v>
      </c>
      <c r="C371" s="247" t="str">
        <f t="shared" si="7"/>
        <v>Nocturno</v>
      </c>
      <c r="D371" s="248" t="s">
        <v>177</v>
      </c>
      <c r="E371" s="501">
        <v>2</v>
      </c>
      <c r="F371" s="248" t="s">
        <v>177</v>
      </c>
      <c r="G371" s="248" t="s">
        <v>177</v>
      </c>
      <c r="H371" s="248" t="s">
        <v>310</v>
      </c>
      <c r="I371" s="248" t="s">
        <v>671</v>
      </c>
      <c r="J371" s="248" t="s">
        <v>3555</v>
      </c>
      <c r="K371" s="248" t="s">
        <v>3730</v>
      </c>
      <c r="L371" s="248">
        <v>22611421</v>
      </c>
      <c r="M371" s="248">
        <v>22611541</v>
      </c>
      <c r="N371" s="248" t="s">
        <v>1095</v>
      </c>
      <c r="O371" s="248" t="s">
        <v>2253</v>
      </c>
      <c r="P371" s="248">
        <v>632</v>
      </c>
      <c r="Q371" s="248">
        <v>80</v>
      </c>
      <c r="R371" s="248">
        <v>141</v>
      </c>
      <c r="S371" s="248">
        <v>141</v>
      </c>
      <c r="T371" s="248">
        <v>145</v>
      </c>
      <c r="U371" s="248">
        <v>125</v>
      </c>
      <c r="V371" s="248">
        <v>0</v>
      </c>
      <c r="W371" s="248">
        <v>23</v>
      </c>
      <c r="X371" s="248">
        <v>3</v>
      </c>
      <c r="Y371" s="248">
        <v>5</v>
      </c>
      <c r="Z371" s="248">
        <v>5</v>
      </c>
      <c r="AA371" s="248">
        <v>5</v>
      </c>
      <c r="AB371" s="248">
        <v>5</v>
      </c>
      <c r="AC371" s="248">
        <v>620</v>
      </c>
      <c r="AD371" s="7">
        <v>61</v>
      </c>
      <c r="AE371" s="7">
        <v>106</v>
      </c>
      <c r="AF371" s="7">
        <v>138</v>
      </c>
      <c r="AG371" s="7">
        <v>182</v>
      </c>
      <c r="AH371" s="7">
        <v>133</v>
      </c>
      <c r="AI371" s="7">
        <v>0</v>
      </c>
      <c r="AJ371" s="7">
        <v>23</v>
      </c>
      <c r="AK371" s="7">
        <v>2</v>
      </c>
      <c r="AL371" s="7">
        <v>4</v>
      </c>
      <c r="AM371" s="7">
        <v>5</v>
      </c>
      <c r="AN371" s="7">
        <v>7</v>
      </c>
      <c r="AO371" s="7">
        <v>5</v>
      </c>
      <c r="AP371" s="7">
        <v>0</v>
      </c>
      <c r="AQ371" s="7">
        <v>626</v>
      </c>
      <c r="AR371" s="7">
        <v>85</v>
      </c>
      <c r="AS371" s="7">
        <v>84</v>
      </c>
      <c r="AT371" s="7">
        <v>137</v>
      </c>
      <c r="AU371" s="7">
        <v>201</v>
      </c>
      <c r="AV371" s="7">
        <v>119</v>
      </c>
      <c r="AW371" s="7">
        <v>23</v>
      </c>
      <c r="AX371" s="7">
        <v>3</v>
      </c>
      <c r="AY371" s="7">
        <v>3</v>
      </c>
      <c r="AZ371" s="7">
        <v>5</v>
      </c>
      <c r="BA371" s="7">
        <v>7</v>
      </c>
      <c r="BB371" s="7">
        <v>5</v>
      </c>
      <c r="BC371" s="510">
        <v>543</v>
      </c>
      <c r="BD371" s="510">
        <v>78</v>
      </c>
      <c r="BE371" s="510">
        <v>81</v>
      </c>
      <c r="BF371" s="510">
        <v>102</v>
      </c>
      <c r="BG371" s="510">
        <v>160</v>
      </c>
      <c r="BH371" s="510">
        <v>122</v>
      </c>
      <c r="BI371" s="510">
        <v>0</v>
      </c>
      <c r="BJ371" s="510">
        <v>21</v>
      </c>
      <c r="BK371" s="510">
        <v>3</v>
      </c>
      <c r="BL371" s="510">
        <v>3</v>
      </c>
      <c r="BM371" s="510">
        <v>4</v>
      </c>
      <c r="BN371" s="510">
        <v>6</v>
      </c>
      <c r="BO371" s="510">
        <v>5</v>
      </c>
      <c r="BP371" s="510">
        <v>0</v>
      </c>
    </row>
    <row r="372" spans="1:68">
      <c r="A372" s="247">
        <v>5072</v>
      </c>
      <c r="B372" s="248" t="s">
        <v>2866</v>
      </c>
      <c r="C372" s="247" t="str">
        <f t="shared" si="7"/>
        <v/>
      </c>
      <c r="D372" s="248" t="s">
        <v>127</v>
      </c>
      <c r="E372" s="501">
        <v>1</v>
      </c>
      <c r="F372" s="248" t="s">
        <v>86</v>
      </c>
      <c r="G372" s="248" t="s">
        <v>127</v>
      </c>
      <c r="H372" s="248" t="s">
        <v>131</v>
      </c>
      <c r="I372" s="248" t="s">
        <v>131</v>
      </c>
      <c r="J372" s="248" t="s">
        <v>3555</v>
      </c>
      <c r="K372" s="248" t="s">
        <v>1667</v>
      </c>
      <c r="L372" s="248">
        <v>22590602</v>
      </c>
      <c r="M372" s="248">
        <v>22597519</v>
      </c>
      <c r="N372" s="248" t="s">
        <v>3459</v>
      </c>
      <c r="O372" s="248" t="s">
        <v>2254</v>
      </c>
      <c r="P372" s="248">
        <v>609</v>
      </c>
      <c r="Q372" s="248">
        <v>164</v>
      </c>
      <c r="R372" s="248">
        <v>121</v>
      </c>
      <c r="S372" s="248">
        <v>122</v>
      </c>
      <c r="T372" s="248">
        <v>118</v>
      </c>
      <c r="U372" s="248">
        <v>84</v>
      </c>
      <c r="V372" s="248">
        <v>0</v>
      </c>
      <c r="W372" s="248">
        <v>21</v>
      </c>
      <c r="X372" s="248">
        <v>6</v>
      </c>
      <c r="Y372" s="248">
        <v>4</v>
      </c>
      <c r="Z372" s="248">
        <v>4</v>
      </c>
      <c r="AA372" s="248">
        <v>4</v>
      </c>
      <c r="AB372" s="248">
        <v>3</v>
      </c>
      <c r="AC372" s="248">
        <v>667</v>
      </c>
      <c r="AD372" s="7">
        <v>126</v>
      </c>
      <c r="AE372" s="7">
        <v>158</v>
      </c>
      <c r="AF372" s="7">
        <v>126</v>
      </c>
      <c r="AG372" s="7">
        <v>129</v>
      </c>
      <c r="AH372" s="7">
        <v>128</v>
      </c>
      <c r="AI372" s="7">
        <v>0</v>
      </c>
      <c r="AJ372" s="7">
        <v>24</v>
      </c>
      <c r="AK372" s="7">
        <v>5</v>
      </c>
      <c r="AL372" s="7">
        <v>5</v>
      </c>
      <c r="AM372" s="7">
        <v>4</v>
      </c>
      <c r="AN372" s="7">
        <v>5</v>
      </c>
      <c r="AO372" s="7">
        <v>5</v>
      </c>
      <c r="AP372" s="7">
        <v>0</v>
      </c>
      <c r="AQ372" s="7">
        <v>670</v>
      </c>
      <c r="AR372" s="7">
        <v>135</v>
      </c>
      <c r="AS372" s="7">
        <v>134</v>
      </c>
      <c r="AT372" s="7">
        <v>145</v>
      </c>
      <c r="AU372" s="7">
        <v>134</v>
      </c>
      <c r="AV372" s="7">
        <v>122</v>
      </c>
      <c r="AW372" s="7">
        <v>24</v>
      </c>
      <c r="AX372" s="7">
        <v>5</v>
      </c>
      <c r="AY372" s="7">
        <v>5</v>
      </c>
      <c r="AZ372" s="7">
        <v>5</v>
      </c>
      <c r="BA372" s="7">
        <v>4</v>
      </c>
      <c r="BB372" s="7">
        <v>5</v>
      </c>
      <c r="BC372" s="510">
        <v>563</v>
      </c>
      <c r="BD372" s="510">
        <v>120</v>
      </c>
      <c r="BE372" s="510">
        <v>113</v>
      </c>
      <c r="BF372" s="510">
        <v>106</v>
      </c>
      <c r="BG372" s="510">
        <v>132</v>
      </c>
      <c r="BH372" s="510">
        <v>92</v>
      </c>
      <c r="BI372" s="510">
        <v>0</v>
      </c>
      <c r="BJ372" s="510">
        <v>19</v>
      </c>
      <c r="BK372" s="510">
        <v>4</v>
      </c>
      <c r="BL372" s="510">
        <v>4</v>
      </c>
      <c r="BM372" s="510">
        <v>4</v>
      </c>
      <c r="BN372" s="510">
        <v>4</v>
      </c>
      <c r="BO372" s="510">
        <v>3</v>
      </c>
      <c r="BP372" s="510">
        <v>0</v>
      </c>
    </row>
    <row r="373" spans="1:68">
      <c r="A373" s="247">
        <v>5073</v>
      </c>
      <c r="B373" s="248" t="s">
        <v>589</v>
      </c>
      <c r="C373" s="247" t="str">
        <f t="shared" si="7"/>
        <v/>
      </c>
      <c r="D373" s="248" t="s">
        <v>204</v>
      </c>
      <c r="E373" s="501">
        <v>4</v>
      </c>
      <c r="F373" s="248" t="s">
        <v>52</v>
      </c>
      <c r="G373" s="248" t="s">
        <v>388</v>
      </c>
      <c r="H373" s="248" t="s">
        <v>590</v>
      </c>
      <c r="I373" s="248" t="s">
        <v>591</v>
      </c>
      <c r="J373" s="248" t="s">
        <v>3555</v>
      </c>
      <c r="K373" s="248" t="s">
        <v>1667</v>
      </c>
      <c r="L373" s="248">
        <v>27438041</v>
      </c>
      <c r="M373" s="248">
        <v>27438069</v>
      </c>
      <c r="N373" s="248" t="s">
        <v>1756</v>
      </c>
      <c r="O373" s="248" t="s">
        <v>3395</v>
      </c>
      <c r="P373" s="248">
        <v>313</v>
      </c>
      <c r="Q373" s="248">
        <v>73</v>
      </c>
      <c r="R373" s="248">
        <v>72</v>
      </c>
      <c r="S373" s="248">
        <v>81</v>
      </c>
      <c r="T373" s="248">
        <v>41</v>
      </c>
      <c r="U373" s="248">
        <v>46</v>
      </c>
      <c r="V373" s="248">
        <v>0</v>
      </c>
      <c r="W373" s="248">
        <v>14</v>
      </c>
      <c r="X373" s="248">
        <v>3</v>
      </c>
      <c r="Y373" s="248">
        <v>3</v>
      </c>
      <c r="Z373" s="248">
        <v>4</v>
      </c>
      <c r="AA373" s="248">
        <v>2</v>
      </c>
      <c r="AB373" s="248">
        <v>2</v>
      </c>
      <c r="AC373" s="248">
        <v>331</v>
      </c>
      <c r="AD373" s="7">
        <v>77</v>
      </c>
      <c r="AE373" s="7">
        <v>76</v>
      </c>
      <c r="AF373" s="7">
        <v>70</v>
      </c>
      <c r="AG373" s="7">
        <v>67</v>
      </c>
      <c r="AH373" s="7">
        <v>41</v>
      </c>
      <c r="AI373" s="7">
        <v>0</v>
      </c>
      <c r="AJ373" s="7">
        <v>14</v>
      </c>
      <c r="AK373" s="7">
        <v>3</v>
      </c>
      <c r="AL373" s="7">
        <v>3</v>
      </c>
      <c r="AM373" s="7">
        <v>3</v>
      </c>
      <c r="AN373" s="7">
        <v>3</v>
      </c>
      <c r="AO373" s="7">
        <v>2</v>
      </c>
      <c r="AP373" s="7">
        <v>0</v>
      </c>
      <c r="AQ373" s="7">
        <v>309</v>
      </c>
      <c r="AR373" s="7">
        <v>67</v>
      </c>
      <c r="AS373" s="7">
        <v>66</v>
      </c>
      <c r="AT373" s="7">
        <v>67</v>
      </c>
      <c r="AU373" s="7">
        <v>55</v>
      </c>
      <c r="AV373" s="7">
        <v>54</v>
      </c>
      <c r="AW373" s="7">
        <v>14</v>
      </c>
      <c r="AX373" s="7">
        <v>3</v>
      </c>
      <c r="AY373" s="7">
        <v>3</v>
      </c>
      <c r="AZ373" s="7">
        <v>3</v>
      </c>
      <c r="BA373" s="7">
        <v>2</v>
      </c>
      <c r="BB373" s="7">
        <v>3</v>
      </c>
      <c r="BC373" s="510">
        <v>307</v>
      </c>
      <c r="BD373" s="510">
        <v>64</v>
      </c>
      <c r="BE373" s="510">
        <v>76</v>
      </c>
      <c r="BF373" s="510">
        <v>62</v>
      </c>
      <c r="BG373" s="510">
        <v>53</v>
      </c>
      <c r="BH373" s="510">
        <v>52</v>
      </c>
      <c r="BI373" s="510">
        <v>0</v>
      </c>
      <c r="BJ373" s="510">
        <v>14</v>
      </c>
      <c r="BK373" s="510">
        <v>3</v>
      </c>
      <c r="BL373" s="510">
        <v>3</v>
      </c>
      <c r="BM373" s="510">
        <v>3</v>
      </c>
      <c r="BN373" s="510">
        <v>3</v>
      </c>
      <c r="BO373" s="510">
        <v>2</v>
      </c>
      <c r="BP373" s="510">
        <v>0</v>
      </c>
    </row>
    <row r="374" spans="1:68">
      <c r="A374" s="247">
        <v>5075</v>
      </c>
      <c r="B374" s="248" t="s">
        <v>2868</v>
      </c>
      <c r="C374" s="247" t="str">
        <f t="shared" si="7"/>
        <v/>
      </c>
      <c r="D374" s="248" t="s">
        <v>253</v>
      </c>
      <c r="E374" s="501">
        <v>3</v>
      </c>
      <c r="F374" s="248" t="s">
        <v>217</v>
      </c>
      <c r="G374" s="248" t="s">
        <v>253</v>
      </c>
      <c r="H374" s="248" t="s">
        <v>254</v>
      </c>
      <c r="I374" s="248" t="s">
        <v>612</v>
      </c>
      <c r="J374" s="248" t="s">
        <v>3555</v>
      </c>
      <c r="K374" s="248" t="s">
        <v>1667</v>
      </c>
      <c r="L374" s="248">
        <v>24610887</v>
      </c>
      <c r="M374" s="248">
        <v>24610887</v>
      </c>
      <c r="N374" s="248" t="s">
        <v>3649</v>
      </c>
      <c r="O374" s="248" t="s">
        <v>2255</v>
      </c>
      <c r="P374" s="248">
        <v>356</v>
      </c>
      <c r="Q374" s="248">
        <v>96</v>
      </c>
      <c r="R374" s="248">
        <v>77</v>
      </c>
      <c r="S374" s="248">
        <v>80</v>
      </c>
      <c r="T374" s="248">
        <v>62</v>
      </c>
      <c r="U374" s="248">
        <v>41</v>
      </c>
      <c r="V374" s="248">
        <v>0</v>
      </c>
      <c r="W374" s="248">
        <v>15</v>
      </c>
      <c r="X374" s="248">
        <v>4</v>
      </c>
      <c r="Y374" s="248">
        <v>3</v>
      </c>
      <c r="Z374" s="248">
        <v>3</v>
      </c>
      <c r="AA374" s="248">
        <v>3</v>
      </c>
      <c r="AB374" s="248">
        <v>2</v>
      </c>
      <c r="AC374" s="248">
        <v>446</v>
      </c>
      <c r="AD374" s="7">
        <v>112</v>
      </c>
      <c r="AE374" s="7">
        <v>105</v>
      </c>
      <c r="AF374" s="7">
        <v>81</v>
      </c>
      <c r="AG374" s="7">
        <v>78</v>
      </c>
      <c r="AH374" s="7">
        <v>70</v>
      </c>
      <c r="AI374" s="7">
        <v>0</v>
      </c>
      <c r="AJ374" s="7">
        <v>17</v>
      </c>
      <c r="AK374" s="7">
        <v>4</v>
      </c>
      <c r="AL374" s="7">
        <v>4</v>
      </c>
      <c r="AM374" s="7">
        <v>3</v>
      </c>
      <c r="AN374" s="7">
        <v>3</v>
      </c>
      <c r="AO374" s="7">
        <v>3</v>
      </c>
      <c r="AP374" s="7">
        <v>0</v>
      </c>
      <c r="AQ374" s="7">
        <v>458</v>
      </c>
      <c r="AR374" s="7">
        <v>122</v>
      </c>
      <c r="AS374" s="7">
        <v>104</v>
      </c>
      <c r="AT374" s="7">
        <v>99</v>
      </c>
      <c r="AU374" s="7">
        <v>63</v>
      </c>
      <c r="AV374" s="7">
        <v>70</v>
      </c>
      <c r="AW374" s="7">
        <v>17</v>
      </c>
      <c r="AX374" s="7">
        <v>4</v>
      </c>
      <c r="AY374" s="7">
        <v>4</v>
      </c>
      <c r="AZ374" s="7">
        <v>3</v>
      </c>
      <c r="BA374" s="7">
        <v>3</v>
      </c>
      <c r="BB374" s="7">
        <v>3</v>
      </c>
      <c r="BC374" s="510">
        <v>381</v>
      </c>
      <c r="BD374" s="510">
        <v>86</v>
      </c>
      <c r="BE374" s="510">
        <v>105</v>
      </c>
      <c r="BF374" s="510">
        <v>82</v>
      </c>
      <c r="BG374" s="510">
        <v>59</v>
      </c>
      <c r="BH374" s="510">
        <v>49</v>
      </c>
      <c r="BI374" s="510">
        <v>0</v>
      </c>
      <c r="BJ374" s="510">
        <v>15</v>
      </c>
      <c r="BK374" s="510">
        <v>3</v>
      </c>
      <c r="BL374" s="510">
        <v>4</v>
      </c>
      <c r="BM374" s="510">
        <v>3</v>
      </c>
      <c r="BN374" s="510">
        <v>3</v>
      </c>
      <c r="BO374" s="510">
        <v>2</v>
      </c>
      <c r="BP374" s="510">
        <v>0</v>
      </c>
    </row>
    <row r="375" spans="1:68">
      <c r="A375" s="247">
        <v>5076</v>
      </c>
      <c r="B375" s="248" t="s">
        <v>2869</v>
      </c>
      <c r="C375" s="247" t="str">
        <f t="shared" si="7"/>
        <v/>
      </c>
      <c r="D375" s="248" t="s">
        <v>253</v>
      </c>
      <c r="E375" s="501">
        <v>4</v>
      </c>
      <c r="F375" s="248" t="s">
        <v>217</v>
      </c>
      <c r="G375" s="248" t="s">
        <v>253</v>
      </c>
      <c r="H375" s="248" t="s">
        <v>260</v>
      </c>
      <c r="I375" s="248" t="s">
        <v>656</v>
      </c>
      <c r="J375" s="248" t="s">
        <v>3555</v>
      </c>
      <c r="K375" s="248" t="s">
        <v>1667</v>
      </c>
      <c r="L375" s="248">
        <v>24740271</v>
      </c>
      <c r="M375" s="248">
        <v>24740271</v>
      </c>
      <c r="N375" s="248" t="s">
        <v>3228</v>
      </c>
      <c r="O375" s="248" t="s">
        <v>2256</v>
      </c>
      <c r="P375" s="248">
        <v>509</v>
      </c>
      <c r="Q375" s="248">
        <v>110</v>
      </c>
      <c r="R375" s="248">
        <v>91</v>
      </c>
      <c r="S375" s="248">
        <v>107</v>
      </c>
      <c r="T375" s="248">
        <v>112</v>
      </c>
      <c r="U375" s="248">
        <v>89</v>
      </c>
      <c r="V375" s="248">
        <v>0</v>
      </c>
      <c r="W375" s="248">
        <v>19</v>
      </c>
      <c r="X375" s="248">
        <v>4</v>
      </c>
      <c r="Y375" s="248">
        <v>4</v>
      </c>
      <c r="Z375" s="248">
        <v>4</v>
      </c>
      <c r="AA375" s="248">
        <v>4</v>
      </c>
      <c r="AB375" s="248">
        <v>3</v>
      </c>
      <c r="AC375" s="248">
        <v>487</v>
      </c>
      <c r="AD375" s="7">
        <v>98</v>
      </c>
      <c r="AE375" s="7">
        <v>101</v>
      </c>
      <c r="AF375" s="7">
        <v>88</v>
      </c>
      <c r="AG375" s="7">
        <v>95</v>
      </c>
      <c r="AH375" s="7">
        <v>105</v>
      </c>
      <c r="AI375" s="7">
        <v>0</v>
      </c>
      <c r="AJ375" s="7">
        <v>19</v>
      </c>
      <c r="AK375" s="7">
        <v>4</v>
      </c>
      <c r="AL375" s="7">
        <v>4</v>
      </c>
      <c r="AM375" s="7">
        <v>4</v>
      </c>
      <c r="AN375" s="7">
        <v>3</v>
      </c>
      <c r="AO375" s="7">
        <v>4</v>
      </c>
      <c r="AP375" s="7">
        <v>0</v>
      </c>
      <c r="AQ375" s="7">
        <v>515</v>
      </c>
      <c r="AR375" s="7">
        <v>143</v>
      </c>
      <c r="AS375" s="7">
        <v>104</v>
      </c>
      <c r="AT375" s="7">
        <v>99</v>
      </c>
      <c r="AU375" s="7">
        <v>84</v>
      </c>
      <c r="AV375" s="7">
        <v>85</v>
      </c>
      <c r="AW375" s="7">
        <v>19</v>
      </c>
      <c r="AX375" s="7">
        <v>5</v>
      </c>
      <c r="AY375" s="7">
        <v>4</v>
      </c>
      <c r="AZ375" s="7">
        <v>4</v>
      </c>
      <c r="BA375" s="7">
        <v>3</v>
      </c>
      <c r="BB375" s="7">
        <v>3</v>
      </c>
      <c r="BC375" s="510">
        <v>511</v>
      </c>
      <c r="BD375" s="510">
        <v>128</v>
      </c>
      <c r="BE375" s="510">
        <v>119</v>
      </c>
      <c r="BF375" s="510">
        <v>90</v>
      </c>
      <c r="BG375" s="510">
        <v>93</v>
      </c>
      <c r="BH375" s="510">
        <v>81</v>
      </c>
      <c r="BI375" s="510">
        <v>0</v>
      </c>
      <c r="BJ375" s="510">
        <v>19</v>
      </c>
      <c r="BK375" s="510">
        <v>5</v>
      </c>
      <c r="BL375" s="510">
        <v>5</v>
      </c>
      <c r="BM375" s="510">
        <v>3</v>
      </c>
      <c r="BN375" s="510">
        <v>3</v>
      </c>
      <c r="BO375" s="510">
        <v>3</v>
      </c>
      <c r="BP375" s="510">
        <v>0</v>
      </c>
    </row>
    <row r="376" spans="1:68">
      <c r="A376" s="247">
        <v>5077</v>
      </c>
      <c r="B376" s="248" t="s">
        <v>2870</v>
      </c>
      <c r="C376" s="247" t="str">
        <f t="shared" si="7"/>
        <v/>
      </c>
      <c r="D376" s="248" t="s">
        <v>177</v>
      </c>
      <c r="E376" s="501">
        <v>4</v>
      </c>
      <c r="F376" s="248" t="s">
        <v>177</v>
      </c>
      <c r="G376" s="248" t="s">
        <v>319</v>
      </c>
      <c r="H376" s="248" t="s">
        <v>319</v>
      </c>
      <c r="I376" s="248" t="s">
        <v>319</v>
      </c>
      <c r="J376" s="248" t="s">
        <v>3555</v>
      </c>
      <c r="K376" s="248" t="s">
        <v>1667</v>
      </c>
      <c r="L376" s="248">
        <v>22373980</v>
      </c>
      <c r="M376" s="248"/>
      <c r="N376" s="248" t="s">
        <v>3650</v>
      </c>
      <c r="O376" s="248" t="s">
        <v>2871</v>
      </c>
      <c r="P376" s="248">
        <v>977</v>
      </c>
      <c r="Q376" s="248">
        <v>214</v>
      </c>
      <c r="R376" s="248">
        <v>212</v>
      </c>
      <c r="S376" s="248">
        <v>189</v>
      </c>
      <c r="T376" s="248">
        <v>186</v>
      </c>
      <c r="U376" s="248">
        <v>176</v>
      </c>
      <c r="V376" s="248">
        <v>0</v>
      </c>
      <c r="W376" s="248">
        <v>38</v>
      </c>
      <c r="X376" s="248">
        <v>9</v>
      </c>
      <c r="Y376" s="248">
        <v>8</v>
      </c>
      <c r="Z376" s="248">
        <v>9</v>
      </c>
      <c r="AA376" s="248">
        <v>6</v>
      </c>
      <c r="AB376" s="248">
        <v>6</v>
      </c>
      <c r="AC376" s="248">
        <v>897</v>
      </c>
      <c r="AD376" s="7">
        <v>179</v>
      </c>
      <c r="AE376" s="7">
        <v>182</v>
      </c>
      <c r="AF376" s="7">
        <v>197</v>
      </c>
      <c r="AG376" s="7">
        <v>156</v>
      </c>
      <c r="AH376" s="7">
        <v>183</v>
      </c>
      <c r="AI376" s="7">
        <v>0</v>
      </c>
      <c r="AJ376" s="7">
        <v>38</v>
      </c>
      <c r="AK376" s="7">
        <v>8</v>
      </c>
      <c r="AL376" s="7">
        <v>8</v>
      </c>
      <c r="AM376" s="7">
        <v>9</v>
      </c>
      <c r="AN376" s="7">
        <v>6</v>
      </c>
      <c r="AO376" s="7">
        <v>7</v>
      </c>
      <c r="AP376" s="7">
        <v>0</v>
      </c>
      <c r="AQ376" s="7">
        <v>966</v>
      </c>
      <c r="AR376" s="7">
        <v>224</v>
      </c>
      <c r="AS376" s="7">
        <v>204</v>
      </c>
      <c r="AT376" s="7">
        <v>204</v>
      </c>
      <c r="AU376" s="7">
        <v>180</v>
      </c>
      <c r="AV376" s="7">
        <v>154</v>
      </c>
      <c r="AW376" s="7">
        <v>38</v>
      </c>
      <c r="AX376" s="7">
        <v>10</v>
      </c>
      <c r="AY376" s="7">
        <v>8</v>
      </c>
      <c r="AZ376" s="7">
        <v>8</v>
      </c>
      <c r="BA376" s="7">
        <v>6</v>
      </c>
      <c r="BB376" s="7">
        <v>6</v>
      </c>
      <c r="BC376" s="510">
        <v>889</v>
      </c>
      <c r="BD376" s="510">
        <v>168</v>
      </c>
      <c r="BE376" s="510">
        <v>226</v>
      </c>
      <c r="BF376" s="510">
        <v>191</v>
      </c>
      <c r="BG376" s="510">
        <v>160</v>
      </c>
      <c r="BH376" s="510">
        <v>144</v>
      </c>
      <c r="BI376" s="510">
        <v>0</v>
      </c>
      <c r="BJ376" s="510">
        <v>36</v>
      </c>
      <c r="BK376" s="510">
        <v>7</v>
      </c>
      <c r="BL376" s="510">
        <v>9</v>
      </c>
      <c r="BM376" s="510">
        <v>8</v>
      </c>
      <c r="BN376" s="510">
        <v>6</v>
      </c>
      <c r="BO376" s="510">
        <v>6</v>
      </c>
      <c r="BP376" s="510">
        <v>0</v>
      </c>
    </row>
    <row r="377" spans="1:68">
      <c r="A377" s="247">
        <v>5079</v>
      </c>
      <c r="B377" s="248" t="s">
        <v>1851</v>
      </c>
      <c r="C377" s="247" t="str">
        <f t="shared" si="7"/>
        <v/>
      </c>
      <c r="D377" s="248" t="s">
        <v>56</v>
      </c>
      <c r="E377" s="501">
        <v>3</v>
      </c>
      <c r="F377" s="248" t="s">
        <v>54</v>
      </c>
      <c r="G377" s="248" t="s">
        <v>56</v>
      </c>
      <c r="H377" s="248" t="s">
        <v>559</v>
      </c>
      <c r="I377" s="248" t="s">
        <v>558</v>
      </c>
      <c r="J377" s="248" t="s">
        <v>3555</v>
      </c>
      <c r="K377" s="248" t="s">
        <v>1667</v>
      </c>
      <c r="L377" s="248">
        <v>26530716</v>
      </c>
      <c r="M377" s="248">
        <v>26530716</v>
      </c>
      <c r="N377" s="248" t="s">
        <v>1739</v>
      </c>
      <c r="O377" s="248" t="s">
        <v>2872</v>
      </c>
      <c r="P377" s="248">
        <v>790</v>
      </c>
      <c r="Q377" s="248">
        <v>171</v>
      </c>
      <c r="R377" s="248">
        <v>197</v>
      </c>
      <c r="S377" s="248">
        <v>157</v>
      </c>
      <c r="T377" s="248">
        <v>145</v>
      </c>
      <c r="U377" s="248">
        <v>107</v>
      </c>
      <c r="V377" s="248">
        <v>13</v>
      </c>
      <c r="W377" s="248">
        <v>26</v>
      </c>
      <c r="X377" s="248">
        <v>6</v>
      </c>
      <c r="Y377" s="248">
        <v>6</v>
      </c>
      <c r="Z377" s="248">
        <v>5</v>
      </c>
      <c r="AA377" s="248">
        <v>4</v>
      </c>
      <c r="AB377" s="248">
        <v>4</v>
      </c>
      <c r="AC377" s="248">
        <v>871</v>
      </c>
      <c r="AD377" s="7">
        <v>198</v>
      </c>
      <c r="AE377" s="7">
        <v>178</v>
      </c>
      <c r="AF377" s="7">
        <v>187</v>
      </c>
      <c r="AG377" s="7">
        <v>154</v>
      </c>
      <c r="AH377" s="7">
        <v>146</v>
      </c>
      <c r="AI377" s="7">
        <v>8</v>
      </c>
      <c r="AJ377" s="7">
        <v>29</v>
      </c>
      <c r="AK377" s="7">
        <v>6</v>
      </c>
      <c r="AL377" s="7">
        <v>6</v>
      </c>
      <c r="AM377" s="7">
        <v>6</v>
      </c>
      <c r="AN377" s="7">
        <v>5</v>
      </c>
      <c r="AO377" s="7">
        <v>5</v>
      </c>
      <c r="AP377" s="7">
        <v>1</v>
      </c>
      <c r="AQ377" s="7">
        <v>880</v>
      </c>
      <c r="AR377" s="7">
        <v>212</v>
      </c>
      <c r="AS377" s="7">
        <v>191</v>
      </c>
      <c r="AT377" s="7">
        <v>176</v>
      </c>
      <c r="AU377" s="7">
        <v>177</v>
      </c>
      <c r="AV377" s="7">
        <v>124</v>
      </c>
      <c r="AW377" s="7">
        <v>29</v>
      </c>
      <c r="AX377" s="7">
        <v>7</v>
      </c>
      <c r="AY377" s="7">
        <v>6</v>
      </c>
      <c r="AZ377" s="7">
        <v>6</v>
      </c>
      <c r="BA377" s="7">
        <v>6</v>
      </c>
      <c r="BB377" s="7">
        <v>4</v>
      </c>
      <c r="BC377" s="510">
        <v>896</v>
      </c>
      <c r="BD377" s="510">
        <v>170</v>
      </c>
      <c r="BE377" s="510">
        <v>204</v>
      </c>
      <c r="BF377" s="510">
        <v>185</v>
      </c>
      <c r="BG377" s="510">
        <v>160</v>
      </c>
      <c r="BH377" s="510">
        <v>164</v>
      </c>
      <c r="BI377" s="510">
        <v>13</v>
      </c>
      <c r="BJ377" s="510">
        <v>28</v>
      </c>
      <c r="BK377" s="510">
        <v>6</v>
      </c>
      <c r="BL377" s="510">
        <v>7</v>
      </c>
      <c r="BM377" s="510">
        <v>6</v>
      </c>
      <c r="BN377" s="510">
        <v>5</v>
      </c>
      <c r="BO377" s="510">
        <v>4</v>
      </c>
      <c r="BP377" s="510">
        <v>0</v>
      </c>
    </row>
    <row r="378" spans="1:68">
      <c r="A378" s="247">
        <v>5080</v>
      </c>
      <c r="B378" s="248" t="s">
        <v>2873</v>
      </c>
      <c r="C378" s="247" t="str">
        <f t="shared" si="7"/>
        <v/>
      </c>
      <c r="D378" s="248" t="s">
        <v>398</v>
      </c>
      <c r="E378" s="501">
        <v>6</v>
      </c>
      <c r="F378" s="248" t="s">
        <v>52</v>
      </c>
      <c r="G378" s="248" t="s">
        <v>406</v>
      </c>
      <c r="H378" s="248" t="s">
        <v>409</v>
      </c>
      <c r="I378" s="248" t="s">
        <v>136</v>
      </c>
      <c r="J378" s="248" t="s">
        <v>3555</v>
      </c>
      <c r="K378" s="248" t="s">
        <v>1667</v>
      </c>
      <c r="L378" s="248">
        <v>27845107</v>
      </c>
      <c r="M378" s="248">
        <v>27845108</v>
      </c>
      <c r="N378" s="248" t="s">
        <v>1097</v>
      </c>
      <c r="O378" s="248" t="s">
        <v>2257</v>
      </c>
      <c r="P378" s="248">
        <v>221</v>
      </c>
      <c r="Q378" s="248">
        <v>62</v>
      </c>
      <c r="R378" s="248">
        <v>41</v>
      </c>
      <c r="S378" s="248">
        <v>37</v>
      </c>
      <c r="T378" s="248">
        <v>39</v>
      </c>
      <c r="U378" s="248">
        <v>42</v>
      </c>
      <c r="V378" s="248">
        <v>0</v>
      </c>
      <c r="W378" s="248">
        <v>11</v>
      </c>
      <c r="X378" s="248">
        <v>3</v>
      </c>
      <c r="Y378" s="248">
        <v>2</v>
      </c>
      <c r="Z378" s="248">
        <v>2</v>
      </c>
      <c r="AA378" s="248">
        <v>2</v>
      </c>
      <c r="AB378" s="248">
        <v>2</v>
      </c>
      <c r="AC378" s="248">
        <v>254</v>
      </c>
      <c r="AD378" s="7">
        <v>56</v>
      </c>
      <c r="AE378" s="7">
        <v>61</v>
      </c>
      <c r="AF378" s="7">
        <v>40</v>
      </c>
      <c r="AG378" s="7">
        <v>43</v>
      </c>
      <c r="AH378" s="7">
        <v>54</v>
      </c>
      <c r="AI378" s="7">
        <v>0</v>
      </c>
      <c r="AJ378" s="7">
        <v>11</v>
      </c>
      <c r="AK378" s="7">
        <v>2</v>
      </c>
      <c r="AL378" s="7">
        <v>3</v>
      </c>
      <c r="AM378" s="7">
        <v>2</v>
      </c>
      <c r="AN378" s="7">
        <v>2</v>
      </c>
      <c r="AO378" s="7">
        <v>2</v>
      </c>
      <c r="AP378" s="7">
        <v>0</v>
      </c>
      <c r="AQ378" s="7">
        <v>227</v>
      </c>
      <c r="AR378" s="7">
        <v>52</v>
      </c>
      <c r="AS378" s="7">
        <v>51</v>
      </c>
      <c r="AT378" s="7">
        <v>52</v>
      </c>
      <c r="AU378" s="7">
        <v>34</v>
      </c>
      <c r="AV378" s="7">
        <v>38</v>
      </c>
      <c r="AW378" s="7">
        <v>11</v>
      </c>
      <c r="AX378" s="7">
        <v>2</v>
      </c>
      <c r="AY378" s="7">
        <v>2</v>
      </c>
      <c r="AZ378" s="7">
        <v>3</v>
      </c>
      <c r="BA378" s="7">
        <v>2</v>
      </c>
      <c r="BB378" s="7">
        <v>2</v>
      </c>
      <c r="BC378" s="510">
        <v>255</v>
      </c>
      <c r="BD378" s="510">
        <v>63</v>
      </c>
      <c r="BE378" s="510">
        <v>52</v>
      </c>
      <c r="BF378" s="510">
        <v>55</v>
      </c>
      <c r="BG378" s="510">
        <v>49</v>
      </c>
      <c r="BH378" s="510">
        <v>36</v>
      </c>
      <c r="BI378" s="510">
        <v>0</v>
      </c>
      <c r="BJ378" s="510">
        <v>11</v>
      </c>
      <c r="BK378" s="510">
        <v>3</v>
      </c>
      <c r="BL378" s="510">
        <v>2</v>
      </c>
      <c r="BM378" s="510">
        <v>2</v>
      </c>
      <c r="BN378" s="510">
        <v>2</v>
      </c>
      <c r="BO378" s="510">
        <v>2</v>
      </c>
      <c r="BP378" s="510">
        <v>0</v>
      </c>
    </row>
    <row r="379" spans="1:68">
      <c r="A379" s="247">
        <v>5082</v>
      </c>
      <c r="B379" s="248" t="s">
        <v>298</v>
      </c>
      <c r="C379" s="247" t="str">
        <f t="shared" si="7"/>
        <v>C.T.P.</v>
      </c>
      <c r="D379" s="248" t="s">
        <v>182</v>
      </c>
      <c r="E379" s="501">
        <v>6</v>
      </c>
      <c r="F379" s="248" t="s">
        <v>182</v>
      </c>
      <c r="G379" s="248" t="s">
        <v>183</v>
      </c>
      <c r="H379" s="248" t="s">
        <v>299</v>
      </c>
      <c r="I379" s="248" t="s">
        <v>299</v>
      </c>
      <c r="J379" s="248" t="s">
        <v>3555</v>
      </c>
      <c r="K379" s="248" t="s">
        <v>3728</v>
      </c>
      <c r="L379" s="248">
        <v>22795239</v>
      </c>
      <c r="M379" s="248">
        <v>22795206</v>
      </c>
      <c r="N379" s="248" t="s">
        <v>1740</v>
      </c>
      <c r="O379" s="248" t="s">
        <v>2258</v>
      </c>
      <c r="P379" s="248">
        <v>1490</v>
      </c>
      <c r="Q379" s="248">
        <v>234</v>
      </c>
      <c r="R379" s="248">
        <v>204</v>
      </c>
      <c r="S379" s="248">
        <v>298</v>
      </c>
      <c r="T379" s="248">
        <v>327</v>
      </c>
      <c r="U379" s="248">
        <v>213</v>
      </c>
      <c r="V379" s="248">
        <v>214</v>
      </c>
      <c r="W379" s="248">
        <v>54</v>
      </c>
      <c r="X379" s="248">
        <v>7</v>
      </c>
      <c r="Y379" s="248">
        <v>6</v>
      </c>
      <c r="Z379" s="248">
        <v>9</v>
      </c>
      <c r="AA379" s="248">
        <v>11</v>
      </c>
      <c r="AB379" s="248">
        <v>7</v>
      </c>
      <c r="AC379" s="248">
        <v>1488</v>
      </c>
      <c r="AD379" s="7">
        <v>241</v>
      </c>
      <c r="AE379" s="7">
        <v>238</v>
      </c>
      <c r="AF379" s="7">
        <v>216</v>
      </c>
      <c r="AG379" s="7">
        <v>269</v>
      </c>
      <c r="AH379" s="7">
        <v>309</v>
      </c>
      <c r="AI379" s="7">
        <v>215</v>
      </c>
      <c r="AJ379" s="7">
        <v>67</v>
      </c>
      <c r="AK379" s="7">
        <v>7</v>
      </c>
      <c r="AL379" s="7">
        <v>7</v>
      </c>
      <c r="AM379" s="7">
        <v>7</v>
      </c>
      <c r="AN379" s="7">
        <v>15</v>
      </c>
      <c r="AO379" s="7">
        <v>17</v>
      </c>
      <c r="AP379" s="7">
        <v>14</v>
      </c>
      <c r="AQ379" s="7">
        <v>1486</v>
      </c>
      <c r="AR379" s="7">
        <v>245</v>
      </c>
      <c r="AS379" s="7">
        <v>249</v>
      </c>
      <c r="AT379" s="7">
        <v>254</v>
      </c>
      <c r="AU379" s="7">
        <v>214</v>
      </c>
      <c r="AV379" s="7">
        <v>238</v>
      </c>
      <c r="AW379" s="7">
        <v>65</v>
      </c>
      <c r="AX379" s="7">
        <v>7</v>
      </c>
      <c r="AY379" s="7">
        <v>7</v>
      </c>
      <c r="AZ379" s="7">
        <v>8</v>
      </c>
      <c r="BA379" s="7">
        <v>11</v>
      </c>
      <c r="BB379" s="7">
        <v>15</v>
      </c>
      <c r="BC379" s="510">
        <v>1409</v>
      </c>
      <c r="BD379" s="510">
        <v>245</v>
      </c>
      <c r="BE379" s="510">
        <v>234</v>
      </c>
      <c r="BF379" s="510">
        <v>243</v>
      </c>
      <c r="BG379" s="510">
        <v>267</v>
      </c>
      <c r="BH379" s="510">
        <v>194</v>
      </c>
      <c r="BI379" s="510">
        <v>226</v>
      </c>
      <c r="BJ379" s="510">
        <v>56</v>
      </c>
      <c r="BK379" s="510">
        <v>7</v>
      </c>
      <c r="BL379" s="510">
        <v>7</v>
      </c>
      <c r="BM379" s="510">
        <v>7</v>
      </c>
      <c r="BN379" s="510">
        <v>14</v>
      </c>
      <c r="BO379" s="510">
        <v>12</v>
      </c>
      <c r="BP379" s="510">
        <v>9</v>
      </c>
    </row>
    <row r="380" spans="1:68">
      <c r="A380" s="247">
        <v>5121</v>
      </c>
      <c r="B380" s="248" t="s">
        <v>2874</v>
      </c>
      <c r="C380" s="247" t="str">
        <f t="shared" si="7"/>
        <v>Liceo Rural</v>
      </c>
      <c r="D380" s="412" t="s">
        <v>127</v>
      </c>
      <c r="E380" s="453">
        <v>6</v>
      </c>
      <c r="F380" s="412" t="s">
        <v>86</v>
      </c>
      <c r="G380" s="412" t="s">
        <v>172</v>
      </c>
      <c r="H380" s="412" t="s">
        <v>3188</v>
      </c>
      <c r="I380" s="412" t="s">
        <v>640</v>
      </c>
      <c r="J380" s="248" t="s">
        <v>3555</v>
      </c>
      <c r="K380" s="248" t="s">
        <v>1667</v>
      </c>
      <c r="L380" s="412">
        <v>24102693</v>
      </c>
      <c r="M380" s="412">
        <v>24102693</v>
      </c>
      <c r="N380" s="412" t="s">
        <v>1741</v>
      </c>
      <c r="O380" s="248" t="s">
        <v>3279</v>
      </c>
      <c r="P380" s="412">
        <v>89</v>
      </c>
      <c r="Q380" s="412">
        <v>19</v>
      </c>
      <c r="R380" s="412">
        <v>15</v>
      </c>
      <c r="S380" s="412">
        <v>27</v>
      </c>
      <c r="T380" s="412">
        <v>21</v>
      </c>
      <c r="U380" s="412">
        <v>7</v>
      </c>
      <c r="V380" s="412">
        <v>0</v>
      </c>
      <c r="W380" s="412">
        <v>5</v>
      </c>
      <c r="X380" s="248">
        <v>1</v>
      </c>
      <c r="Y380" s="412">
        <v>1</v>
      </c>
      <c r="Z380" s="412">
        <v>1</v>
      </c>
      <c r="AA380" s="412">
        <v>1</v>
      </c>
      <c r="AB380" s="412">
        <v>1</v>
      </c>
      <c r="AC380" s="412">
        <v>102</v>
      </c>
      <c r="AD380" s="7">
        <v>19</v>
      </c>
      <c r="AE380" s="7">
        <v>21</v>
      </c>
      <c r="AF380" s="7">
        <v>13</v>
      </c>
      <c r="AG380" s="7">
        <v>26</v>
      </c>
      <c r="AH380" s="7">
        <v>23</v>
      </c>
      <c r="AI380" s="7">
        <v>0</v>
      </c>
      <c r="AJ380" s="7">
        <v>5</v>
      </c>
      <c r="AK380" s="7">
        <v>1</v>
      </c>
      <c r="AL380" s="7">
        <v>1</v>
      </c>
      <c r="AM380" s="7">
        <v>1</v>
      </c>
      <c r="AN380" s="7">
        <v>1</v>
      </c>
      <c r="AO380" s="7">
        <v>1</v>
      </c>
      <c r="AP380" s="7">
        <v>0</v>
      </c>
      <c r="AQ380" s="7">
        <v>95</v>
      </c>
      <c r="AR380" s="7">
        <v>19</v>
      </c>
      <c r="AS380" s="7">
        <v>20</v>
      </c>
      <c r="AT380" s="7">
        <v>21</v>
      </c>
      <c r="AU380" s="7">
        <v>10</v>
      </c>
      <c r="AV380" s="7">
        <v>25</v>
      </c>
      <c r="AW380" s="7">
        <v>5</v>
      </c>
      <c r="AX380" s="7">
        <v>1</v>
      </c>
      <c r="AY380" s="7">
        <v>1</v>
      </c>
      <c r="AZ380" s="7">
        <v>1</v>
      </c>
      <c r="BA380" s="7">
        <v>1</v>
      </c>
      <c r="BB380" s="7">
        <v>1</v>
      </c>
      <c r="BC380" s="510">
        <v>84</v>
      </c>
      <c r="BD380" s="510">
        <v>17</v>
      </c>
      <c r="BE380" s="510">
        <v>24</v>
      </c>
      <c r="BF380" s="510">
        <v>22</v>
      </c>
      <c r="BG380" s="510">
        <v>12</v>
      </c>
      <c r="BH380" s="510">
        <v>9</v>
      </c>
      <c r="BI380" s="510">
        <v>0</v>
      </c>
      <c r="BJ380" s="510">
        <v>5</v>
      </c>
      <c r="BK380" s="510">
        <v>1</v>
      </c>
      <c r="BL380" s="510">
        <v>1</v>
      </c>
      <c r="BM380" s="510">
        <v>1</v>
      </c>
      <c r="BN380" s="510">
        <v>1</v>
      </c>
      <c r="BO380" s="510">
        <v>1</v>
      </c>
      <c r="BP380" s="510">
        <v>0</v>
      </c>
    </row>
    <row r="381" spans="1:68">
      <c r="A381" s="247">
        <v>5125</v>
      </c>
      <c r="B381" s="248" t="s">
        <v>2875</v>
      </c>
      <c r="C381" s="247" t="str">
        <f t="shared" si="7"/>
        <v>Liceo Rural</v>
      </c>
      <c r="D381" s="412" t="s">
        <v>291</v>
      </c>
      <c r="E381" s="453">
        <v>3</v>
      </c>
      <c r="F381" s="412" t="s">
        <v>52</v>
      </c>
      <c r="G381" s="412" t="s">
        <v>292</v>
      </c>
      <c r="H381" s="412" t="s">
        <v>623</v>
      </c>
      <c r="I381" s="412" t="s">
        <v>624</v>
      </c>
      <c r="J381" s="248" t="s">
        <v>3555</v>
      </c>
      <c r="K381" s="248" t="s">
        <v>1667</v>
      </c>
      <c r="L381" s="412">
        <v>86121414</v>
      </c>
      <c r="M381" s="412">
        <v>27300744</v>
      </c>
      <c r="N381" s="412" t="s">
        <v>1742</v>
      </c>
      <c r="O381" s="248" t="s">
        <v>2259</v>
      </c>
      <c r="P381" s="412">
        <v>132</v>
      </c>
      <c r="Q381" s="412">
        <v>35</v>
      </c>
      <c r="R381" s="412">
        <v>32</v>
      </c>
      <c r="S381" s="412">
        <v>24</v>
      </c>
      <c r="T381" s="412">
        <v>19</v>
      </c>
      <c r="U381" s="412">
        <v>22</v>
      </c>
      <c r="V381" s="412">
        <v>0</v>
      </c>
      <c r="W381" s="412">
        <v>5</v>
      </c>
      <c r="X381" s="248">
        <v>1</v>
      </c>
      <c r="Y381" s="412">
        <v>1</v>
      </c>
      <c r="Z381" s="412">
        <v>1</v>
      </c>
      <c r="AA381" s="412">
        <v>1</v>
      </c>
      <c r="AB381" s="412">
        <v>1</v>
      </c>
      <c r="AC381" s="412">
        <v>131</v>
      </c>
      <c r="AD381" s="7">
        <v>24</v>
      </c>
      <c r="AE381" s="7">
        <v>35</v>
      </c>
      <c r="AF381" s="7">
        <v>32</v>
      </c>
      <c r="AG381" s="7">
        <v>22</v>
      </c>
      <c r="AH381" s="7">
        <v>18</v>
      </c>
      <c r="AI381" s="7">
        <v>0</v>
      </c>
      <c r="AJ381" s="7">
        <v>5</v>
      </c>
      <c r="AK381" s="7">
        <v>1</v>
      </c>
      <c r="AL381" s="7">
        <v>1</v>
      </c>
      <c r="AM381" s="7">
        <v>1</v>
      </c>
      <c r="AN381" s="7">
        <v>1</v>
      </c>
      <c r="AO381" s="7">
        <v>1</v>
      </c>
      <c r="AP381" s="7">
        <v>0</v>
      </c>
      <c r="AQ381" s="7">
        <v>119</v>
      </c>
      <c r="AR381" s="7">
        <v>24</v>
      </c>
      <c r="AS381" s="7">
        <v>22</v>
      </c>
      <c r="AT381" s="7">
        <v>30</v>
      </c>
      <c r="AU381" s="7">
        <v>27</v>
      </c>
      <c r="AV381" s="7">
        <v>16</v>
      </c>
      <c r="AW381" s="7">
        <v>5</v>
      </c>
      <c r="AX381" s="7">
        <v>1</v>
      </c>
      <c r="AY381" s="7">
        <v>1</v>
      </c>
      <c r="AZ381" s="7">
        <v>1</v>
      </c>
      <c r="BA381" s="7">
        <v>1</v>
      </c>
      <c r="BB381" s="7">
        <v>1</v>
      </c>
      <c r="BC381" s="510">
        <v>121</v>
      </c>
      <c r="BD381" s="510">
        <v>24</v>
      </c>
      <c r="BE381" s="510">
        <v>22</v>
      </c>
      <c r="BF381" s="510">
        <v>21</v>
      </c>
      <c r="BG381" s="510">
        <v>28</v>
      </c>
      <c r="BH381" s="510">
        <v>26</v>
      </c>
      <c r="BI381" s="510">
        <v>0</v>
      </c>
      <c r="BJ381" s="510">
        <v>5</v>
      </c>
      <c r="BK381" s="510">
        <v>1</v>
      </c>
      <c r="BL381" s="510">
        <v>1</v>
      </c>
      <c r="BM381" s="510">
        <v>1</v>
      </c>
      <c r="BN381" s="510">
        <v>1</v>
      </c>
      <c r="BO381" s="510">
        <v>1</v>
      </c>
      <c r="BP381" s="510">
        <v>0</v>
      </c>
    </row>
    <row r="382" spans="1:68">
      <c r="A382" s="247">
        <v>5128</v>
      </c>
      <c r="B382" s="248" t="s">
        <v>2876</v>
      </c>
      <c r="C382" s="247" t="str">
        <f t="shared" si="7"/>
        <v>Liceo Rural</v>
      </c>
      <c r="D382" s="412" t="s">
        <v>204</v>
      </c>
      <c r="E382" s="453">
        <v>2</v>
      </c>
      <c r="F382" s="412" t="s">
        <v>86</v>
      </c>
      <c r="G382" s="412" t="s">
        <v>204</v>
      </c>
      <c r="H382" s="412" t="s">
        <v>670</v>
      </c>
      <c r="I382" s="412" t="s">
        <v>396</v>
      </c>
      <c r="J382" s="248" t="s">
        <v>3555</v>
      </c>
      <c r="K382" s="248" t="s">
        <v>1667</v>
      </c>
      <c r="L382" s="412">
        <v>22005352</v>
      </c>
      <c r="M382" s="412"/>
      <c r="N382" s="412" t="s">
        <v>3651</v>
      </c>
      <c r="O382" s="248" t="s">
        <v>2260</v>
      </c>
      <c r="P382" s="412">
        <v>78</v>
      </c>
      <c r="Q382" s="412">
        <v>14</v>
      </c>
      <c r="R382" s="412">
        <v>13</v>
      </c>
      <c r="S382" s="412">
        <v>20</v>
      </c>
      <c r="T382" s="412">
        <v>18</v>
      </c>
      <c r="U382" s="412">
        <v>13</v>
      </c>
      <c r="V382" s="412">
        <v>0</v>
      </c>
      <c r="W382" s="412">
        <v>5</v>
      </c>
      <c r="X382" s="248">
        <v>1</v>
      </c>
      <c r="Y382" s="412">
        <v>1</v>
      </c>
      <c r="Z382" s="412">
        <v>1</v>
      </c>
      <c r="AA382" s="412">
        <v>1</v>
      </c>
      <c r="AB382" s="412">
        <v>1</v>
      </c>
      <c r="AC382" s="412">
        <v>87</v>
      </c>
      <c r="AD382" s="7">
        <v>17</v>
      </c>
      <c r="AE382" s="7">
        <v>16</v>
      </c>
      <c r="AF382" s="7">
        <v>14</v>
      </c>
      <c r="AG382" s="7">
        <v>21</v>
      </c>
      <c r="AH382" s="7">
        <v>19</v>
      </c>
      <c r="AI382" s="7">
        <v>0</v>
      </c>
      <c r="AJ382" s="7">
        <v>5</v>
      </c>
      <c r="AK382" s="7">
        <v>1</v>
      </c>
      <c r="AL382" s="7">
        <v>1</v>
      </c>
      <c r="AM382" s="7">
        <v>1</v>
      </c>
      <c r="AN382" s="7">
        <v>1</v>
      </c>
      <c r="AO382" s="7">
        <v>1</v>
      </c>
      <c r="AP382" s="7">
        <v>0</v>
      </c>
      <c r="AQ382" s="7">
        <v>83</v>
      </c>
      <c r="AR382" s="7">
        <v>16</v>
      </c>
      <c r="AS382" s="7">
        <v>19</v>
      </c>
      <c r="AT382" s="7">
        <v>15</v>
      </c>
      <c r="AU382" s="7">
        <v>13</v>
      </c>
      <c r="AV382" s="7">
        <v>20</v>
      </c>
      <c r="AW382" s="7">
        <v>5</v>
      </c>
      <c r="AX382" s="7">
        <v>1</v>
      </c>
      <c r="AY382" s="7">
        <v>1</v>
      </c>
      <c r="AZ382" s="7">
        <v>1</v>
      </c>
      <c r="BA382" s="7">
        <v>1</v>
      </c>
      <c r="BB382" s="7">
        <v>1</v>
      </c>
      <c r="BC382" s="510">
        <v>68</v>
      </c>
      <c r="BD382" s="510">
        <v>17</v>
      </c>
      <c r="BE382" s="510">
        <v>11</v>
      </c>
      <c r="BF382" s="510">
        <v>17</v>
      </c>
      <c r="BG382" s="510">
        <v>10</v>
      </c>
      <c r="BH382" s="510">
        <v>13</v>
      </c>
      <c r="BI382" s="510">
        <v>0</v>
      </c>
      <c r="BJ382" s="510">
        <v>5</v>
      </c>
      <c r="BK382" s="510">
        <v>1</v>
      </c>
      <c r="BL382" s="510">
        <v>1</v>
      </c>
      <c r="BM382" s="510">
        <v>1</v>
      </c>
      <c r="BN382" s="510">
        <v>1</v>
      </c>
      <c r="BO382" s="510">
        <v>1</v>
      </c>
      <c r="BP382" s="510">
        <v>0</v>
      </c>
    </row>
    <row r="383" spans="1:68">
      <c r="A383" s="247">
        <v>5129</v>
      </c>
      <c r="B383" s="248" t="s">
        <v>2877</v>
      </c>
      <c r="C383" s="247" t="str">
        <f t="shared" si="7"/>
        <v>Liceo Rural</v>
      </c>
      <c r="D383" s="412" t="s">
        <v>204</v>
      </c>
      <c r="E383" s="453">
        <v>2</v>
      </c>
      <c r="F383" s="412" t="s">
        <v>86</v>
      </c>
      <c r="G383" s="412" t="s">
        <v>204</v>
      </c>
      <c r="H383" s="412" t="s">
        <v>586</v>
      </c>
      <c r="I383" s="412" t="s">
        <v>669</v>
      </c>
      <c r="J383" s="248" t="s">
        <v>3555</v>
      </c>
      <c r="K383" s="248" t="s">
        <v>1667</v>
      </c>
      <c r="L383" s="412">
        <v>22005243</v>
      </c>
      <c r="M383" s="412">
        <v>22005243</v>
      </c>
      <c r="N383" s="412" t="s">
        <v>3652</v>
      </c>
      <c r="O383" s="248" t="s">
        <v>2261</v>
      </c>
      <c r="P383" s="412">
        <v>76</v>
      </c>
      <c r="Q383" s="412">
        <v>12</v>
      </c>
      <c r="R383" s="412">
        <v>21</v>
      </c>
      <c r="S383" s="412">
        <v>14</v>
      </c>
      <c r="T383" s="412">
        <v>11</v>
      </c>
      <c r="U383" s="412">
        <v>18</v>
      </c>
      <c r="V383" s="412">
        <v>0</v>
      </c>
      <c r="W383" s="412">
        <v>5</v>
      </c>
      <c r="X383" s="248">
        <v>1</v>
      </c>
      <c r="Y383" s="412">
        <v>1</v>
      </c>
      <c r="Z383" s="412">
        <v>1</v>
      </c>
      <c r="AA383" s="412">
        <v>1</v>
      </c>
      <c r="AB383" s="412">
        <v>1</v>
      </c>
      <c r="AC383" s="412">
        <v>78</v>
      </c>
      <c r="AD383" s="7">
        <v>23</v>
      </c>
      <c r="AE383" s="7">
        <v>10</v>
      </c>
      <c r="AF383" s="7">
        <v>22</v>
      </c>
      <c r="AG383" s="7">
        <v>13</v>
      </c>
      <c r="AH383" s="7">
        <v>10</v>
      </c>
      <c r="AI383" s="7">
        <v>0</v>
      </c>
      <c r="AJ383" s="7">
        <v>5</v>
      </c>
      <c r="AK383" s="7">
        <v>1</v>
      </c>
      <c r="AL383" s="7">
        <v>1</v>
      </c>
      <c r="AM383" s="7">
        <v>1</v>
      </c>
      <c r="AN383" s="7">
        <v>1</v>
      </c>
      <c r="AO383" s="7">
        <v>1</v>
      </c>
      <c r="AP383" s="7">
        <v>0</v>
      </c>
      <c r="AQ383" s="7">
        <v>78</v>
      </c>
      <c r="AR383" s="7">
        <v>20</v>
      </c>
      <c r="AS383" s="7">
        <v>20</v>
      </c>
      <c r="AT383" s="7">
        <v>8</v>
      </c>
      <c r="AU383" s="7">
        <v>20</v>
      </c>
      <c r="AV383" s="7">
        <v>10</v>
      </c>
      <c r="AW383" s="7">
        <v>5</v>
      </c>
      <c r="AX383" s="7">
        <v>1</v>
      </c>
      <c r="AY383" s="7">
        <v>1</v>
      </c>
      <c r="AZ383" s="7">
        <v>1</v>
      </c>
      <c r="BA383" s="7">
        <v>1</v>
      </c>
      <c r="BB383" s="7">
        <v>1</v>
      </c>
      <c r="BC383" s="510">
        <v>87</v>
      </c>
      <c r="BD383" s="510">
        <v>19</v>
      </c>
      <c r="BE383" s="510">
        <v>21</v>
      </c>
      <c r="BF383" s="510">
        <v>18</v>
      </c>
      <c r="BG383" s="510">
        <v>9</v>
      </c>
      <c r="BH383" s="510">
        <v>20</v>
      </c>
      <c r="BI383" s="510">
        <v>0</v>
      </c>
      <c r="BJ383" s="510">
        <v>5</v>
      </c>
      <c r="BK383" s="510">
        <v>1</v>
      </c>
      <c r="BL383" s="510">
        <v>1</v>
      </c>
      <c r="BM383" s="510">
        <v>1</v>
      </c>
      <c r="BN383" s="510">
        <v>1</v>
      </c>
      <c r="BO383" s="510">
        <v>1</v>
      </c>
      <c r="BP383" s="510">
        <v>0</v>
      </c>
    </row>
    <row r="384" spans="1:68">
      <c r="A384" s="247">
        <v>5131</v>
      </c>
      <c r="B384" s="248" t="s">
        <v>2878</v>
      </c>
      <c r="C384" s="247" t="str">
        <f t="shared" si="7"/>
        <v/>
      </c>
      <c r="D384" s="248" t="s">
        <v>204</v>
      </c>
      <c r="E384" s="501">
        <v>7</v>
      </c>
      <c r="F384" s="248" t="s">
        <v>86</v>
      </c>
      <c r="G384" s="248" t="s">
        <v>204</v>
      </c>
      <c r="H384" s="248" t="s">
        <v>209</v>
      </c>
      <c r="I384" s="248" t="s">
        <v>102</v>
      </c>
      <c r="J384" s="248" t="s">
        <v>3555</v>
      </c>
      <c r="K384" s="248" t="s">
        <v>1667</v>
      </c>
      <c r="L384" s="248">
        <v>27371302</v>
      </c>
      <c r="M384" s="248"/>
      <c r="N384" s="248" t="s">
        <v>1101</v>
      </c>
      <c r="O384" s="248" t="s">
        <v>2879</v>
      </c>
      <c r="P384" s="248">
        <v>245</v>
      </c>
      <c r="Q384" s="248">
        <v>51</v>
      </c>
      <c r="R384" s="248">
        <v>58</v>
      </c>
      <c r="S384" s="248">
        <v>50</v>
      </c>
      <c r="T384" s="248">
        <v>44</v>
      </c>
      <c r="U384" s="248">
        <v>42</v>
      </c>
      <c r="V384" s="248">
        <v>0</v>
      </c>
      <c r="W384" s="248">
        <v>12</v>
      </c>
      <c r="X384" s="248">
        <v>3</v>
      </c>
      <c r="Y384" s="248">
        <v>3</v>
      </c>
      <c r="Z384" s="248">
        <v>2</v>
      </c>
      <c r="AA384" s="248">
        <v>2</v>
      </c>
      <c r="AB384" s="248">
        <v>2</v>
      </c>
      <c r="AC384" s="248">
        <v>251</v>
      </c>
      <c r="AD384" s="7">
        <v>47</v>
      </c>
      <c r="AE384" s="7">
        <v>51</v>
      </c>
      <c r="AF384" s="7">
        <v>58</v>
      </c>
      <c r="AG384" s="7">
        <v>50</v>
      </c>
      <c r="AH384" s="7">
        <v>45</v>
      </c>
      <c r="AI384" s="7">
        <v>0</v>
      </c>
      <c r="AJ384" s="7">
        <v>12</v>
      </c>
      <c r="AK384" s="7">
        <v>2</v>
      </c>
      <c r="AL384" s="7">
        <v>3</v>
      </c>
      <c r="AM384" s="7">
        <v>3</v>
      </c>
      <c r="AN384" s="7">
        <v>2</v>
      </c>
      <c r="AO384" s="7">
        <v>2</v>
      </c>
      <c r="AP384" s="7">
        <v>0</v>
      </c>
      <c r="AQ384" s="7">
        <v>234</v>
      </c>
      <c r="AR384" s="7">
        <v>48</v>
      </c>
      <c r="AS384" s="7">
        <v>44</v>
      </c>
      <c r="AT384" s="7">
        <v>49</v>
      </c>
      <c r="AU384" s="7">
        <v>51</v>
      </c>
      <c r="AV384" s="7">
        <v>42</v>
      </c>
      <c r="AW384" s="7">
        <v>12</v>
      </c>
      <c r="AX384" s="7">
        <v>3</v>
      </c>
      <c r="AY384" s="7">
        <v>2</v>
      </c>
      <c r="AZ384" s="7">
        <v>3</v>
      </c>
      <c r="BA384" s="7">
        <v>2</v>
      </c>
      <c r="BB384" s="7">
        <v>2</v>
      </c>
      <c r="BC384" s="510">
        <v>220</v>
      </c>
      <c r="BD384" s="510">
        <v>46</v>
      </c>
      <c r="BE384" s="510">
        <v>47</v>
      </c>
      <c r="BF384" s="510">
        <v>37</v>
      </c>
      <c r="BG384" s="510">
        <v>44</v>
      </c>
      <c r="BH384" s="510">
        <v>46</v>
      </c>
      <c r="BI384" s="510">
        <v>0</v>
      </c>
      <c r="BJ384" s="510">
        <v>12</v>
      </c>
      <c r="BK384" s="510">
        <v>3</v>
      </c>
      <c r="BL384" s="510">
        <v>3</v>
      </c>
      <c r="BM384" s="510">
        <v>2</v>
      </c>
      <c r="BN384" s="510">
        <v>2</v>
      </c>
      <c r="BO384" s="510">
        <v>2</v>
      </c>
      <c r="BP384" s="510">
        <v>0</v>
      </c>
    </row>
    <row r="385" spans="1:68">
      <c r="A385" s="247">
        <v>5132</v>
      </c>
      <c r="B385" s="248" t="s">
        <v>2622</v>
      </c>
      <c r="C385" s="247" t="str">
        <f t="shared" si="7"/>
        <v/>
      </c>
      <c r="D385" s="412" t="s">
        <v>291</v>
      </c>
      <c r="E385" s="453">
        <v>5</v>
      </c>
      <c r="F385" s="412" t="s">
        <v>52</v>
      </c>
      <c r="G385" s="412" t="s">
        <v>292</v>
      </c>
      <c r="H385" s="412" t="s">
        <v>621</v>
      </c>
      <c r="I385" s="412" t="s">
        <v>621</v>
      </c>
      <c r="J385" s="248" t="s">
        <v>3555</v>
      </c>
      <c r="K385" s="248" t="s">
        <v>1667</v>
      </c>
      <c r="L385" s="412">
        <v>22005153</v>
      </c>
      <c r="M385" s="412">
        <v>27300748</v>
      </c>
      <c r="N385" s="412" t="s">
        <v>3653</v>
      </c>
      <c r="O385" s="248" t="s">
        <v>3280</v>
      </c>
      <c r="P385" s="412">
        <v>127</v>
      </c>
      <c r="Q385" s="412">
        <v>19</v>
      </c>
      <c r="R385" s="412">
        <v>36</v>
      </c>
      <c r="S385" s="412">
        <v>33</v>
      </c>
      <c r="T385" s="412">
        <v>20</v>
      </c>
      <c r="U385" s="412">
        <v>19</v>
      </c>
      <c r="V385" s="412">
        <v>0</v>
      </c>
      <c r="W385" s="412">
        <v>7</v>
      </c>
      <c r="X385" s="248">
        <v>1</v>
      </c>
      <c r="Y385" s="412">
        <v>2</v>
      </c>
      <c r="Z385" s="412">
        <v>2</v>
      </c>
      <c r="AA385" s="412">
        <v>1</v>
      </c>
      <c r="AB385" s="412">
        <v>1</v>
      </c>
      <c r="AC385" s="412">
        <v>138</v>
      </c>
      <c r="AD385" s="7">
        <v>37</v>
      </c>
      <c r="AE385" s="7">
        <v>17</v>
      </c>
      <c r="AF385" s="7">
        <v>34</v>
      </c>
      <c r="AG385" s="7">
        <v>30</v>
      </c>
      <c r="AH385" s="7">
        <v>20</v>
      </c>
      <c r="AI385" s="7">
        <v>0</v>
      </c>
      <c r="AJ385" s="7">
        <v>7</v>
      </c>
      <c r="AK385" s="7">
        <v>2</v>
      </c>
      <c r="AL385" s="7">
        <v>1</v>
      </c>
      <c r="AM385" s="7">
        <v>2</v>
      </c>
      <c r="AN385" s="7">
        <v>1</v>
      </c>
      <c r="AO385" s="7">
        <v>1</v>
      </c>
      <c r="AP385" s="7">
        <v>0</v>
      </c>
      <c r="AQ385" s="7">
        <v>131</v>
      </c>
      <c r="AR385" s="7">
        <v>28</v>
      </c>
      <c r="AS385" s="7">
        <v>36</v>
      </c>
      <c r="AT385" s="7">
        <v>16</v>
      </c>
      <c r="AU385" s="7">
        <v>26</v>
      </c>
      <c r="AV385" s="7">
        <v>25</v>
      </c>
      <c r="AW385" s="7">
        <v>6</v>
      </c>
      <c r="AX385" s="7">
        <v>1</v>
      </c>
      <c r="AY385" s="7">
        <v>2</v>
      </c>
      <c r="AZ385" s="7">
        <v>1</v>
      </c>
      <c r="BA385" s="7">
        <v>1</v>
      </c>
      <c r="BB385" s="7">
        <v>1</v>
      </c>
      <c r="BC385" s="510">
        <v>97</v>
      </c>
      <c r="BD385" s="510">
        <v>13</v>
      </c>
      <c r="BE385" s="510">
        <v>18</v>
      </c>
      <c r="BF385" s="510">
        <v>31</v>
      </c>
      <c r="BG385" s="510">
        <v>12</v>
      </c>
      <c r="BH385" s="510">
        <v>23</v>
      </c>
      <c r="BI385" s="510">
        <v>0</v>
      </c>
      <c r="BJ385" s="510">
        <v>6</v>
      </c>
      <c r="BK385" s="510">
        <v>1</v>
      </c>
      <c r="BL385" s="510">
        <v>1</v>
      </c>
      <c r="BM385" s="510">
        <v>2</v>
      </c>
      <c r="BN385" s="510">
        <v>1</v>
      </c>
      <c r="BO385" s="510">
        <v>1</v>
      </c>
      <c r="BP385" s="510">
        <v>0</v>
      </c>
    </row>
    <row r="386" spans="1:68">
      <c r="A386" s="247">
        <v>5133</v>
      </c>
      <c r="B386" s="248" t="s">
        <v>2880</v>
      </c>
      <c r="C386" s="247" t="str">
        <f t="shared" si="7"/>
        <v>Liceo Rural</v>
      </c>
      <c r="D386" s="412" t="s">
        <v>204</v>
      </c>
      <c r="E386" s="453">
        <v>2</v>
      </c>
      <c r="F386" s="412" t="s">
        <v>86</v>
      </c>
      <c r="G386" s="412" t="s">
        <v>204</v>
      </c>
      <c r="H386" s="412" t="s">
        <v>586</v>
      </c>
      <c r="I386" s="412" t="s">
        <v>114</v>
      </c>
      <c r="J386" s="248" t="s">
        <v>3555</v>
      </c>
      <c r="K386" s="248" t="s">
        <v>1667</v>
      </c>
      <c r="L386" s="412">
        <v>27423098</v>
      </c>
      <c r="M386" s="412">
        <v>27423098</v>
      </c>
      <c r="N386" s="412" t="s">
        <v>3242</v>
      </c>
      <c r="O386" s="248" t="s">
        <v>2262</v>
      </c>
      <c r="P386" s="412">
        <v>77</v>
      </c>
      <c r="Q386" s="412">
        <v>16</v>
      </c>
      <c r="R386" s="412">
        <v>18</v>
      </c>
      <c r="S386" s="412">
        <v>16</v>
      </c>
      <c r="T386" s="412">
        <v>20</v>
      </c>
      <c r="U386" s="412">
        <v>7</v>
      </c>
      <c r="V386" s="412">
        <v>0</v>
      </c>
      <c r="W386" s="412">
        <v>5</v>
      </c>
      <c r="X386" s="248">
        <v>1</v>
      </c>
      <c r="Y386" s="412">
        <v>1</v>
      </c>
      <c r="Z386" s="412">
        <v>1</v>
      </c>
      <c r="AA386" s="412">
        <v>1</v>
      </c>
      <c r="AB386" s="412">
        <v>1</v>
      </c>
      <c r="AC386" s="412">
        <v>91</v>
      </c>
      <c r="AD386" s="7">
        <v>22</v>
      </c>
      <c r="AE386" s="7">
        <v>17</v>
      </c>
      <c r="AF386" s="7">
        <v>19</v>
      </c>
      <c r="AG386" s="7">
        <v>15</v>
      </c>
      <c r="AH386" s="7">
        <v>18</v>
      </c>
      <c r="AI386" s="7">
        <v>0</v>
      </c>
      <c r="AJ386" s="7">
        <v>10</v>
      </c>
      <c r="AK386" s="7">
        <v>2</v>
      </c>
      <c r="AL386" s="7">
        <v>2</v>
      </c>
      <c r="AM386" s="7">
        <v>2</v>
      </c>
      <c r="AN386" s="7">
        <v>2</v>
      </c>
      <c r="AO386" s="7">
        <v>2</v>
      </c>
      <c r="AP386" s="7">
        <v>0</v>
      </c>
      <c r="AQ386" s="7">
        <v>91</v>
      </c>
      <c r="AR386" s="7">
        <v>28</v>
      </c>
      <c r="AS386" s="7">
        <v>24</v>
      </c>
      <c r="AT386" s="7">
        <v>11</v>
      </c>
      <c r="AU386" s="7">
        <v>18</v>
      </c>
      <c r="AV386" s="7">
        <v>10</v>
      </c>
      <c r="AW386" s="7">
        <v>5</v>
      </c>
      <c r="AX386" s="7">
        <v>1</v>
      </c>
      <c r="AY386" s="7">
        <v>1</v>
      </c>
      <c r="AZ386" s="7">
        <v>1</v>
      </c>
      <c r="BA386" s="7">
        <v>1</v>
      </c>
      <c r="BB386" s="7">
        <v>1</v>
      </c>
      <c r="BC386" s="510">
        <v>97</v>
      </c>
      <c r="BD386" s="510">
        <v>27</v>
      </c>
      <c r="BE386" s="510">
        <v>21</v>
      </c>
      <c r="BF386" s="510">
        <v>23</v>
      </c>
      <c r="BG386" s="510">
        <v>10</v>
      </c>
      <c r="BH386" s="510">
        <v>16</v>
      </c>
      <c r="BI386" s="510">
        <v>0</v>
      </c>
      <c r="BJ386" s="510">
        <v>5</v>
      </c>
      <c r="BK386" s="510">
        <v>1</v>
      </c>
      <c r="BL386" s="510">
        <v>1</v>
      </c>
      <c r="BM386" s="510">
        <v>1</v>
      </c>
      <c r="BN386" s="510">
        <v>1</v>
      </c>
      <c r="BO386" s="510">
        <v>1</v>
      </c>
      <c r="BP386" s="510">
        <v>0</v>
      </c>
    </row>
    <row r="387" spans="1:68">
      <c r="A387" s="247">
        <v>5134</v>
      </c>
      <c r="B387" s="248" t="s">
        <v>2881</v>
      </c>
      <c r="C387" s="247" t="str">
        <f t="shared" si="7"/>
        <v/>
      </c>
      <c r="D387" s="248" t="s">
        <v>291</v>
      </c>
      <c r="E387" s="501">
        <v>1</v>
      </c>
      <c r="F387" s="248" t="s">
        <v>52</v>
      </c>
      <c r="G387" s="248" t="s">
        <v>292</v>
      </c>
      <c r="H387" s="248" t="s">
        <v>292</v>
      </c>
      <c r="I387" s="248" t="s">
        <v>593</v>
      </c>
      <c r="J387" s="248" t="s">
        <v>3555</v>
      </c>
      <c r="K387" s="248" t="s">
        <v>1667</v>
      </c>
      <c r="L387" s="248">
        <v>27302533</v>
      </c>
      <c r="M387" s="248">
        <v>27300578</v>
      </c>
      <c r="N387" s="248" t="s">
        <v>3460</v>
      </c>
      <c r="O387" s="248" t="s">
        <v>2263</v>
      </c>
      <c r="P387" s="248">
        <v>105</v>
      </c>
      <c r="Q387" s="248">
        <v>24</v>
      </c>
      <c r="R387" s="248">
        <v>25</v>
      </c>
      <c r="S387" s="248">
        <v>21</v>
      </c>
      <c r="T387" s="248">
        <v>18</v>
      </c>
      <c r="U387" s="248">
        <v>17</v>
      </c>
      <c r="V387" s="248">
        <v>0</v>
      </c>
      <c r="W387" s="248">
        <v>5</v>
      </c>
      <c r="X387" s="248">
        <v>1</v>
      </c>
      <c r="Y387" s="248">
        <v>1</v>
      </c>
      <c r="Z387" s="248">
        <v>1</v>
      </c>
      <c r="AA387" s="248">
        <v>1</v>
      </c>
      <c r="AB387" s="248">
        <v>1</v>
      </c>
      <c r="AC387" s="248">
        <v>105</v>
      </c>
      <c r="AD387" s="7">
        <v>24</v>
      </c>
      <c r="AE387" s="7">
        <v>24</v>
      </c>
      <c r="AF387" s="7">
        <v>23</v>
      </c>
      <c r="AG387" s="7">
        <v>17</v>
      </c>
      <c r="AH387" s="7">
        <v>17</v>
      </c>
      <c r="AI387" s="7">
        <v>0</v>
      </c>
      <c r="AJ387" s="7">
        <v>5</v>
      </c>
      <c r="AK387" s="7">
        <v>1</v>
      </c>
      <c r="AL387" s="7">
        <v>1</v>
      </c>
      <c r="AM387" s="7">
        <v>1</v>
      </c>
      <c r="AN387" s="7">
        <v>1</v>
      </c>
      <c r="AO387" s="7">
        <v>1</v>
      </c>
      <c r="AP387" s="7">
        <v>0</v>
      </c>
      <c r="AQ387" s="7">
        <v>120</v>
      </c>
      <c r="AR387" s="7">
        <v>30</v>
      </c>
      <c r="AS387" s="7">
        <v>22</v>
      </c>
      <c r="AT387" s="7">
        <v>24</v>
      </c>
      <c r="AU387" s="7">
        <v>27</v>
      </c>
      <c r="AV387" s="7">
        <v>17</v>
      </c>
      <c r="AW387" s="7">
        <v>5</v>
      </c>
      <c r="AX387" s="7">
        <v>1</v>
      </c>
      <c r="AY387" s="7">
        <v>1</v>
      </c>
      <c r="AZ387" s="7">
        <v>1</v>
      </c>
      <c r="BA387" s="7">
        <v>1</v>
      </c>
      <c r="BB387" s="7">
        <v>1</v>
      </c>
      <c r="BC387" s="510">
        <v>104</v>
      </c>
      <c r="BD387" s="510">
        <v>22</v>
      </c>
      <c r="BE387" s="510">
        <v>28</v>
      </c>
      <c r="BF387" s="510">
        <v>19</v>
      </c>
      <c r="BG387" s="510">
        <v>16</v>
      </c>
      <c r="BH387" s="510">
        <v>19</v>
      </c>
      <c r="BI387" s="510">
        <v>0</v>
      </c>
      <c r="BJ387" s="510">
        <v>5</v>
      </c>
      <c r="BK387" s="510">
        <v>1</v>
      </c>
      <c r="BL387" s="510">
        <v>1</v>
      </c>
      <c r="BM387" s="510">
        <v>1</v>
      </c>
      <c r="BN387" s="510">
        <v>1</v>
      </c>
      <c r="BO387" s="510">
        <v>1</v>
      </c>
      <c r="BP387" s="510">
        <v>0</v>
      </c>
    </row>
    <row r="388" spans="1:68">
      <c r="A388" s="247">
        <v>5136</v>
      </c>
      <c r="B388" s="248" t="s">
        <v>2882</v>
      </c>
      <c r="C388" s="247" t="str">
        <f t="shared" si="7"/>
        <v/>
      </c>
      <c r="D388" s="248" t="s">
        <v>291</v>
      </c>
      <c r="E388" s="501">
        <v>10</v>
      </c>
      <c r="F388" s="248" t="s">
        <v>52</v>
      </c>
      <c r="G388" s="248" t="s">
        <v>292</v>
      </c>
      <c r="H388" s="248" t="s">
        <v>292</v>
      </c>
      <c r="I388" s="248" t="s">
        <v>3562</v>
      </c>
      <c r="J388" s="248" t="s">
        <v>3555</v>
      </c>
      <c r="K388" s="248" t="s">
        <v>1667</v>
      </c>
      <c r="L388" s="248">
        <v>22005082</v>
      </c>
      <c r="M388" s="248">
        <v>87057408</v>
      </c>
      <c r="N388" s="248" t="s">
        <v>1744</v>
      </c>
      <c r="O388" s="248" t="s">
        <v>2264</v>
      </c>
      <c r="P388" s="248">
        <v>126</v>
      </c>
      <c r="Q388" s="248">
        <v>27</v>
      </c>
      <c r="R388" s="248">
        <v>24</v>
      </c>
      <c r="S388" s="248">
        <v>29</v>
      </c>
      <c r="T388" s="248">
        <v>33</v>
      </c>
      <c r="U388" s="248">
        <v>13</v>
      </c>
      <c r="V388" s="248">
        <v>0</v>
      </c>
      <c r="W388" s="248">
        <v>7</v>
      </c>
      <c r="X388" s="248">
        <v>1</v>
      </c>
      <c r="Y388" s="248">
        <v>1</v>
      </c>
      <c r="Z388" s="248">
        <v>2</v>
      </c>
      <c r="AA388" s="248">
        <v>2</v>
      </c>
      <c r="AB388" s="248">
        <v>1</v>
      </c>
      <c r="AC388" s="248">
        <v>134</v>
      </c>
      <c r="AD388" s="7">
        <v>35</v>
      </c>
      <c r="AE388" s="7">
        <v>27</v>
      </c>
      <c r="AF388" s="7">
        <v>21</v>
      </c>
      <c r="AG388" s="7">
        <v>25</v>
      </c>
      <c r="AH388" s="7">
        <v>26</v>
      </c>
      <c r="AI388" s="7">
        <v>0</v>
      </c>
      <c r="AJ388" s="7">
        <v>7</v>
      </c>
      <c r="AK388" s="7">
        <v>2</v>
      </c>
      <c r="AL388" s="7">
        <v>2</v>
      </c>
      <c r="AM388" s="7">
        <v>1</v>
      </c>
      <c r="AN388" s="7">
        <v>1</v>
      </c>
      <c r="AO388" s="7">
        <v>1</v>
      </c>
      <c r="AP388" s="7">
        <v>0</v>
      </c>
      <c r="AQ388" s="7">
        <v>133</v>
      </c>
      <c r="AR388" s="7">
        <v>36</v>
      </c>
      <c r="AS388" s="7">
        <v>36</v>
      </c>
      <c r="AT388" s="7">
        <v>23</v>
      </c>
      <c r="AU388" s="7">
        <v>17</v>
      </c>
      <c r="AV388" s="7">
        <v>21</v>
      </c>
      <c r="AW388" s="7">
        <v>7</v>
      </c>
      <c r="AX388" s="7">
        <v>2</v>
      </c>
      <c r="AY388" s="7">
        <v>2</v>
      </c>
      <c r="AZ388" s="7">
        <v>1</v>
      </c>
      <c r="BA388" s="7">
        <v>1</v>
      </c>
      <c r="BB388" s="7">
        <v>1</v>
      </c>
      <c r="BC388" s="510">
        <v>147</v>
      </c>
      <c r="BD388" s="510">
        <v>42</v>
      </c>
      <c r="BE388" s="510">
        <v>32</v>
      </c>
      <c r="BF388" s="510">
        <v>37</v>
      </c>
      <c r="BG388" s="510">
        <v>21</v>
      </c>
      <c r="BH388" s="510">
        <v>15</v>
      </c>
      <c r="BI388" s="510">
        <v>0</v>
      </c>
      <c r="BJ388" s="510">
        <v>7</v>
      </c>
      <c r="BK388" s="510">
        <v>2</v>
      </c>
      <c r="BL388" s="510">
        <v>1</v>
      </c>
      <c r="BM388" s="510">
        <v>2</v>
      </c>
      <c r="BN388" s="510">
        <v>1</v>
      </c>
      <c r="BO388" s="510">
        <v>1</v>
      </c>
      <c r="BP388" s="510">
        <v>0</v>
      </c>
    </row>
    <row r="389" spans="1:68">
      <c r="A389" s="247">
        <v>5137</v>
      </c>
      <c r="B389" s="248" t="s">
        <v>650</v>
      </c>
      <c r="C389" s="247" t="str">
        <f t="shared" si="7"/>
        <v/>
      </c>
      <c r="D389" s="248" t="s">
        <v>217</v>
      </c>
      <c r="E389" s="501">
        <v>4</v>
      </c>
      <c r="F389" s="248" t="s">
        <v>217</v>
      </c>
      <c r="G389" s="248" t="s">
        <v>217</v>
      </c>
      <c r="H389" s="248" t="s">
        <v>651</v>
      </c>
      <c r="I389" s="248" t="s">
        <v>652</v>
      </c>
      <c r="J389" s="248" t="s">
        <v>3555</v>
      </c>
      <c r="K389" s="248" t="s">
        <v>1667</v>
      </c>
      <c r="L389" s="248">
        <v>24386427</v>
      </c>
      <c r="M389" s="248">
        <v>24386427</v>
      </c>
      <c r="N389" s="248" t="s">
        <v>3229</v>
      </c>
      <c r="O389" s="248" t="s">
        <v>2265</v>
      </c>
      <c r="P389" s="248">
        <v>702</v>
      </c>
      <c r="Q389" s="248">
        <v>204</v>
      </c>
      <c r="R389" s="248">
        <v>162</v>
      </c>
      <c r="S389" s="248">
        <v>141</v>
      </c>
      <c r="T389" s="248">
        <v>136</v>
      </c>
      <c r="U389" s="248">
        <v>59</v>
      </c>
      <c r="V389" s="248">
        <v>0</v>
      </c>
      <c r="W389" s="248">
        <v>17</v>
      </c>
      <c r="X389" s="248">
        <v>2</v>
      </c>
      <c r="Y389" s="248">
        <v>5</v>
      </c>
      <c r="Z389" s="248">
        <v>4</v>
      </c>
      <c r="AA389" s="248">
        <v>4</v>
      </c>
      <c r="AB389" s="248">
        <v>2</v>
      </c>
      <c r="AC389" s="248">
        <v>826</v>
      </c>
      <c r="AD389" s="7">
        <v>204</v>
      </c>
      <c r="AE389" s="7">
        <v>204</v>
      </c>
      <c r="AF389" s="7">
        <v>155</v>
      </c>
      <c r="AG389" s="7">
        <v>126</v>
      </c>
      <c r="AH389" s="7">
        <v>137</v>
      </c>
      <c r="AI389" s="7">
        <v>0</v>
      </c>
      <c r="AJ389" s="7">
        <v>25</v>
      </c>
      <c r="AK389" s="7">
        <v>6</v>
      </c>
      <c r="AL389" s="7">
        <v>6</v>
      </c>
      <c r="AM389" s="7">
        <v>5</v>
      </c>
      <c r="AN389" s="7">
        <v>4</v>
      </c>
      <c r="AO389" s="7">
        <v>4</v>
      </c>
      <c r="AP389" s="7">
        <v>0</v>
      </c>
      <c r="AQ389" s="7">
        <v>794</v>
      </c>
      <c r="AR389" s="7">
        <v>194</v>
      </c>
      <c r="AS389" s="7">
        <v>189</v>
      </c>
      <c r="AT389" s="7">
        <v>171</v>
      </c>
      <c r="AU389" s="7">
        <v>128</v>
      </c>
      <c r="AV389" s="7">
        <v>112</v>
      </c>
      <c r="AW389" s="7">
        <v>25</v>
      </c>
      <c r="AX389" s="7">
        <v>6</v>
      </c>
      <c r="AY389" s="7">
        <v>6</v>
      </c>
      <c r="AZ389" s="7">
        <v>5</v>
      </c>
      <c r="BA389" s="7">
        <v>4</v>
      </c>
      <c r="BB389" s="7">
        <v>4</v>
      </c>
      <c r="BC389" s="510">
        <v>766</v>
      </c>
      <c r="BD389" s="510">
        <v>213</v>
      </c>
      <c r="BE389" s="510">
        <v>166</v>
      </c>
      <c r="BF389" s="510">
        <v>141</v>
      </c>
      <c r="BG389" s="510">
        <v>170</v>
      </c>
      <c r="BH389" s="510">
        <v>76</v>
      </c>
      <c r="BI389" s="510">
        <v>0</v>
      </c>
      <c r="BJ389" s="510">
        <v>25</v>
      </c>
      <c r="BK389" s="510">
        <v>7</v>
      </c>
      <c r="BL389" s="510">
        <v>5</v>
      </c>
      <c r="BM389" s="510">
        <v>5</v>
      </c>
      <c r="BN389" s="510">
        <v>5</v>
      </c>
      <c r="BO389" s="510">
        <v>3</v>
      </c>
      <c r="BP389" s="510">
        <v>0</v>
      </c>
    </row>
    <row r="390" spans="1:68">
      <c r="A390" s="247">
        <v>5139</v>
      </c>
      <c r="B390" s="248" t="s">
        <v>634</v>
      </c>
      <c r="C390" s="247" t="str">
        <f t="shared" ref="C390:C422" si="8">+IF(MID(B390,1,4)="T.V.","Telesecundaria",IF(MID(B390,1,4)="IEGB","IEGB",IF(MID(B390,1,11)="Liceo Rural","Liceo Rural",IF(MID(B390,1,6)="C.T.P.","C.T.P.",IF(MID(B390,1,4)="Noct","Nocturno",IF(MID(B390,1,4)="Unid","Unidad Pedagógica",""))))))</f>
        <v/>
      </c>
      <c r="D390" s="248" t="s">
        <v>217</v>
      </c>
      <c r="E390" s="501">
        <v>3</v>
      </c>
      <c r="F390" s="248" t="s">
        <v>217</v>
      </c>
      <c r="G390" s="248" t="s">
        <v>217</v>
      </c>
      <c r="H390" s="248" t="s">
        <v>188</v>
      </c>
      <c r="I390" s="248" t="s">
        <v>635</v>
      </c>
      <c r="J390" s="248" t="s">
        <v>3555</v>
      </c>
      <c r="K390" s="248" t="s">
        <v>1667</v>
      </c>
      <c r="L390" s="248">
        <v>24821375</v>
      </c>
      <c r="M390" s="248">
        <v>24821375</v>
      </c>
      <c r="N390" s="248" t="s">
        <v>1042</v>
      </c>
      <c r="O390" s="248" t="s">
        <v>2266</v>
      </c>
      <c r="P390" s="248">
        <v>280</v>
      </c>
      <c r="Q390" s="248">
        <v>65</v>
      </c>
      <c r="R390" s="248">
        <v>50</v>
      </c>
      <c r="S390" s="248">
        <v>72</v>
      </c>
      <c r="T390" s="248">
        <v>43</v>
      </c>
      <c r="U390" s="248">
        <v>50</v>
      </c>
      <c r="V390" s="248">
        <v>0</v>
      </c>
      <c r="W390" s="248">
        <v>12</v>
      </c>
      <c r="X390" s="248">
        <v>3</v>
      </c>
      <c r="Y390" s="248">
        <v>2</v>
      </c>
      <c r="Z390" s="248">
        <v>3</v>
      </c>
      <c r="AA390" s="248">
        <v>2</v>
      </c>
      <c r="AB390" s="248">
        <v>2</v>
      </c>
      <c r="AC390" s="248">
        <v>280</v>
      </c>
      <c r="AD390" s="7">
        <v>72</v>
      </c>
      <c r="AE390" s="7">
        <v>68</v>
      </c>
      <c r="AF390" s="7">
        <v>44</v>
      </c>
      <c r="AG390" s="7">
        <v>65</v>
      </c>
      <c r="AH390" s="7">
        <v>31</v>
      </c>
      <c r="AI390" s="7">
        <v>0</v>
      </c>
      <c r="AJ390" s="7">
        <v>12</v>
      </c>
      <c r="AK390" s="7">
        <v>3</v>
      </c>
      <c r="AL390" s="7">
        <v>3</v>
      </c>
      <c r="AM390" s="7">
        <v>2</v>
      </c>
      <c r="AN390" s="7">
        <v>3</v>
      </c>
      <c r="AO390" s="7">
        <v>1</v>
      </c>
      <c r="AP390" s="7">
        <v>0</v>
      </c>
      <c r="AQ390" s="7">
        <v>281</v>
      </c>
      <c r="AR390" s="7">
        <v>63</v>
      </c>
      <c r="AS390" s="7">
        <v>72</v>
      </c>
      <c r="AT390" s="7">
        <v>59</v>
      </c>
      <c r="AU390" s="7">
        <v>41</v>
      </c>
      <c r="AV390" s="7">
        <v>46</v>
      </c>
      <c r="AW390" s="7">
        <v>12</v>
      </c>
      <c r="AX390" s="7">
        <v>3</v>
      </c>
      <c r="AY390" s="7">
        <v>3</v>
      </c>
      <c r="AZ390" s="7">
        <v>2</v>
      </c>
      <c r="BA390" s="7">
        <v>2</v>
      </c>
      <c r="BB390" s="7">
        <v>2</v>
      </c>
      <c r="BC390" s="510">
        <v>301</v>
      </c>
      <c r="BD390" s="510">
        <v>96</v>
      </c>
      <c r="BE390" s="510">
        <v>60</v>
      </c>
      <c r="BF390" s="510">
        <v>66</v>
      </c>
      <c r="BG390" s="510">
        <v>45</v>
      </c>
      <c r="BH390" s="510">
        <v>34</v>
      </c>
      <c r="BI390" s="510">
        <v>0</v>
      </c>
      <c r="BJ390" s="510">
        <v>12</v>
      </c>
      <c r="BK390" s="510">
        <v>4</v>
      </c>
      <c r="BL390" s="510">
        <v>2</v>
      </c>
      <c r="BM390" s="510">
        <v>3</v>
      </c>
      <c r="BN390" s="510">
        <v>2</v>
      </c>
      <c r="BO390" s="510">
        <v>1</v>
      </c>
      <c r="BP390" s="510">
        <v>0</v>
      </c>
    </row>
    <row r="391" spans="1:68">
      <c r="A391" s="247">
        <v>5142</v>
      </c>
      <c r="B391" s="248" t="s">
        <v>580</v>
      </c>
      <c r="C391" s="247" t="str">
        <f t="shared" si="8"/>
        <v>Liceo Rural</v>
      </c>
      <c r="D391" s="412" t="s">
        <v>253</v>
      </c>
      <c r="E391" s="453">
        <v>10</v>
      </c>
      <c r="F391" s="412" t="s">
        <v>217</v>
      </c>
      <c r="G391" s="412" t="s">
        <v>281</v>
      </c>
      <c r="H391" s="412" t="s">
        <v>581</v>
      </c>
      <c r="I391" s="412" t="s">
        <v>581</v>
      </c>
      <c r="J391" s="248" t="s">
        <v>3555</v>
      </c>
      <c r="K391" s="248" t="s">
        <v>1667</v>
      </c>
      <c r="L391" s="412">
        <v>41051063</v>
      </c>
      <c r="M391" s="412"/>
      <c r="N391" s="412" t="s">
        <v>1745</v>
      </c>
      <c r="O391" s="248" t="s">
        <v>2267</v>
      </c>
      <c r="P391" s="412">
        <v>145</v>
      </c>
      <c r="Q391" s="412">
        <v>39</v>
      </c>
      <c r="R391" s="412">
        <v>35</v>
      </c>
      <c r="S391" s="412">
        <v>19</v>
      </c>
      <c r="T391" s="412">
        <v>32</v>
      </c>
      <c r="U391" s="412">
        <v>20</v>
      </c>
      <c r="V391" s="412">
        <v>0</v>
      </c>
      <c r="W391" s="412">
        <v>5</v>
      </c>
      <c r="X391" s="248">
        <v>1</v>
      </c>
      <c r="Y391" s="412">
        <v>1</v>
      </c>
      <c r="Z391" s="412">
        <v>1</v>
      </c>
      <c r="AA391" s="412">
        <v>1</v>
      </c>
      <c r="AB391" s="412">
        <v>1</v>
      </c>
      <c r="AC391" s="412">
        <v>149</v>
      </c>
      <c r="AD391" s="7">
        <v>29</v>
      </c>
      <c r="AE391" s="7">
        <v>36</v>
      </c>
      <c r="AF391" s="7">
        <v>33</v>
      </c>
      <c r="AG391" s="7">
        <v>21</v>
      </c>
      <c r="AH391" s="7">
        <v>30</v>
      </c>
      <c r="AI391" s="7">
        <v>0</v>
      </c>
      <c r="AJ391" s="7">
        <v>5</v>
      </c>
      <c r="AK391" s="7">
        <v>1</v>
      </c>
      <c r="AL391" s="7">
        <v>1</v>
      </c>
      <c r="AM391" s="7">
        <v>1</v>
      </c>
      <c r="AN391" s="7">
        <v>1</v>
      </c>
      <c r="AO391" s="7">
        <v>1</v>
      </c>
      <c r="AP391" s="7">
        <v>0</v>
      </c>
      <c r="AQ391" s="7">
        <v>137</v>
      </c>
      <c r="AR391" s="7">
        <v>23</v>
      </c>
      <c r="AS391" s="7">
        <v>34</v>
      </c>
      <c r="AT391" s="7">
        <v>31</v>
      </c>
      <c r="AU391" s="7">
        <v>30</v>
      </c>
      <c r="AV391" s="7">
        <v>19</v>
      </c>
      <c r="AW391" s="7">
        <v>5</v>
      </c>
      <c r="AX391" s="7">
        <v>1</v>
      </c>
      <c r="AY391" s="7">
        <v>1</v>
      </c>
      <c r="AZ391" s="7">
        <v>1</v>
      </c>
      <c r="BA391" s="7">
        <v>1</v>
      </c>
      <c r="BB391" s="7">
        <v>1</v>
      </c>
      <c r="BC391" s="510">
        <v>131</v>
      </c>
      <c r="BD391" s="510">
        <v>29</v>
      </c>
      <c r="BE391" s="510">
        <v>26</v>
      </c>
      <c r="BF391" s="510">
        <v>26</v>
      </c>
      <c r="BG391" s="510">
        <v>37</v>
      </c>
      <c r="BH391" s="510">
        <v>13</v>
      </c>
      <c r="BI391" s="510">
        <v>0</v>
      </c>
      <c r="BJ391" s="510">
        <v>5</v>
      </c>
      <c r="BK391" s="510">
        <v>1</v>
      </c>
      <c r="BL391" s="510">
        <v>1</v>
      </c>
      <c r="BM391" s="510">
        <v>1</v>
      </c>
      <c r="BN391" s="510">
        <v>1</v>
      </c>
      <c r="BO391" s="510">
        <v>1</v>
      </c>
      <c r="BP391" s="510">
        <v>0</v>
      </c>
    </row>
    <row r="392" spans="1:68">
      <c r="A392" s="247">
        <v>5144</v>
      </c>
      <c r="B392" s="248" t="s">
        <v>2883</v>
      </c>
      <c r="C392" s="247" t="str">
        <f t="shared" si="8"/>
        <v>Liceo Rural</v>
      </c>
      <c r="D392" s="412" t="s">
        <v>331</v>
      </c>
      <c r="E392" s="453">
        <v>1</v>
      </c>
      <c r="F392" s="412" t="s">
        <v>177</v>
      </c>
      <c r="G392" s="412" t="s">
        <v>331</v>
      </c>
      <c r="H392" s="412" t="s">
        <v>470</v>
      </c>
      <c r="I392" s="412" t="s">
        <v>582</v>
      </c>
      <c r="J392" s="248" t="s">
        <v>3555</v>
      </c>
      <c r="K392" s="248" t="s">
        <v>1667</v>
      </c>
      <c r="L392" s="412">
        <v>24760693</v>
      </c>
      <c r="M392" s="412">
        <v>24760693</v>
      </c>
      <c r="N392" s="412" t="s">
        <v>1746</v>
      </c>
      <c r="O392" s="248" t="s">
        <v>3396</v>
      </c>
      <c r="P392" s="412">
        <v>43</v>
      </c>
      <c r="Q392" s="412">
        <v>8</v>
      </c>
      <c r="R392" s="412">
        <v>8</v>
      </c>
      <c r="S392" s="412">
        <v>14</v>
      </c>
      <c r="T392" s="412">
        <v>9</v>
      </c>
      <c r="U392" s="412">
        <v>4</v>
      </c>
      <c r="V392" s="412">
        <v>0</v>
      </c>
      <c r="W392" s="412">
        <v>5</v>
      </c>
      <c r="X392" s="248">
        <v>1</v>
      </c>
      <c r="Y392" s="412">
        <v>1</v>
      </c>
      <c r="Z392" s="412">
        <v>1</v>
      </c>
      <c r="AA392" s="412">
        <v>1</v>
      </c>
      <c r="AB392" s="412">
        <v>1</v>
      </c>
      <c r="AC392" s="412">
        <v>62</v>
      </c>
      <c r="AD392" s="7">
        <v>23</v>
      </c>
      <c r="AE392" s="7">
        <v>8</v>
      </c>
      <c r="AF392" s="7">
        <v>9</v>
      </c>
      <c r="AG392" s="7">
        <v>12</v>
      </c>
      <c r="AH392" s="7">
        <v>10</v>
      </c>
      <c r="AI392" s="7">
        <v>0</v>
      </c>
      <c r="AJ392" s="7">
        <v>5</v>
      </c>
      <c r="AK392" s="7">
        <v>1</v>
      </c>
      <c r="AL392" s="7">
        <v>1</v>
      </c>
      <c r="AM392" s="7">
        <v>1</v>
      </c>
      <c r="AN392" s="7">
        <v>1</v>
      </c>
      <c r="AO392" s="7">
        <v>1</v>
      </c>
      <c r="AP392" s="7">
        <v>0</v>
      </c>
      <c r="AQ392" s="7">
        <v>68</v>
      </c>
      <c r="AR392" s="7">
        <v>23</v>
      </c>
      <c r="AS392" s="7">
        <v>19</v>
      </c>
      <c r="AT392" s="7">
        <v>7</v>
      </c>
      <c r="AU392" s="7">
        <v>7</v>
      </c>
      <c r="AV392" s="7">
        <v>12</v>
      </c>
      <c r="AW392" s="7">
        <v>5</v>
      </c>
      <c r="AX392" s="7">
        <v>1</v>
      </c>
      <c r="AY392" s="7">
        <v>1</v>
      </c>
      <c r="AZ392" s="7">
        <v>1</v>
      </c>
      <c r="BA392" s="7">
        <v>1</v>
      </c>
      <c r="BB392" s="7">
        <v>1</v>
      </c>
      <c r="BC392" s="510">
        <v>70</v>
      </c>
      <c r="BD392" s="510">
        <v>23</v>
      </c>
      <c r="BE392" s="510">
        <v>17</v>
      </c>
      <c r="BF392" s="510">
        <v>15</v>
      </c>
      <c r="BG392" s="510">
        <v>7</v>
      </c>
      <c r="BH392" s="510">
        <v>8</v>
      </c>
      <c r="BI392" s="510">
        <v>0</v>
      </c>
      <c r="BJ392" s="510">
        <v>5</v>
      </c>
      <c r="BK392" s="510">
        <v>1</v>
      </c>
      <c r="BL392" s="510">
        <v>1</v>
      </c>
      <c r="BM392" s="510">
        <v>1</v>
      </c>
      <c r="BN392" s="510">
        <v>1</v>
      </c>
      <c r="BO392" s="510">
        <v>1</v>
      </c>
      <c r="BP392" s="510">
        <v>0</v>
      </c>
    </row>
    <row r="393" spans="1:68">
      <c r="A393" s="247">
        <v>5145</v>
      </c>
      <c r="B393" s="248" t="s">
        <v>2884</v>
      </c>
      <c r="C393" s="247" t="str">
        <f t="shared" si="8"/>
        <v>Liceo Rural</v>
      </c>
      <c r="D393" s="412" t="s">
        <v>253</v>
      </c>
      <c r="E393" s="453">
        <v>12</v>
      </c>
      <c r="F393" s="412" t="s">
        <v>217</v>
      </c>
      <c r="G393" s="412" t="s">
        <v>253</v>
      </c>
      <c r="H393" s="412" t="s">
        <v>596</v>
      </c>
      <c r="I393" s="412" t="s">
        <v>329</v>
      </c>
      <c r="J393" s="248" t="s">
        <v>3555</v>
      </c>
      <c r="K393" s="248" t="s">
        <v>1667</v>
      </c>
      <c r="L393" s="412">
        <v>24695598</v>
      </c>
      <c r="M393" s="412">
        <v>24695598</v>
      </c>
      <c r="N393" s="412" t="s">
        <v>2268</v>
      </c>
      <c r="O393" s="248" t="s">
        <v>2269</v>
      </c>
      <c r="P393" s="412">
        <v>96</v>
      </c>
      <c r="Q393" s="412">
        <v>18</v>
      </c>
      <c r="R393" s="412">
        <v>17</v>
      </c>
      <c r="S393" s="412">
        <v>20</v>
      </c>
      <c r="T393" s="412">
        <v>17</v>
      </c>
      <c r="U393" s="412">
        <v>24</v>
      </c>
      <c r="V393" s="412">
        <v>0</v>
      </c>
      <c r="W393" s="412">
        <v>5</v>
      </c>
      <c r="X393" s="248">
        <v>1</v>
      </c>
      <c r="Y393" s="412">
        <v>1</v>
      </c>
      <c r="Z393" s="412">
        <v>1</v>
      </c>
      <c r="AA393" s="412">
        <v>1</v>
      </c>
      <c r="AB393" s="412">
        <v>1</v>
      </c>
      <c r="AC393" s="412">
        <v>98</v>
      </c>
      <c r="AD393" s="7">
        <v>23</v>
      </c>
      <c r="AE393" s="7">
        <v>21</v>
      </c>
      <c r="AF393" s="7">
        <v>16</v>
      </c>
      <c r="AG393" s="7">
        <v>21</v>
      </c>
      <c r="AH393" s="7">
        <v>17</v>
      </c>
      <c r="AI393" s="7">
        <v>0</v>
      </c>
      <c r="AJ393" s="7">
        <v>5</v>
      </c>
      <c r="AK393" s="7">
        <v>1</v>
      </c>
      <c r="AL393" s="7">
        <v>1</v>
      </c>
      <c r="AM393" s="7">
        <v>1</v>
      </c>
      <c r="AN393" s="7">
        <v>1</v>
      </c>
      <c r="AO393" s="7">
        <v>1</v>
      </c>
      <c r="AP393" s="7">
        <v>0</v>
      </c>
      <c r="AQ393" s="7">
        <v>95</v>
      </c>
      <c r="AR393" s="7">
        <v>22</v>
      </c>
      <c r="AS393" s="7">
        <v>22</v>
      </c>
      <c r="AT393" s="7">
        <v>21</v>
      </c>
      <c r="AU393" s="7">
        <v>13</v>
      </c>
      <c r="AV393" s="7">
        <v>17</v>
      </c>
      <c r="AW393" s="7">
        <v>5</v>
      </c>
      <c r="AX393" s="7">
        <v>1</v>
      </c>
      <c r="AY393" s="7">
        <v>1</v>
      </c>
      <c r="AZ393" s="7">
        <v>1</v>
      </c>
      <c r="BA393" s="7">
        <v>1</v>
      </c>
      <c r="BB393" s="7">
        <v>1</v>
      </c>
      <c r="BC393" s="510">
        <v>100</v>
      </c>
      <c r="BD393" s="510">
        <v>24</v>
      </c>
      <c r="BE393" s="510">
        <v>23</v>
      </c>
      <c r="BF393" s="510">
        <v>21</v>
      </c>
      <c r="BG393" s="510">
        <v>19</v>
      </c>
      <c r="BH393" s="510">
        <v>13</v>
      </c>
      <c r="BI393" s="510">
        <v>0</v>
      </c>
      <c r="BJ393" s="510">
        <v>5</v>
      </c>
      <c r="BK393" s="510">
        <v>1</v>
      </c>
      <c r="BL393" s="510">
        <v>1</v>
      </c>
      <c r="BM393" s="510">
        <v>1</v>
      </c>
      <c r="BN393" s="510">
        <v>1</v>
      </c>
      <c r="BO393" s="510">
        <v>1</v>
      </c>
      <c r="BP393" s="510">
        <v>0</v>
      </c>
    </row>
    <row r="394" spans="1:68">
      <c r="A394" s="247">
        <v>5146</v>
      </c>
      <c r="B394" s="248" t="s">
        <v>2885</v>
      </c>
      <c r="C394" s="247" t="str">
        <f t="shared" si="8"/>
        <v>Liceo Rural</v>
      </c>
      <c r="D394" s="412" t="s">
        <v>253</v>
      </c>
      <c r="E394" s="453">
        <v>13</v>
      </c>
      <c r="F394" s="412" t="s">
        <v>217</v>
      </c>
      <c r="G394" s="412" t="s">
        <v>253</v>
      </c>
      <c r="H394" s="412" t="s">
        <v>270</v>
      </c>
      <c r="I394" s="412" t="s">
        <v>583</v>
      </c>
      <c r="J394" s="248" t="s">
        <v>3555</v>
      </c>
      <c r="K394" s="248" t="s">
        <v>1667</v>
      </c>
      <c r="L394" s="412">
        <v>73006494</v>
      </c>
      <c r="M394" s="412"/>
      <c r="N394" s="412" t="s">
        <v>3654</v>
      </c>
      <c r="O394" s="248" t="s">
        <v>2270</v>
      </c>
      <c r="P394" s="412">
        <v>48</v>
      </c>
      <c r="Q394" s="412">
        <v>11</v>
      </c>
      <c r="R394" s="412">
        <v>7</v>
      </c>
      <c r="S394" s="412">
        <v>11</v>
      </c>
      <c r="T394" s="412">
        <v>8</v>
      </c>
      <c r="U394" s="412">
        <v>11</v>
      </c>
      <c r="V394" s="412">
        <v>0</v>
      </c>
      <c r="W394" s="412">
        <v>5</v>
      </c>
      <c r="X394" s="248">
        <v>1</v>
      </c>
      <c r="Y394" s="412">
        <v>1</v>
      </c>
      <c r="Z394" s="412">
        <v>1</v>
      </c>
      <c r="AA394" s="412">
        <v>1</v>
      </c>
      <c r="AB394" s="412">
        <v>1</v>
      </c>
      <c r="AC394" s="412">
        <v>59</v>
      </c>
      <c r="AD394" s="7">
        <v>21</v>
      </c>
      <c r="AE394" s="7">
        <v>11</v>
      </c>
      <c r="AF394" s="7">
        <v>8</v>
      </c>
      <c r="AG394" s="7">
        <v>11</v>
      </c>
      <c r="AH394" s="7">
        <v>8</v>
      </c>
      <c r="AI394" s="7">
        <v>0</v>
      </c>
      <c r="AJ394" s="7">
        <v>5</v>
      </c>
      <c r="AK394" s="7">
        <v>1</v>
      </c>
      <c r="AL394" s="7">
        <v>1</v>
      </c>
      <c r="AM394" s="7">
        <v>1</v>
      </c>
      <c r="AN394" s="7">
        <v>1</v>
      </c>
      <c r="AO394" s="7">
        <v>1</v>
      </c>
      <c r="AP394" s="7">
        <v>0</v>
      </c>
      <c r="AQ394" s="7">
        <v>71</v>
      </c>
      <c r="AR394" s="7">
        <v>17</v>
      </c>
      <c r="AS394" s="7">
        <v>13</v>
      </c>
      <c r="AT394" s="7">
        <v>14</v>
      </c>
      <c r="AU394" s="7">
        <v>9</v>
      </c>
      <c r="AV394" s="7">
        <v>18</v>
      </c>
      <c r="AW394" s="7">
        <v>5</v>
      </c>
      <c r="AX394" s="7">
        <v>1</v>
      </c>
      <c r="AY394" s="7">
        <v>1</v>
      </c>
      <c r="AZ394" s="7">
        <v>1</v>
      </c>
      <c r="BA394" s="7">
        <v>1</v>
      </c>
      <c r="BB394" s="7">
        <v>1</v>
      </c>
      <c r="BC394" s="510">
        <v>65</v>
      </c>
      <c r="BD394" s="510">
        <v>20</v>
      </c>
      <c r="BE394" s="510">
        <v>16</v>
      </c>
      <c r="BF394" s="510">
        <v>9</v>
      </c>
      <c r="BG394" s="510">
        <v>11</v>
      </c>
      <c r="BH394" s="510">
        <v>9</v>
      </c>
      <c r="BI394" s="510">
        <v>0</v>
      </c>
      <c r="BJ394" s="510">
        <v>5</v>
      </c>
      <c r="BK394" s="510">
        <v>1</v>
      </c>
      <c r="BL394" s="510">
        <v>1</v>
      </c>
      <c r="BM394" s="510">
        <v>1</v>
      </c>
      <c r="BN394" s="510">
        <v>1</v>
      </c>
      <c r="BO394" s="510">
        <v>1</v>
      </c>
      <c r="BP394" s="510">
        <v>0</v>
      </c>
    </row>
    <row r="395" spans="1:68">
      <c r="A395" s="247">
        <v>5148</v>
      </c>
      <c r="B395" s="248" t="s">
        <v>713</v>
      </c>
      <c r="C395" s="247" t="str">
        <f t="shared" si="8"/>
        <v>Liceo Rural</v>
      </c>
      <c r="D395" s="412" t="s">
        <v>253</v>
      </c>
      <c r="E395" s="453">
        <v>13</v>
      </c>
      <c r="F395" s="412" t="s">
        <v>217</v>
      </c>
      <c r="G395" s="412" t="s">
        <v>253</v>
      </c>
      <c r="H395" s="412" t="s">
        <v>270</v>
      </c>
      <c r="I395" s="412" t="s">
        <v>170</v>
      </c>
      <c r="J395" s="248" t="s">
        <v>3555</v>
      </c>
      <c r="K395" s="248" t="s">
        <v>1667</v>
      </c>
      <c r="L395" s="412">
        <v>22005540</v>
      </c>
      <c r="M395" s="412">
        <v>24777082</v>
      </c>
      <c r="N395" s="412" t="s">
        <v>2271</v>
      </c>
      <c r="O395" s="248" t="s">
        <v>2272</v>
      </c>
      <c r="P395" s="412">
        <v>47</v>
      </c>
      <c r="Q395" s="412">
        <v>13</v>
      </c>
      <c r="R395" s="412">
        <v>7</v>
      </c>
      <c r="S395" s="412">
        <v>14</v>
      </c>
      <c r="T395" s="412">
        <v>6</v>
      </c>
      <c r="U395" s="412">
        <v>7</v>
      </c>
      <c r="V395" s="412">
        <v>0</v>
      </c>
      <c r="W395" s="412">
        <v>5</v>
      </c>
      <c r="X395" s="248">
        <v>1</v>
      </c>
      <c r="Y395" s="412">
        <v>1</v>
      </c>
      <c r="Z395" s="412">
        <v>1</v>
      </c>
      <c r="AA395" s="412">
        <v>1</v>
      </c>
      <c r="AB395" s="412">
        <v>1</v>
      </c>
      <c r="AC395" s="412">
        <v>50</v>
      </c>
      <c r="AD395" s="7">
        <v>12</v>
      </c>
      <c r="AE395" s="7">
        <v>15</v>
      </c>
      <c r="AF395" s="7">
        <v>4</v>
      </c>
      <c r="AG395" s="7">
        <v>13</v>
      </c>
      <c r="AH395" s="7">
        <v>6</v>
      </c>
      <c r="AI395" s="7">
        <v>0</v>
      </c>
      <c r="AJ395" s="7">
        <v>5</v>
      </c>
      <c r="AK395" s="7">
        <v>1</v>
      </c>
      <c r="AL395" s="7">
        <v>1</v>
      </c>
      <c r="AM395" s="7">
        <v>1</v>
      </c>
      <c r="AN395" s="7">
        <v>1</v>
      </c>
      <c r="AO395" s="7">
        <v>1</v>
      </c>
      <c r="AP395" s="7">
        <v>0</v>
      </c>
      <c r="AQ395" s="7">
        <v>53</v>
      </c>
      <c r="AR395" s="7">
        <v>9</v>
      </c>
      <c r="AS395" s="7">
        <v>10</v>
      </c>
      <c r="AT395" s="7">
        <v>13</v>
      </c>
      <c r="AU395" s="7">
        <v>7</v>
      </c>
      <c r="AV395" s="7">
        <v>14</v>
      </c>
      <c r="AW395" s="7">
        <v>5</v>
      </c>
      <c r="AX395" s="7">
        <v>1</v>
      </c>
      <c r="AY395" s="7">
        <v>1</v>
      </c>
      <c r="AZ395" s="7">
        <v>1</v>
      </c>
      <c r="BA395" s="7">
        <v>1</v>
      </c>
      <c r="BB395" s="7">
        <v>1</v>
      </c>
      <c r="BC395" s="510">
        <v>38</v>
      </c>
      <c r="BD395" s="510">
        <v>8</v>
      </c>
      <c r="BE395" s="510">
        <v>8</v>
      </c>
      <c r="BF395" s="510">
        <v>6</v>
      </c>
      <c r="BG395" s="510">
        <v>10</v>
      </c>
      <c r="BH395" s="510">
        <v>6</v>
      </c>
      <c r="BI395" s="510">
        <v>0</v>
      </c>
      <c r="BJ395" s="510">
        <v>5</v>
      </c>
      <c r="BK395" s="510">
        <v>1</v>
      </c>
      <c r="BL395" s="510">
        <v>1</v>
      </c>
      <c r="BM395" s="510">
        <v>1</v>
      </c>
      <c r="BN395" s="510">
        <v>1</v>
      </c>
      <c r="BO395" s="510">
        <v>1</v>
      </c>
      <c r="BP395" s="510">
        <v>0</v>
      </c>
    </row>
    <row r="396" spans="1:68">
      <c r="A396" s="247">
        <v>5149</v>
      </c>
      <c r="B396" s="248" t="s">
        <v>657</v>
      </c>
      <c r="C396" s="247" t="str">
        <f t="shared" si="8"/>
        <v>Liceo Rural</v>
      </c>
      <c r="D396" s="412" t="s">
        <v>253</v>
      </c>
      <c r="E396" s="453">
        <v>9</v>
      </c>
      <c r="F396" s="412" t="s">
        <v>217</v>
      </c>
      <c r="G396" s="412" t="s">
        <v>281</v>
      </c>
      <c r="H396" s="412" t="s">
        <v>281</v>
      </c>
      <c r="I396" s="412" t="s">
        <v>658</v>
      </c>
      <c r="J396" s="248" t="s">
        <v>3555</v>
      </c>
      <c r="K396" s="248" t="s">
        <v>1667</v>
      </c>
      <c r="L396" s="412">
        <v>24713190</v>
      </c>
      <c r="M396" s="412">
        <v>24713190</v>
      </c>
      <c r="N396" s="412" t="s">
        <v>1748</v>
      </c>
      <c r="O396" s="248" t="s">
        <v>2273</v>
      </c>
      <c r="P396" s="412">
        <v>176</v>
      </c>
      <c r="Q396" s="412">
        <v>44</v>
      </c>
      <c r="R396" s="412">
        <v>47</v>
      </c>
      <c r="S396" s="412">
        <v>35</v>
      </c>
      <c r="T396" s="412">
        <v>26</v>
      </c>
      <c r="U396" s="412">
        <v>24</v>
      </c>
      <c r="V396" s="412">
        <v>0</v>
      </c>
      <c r="W396" s="412">
        <v>7</v>
      </c>
      <c r="X396" s="248">
        <v>2</v>
      </c>
      <c r="Y396" s="412">
        <v>2</v>
      </c>
      <c r="Z396" s="412">
        <v>1</v>
      </c>
      <c r="AA396" s="412">
        <v>1</v>
      </c>
      <c r="AB396" s="412">
        <v>1</v>
      </c>
      <c r="AC396" s="412">
        <v>202</v>
      </c>
      <c r="AD396" s="7">
        <v>56</v>
      </c>
      <c r="AE396" s="7">
        <v>43</v>
      </c>
      <c r="AF396" s="7">
        <v>46</v>
      </c>
      <c r="AG396" s="7">
        <v>29</v>
      </c>
      <c r="AH396" s="7">
        <v>28</v>
      </c>
      <c r="AI396" s="7">
        <v>0</v>
      </c>
      <c r="AJ396" s="7">
        <v>8</v>
      </c>
      <c r="AK396" s="7">
        <v>2</v>
      </c>
      <c r="AL396" s="7">
        <v>2</v>
      </c>
      <c r="AM396" s="7">
        <v>2</v>
      </c>
      <c r="AN396" s="7">
        <v>1</v>
      </c>
      <c r="AO396" s="7">
        <v>1</v>
      </c>
      <c r="AP396" s="7">
        <v>0</v>
      </c>
      <c r="AQ396" s="7">
        <v>183</v>
      </c>
      <c r="AR396" s="7">
        <v>34</v>
      </c>
      <c r="AS396" s="7">
        <v>44</v>
      </c>
      <c r="AT396" s="7">
        <v>41</v>
      </c>
      <c r="AU396" s="7">
        <v>39</v>
      </c>
      <c r="AV396" s="7">
        <v>25</v>
      </c>
      <c r="AW396" s="7">
        <v>7</v>
      </c>
      <c r="AX396" s="7">
        <v>1</v>
      </c>
      <c r="AY396" s="7">
        <v>2</v>
      </c>
      <c r="AZ396" s="7">
        <v>2</v>
      </c>
      <c r="BA396" s="7">
        <v>1</v>
      </c>
      <c r="BB396" s="7">
        <v>1</v>
      </c>
      <c r="BC396" s="510">
        <v>162</v>
      </c>
      <c r="BD396" s="510">
        <v>40</v>
      </c>
      <c r="BE396" s="510">
        <v>25</v>
      </c>
      <c r="BF396" s="510">
        <v>41</v>
      </c>
      <c r="BG396" s="510">
        <v>30</v>
      </c>
      <c r="BH396" s="510">
        <v>26</v>
      </c>
      <c r="BI396" s="510">
        <v>0</v>
      </c>
      <c r="BJ396" s="510">
        <v>6</v>
      </c>
      <c r="BK396" s="510">
        <v>1</v>
      </c>
      <c r="BL396" s="510">
        <v>1</v>
      </c>
      <c r="BM396" s="510">
        <v>2</v>
      </c>
      <c r="BN396" s="510">
        <v>1</v>
      </c>
      <c r="BO396" s="510">
        <v>1</v>
      </c>
      <c r="BP396" s="510">
        <v>0</v>
      </c>
    </row>
    <row r="397" spans="1:68">
      <c r="A397" s="247">
        <v>5150</v>
      </c>
      <c r="B397" s="248" t="s">
        <v>2886</v>
      </c>
      <c r="C397" s="247" t="str">
        <f t="shared" si="8"/>
        <v/>
      </c>
      <c r="D397" s="412" t="s">
        <v>253</v>
      </c>
      <c r="E397" s="453">
        <v>7</v>
      </c>
      <c r="F397" s="412" t="s">
        <v>217</v>
      </c>
      <c r="G397" s="412" t="s">
        <v>253</v>
      </c>
      <c r="H397" s="412" t="s">
        <v>596</v>
      </c>
      <c r="I397" s="412" t="s">
        <v>148</v>
      </c>
      <c r="J397" s="248" t="s">
        <v>3555</v>
      </c>
      <c r="K397" s="248" t="s">
        <v>1667</v>
      </c>
      <c r="L397" s="412">
        <v>24615910</v>
      </c>
      <c r="M397" s="412">
        <v>24615910</v>
      </c>
      <c r="N397" s="412" t="s">
        <v>1749</v>
      </c>
      <c r="O397" s="248" t="s">
        <v>2274</v>
      </c>
      <c r="P397" s="412">
        <v>126</v>
      </c>
      <c r="Q397" s="412">
        <v>30</v>
      </c>
      <c r="R397" s="412">
        <v>32</v>
      </c>
      <c r="S397" s="412">
        <v>28</v>
      </c>
      <c r="T397" s="412">
        <v>22</v>
      </c>
      <c r="U397" s="412">
        <v>14</v>
      </c>
      <c r="V397" s="412">
        <v>0</v>
      </c>
      <c r="W397" s="412">
        <v>7</v>
      </c>
      <c r="X397" s="248">
        <v>2</v>
      </c>
      <c r="Y397" s="412">
        <v>2</v>
      </c>
      <c r="Z397" s="412">
        <v>1</v>
      </c>
      <c r="AA397" s="412">
        <v>1</v>
      </c>
      <c r="AB397" s="412">
        <v>1</v>
      </c>
      <c r="AC397" s="412">
        <v>138</v>
      </c>
      <c r="AD397" s="7">
        <v>29</v>
      </c>
      <c r="AE397" s="7">
        <v>30</v>
      </c>
      <c r="AF397" s="7">
        <v>29</v>
      </c>
      <c r="AG397" s="7">
        <v>27</v>
      </c>
      <c r="AH397" s="7">
        <v>23</v>
      </c>
      <c r="AI397" s="7">
        <v>0</v>
      </c>
      <c r="AJ397" s="7">
        <v>7</v>
      </c>
      <c r="AK397" s="7">
        <v>1</v>
      </c>
      <c r="AL397" s="7">
        <v>2</v>
      </c>
      <c r="AM397" s="7">
        <v>2</v>
      </c>
      <c r="AN397" s="7">
        <v>1</v>
      </c>
      <c r="AO397" s="7">
        <v>1</v>
      </c>
      <c r="AP397" s="7">
        <v>0</v>
      </c>
      <c r="AQ397" s="7">
        <v>119</v>
      </c>
      <c r="AR397" s="7">
        <v>18</v>
      </c>
      <c r="AS397" s="7">
        <v>26</v>
      </c>
      <c r="AT397" s="7">
        <v>26</v>
      </c>
      <c r="AU397" s="7">
        <v>22</v>
      </c>
      <c r="AV397" s="7">
        <v>27</v>
      </c>
      <c r="AW397" s="7">
        <v>5</v>
      </c>
      <c r="AX397" s="7">
        <v>1</v>
      </c>
      <c r="AY397" s="7">
        <v>1</v>
      </c>
      <c r="AZ397" s="7">
        <v>1</v>
      </c>
      <c r="BA397" s="7">
        <v>1</v>
      </c>
      <c r="BB397" s="7">
        <v>1</v>
      </c>
      <c r="BC397" s="510">
        <v>116</v>
      </c>
      <c r="BD397" s="510">
        <v>27</v>
      </c>
      <c r="BE397" s="510">
        <v>17</v>
      </c>
      <c r="BF397" s="510">
        <v>23</v>
      </c>
      <c r="BG397" s="510">
        <v>28</v>
      </c>
      <c r="BH397" s="510">
        <v>21</v>
      </c>
      <c r="BI397" s="510">
        <v>0</v>
      </c>
      <c r="BJ397" s="510">
        <v>5</v>
      </c>
      <c r="BK397" s="510">
        <v>1</v>
      </c>
      <c r="BL397" s="510">
        <v>1</v>
      </c>
      <c r="BM397" s="510">
        <v>1</v>
      </c>
      <c r="BN397" s="510">
        <v>1</v>
      </c>
      <c r="BO397" s="510">
        <v>1</v>
      </c>
      <c r="BP397" s="510">
        <v>0</v>
      </c>
    </row>
    <row r="398" spans="1:68">
      <c r="A398" s="247">
        <v>5151</v>
      </c>
      <c r="B398" s="248" t="s">
        <v>2887</v>
      </c>
      <c r="C398" s="247" t="str">
        <f t="shared" si="8"/>
        <v/>
      </c>
      <c r="D398" s="248" t="s">
        <v>253</v>
      </c>
      <c r="E398" s="501">
        <v>7</v>
      </c>
      <c r="F398" s="248" t="s">
        <v>217</v>
      </c>
      <c r="G398" s="248" t="s">
        <v>253</v>
      </c>
      <c r="H398" s="248" t="s">
        <v>270</v>
      </c>
      <c r="I398" s="248" t="s">
        <v>292</v>
      </c>
      <c r="J398" s="248" t="s">
        <v>3555</v>
      </c>
      <c r="K398" s="248" t="s">
        <v>1667</v>
      </c>
      <c r="L398" s="248">
        <v>72984076</v>
      </c>
      <c r="M398" s="248"/>
      <c r="N398" s="248" t="s">
        <v>2275</v>
      </c>
      <c r="O398" s="248" t="s">
        <v>2276</v>
      </c>
      <c r="P398" s="248">
        <v>157</v>
      </c>
      <c r="Q398" s="248">
        <v>45</v>
      </c>
      <c r="R398" s="248">
        <v>29</v>
      </c>
      <c r="S398" s="248">
        <v>33</v>
      </c>
      <c r="T398" s="248">
        <v>24</v>
      </c>
      <c r="U398" s="248">
        <v>26</v>
      </c>
      <c r="V398" s="248">
        <v>0</v>
      </c>
      <c r="W398" s="248">
        <v>6</v>
      </c>
      <c r="X398" s="248">
        <v>2</v>
      </c>
      <c r="Y398" s="248">
        <v>1</v>
      </c>
      <c r="Z398" s="248">
        <v>1</v>
      </c>
      <c r="AA398" s="248">
        <v>1</v>
      </c>
      <c r="AB398" s="248">
        <v>1</v>
      </c>
      <c r="AC398" s="248">
        <v>187</v>
      </c>
      <c r="AD398" s="7">
        <v>47</v>
      </c>
      <c r="AE398" s="7">
        <v>44</v>
      </c>
      <c r="AF398" s="7">
        <v>26</v>
      </c>
      <c r="AG398" s="7">
        <v>36</v>
      </c>
      <c r="AH398" s="7">
        <v>34</v>
      </c>
      <c r="AI398" s="7">
        <v>0</v>
      </c>
      <c r="AJ398" s="7">
        <v>7</v>
      </c>
      <c r="AK398" s="7">
        <v>2</v>
      </c>
      <c r="AL398" s="7">
        <v>2</v>
      </c>
      <c r="AM398" s="7">
        <v>1</v>
      </c>
      <c r="AN398" s="7">
        <v>1</v>
      </c>
      <c r="AO398" s="7">
        <v>1</v>
      </c>
      <c r="AP398" s="7">
        <v>0</v>
      </c>
      <c r="AQ398" s="7">
        <v>202</v>
      </c>
      <c r="AR398" s="7">
        <v>39</v>
      </c>
      <c r="AS398" s="7">
        <v>42</v>
      </c>
      <c r="AT398" s="7">
        <v>42</v>
      </c>
      <c r="AU398" s="7">
        <v>31</v>
      </c>
      <c r="AV398" s="7">
        <v>48</v>
      </c>
      <c r="AW398" s="7">
        <v>9</v>
      </c>
      <c r="AX398" s="7">
        <v>2</v>
      </c>
      <c r="AY398" s="7">
        <v>2</v>
      </c>
      <c r="AZ398" s="7">
        <v>2</v>
      </c>
      <c r="BA398" s="7">
        <v>1</v>
      </c>
      <c r="BB398" s="7">
        <v>2</v>
      </c>
      <c r="BC398" s="510">
        <v>201</v>
      </c>
      <c r="BD398" s="510">
        <v>48</v>
      </c>
      <c r="BE398" s="510">
        <v>35</v>
      </c>
      <c r="BF398" s="510">
        <v>37</v>
      </c>
      <c r="BG398" s="510">
        <v>47</v>
      </c>
      <c r="BH398" s="510">
        <v>34</v>
      </c>
      <c r="BI398" s="510">
        <v>0</v>
      </c>
      <c r="BJ398" s="510">
        <v>9</v>
      </c>
      <c r="BK398" s="510">
        <v>2</v>
      </c>
      <c r="BL398" s="510">
        <v>2</v>
      </c>
      <c r="BM398" s="510">
        <v>2</v>
      </c>
      <c r="BN398" s="510">
        <v>2</v>
      </c>
      <c r="BO398" s="510">
        <v>1</v>
      </c>
      <c r="BP398" s="510">
        <v>0</v>
      </c>
    </row>
    <row r="399" spans="1:68">
      <c r="A399" s="247">
        <v>5152</v>
      </c>
      <c r="B399" s="248" t="s">
        <v>2888</v>
      </c>
      <c r="C399" s="247" t="str">
        <f t="shared" si="8"/>
        <v/>
      </c>
      <c r="D399" s="248" t="s">
        <v>278</v>
      </c>
      <c r="E399" s="501">
        <v>8</v>
      </c>
      <c r="F399" s="248" t="s">
        <v>217</v>
      </c>
      <c r="G399" s="248" t="s">
        <v>281</v>
      </c>
      <c r="H399" s="248" t="s">
        <v>600</v>
      </c>
      <c r="I399" s="248" t="s">
        <v>601</v>
      </c>
      <c r="J399" s="248" t="s">
        <v>3555</v>
      </c>
      <c r="K399" s="248" t="s">
        <v>1667</v>
      </c>
      <c r="L399" s="248">
        <v>41051143</v>
      </c>
      <c r="M399" s="248"/>
      <c r="N399" s="248" t="s">
        <v>1751</v>
      </c>
      <c r="O399" s="248" t="s">
        <v>2277</v>
      </c>
      <c r="P399" s="248">
        <v>144</v>
      </c>
      <c r="Q399" s="248">
        <v>19</v>
      </c>
      <c r="R399" s="248">
        <v>31</v>
      </c>
      <c r="S399" s="248">
        <v>24</v>
      </c>
      <c r="T399" s="248">
        <v>40</v>
      </c>
      <c r="U399" s="248">
        <v>30</v>
      </c>
      <c r="V399" s="248">
        <v>0</v>
      </c>
      <c r="W399" s="248">
        <v>8</v>
      </c>
      <c r="X399" s="248">
        <v>1</v>
      </c>
      <c r="Y399" s="248">
        <v>2</v>
      </c>
      <c r="Z399" s="248">
        <v>1</v>
      </c>
      <c r="AA399" s="248">
        <v>2</v>
      </c>
      <c r="AB399" s="248">
        <v>2</v>
      </c>
      <c r="AC399" s="248">
        <v>150</v>
      </c>
      <c r="AD399" s="7">
        <v>39</v>
      </c>
      <c r="AE399" s="7">
        <v>19</v>
      </c>
      <c r="AF399" s="7">
        <v>29</v>
      </c>
      <c r="AG399" s="7">
        <v>22</v>
      </c>
      <c r="AH399" s="7">
        <v>41</v>
      </c>
      <c r="AI399" s="7">
        <v>0</v>
      </c>
      <c r="AJ399" s="7">
        <v>8</v>
      </c>
      <c r="AK399" s="7">
        <v>2</v>
      </c>
      <c r="AL399" s="7">
        <v>1</v>
      </c>
      <c r="AM399" s="7">
        <v>2</v>
      </c>
      <c r="AN399" s="7">
        <v>1</v>
      </c>
      <c r="AO399" s="7">
        <v>2</v>
      </c>
      <c r="AP399" s="7">
        <v>0</v>
      </c>
      <c r="AQ399" s="7">
        <v>142</v>
      </c>
      <c r="AR399" s="7">
        <v>36</v>
      </c>
      <c r="AS399" s="7">
        <v>36</v>
      </c>
      <c r="AT399" s="7">
        <v>19</v>
      </c>
      <c r="AU399" s="7">
        <v>29</v>
      </c>
      <c r="AV399" s="7">
        <v>22</v>
      </c>
      <c r="AW399" s="7">
        <v>8</v>
      </c>
      <c r="AX399" s="7">
        <v>2</v>
      </c>
      <c r="AY399" s="7">
        <v>2</v>
      </c>
      <c r="AZ399" s="7">
        <v>1</v>
      </c>
      <c r="BA399" s="7">
        <v>2</v>
      </c>
      <c r="BB399" s="7">
        <v>1</v>
      </c>
      <c r="BC399" s="510">
        <v>137</v>
      </c>
      <c r="BD399" s="510">
        <v>31</v>
      </c>
      <c r="BE399" s="510">
        <v>29</v>
      </c>
      <c r="BF399" s="510">
        <v>32</v>
      </c>
      <c r="BG399" s="510">
        <v>16</v>
      </c>
      <c r="BH399" s="510">
        <v>29</v>
      </c>
      <c r="BI399" s="510">
        <v>0</v>
      </c>
      <c r="BJ399" s="510">
        <v>9</v>
      </c>
      <c r="BK399" s="510">
        <v>2</v>
      </c>
      <c r="BL399" s="510">
        <v>2</v>
      </c>
      <c r="BM399" s="510">
        <v>2</v>
      </c>
      <c r="BN399" s="510">
        <v>1</v>
      </c>
      <c r="BO399" s="510">
        <v>2</v>
      </c>
      <c r="BP399" s="510">
        <v>0</v>
      </c>
    </row>
    <row r="400" spans="1:68">
      <c r="A400" s="247">
        <v>5154</v>
      </c>
      <c r="B400" s="248" t="s">
        <v>2889</v>
      </c>
      <c r="C400" s="247" t="str">
        <f t="shared" si="8"/>
        <v>Liceo Rural</v>
      </c>
      <c r="D400" s="412" t="s">
        <v>300</v>
      </c>
      <c r="E400" s="453">
        <v>5</v>
      </c>
      <c r="F400" s="412" t="s">
        <v>182</v>
      </c>
      <c r="G400" s="412" t="s">
        <v>300</v>
      </c>
      <c r="H400" s="412" t="s">
        <v>648</v>
      </c>
      <c r="I400" s="412" t="s">
        <v>329</v>
      </c>
      <c r="J400" s="248" t="s">
        <v>3555</v>
      </c>
      <c r="K400" s="248" t="s">
        <v>1667</v>
      </c>
      <c r="L400" s="412">
        <v>25311634</v>
      </c>
      <c r="M400" s="412">
        <v>25311634</v>
      </c>
      <c r="N400" s="412" t="s">
        <v>2890</v>
      </c>
      <c r="O400" s="248" t="s">
        <v>2278</v>
      </c>
      <c r="P400" s="412">
        <v>113</v>
      </c>
      <c r="Q400" s="412">
        <v>26</v>
      </c>
      <c r="R400" s="412">
        <v>30</v>
      </c>
      <c r="S400" s="412">
        <v>17</v>
      </c>
      <c r="T400" s="412">
        <v>16</v>
      </c>
      <c r="U400" s="412">
        <v>24</v>
      </c>
      <c r="V400" s="412">
        <v>0</v>
      </c>
      <c r="W400" s="412">
        <v>5</v>
      </c>
      <c r="X400" s="248">
        <v>1</v>
      </c>
      <c r="Y400" s="412">
        <v>1</v>
      </c>
      <c r="Z400" s="412">
        <v>1</v>
      </c>
      <c r="AA400" s="412">
        <v>1</v>
      </c>
      <c r="AB400" s="412">
        <v>1</v>
      </c>
      <c r="AC400" s="412">
        <v>118</v>
      </c>
      <c r="AD400" s="7">
        <v>27</v>
      </c>
      <c r="AE400" s="7">
        <v>26</v>
      </c>
      <c r="AF400" s="7">
        <v>30</v>
      </c>
      <c r="AG400" s="7">
        <v>19</v>
      </c>
      <c r="AH400" s="7">
        <v>16</v>
      </c>
      <c r="AI400" s="7">
        <v>0</v>
      </c>
      <c r="AJ400" s="7">
        <v>5</v>
      </c>
      <c r="AK400" s="7">
        <v>1</v>
      </c>
      <c r="AL400" s="7">
        <v>1</v>
      </c>
      <c r="AM400" s="7">
        <v>1</v>
      </c>
      <c r="AN400" s="7">
        <v>1</v>
      </c>
      <c r="AO400" s="7">
        <v>1</v>
      </c>
      <c r="AP400" s="7">
        <v>0</v>
      </c>
      <c r="AQ400" s="7">
        <v>107</v>
      </c>
      <c r="AR400" s="7">
        <v>26</v>
      </c>
      <c r="AS400" s="7">
        <v>21</v>
      </c>
      <c r="AT400" s="7">
        <v>18</v>
      </c>
      <c r="AU400" s="7">
        <v>27</v>
      </c>
      <c r="AV400" s="7">
        <v>15</v>
      </c>
      <c r="AW400" s="7">
        <v>5</v>
      </c>
      <c r="AX400" s="7">
        <v>1</v>
      </c>
      <c r="AY400" s="7">
        <v>1</v>
      </c>
      <c r="AZ400" s="7">
        <v>1</v>
      </c>
      <c r="BA400" s="7">
        <v>1</v>
      </c>
      <c r="BB400" s="7">
        <v>1</v>
      </c>
      <c r="BC400" s="510">
        <v>113</v>
      </c>
      <c r="BD400" s="510">
        <v>31</v>
      </c>
      <c r="BE400" s="510">
        <v>24</v>
      </c>
      <c r="BF400" s="510">
        <v>20</v>
      </c>
      <c r="BG400" s="510">
        <v>19</v>
      </c>
      <c r="BH400" s="510">
        <v>19</v>
      </c>
      <c r="BI400" s="510">
        <v>0</v>
      </c>
      <c r="BJ400" s="510">
        <v>5</v>
      </c>
      <c r="BK400" s="510">
        <v>1</v>
      </c>
      <c r="BL400" s="510">
        <v>1</v>
      </c>
      <c r="BM400" s="510">
        <v>1</v>
      </c>
      <c r="BN400" s="510">
        <v>1</v>
      </c>
      <c r="BO400" s="510">
        <v>1</v>
      </c>
      <c r="BP400" s="510">
        <v>0</v>
      </c>
    </row>
    <row r="401" spans="1:68">
      <c r="A401" s="247">
        <v>5155</v>
      </c>
      <c r="B401" s="248" t="s">
        <v>2891</v>
      </c>
      <c r="C401" s="247" t="str">
        <f t="shared" si="8"/>
        <v>Liceo Rural</v>
      </c>
      <c r="D401" s="412" t="s">
        <v>300</v>
      </c>
      <c r="E401" s="453">
        <v>3</v>
      </c>
      <c r="F401" s="412" t="s">
        <v>182</v>
      </c>
      <c r="G401" s="412" t="s">
        <v>300</v>
      </c>
      <c r="H401" s="412" t="s">
        <v>303</v>
      </c>
      <c r="I401" s="412" t="s">
        <v>630</v>
      </c>
      <c r="J401" s="248" t="s">
        <v>3555</v>
      </c>
      <c r="K401" s="248" t="s">
        <v>1667</v>
      </c>
      <c r="L401" s="412">
        <v>25312358</v>
      </c>
      <c r="M401" s="412">
        <v>88211649</v>
      </c>
      <c r="N401" s="412" t="s">
        <v>3655</v>
      </c>
      <c r="O401" s="248" t="s">
        <v>2279</v>
      </c>
      <c r="P401" s="412">
        <v>100</v>
      </c>
      <c r="Q401" s="412">
        <v>20</v>
      </c>
      <c r="R401" s="412">
        <v>21</v>
      </c>
      <c r="S401" s="412">
        <v>26</v>
      </c>
      <c r="T401" s="412">
        <v>18</v>
      </c>
      <c r="U401" s="412">
        <v>15</v>
      </c>
      <c r="V401" s="412">
        <v>0</v>
      </c>
      <c r="W401" s="412">
        <v>5</v>
      </c>
      <c r="X401" s="248">
        <v>1</v>
      </c>
      <c r="Y401" s="412">
        <v>1</v>
      </c>
      <c r="Z401" s="412">
        <v>1</v>
      </c>
      <c r="AA401" s="412">
        <v>1</v>
      </c>
      <c r="AB401" s="412">
        <v>1</v>
      </c>
      <c r="AC401" s="412">
        <v>107</v>
      </c>
      <c r="AD401" s="7">
        <v>23</v>
      </c>
      <c r="AE401" s="7">
        <v>21</v>
      </c>
      <c r="AF401" s="7">
        <v>19</v>
      </c>
      <c r="AG401" s="7">
        <v>27</v>
      </c>
      <c r="AH401" s="7">
        <v>17</v>
      </c>
      <c r="AI401" s="7">
        <v>0</v>
      </c>
      <c r="AJ401" s="7">
        <v>5</v>
      </c>
      <c r="AK401" s="7">
        <v>1</v>
      </c>
      <c r="AL401" s="7">
        <v>1</v>
      </c>
      <c r="AM401" s="7">
        <v>1</v>
      </c>
      <c r="AN401" s="7">
        <v>1</v>
      </c>
      <c r="AO401" s="7">
        <v>1</v>
      </c>
      <c r="AP401" s="7">
        <v>0</v>
      </c>
      <c r="AQ401" s="7">
        <v>94</v>
      </c>
      <c r="AR401" s="7">
        <v>17</v>
      </c>
      <c r="AS401" s="7">
        <v>19</v>
      </c>
      <c r="AT401" s="7">
        <v>16</v>
      </c>
      <c r="AU401" s="7">
        <v>20</v>
      </c>
      <c r="AV401" s="7">
        <v>22</v>
      </c>
      <c r="AW401" s="7">
        <v>5</v>
      </c>
      <c r="AX401" s="7">
        <v>1</v>
      </c>
      <c r="AY401" s="7">
        <v>1</v>
      </c>
      <c r="AZ401" s="7">
        <v>1</v>
      </c>
      <c r="BA401" s="7">
        <v>1</v>
      </c>
      <c r="BB401" s="7">
        <v>1</v>
      </c>
      <c r="BC401" s="510">
        <v>94</v>
      </c>
      <c r="BD401" s="510">
        <v>23</v>
      </c>
      <c r="BE401" s="510">
        <v>18</v>
      </c>
      <c r="BF401" s="510">
        <v>20</v>
      </c>
      <c r="BG401" s="510">
        <v>16</v>
      </c>
      <c r="BH401" s="510">
        <v>17</v>
      </c>
      <c r="BI401" s="510">
        <v>0</v>
      </c>
      <c r="BJ401" s="510">
        <v>5</v>
      </c>
      <c r="BK401" s="510">
        <v>1</v>
      </c>
      <c r="BL401" s="510">
        <v>1</v>
      </c>
      <c r="BM401" s="510">
        <v>1</v>
      </c>
      <c r="BN401" s="510">
        <v>1</v>
      </c>
      <c r="BO401" s="510">
        <v>1</v>
      </c>
      <c r="BP401" s="510">
        <v>0</v>
      </c>
    </row>
    <row r="402" spans="1:68">
      <c r="A402" s="247">
        <v>5156</v>
      </c>
      <c r="B402" s="248" t="s">
        <v>2892</v>
      </c>
      <c r="C402" s="247" t="str">
        <f t="shared" si="8"/>
        <v>Liceo Rural</v>
      </c>
      <c r="D402" s="412" t="s">
        <v>300</v>
      </c>
      <c r="E402" s="453">
        <v>5</v>
      </c>
      <c r="F402" s="412" t="s">
        <v>182</v>
      </c>
      <c r="G402" s="412" t="s">
        <v>300</v>
      </c>
      <c r="H402" s="412" t="s">
        <v>584</v>
      </c>
      <c r="I402" s="412" t="s">
        <v>585</v>
      </c>
      <c r="J402" s="248" t="s">
        <v>3555</v>
      </c>
      <c r="K402" s="248" t="s">
        <v>1667</v>
      </c>
      <c r="L402" s="412">
        <v>22000372</v>
      </c>
      <c r="M402" s="412"/>
      <c r="N402" s="412" t="s">
        <v>3656</v>
      </c>
      <c r="O402" s="248" t="s">
        <v>2280</v>
      </c>
      <c r="P402" s="412">
        <v>171</v>
      </c>
      <c r="Q402" s="412">
        <v>45</v>
      </c>
      <c r="R402" s="412">
        <v>34</v>
      </c>
      <c r="S402" s="412">
        <v>39</v>
      </c>
      <c r="T402" s="412">
        <v>35</v>
      </c>
      <c r="U402" s="412">
        <v>18</v>
      </c>
      <c r="V402" s="412">
        <v>0</v>
      </c>
      <c r="W402" s="412">
        <v>5</v>
      </c>
      <c r="X402" s="248">
        <v>1</v>
      </c>
      <c r="Y402" s="412">
        <v>1</v>
      </c>
      <c r="Z402" s="412">
        <v>1</v>
      </c>
      <c r="AA402" s="412">
        <v>1</v>
      </c>
      <c r="AB402" s="412">
        <v>1</v>
      </c>
      <c r="AC402" s="412">
        <v>189</v>
      </c>
      <c r="AD402" s="7">
        <v>37</v>
      </c>
      <c r="AE402" s="7">
        <v>47</v>
      </c>
      <c r="AF402" s="7">
        <v>34</v>
      </c>
      <c r="AG402" s="7">
        <v>40</v>
      </c>
      <c r="AH402" s="7">
        <v>31</v>
      </c>
      <c r="AI402" s="7">
        <v>0</v>
      </c>
      <c r="AJ402" s="7">
        <v>15</v>
      </c>
      <c r="AK402" s="7">
        <v>3</v>
      </c>
      <c r="AL402" s="7">
        <v>3</v>
      </c>
      <c r="AM402" s="7">
        <v>3</v>
      </c>
      <c r="AN402" s="7">
        <v>3</v>
      </c>
      <c r="AO402" s="7">
        <v>3</v>
      </c>
      <c r="AP402" s="7">
        <v>0</v>
      </c>
      <c r="AQ402" s="7">
        <v>160</v>
      </c>
      <c r="AR402" s="7">
        <v>32</v>
      </c>
      <c r="AS402" s="7">
        <v>31</v>
      </c>
      <c r="AT402" s="7">
        <v>32</v>
      </c>
      <c r="AU402" s="7">
        <v>32</v>
      </c>
      <c r="AV402" s="7">
        <v>33</v>
      </c>
      <c r="AW402" s="7">
        <v>5</v>
      </c>
      <c r="AX402" s="7">
        <v>1</v>
      </c>
      <c r="AY402" s="7">
        <v>1</v>
      </c>
      <c r="AZ402" s="7">
        <v>1</v>
      </c>
      <c r="BA402" s="7">
        <v>1</v>
      </c>
      <c r="BB402" s="7">
        <v>1</v>
      </c>
      <c r="BC402" s="510">
        <v>151</v>
      </c>
      <c r="BD402" s="510">
        <v>33</v>
      </c>
      <c r="BE402" s="510">
        <v>27</v>
      </c>
      <c r="BF402" s="510">
        <v>27</v>
      </c>
      <c r="BG402" s="510">
        <v>31</v>
      </c>
      <c r="BH402" s="510">
        <v>33</v>
      </c>
      <c r="BI402" s="510">
        <v>0</v>
      </c>
      <c r="BJ402" s="510">
        <v>5</v>
      </c>
      <c r="BK402" s="510">
        <v>1</v>
      </c>
      <c r="BL402" s="510">
        <v>1</v>
      </c>
      <c r="BM402" s="510">
        <v>1</v>
      </c>
      <c r="BN402" s="510">
        <v>1</v>
      </c>
      <c r="BO402" s="510">
        <v>1</v>
      </c>
      <c r="BP402" s="510">
        <v>0</v>
      </c>
    </row>
    <row r="403" spans="1:68">
      <c r="A403" s="247">
        <v>5159</v>
      </c>
      <c r="B403" s="248" t="s">
        <v>2893</v>
      </c>
      <c r="C403" s="247" t="str">
        <f t="shared" si="8"/>
        <v/>
      </c>
      <c r="D403" s="412" t="s">
        <v>335</v>
      </c>
      <c r="E403" s="453">
        <v>6</v>
      </c>
      <c r="F403" s="412" t="s">
        <v>54</v>
      </c>
      <c r="G403" s="412" t="s">
        <v>335</v>
      </c>
      <c r="H403" s="412" t="s">
        <v>599</v>
      </c>
      <c r="I403" s="412" t="s">
        <v>599</v>
      </c>
      <c r="J403" s="248" t="s">
        <v>3555</v>
      </c>
      <c r="K403" s="248" t="s">
        <v>1667</v>
      </c>
      <c r="L403" s="412">
        <v>26561374</v>
      </c>
      <c r="M403" s="412">
        <v>22006168</v>
      </c>
      <c r="N403" s="412" t="s">
        <v>3461</v>
      </c>
      <c r="O403" s="248" t="s">
        <v>2281</v>
      </c>
      <c r="P403" s="412">
        <v>181</v>
      </c>
      <c r="Q403" s="412">
        <v>42</v>
      </c>
      <c r="R403" s="412">
        <v>38</v>
      </c>
      <c r="S403" s="412">
        <v>37</v>
      </c>
      <c r="T403" s="412">
        <v>35</v>
      </c>
      <c r="U403" s="412">
        <v>29</v>
      </c>
      <c r="V403" s="412">
        <v>0</v>
      </c>
      <c r="W403" s="412">
        <v>9</v>
      </c>
      <c r="X403" s="248">
        <v>2</v>
      </c>
      <c r="Y403" s="412">
        <v>2</v>
      </c>
      <c r="Z403" s="412">
        <v>2</v>
      </c>
      <c r="AA403" s="412">
        <v>2</v>
      </c>
      <c r="AB403" s="412">
        <v>1</v>
      </c>
      <c r="AC403" s="412">
        <v>191</v>
      </c>
      <c r="AD403" s="7">
        <v>47</v>
      </c>
      <c r="AE403" s="7">
        <v>40</v>
      </c>
      <c r="AF403" s="7">
        <v>37</v>
      </c>
      <c r="AG403" s="7">
        <v>36</v>
      </c>
      <c r="AH403" s="7">
        <v>31</v>
      </c>
      <c r="AI403" s="7">
        <v>0</v>
      </c>
      <c r="AJ403" s="7">
        <v>9</v>
      </c>
      <c r="AK403" s="7">
        <v>2</v>
      </c>
      <c r="AL403" s="7">
        <v>2</v>
      </c>
      <c r="AM403" s="7">
        <v>2</v>
      </c>
      <c r="AN403" s="7">
        <v>2</v>
      </c>
      <c r="AO403" s="7">
        <v>1</v>
      </c>
      <c r="AP403" s="7">
        <v>0</v>
      </c>
      <c r="AQ403" s="7">
        <v>198</v>
      </c>
      <c r="AR403" s="7">
        <v>40</v>
      </c>
      <c r="AS403" s="7">
        <v>52</v>
      </c>
      <c r="AT403" s="7">
        <v>37</v>
      </c>
      <c r="AU403" s="7">
        <v>32</v>
      </c>
      <c r="AV403" s="7">
        <v>37</v>
      </c>
      <c r="AW403" s="7">
        <v>10</v>
      </c>
      <c r="AX403" s="7">
        <v>2</v>
      </c>
      <c r="AY403" s="7">
        <v>2</v>
      </c>
      <c r="AZ403" s="7">
        <v>2</v>
      </c>
      <c r="BA403" s="7">
        <v>2</v>
      </c>
      <c r="BB403" s="7">
        <v>2</v>
      </c>
      <c r="BC403" s="510">
        <v>201</v>
      </c>
      <c r="BD403" s="510">
        <v>45</v>
      </c>
      <c r="BE403" s="510">
        <v>35</v>
      </c>
      <c r="BF403" s="510">
        <v>60</v>
      </c>
      <c r="BG403" s="510">
        <v>30</v>
      </c>
      <c r="BH403" s="510">
        <v>31</v>
      </c>
      <c r="BI403" s="510">
        <v>0</v>
      </c>
      <c r="BJ403" s="510">
        <v>10</v>
      </c>
      <c r="BK403" s="510">
        <v>2</v>
      </c>
      <c r="BL403" s="510">
        <v>2</v>
      </c>
      <c r="BM403" s="510">
        <v>2</v>
      </c>
      <c r="BN403" s="510">
        <v>2</v>
      </c>
      <c r="BO403" s="510">
        <v>2</v>
      </c>
      <c r="BP403" s="510">
        <v>0</v>
      </c>
    </row>
    <row r="404" spans="1:68">
      <c r="A404" s="247">
        <v>5161</v>
      </c>
      <c r="B404" s="248" t="s">
        <v>2894</v>
      </c>
      <c r="C404" s="247" t="str">
        <f t="shared" si="8"/>
        <v>Liceo Rural</v>
      </c>
      <c r="D404" s="412" t="s">
        <v>56</v>
      </c>
      <c r="E404" s="453">
        <v>1</v>
      </c>
      <c r="F404" s="412" t="s">
        <v>54</v>
      </c>
      <c r="G404" s="412" t="s">
        <v>335</v>
      </c>
      <c r="H404" s="412" t="s">
        <v>335</v>
      </c>
      <c r="I404" s="412" t="s">
        <v>629</v>
      </c>
      <c r="J404" s="248" t="s">
        <v>3555</v>
      </c>
      <c r="K404" s="248" t="s">
        <v>1667</v>
      </c>
      <c r="L404" s="412">
        <v>88603342</v>
      </c>
      <c r="M404" s="412">
        <v>22007770</v>
      </c>
      <c r="N404" s="412" t="s">
        <v>1754</v>
      </c>
      <c r="O404" s="248" t="s">
        <v>2282</v>
      </c>
      <c r="P404" s="412">
        <v>57</v>
      </c>
      <c r="Q404" s="412">
        <v>14</v>
      </c>
      <c r="R404" s="412">
        <v>18</v>
      </c>
      <c r="S404" s="412">
        <v>10</v>
      </c>
      <c r="T404" s="412">
        <v>8</v>
      </c>
      <c r="U404" s="412">
        <v>7</v>
      </c>
      <c r="V404" s="412">
        <v>0</v>
      </c>
      <c r="W404" s="412">
        <v>5</v>
      </c>
      <c r="X404" s="248">
        <v>1</v>
      </c>
      <c r="Y404" s="412">
        <v>1</v>
      </c>
      <c r="Z404" s="412">
        <v>1</v>
      </c>
      <c r="AA404" s="412">
        <v>1</v>
      </c>
      <c r="AB404" s="412">
        <v>1</v>
      </c>
      <c r="AC404" s="412">
        <v>66</v>
      </c>
      <c r="AD404" s="7">
        <v>16</v>
      </c>
      <c r="AE404" s="7">
        <v>15</v>
      </c>
      <c r="AF404" s="7">
        <v>19</v>
      </c>
      <c r="AG404" s="7">
        <v>8</v>
      </c>
      <c r="AH404" s="7">
        <v>8</v>
      </c>
      <c r="AI404" s="7">
        <v>0</v>
      </c>
      <c r="AJ404" s="7">
        <v>5</v>
      </c>
      <c r="AK404" s="7">
        <v>1</v>
      </c>
      <c r="AL404" s="7">
        <v>1</v>
      </c>
      <c r="AM404" s="7">
        <v>1</v>
      </c>
      <c r="AN404" s="7">
        <v>1</v>
      </c>
      <c r="AO404" s="7">
        <v>1</v>
      </c>
      <c r="AP404" s="7">
        <v>0</v>
      </c>
      <c r="AQ404" s="7">
        <v>75</v>
      </c>
      <c r="AR404" s="7">
        <v>15</v>
      </c>
      <c r="AS404" s="7">
        <v>18</v>
      </c>
      <c r="AT404" s="7">
        <v>17</v>
      </c>
      <c r="AU404" s="7">
        <v>18</v>
      </c>
      <c r="AV404" s="7">
        <v>7</v>
      </c>
      <c r="AW404" s="7">
        <v>5</v>
      </c>
      <c r="AX404" s="7">
        <v>1</v>
      </c>
      <c r="AY404" s="7">
        <v>1</v>
      </c>
      <c r="AZ404" s="7">
        <v>1</v>
      </c>
      <c r="BA404" s="7">
        <v>1</v>
      </c>
      <c r="BB404" s="7">
        <v>1</v>
      </c>
      <c r="BC404" s="510">
        <v>66</v>
      </c>
      <c r="BD404" s="510">
        <v>8</v>
      </c>
      <c r="BE404" s="510">
        <v>13</v>
      </c>
      <c r="BF404" s="510">
        <v>15</v>
      </c>
      <c r="BG404" s="510">
        <v>13</v>
      </c>
      <c r="BH404" s="510">
        <v>17</v>
      </c>
      <c r="BI404" s="510">
        <v>0</v>
      </c>
      <c r="BJ404" s="510">
        <v>5</v>
      </c>
      <c r="BK404" s="510">
        <v>1</v>
      </c>
      <c r="BL404" s="510">
        <v>1</v>
      </c>
      <c r="BM404" s="510">
        <v>1</v>
      </c>
      <c r="BN404" s="510">
        <v>1</v>
      </c>
      <c r="BO404" s="510">
        <v>1</v>
      </c>
      <c r="BP404" s="510">
        <v>0</v>
      </c>
    </row>
    <row r="405" spans="1:68">
      <c r="A405" s="247">
        <v>5162</v>
      </c>
      <c r="B405" s="248" t="s">
        <v>2895</v>
      </c>
      <c r="C405" s="247" t="str">
        <f t="shared" si="8"/>
        <v>Liceo Rural</v>
      </c>
      <c r="D405" s="412" t="s">
        <v>56</v>
      </c>
      <c r="E405" s="453">
        <v>4</v>
      </c>
      <c r="F405" s="412" t="s">
        <v>54</v>
      </c>
      <c r="G405" s="412" t="s">
        <v>56</v>
      </c>
      <c r="H405" s="412" t="s">
        <v>755</v>
      </c>
      <c r="I405" s="412" t="s">
        <v>595</v>
      </c>
      <c r="J405" s="248" t="s">
        <v>3555</v>
      </c>
      <c r="K405" s="248" t="s">
        <v>1667</v>
      </c>
      <c r="L405" s="412">
        <v>26809036</v>
      </c>
      <c r="M405" s="412">
        <v>88980489</v>
      </c>
      <c r="N405" s="412" t="s">
        <v>1792</v>
      </c>
      <c r="O405" s="248" t="s">
        <v>2283</v>
      </c>
      <c r="P405" s="412">
        <v>66</v>
      </c>
      <c r="Q405" s="412">
        <v>17</v>
      </c>
      <c r="R405" s="412">
        <v>22</v>
      </c>
      <c r="S405" s="412">
        <v>9</v>
      </c>
      <c r="T405" s="412">
        <v>9</v>
      </c>
      <c r="U405" s="412">
        <v>9</v>
      </c>
      <c r="V405" s="412">
        <v>0</v>
      </c>
      <c r="W405" s="412">
        <v>5</v>
      </c>
      <c r="X405" s="248">
        <v>1</v>
      </c>
      <c r="Y405" s="412">
        <v>1</v>
      </c>
      <c r="Z405" s="412">
        <v>1</v>
      </c>
      <c r="AA405" s="412">
        <v>1</v>
      </c>
      <c r="AB405" s="412">
        <v>1</v>
      </c>
      <c r="AC405" s="412">
        <v>69</v>
      </c>
      <c r="AD405" s="7">
        <v>14</v>
      </c>
      <c r="AE405" s="7">
        <v>15</v>
      </c>
      <c r="AF405" s="7">
        <v>20</v>
      </c>
      <c r="AG405" s="7">
        <v>11</v>
      </c>
      <c r="AH405" s="7">
        <v>9</v>
      </c>
      <c r="AI405" s="7">
        <v>0</v>
      </c>
      <c r="AJ405" s="7">
        <v>5</v>
      </c>
      <c r="AK405" s="7">
        <v>1</v>
      </c>
      <c r="AL405" s="7">
        <v>1</v>
      </c>
      <c r="AM405" s="7">
        <v>1</v>
      </c>
      <c r="AN405" s="7">
        <v>1</v>
      </c>
      <c r="AO405" s="7">
        <v>1</v>
      </c>
      <c r="AP405" s="7">
        <v>0</v>
      </c>
      <c r="AQ405" s="7">
        <v>64</v>
      </c>
      <c r="AR405" s="7">
        <v>11</v>
      </c>
      <c r="AS405" s="7">
        <v>13</v>
      </c>
      <c r="AT405" s="7">
        <v>11</v>
      </c>
      <c r="AU405" s="7">
        <v>20</v>
      </c>
      <c r="AV405" s="7">
        <v>9</v>
      </c>
      <c r="AW405" s="7">
        <v>5</v>
      </c>
      <c r="AX405" s="7">
        <v>1</v>
      </c>
      <c r="AY405" s="7">
        <v>1</v>
      </c>
      <c r="AZ405" s="7">
        <v>1</v>
      </c>
      <c r="BA405" s="7">
        <v>1</v>
      </c>
      <c r="BB405" s="7">
        <v>1</v>
      </c>
      <c r="BC405" s="510">
        <v>74</v>
      </c>
      <c r="BD405" s="510">
        <v>23</v>
      </c>
      <c r="BE405" s="510">
        <v>13</v>
      </c>
      <c r="BF405" s="510">
        <v>15</v>
      </c>
      <c r="BG405" s="510">
        <v>8</v>
      </c>
      <c r="BH405" s="510">
        <v>15</v>
      </c>
      <c r="BI405" s="510">
        <v>0</v>
      </c>
      <c r="BJ405" s="510">
        <v>5</v>
      </c>
      <c r="BK405" s="510">
        <v>1</v>
      </c>
      <c r="BL405" s="510">
        <v>1</v>
      </c>
      <c r="BM405" s="510">
        <v>1</v>
      </c>
      <c r="BN405" s="510">
        <v>1</v>
      </c>
      <c r="BO405" s="510">
        <v>1</v>
      </c>
      <c r="BP405" s="510">
        <v>0</v>
      </c>
    </row>
    <row r="406" spans="1:68">
      <c r="A406" s="247">
        <v>5163</v>
      </c>
      <c r="B406" s="248" t="s">
        <v>2896</v>
      </c>
      <c r="C406" s="247" t="str">
        <f t="shared" si="8"/>
        <v>Liceo Rural</v>
      </c>
      <c r="D406" s="412" t="s">
        <v>56</v>
      </c>
      <c r="E406" s="453">
        <v>4</v>
      </c>
      <c r="F406" s="412" t="s">
        <v>54</v>
      </c>
      <c r="G406" s="412" t="s">
        <v>56</v>
      </c>
      <c r="H406" s="412" t="s">
        <v>755</v>
      </c>
      <c r="I406" s="412" t="s">
        <v>594</v>
      </c>
      <c r="J406" s="248" t="s">
        <v>3555</v>
      </c>
      <c r="K406" s="248" t="s">
        <v>1667</v>
      </c>
      <c r="L406" s="412">
        <v>26828143</v>
      </c>
      <c r="M406" s="412">
        <v>26828143</v>
      </c>
      <c r="N406" s="412" t="s">
        <v>1755</v>
      </c>
      <c r="O406" s="248" t="s">
        <v>3397</v>
      </c>
      <c r="P406" s="412">
        <v>66</v>
      </c>
      <c r="Q406" s="412">
        <v>12</v>
      </c>
      <c r="R406" s="412">
        <v>18</v>
      </c>
      <c r="S406" s="412">
        <v>11</v>
      </c>
      <c r="T406" s="412">
        <v>18</v>
      </c>
      <c r="U406" s="412">
        <v>7</v>
      </c>
      <c r="V406" s="412">
        <v>0</v>
      </c>
      <c r="W406" s="412">
        <v>5</v>
      </c>
      <c r="X406" s="248">
        <v>1</v>
      </c>
      <c r="Y406" s="412">
        <v>1</v>
      </c>
      <c r="Z406" s="412">
        <v>1</v>
      </c>
      <c r="AA406" s="412">
        <v>1</v>
      </c>
      <c r="AB406" s="412">
        <v>1</v>
      </c>
      <c r="AC406" s="412">
        <v>78</v>
      </c>
      <c r="AD406" s="7">
        <v>19</v>
      </c>
      <c r="AE406" s="7">
        <v>12</v>
      </c>
      <c r="AF406" s="7">
        <v>17</v>
      </c>
      <c r="AG406" s="7">
        <v>11</v>
      </c>
      <c r="AH406" s="7">
        <v>19</v>
      </c>
      <c r="AI406" s="7">
        <v>0</v>
      </c>
      <c r="AJ406" s="7">
        <v>5</v>
      </c>
      <c r="AK406" s="7">
        <v>1</v>
      </c>
      <c r="AL406" s="7">
        <v>1</v>
      </c>
      <c r="AM406" s="7">
        <v>1</v>
      </c>
      <c r="AN406" s="7">
        <v>1</v>
      </c>
      <c r="AO406" s="7">
        <v>1</v>
      </c>
      <c r="AP406" s="7">
        <v>0</v>
      </c>
      <c r="AQ406" s="7">
        <v>77</v>
      </c>
      <c r="AR406" s="7">
        <v>16</v>
      </c>
      <c r="AS406" s="7">
        <v>21</v>
      </c>
      <c r="AT406" s="7">
        <v>11</v>
      </c>
      <c r="AU406" s="7">
        <v>19</v>
      </c>
      <c r="AV406" s="7">
        <v>10</v>
      </c>
      <c r="AW406" s="7">
        <v>5</v>
      </c>
      <c r="AX406" s="7">
        <v>1</v>
      </c>
      <c r="AY406" s="7">
        <v>1</v>
      </c>
      <c r="AZ406" s="7">
        <v>1</v>
      </c>
      <c r="BA406" s="7">
        <v>1</v>
      </c>
      <c r="BB406" s="7">
        <v>1</v>
      </c>
      <c r="BC406" s="510">
        <v>77</v>
      </c>
      <c r="BD406" s="510">
        <v>10</v>
      </c>
      <c r="BE406" s="510">
        <v>16</v>
      </c>
      <c r="BF406" s="510">
        <v>23</v>
      </c>
      <c r="BG406" s="510">
        <v>8</v>
      </c>
      <c r="BH406" s="510">
        <v>20</v>
      </c>
      <c r="BI406" s="510">
        <v>0</v>
      </c>
      <c r="BJ406" s="510">
        <v>5</v>
      </c>
      <c r="BK406" s="510">
        <v>1</v>
      </c>
      <c r="BL406" s="510">
        <v>1</v>
      </c>
      <c r="BM406" s="510">
        <v>1</v>
      </c>
      <c r="BN406" s="510">
        <v>1</v>
      </c>
      <c r="BO406" s="510">
        <v>1</v>
      </c>
      <c r="BP406" s="510">
        <v>0</v>
      </c>
    </row>
    <row r="407" spans="1:68">
      <c r="A407" s="247">
        <v>5165</v>
      </c>
      <c r="B407" s="248" t="s">
        <v>2897</v>
      </c>
      <c r="C407" s="247" t="str">
        <f t="shared" si="8"/>
        <v>Liceo Rural</v>
      </c>
      <c r="D407" s="412" t="s">
        <v>1357</v>
      </c>
      <c r="E407" s="453">
        <v>3</v>
      </c>
      <c r="F407" s="412" t="s">
        <v>52</v>
      </c>
      <c r="G407" s="412" t="s">
        <v>52</v>
      </c>
      <c r="H407" s="412" t="s">
        <v>368</v>
      </c>
      <c r="I407" s="412" t="s">
        <v>631</v>
      </c>
      <c r="J407" s="248" t="s">
        <v>3555</v>
      </c>
      <c r="K407" s="248" t="s">
        <v>1667</v>
      </c>
      <c r="L407" s="412">
        <v>22006109</v>
      </c>
      <c r="M407" s="412"/>
      <c r="N407" s="412" t="s">
        <v>3657</v>
      </c>
      <c r="O407" s="248" t="s">
        <v>2284</v>
      </c>
      <c r="P407" s="412">
        <v>97</v>
      </c>
      <c r="Q407" s="412">
        <v>19</v>
      </c>
      <c r="R407" s="412">
        <v>11</v>
      </c>
      <c r="S407" s="412">
        <v>29</v>
      </c>
      <c r="T407" s="412">
        <v>25</v>
      </c>
      <c r="U407" s="412">
        <v>13</v>
      </c>
      <c r="V407" s="412">
        <v>0</v>
      </c>
      <c r="W407" s="412">
        <v>5</v>
      </c>
      <c r="X407" s="248">
        <v>1</v>
      </c>
      <c r="Y407" s="412">
        <v>1</v>
      </c>
      <c r="Z407" s="412">
        <v>1</v>
      </c>
      <c r="AA407" s="412">
        <v>1</v>
      </c>
      <c r="AB407" s="412">
        <v>1</v>
      </c>
      <c r="AC407" s="412">
        <v>105</v>
      </c>
      <c r="AD407" s="7">
        <v>20</v>
      </c>
      <c r="AE407" s="7">
        <v>18</v>
      </c>
      <c r="AF407" s="7">
        <v>10</v>
      </c>
      <c r="AG407" s="7">
        <v>31</v>
      </c>
      <c r="AH407" s="7">
        <v>26</v>
      </c>
      <c r="AI407" s="7">
        <v>0</v>
      </c>
      <c r="AJ407" s="7">
        <v>5</v>
      </c>
      <c r="AK407" s="7">
        <v>1</v>
      </c>
      <c r="AL407" s="7">
        <v>1</v>
      </c>
      <c r="AM407" s="7">
        <v>1</v>
      </c>
      <c r="AN407" s="7">
        <v>1</v>
      </c>
      <c r="AO407" s="7">
        <v>1</v>
      </c>
      <c r="AP407" s="7">
        <v>0</v>
      </c>
      <c r="AQ407" s="7">
        <v>86</v>
      </c>
      <c r="AR407" s="7">
        <v>8</v>
      </c>
      <c r="AS407" s="7">
        <v>20</v>
      </c>
      <c r="AT407" s="7">
        <v>18</v>
      </c>
      <c r="AU407" s="7">
        <v>10</v>
      </c>
      <c r="AV407" s="7">
        <v>30</v>
      </c>
      <c r="AW407" s="7">
        <v>5</v>
      </c>
      <c r="AX407" s="7">
        <v>1</v>
      </c>
      <c r="AY407" s="7">
        <v>1</v>
      </c>
      <c r="AZ407" s="7">
        <v>1</v>
      </c>
      <c r="BA407" s="7">
        <v>1</v>
      </c>
      <c r="BB407" s="7">
        <v>1</v>
      </c>
      <c r="BC407" s="510">
        <v>66</v>
      </c>
      <c r="BD407" s="510">
        <v>13</v>
      </c>
      <c r="BE407" s="510">
        <v>8</v>
      </c>
      <c r="BF407" s="510">
        <v>20</v>
      </c>
      <c r="BG407" s="510">
        <v>15</v>
      </c>
      <c r="BH407" s="510">
        <v>10</v>
      </c>
      <c r="BI407" s="510">
        <v>0</v>
      </c>
      <c r="BJ407" s="510">
        <v>5</v>
      </c>
      <c r="BK407" s="510">
        <v>1</v>
      </c>
      <c r="BL407" s="510">
        <v>1</v>
      </c>
      <c r="BM407" s="510">
        <v>1</v>
      </c>
      <c r="BN407" s="510">
        <v>1</v>
      </c>
      <c r="BO407" s="510">
        <v>1</v>
      </c>
      <c r="BP407" s="510">
        <v>0</v>
      </c>
    </row>
    <row r="408" spans="1:68">
      <c r="A408" s="247">
        <v>5166</v>
      </c>
      <c r="B408" s="248" t="s">
        <v>603</v>
      </c>
      <c r="C408" s="247" t="str">
        <f t="shared" si="8"/>
        <v/>
      </c>
      <c r="D408" s="248" t="s">
        <v>291</v>
      </c>
      <c r="E408" s="501">
        <v>9</v>
      </c>
      <c r="F408" s="248" t="s">
        <v>52</v>
      </c>
      <c r="G408" s="248" t="s">
        <v>388</v>
      </c>
      <c r="H408" s="248" t="s">
        <v>604</v>
      </c>
      <c r="I408" s="248" t="s">
        <v>605</v>
      </c>
      <c r="J408" s="248" t="s">
        <v>3555</v>
      </c>
      <c r="K408" s="248" t="s">
        <v>1667</v>
      </c>
      <c r="L408" s="248">
        <v>27411146</v>
      </c>
      <c r="M408" s="248"/>
      <c r="N408" s="248" t="s">
        <v>3230</v>
      </c>
      <c r="O408" s="248" t="s">
        <v>2285</v>
      </c>
      <c r="P408" s="248">
        <v>275</v>
      </c>
      <c r="Q408" s="248">
        <v>76</v>
      </c>
      <c r="R408" s="248">
        <v>64</v>
      </c>
      <c r="S408" s="248">
        <v>51</v>
      </c>
      <c r="T408" s="248">
        <v>59</v>
      </c>
      <c r="U408" s="248">
        <v>25</v>
      </c>
      <c r="V408" s="248">
        <v>0</v>
      </c>
      <c r="W408" s="248">
        <v>14</v>
      </c>
      <c r="X408" s="248">
        <v>4</v>
      </c>
      <c r="Y408" s="248">
        <v>3</v>
      </c>
      <c r="Z408" s="248">
        <v>3</v>
      </c>
      <c r="AA408" s="248">
        <v>3</v>
      </c>
      <c r="AB408" s="248">
        <v>1</v>
      </c>
      <c r="AC408" s="248">
        <v>309</v>
      </c>
      <c r="AD408" s="7">
        <v>66</v>
      </c>
      <c r="AE408" s="7">
        <v>76</v>
      </c>
      <c r="AF408" s="7">
        <v>60</v>
      </c>
      <c r="AG408" s="7">
        <v>53</v>
      </c>
      <c r="AH408" s="7">
        <v>54</v>
      </c>
      <c r="AI408" s="7">
        <v>0</v>
      </c>
      <c r="AJ408" s="7">
        <v>14</v>
      </c>
      <c r="AK408" s="7">
        <v>3</v>
      </c>
      <c r="AL408" s="7">
        <v>4</v>
      </c>
      <c r="AM408" s="7">
        <v>3</v>
      </c>
      <c r="AN408" s="7">
        <v>2</v>
      </c>
      <c r="AO408" s="7">
        <v>2</v>
      </c>
      <c r="AP408" s="7">
        <v>0</v>
      </c>
      <c r="AQ408" s="7">
        <v>269</v>
      </c>
      <c r="AR408" s="7">
        <v>63</v>
      </c>
      <c r="AS408" s="7">
        <v>60</v>
      </c>
      <c r="AT408" s="7">
        <v>58</v>
      </c>
      <c r="AU408" s="7">
        <v>43</v>
      </c>
      <c r="AV408" s="7">
        <v>45</v>
      </c>
      <c r="AW408" s="7">
        <v>13</v>
      </c>
      <c r="AX408" s="7">
        <v>3</v>
      </c>
      <c r="AY408" s="7">
        <v>3</v>
      </c>
      <c r="AZ408" s="7">
        <v>3</v>
      </c>
      <c r="BA408" s="7">
        <v>2</v>
      </c>
      <c r="BB408" s="7">
        <v>2</v>
      </c>
      <c r="BC408" s="510">
        <v>298</v>
      </c>
      <c r="BD408" s="510">
        <v>83</v>
      </c>
      <c r="BE408" s="510">
        <v>67</v>
      </c>
      <c r="BF408" s="510">
        <v>57</v>
      </c>
      <c r="BG408" s="510">
        <v>56</v>
      </c>
      <c r="BH408" s="510">
        <v>35</v>
      </c>
      <c r="BI408" s="510">
        <v>0</v>
      </c>
      <c r="BJ408" s="510">
        <v>14</v>
      </c>
      <c r="BK408" s="510">
        <v>4</v>
      </c>
      <c r="BL408" s="510">
        <v>3</v>
      </c>
      <c r="BM408" s="510">
        <v>2</v>
      </c>
      <c r="BN408" s="510">
        <v>3</v>
      </c>
      <c r="BO408" s="510">
        <v>2</v>
      </c>
      <c r="BP408" s="510">
        <v>0</v>
      </c>
    </row>
    <row r="409" spans="1:68">
      <c r="A409" s="247">
        <v>5167</v>
      </c>
      <c r="B409" s="248" t="s">
        <v>2899</v>
      </c>
      <c r="C409" s="247" t="str">
        <f t="shared" si="8"/>
        <v>Liceo Rural</v>
      </c>
      <c r="D409" s="412" t="s">
        <v>291</v>
      </c>
      <c r="E409" s="453">
        <v>8</v>
      </c>
      <c r="F409" s="412" t="s">
        <v>52</v>
      </c>
      <c r="G409" s="412" t="s">
        <v>388</v>
      </c>
      <c r="H409" s="412" t="s">
        <v>2286</v>
      </c>
      <c r="I409" s="412" t="s">
        <v>598</v>
      </c>
      <c r="J409" s="248" t="s">
        <v>3555</v>
      </c>
      <c r="K409" s="248" t="s">
        <v>1667</v>
      </c>
      <c r="L409" s="412">
        <v>27750333</v>
      </c>
      <c r="M409" s="412"/>
      <c r="N409" s="412" t="s">
        <v>2900</v>
      </c>
      <c r="O409" s="248" t="s">
        <v>2287</v>
      </c>
      <c r="P409" s="412">
        <v>105</v>
      </c>
      <c r="Q409" s="412">
        <v>22</v>
      </c>
      <c r="R409" s="412">
        <v>24</v>
      </c>
      <c r="S409" s="412">
        <v>21</v>
      </c>
      <c r="T409" s="412">
        <v>23</v>
      </c>
      <c r="U409" s="412">
        <v>15</v>
      </c>
      <c r="V409" s="412">
        <v>0</v>
      </c>
      <c r="W409" s="412">
        <v>5</v>
      </c>
      <c r="X409" s="248">
        <v>1</v>
      </c>
      <c r="Y409" s="412">
        <v>1</v>
      </c>
      <c r="Z409" s="412">
        <v>1</v>
      </c>
      <c r="AA409" s="412">
        <v>1</v>
      </c>
      <c r="AB409" s="412">
        <v>1</v>
      </c>
      <c r="AC409" s="412">
        <v>118</v>
      </c>
      <c r="AD409" s="7">
        <v>25</v>
      </c>
      <c r="AE409" s="7">
        <v>24</v>
      </c>
      <c r="AF409" s="7">
        <v>21</v>
      </c>
      <c r="AG409" s="7">
        <v>25</v>
      </c>
      <c r="AH409" s="7">
        <v>23</v>
      </c>
      <c r="AI409" s="7">
        <v>0</v>
      </c>
      <c r="AJ409" s="7">
        <v>5</v>
      </c>
      <c r="AK409" s="7">
        <v>1</v>
      </c>
      <c r="AL409" s="7">
        <v>1</v>
      </c>
      <c r="AM409" s="7">
        <v>1</v>
      </c>
      <c r="AN409" s="7">
        <v>1</v>
      </c>
      <c r="AO409" s="7">
        <v>1</v>
      </c>
      <c r="AP409" s="7">
        <v>0</v>
      </c>
      <c r="AQ409" s="7">
        <v>98</v>
      </c>
      <c r="AR409" s="7">
        <v>19</v>
      </c>
      <c r="AS409" s="7">
        <v>23</v>
      </c>
      <c r="AT409" s="7">
        <v>17</v>
      </c>
      <c r="AU409" s="7">
        <v>19</v>
      </c>
      <c r="AV409" s="7">
        <v>20</v>
      </c>
      <c r="AW409" s="7">
        <v>5</v>
      </c>
      <c r="AX409" s="7">
        <v>1</v>
      </c>
      <c r="AY409" s="7">
        <v>1</v>
      </c>
      <c r="AZ409" s="7">
        <v>1</v>
      </c>
      <c r="BA409" s="7">
        <v>1</v>
      </c>
      <c r="BB409" s="7">
        <v>1</v>
      </c>
      <c r="BC409" s="510">
        <v>111</v>
      </c>
      <c r="BD409" s="510">
        <v>33</v>
      </c>
      <c r="BE409" s="510">
        <v>23</v>
      </c>
      <c r="BF409" s="510">
        <v>24</v>
      </c>
      <c r="BG409" s="510">
        <v>17</v>
      </c>
      <c r="BH409" s="510">
        <v>14</v>
      </c>
      <c r="BI409" s="510">
        <v>0</v>
      </c>
      <c r="BJ409" s="510">
        <v>5</v>
      </c>
      <c r="BK409" s="510">
        <v>1</v>
      </c>
      <c r="BL409" s="510">
        <v>1</v>
      </c>
      <c r="BM409" s="510">
        <v>1</v>
      </c>
      <c r="BN409" s="510">
        <v>1</v>
      </c>
      <c r="BO409" s="510">
        <v>1</v>
      </c>
      <c r="BP409" s="510">
        <v>0</v>
      </c>
    </row>
    <row r="410" spans="1:68">
      <c r="A410" s="247">
        <v>5168</v>
      </c>
      <c r="B410" s="248" t="s">
        <v>2901</v>
      </c>
      <c r="C410" s="247" t="str">
        <f t="shared" si="8"/>
        <v>Liceo Rural</v>
      </c>
      <c r="D410" s="412" t="s">
        <v>291</v>
      </c>
      <c r="E410" s="453">
        <v>8</v>
      </c>
      <c r="F410" s="412" t="s">
        <v>52</v>
      </c>
      <c r="G410" s="412" t="s">
        <v>388</v>
      </c>
      <c r="H410" s="412" t="s">
        <v>597</v>
      </c>
      <c r="I410" s="412" t="s">
        <v>597</v>
      </c>
      <c r="J410" s="248" t="s">
        <v>3555</v>
      </c>
      <c r="K410" s="248" t="s">
        <v>1667</v>
      </c>
      <c r="L410" s="412">
        <v>27881232</v>
      </c>
      <c r="M410" s="412">
        <v>27881232</v>
      </c>
      <c r="N410" s="412" t="s">
        <v>1757</v>
      </c>
      <c r="O410" s="248" t="s">
        <v>2288</v>
      </c>
      <c r="P410" s="412">
        <v>153</v>
      </c>
      <c r="Q410" s="412">
        <v>29</v>
      </c>
      <c r="R410" s="412">
        <v>45</v>
      </c>
      <c r="S410" s="412">
        <v>37</v>
      </c>
      <c r="T410" s="412">
        <v>26</v>
      </c>
      <c r="U410" s="412">
        <v>16</v>
      </c>
      <c r="V410" s="412">
        <v>0</v>
      </c>
      <c r="W410" s="412">
        <v>6</v>
      </c>
      <c r="X410" s="248">
        <v>1</v>
      </c>
      <c r="Y410" s="412">
        <v>2</v>
      </c>
      <c r="Z410" s="412">
        <v>1</v>
      </c>
      <c r="AA410" s="412">
        <v>1</v>
      </c>
      <c r="AB410" s="412">
        <v>1</v>
      </c>
      <c r="AC410" s="412">
        <v>161</v>
      </c>
      <c r="AD410" s="7">
        <v>30</v>
      </c>
      <c r="AE410" s="7">
        <v>28</v>
      </c>
      <c r="AF410" s="7">
        <v>42</v>
      </c>
      <c r="AG410" s="7">
        <v>34</v>
      </c>
      <c r="AH410" s="7">
        <v>27</v>
      </c>
      <c r="AI410" s="7">
        <v>0</v>
      </c>
      <c r="AJ410" s="7">
        <v>6</v>
      </c>
      <c r="AK410" s="7">
        <v>1</v>
      </c>
      <c r="AL410" s="7">
        <v>1</v>
      </c>
      <c r="AM410" s="7">
        <v>2</v>
      </c>
      <c r="AN410" s="7">
        <v>1</v>
      </c>
      <c r="AO410" s="7">
        <v>1</v>
      </c>
      <c r="AP410" s="7">
        <v>0</v>
      </c>
      <c r="AQ410" s="7">
        <v>168</v>
      </c>
      <c r="AR410" s="7">
        <v>39</v>
      </c>
      <c r="AS410" s="7">
        <v>32</v>
      </c>
      <c r="AT410" s="7">
        <v>26</v>
      </c>
      <c r="AU410" s="7">
        <v>40</v>
      </c>
      <c r="AV410" s="7">
        <v>31</v>
      </c>
      <c r="AW410" s="7">
        <v>6</v>
      </c>
      <c r="AX410" s="7">
        <v>1</v>
      </c>
      <c r="AY410" s="7">
        <v>1</v>
      </c>
      <c r="AZ410" s="7">
        <v>1</v>
      </c>
      <c r="BA410" s="7">
        <v>2</v>
      </c>
      <c r="BB410" s="7">
        <v>1</v>
      </c>
      <c r="BC410" s="510">
        <v>153</v>
      </c>
      <c r="BD410" s="510">
        <v>29</v>
      </c>
      <c r="BE410" s="510">
        <v>42</v>
      </c>
      <c r="BF410" s="510">
        <v>23</v>
      </c>
      <c r="BG410" s="510">
        <v>24</v>
      </c>
      <c r="BH410" s="510">
        <v>35</v>
      </c>
      <c r="BI410" s="510">
        <v>0</v>
      </c>
      <c r="BJ410" s="510">
        <v>6</v>
      </c>
      <c r="BK410" s="510">
        <v>1</v>
      </c>
      <c r="BL410" s="510">
        <v>2</v>
      </c>
      <c r="BM410" s="510">
        <v>1</v>
      </c>
      <c r="BN410" s="510">
        <v>1</v>
      </c>
      <c r="BO410" s="510">
        <v>1</v>
      </c>
      <c r="BP410" s="510">
        <v>0</v>
      </c>
    </row>
    <row r="411" spans="1:68">
      <c r="A411" s="247">
        <v>5170</v>
      </c>
      <c r="B411" s="248" t="s">
        <v>2902</v>
      </c>
      <c r="C411" s="247" t="str">
        <f t="shared" si="8"/>
        <v>Liceo Rural</v>
      </c>
      <c r="D411" s="412" t="s">
        <v>418</v>
      </c>
      <c r="E411" s="453">
        <v>5</v>
      </c>
      <c r="F411" s="412" t="s">
        <v>418</v>
      </c>
      <c r="G411" s="412" t="s">
        <v>427</v>
      </c>
      <c r="H411" s="412" t="s">
        <v>2765</v>
      </c>
      <c r="I411" s="412" t="s">
        <v>2289</v>
      </c>
      <c r="J411" s="248" t="s">
        <v>3555</v>
      </c>
      <c r="K411" s="248" t="s">
        <v>1667</v>
      </c>
      <c r="L411" s="412">
        <v>27585720</v>
      </c>
      <c r="M411" s="412">
        <v>27585720</v>
      </c>
      <c r="N411" s="412" t="s">
        <v>1737</v>
      </c>
      <c r="O411" s="248" t="s">
        <v>2290</v>
      </c>
      <c r="P411" s="412">
        <v>34</v>
      </c>
      <c r="Q411" s="412">
        <v>6</v>
      </c>
      <c r="R411" s="412">
        <v>12</v>
      </c>
      <c r="S411" s="412">
        <v>8</v>
      </c>
      <c r="T411" s="412">
        <v>5</v>
      </c>
      <c r="U411" s="412">
        <v>3</v>
      </c>
      <c r="V411" s="412">
        <v>0</v>
      </c>
      <c r="W411" s="412">
        <v>5</v>
      </c>
      <c r="X411" s="248">
        <v>1</v>
      </c>
      <c r="Y411" s="412">
        <v>1</v>
      </c>
      <c r="Z411" s="412">
        <v>1</v>
      </c>
      <c r="AA411" s="412">
        <v>1</v>
      </c>
      <c r="AB411" s="412">
        <v>1</v>
      </c>
      <c r="AC411" s="412">
        <v>36</v>
      </c>
      <c r="AD411" s="7">
        <v>6</v>
      </c>
      <c r="AE411" s="7">
        <v>6</v>
      </c>
      <c r="AF411" s="7">
        <v>9</v>
      </c>
      <c r="AG411" s="7">
        <v>10</v>
      </c>
      <c r="AH411" s="7">
        <v>5</v>
      </c>
      <c r="AI411" s="7">
        <v>0</v>
      </c>
      <c r="AJ411" s="7">
        <v>5</v>
      </c>
      <c r="AK411" s="7">
        <v>1</v>
      </c>
      <c r="AL411" s="7">
        <v>1</v>
      </c>
      <c r="AM411" s="7">
        <v>1</v>
      </c>
      <c r="AN411" s="7">
        <v>1</v>
      </c>
      <c r="AO411" s="7">
        <v>1</v>
      </c>
      <c r="AP411" s="7">
        <v>0</v>
      </c>
      <c r="AQ411" s="7">
        <v>40</v>
      </c>
      <c r="AR411" s="7">
        <v>8</v>
      </c>
      <c r="AS411" s="7">
        <v>8</v>
      </c>
      <c r="AT411" s="7">
        <v>5</v>
      </c>
      <c r="AU411" s="7">
        <v>10</v>
      </c>
      <c r="AV411" s="7">
        <v>9</v>
      </c>
      <c r="AW411" s="7">
        <v>5</v>
      </c>
      <c r="AX411" s="7">
        <v>1</v>
      </c>
      <c r="AY411" s="7">
        <v>1</v>
      </c>
      <c r="AZ411" s="7">
        <v>1</v>
      </c>
      <c r="BA411" s="7">
        <v>1</v>
      </c>
      <c r="BB411" s="7">
        <v>1</v>
      </c>
      <c r="BC411" s="510">
        <v>36</v>
      </c>
      <c r="BD411" s="510">
        <v>4</v>
      </c>
      <c r="BE411" s="510">
        <v>9</v>
      </c>
      <c r="BF411" s="510">
        <v>8</v>
      </c>
      <c r="BG411" s="510">
        <v>6</v>
      </c>
      <c r="BH411" s="510">
        <v>9</v>
      </c>
      <c r="BI411" s="510">
        <v>0</v>
      </c>
      <c r="BJ411" s="510">
        <v>5</v>
      </c>
      <c r="BK411" s="510">
        <v>1</v>
      </c>
      <c r="BL411" s="510">
        <v>1</v>
      </c>
      <c r="BM411" s="510">
        <v>1</v>
      </c>
      <c r="BN411" s="510">
        <v>1</v>
      </c>
      <c r="BO411" s="510">
        <v>1</v>
      </c>
      <c r="BP411" s="510">
        <v>0</v>
      </c>
    </row>
    <row r="412" spans="1:68">
      <c r="A412" s="247">
        <v>5171</v>
      </c>
      <c r="B412" s="248" t="s">
        <v>2903</v>
      </c>
      <c r="C412" s="247" t="str">
        <f t="shared" si="8"/>
        <v>Liceo Rural</v>
      </c>
      <c r="D412" s="412" t="s">
        <v>1285</v>
      </c>
      <c r="E412" s="453">
        <v>5</v>
      </c>
      <c r="F412" s="412" t="s">
        <v>418</v>
      </c>
      <c r="G412" s="412" t="s">
        <v>418</v>
      </c>
      <c r="H412" s="412" t="s">
        <v>420</v>
      </c>
      <c r="I412" s="412" t="s">
        <v>579</v>
      </c>
      <c r="J412" s="248" t="s">
        <v>3555</v>
      </c>
      <c r="K412" s="248" t="s">
        <v>1667</v>
      </c>
      <c r="L412" s="412">
        <v>22005116</v>
      </c>
      <c r="M412" s="412"/>
      <c r="N412" s="412" t="s">
        <v>3231</v>
      </c>
      <c r="O412" s="248" t="s">
        <v>3584</v>
      </c>
      <c r="P412" s="412">
        <v>130</v>
      </c>
      <c r="Q412" s="412">
        <v>40</v>
      </c>
      <c r="R412" s="412">
        <v>32</v>
      </c>
      <c r="S412" s="412">
        <v>28</v>
      </c>
      <c r="T412" s="412">
        <v>10</v>
      </c>
      <c r="U412" s="412">
        <v>20</v>
      </c>
      <c r="V412" s="412">
        <v>0</v>
      </c>
      <c r="W412" s="412">
        <v>7</v>
      </c>
      <c r="X412" s="248">
        <v>2</v>
      </c>
      <c r="Y412" s="412">
        <v>2</v>
      </c>
      <c r="Z412" s="412">
        <v>1</v>
      </c>
      <c r="AA412" s="412">
        <v>1</v>
      </c>
      <c r="AB412" s="412">
        <v>1</v>
      </c>
      <c r="AC412" s="412">
        <v>144</v>
      </c>
      <c r="AD412" s="7">
        <v>37</v>
      </c>
      <c r="AE412" s="7">
        <v>35</v>
      </c>
      <c r="AF412" s="7">
        <v>31</v>
      </c>
      <c r="AG412" s="7">
        <v>27</v>
      </c>
      <c r="AH412" s="7">
        <v>14</v>
      </c>
      <c r="AI412" s="7">
        <v>0</v>
      </c>
      <c r="AJ412" s="7">
        <v>9</v>
      </c>
      <c r="AK412" s="7">
        <v>2</v>
      </c>
      <c r="AL412" s="7">
        <v>2</v>
      </c>
      <c r="AM412" s="7">
        <v>2</v>
      </c>
      <c r="AN412" s="7">
        <v>2</v>
      </c>
      <c r="AO412" s="7">
        <v>1</v>
      </c>
      <c r="AP412" s="7">
        <v>0</v>
      </c>
      <c r="AQ412" s="7">
        <v>183</v>
      </c>
      <c r="AR412" s="7">
        <v>40</v>
      </c>
      <c r="AS412" s="7">
        <v>44</v>
      </c>
      <c r="AT412" s="7">
        <v>35</v>
      </c>
      <c r="AU412" s="7">
        <v>33</v>
      </c>
      <c r="AV412" s="7">
        <v>31</v>
      </c>
      <c r="AW412" s="7">
        <v>7</v>
      </c>
      <c r="AX412" s="7">
        <v>2</v>
      </c>
      <c r="AY412" s="7">
        <v>2</v>
      </c>
      <c r="AZ412" s="7">
        <v>1</v>
      </c>
      <c r="BA412" s="7">
        <v>1</v>
      </c>
      <c r="BB412" s="7">
        <v>1</v>
      </c>
      <c r="BC412" s="510">
        <v>148</v>
      </c>
      <c r="BD412" s="510">
        <v>37</v>
      </c>
      <c r="BE412" s="510">
        <v>28</v>
      </c>
      <c r="BF412" s="510">
        <v>35</v>
      </c>
      <c r="BG412" s="510">
        <v>26</v>
      </c>
      <c r="BH412" s="510">
        <v>22</v>
      </c>
      <c r="BI412" s="510">
        <v>0</v>
      </c>
      <c r="BJ412" s="510">
        <v>7</v>
      </c>
      <c r="BK412" s="510">
        <v>2</v>
      </c>
      <c r="BL412" s="510">
        <v>1</v>
      </c>
      <c r="BM412" s="510">
        <v>2</v>
      </c>
      <c r="BN412" s="510">
        <v>1</v>
      </c>
      <c r="BO412" s="510">
        <v>1</v>
      </c>
      <c r="BP412" s="510">
        <v>0</v>
      </c>
    </row>
    <row r="413" spans="1:68">
      <c r="A413" s="247">
        <v>5173</v>
      </c>
      <c r="B413" s="248" t="s">
        <v>2904</v>
      </c>
      <c r="C413" s="247" t="str">
        <f t="shared" si="8"/>
        <v>Liceo Rural</v>
      </c>
      <c r="D413" s="412" t="s">
        <v>418</v>
      </c>
      <c r="E413" s="453">
        <v>8</v>
      </c>
      <c r="F413" s="412" t="s">
        <v>418</v>
      </c>
      <c r="G413" s="412" t="s">
        <v>429</v>
      </c>
      <c r="H413" s="412" t="s">
        <v>587</v>
      </c>
      <c r="I413" s="412" t="s">
        <v>587</v>
      </c>
      <c r="J413" s="248" t="s">
        <v>3555</v>
      </c>
      <c r="K413" s="248" t="s">
        <v>1667</v>
      </c>
      <c r="L413" s="412">
        <v>27550213</v>
      </c>
      <c r="M413" s="412"/>
      <c r="N413" s="412" t="s">
        <v>2291</v>
      </c>
      <c r="O413" s="248" t="s">
        <v>2292</v>
      </c>
      <c r="P413" s="412">
        <v>148</v>
      </c>
      <c r="Q413" s="412">
        <v>34</v>
      </c>
      <c r="R413" s="412">
        <v>31</v>
      </c>
      <c r="S413" s="412">
        <v>38</v>
      </c>
      <c r="T413" s="412">
        <v>22</v>
      </c>
      <c r="U413" s="412">
        <v>23</v>
      </c>
      <c r="V413" s="412">
        <v>0</v>
      </c>
      <c r="W413" s="412">
        <v>5</v>
      </c>
      <c r="X413" s="248">
        <v>1</v>
      </c>
      <c r="Y413" s="412">
        <v>1</v>
      </c>
      <c r="Z413" s="412">
        <v>1</v>
      </c>
      <c r="AA413" s="412">
        <v>1</v>
      </c>
      <c r="AB413" s="412">
        <v>1</v>
      </c>
      <c r="AC413" s="412">
        <v>191</v>
      </c>
      <c r="AD413" s="7">
        <v>44</v>
      </c>
      <c r="AE413" s="7">
        <v>36</v>
      </c>
      <c r="AF413" s="7">
        <v>30</v>
      </c>
      <c r="AG413" s="7">
        <v>47</v>
      </c>
      <c r="AH413" s="7">
        <v>34</v>
      </c>
      <c r="AI413" s="7">
        <v>0</v>
      </c>
      <c r="AJ413" s="7">
        <v>5</v>
      </c>
      <c r="AK413" s="7">
        <v>1</v>
      </c>
      <c r="AL413" s="7">
        <v>1</v>
      </c>
      <c r="AM413" s="7">
        <v>1</v>
      </c>
      <c r="AN413" s="7">
        <v>1</v>
      </c>
      <c r="AO413" s="7">
        <v>1</v>
      </c>
      <c r="AP413" s="7">
        <v>0</v>
      </c>
      <c r="AQ413" s="7">
        <v>198</v>
      </c>
      <c r="AR413" s="7">
        <v>47</v>
      </c>
      <c r="AS413" s="7">
        <v>39</v>
      </c>
      <c r="AT413" s="7">
        <v>35</v>
      </c>
      <c r="AU413" s="7">
        <v>32</v>
      </c>
      <c r="AV413" s="7">
        <v>45</v>
      </c>
      <c r="AW413" s="7">
        <v>6</v>
      </c>
      <c r="AX413" s="7">
        <v>2</v>
      </c>
      <c r="AY413" s="7">
        <v>1</v>
      </c>
      <c r="AZ413" s="7">
        <v>1</v>
      </c>
      <c r="BA413" s="7">
        <v>1</v>
      </c>
      <c r="BB413" s="7">
        <v>1</v>
      </c>
      <c r="BC413" s="510">
        <v>198</v>
      </c>
      <c r="BD413" s="510">
        <v>40</v>
      </c>
      <c r="BE413" s="510">
        <v>54</v>
      </c>
      <c r="BF413" s="510">
        <v>35</v>
      </c>
      <c r="BG413" s="510">
        <v>39</v>
      </c>
      <c r="BH413" s="510">
        <v>30</v>
      </c>
      <c r="BI413" s="510">
        <v>0</v>
      </c>
      <c r="BJ413" s="510">
        <v>6</v>
      </c>
      <c r="BK413" s="510">
        <v>1</v>
      </c>
      <c r="BL413" s="510">
        <v>2</v>
      </c>
      <c r="BM413" s="510">
        <v>1</v>
      </c>
      <c r="BN413" s="510">
        <v>1</v>
      </c>
      <c r="BO413" s="510">
        <v>1</v>
      </c>
      <c r="BP413" s="510">
        <v>0</v>
      </c>
    </row>
    <row r="414" spans="1:68">
      <c r="A414" s="247">
        <v>5176</v>
      </c>
      <c r="B414" s="248" t="s">
        <v>2905</v>
      </c>
      <c r="C414" s="247" t="str">
        <f t="shared" si="8"/>
        <v>Liceo Rural</v>
      </c>
      <c r="D414" s="412" t="s">
        <v>425</v>
      </c>
      <c r="E414" s="453">
        <v>6</v>
      </c>
      <c r="F414" s="412" t="s">
        <v>418</v>
      </c>
      <c r="G414" s="412" t="s">
        <v>426</v>
      </c>
      <c r="H414" s="412" t="s">
        <v>468</v>
      </c>
      <c r="I414" s="412" t="s">
        <v>577</v>
      </c>
      <c r="J414" s="248" t="s">
        <v>3555</v>
      </c>
      <c r="K414" s="248" t="s">
        <v>1667</v>
      </c>
      <c r="L414" s="412">
        <v>27670452</v>
      </c>
      <c r="M414" s="412"/>
      <c r="N414" s="412" t="s">
        <v>2906</v>
      </c>
      <c r="O414" s="248" t="s">
        <v>2293</v>
      </c>
      <c r="P414" s="412">
        <v>144</v>
      </c>
      <c r="Q414" s="412">
        <v>53</v>
      </c>
      <c r="R414" s="412">
        <v>32</v>
      </c>
      <c r="S414" s="412">
        <v>20</v>
      </c>
      <c r="T414" s="412">
        <v>20</v>
      </c>
      <c r="U414" s="412">
        <v>19</v>
      </c>
      <c r="V414" s="412">
        <v>0</v>
      </c>
      <c r="W414" s="412">
        <v>6</v>
      </c>
      <c r="X414" s="248">
        <v>2</v>
      </c>
      <c r="Y414" s="412">
        <v>1</v>
      </c>
      <c r="Z414" s="412">
        <v>1</v>
      </c>
      <c r="AA414" s="412">
        <v>1</v>
      </c>
      <c r="AB414" s="412">
        <v>1</v>
      </c>
      <c r="AC414" s="412">
        <v>139</v>
      </c>
      <c r="AD414" s="7">
        <v>26</v>
      </c>
      <c r="AE414" s="7">
        <v>51</v>
      </c>
      <c r="AF414" s="7">
        <v>28</v>
      </c>
      <c r="AG414" s="7">
        <v>18</v>
      </c>
      <c r="AH414" s="7">
        <v>16</v>
      </c>
      <c r="AI414" s="7">
        <v>0</v>
      </c>
      <c r="AJ414" s="7">
        <v>6</v>
      </c>
      <c r="AK414" s="7">
        <v>1</v>
      </c>
      <c r="AL414" s="7">
        <v>2</v>
      </c>
      <c r="AM414" s="7">
        <v>1</v>
      </c>
      <c r="AN414" s="7">
        <v>1</v>
      </c>
      <c r="AO414" s="7">
        <v>1</v>
      </c>
      <c r="AP414" s="7">
        <v>0</v>
      </c>
      <c r="AQ414" s="7">
        <v>154</v>
      </c>
      <c r="AR414" s="7">
        <v>38</v>
      </c>
      <c r="AS414" s="7">
        <v>26</v>
      </c>
      <c r="AT414" s="7">
        <v>48</v>
      </c>
      <c r="AU414" s="7">
        <v>25</v>
      </c>
      <c r="AV414" s="7">
        <v>17</v>
      </c>
      <c r="AW414" s="7">
        <v>6</v>
      </c>
      <c r="AX414" s="7">
        <v>1</v>
      </c>
      <c r="AY414" s="7">
        <v>1</v>
      </c>
      <c r="AZ414" s="7">
        <v>2</v>
      </c>
      <c r="BA414" s="7">
        <v>1</v>
      </c>
      <c r="BB414" s="7">
        <v>1</v>
      </c>
      <c r="BC414" s="510">
        <v>135</v>
      </c>
      <c r="BD414" s="510">
        <v>32</v>
      </c>
      <c r="BE414" s="510">
        <v>32</v>
      </c>
      <c r="BF414" s="510">
        <v>22</v>
      </c>
      <c r="BG414" s="510">
        <v>35</v>
      </c>
      <c r="BH414" s="510">
        <v>14</v>
      </c>
      <c r="BI414" s="510">
        <v>0</v>
      </c>
      <c r="BJ414" s="510">
        <v>7</v>
      </c>
      <c r="BK414" s="510">
        <v>1</v>
      </c>
      <c r="BL414" s="510">
        <v>2</v>
      </c>
      <c r="BM414" s="510">
        <v>1</v>
      </c>
      <c r="BN414" s="510">
        <v>2</v>
      </c>
      <c r="BO414" s="510">
        <v>1</v>
      </c>
      <c r="BP414" s="510">
        <v>0</v>
      </c>
    </row>
    <row r="415" spans="1:68">
      <c r="A415" s="247">
        <v>5177</v>
      </c>
      <c r="B415" s="248" t="s">
        <v>654</v>
      </c>
      <c r="C415" s="247" t="str">
        <f t="shared" si="8"/>
        <v>Liceo Rural</v>
      </c>
      <c r="D415" s="412" t="s">
        <v>278</v>
      </c>
      <c r="E415" s="453">
        <v>3</v>
      </c>
      <c r="F415" s="412" t="s">
        <v>217</v>
      </c>
      <c r="G415" s="412" t="s">
        <v>279</v>
      </c>
      <c r="H415" s="412" t="s">
        <v>535</v>
      </c>
      <c r="I415" s="412" t="s">
        <v>655</v>
      </c>
      <c r="J415" s="248" t="s">
        <v>3555</v>
      </c>
      <c r="K415" s="248" t="s">
        <v>1667</v>
      </c>
      <c r="L415" s="412">
        <v>72967860</v>
      </c>
      <c r="M415" s="412">
        <v>88271381</v>
      </c>
      <c r="N415" s="412" t="s">
        <v>1099</v>
      </c>
      <c r="O415" s="248" t="s">
        <v>2294</v>
      </c>
      <c r="P415" s="412">
        <v>72</v>
      </c>
      <c r="Q415" s="412">
        <v>14</v>
      </c>
      <c r="R415" s="412">
        <v>11</v>
      </c>
      <c r="S415" s="412">
        <v>16</v>
      </c>
      <c r="T415" s="412">
        <v>23</v>
      </c>
      <c r="U415" s="412">
        <v>8</v>
      </c>
      <c r="V415" s="412">
        <v>0</v>
      </c>
      <c r="W415" s="412">
        <v>5</v>
      </c>
      <c r="X415" s="248">
        <v>1</v>
      </c>
      <c r="Y415" s="412">
        <v>1</v>
      </c>
      <c r="Z415" s="412">
        <v>1</v>
      </c>
      <c r="AA415" s="412">
        <v>1</v>
      </c>
      <c r="AB415" s="412">
        <v>1</v>
      </c>
      <c r="AC415" s="412">
        <v>85</v>
      </c>
      <c r="AD415" s="7">
        <v>9</v>
      </c>
      <c r="AE415" s="7">
        <v>22</v>
      </c>
      <c r="AF415" s="7">
        <v>14</v>
      </c>
      <c r="AG415" s="7">
        <v>17</v>
      </c>
      <c r="AH415" s="7">
        <v>23</v>
      </c>
      <c r="AI415" s="7">
        <v>0</v>
      </c>
      <c r="AJ415" s="7">
        <v>5</v>
      </c>
      <c r="AK415" s="7">
        <v>1</v>
      </c>
      <c r="AL415" s="7">
        <v>1</v>
      </c>
      <c r="AM415" s="7">
        <v>1</v>
      </c>
      <c r="AN415" s="7">
        <v>1</v>
      </c>
      <c r="AO415" s="7">
        <v>1</v>
      </c>
      <c r="AP415" s="7">
        <v>0</v>
      </c>
      <c r="AQ415" s="7">
        <v>56</v>
      </c>
      <c r="AR415" s="7">
        <v>10</v>
      </c>
      <c r="AS415" s="7">
        <v>8</v>
      </c>
      <c r="AT415" s="7">
        <v>14</v>
      </c>
      <c r="AU415" s="7">
        <v>10</v>
      </c>
      <c r="AV415" s="7">
        <v>14</v>
      </c>
      <c r="AW415" s="7">
        <v>5</v>
      </c>
      <c r="AX415" s="7">
        <v>1</v>
      </c>
      <c r="AY415" s="7">
        <v>1</v>
      </c>
      <c r="AZ415" s="7">
        <v>1</v>
      </c>
      <c r="BA415" s="7">
        <v>1</v>
      </c>
      <c r="BB415" s="7">
        <v>1</v>
      </c>
      <c r="BC415" s="510">
        <v>56</v>
      </c>
      <c r="BD415" s="510">
        <v>12</v>
      </c>
      <c r="BE415" s="510">
        <v>11</v>
      </c>
      <c r="BF415" s="510">
        <v>10</v>
      </c>
      <c r="BG415" s="510">
        <v>15</v>
      </c>
      <c r="BH415" s="510">
        <v>8</v>
      </c>
      <c r="BI415" s="510">
        <v>0</v>
      </c>
      <c r="BJ415" s="510">
        <v>5</v>
      </c>
      <c r="BK415" s="510">
        <v>1</v>
      </c>
      <c r="BL415" s="510">
        <v>1</v>
      </c>
      <c r="BM415" s="510">
        <v>1</v>
      </c>
      <c r="BN415" s="510">
        <v>1</v>
      </c>
      <c r="BO415" s="510">
        <v>1</v>
      </c>
      <c r="BP415" s="510">
        <v>0</v>
      </c>
    </row>
    <row r="416" spans="1:68">
      <c r="A416" s="247">
        <v>5178</v>
      </c>
      <c r="B416" s="248" t="s">
        <v>636</v>
      </c>
      <c r="C416" s="247" t="str">
        <f t="shared" si="8"/>
        <v/>
      </c>
      <c r="D416" s="248" t="s">
        <v>278</v>
      </c>
      <c r="E416" s="501">
        <v>1</v>
      </c>
      <c r="F416" s="248" t="s">
        <v>217</v>
      </c>
      <c r="G416" s="248" t="s">
        <v>279</v>
      </c>
      <c r="H416" s="248" t="s">
        <v>637</v>
      </c>
      <c r="I416" s="248" t="s">
        <v>637</v>
      </c>
      <c r="J416" s="248" t="s">
        <v>3555</v>
      </c>
      <c r="K416" s="248" t="s">
        <v>1667</v>
      </c>
      <c r="L416" s="248">
        <v>24702950</v>
      </c>
      <c r="M416" s="248">
        <v>24700155</v>
      </c>
      <c r="N416" s="248" t="s">
        <v>1758</v>
      </c>
      <c r="O416" s="248" t="s">
        <v>2295</v>
      </c>
      <c r="P416" s="248">
        <v>324</v>
      </c>
      <c r="Q416" s="248">
        <v>73</v>
      </c>
      <c r="R416" s="248">
        <v>73</v>
      </c>
      <c r="S416" s="248">
        <v>56</v>
      </c>
      <c r="T416" s="248">
        <v>69</v>
      </c>
      <c r="U416" s="248">
        <v>53</v>
      </c>
      <c r="V416" s="248">
        <v>0</v>
      </c>
      <c r="W416" s="248">
        <v>16</v>
      </c>
      <c r="X416" s="248">
        <v>4</v>
      </c>
      <c r="Y416" s="248">
        <v>3</v>
      </c>
      <c r="Z416" s="248">
        <v>3</v>
      </c>
      <c r="AA416" s="248">
        <v>3</v>
      </c>
      <c r="AB416" s="248">
        <v>3</v>
      </c>
      <c r="AC416" s="248">
        <v>364</v>
      </c>
      <c r="AD416" s="7">
        <v>75</v>
      </c>
      <c r="AE416" s="7">
        <v>76</v>
      </c>
      <c r="AF416" s="7">
        <v>72</v>
      </c>
      <c r="AG416" s="7">
        <v>67</v>
      </c>
      <c r="AH416" s="7">
        <v>74</v>
      </c>
      <c r="AI416" s="7">
        <v>0</v>
      </c>
      <c r="AJ416" s="7">
        <v>16</v>
      </c>
      <c r="AK416" s="7">
        <v>4</v>
      </c>
      <c r="AL416" s="7">
        <v>3</v>
      </c>
      <c r="AM416" s="7">
        <v>3</v>
      </c>
      <c r="AN416" s="7">
        <v>3</v>
      </c>
      <c r="AO416" s="7">
        <v>3</v>
      </c>
      <c r="AP416" s="7">
        <v>0</v>
      </c>
      <c r="AQ416" s="7">
        <v>376</v>
      </c>
      <c r="AR416" s="7">
        <v>76</v>
      </c>
      <c r="AS416" s="7">
        <v>79</v>
      </c>
      <c r="AT416" s="7">
        <v>70</v>
      </c>
      <c r="AU416" s="7">
        <v>89</v>
      </c>
      <c r="AV416" s="7">
        <v>62</v>
      </c>
      <c r="AW416" s="7">
        <v>16</v>
      </c>
      <c r="AX416" s="7">
        <v>4</v>
      </c>
      <c r="AY416" s="7">
        <v>3</v>
      </c>
      <c r="AZ416" s="7">
        <v>3</v>
      </c>
      <c r="BA416" s="7">
        <v>3</v>
      </c>
      <c r="BB416" s="7">
        <v>3</v>
      </c>
      <c r="BC416" s="510">
        <v>356</v>
      </c>
      <c r="BD416" s="510">
        <v>61</v>
      </c>
      <c r="BE416" s="510">
        <v>74</v>
      </c>
      <c r="BF416" s="510">
        <v>73</v>
      </c>
      <c r="BG416" s="510">
        <v>76</v>
      </c>
      <c r="BH416" s="510">
        <v>72</v>
      </c>
      <c r="BI416" s="510">
        <v>0</v>
      </c>
      <c r="BJ416" s="510">
        <v>16</v>
      </c>
      <c r="BK416" s="510">
        <v>4</v>
      </c>
      <c r="BL416" s="510">
        <v>3</v>
      </c>
      <c r="BM416" s="510">
        <v>3</v>
      </c>
      <c r="BN416" s="510">
        <v>3</v>
      </c>
      <c r="BO416" s="510">
        <v>3</v>
      </c>
      <c r="BP416" s="510">
        <v>0</v>
      </c>
    </row>
    <row r="417" spans="1:68">
      <c r="A417" s="247">
        <v>5197</v>
      </c>
      <c r="B417" s="248" t="s">
        <v>2907</v>
      </c>
      <c r="C417" s="247" t="str">
        <f t="shared" si="8"/>
        <v>Unidad Pedagógica</v>
      </c>
      <c r="D417" s="248" t="s">
        <v>425</v>
      </c>
      <c r="E417" s="501">
        <v>5</v>
      </c>
      <c r="F417" s="248" t="s">
        <v>418</v>
      </c>
      <c r="G417" s="248" t="s">
        <v>426</v>
      </c>
      <c r="H417" s="248" t="s">
        <v>608</v>
      </c>
      <c r="I417" s="248" t="s">
        <v>645</v>
      </c>
      <c r="J417" s="248" t="s">
        <v>3555</v>
      </c>
      <c r="K417" s="248" t="s">
        <v>1667</v>
      </c>
      <c r="L417" s="248">
        <v>27634228</v>
      </c>
      <c r="M417" s="248"/>
      <c r="N417" s="248" t="s">
        <v>3658</v>
      </c>
      <c r="O417" s="248" t="s">
        <v>2296</v>
      </c>
      <c r="P417" s="248">
        <v>153</v>
      </c>
      <c r="Q417" s="248">
        <v>44</v>
      </c>
      <c r="R417" s="248">
        <v>37</v>
      </c>
      <c r="S417" s="248">
        <v>31</v>
      </c>
      <c r="T417" s="248">
        <v>23</v>
      </c>
      <c r="U417" s="248">
        <v>18</v>
      </c>
      <c r="V417" s="248">
        <v>0</v>
      </c>
      <c r="W417" s="248">
        <v>8</v>
      </c>
      <c r="X417" s="248">
        <v>2</v>
      </c>
      <c r="Y417" s="248">
        <v>2</v>
      </c>
      <c r="Z417" s="248">
        <v>2</v>
      </c>
      <c r="AA417" s="248">
        <v>1</v>
      </c>
      <c r="AB417" s="248">
        <v>1</v>
      </c>
      <c r="AC417" s="248">
        <v>187</v>
      </c>
      <c r="AD417" s="7">
        <v>58</v>
      </c>
      <c r="AE417" s="7">
        <v>43</v>
      </c>
      <c r="AF417" s="7">
        <v>33</v>
      </c>
      <c r="AG417" s="7">
        <v>32</v>
      </c>
      <c r="AH417" s="7">
        <v>21</v>
      </c>
      <c r="AI417" s="7">
        <v>0</v>
      </c>
      <c r="AJ417" s="7">
        <v>8</v>
      </c>
      <c r="AK417" s="7">
        <v>2</v>
      </c>
      <c r="AL417" s="7">
        <v>2</v>
      </c>
      <c r="AM417" s="7">
        <v>2</v>
      </c>
      <c r="AN417" s="7">
        <v>1</v>
      </c>
      <c r="AO417" s="7">
        <v>1</v>
      </c>
      <c r="AP417" s="7">
        <v>0</v>
      </c>
      <c r="AQ417" s="7">
        <v>181</v>
      </c>
      <c r="AR417" s="7">
        <v>38</v>
      </c>
      <c r="AS417" s="7">
        <v>56</v>
      </c>
      <c r="AT417" s="7">
        <v>35</v>
      </c>
      <c r="AU417" s="7">
        <v>27</v>
      </c>
      <c r="AV417" s="7">
        <v>25</v>
      </c>
      <c r="AW417" s="7">
        <v>8</v>
      </c>
      <c r="AX417" s="7">
        <v>2</v>
      </c>
      <c r="AY417" s="7">
        <v>2</v>
      </c>
      <c r="AZ417" s="7">
        <v>2</v>
      </c>
      <c r="BA417" s="7">
        <v>1</v>
      </c>
      <c r="BB417" s="7">
        <v>1</v>
      </c>
      <c r="BC417" s="510">
        <v>172</v>
      </c>
      <c r="BD417" s="510">
        <v>42</v>
      </c>
      <c r="BE417" s="510">
        <v>35</v>
      </c>
      <c r="BF417" s="510">
        <v>48</v>
      </c>
      <c r="BG417" s="510">
        <v>26</v>
      </c>
      <c r="BH417" s="510">
        <v>21</v>
      </c>
      <c r="BI417" s="510">
        <v>0</v>
      </c>
      <c r="BJ417" s="510">
        <v>8</v>
      </c>
      <c r="BK417" s="510">
        <v>2</v>
      </c>
      <c r="BL417" s="510">
        <v>2</v>
      </c>
      <c r="BM417" s="510">
        <v>2</v>
      </c>
      <c r="BN417" s="510">
        <v>1</v>
      </c>
      <c r="BO417" s="510">
        <v>1</v>
      </c>
      <c r="BP417" s="510">
        <v>0</v>
      </c>
    </row>
    <row r="418" spans="1:68">
      <c r="A418" s="247">
        <v>5284</v>
      </c>
      <c r="B418" s="248" t="s">
        <v>2908</v>
      </c>
      <c r="C418" s="247" t="str">
        <f t="shared" si="8"/>
        <v>Nocturno</v>
      </c>
      <c r="D418" s="248" t="s">
        <v>291</v>
      </c>
      <c r="E418" s="501">
        <v>6</v>
      </c>
      <c r="F418" s="248" t="s">
        <v>52</v>
      </c>
      <c r="G418" s="248" t="s">
        <v>388</v>
      </c>
      <c r="H418" s="248" t="s">
        <v>505</v>
      </c>
      <c r="I418" s="248" t="s">
        <v>1263</v>
      </c>
      <c r="J418" s="248" t="s">
        <v>3555</v>
      </c>
      <c r="K418" s="248" t="s">
        <v>3730</v>
      </c>
      <c r="L418" s="248">
        <v>27864373</v>
      </c>
      <c r="M418" s="248"/>
      <c r="N418" s="248" t="s">
        <v>2755</v>
      </c>
      <c r="O418" s="248" t="s">
        <v>2297</v>
      </c>
      <c r="P418" s="248">
        <v>232</v>
      </c>
      <c r="Q418" s="248">
        <v>20</v>
      </c>
      <c r="R418" s="248">
        <v>35</v>
      </c>
      <c r="S418" s="248">
        <v>48</v>
      </c>
      <c r="T418" s="248">
        <v>78</v>
      </c>
      <c r="U418" s="248">
        <v>51</v>
      </c>
      <c r="V418" s="248">
        <v>0</v>
      </c>
      <c r="W418" s="248">
        <v>8</v>
      </c>
      <c r="X418" s="248">
        <v>1</v>
      </c>
      <c r="Y418" s="248">
        <v>1</v>
      </c>
      <c r="Z418" s="248">
        <v>2</v>
      </c>
      <c r="AA418" s="248">
        <v>2</v>
      </c>
      <c r="AB418" s="248">
        <v>2</v>
      </c>
      <c r="AC418" s="248">
        <v>262</v>
      </c>
      <c r="AD418" s="7">
        <v>24</v>
      </c>
      <c r="AE418" s="7">
        <v>39</v>
      </c>
      <c r="AF418" s="7">
        <v>42</v>
      </c>
      <c r="AG418" s="7">
        <v>82</v>
      </c>
      <c r="AH418" s="7">
        <v>75</v>
      </c>
      <c r="AI418" s="7">
        <v>0</v>
      </c>
      <c r="AJ418" s="7">
        <v>9</v>
      </c>
      <c r="AK418" s="7">
        <v>1</v>
      </c>
      <c r="AL418" s="7">
        <v>1</v>
      </c>
      <c r="AM418" s="7">
        <v>1</v>
      </c>
      <c r="AN418" s="7">
        <v>3</v>
      </c>
      <c r="AO418" s="7">
        <v>3</v>
      </c>
      <c r="AP418" s="7">
        <v>0</v>
      </c>
      <c r="AQ418" s="7">
        <v>234</v>
      </c>
      <c r="AR418" s="7">
        <v>12</v>
      </c>
      <c r="AS418" s="7">
        <v>30</v>
      </c>
      <c r="AT418" s="7">
        <v>46</v>
      </c>
      <c r="AU418" s="7">
        <v>70</v>
      </c>
      <c r="AV418" s="7">
        <v>76</v>
      </c>
      <c r="AW418" s="7">
        <v>8</v>
      </c>
      <c r="AX418" s="7">
        <v>1</v>
      </c>
      <c r="AY418" s="7">
        <v>1</v>
      </c>
      <c r="AZ418" s="7">
        <v>2</v>
      </c>
      <c r="BA418" s="7">
        <v>2</v>
      </c>
      <c r="BB418" s="7">
        <v>2</v>
      </c>
      <c r="BC418" s="510">
        <v>222</v>
      </c>
      <c r="BD418" s="510">
        <v>24</v>
      </c>
      <c r="BE418" s="510">
        <v>25</v>
      </c>
      <c r="BF418" s="510">
        <v>37</v>
      </c>
      <c r="BG418" s="510">
        <v>67</v>
      </c>
      <c r="BH418" s="510">
        <v>69</v>
      </c>
      <c r="BI418" s="510">
        <v>0</v>
      </c>
      <c r="BJ418" s="510">
        <v>8</v>
      </c>
      <c r="BK418" s="510">
        <v>1</v>
      </c>
      <c r="BL418" s="510">
        <v>1</v>
      </c>
      <c r="BM418" s="510">
        <v>1</v>
      </c>
      <c r="BN418" s="510">
        <v>2</v>
      </c>
      <c r="BO418" s="510">
        <v>3</v>
      </c>
      <c r="BP418" s="510">
        <v>0</v>
      </c>
    </row>
    <row r="419" spans="1:68">
      <c r="A419" s="247">
        <v>5288</v>
      </c>
      <c r="B419" s="248" t="s">
        <v>2909</v>
      </c>
      <c r="C419" s="247" t="str">
        <f t="shared" si="8"/>
        <v>Liceo Rural</v>
      </c>
      <c r="D419" s="412" t="s">
        <v>52</v>
      </c>
      <c r="E419" s="453">
        <v>3</v>
      </c>
      <c r="F419" s="412" t="s">
        <v>52</v>
      </c>
      <c r="G419" s="412" t="s">
        <v>52</v>
      </c>
      <c r="H419" s="412" t="s">
        <v>638</v>
      </c>
      <c r="I419" s="412" t="s">
        <v>638</v>
      </c>
      <c r="J419" s="248" t="s">
        <v>3555</v>
      </c>
      <c r="K419" s="248" t="s">
        <v>1667</v>
      </c>
      <c r="L419" s="412">
        <v>26610086</v>
      </c>
      <c r="M419" s="412">
        <v>26613357</v>
      </c>
      <c r="N419" s="412" t="s">
        <v>1704</v>
      </c>
      <c r="O419" s="248" t="s">
        <v>2298</v>
      </c>
      <c r="P419" s="412">
        <v>96</v>
      </c>
      <c r="Q419" s="412">
        <v>23</v>
      </c>
      <c r="R419" s="412">
        <v>15</v>
      </c>
      <c r="S419" s="412">
        <v>14</v>
      </c>
      <c r="T419" s="412">
        <v>29</v>
      </c>
      <c r="U419" s="412">
        <v>15</v>
      </c>
      <c r="V419" s="412">
        <v>0</v>
      </c>
      <c r="W419" s="412">
        <v>6</v>
      </c>
      <c r="X419" s="248">
        <v>1</v>
      </c>
      <c r="Y419" s="412">
        <v>1</v>
      </c>
      <c r="Z419" s="412">
        <v>1</v>
      </c>
      <c r="AA419" s="412">
        <v>2</v>
      </c>
      <c r="AB419" s="412">
        <v>1</v>
      </c>
      <c r="AC419" s="412">
        <v>120</v>
      </c>
      <c r="AD419" s="7">
        <v>38</v>
      </c>
      <c r="AE419" s="7">
        <v>20</v>
      </c>
      <c r="AF419" s="7">
        <v>17</v>
      </c>
      <c r="AG419" s="7">
        <v>15</v>
      </c>
      <c r="AH419" s="7">
        <v>30</v>
      </c>
      <c r="AI419" s="7">
        <v>0</v>
      </c>
      <c r="AJ419" s="7">
        <v>6</v>
      </c>
      <c r="AK419" s="7">
        <v>2</v>
      </c>
      <c r="AL419" s="7">
        <v>1</v>
      </c>
      <c r="AM419" s="7">
        <v>1</v>
      </c>
      <c r="AN419" s="7">
        <v>1</v>
      </c>
      <c r="AO419" s="7">
        <v>1</v>
      </c>
      <c r="AP419" s="7">
        <v>0</v>
      </c>
      <c r="AQ419" s="7">
        <v>113</v>
      </c>
      <c r="AR419" s="7">
        <v>27</v>
      </c>
      <c r="AS419" s="7">
        <v>37</v>
      </c>
      <c r="AT419" s="7">
        <v>17</v>
      </c>
      <c r="AU419" s="7">
        <v>21</v>
      </c>
      <c r="AV419" s="7">
        <v>11</v>
      </c>
      <c r="AW419" s="7">
        <v>6</v>
      </c>
      <c r="AX419" s="7">
        <v>1</v>
      </c>
      <c r="AY419" s="7">
        <v>2</v>
      </c>
      <c r="AZ419" s="7">
        <v>1</v>
      </c>
      <c r="BA419" s="7">
        <v>1</v>
      </c>
      <c r="BB419" s="7">
        <v>1</v>
      </c>
      <c r="BC419" s="510">
        <v>126</v>
      </c>
      <c r="BD419" s="510">
        <v>29</v>
      </c>
      <c r="BE419" s="510">
        <v>27</v>
      </c>
      <c r="BF419" s="510">
        <v>38</v>
      </c>
      <c r="BG419" s="510">
        <v>16</v>
      </c>
      <c r="BH419" s="510">
        <v>16</v>
      </c>
      <c r="BI419" s="510">
        <v>0</v>
      </c>
      <c r="BJ419" s="510">
        <v>6</v>
      </c>
      <c r="BK419" s="510">
        <v>1</v>
      </c>
      <c r="BL419" s="510">
        <v>1</v>
      </c>
      <c r="BM419" s="510">
        <v>2</v>
      </c>
      <c r="BN419" s="510">
        <v>1</v>
      </c>
      <c r="BO419" s="510">
        <v>1</v>
      </c>
      <c r="BP419" s="510">
        <v>0</v>
      </c>
    </row>
    <row r="420" spans="1:68">
      <c r="A420" s="247">
        <v>5289</v>
      </c>
      <c r="B420" s="248" t="s">
        <v>2910</v>
      </c>
      <c r="C420" s="247" t="str">
        <f t="shared" si="8"/>
        <v>Liceo Rural</v>
      </c>
      <c r="D420" s="412" t="s">
        <v>52</v>
      </c>
      <c r="E420" s="453">
        <v>4</v>
      </c>
      <c r="F420" s="412" t="s">
        <v>52</v>
      </c>
      <c r="G420" s="412" t="s">
        <v>383</v>
      </c>
      <c r="H420" s="412" t="s">
        <v>653</v>
      </c>
      <c r="I420" s="412" t="s">
        <v>612</v>
      </c>
      <c r="J420" s="248" t="s">
        <v>3555</v>
      </c>
      <c r="K420" s="248" t="s">
        <v>1667</v>
      </c>
      <c r="L420" s="412">
        <v>26478375</v>
      </c>
      <c r="M420" s="412">
        <v>26478375</v>
      </c>
      <c r="N420" s="412" t="s">
        <v>2911</v>
      </c>
      <c r="O420" s="248" t="s">
        <v>2299</v>
      </c>
      <c r="P420" s="412">
        <v>110</v>
      </c>
      <c r="Q420" s="412">
        <v>23</v>
      </c>
      <c r="R420" s="412">
        <v>17</v>
      </c>
      <c r="S420" s="412">
        <v>22</v>
      </c>
      <c r="T420" s="412">
        <v>23</v>
      </c>
      <c r="U420" s="412">
        <v>25</v>
      </c>
      <c r="V420" s="412">
        <v>0</v>
      </c>
      <c r="W420" s="412">
        <v>5</v>
      </c>
      <c r="X420" s="248">
        <v>1</v>
      </c>
      <c r="Y420" s="412">
        <v>1</v>
      </c>
      <c r="Z420" s="412">
        <v>1</v>
      </c>
      <c r="AA420" s="412">
        <v>1</v>
      </c>
      <c r="AB420" s="412">
        <v>1</v>
      </c>
      <c r="AC420" s="412">
        <v>122</v>
      </c>
      <c r="AD420" s="7">
        <v>27</v>
      </c>
      <c r="AE420" s="7">
        <v>24</v>
      </c>
      <c r="AF420" s="7">
        <v>24</v>
      </c>
      <c r="AG420" s="7">
        <v>26</v>
      </c>
      <c r="AH420" s="7">
        <v>21</v>
      </c>
      <c r="AI420" s="7">
        <v>0</v>
      </c>
      <c r="AJ420" s="7">
        <v>5</v>
      </c>
      <c r="AK420" s="7">
        <v>1</v>
      </c>
      <c r="AL420" s="7">
        <v>1</v>
      </c>
      <c r="AM420" s="7">
        <v>1</v>
      </c>
      <c r="AN420" s="7">
        <v>1</v>
      </c>
      <c r="AO420" s="7">
        <v>1</v>
      </c>
      <c r="AP420" s="7">
        <v>0</v>
      </c>
      <c r="AQ420" s="7">
        <v>114</v>
      </c>
      <c r="AR420" s="7">
        <v>21</v>
      </c>
      <c r="AS420" s="7">
        <v>21</v>
      </c>
      <c r="AT420" s="7">
        <v>25</v>
      </c>
      <c r="AU420" s="7">
        <v>23</v>
      </c>
      <c r="AV420" s="7">
        <v>24</v>
      </c>
      <c r="AW420" s="7">
        <v>5</v>
      </c>
      <c r="AX420" s="7">
        <v>1</v>
      </c>
      <c r="AY420" s="7">
        <v>1</v>
      </c>
      <c r="AZ420" s="7">
        <v>1</v>
      </c>
      <c r="BA420" s="7">
        <v>1</v>
      </c>
      <c r="BB420" s="7">
        <v>1</v>
      </c>
      <c r="BC420" s="510">
        <v>108</v>
      </c>
      <c r="BD420" s="510">
        <v>19</v>
      </c>
      <c r="BE420" s="510">
        <v>23</v>
      </c>
      <c r="BF420" s="510">
        <v>18</v>
      </c>
      <c r="BG420" s="510">
        <v>25</v>
      </c>
      <c r="BH420" s="510">
        <v>23</v>
      </c>
      <c r="BI420" s="510">
        <v>0</v>
      </c>
      <c r="BJ420" s="510">
        <v>5</v>
      </c>
      <c r="BK420" s="510">
        <v>1</v>
      </c>
      <c r="BL420" s="510">
        <v>1</v>
      </c>
      <c r="BM420" s="510">
        <v>1</v>
      </c>
      <c r="BN420" s="510">
        <v>1</v>
      </c>
      <c r="BO420" s="510">
        <v>1</v>
      </c>
      <c r="BP420" s="510">
        <v>0</v>
      </c>
    </row>
    <row r="421" spans="1:68">
      <c r="A421" s="247">
        <v>5290</v>
      </c>
      <c r="B421" s="248" t="s">
        <v>674</v>
      </c>
      <c r="C421" s="247" t="str">
        <f t="shared" si="8"/>
        <v/>
      </c>
      <c r="D421" s="248" t="s">
        <v>1268</v>
      </c>
      <c r="E421" s="501">
        <v>6</v>
      </c>
      <c r="F421" s="248" t="s">
        <v>86</v>
      </c>
      <c r="G421" s="248" t="s">
        <v>168</v>
      </c>
      <c r="H421" s="248" t="s">
        <v>675</v>
      </c>
      <c r="I421" s="248" t="s">
        <v>675</v>
      </c>
      <c r="J421" s="248" t="s">
        <v>3555</v>
      </c>
      <c r="K421" s="248" t="s">
        <v>1667</v>
      </c>
      <c r="L421" s="248">
        <v>22291993</v>
      </c>
      <c r="M421" s="248">
        <v>22943651</v>
      </c>
      <c r="N421" s="248" t="s">
        <v>3659</v>
      </c>
      <c r="O421" s="248" t="s">
        <v>2300</v>
      </c>
      <c r="P421" s="248">
        <v>455</v>
      </c>
      <c r="Q421" s="248">
        <v>169</v>
      </c>
      <c r="R421" s="248">
        <v>92</v>
      </c>
      <c r="S421" s="248">
        <v>77</v>
      </c>
      <c r="T421" s="248">
        <v>78</v>
      </c>
      <c r="U421" s="248">
        <v>39</v>
      </c>
      <c r="V421" s="248">
        <v>0</v>
      </c>
      <c r="W421" s="248">
        <v>17</v>
      </c>
      <c r="X421" s="248">
        <v>6</v>
      </c>
      <c r="Y421" s="248">
        <v>4</v>
      </c>
      <c r="Z421" s="248">
        <v>2</v>
      </c>
      <c r="AA421" s="248">
        <v>3</v>
      </c>
      <c r="AB421" s="248">
        <v>2</v>
      </c>
      <c r="AC421" s="248">
        <v>455</v>
      </c>
      <c r="AD421" s="7">
        <v>64</v>
      </c>
      <c r="AE421" s="7">
        <v>159</v>
      </c>
      <c r="AF421" s="7">
        <v>96</v>
      </c>
      <c r="AG421" s="7">
        <v>55</v>
      </c>
      <c r="AH421" s="7">
        <v>81</v>
      </c>
      <c r="AI421" s="7">
        <v>0</v>
      </c>
      <c r="AJ421" s="7">
        <v>17</v>
      </c>
      <c r="AK421" s="7">
        <v>2</v>
      </c>
      <c r="AL421" s="7">
        <v>6</v>
      </c>
      <c r="AM421" s="7">
        <v>4</v>
      </c>
      <c r="AN421" s="7">
        <v>2</v>
      </c>
      <c r="AO421" s="7">
        <v>3</v>
      </c>
      <c r="AP421" s="7">
        <v>0</v>
      </c>
      <c r="AQ421" s="7">
        <v>464</v>
      </c>
      <c r="AR421" s="7">
        <v>123</v>
      </c>
      <c r="AS421" s="7">
        <v>70</v>
      </c>
      <c r="AT421" s="7">
        <v>143</v>
      </c>
      <c r="AU421" s="7">
        <v>78</v>
      </c>
      <c r="AV421" s="7">
        <v>50</v>
      </c>
      <c r="AW421" s="7">
        <v>20</v>
      </c>
      <c r="AX421" s="7">
        <v>5</v>
      </c>
      <c r="AY421" s="7">
        <v>3</v>
      </c>
      <c r="AZ421" s="7">
        <v>6</v>
      </c>
      <c r="BA421" s="7">
        <v>4</v>
      </c>
      <c r="BB421" s="7">
        <v>2</v>
      </c>
      <c r="BC421" s="510">
        <v>388</v>
      </c>
      <c r="BD421" s="510">
        <v>69</v>
      </c>
      <c r="BE421" s="510">
        <v>107</v>
      </c>
      <c r="BF421" s="510">
        <v>78</v>
      </c>
      <c r="BG421" s="510">
        <v>77</v>
      </c>
      <c r="BH421" s="510">
        <v>57</v>
      </c>
      <c r="BI421" s="510">
        <v>0</v>
      </c>
      <c r="BJ421" s="510">
        <v>16</v>
      </c>
      <c r="BK421" s="510">
        <v>3</v>
      </c>
      <c r="BL421" s="510">
        <v>5</v>
      </c>
      <c r="BM421" s="510">
        <v>3</v>
      </c>
      <c r="BN421" s="510">
        <v>3</v>
      </c>
      <c r="BO421" s="510">
        <v>2</v>
      </c>
      <c r="BP421" s="510">
        <v>0</v>
      </c>
    </row>
    <row r="422" spans="1:68">
      <c r="A422" s="247">
        <v>5291</v>
      </c>
      <c r="B422" s="248" t="s">
        <v>685</v>
      </c>
      <c r="C422" s="247" t="str">
        <f t="shared" si="8"/>
        <v>Liceo Rural</v>
      </c>
      <c r="D422" s="412" t="s">
        <v>146</v>
      </c>
      <c r="E422" s="453">
        <v>3</v>
      </c>
      <c r="F422" s="412" t="s">
        <v>86</v>
      </c>
      <c r="G422" s="412" t="s">
        <v>150</v>
      </c>
      <c r="H422" s="412" t="s">
        <v>686</v>
      </c>
      <c r="I422" s="412" t="s">
        <v>616</v>
      </c>
      <c r="J422" s="248" t="s">
        <v>3555</v>
      </c>
      <c r="K422" s="248" t="s">
        <v>1667</v>
      </c>
      <c r="L422" s="412">
        <v>22005071</v>
      </c>
      <c r="M422" s="412"/>
      <c r="N422" s="412" t="s">
        <v>3660</v>
      </c>
      <c r="O422" s="248" t="s">
        <v>3585</v>
      </c>
      <c r="P422" s="412">
        <v>49</v>
      </c>
      <c r="Q422" s="412">
        <v>12</v>
      </c>
      <c r="R422" s="412">
        <v>7</v>
      </c>
      <c r="S422" s="412">
        <v>13</v>
      </c>
      <c r="T422" s="412">
        <v>10</v>
      </c>
      <c r="U422" s="412">
        <v>7</v>
      </c>
      <c r="V422" s="412">
        <v>0</v>
      </c>
      <c r="W422" s="412">
        <v>5</v>
      </c>
      <c r="X422" s="248">
        <v>1</v>
      </c>
      <c r="Y422" s="412">
        <v>1</v>
      </c>
      <c r="Z422" s="412">
        <v>1</v>
      </c>
      <c r="AA422" s="412">
        <v>1</v>
      </c>
      <c r="AB422" s="412">
        <v>1</v>
      </c>
      <c r="AC422" s="412">
        <v>53</v>
      </c>
      <c r="AD422" s="7">
        <v>5</v>
      </c>
      <c r="AE422" s="7">
        <v>13</v>
      </c>
      <c r="AF422" s="7">
        <v>9</v>
      </c>
      <c r="AG422" s="7">
        <v>16</v>
      </c>
      <c r="AH422" s="7">
        <v>10</v>
      </c>
      <c r="AI422" s="7">
        <v>0</v>
      </c>
      <c r="AJ422" s="7">
        <v>5</v>
      </c>
      <c r="AK422" s="7">
        <v>1</v>
      </c>
      <c r="AL422" s="7">
        <v>1</v>
      </c>
      <c r="AM422" s="7">
        <v>1</v>
      </c>
      <c r="AN422" s="7">
        <v>1</v>
      </c>
      <c r="AO422" s="7">
        <v>1</v>
      </c>
      <c r="AP422" s="7">
        <v>0</v>
      </c>
      <c r="AQ422" s="7">
        <v>48</v>
      </c>
      <c r="AR422" s="7">
        <v>13</v>
      </c>
      <c r="AS422" s="7">
        <v>4</v>
      </c>
      <c r="AT422" s="7">
        <v>11</v>
      </c>
      <c r="AU422" s="7">
        <v>8</v>
      </c>
      <c r="AV422" s="7">
        <v>12</v>
      </c>
      <c r="AW422" s="7">
        <v>5</v>
      </c>
      <c r="AX422" s="7">
        <v>1</v>
      </c>
      <c r="AY422" s="7">
        <v>1</v>
      </c>
      <c r="AZ422" s="7">
        <v>1</v>
      </c>
      <c r="BA422" s="7">
        <v>1</v>
      </c>
      <c r="BB422" s="7">
        <v>1</v>
      </c>
      <c r="BC422" s="510">
        <v>37</v>
      </c>
      <c r="BD422" s="510">
        <v>5</v>
      </c>
      <c r="BE422" s="510">
        <v>11</v>
      </c>
      <c r="BF422" s="510">
        <v>4</v>
      </c>
      <c r="BG422" s="510">
        <v>11</v>
      </c>
      <c r="BH422" s="510">
        <v>6</v>
      </c>
      <c r="BI422" s="510">
        <v>0</v>
      </c>
      <c r="BJ422" s="510">
        <v>5</v>
      </c>
      <c r="BK422" s="510">
        <v>1</v>
      </c>
      <c r="BL422" s="510">
        <v>1</v>
      </c>
      <c r="BM422" s="510">
        <v>1</v>
      </c>
      <c r="BN422" s="510">
        <v>1</v>
      </c>
      <c r="BO422" s="510">
        <v>1</v>
      </c>
      <c r="BP422" s="510">
        <v>0</v>
      </c>
    </row>
    <row r="423" spans="1:68">
      <c r="A423" s="247">
        <v>5293</v>
      </c>
      <c r="B423" s="248" t="s">
        <v>2912</v>
      </c>
      <c r="C423" s="247" t="str">
        <f>+IF(MID(B423,1,4)="T.V.","Telesecundaria",IF(MID(B423,1,4)="IEGB","IEGB",IF(MID(B423,1,11)="Liceo Rural","Liceo Rural",IF(MID(B423,1,6)="C.T.P.","C.T.P.",IF(MID(B423,1,4)="Noct","Nocturno",IF(MID(B423,1,4)="Unid","Unidad Pedagógica",""))))))</f>
        <v>Liceo Rural</v>
      </c>
      <c r="D423" s="412" t="s">
        <v>253</v>
      </c>
      <c r="E423" s="453">
        <v>5</v>
      </c>
      <c r="F423" s="412" t="s">
        <v>217</v>
      </c>
      <c r="G423" s="412" t="s">
        <v>253</v>
      </c>
      <c r="H423" s="412" t="s">
        <v>265</v>
      </c>
      <c r="I423" s="412" t="s">
        <v>673</v>
      </c>
      <c r="J423" s="248" t="s">
        <v>3555</v>
      </c>
      <c r="K423" s="248" t="s">
        <v>1667</v>
      </c>
      <c r="L423" s="412">
        <v>44028592</v>
      </c>
      <c r="M423" s="412"/>
      <c r="N423" s="412" t="s">
        <v>3661</v>
      </c>
      <c r="O423" s="248" t="s">
        <v>2301</v>
      </c>
      <c r="P423" s="412">
        <v>60</v>
      </c>
      <c r="Q423" s="412">
        <v>11</v>
      </c>
      <c r="R423" s="412">
        <v>16</v>
      </c>
      <c r="S423" s="412">
        <v>15</v>
      </c>
      <c r="T423" s="412">
        <v>15</v>
      </c>
      <c r="U423" s="412">
        <v>3</v>
      </c>
      <c r="V423" s="412">
        <v>0</v>
      </c>
      <c r="W423" s="412">
        <v>5</v>
      </c>
      <c r="X423" s="248">
        <v>1</v>
      </c>
      <c r="Y423" s="412">
        <v>1</v>
      </c>
      <c r="Z423" s="412">
        <v>1</v>
      </c>
      <c r="AA423" s="412">
        <v>1</v>
      </c>
      <c r="AB423" s="412">
        <v>1</v>
      </c>
      <c r="AC423" s="412">
        <v>75</v>
      </c>
      <c r="AD423" s="7">
        <v>20</v>
      </c>
      <c r="AE423" s="7">
        <v>11</v>
      </c>
      <c r="AF423" s="7">
        <v>16</v>
      </c>
      <c r="AG423" s="7">
        <v>12</v>
      </c>
      <c r="AH423" s="7">
        <v>16</v>
      </c>
      <c r="AI423" s="7">
        <v>0</v>
      </c>
      <c r="AJ423" s="7">
        <v>5</v>
      </c>
      <c r="AK423" s="7">
        <v>1</v>
      </c>
      <c r="AL423" s="7">
        <v>1</v>
      </c>
      <c r="AM423" s="7">
        <v>1</v>
      </c>
      <c r="AN423" s="7">
        <v>1</v>
      </c>
      <c r="AO423" s="7">
        <v>1</v>
      </c>
      <c r="AP423" s="7">
        <v>0</v>
      </c>
      <c r="AQ423" s="7">
        <v>74</v>
      </c>
      <c r="AR423" s="7">
        <v>17</v>
      </c>
      <c r="AS423" s="7">
        <v>20</v>
      </c>
      <c r="AT423" s="7">
        <v>11</v>
      </c>
      <c r="AU423" s="7">
        <v>15</v>
      </c>
      <c r="AV423" s="7">
        <v>11</v>
      </c>
      <c r="AW423" s="7">
        <v>5</v>
      </c>
      <c r="AX423" s="7">
        <v>1</v>
      </c>
      <c r="AY423" s="7">
        <v>1</v>
      </c>
      <c r="AZ423" s="7">
        <v>1</v>
      </c>
      <c r="BA423" s="7">
        <v>1</v>
      </c>
      <c r="BB423" s="7">
        <v>1</v>
      </c>
      <c r="BC423" s="510">
        <v>67</v>
      </c>
      <c r="BD423" s="510">
        <v>8</v>
      </c>
      <c r="BE423" s="510">
        <v>16</v>
      </c>
      <c r="BF423" s="510">
        <v>20</v>
      </c>
      <c r="BG423" s="510">
        <v>10</v>
      </c>
      <c r="BH423" s="510">
        <v>13</v>
      </c>
      <c r="BI423" s="510">
        <v>0</v>
      </c>
      <c r="BJ423" s="510">
        <v>5</v>
      </c>
      <c r="BK423" s="510">
        <v>1</v>
      </c>
      <c r="BL423" s="510">
        <v>1</v>
      </c>
      <c r="BM423" s="510">
        <v>1</v>
      </c>
      <c r="BN423" s="510">
        <v>1</v>
      </c>
      <c r="BO423" s="510">
        <v>1</v>
      </c>
      <c r="BP423" s="510">
        <v>0</v>
      </c>
    </row>
    <row r="424" spans="1:68">
      <c r="A424" s="247">
        <v>5294</v>
      </c>
      <c r="B424" s="248" t="s">
        <v>2913</v>
      </c>
      <c r="C424" s="247" t="str">
        <f>+IF(MID(B424,1,4)="T.V.","Telesecundaria",IF(MID(B424,1,4)="IEGB","IEGB",IF(MID(B424,1,11)="Liceo Rural","Liceo Rural",IF(MID(B424,1,6)="C.T.P.","C.T.P.",IF(MID(B424,1,4)="Noct","Nocturno",IF(MID(B424,1,4)="Unid","Unidad Pedagógica",""))))))</f>
        <v>Liceo Rural</v>
      </c>
      <c r="D424" s="412" t="s">
        <v>1285</v>
      </c>
      <c r="E424" s="453">
        <v>4</v>
      </c>
      <c r="F424" s="412" t="s">
        <v>418</v>
      </c>
      <c r="G424" s="412" t="s">
        <v>429</v>
      </c>
      <c r="H424" s="412" t="s">
        <v>430</v>
      </c>
      <c r="I424" s="412" t="s">
        <v>180</v>
      </c>
      <c r="J424" s="248" t="s">
        <v>3555</v>
      </c>
      <c r="K424" s="248" t="s">
        <v>1667</v>
      </c>
      <c r="L424" s="412">
        <v>84033703</v>
      </c>
      <c r="M424" s="412"/>
      <c r="N424" s="412" t="s">
        <v>1762</v>
      </c>
      <c r="O424" s="248" t="s">
        <v>2302</v>
      </c>
      <c r="P424" s="412">
        <v>76</v>
      </c>
      <c r="Q424" s="412">
        <v>15</v>
      </c>
      <c r="R424" s="412">
        <v>14</v>
      </c>
      <c r="S424" s="412">
        <v>21</v>
      </c>
      <c r="T424" s="412">
        <v>13</v>
      </c>
      <c r="U424" s="412">
        <v>13</v>
      </c>
      <c r="V424" s="412">
        <v>0</v>
      </c>
      <c r="W424" s="412">
        <v>5</v>
      </c>
      <c r="X424" s="248">
        <v>1</v>
      </c>
      <c r="Y424" s="412">
        <v>1</v>
      </c>
      <c r="Z424" s="412">
        <v>1</v>
      </c>
      <c r="AA424" s="412">
        <v>1</v>
      </c>
      <c r="AB424" s="412">
        <v>1</v>
      </c>
      <c r="AC424" s="412">
        <v>79</v>
      </c>
      <c r="AD424" s="7">
        <v>12</v>
      </c>
      <c r="AE424" s="7">
        <v>15</v>
      </c>
      <c r="AF424" s="7">
        <v>16</v>
      </c>
      <c r="AG424" s="7">
        <v>22</v>
      </c>
      <c r="AH424" s="7">
        <v>14</v>
      </c>
      <c r="AI424" s="7">
        <v>0</v>
      </c>
      <c r="AJ424" s="7">
        <v>5</v>
      </c>
      <c r="AK424" s="7">
        <v>1</v>
      </c>
      <c r="AL424" s="7">
        <v>1</v>
      </c>
      <c r="AM424" s="7">
        <v>1</v>
      </c>
      <c r="AN424" s="7">
        <v>1</v>
      </c>
      <c r="AO424" s="7">
        <v>1</v>
      </c>
      <c r="AP424" s="7">
        <v>0</v>
      </c>
      <c r="AQ424" s="7">
        <v>68</v>
      </c>
      <c r="AR424" s="7">
        <v>14</v>
      </c>
      <c r="AS424" s="7">
        <v>11</v>
      </c>
      <c r="AT424" s="7">
        <v>12</v>
      </c>
      <c r="AU424" s="7">
        <v>12</v>
      </c>
      <c r="AV424" s="7">
        <v>19</v>
      </c>
      <c r="AW424" s="7">
        <v>5</v>
      </c>
      <c r="AX424" s="7">
        <v>1</v>
      </c>
      <c r="AY424" s="7">
        <v>1</v>
      </c>
      <c r="AZ424" s="7">
        <v>1</v>
      </c>
      <c r="BA424" s="7">
        <v>1</v>
      </c>
      <c r="BB424" s="7">
        <v>1</v>
      </c>
      <c r="BC424" s="510">
        <v>56</v>
      </c>
      <c r="BD424" s="510">
        <v>15</v>
      </c>
      <c r="BE424" s="510">
        <v>13</v>
      </c>
      <c r="BF424" s="510">
        <v>11</v>
      </c>
      <c r="BG424" s="510">
        <v>7</v>
      </c>
      <c r="BH424" s="510">
        <v>10</v>
      </c>
      <c r="BI424" s="510">
        <v>0</v>
      </c>
      <c r="BJ424" s="510">
        <v>5</v>
      </c>
      <c r="BK424" s="510">
        <v>1</v>
      </c>
      <c r="BL424" s="510">
        <v>1</v>
      </c>
      <c r="BM424" s="510">
        <v>1</v>
      </c>
      <c r="BN424" s="510">
        <v>1</v>
      </c>
      <c r="BO424" s="510">
        <v>1</v>
      </c>
      <c r="BP424" s="510">
        <v>0</v>
      </c>
    </row>
    <row r="425" spans="1:68">
      <c r="A425" s="247">
        <v>5295</v>
      </c>
      <c r="B425" s="248" t="s">
        <v>1305</v>
      </c>
      <c r="C425" s="247"/>
      <c r="D425" s="248" t="s">
        <v>418</v>
      </c>
      <c r="E425" s="501">
        <v>4</v>
      </c>
      <c r="F425" s="248" t="s">
        <v>418</v>
      </c>
      <c r="G425" s="248" t="s">
        <v>427</v>
      </c>
      <c r="H425" s="248" t="s">
        <v>682</v>
      </c>
      <c r="I425" s="248" t="s">
        <v>683</v>
      </c>
      <c r="J425" s="248" t="s">
        <v>3555</v>
      </c>
      <c r="K425" s="248" t="s">
        <v>1667</v>
      </c>
      <c r="L425" s="248">
        <v>22006469</v>
      </c>
      <c r="M425" s="248">
        <v>27699901</v>
      </c>
      <c r="N425" s="248" t="s">
        <v>3458</v>
      </c>
      <c r="O425" s="248" t="s">
        <v>2303</v>
      </c>
      <c r="P425" s="248">
        <v>254</v>
      </c>
      <c r="Q425" s="248">
        <v>60</v>
      </c>
      <c r="R425" s="248">
        <v>53</v>
      </c>
      <c r="S425" s="248">
        <v>50</v>
      </c>
      <c r="T425" s="248">
        <v>58</v>
      </c>
      <c r="U425" s="248">
        <v>33</v>
      </c>
      <c r="V425" s="248">
        <v>0</v>
      </c>
      <c r="W425" s="248">
        <v>10</v>
      </c>
      <c r="X425" s="248">
        <v>2</v>
      </c>
      <c r="Y425" s="248">
        <v>2</v>
      </c>
      <c r="Z425" s="248">
        <v>2</v>
      </c>
      <c r="AA425" s="248">
        <v>3</v>
      </c>
      <c r="AB425" s="248">
        <v>1</v>
      </c>
      <c r="AC425" s="248">
        <v>260</v>
      </c>
      <c r="AD425" s="7">
        <v>53</v>
      </c>
      <c r="AE425" s="7">
        <v>55</v>
      </c>
      <c r="AF425" s="7">
        <v>45</v>
      </c>
      <c r="AG425" s="7">
        <v>54</v>
      </c>
      <c r="AH425" s="7">
        <v>53</v>
      </c>
      <c r="AI425" s="7">
        <v>0</v>
      </c>
      <c r="AJ425" s="7">
        <v>10</v>
      </c>
      <c r="AK425" s="7">
        <v>2</v>
      </c>
      <c r="AL425" s="7">
        <v>2</v>
      </c>
      <c r="AM425" s="7">
        <v>2</v>
      </c>
      <c r="AN425" s="7">
        <v>2</v>
      </c>
      <c r="AO425" s="7">
        <v>2</v>
      </c>
      <c r="AP425" s="7">
        <v>0</v>
      </c>
      <c r="AQ425" s="7">
        <v>253</v>
      </c>
      <c r="AR425" s="7">
        <v>68</v>
      </c>
      <c r="AS425" s="7">
        <v>52</v>
      </c>
      <c r="AT425" s="7">
        <v>50</v>
      </c>
      <c r="AU425" s="7">
        <v>37</v>
      </c>
      <c r="AV425" s="7">
        <v>46</v>
      </c>
      <c r="AW425" s="7">
        <v>11</v>
      </c>
      <c r="AX425" s="7">
        <v>3</v>
      </c>
      <c r="AY425" s="7">
        <v>2</v>
      </c>
      <c r="AZ425" s="7">
        <v>2</v>
      </c>
      <c r="BA425" s="7">
        <v>2</v>
      </c>
      <c r="BB425" s="7">
        <v>2</v>
      </c>
      <c r="BC425" s="510">
        <v>273</v>
      </c>
      <c r="BD425" s="510">
        <v>84</v>
      </c>
      <c r="BE425" s="510">
        <v>60</v>
      </c>
      <c r="BF425" s="510">
        <v>37</v>
      </c>
      <c r="BG425" s="510">
        <v>53</v>
      </c>
      <c r="BH425" s="510">
        <v>39</v>
      </c>
      <c r="BI425" s="510">
        <v>0</v>
      </c>
      <c r="BJ425" s="510">
        <v>12</v>
      </c>
      <c r="BK425" s="510">
        <v>3</v>
      </c>
      <c r="BL425" s="510">
        <v>3</v>
      </c>
      <c r="BM425" s="510">
        <v>2</v>
      </c>
      <c r="BN425" s="510">
        <v>2</v>
      </c>
      <c r="BO425" s="510">
        <v>2</v>
      </c>
      <c r="BP425" s="510">
        <v>0</v>
      </c>
    </row>
    <row r="426" spans="1:68">
      <c r="A426" s="247">
        <v>5296</v>
      </c>
      <c r="B426" s="248" t="s">
        <v>2914</v>
      </c>
      <c r="C426" s="247" t="str">
        <f t="shared" ref="C426:C466" si="9">+IF(MID(B426,1,4)="T.V.","Telesecundaria",IF(MID(B426,1,4)="IEGB","IEGB",IF(MID(B426,1,11)="Liceo Rural","Liceo Rural",IF(MID(B426,1,6)="C.T.P.","C.T.P.",IF(MID(B426,1,4)="Noct","Nocturno",IF(MID(B426,1,4)="Unid","Unidad Pedagógica",""))))))</f>
        <v>Liceo Rural</v>
      </c>
      <c r="D426" s="412" t="s">
        <v>331</v>
      </c>
      <c r="E426" s="453">
        <v>5</v>
      </c>
      <c r="F426" s="412" t="s">
        <v>177</v>
      </c>
      <c r="G426" s="412" t="s">
        <v>331</v>
      </c>
      <c r="H426" s="412" t="s">
        <v>332</v>
      </c>
      <c r="I426" s="412" t="s">
        <v>108</v>
      </c>
      <c r="J426" s="248" t="s">
        <v>3555</v>
      </c>
      <c r="K426" s="248" t="s">
        <v>1667</v>
      </c>
      <c r="L426" s="412">
        <v>44056293</v>
      </c>
      <c r="M426" s="412"/>
      <c r="N426" s="412" t="s">
        <v>1764</v>
      </c>
      <c r="O426" s="248" t="s">
        <v>2304</v>
      </c>
      <c r="P426" s="412">
        <v>131</v>
      </c>
      <c r="Q426" s="412">
        <v>47</v>
      </c>
      <c r="R426" s="412">
        <v>34</v>
      </c>
      <c r="S426" s="412">
        <v>19</v>
      </c>
      <c r="T426" s="412">
        <v>23</v>
      </c>
      <c r="U426" s="412">
        <v>8</v>
      </c>
      <c r="V426" s="412">
        <v>0</v>
      </c>
      <c r="W426" s="412">
        <v>5</v>
      </c>
      <c r="X426" s="248">
        <v>1</v>
      </c>
      <c r="Y426" s="412">
        <v>1</v>
      </c>
      <c r="Z426" s="412">
        <v>1</v>
      </c>
      <c r="AA426" s="412">
        <v>1</v>
      </c>
      <c r="AB426" s="412">
        <v>1</v>
      </c>
      <c r="AC426" s="412">
        <v>141</v>
      </c>
      <c r="AD426" s="7">
        <v>26</v>
      </c>
      <c r="AE426" s="7">
        <v>41</v>
      </c>
      <c r="AF426" s="7">
        <v>33</v>
      </c>
      <c r="AG426" s="7">
        <v>20</v>
      </c>
      <c r="AH426" s="7">
        <v>21</v>
      </c>
      <c r="AI426" s="7">
        <v>0</v>
      </c>
      <c r="AJ426" s="7">
        <v>13</v>
      </c>
      <c r="AK426" s="7">
        <v>2</v>
      </c>
      <c r="AL426" s="7">
        <v>4</v>
      </c>
      <c r="AM426" s="7">
        <v>3</v>
      </c>
      <c r="AN426" s="7">
        <v>2</v>
      </c>
      <c r="AO426" s="7">
        <v>2</v>
      </c>
      <c r="AP426" s="7">
        <v>0</v>
      </c>
      <c r="AQ426" s="7">
        <v>133</v>
      </c>
      <c r="AR426" s="7">
        <v>40</v>
      </c>
      <c r="AS426" s="7">
        <v>28</v>
      </c>
      <c r="AT426" s="7">
        <v>27</v>
      </c>
      <c r="AU426" s="7">
        <v>31</v>
      </c>
      <c r="AV426" s="7">
        <v>7</v>
      </c>
      <c r="AW426" s="7">
        <v>5</v>
      </c>
      <c r="AX426" s="7">
        <v>1</v>
      </c>
      <c r="AY426" s="7">
        <v>1</v>
      </c>
      <c r="AZ426" s="7">
        <v>1</v>
      </c>
      <c r="BA426" s="7">
        <v>1</v>
      </c>
      <c r="BB426" s="7">
        <v>1</v>
      </c>
      <c r="BC426" s="510">
        <v>148</v>
      </c>
      <c r="BD426" s="510">
        <v>46</v>
      </c>
      <c r="BE426" s="510">
        <v>33</v>
      </c>
      <c r="BF426" s="510">
        <v>23</v>
      </c>
      <c r="BG426" s="510">
        <v>27</v>
      </c>
      <c r="BH426" s="510">
        <v>19</v>
      </c>
      <c r="BI426" s="510">
        <v>0</v>
      </c>
      <c r="BJ426" s="510">
        <v>5</v>
      </c>
      <c r="BK426" s="510">
        <v>1</v>
      </c>
      <c r="BL426" s="510">
        <v>1</v>
      </c>
      <c r="BM426" s="510">
        <v>1</v>
      </c>
      <c r="BN426" s="510">
        <v>1</v>
      </c>
      <c r="BO426" s="510">
        <v>1</v>
      </c>
      <c r="BP426" s="510">
        <v>0</v>
      </c>
    </row>
    <row r="427" spans="1:68">
      <c r="A427" s="247">
        <v>5297</v>
      </c>
      <c r="B427" s="248" t="s">
        <v>2915</v>
      </c>
      <c r="C427" s="247" t="str">
        <f t="shared" si="9"/>
        <v/>
      </c>
      <c r="D427" s="248" t="s">
        <v>398</v>
      </c>
      <c r="E427" s="501">
        <v>3</v>
      </c>
      <c r="F427" s="248" t="s">
        <v>52</v>
      </c>
      <c r="G427" s="248" t="s">
        <v>399</v>
      </c>
      <c r="H427" s="248" t="s">
        <v>402</v>
      </c>
      <c r="I427" s="248" t="s">
        <v>664</v>
      </c>
      <c r="J427" s="248" t="s">
        <v>3555</v>
      </c>
      <c r="K427" s="248" t="s">
        <v>1667</v>
      </c>
      <c r="L427" s="248">
        <v>27351179</v>
      </c>
      <c r="M427" s="248">
        <v>27351179</v>
      </c>
      <c r="N427" s="248" t="s">
        <v>3462</v>
      </c>
      <c r="O427" s="248" t="s">
        <v>2305</v>
      </c>
      <c r="P427" s="248">
        <v>300</v>
      </c>
      <c r="Q427" s="248">
        <v>53</v>
      </c>
      <c r="R427" s="248">
        <v>77</v>
      </c>
      <c r="S427" s="248">
        <v>56</v>
      </c>
      <c r="T427" s="248">
        <v>54</v>
      </c>
      <c r="U427" s="248">
        <v>60</v>
      </c>
      <c r="V427" s="248">
        <v>0</v>
      </c>
      <c r="W427" s="248">
        <v>16</v>
      </c>
      <c r="X427" s="248">
        <v>3</v>
      </c>
      <c r="Y427" s="248">
        <v>4</v>
      </c>
      <c r="Z427" s="248">
        <v>3</v>
      </c>
      <c r="AA427" s="248">
        <v>3</v>
      </c>
      <c r="AB427" s="248">
        <v>3</v>
      </c>
      <c r="AC427" s="248">
        <v>321</v>
      </c>
      <c r="AD427" s="7">
        <v>61</v>
      </c>
      <c r="AE427" s="7">
        <v>55</v>
      </c>
      <c r="AF427" s="7">
        <v>78</v>
      </c>
      <c r="AG427" s="7">
        <v>53</v>
      </c>
      <c r="AH427" s="7">
        <v>74</v>
      </c>
      <c r="AI427" s="7">
        <v>0</v>
      </c>
      <c r="AJ427" s="7">
        <v>16</v>
      </c>
      <c r="AK427" s="7">
        <v>3</v>
      </c>
      <c r="AL427" s="7">
        <v>3</v>
      </c>
      <c r="AM427" s="7">
        <v>4</v>
      </c>
      <c r="AN427" s="7">
        <v>3</v>
      </c>
      <c r="AO427" s="7">
        <v>3</v>
      </c>
      <c r="AP427" s="7">
        <v>0</v>
      </c>
      <c r="AQ427" s="7">
        <v>368</v>
      </c>
      <c r="AR427" s="7">
        <v>67</v>
      </c>
      <c r="AS427" s="7">
        <v>77</v>
      </c>
      <c r="AT427" s="7">
        <v>61</v>
      </c>
      <c r="AU427" s="7">
        <v>85</v>
      </c>
      <c r="AV427" s="7">
        <v>78</v>
      </c>
      <c r="AW427" s="7">
        <v>16</v>
      </c>
      <c r="AX427" s="7">
        <v>3</v>
      </c>
      <c r="AY427" s="7">
        <v>3</v>
      </c>
      <c r="AZ427" s="7">
        <v>3</v>
      </c>
      <c r="BA427" s="7">
        <v>4</v>
      </c>
      <c r="BB427" s="7">
        <v>3</v>
      </c>
      <c r="BC427" s="510">
        <v>363</v>
      </c>
      <c r="BD427" s="510">
        <v>96</v>
      </c>
      <c r="BE427" s="510">
        <v>60</v>
      </c>
      <c r="BF427" s="510">
        <v>66</v>
      </c>
      <c r="BG427" s="510">
        <v>57</v>
      </c>
      <c r="BH427" s="510">
        <v>84</v>
      </c>
      <c r="BI427" s="510">
        <v>0</v>
      </c>
      <c r="BJ427" s="510">
        <v>17</v>
      </c>
      <c r="BK427" s="510">
        <v>4</v>
      </c>
      <c r="BL427" s="510">
        <v>3</v>
      </c>
      <c r="BM427" s="510">
        <v>3</v>
      </c>
      <c r="BN427" s="510">
        <v>3</v>
      </c>
      <c r="BO427" s="510">
        <v>4</v>
      </c>
      <c r="BP427" s="510">
        <v>0</v>
      </c>
    </row>
    <row r="428" spans="1:68">
      <c r="A428" s="247">
        <v>5299</v>
      </c>
      <c r="B428" s="248" t="s">
        <v>2916</v>
      </c>
      <c r="C428" s="247" t="str">
        <f t="shared" si="9"/>
        <v/>
      </c>
      <c r="D428" s="248" t="s">
        <v>204</v>
      </c>
      <c r="E428" s="501">
        <v>5</v>
      </c>
      <c r="F428" s="248" t="s">
        <v>86</v>
      </c>
      <c r="G428" s="248" t="s">
        <v>204</v>
      </c>
      <c r="H428" s="248" t="s">
        <v>592</v>
      </c>
      <c r="I428" s="248" t="s">
        <v>2306</v>
      </c>
      <c r="J428" s="248" t="s">
        <v>3555</v>
      </c>
      <c r="K428" s="248" t="s">
        <v>1667</v>
      </c>
      <c r="L428" s="248">
        <v>27425113</v>
      </c>
      <c r="M428" s="248">
        <v>27425114</v>
      </c>
      <c r="N428" s="248" t="s">
        <v>3662</v>
      </c>
      <c r="O428" s="248" t="s">
        <v>2307</v>
      </c>
      <c r="P428" s="248">
        <v>164</v>
      </c>
      <c r="Q428" s="248">
        <v>28</v>
      </c>
      <c r="R428" s="248">
        <v>36</v>
      </c>
      <c r="S428" s="248">
        <v>34</v>
      </c>
      <c r="T428" s="248">
        <v>36</v>
      </c>
      <c r="U428" s="248">
        <v>30</v>
      </c>
      <c r="V428" s="248">
        <v>0</v>
      </c>
      <c r="W428" s="248">
        <v>10</v>
      </c>
      <c r="X428" s="248">
        <v>2</v>
      </c>
      <c r="Y428" s="248">
        <v>2</v>
      </c>
      <c r="Z428" s="248">
        <v>2</v>
      </c>
      <c r="AA428" s="248">
        <v>2</v>
      </c>
      <c r="AB428" s="248">
        <v>2</v>
      </c>
      <c r="AC428" s="248">
        <v>171</v>
      </c>
      <c r="AD428" s="7">
        <v>32</v>
      </c>
      <c r="AE428" s="7">
        <v>33</v>
      </c>
      <c r="AF428" s="7">
        <v>33</v>
      </c>
      <c r="AG428" s="7">
        <v>34</v>
      </c>
      <c r="AH428" s="7">
        <v>39</v>
      </c>
      <c r="AI428" s="7">
        <v>0</v>
      </c>
      <c r="AJ428" s="7">
        <v>10</v>
      </c>
      <c r="AK428" s="7">
        <v>2</v>
      </c>
      <c r="AL428" s="7">
        <v>2</v>
      </c>
      <c r="AM428" s="7">
        <v>2</v>
      </c>
      <c r="AN428" s="7">
        <v>2</v>
      </c>
      <c r="AO428" s="7">
        <v>2</v>
      </c>
      <c r="AP428" s="7">
        <v>0</v>
      </c>
      <c r="AQ428" s="7">
        <v>160</v>
      </c>
      <c r="AR428" s="7">
        <v>34</v>
      </c>
      <c r="AS428" s="7">
        <v>31</v>
      </c>
      <c r="AT428" s="7">
        <v>32</v>
      </c>
      <c r="AU428" s="7">
        <v>31</v>
      </c>
      <c r="AV428" s="7">
        <v>32</v>
      </c>
      <c r="AW428" s="7">
        <v>10</v>
      </c>
      <c r="AX428" s="7">
        <v>2</v>
      </c>
      <c r="AY428" s="7">
        <v>2</v>
      </c>
      <c r="AZ428" s="7">
        <v>2</v>
      </c>
      <c r="BA428" s="7">
        <v>2</v>
      </c>
      <c r="BB428" s="7">
        <v>2</v>
      </c>
      <c r="BC428" s="510">
        <v>163</v>
      </c>
      <c r="BD428" s="510">
        <v>32</v>
      </c>
      <c r="BE428" s="510">
        <v>36</v>
      </c>
      <c r="BF428" s="510">
        <v>31</v>
      </c>
      <c r="BG428" s="510">
        <v>32</v>
      </c>
      <c r="BH428" s="510">
        <v>32</v>
      </c>
      <c r="BI428" s="510">
        <v>0</v>
      </c>
      <c r="BJ428" s="510">
        <v>10</v>
      </c>
      <c r="BK428" s="510">
        <v>2</v>
      </c>
      <c r="BL428" s="510">
        <v>2</v>
      </c>
      <c r="BM428" s="510">
        <v>2</v>
      </c>
      <c r="BN428" s="510">
        <v>2</v>
      </c>
      <c r="BO428" s="510">
        <v>2</v>
      </c>
      <c r="BP428" s="510">
        <v>0</v>
      </c>
    </row>
    <row r="429" spans="1:68">
      <c r="A429" s="247">
        <v>5300</v>
      </c>
      <c r="B429" s="248" t="s">
        <v>2917</v>
      </c>
      <c r="C429" s="247" t="str">
        <f t="shared" si="9"/>
        <v/>
      </c>
      <c r="D429" s="248" t="s">
        <v>204</v>
      </c>
      <c r="E429" s="501">
        <v>10</v>
      </c>
      <c r="F429" s="248" t="s">
        <v>86</v>
      </c>
      <c r="G429" s="248" t="s">
        <v>204</v>
      </c>
      <c r="H429" s="248" t="s">
        <v>3183</v>
      </c>
      <c r="I429" s="248" t="s">
        <v>588</v>
      </c>
      <c r="J429" s="248" t="s">
        <v>3555</v>
      </c>
      <c r="K429" s="248" t="s">
        <v>1667</v>
      </c>
      <c r="L429" s="248">
        <v>22009561</v>
      </c>
      <c r="M429" s="248"/>
      <c r="N429" s="248" t="s">
        <v>1765</v>
      </c>
      <c r="O429" s="248" t="s">
        <v>2308</v>
      </c>
      <c r="P429" s="248">
        <v>133</v>
      </c>
      <c r="Q429" s="248">
        <v>28</v>
      </c>
      <c r="R429" s="248">
        <v>40</v>
      </c>
      <c r="S429" s="248">
        <v>17</v>
      </c>
      <c r="T429" s="248">
        <v>25</v>
      </c>
      <c r="U429" s="248">
        <v>23</v>
      </c>
      <c r="V429" s="248">
        <v>0</v>
      </c>
      <c r="W429" s="248">
        <v>6</v>
      </c>
      <c r="X429" s="248">
        <v>1</v>
      </c>
      <c r="Y429" s="248">
        <v>2</v>
      </c>
      <c r="Z429" s="248">
        <v>1</v>
      </c>
      <c r="AA429" s="248">
        <v>1</v>
      </c>
      <c r="AB429" s="248">
        <v>1</v>
      </c>
      <c r="AC429" s="248">
        <v>158</v>
      </c>
      <c r="AD429" s="7">
        <v>39</v>
      </c>
      <c r="AE429" s="7">
        <v>32</v>
      </c>
      <c r="AF429" s="7">
        <v>41</v>
      </c>
      <c r="AG429" s="7">
        <v>17</v>
      </c>
      <c r="AH429" s="7">
        <v>29</v>
      </c>
      <c r="AI429" s="7">
        <v>0</v>
      </c>
      <c r="AJ429" s="7">
        <v>7</v>
      </c>
      <c r="AK429" s="7">
        <v>2</v>
      </c>
      <c r="AL429" s="7">
        <v>1</v>
      </c>
      <c r="AM429" s="7">
        <v>2</v>
      </c>
      <c r="AN429" s="7">
        <v>1</v>
      </c>
      <c r="AO429" s="7">
        <v>1</v>
      </c>
      <c r="AP429" s="7">
        <v>0</v>
      </c>
      <c r="AQ429" s="7">
        <v>175</v>
      </c>
      <c r="AR429" s="7">
        <v>37</v>
      </c>
      <c r="AS429" s="7">
        <v>39</v>
      </c>
      <c r="AT429" s="7">
        <v>36</v>
      </c>
      <c r="AU429" s="7">
        <v>41</v>
      </c>
      <c r="AV429" s="7">
        <v>22</v>
      </c>
      <c r="AW429" s="7">
        <v>9</v>
      </c>
      <c r="AX429" s="7">
        <v>2</v>
      </c>
      <c r="AY429" s="7">
        <v>2</v>
      </c>
      <c r="AZ429" s="7">
        <v>2</v>
      </c>
      <c r="BA429" s="7">
        <v>2</v>
      </c>
      <c r="BB429" s="7">
        <v>1</v>
      </c>
      <c r="BC429" s="510">
        <v>202</v>
      </c>
      <c r="BD429" s="510">
        <v>51</v>
      </c>
      <c r="BE429" s="510">
        <v>36</v>
      </c>
      <c r="BF429" s="510">
        <v>42</v>
      </c>
      <c r="BG429" s="510">
        <v>32</v>
      </c>
      <c r="BH429" s="510">
        <v>41</v>
      </c>
      <c r="BI429" s="510">
        <v>0</v>
      </c>
      <c r="BJ429" s="510">
        <v>10</v>
      </c>
      <c r="BK429" s="510">
        <v>2</v>
      </c>
      <c r="BL429" s="510">
        <v>2</v>
      </c>
      <c r="BM429" s="510">
        <v>2</v>
      </c>
      <c r="BN429" s="510">
        <v>2</v>
      </c>
      <c r="BO429" s="510">
        <v>2</v>
      </c>
      <c r="BP429" s="510">
        <v>0</v>
      </c>
    </row>
    <row r="430" spans="1:68">
      <c r="A430" s="247">
        <v>5301</v>
      </c>
      <c r="B430" s="248" t="s">
        <v>2918</v>
      </c>
      <c r="C430" s="247" t="str">
        <f t="shared" si="9"/>
        <v/>
      </c>
      <c r="D430" s="248" t="s">
        <v>204</v>
      </c>
      <c r="E430" s="501">
        <v>4</v>
      </c>
      <c r="F430" s="248" t="s">
        <v>86</v>
      </c>
      <c r="G430" s="248" t="s">
        <v>204</v>
      </c>
      <c r="H430" s="248" t="s">
        <v>626</v>
      </c>
      <c r="I430" s="248" t="s">
        <v>627</v>
      </c>
      <c r="J430" s="248" t="s">
        <v>3555</v>
      </c>
      <c r="K430" s="248" t="s">
        <v>1667</v>
      </c>
      <c r="L430" s="248">
        <v>27870510</v>
      </c>
      <c r="M430" s="248">
        <v>27870510</v>
      </c>
      <c r="N430" s="248" t="s">
        <v>1102</v>
      </c>
      <c r="O430" s="248" t="s">
        <v>2309</v>
      </c>
      <c r="P430" s="248">
        <v>222</v>
      </c>
      <c r="Q430" s="248">
        <v>52</v>
      </c>
      <c r="R430" s="248">
        <v>60</v>
      </c>
      <c r="S430" s="248">
        <v>40</v>
      </c>
      <c r="T430" s="248">
        <v>41</v>
      </c>
      <c r="U430" s="248">
        <v>29</v>
      </c>
      <c r="V430" s="248">
        <v>0</v>
      </c>
      <c r="W430" s="248">
        <v>10</v>
      </c>
      <c r="X430" s="248">
        <v>2</v>
      </c>
      <c r="Y430" s="248">
        <v>3</v>
      </c>
      <c r="Z430" s="248">
        <v>2</v>
      </c>
      <c r="AA430" s="248">
        <v>2</v>
      </c>
      <c r="AB430" s="248">
        <v>1</v>
      </c>
      <c r="AC430" s="248">
        <v>224</v>
      </c>
      <c r="AD430" s="7">
        <v>43</v>
      </c>
      <c r="AE430" s="7">
        <v>49</v>
      </c>
      <c r="AF430" s="7">
        <v>58</v>
      </c>
      <c r="AG430" s="7">
        <v>33</v>
      </c>
      <c r="AH430" s="7">
        <v>41</v>
      </c>
      <c r="AI430" s="7">
        <v>0</v>
      </c>
      <c r="AJ430" s="7">
        <v>10</v>
      </c>
      <c r="AK430" s="7">
        <v>2</v>
      </c>
      <c r="AL430" s="7">
        <v>2</v>
      </c>
      <c r="AM430" s="7">
        <v>2</v>
      </c>
      <c r="AN430" s="7">
        <v>2</v>
      </c>
      <c r="AO430" s="7">
        <v>2</v>
      </c>
      <c r="AP430" s="7">
        <v>0</v>
      </c>
      <c r="AQ430" s="7">
        <v>223</v>
      </c>
      <c r="AR430" s="7">
        <v>50</v>
      </c>
      <c r="AS430" s="7">
        <v>40</v>
      </c>
      <c r="AT430" s="7">
        <v>48</v>
      </c>
      <c r="AU430" s="7">
        <v>55</v>
      </c>
      <c r="AV430" s="7">
        <v>30</v>
      </c>
      <c r="AW430" s="7">
        <v>10</v>
      </c>
      <c r="AX430" s="7">
        <v>2</v>
      </c>
      <c r="AY430" s="7">
        <v>2</v>
      </c>
      <c r="AZ430" s="7">
        <v>2</v>
      </c>
      <c r="BA430" s="7">
        <v>3</v>
      </c>
      <c r="BB430" s="7">
        <v>1</v>
      </c>
      <c r="BC430" s="510">
        <v>239</v>
      </c>
      <c r="BD430" s="510">
        <v>52</v>
      </c>
      <c r="BE430" s="510">
        <v>50</v>
      </c>
      <c r="BF430" s="510">
        <v>42</v>
      </c>
      <c r="BG430" s="510">
        <v>49</v>
      </c>
      <c r="BH430" s="510">
        <v>46</v>
      </c>
      <c r="BI430" s="510">
        <v>0</v>
      </c>
      <c r="BJ430" s="510">
        <v>10</v>
      </c>
      <c r="BK430" s="510">
        <v>2</v>
      </c>
      <c r="BL430" s="510">
        <v>2</v>
      </c>
      <c r="BM430" s="510">
        <v>2</v>
      </c>
      <c r="BN430" s="510">
        <v>2</v>
      </c>
      <c r="BO430" s="510">
        <v>2</v>
      </c>
      <c r="BP430" s="510">
        <v>0</v>
      </c>
    </row>
    <row r="431" spans="1:68">
      <c r="A431" s="247">
        <v>5302</v>
      </c>
      <c r="B431" s="248" t="s">
        <v>672</v>
      </c>
      <c r="C431" s="247" t="str">
        <f t="shared" si="9"/>
        <v/>
      </c>
      <c r="D431" s="248" t="s">
        <v>253</v>
      </c>
      <c r="E431" s="501">
        <v>5</v>
      </c>
      <c r="F431" s="248" t="s">
        <v>217</v>
      </c>
      <c r="G431" s="248" t="s">
        <v>253</v>
      </c>
      <c r="H431" s="248" t="s">
        <v>265</v>
      </c>
      <c r="I431" s="248" t="s">
        <v>114</v>
      </c>
      <c r="J431" s="248" t="s">
        <v>3555</v>
      </c>
      <c r="K431" s="248" t="s">
        <v>1667</v>
      </c>
      <c r="L431" s="248">
        <v>24041060</v>
      </c>
      <c r="M431" s="248">
        <v>24041153</v>
      </c>
      <c r="N431" s="248" t="s">
        <v>1766</v>
      </c>
      <c r="O431" s="248" t="s">
        <v>2310</v>
      </c>
      <c r="P431" s="248">
        <v>248</v>
      </c>
      <c r="Q431" s="248">
        <v>66</v>
      </c>
      <c r="R431" s="248">
        <v>45</v>
      </c>
      <c r="S431" s="248">
        <v>48</v>
      </c>
      <c r="T431" s="248">
        <v>56</v>
      </c>
      <c r="U431" s="248">
        <v>33</v>
      </c>
      <c r="V431" s="248">
        <v>0</v>
      </c>
      <c r="W431" s="248">
        <v>8</v>
      </c>
      <c r="X431" s="248">
        <v>3</v>
      </c>
      <c r="Y431" s="248">
        <v>2</v>
      </c>
      <c r="Z431" s="248">
        <v>1</v>
      </c>
      <c r="AA431" s="248">
        <v>1</v>
      </c>
      <c r="AB431" s="248">
        <v>1</v>
      </c>
      <c r="AC431" s="248">
        <v>269</v>
      </c>
      <c r="AD431" s="7">
        <v>70</v>
      </c>
      <c r="AE431" s="7">
        <v>63</v>
      </c>
      <c r="AF431" s="7">
        <v>43</v>
      </c>
      <c r="AG431" s="7">
        <v>45</v>
      </c>
      <c r="AH431" s="7">
        <v>48</v>
      </c>
      <c r="AI431" s="7">
        <v>0</v>
      </c>
      <c r="AJ431" s="7">
        <v>11</v>
      </c>
      <c r="AK431" s="7">
        <v>3</v>
      </c>
      <c r="AL431" s="7">
        <v>2</v>
      </c>
      <c r="AM431" s="7">
        <v>2</v>
      </c>
      <c r="AN431" s="7">
        <v>2</v>
      </c>
      <c r="AO431" s="7">
        <v>2</v>
      </c>
      <c r="AP431" s="7">
        <v>0</v>
      </c>
      <c r="AQ431" s="7">
        <v>285</v>
      </c>
      <c r="AR431" s="7">
        <v>69</v>
      </c>
      <c r="AS431" s="7">
        <v>65</v>
      </c>
      <c r="AT431" s="7">
        <v>61</v>
      </c>
      <c r="AU431" s="7">
        <v>41</v>
      </c>
      <c r="AV431" s="7">
        <v>49</v>
      </c>
      <c r="AW431" s="7">
        <v>11</v>
      </c>
      <c r="AX431" s="7">
        <v>3</v>
      </c>
      <c r="AY431" s="7">
        <v>2</v>
      </c>
      <c r="AZ431" s="7">
        <v>2</v>
      </c>
      <c r="BA431" s="7">
        <v>2</v>
      </c>
      <c r="BB431" s="7">
        <v>2</v>
      </c>
      <c r="BC431" s="510">
        <v>330</v>
      </c>
      <c r="BD431" s="510">
        <v>88</v>
      </c>
      <c r="BE431" s="510">
        <v>68</v>
      </c>
      <c r="BF431" s="510">
        <v>60</v>
      </c>
      <c r="BG431" s="510">
        <v>68</v>
      </c>
      <c r="BH431" s="510">
        <v>46</v>
      </c>
      <c r="BI431" s="510">
        <v>0</v>
      </c>
      <c r="BJ431" s="510">
        <v>11</v>
      </c>
      <c r="BK431" s="510">
        <v>3</v>
      </c>
      <c r="BL431" s="510">
        <v>2</v>
      </c>
      <c r="BM431" s="510">
        <v>2</v>
      </c>
      <c r="BN431" s="510">
        <v>2</v>
      </c>
      <c r="BO431" s="510">
        <v>2</v>
      </c>
      <c r="BP431" s="510">
        <v>0</v>
      </c>
    </row>
    <row r="432" spans="1:68">
      <c r="A432" s="247">
        <v>5303</v>
      </c>
      <c r="B432" s="248" t="s">
        <v>1525</v>
      </c>
      <c r="C432" s="247" t="str">
        <f t="shared" si="9"/>
        <v/>
      </c>
      <c r="D432" s="248" t="s">
        <v>253</v>
      </c>
      <c r="E432" s="501">
        <v>12</v>
      </c>
      <c r="F432" s="248" t="s">
        <v>217</v>
      </c>
      <c r="G432" s="248" t="s">
        <v>253</v>
      </c>
      <c r="H432" s="248" t="s">
        <v>596</v>
      </c>
      <c r="I432" s="248" t="s">
        <v>602</v>
      </c>
      <c r="J432" s="248" t="s">
        <v>3555</v>
      </c>
      <c r="K432" s="248" t="s">
        <v>1667</v>
      </c>
      <c r="L432" s="248">
        <v>24673033</v>
      </c>
      <c r="M432" s="248">
        <v>24673033</v>
      </c>
      <c r="N432" s="248" t="s">
        <v>1767</v>
      </c>
      <c r="O432" s="248" t="s">
        <v>2311</v>
      </c>
      <c r="P432" s="248">
        <v>170</v>
      </c>
      <c r="Q432" s="248">
        <v>33</v>
      </c>
      <c r="R432" s="248">
        <v>39</v>
      </c>
      <c r="S432" s="248">
        <v>42</v>
      </c>
      <c r="T432" s="248">
        <v>31</v>
      </c>
      <c r="U432" s="248">
        <v>25</v>
      </c>
      <c r="V432" s="248">
        <v>0</v>
      </c>
      <c r="W432" s="248">
        <v>9</v>
      </c>
      <c r="X432" s="248">
        <v>2</v>
      </c>
      <c r="Y432" s="248">
        <v>2</v>
      </c>
      <c r="Z432" s="248">
        <v>2</v>
      </c>
      <c r="AA432" s="248">
        <v>2</v>
      </c>
      <c r="AB432" s="248">
        <v>1</v>
      </c>
      <c r="AC432" s="248">
        <v>191</v>
      </c>
      <c r="AD432" s="7">
        <v>42</v>
      </c>
      <c r="AE432" s="7">
        <v>37</v>
      </c>
      <c r="AF432" s="7">
        <v>40</v>
      </c>
      <c r="AG432" s="7">
        <v>42</v>
      </c>
      <c r="AH432" s="7">
        <v>30</v>
      </c>
      <c r="AI432" s="7">
        <v>0</v>
      </c>
      <c r="AJ432" s="7">
        <v>10</v>
      </c>
      <c r="AK432" s="7">
        <v>2</v>
      </c>
      <c r="AL432" s="7">
        <v>2</v>
      </c>
      <c r="AM432" s="7">
        <v>2</v>
      </c>
      <c r="AN432" s="7">
        <v>2</v>
      </c>
      <c r="AO432" s="7">
        <v>2</v>
      </c>
      <c r="AP432" s="7">
        <v>0</v>
      </c>
      <c r="AQ432" s="7">
        <v>209</v>
      </c>
      <c r="AR432" s="7">
        <v>58</v>
      </c>
      <c r="AS432" s="7">
        <v>48</v>
      </c>
      <c r="AT432" s="7">
        <v>35</v>
      </c>
      <c r="AU432" s="7">
        <v>33</v>
      </c>
      <c r="AV432" s="7">
        <v>35</v>
      </c>
      <c r="AW432" s="7">
        <v>10</v>
      </c>
      <c r="AX432" s="7">
        <v>2</v>
      </c>
      <c r="AY432" s="7">
        <v>2</v>
      </c>
      <c r="AZ432" s="7">
        <v>2</v>
      </c>
      <c r="BA432" s="7">
        <v>2</v>
      </c>
      <c r="BB432" s="7">
        <v>2</v>
      </c>
      <c r="BC432" s="510">
        <v>207</v>
      </c>
      <c r="BD432" s="510">
        <v>54</v>
      </c>
      <c r="BE432" s="510">
        <v>56</v>
      </c>
      <c r="BF432" s="510">
        <v>35</v>
      </c>
      <c r="BG432" s="510">
        <v>32</v>
      </c>
      <c r="BH432" s="510">
        <v>30</v>
      </c>
      <c r="BI432" s="510">
        <v>0</v>
      </c>
      <c r="BJ432" s="510">
        <v>10</v>
      </c>
      <c r="BK432" s="510">
        <v>2</v>
      </c>
      <c r="BL432" s="510">
        <v>2</v>
      </c>
      <c r="BM432" s="510">
        <v>2</v>
      </c>
      <c r="BN432" s="510">
        <v>2</v>
      </c>
      <c r="BO432" s="510">
        <v>2</v>
      </c>
      <c r="BP432" s="510">
        <v>0</v>
      </c>
    </row>
    <row r="433" spans="1:68">
      <c r="A433" s="247">
        <v>5304</v>
      </c>
      <c r="B433" s="248" t="s">
        <v>2919</v>
      </c>
      <c r="C433" s="247" t="str">
        <f t="shared" si="9"/>
        <v/>
      </c>
      <c r="D433" s="248" t="s">
        <v>253</v>
      </c>
      <c r="E433" s="501">
        <v>11</v>
      </c>
      <c r="F433" s="248" t="s">
        <v>217</v>
      </c>
      <c r="G433" s="248" t="s">
        <v>253</v>
      </c>
      <c r="H433" s="248" t="s">
        <v>189</v>
      </c>
      <c r="I433" s="248" t="s">
        <v>178</v>
      </c>
      <c r="J433" s="248" t="s">
        <v>3555</v>
      </c>
      <c r="K433" s="248" t="s">
        <v>1667</v>
      </c>
      <c r="L433" s="248">
        <v>24780042</v>
      </c>
      <c r="M433" s="248">
        <v>24780042</v>
      </c>
      <c r="N433" s="248" t="s">
        <v>1791</v>
      </c>
      <c r="O433" s="248" t="s">
        <v>2312</v>
      </c>
      <c r="P433" s="248">
        <v>316</v>
      </c>
      <c r="Q433" s="248">
        <v>78</v>
      </c>
      <c r="R433" s="248">
        <v>72</v>
      </c>
      <c r="S433" s="248">
        <v>75</v>
      </c>
      <c r="T433" s="248">
        <v>42</v>
      </c>
      <c r="U433" s="248">
        <v>49</v>
      </c>
      <c r="V433" s="248">
        <v>0</v>
      </c>
      <c r="W433" s="248">
        <v>13</v>
      </c>
      <c r="X433" s="248">
        <v>3</v>
      </c>
      <c r="Y433" s="248">
        <v>3</v>
      </c>
      <c r="Z433" s="248">
        <v>3</v>
      </c>
      <c r="AA433" s="248">
        <v>2</v>
      </c>
      <c r="AB433" s="248">
        <v>2</v>
      </c>
      <c r="AC433" s="248">
        <v>359</v>
      </c>
      <c r="AD433" s="7">
        <v>84</v>
      </c>
      <c r="AE433" s="7">
        <v>77</v>
      </c>
      <c r="AF433" s="7">
        <v>71</v>
      </c>
      <c r="AG433" s="7">
        <v>84</v>
      </c>
      <c r="AH433" s="7">
        <v>43</v>
      </c>
      <c r="AI433" s="7">
        <v>0</v>
      </c>
      <c r="AJ433" s="7">
        <v>14</v>
      </c>
      <c r="AK433" s="7">
        <v>3</v>
      </c>
      <c r="AL433" s="7">
        <v>3</v>
      </c>
      <c r="AM433" s="7">
        <v>3</v>
      </c>
      <c r="AN433" s="7">
        <v>3</v>
      </c>
      <c r="AO433" s="7">
        <v>2</v>
      </c>
      <c r="AP433" s="7">
        <v>0</v>
      </c>
      <c r="AQ433" s="7">
        <v>409</v>
      </c>
      <c r="AR433" s="7">
        <v>91</v>
      </c>
      <c r="AS433" s="7">
        <v>88</v>
      </c>
      <c r="AT433" s="7">
        <v>80</v>
      </c>
      <c r="AU433" s="7">
        <v>67</v>
      </c>
      <c r="AV433" s="7">
        <v>83</v>
      </c>
      <c r="AW433" s="7">
        <v>15</v>
      </c>
      <c r="AX433" s="7">
        <v>3</v>
      </c>
      <c r="AY433" s="7">
        <v>3</v>
      </c>
      <c r="AZ433" s="7">
        <v>3</v>
      </c>
      <c r="BA433" s="7">
        <v>3</v>
      </c>
      <c r="BB433" s="7">
        <v>3</v>
      </c>
      <c r="BC433" s="510">
        <v>394</v>
      </c>
      <c r="BD433" s="510">
        <v>81</v>
      </c>
      <c r="BE433" s="510">
        <v>96</v>
      </c>
      <c r="BF433" s="510">
        <v>70</v>
      </c>
      <c r="BG433" s="510">
        <v>74</v>
      </c>
      <c r="BH433" s="510">
        <v>73</v>
      </c>
      <c r="BI433" s="510">
        <v>0</v>
      </c>
      <c r="BJ433" s="510">
        <v>15</v>
      </c>
      <c r="BK433" s="510">
        <v>3</v>
      </c>
      <c r="BL433" s="510">
        <v>3</v>
      </c>
      <c r="BM433" s="510">
        <v>3</v>
      </c>
      <c r="BN433" s="510">
        <v>3</v>
      </c>
      <c r="BO433" s="510">
        <v>3</v>
      </c>
      <c r="BP433" s="510">
        <v>0</v>
      </c>
    </row>
    <row r="434" spans="1:68">
      <c r="A434" s="247">
        <v>5316</v>
      </c>
      <c r="B434" s="248" t="s">
        <v>2920</v>
      </c>
      <c r="C434" s="247" t="str">
        <f t="shared" si="9"/>
        <v/>
      </c>
      <c r="D434" s="248" t="s">
        <v>418</v>
      </c>
      <c r="E434" s="501">
        <v>2</v>
      </c>
      <c r="F434" s="248" t="s">
        <v>418</v>
      </c>
      <c r="G434" s="248" t="s">
        <v>418</v>
      </c>
      <c r="H434" s="248" t="s">
        <v>420</v>
      </c>
      <c r="I434" s="248" t="s">
        <v>578</v>
      </c>
      <c r="J434" s="248" t="s">
        <v>3555</v>
      </c>
      <c r="K434" s="248" t="s">
        <v>1667</v>
      </c>
      <c r="L434" s="248">
        <v>27566337</v>
      </c>
      <c r="M434" s="248">
        <v>27566337</v>
      </c>
      <c r="N434" s="248" t="s">
        <v>1105</v>
      </c>
      <c r="O434" s="248" t="s">
        <v>2313</v>
      </c>
      <c r="P434" s="248">
        <v>347</v>
      </c>
      <c r="Q434" s="248">
        <v>90</v>
      </c>
      <c r="R434" s="248">
        <v>84</v>
      </c>
      <c r="S434" s="248">
        <v>64</v>
      </c>
      <c r="T434" s="248">
        <v>67</v>
      </c>
      <c r="U434" s="248">
        <v>42</v>
      </c>
      <c r="V434" s="248">
        <v>0</v>
      </c>
      <c r="W434" s="248">
        <v>15</v>
      </c>
      <c r="X434" s="248">
        <v>4</v>
      </c>
      <c r="Y434" s="248">
        <v>3</v>
      </c>
      <c r="Z434" s="248">
        <v>3</v>
      </c>
      <c r="AA434" s="248">
        <v>3</v>
      </c>
      <c r="AB434" s="248">
        <v>2</v>
      </c>
      <c r="AC434" s="248">
        <v>379</v>
      </c>
      <c r="AD434" s="7">
        <v>102</v>
      </c>
      <c r="AE434" s="7">
        <v>80</v>
      </c>
      <c r="AF434" s="7">
        <v>75</v>
      </c>
      <c r="AG434" s="7">
        <v>59</v>
      </c>
      <c r="AH434" s="7">
        <v>63</v>
      </c>
      <c r="AI434" s="7">
        <v>0</v>
      </c>
      <c r="AJ434" s="7">
        <v>16</v>
      </c>
      <c r="AK434" s="7">
        <v>4</v>
      </c>
      <c r="AL434" s="7">
        <v>3</v>
      </c>
      <c r="AM434" s="7">
        <v>3</v>
      </c>
      <c r="AN434" s="7">
        <v>3</v>
      </c>
      <c r="AO434" s="7">
        <v>3</v>
      </c>
      <c r="AP434" s="7">
        <v>0</v>
      </c>
      <c r="AQ434" s="7">
        <v>364</v>
      </c>
      <c r="AR434" s="7">
        <v>80</v>
      </c>
      <c r="AS434" s="7">
        <v>95</v>
      </c>
      <c r="AT434" s="7">
        <v>75</v>
      </c>
      <c r="AU434" s="7">
        <v>67</v>
      </c>
      <c r="AV434" s="7">
        <v>47</v>
      </c>
      <c r="AW434" s="7">
        <v>16</v>
      </c>
      <c r="AX434" s="7">
        <v>4</v>
      </c>
      <c r="AY434" s="7">
        <v>4</v>
      </c>
      <c r="AZ434" s="7">
        <v>3</v>
      </c>
      <c r="BA434" s="7">
        <v>3</v>
      </c>
      <c r="BB434" s="7">
        <v>2</v>
      </c>
      <c r="BC434" s="510">
        <v>377</v>
      </c>
      <c r="BD434" s="510">
        <v>114</v>
      </c>
      <c r="BE434" s="510">
        <v>61</v>
      </c>
      <c r="BF434" s="510">
        <v>83</v>
      </c>
      <c r="BG434" s="510">
        <v>65</v>
      </c>
      <c r="BH434" s="510">
        <v>54</v>
      </c>
      <c r="BI434" s="510">
        <v>0</v>
      </c>
      <c r="BJ434" s="510">
        <v>16</v>
      </c>
      <c r="BK434" s="510">
        <v>4</v>
      </c>
      <c r="BL434" s="510">
        <v>3</v>
      </c>
      <c r="BM434" s="510">
        <v>4</v>
      </c>
      <c r="BN434" s="510">
        <v>3</v>
      </c>
      <c r="BO434" s="510">
        <v>2</v>
      </c>
      <c r="BP434" s="510">
        <v>0</v>
      </c>
    </row>
    <row r="435" spans="1:68">
      <c r="A435" s="247">
        <v>5317</v>
      </c>
      <c r="B435" s="248" t="s">
        <v>2921</v>
      </c>
      <c r="C435" s="247" t="str">
        <f t="shared" si="9"/>
        <v/>
      </c>
      <c r="D435" s="248" t="s">
        <v>278</v>
      </c>
      <c r="E435" s="501">
        <v>4</v>
      </c>
      <c r="F435" s="248" t="s">
        <v>217</v>
      </c>
      <c r="G435" s="248" t="s">
        <v>279</v>
      </c>
      <c r="H435" s="248" t="s">
        <v>666</v>
      </c>
      <c r="I435" s="248" t="s">
        <v>666</v>
      </c>
      <c r="J435" s="248" t="s">
        <v>3555</v>
      </c>
      <c r="K435" s="248" t="s">
        <v>1667</v>
      </c>
      <c r="L435" s="248">
        <v>21019249</v>
      </c>
      <c r="M435" s="248">
        <v>24700970</v>
      </c>
      <c r="N435" s="248" t="s">
        <v>3663</v>
      </c>
      <c r="O435" s="248" t="s">
        <v>2314</v>
      </c>
      <c r="P435" s="248">
        <v>368</v>
      </c>
      <c r="Q435" s="248">
        <v>93</v>
      </c>
      <c r="R435" s="248">
        <v>69</v>
      </c>
      <c r="S435" s="248">
        <v>67</v>
      </c>
      <c r="T435" s="248">
        <v>81</v>
      </c>
      <c r="U435" s="248">
        <v>58</v>
      </c>
      <c r="V435" s="248">
        <v>0</v>
      </c>
      <c r="W435" s="248">
        <v>16</v>
      </c>
      <c r="X435" s="248">
        <v>4</v>
      </c>
      <c r="Y435" s="248">
        <v>3</v>
      </c>
      <c r="Z435" s="248">
        <v>3</v>
      </c>
      <c r="AA435" s="248">
        <v>3</v>
      </c>
      <c r="AB435" s="248">
        <v>3</v>
      </c>
      <c r="AC435" s="248">
        <v>412</v>
      </c>
      <c r="AD435" s="7">
        <v>95</v>
      </c>
      <c r="AE435" s="7">
        <v>84</v>
      </c>
      <c r="AF435" s="7">
        <v>72</v>
      </c>
      <c r="AG435" s="7">
        <v>70</v>
      </c>
      <c r="AH435" s="7">
        <v>91</v>
      </c>
      <c r="AI435" s="7">
        <v>0</v>
      </c>
      <c r="AJ435" s="7">
        <v>16</v>
      </c>
      <c r="AK435" s="7">
        <v>4</v>
      </c>
      <c r="AL435" s="7">
        <v>3</v>
      </c>
      <c r="AM435" s="7">
        <v>3</v>
      </c>
      <c r="AN435" s="7">
        <v>3</v>
      </c>
      <c r="AO435" s="7">
        <v>3</v>
      </c>
      <c r="AP435" s="7">
        <v>0</v>
      </c>
      <c r="AQ435" s="7">
        <v>401</v>
      </c>
      <c r="AR435" s="7">
        <v>78</v>
      </c>
      <c r="AS435" s="7">
        <v>84</v>
      </c>
      <c r="AT435" s="7">
        <v>78</v>
      </c>
      <c r="AU435" s="7">
        <v>84</v>
      </c>
      <c r="AV435" s="7">
        <v>77</v>
      </c>
      <c r="AW435" s="7">
        <v>16</v>
      </c>
      <c r="AX435" s="7">
        <v>4</v>
      </c>
      <c r="AY435" s="7">
        <v>3</v>
      </c>
      <c r="AZ435" s="7">
        <v>3</v>
      </c>
      <c r="BA435" s="7">
        <v>3</v>
      </c>
      <c r="BB435" s="7">
        <v>3</v>
      </c>
      <c r="BC435" s="510">
        <v>395</v>
      </c>
      <c r="BD435" s="510">
        <v>105</v>
      </c>
      <c r="BE435" s="510">
        <v>77</v>
      </c>
      <c r="BF435" s="510">
        <v>75</v>
      </c>
      <c r="BG435" s="510">
        <v>74</v>
      </c>
      <c r="BH435" s="510">
        <v>64</v>
      </c>
      <c r="BI435" s="510">
        <v>0</v>
      </c>
      <c r="BJ435" s="510">
        <v>16</v>
      </c>
      <c r="BK435" s="510">
        <v>4</v>
      </c>
      <c r="BL435" s="510">
        <v>3</v>
      </c>
      <c r="BM435" s="510">
        <v>3</v>
      </c>
      <c r="BN435" s="510">
        <v>3</v>
      </c>
      <c r="BO435" s="510">
        <v>3</v>
      </c>
      <c r="BP435" s="510">
        <v>0</v>
      </c>
    </row>
    <row r="436" spans="1:68">
      <c r="A436" s="247">
        <v>5318</v>
      </c>
      <c r="B436" s="248" t="s">
        <v>2922</v>
      </c>
      <c r="C436" s="247" t="str">
        <f t="shared" si="9"/>
        <v/>
      </c>
      <c r="D436" s="248" t="s">
        <v>139</v>
      </c>
      <c r="E436" s="501">
        <v>7</v>
      </c>
      <c r="F436" s="248" t="s">
        <v>86</v>
      </c>
      <c r="G436" s="248" t="s">
        <v>195</v>
      </c>
      <c r="H436" s="248" t="s">
        <v>615</v>
      </c>
      <c r="I436" s="248" t="s">
        <v>616</v>
      </c>
      <c r="J436" s="248" t="s">
        <v>3555</v>
      </c>
      <c r="K436" s="248" t="s">
        <v>1667</v>
      </c>
      <c r="L436" s="248">
        <v>26451071</v>
      </c>
      <c r="M436" s="248">
        <v>26451071</v>
      </c>
      <c r="N436" s="248" t="s">
        <v>3664</v>
      </c>
      <c r="O436" s="248" t="s">
        <v>2315</v>
      </c>
      <c r="P436" s="248">
        <v>98</v>
      </c>
      <c r="Q436" s="248">
        <v>25</v>
      </c>
      <c r="R436" s="248">
        <v>21</v>
      </c>
      <c r="S436" s="248">
        <v>21</v>
      </c>
      <c r="T436" s="248">
        <v>13</v>
      </c>
      <c r="U436" s="248">
        <v>18</v>
      </c>
      <c r="V436" s="248">
        <v>0</v>
      </c>
      <c r="W436" s="248">
        <v>5</v>
      </c>
      <c r="X436" s="248">
        <v>1</v>
      </c>
      <c r="Y436" s="248">
        <v>1</v>
      </c>
      <c r="Z436" s="248">
        <v>1</v>
      </c>
      <c r="AA436" s="248">
        <v>1</v>
      </c>
      <c r="AB436" s="248">
        <v>1</v>
      </c>
      <c r="AC436" s="248">
        <v>86</v>
      </c>
      <c r="AD436" s="7">
        <v>11</v>
      </c>
      <c r="AE436" s="7">
        <v>24</v>
      </c>
      <c r="AF436" s="7">
        <v>18</v>
      </c>
      <c r="AG436" s="7">
        <v>20</v>
      </c>
      <c r="AH436" s="7">
        <v>13</v>
      </c>
      <c r="AI436" s="7">
        <v>0</v>
      </c>
      <c r="AJ436" s="7">
        <v>5</v>
      </c>
      <c r="AK436" s="7">
        <v>1</v>
      </c>
      <c r="AL436" s="7">
        <v>1</v>
      </c>
      <c r="AM436" s="7">
        <v>1</v>
      </c>
      <c r="AN436" s="7">
        <v>1</v>
      </c>
      <c r="AO436" s="7">
        <v>1</v>
      </c>
      <c r="AP436" s="7">
        <v>0</v>
      </c>
      <c r="AQ436" s="7">
        <v>94</v>
      </c>
      <c r="AR436" s="7">
        <v>24</v>
      </c>
      <c r="AS436" s="7">
        <v>12</v>
      </c>
      <c r="AT436" s="7">
        <v>25</v>
      </c>
      <c r="AU436" s="7">
        <v>16</v>
      </c>
      <c r="AV436" s="7">
        <v>17</v>
      </c>
      <c r="AW436" s="7">
        <v>5</v>
      </c>
      <c r="AX436" s="7">
        <v>1</v>
      </c>
      <c r="AY436" s="7">
        <v>1</v>
      </c>
      <c r="AZ436" s="7">
        <v>1</v>
      </c>
      <c r="BA436" s="7">
        <v>1</v>
      </c>
      <c r="BB436" s="7">
        <v>1</v>
      </c>
      <c r="BC436" s="510">
        <v>89</v>
      </c>
      <c r="BD436" s="510">
        <v>15</v>
      </c>
      <c r="BE436" s="510">
        <v>22</v>
      </c>
      <c r="BF436" s="510">
        <v>14</v>
      </c>
      <c r="BG436" s="510">
        <v>21</v>
      </c>
      <c r="BH436" s="510">
        <v>17</v>
      </c>
      <c r="BI436" s="510">
        <v>0</v>
      </c>
      <c r="BJ436" s="510">
        <v>5</v>
      </c>
      <c r="BK436" s="510">
        <v>1</v>
      </c>
      <c r="BL436" s="510">
        <v>1</v>
      </c>
      <c r="BM436" s="510">
        <v>1</v>
      </c>
      <c r="BN436" s="510">
        <v>1</v>
      </c>
      <c r="BO436" s="510">
        <v>1</v>
      </c>
      <c r="BP436" s="510">
        <v>0</v>
      </c>
    </row>
    <row r="437" spans="1:68">
      <c r="A437" s="247">
        <v>5347</v>
      </c>
      <c r="B437" s="248" t="s">
        <v>662</v>
      </c>
      <c r="C437" s="247" t="str">
        <f t="shared" si="9"/>
        <v>Liceo Rural</v>
      </c>
      <c r="D437" s="412" t="s">
        <v>204</v>
      </c>
      <c r="E437" s="453">
        <v>5</v>
      </c>
      <c r="F437" s="412" t="s">
        <v>86</v>
      </c>
      <c r="G437" s="412" t="s">
        <v>204</v>
      </c>
      <c r="H437" s="412" t="s">
        <v>592</v>
      </c>
      <c r="I437" s="412" t="s">
        <v>663</v>
      </c>
      <c r="J437" s="248" t="s">
        <v>3555</v>
      </c>
      <c r="K437" s="248" t="s">
        <v>1667</v>
      </c>
      <c r="L437" s="412">
        <v>27721635</v>
      </c>
      <c r="M437" s="412">
        <v>27721635</v>
      </c>
      <c r="N437" s="412" t="s">
        <v>1107</v>
      </c>
      <c r="O437" s="248" t="s">
        <v>2316</v>
      </c>
      <c r="P437" s="412">
        <v>109</v>
      </c>
      <c r="Q437" s="412">
        <v>22</v>
      </c>
      <c r="R437" s="412">
        <v>24</v>
      </c>
      <c r="S437" s="412">
        <v>22</v>
      </c>
      <c r="T437" s="412">
        <v>21</v>
      </c>
      <c r="U437" s="412">
        <v>20</v>
      </c>
      <c r="V437" s="412">
        <v>0</v>
      </c>
      <c r="W437" s="412">
        <v>5</v>
      </c>
      <c r="X437" s="248">
        <v>1</v>
      </c>
      <c r="Y437" s="412">
        <v>1</v>
      </c>
      <c r="Z437" s="412">
        <v>1</v>
      </c>
      <c r="AA437" s="412">
        <v>1</v>
      </c>
      <c r="AB437" s="412">
        <v>1</v>
      </c>
      <c r="AC437" s="412">
        <v>121</v>
      </c>
      <c r="AD437" s="7">
        <v>29</v>
      </c>
      <c r="AE437" s="7">
        <v>24</v>
      </c>
      <c r="AF437" s="7">
        <v>25</v>
      </c>
      <c r="AG437" s="7">
        <v>21</v>
      </c>
      <c r="AH437" s="7">
        <v>22</v>
      </c>
      <c r="AI437" s="7">
        <v>0</v>
      </c>
      <c r="AJ437" s="7">
        <v>5</v>
      </c>
      <c r="AK437" s="7">
        <v>1</v>
      </c>
      <c r="AL437" s="7">
        <v>1</v>
      </c>
      <c r="AM437" s="7">
        <v>1</v>
      </c>
      <c r="AN437" s="7">
        <v>1</v>
      </c>
      <c r="AO437" s="7">
        <v>1</v>
      </c>
      <c r="AP437" s="7">
        <v>0</v>
      </c>
      <c r="AQ437" s="7">
        <v>113</v>
      </c>
      <c r="AR437" s="7">
        <v>22</v>
      </c>
      <c r="AS437" s="7">
        <v>25</v>
      </c>
      <c r="AT437" s="7">
        <v>23</v>
      </c>
      <c r="AU437" s="7">
        <v>23</v>
      </c>
      <c r="AV437" s="7">
        <v>20</v>
      </c>
      <c r="AW437" s="7">
        <v>5</v>
      </c>
      <c r="AX437" s="7">
        <v>1</v>
      </c>
      <c r="AY437" s="7">
        <v>1</v>
      </c>
      <c r="AZ437" s="7">
        <v>1</v>
      </c>
      <c r="BA437" s="7">
        <v>1</v>
      </c>
      <c r="BB437" s="7">
        <v>1</v>
      </c>
      <c r="BC437" s="510">
        <v>116</v>
      </c>
      <c r="BD437" s="510">
        <v>25</v>
      </c>
      <c r="BE437" s="510">
        <v>21</v>
      </c>
      <c r="BF437" s="510">
        <v>27</v>
      </c>
      <c r="BG437" s="510">
        <v>20</v>
      </c>
      <c r="BH437" s="510">
        <v>23</v>
      </c>
      <c r="BI437" s="510">
        <v>0</v>
      </c>
      <c r="BJ437" s="510">
        <v>5</v>
      </c>
      <c r="BK437" s="510">
        <v>1</v>
      </c>
      <c r="BL437" s="510">
        <v>1</v>
      </c>
      <c r="BM437" s="510">
        <v>1</v>
      </c>
      <c r="BN437" s="510">
        <v>1</v>
      </c>
      <c r="BO437" s="510">
        <v>1</v>
      </c>
      <c r="BP437" s="510">
        <v>0</v>
      </c>
    </row>
    <row r="438" spans="1:68">
      <c r="A438" s="247">
        <v>5350</v>
      </c>
      <c r="B438" s="248" t="s">
        <v>2924</v>
      </c>
      <c r="C438" s="247" t="str">
        <f t="shared" si="9"/>
        <v/>
      </c>
      <c r="D438" s="412" t="s">
        <v>398</v>
      </c>
      <c r="E438" s="453">
        <v>8</v>
      </c>
      <c r="F438" s="412" t="s">
        <v>52</v>
      </c>
      <c r="G438" s="412" t="s">
        <v>406</v>
      </c>
      <c r="H438" s="412" t="s">
        <v>665</v>
      </c>
      <c r="I438" s="412" t="s">
        <v>520</v>
      </c>
      <c r="J438" s="248" t="s">
        <v>3555</v>
      </c>
      <c r="K438" s="248" t="s">
        <v>1667</v>
      </c>
      <c r="L438" s="412">
        <v>27847047</v>
      </c>
      <c r="M438" s="412">
        <v>27847047</v>
      </c>
      <c r="N438" s="412" t="s">
        <v>1146</v>
      </c>
      <c r="O438" s="248" t="s">
        <v>2317</v>
      </c>
      <c r="P438" s="412">
        <v>275</v>
      </c>
      <c r="Q438" s="412">
        <v>61</v>
      </c>
      <c r="R438" s="412">
        <v>57</v>
      </c>
      <c r="S438" s="412">
        <v>50</v>
      </c>
      <c r="T438" s="412">
        <v>58</v>
      </c>
      <c r="U438" s="412">
        <v>49</v>
      </c>
      <c r="V438" s="412">
        <v>0</v>
      </c>
      <c r="W438" s="412">
        <v>13</v>
      </c>
      <c r="X438" s="248">
        <v>3</v>
      </c>
      <c r="Y438" s="412">
        <v>3</v>
      </c>
      <c r="Z438" s="412">
        <v>3</v>
      </c>
      <c r="AA438" s="412">
        <v>2</v>
      </c>
      <c r="AB438" s="412">
        <v>2</v>
      </c>
      <c r="AC438" s="412">
        <v>292</v>
      </c>
      <c r="AD438" s="7">
        <v>61</v>
      </c>
      <c r="AE438" s="7">
        <v>70</v>
      </c>
      <c r="AF438" s="7">
        <v>55</v>
      </c>
      <c r="AG438" s="7">
        <v>50</v>
      </c>
      <c r="AH438" s="7">
        <v>56</v>
      </c>
      <c r="AI438" s="7">
        <v>0</v>
      </c>
      <c r="AJ438" s="7">
        <v>13</v>
      </c>
      <c r="AK438" s="7">
        <v>3</v>
      </c>
      <c r="AL438" s="7">
        <v>3</v>
      </c>
      <c r="AM438" s="7">
        <v>3</v>
      </c>
      <c r="AN438" s="7">
        <v>2</v>
      </c>
      <c r="AO438" s="7">
        <v>2</v>
      </c>
      <c r="AP438" s="7">
        <v>0</v>
      </c>
      <c r="AQ438" s="7">
        <v>263</v>
      </c>
      <c r="AR438" s="7">
        <v>59</v>
      </c>
      <c r="AS438" s="7">
        <v>55</v>
      </c>
      <c r="AT438" s="7">
        <v>60</v>
      </c>
      <c r="AU438" s="7">
        <v>51</v>
      </c>
      <c r="AV438" s="7">
        <v>38</v>
      </c>
      <c r="AW438" s="7">
        <v>13</v>
      </c>
      <c r="AX438" s="7">
        <v>3</v>
      </c>
      <c r="AY438" s="7">
        <v>3</v>
      </c>
      <c r="AZ438" s="7">
        <v>3</v>
      </c>
      <c r="BA438" s="7">
        <v>2</v>
      </c>
      <c r="BB438" s="7">
        <v>2</v>
      </c>
      <c r="BC438" s="510">
        <v>264</v>
      </c>
      <c r="BD438" s="510">
        <v>62</v>
      </c>
      <c r="BE438" s="510">
        <v>59</v>
      </c>
      <c r="BF438" s="510">
        <v>51</v>
      </c>
      <c r="BG438" s="510">
        <v>49</v>
      </c>
      <c r="BH438" s="510">
        <v>43</v>
      </c>
      <c r="BI438" s="510">
        <v>0</v>
      </c>
      <c r="BJ438" s="510">
        <v>13</v>
      </c>
      <c r="BK438" s="510">
        <v>3</v>
      </c>
      <c r="BL438" s="510">
        <v>3</v>
      </c>
      <c r="BM438" s="510">
        <v>3</v>
      </c>
      <c r="BN438" s="510">
        <v>2</v>
      </c>
      <c r="BO438" s="510">
        <v>2</v>
      </c>
      <c r="BP438" s="510">
        <v>0</v>
      </c>
    </row>
    <row r="439" spans="1:68">
      <c r="A439" s="247">
        <v>5356</v>
      </c>
      <c r="B439" s="248" t="s">
        <v>2925</v>
      </c>
      <c r="C439" s="247" t="str">
        <f t="shared" si="9"/>
        <v>Liceo Rural</v>
      </c>
      <c r="D439" s="412" t="s">
        <v>331</v>
      </c>
      <c r="E439" s="453">
        <v>5</v>
      </c>
      <c r="F439" s="412" t="s">
        <v>177</v>
      </c>
      <c r="G439" s="412" t="s">
        <v>331</v>
      </c>
      <c r="H439" s="412" t="s">
        <v>332</v>
      </c>
      <c r="I439" s="412" t="s">
        <v>705</v>
      </c>
      <c r="J439" s="248" t="s">
        <v>3555</v>
      </c>
      <c r="K439" s="248" t="s">
        <v>1667</v>
      </c>
      <c r="L439" s="412">
        <v>70147671</v>
      </c>
      <c r="M439" s="412"/>
      <c r="N439" s="412" t="s">
        <v>2318</v>
      </c>
      <c r="O439" s="248" t="s">
        <v>2319</v>
      </c>
      <c r="P439" s="412">
        <v>26</v>
      </c>
      <c r="Q439" s="412">
        <v>5</v>
      </c>
      <c r="R439" s="412">
        <v>5</v>
      </c>
      <c r="S439" s="412">
        <v>6</v>
      </c>
      <c r="T439" s="412">
        <v>4</v>
      </c>
      <c r="U439" s="412">
        <v>6</v>
      </c>
      <c r="V439" s="412">
        <v>0</v>
      </c>
      <c r="W439" s="412">
        <v>5</v>
      </c>
      <c r="X439" s="248">
        <v>1</v>
      </c>
      <c r="Y439" s="412">
        <v>1</v>
      </c>
      <c r="Z439" s="412">
        <v>1</v>
      </c>
      <c r="AA439" s="412">
        <v>1</v>
      </c>
      <c r="AB439" s="412">
        <v>1</v>
      </c>
      <c r="AC439" s="412">
        <v>37</v>
      </c>
      <c r="AD439" s="7">
        <v>11</v>
      </c>
      <c r="AE439" s="7">
        <v>9</v>
      </c>
      <c r="AF439" s="7">
        <v>7</v>
      </c>
      <c r="AG439" s="7">
        <v>6</v>
      </c>
      <c r="AH439" s="7">
        <v>4</v>
      </c>
      <c r="AI439" s="7">
        <v>0</v>
      </c>
      <c r="AJ439" s="7">
        <v>5</v>
      </c>
      <c r="AK439" s="7">
        <v>1</v>
      </c>
      <c r="AL439" s="7">
        <v>1</v>
      </c>
      <c r="AM439" s="7">
        <v>1</v>
      </c>
      <c r="AN439" s="7">
        <v>1</v>
      </c>
      <c r="AO439" s="7">
        <v>1</v>
      </c>
      <c r="AP439" s="7">
        <v>0</v>
      </c>
      <c r="AQ439" s="7">
        <v>16</v>
      </c>
      <c r="AR439" s="7">
        <v>3</v>
      </c>
      <c r="AS439" s="7">
        <v>3</v>
      </c>
      <c r="AT439" s="7">
        <v>3</v>
      </c>
      <c r="AU439" s="7">
        <v>4</v>
      </c>
      <c r="AV439" s="7">
        <v>3</v>
      </c>
      <c r="AW439" s="7">
        <v>5</v>
      </c>
      <c r="AX439" s="7">
        <v>1</v>
      </c>
      <c r="AY439" s="7">
        <v>1</v>
      </c>
      <c r="AZ439" s="7">
        <v>1</v>
      </c>
      <c r="BA439" s="7">
        <v>1</v>
      </c>
      <c r="BB439" s="7">
        <v>1</v>
      </c>
      <c r="BC439" s="510">
        <v>21</v>
      </c>
      <c r="BD439" s="510">
        <v>5</v>
      </c>
      <c r="BE439" s="510">
        <v>5</v>
      </c>
      <c r="BF439" s="510">
        <v>3</v>
      </c>
      <c r="BG439" s="510">
        <v>3</v>
      </c>
      <c r="BH439" s="510">
        <v>5</v>
      </c>
      <c r="BI439" s="510">
        <v>0</v>
      </c>
      <c r="BJ439" s="510">
        <v>5</v>
      </c>
      <c r="BK439" s="510">
        <v>1</v>
      </c>
      <c r="BL439" s="510">
        <v>1</v>
      </c>
      <c r="BM439" s="510">
        <v>1</v>
      </c>
      <c r="BN439" s="510">
        <v>1</v>
      </c>
      <c r="BO439" s="510">
        <v>1</v>
      </c>
      <c r="BP439" s="510">
        <v>0</v>
      </c>
    </row>
    <row r="440" spans="1:68">
      <c r="A440" s="247">
        <v>5530</v>
      </c>
      <c r="B440" s="248" t="s">
        <v>2926</v>
      </c>
      <c r="C440" s="247" t="str">
        <f t="shared" si="9"/>
        <v/>
      </c>
      <c r="D440" s="412" t="s">
        <v>204</v>
      </c>
      <c r="E440" s="453">
        <v>6</v>
      </c>
      <c r="F440" s="412" t="s">
        <v>86</v>
      </c>
      <c r="G440" s="412" t="s">
        <v>204</v>
      </c>
      <c r="H440" s="412" t="s">
        <v>625</v>
      </c>
      <c r="I440" s="412" t="s">
        <v>310</v>
      </c>
      <c r="J440" s="248" t="s">
        <v>3555</v>
      </c>
      <c r="K440" s="248" t="s">
        <v>1667</v>
      </c>
      <c r="L440" s="412">
        <v>22005300</v>
      </c>
      <c r="M440" s="412"/>
      <c r="N440" s="412" t="s">
        <v>3232</v>
      </c>
      <c r="O440" s="248" t="s">
        <v>2320</v>
      </c>
      <c r="P440" s="412">
        <v>273</v>
      </c>
      <c r="Q440" s="412">
        <v>69</v>
      </c>
      <c r="R440" s="412">
        <v>56</v>
      </c>
      <c r="S440" s="412">
        <v>49</v>
      </c>
      <c r="T440" s="412">
        <v>61</v>
      </c>
      <c r="U440" s="412">
        <v>38</v>
      </c>
      <c r="V440" s="412">
        <v>0</v>
      </c>
      <c r="W440" s="412">
        <v>12</v>
      </c>
      <c r="X440" s="248">
        <v>3</v>
      </c>
      <c r="Y440" s="412">
        <v>3</v>
      </c>
      <c r="Z440" s="412">
        <v>2</v>
      </c>
      <c r="AA440" s="412">
        <v>2</v>
      </c>
      <c r="AB440" s="412">
        <v>2</v>
      </c>
      <c r="AC440" s="412">
        <v>309</v>
      </c>
      <c r="AD440" s="7">
        <v>73</v>
      </c>
      <c r="AE440" s="7">
        <v>70</v>
      </c>
      <c r="AF440" s="7">
        <v>56</v>
      </c>
      <c r="AG440" s="7">
        <v>50</v>
      </c>
      <c r="AH440" s="7">
        <v>60</v>
      </c>
      <c r="AI440" s="7">
        <v>0</v>
      </c>
      <c r="AJ440" s="7">
        <v>12</v>
      </c>
      <c r="AK440" s="7">
        <v>3</v>
      </c>
      <c r="AL440" s="7">
        <v>3</v>
      </c>
      <c r="AM440" s="7">
        <v>2</v>
      </c>
      <c r="AN440" s="7">
        <v>2</v>
      </c>
      <c r="AO440" s="7">
        <v>2</v>
      </c>
      <c r="AP440" s="7">
        <v>0</v>
      </c>
      <c r="AQ440" s="7">
        <v>293</v>
      </c>
      <c r="AR440" s="7">
        <v>58</v>
      </c>
      <c r="AS440" s="7">
        <v>72</v>
      </c>
      <c r="AT440" s="7">
        <v>66</v>
      </c>
      <c r="AU440" s="7">
        <v>54</v>
      </c>
      <c r="AV440" s="7">
        <v>43</v>
      </c>
      <c r="AW440" s="7">
        <v>12</v>
      </c>
      <c r="AX440" s="7">
        <v>2</v>
      </c>
      <c r="AY440" s="7">
        <v>3</v>
      </c>
      <c r="AZ440" s="7">
        <v>3</v>
      </c>
      <c r="BA440" s="7">
        <v>2</v>
      </c>
      <c r="BB440" s="7">
        <v>2</v>
      </c>
      <c r="BC440" s="510">
        <v>301</v>
      </c>
      <c r="BD440" s="510">
        <v>68</v>
      </c>
      <c r="BE440" s="510">
        <v>58</v>
      </c>
      <c r="BF440" s="510">
        <v>74</v>
      </c>
      <c r="BG440" s="510">
        <v>57</v>
      </c>
      <c r="BH440" s="510">
        <v>44</v>
      </c>
      <c r="BI440" s="510">
        <v>0</v>
      </c>
      <c r="BJ440" s="510">
        <v>12</v>
      </c>
      <c r="BK440" s="510">
        <v>3</v>
      </c>
      <c r="BL440" s="510">
        <v>2</v>
      </c>
      <c r="BM440" s="510">
        <v>3</v>
      </c>
      <c r="BN440" s="510">
        <v>2</v>
      </c>
      <c r="BO440" s="510">
        <v>2</v>
      </c>
      <c r="BP440" s="510">
        <v>0</v>
      </c>
    </row>
    <row r="441" spans="1:68">
      <c r="A441" s="247">
        <v>5531</v>
      </c>
      <c r="B441" s="248" t="s">
        <v>2927</v>
      </c>
      <c r="C441" s="247" t="str">
        <f t="shared" si="9"/>
        <v/>
      </c>
      <c r="D441" s="248" t="s">
        <v>291</v>
      </c>
      <c r="E441" s="501">
        <v>5</v>
      </c>
      <c r="F441" s="248" t="s">
        <v>52</v>
      </c>
      <c r="G441" s="248" t="s">
        <v>292</v>
      </c>
      <c r="H441" s="248" t="s">
        <v>622</v>
      </c>
      <c r="I441" s="248" t="s">
        <v>102</v>
      </c>
      <c r="J441" s="248" t="s">
        <v>3555</v>
      </c>
      <c r="K441" s="248" t="s">
        <v>1667</v>
      </c>
      <c r="L441" s="248">
        <v>22005632</v>
      </c>
      <c r="M441" s="248">
        <v>86534761</v>
      </c>
      <c r="N441" s="248" t="s">
        <v>3653</v>
      </c>
      <c r="O441" s="248" t="s">
        <v>2321</v>
      </c>
      <c r="P441" s="248">
        <v>137</v>
      </c>
      <c r="Q441" s="248">
        <v>28</v>
      </c>
      <c r="R441" s="248">
        <v>28</v>
      </c>
      <c r="S441" s="248">
        <v>30</v>
      </c>
      <c r="T441" s="248">
        <v>24</v>
      </c>
      <c r="U441" s="248">
        <v>27</v>
      </c>
      <c r="V441" s="248">
        <v>0</v>
      </c>
      <c r="W441" s="248">
        <v>10</v>
      </c>
      <c r="X441" s="248">
        <v>2</v>
      </c>
      <c r="Y441" s="248">
        <v>2</v>
      </c>
      <c r="Z441" s="248">
        <v>2</v>
      </c>
      <c r="AA441" s="248">
        <v>2</v>
      </c>
      <c r="AB441" s="248">
        <v>2</v>
      </c>
      <c r="AC441" s="248">
        <v>124</v>
      </c>
      <c r="AD441" s="7">
        <v>24</v>
      </c>
      <c r="AE441" s="7">
        <v>27</v>
      </c>
      <c r="AF441" s="7">
        <v>26</v>
      </c>
      <c r="AG441" s="7">
        <v>29</v>
      </c>
      <c r="AH441" s="7">
        <v>18</v>
      </c>
      <c r="AI441" s="7">
        <v>0</v>
      </c>
      <c r="AJ441" s="7">
        <v>8</v>
      </c>
      <c r="AK441" s="7">
        <v>1</v>
      </c>
      <c r="AL441" s="7">
        <v>2</v>
      </c>
      <c r="AM441" s="7">
        <v>2</v>
      </c>
      <c r="AN441" s="7">
        <v>2</v>
      </c>
      <c r="AO441" s="7">
        <v>1</v>
      </c>
      <c r="AP441" s="7">
        <v>0</v>
      </c>
      <c r="AQ441" s="7">
        <v>129</v>
      </c>
      <c r="AR441" s="7">
        <v>20</v>
      </c>
      <c r="AS441" s="7">
        <v>26</v>
      </c>
      <c r="AT441" s="7">
        <v>25</v>
      </c>
      <c r="AU441" s="7">
        <v>29</v>
      </c>
      <c r="AV441" s="7">
        <v>29</v>
      </c>
      <c r="AW441" s="7">
        <v>8</v>
      </c>
      <c r="AX441" s="7">
        <v>1</v>
      </c>
      <c r="AY441" s="7">
        <v>1</v>
      </c>
      <c r="AZ441" s="7">
        <v>2</v>
      </c>
      <c r="BA441" s="7">
        <v>2</v>
      </c>
      <c r="BB441" s="7">
        <v>2</v>
      </c>
      <c r="BC441" s="510">
        <v>122</v>
      </c>
      <c r="BD441" s="510">
        <v>31</v>
      </c>
      <c r="BE441" s="510">
        <v>18</v>
      </c>
      <c r="BF441" s="510">
        <v>22</v>
      </c>
      <c r="BG441" s="510">
        <v>28</v>
      </c>
      <c r="BH441" s="510">
        <v>23</v>
      </c>
      <c r="BI441" s="510">
        <v>0</v>
      </c>
      <c r="BJ441" s="510">
        <v>7</v>
      </c>
      <c r="BK441" s="510">
        <v>2</v>
      </c>
      <c r="BL441" s="510">
        <v>1</v>
      </c>
      <c r="BM441" s="510">
        <v>1</v>
      </c>
      <c r="BN441" s="510">
        <v>2</v>
      </c>
      <c r="BO441" s="510">
        <v>1</v>
      </c>
      <c r="BP441" s="510">
        <v>0</v>
      </c>
    </row>
    <row r="442" spans="1:68">
      <c r="A442" s="247">
        <v>5532</v>
      </c>
      <c r="B442" s="248" t="s">
        <v>613</v>
      </c>
      <c r="C442" s="247" t="str">
        <f t="shared" si="9"/>
        <v/>
      </c>
      <c r="D442" s="248" t="s">
        <v>253</v>
      </c>
      <c r="E442" s="501">
        <v>7</v>
      </c>
      <c r="F442" s="248" t="s">
        <v>217</v>
      </c>
      <c r="G442" s="248" t="s">
        <v>253</v>
      </c>
      <c r="H442" s="248" t="s">
        <v>596</v>
      </c>
      <c r="I442" s="248" t="s">
        <v>614</v>
      </c>
      <c r="J442" s="248" t="s">
        <v>3555</v>
      </c>
      <c r="K442" s="248" t="s">
        <v>1667</v>
      </c>
      <c r="L442" s="248">
        <v>24695006</v>
      </c>
      <c r="M442" s="248">
        <v>24695006</v>
      </c>
      <c r="N442" s="248" t="s">
        <v>3227</v>
      </c>
      <c r="O442" s="248" t="s">
        <v>2322</v>
      </c>
      <c r="P442" s="248">
        <v>503</v>
      </c>
      <c r="Q442" s="248">
        <v>118</v>
      </c>
      <c r="R442" s="248">
        <v>113</v>
      </c>
      <c r="S442" s="248">
        <v>106</v>
      </c>
      <c r="T442" s="248">
        <v>88</v>
      </c>
      <c r="U442" s="248">
        <v>78</v>
      </c>
      <c r="V442" s="248">
        <v>0</v>
      </c>
      <c r="W442" s="248">
        <v>19</v>
      </c>
      <c r="X442" s="248">
        <v>5</v>
      </c>
      <c r="Y442" s="248">
        <v>4</v>
      </c>
      <c r="Z442" s="248">
        <v>4</v>
      </c>
      <c r="AA442" s="248">
        <v>3</v>
      </c>
      <c r="AB442" s="248">
        <v>3</v>
      </c>
      <c r="AC442" s="248">
        <v>541</v>
      </c>
      <c r="AD442" s="7">
        <v>129</v>
      </c>
      <c r="AE442" s="7">
        <v>117</v>
      </c>
      <c r="AF442" s="7">
        <v>102</v>
      </c>
      <c r="AG442" s="7">
        <v>101</v>
      </c>
      <c r="AH442" s="7">
        <v>92</v>
      </c>
      <c r="AI442" s="7">
        <v>0</v>
      </c>
      <c r="AJ442" s="7">
        <v>19</v>
      </c>
      <c r="AK442" s="7">
        <v>4</v>
      </c>
      <c r="AL442" s="7">
        <v>5</v>
      </c>
      <c r="AM442" s="7">
        <v>4</v>
      </c>
      <c r="AN442" s="7">
        <v>3</v>
      </c>
      <c r="AO442" s="7">
        <v>3</v>
      </c>
      <c r="AP442" s="7">
        <v>0</v>
      </c>
      <c r="AQ442" s="7">
        <v>563</v>
      </c>
      <c r="AR442" s="7">
        <v>136</v>
      </c>
      <c r="AS442" s="7">
        <v>134</v>
      </c>
      <c r="AT442" s="7">
        <v>96</v>
      </c>
      <c r="AU442" s="7">
        <v>114</v>
      </c>
      <c r="AV442" s="7">
        <v>83</v>
      </c>
      <c r="AW442" s="7">
        <v>19</v>
      </c>
      <c r="AX442" s="7">
        <v>4</v>
      </c>
      <c r="AY442" s="7">
        <v>5</v>
      </c>
      <c r="AZ442" s="7">
        <v>3</v>
      </c>
      <c r="BA442" s="7">
        <v>4</v>
      </c>
      <c r="BB442" s="7">
        <v>3</v>
      </c>
      <c r="BC442" s="510">
        <v>577</v>
      </c>
      <c r="BD442" s="510">
        <v>150</v>
      </c>
      <c r="BE442" s="510">
        <v>116</v>
      </c>
      <c r="BF442" s="510">
        <v>120</v>
      </c>
      <c r="BG442" s="510">
        <v>108</v>
      </c>
      <c r="BH442" s="510">
        <v>83</v>
      </c>
      <c r="BI442" s="510">
        <v>0</v>
      </c>
      <c r="BJ442" s="510">
        <v>20</v>
      </c>
      <c r="BK442" s="510">
        <v>5</v>
      </c>
      <c r="BL442" s="510">
        <v>4</v>
      </c>
      <c r="BM442" s="510">
        <v>4</v>
      </c>
      <c r="BN442" s="510">
        <v>4</v>
      </c>
      <c r="BO442" s="510">
        <v>3</v>
      </c>
      <c r="BP442" s="510">
        <v>0</v>
      </c>
    </row>
    <row r="443" spans="1:68">
      <c r="A443" s="247">
        <v>5533</v>
      </c>
      <c r="B443" s="248" t="s">
        <v>2928</v>
      </c>
      <c r="C443" s="247" t="str">
        <f t="shared" si="9"/>
        <v/>
      </c>
      <c r="D443" s="248" t="s">
        <v>253</v>
      </c>
      <c r="E443" s="501">
        <v>6</v>
      </c>
      <c r="F443" s="248" t="s">
        <v>217</v>
      </c>
      <c r="G443" s="248" t="s">
        <v>253</v>
      </c>
      <c r="H443" s="248" t="s">
        <v>268</v>
      </c>
      <c r="I443" s="248" t="s">
        <v>114</v>
      </c>
      <c r="J443" s="248" t="s">
        <v>3555</v>
      </c>
      <c r="K443" s="248" t="s">
        <v>1667</v>
      </c>
      <c r="L443" s="248">
        <v>24691644</v>
      </c>
      <c r="M443" s="248">
        <v>24691442</v>
      </c>
      <c r="N443" s="248" t="s">
        <v>3665</v>
      </c>
      <c r="O443" s="248" t="s">
        <v>2323</v>
      </c>
      <c r="P443" s="248">
        <v>393</v>
      </c>
      <c r="Q443" s="248">
        <v>80</v>
      </c>
      <c r="R443" s="248">
        <v>76</v>
      </c>
      <c r="S443" s="248">
        <v>88</v>
      </c>
      <c r="T443" s="248">
        <v>86</v>
      </c>
      <c r="U443" s="248">
        <v>63</v>
      </c>
      <c r="V443" s="248">
        <v>0</v>
      </c>
      <c r="W443" s="248">
        <v>16</v>
      </c>
      <c r="X443" s="248">
        <v>3</v>
      </c>
      <c r="Y443" s="248">
        <v>3</v>
      </c>
      <c r="Z443" s="248">
        <v>4</v>
      </c>
      <c r="AA443" s="248">
        <v>4</v>
      </c>
      <c r="AB443" s="248">
        <v>2</v>
      </c>
      <c r="AC443" s="248">
        <v>422</v>
      </c>
      <c r="AD443" s="7">
        <v>99</v>
      </c>
      <c r="AE443" s="7">
        <v>78</v>
      </c>
      <c r="AF443" s="7">
        <v>76</v>
      </c>
      <c r="AG443" s="7">
        <v>84</v>
      </c>
      <c r="AH443" s="7">
        <v>85</v>
      </c>
      <c r="AI443" s="7">
        <v>0</v>
      </c>
      <c r="AJ443" s="7">
        <v>16</v>
      </c>
      <c r="AK443" s="7">
        <v>4</v>
      </c>
      <c r="AL443" s="7">
        <v>3</v>
      </c>
      <c r="AM443" s="7">
        <v>3</v>
      </c>
      <c r="AN443" s="7">
        <v>3</v>
      </c>
      <c r="AO443" s="7">
        <v>3</v>
      </c>
      <c r="AP443" s="7">
        <v>0</v>
      </c>
      <c r="AQ443" s="7">
        <v>434</v>
      </c>
      <c r="AR443" s="7">
        <v>110</v>
      </c>
      <c r="AS443" s="7">
        <v>91</v>
      </c>
      <c r="AT443" s="7">
        <v>79</v>
      </c>
      <c r="AU443" s="7">
        <v>75</v>
      </c>
      <c r="AV443" s="7">
        <v>79</v>
      </c>
      <c r="AW443" s="7">
        <v>16</v>
      </c>
      <c r="AX443" s="7">
        <v>4</v>
      </c>
      <c r="AY443" s="7">
        <v>3</v>
      </c>
      <c r="AZ443" s="7">
        <v>3</v>
      </c>
      <c r="BA443" s="7">
        <v>3</v>
      </c>
      <c r="BB443" s="7">
        <v>3</v>
      </c>
      <c r="BC443" s="510">
        <v>412</v>
      </c>
      <c r="BD443" s="510">
        <v>79</v>
      </c>
      <c r="BE443" s="510">
        <v>108</v>
      </c>
      <c r="BF443" s="510">
        <v>83</v>
      </c>
      <c r="BG443" s="510">
        <v>70</v>
      </c>
      <c r="BH443" s="510">
        <v>72</v>
      </c>
      <c r="BI443" s="510">
        <v>0</v>
      </c>
      <c r="BJ443" s="510">
        <v>16</v>
      </c>
      <c r="BK443" s="510">
        <v>3</v>
      </c>
      <c r="BL443" s="510">
        <v>4</v>
      </c>
      <c r="BM443" s="510">
        <v>3</v>
      </c>
      <c r="BN443" s="510">
        <v>3</v>
      </c>
      <c r="BO443" s="510">
        <v>3</v>
      </c>
      <c r="BP443" s="510">
        <v>0</v>
      </c>
    </row>
    <row r="444" spans="1:68">
      <c r="A444" s="247">
        <v>5535</v>
      </c>
      <c r="B444" s="248" t="s">
        <v>691</v>
      </c>
      <c r="C444" s="247" t="str">
        <f t="shared" si="9"/>
        <v/>
      </c>
      <c r="D444" s="248" t="s">
        <v>333</v>
      </c>
      <c r="E444" s="501">
        <v>2</v>
      </c>
      <c r="F444" s="248" t="s">
        <v>54</v>
      </c>
      <c r="G444" s="248" t="s">
        <v>333</v>
      </c>
      <c r="H444" s="248" t="s">
        <v>692</v>
      </c>
      <c r="I444" s="248" t="s">
        <v>693</v>
      </c>
      <c r="J444" s="248" t="s">
        <v>3555</v>
      </c>
      <c r="K444" s="248" t="s">
        <v>1667</v>
      </c>
      <c r="L444" s="248">
        <v>26670148</v>
      </c>
      <c r="M444" s="248">
        <v>26670148</v>
      </c>
      <c r="N444" s="248" t="s">
        <v>1109</v>
      </c>
      <c r="O444" s="248" t="s">
        <v>2324</v>
      </c>
      <c r="P444" s="248">
        <v>548</v>
      </c>
      <c r="Q444" s="248">
        <v>143</v>
      </c>
      <c r="R444" s="248">
        <v>111</v>
      </c>
      <c r="S444" s="248">
        <v>119</v>
      </c>
      <c r="T444" s="248">
        <v>97</v>
      </c>
      <c r="U444" s="248">
        <v>78</v>
      </c>
      <c r="V444" s="248">
        <v>0</v>
      </c>
      <c r="W444" s="248">
        <v>21</v>
      </c>
      <c r="X444" s="248">
        <v>5</v>
      </c>
      <c r="Y444" s="248">
        <v>5</v>
      </c>
      <c r="Z444" s="248">
        <v>5</v>
      </c>
      <c r="AA444" s="248">
        <v>3</v>
      </c>
      <c r="AB444" s="248">
        <v>3</v>
      </c>
      <c r="AC444" s="248">
        <v>593</v>
      </c>
      <c r="AD444" s="7">
        <v>126</v>
      </c>
      <c r="AE444" s="7">
        <v>127</v>
      </c>
      <c r="AF444" s="7">
        <v>125</v>
      </c>
      <c r="AG444" s="7">
        <v>115</v>
      </c>
      <c r="AH444" s="7">
        <v>100</v>
      </c>
      <c r="AI444" s="7">
        <v>0</v>
      </c>
      <c r="AJ444" s="7">
        <v>21</v>
      </c>
      <c r="AK444" s="7">
        <v>5</v>
      </c>
      <c r="AL444" s="7">
        <v>5</v>
      </c>
      <c r="AM444" s="7">
        <v>5</v>
      </c>
      <c r="AN444" s="7">
        <v>3</v>
      </c>
      <c r="AO444" s="7">
        <v>3</v>
      </c>
      <c r="AP444" s="7">
        <v>0</v>
      </c>
      <c r="AQ444" s="7">
        <v>545</v>
      </c>
      <c r="AR444" s="7">
        <v>96</v>
      </c>
      <c r="AS444" s="7">
        <v>113</v>
      </c>
      <c r="AT444" s="7">
        <v>109</v>
      </c>
      <c r="AU444" s="7">
        <v>107</v>
      </c>
      <c r="AV444" s="7">
        <v>120</v>
      </c>
      <c r="AW444" s="7">
        <v>21</v>
      </c>
      <c r="AX444" s="7">
        <v>4</v>
      </c>
      <c r="AY444" s="7">
        <v>5</v>
      </c>
      <c r="AZ444" s="7">
        <v>5</v>
      </c>
      <c r="BA444" s="7">
        <v>3</v>
      </c>
      <c r="BB444" s="7">
        <v>4</v>
      </c>
      <c r="BC444" s="510">
        <v>537</v>
      </c>
      <c r="BD444" s="510">
        <v>114</v>
      </c>
      <c r="BE444" s="510">
        <v>94</v>
      </c>
      <c r="BF444" s="510">
        <v>108</v>
      </c>
      <c r="BG444" s="510">
        <v>117</v>
      </c>
      <c r="BH444" s="510">
        <v>104</v>
      </c>
      <c r="BI444" s="510">
        <v>0</v>
      </c>
      <c r="BJ444" s="510">
        <v>22</v>
      </c>
      <c r="BK444" s="510">
        <v>5</v>
      </c>
      <c r="BL444" s="510">
        <v>4</v>
      </c>
      <c r="BM444" s="510">
        <v>5</v>
      </c>
      <c r="BN444" s="510">
        <v>4</v>
      </c>
      <c r="BO444" s="510">
        <v>4</v>
      </c>
      <c r="BP444" s="510">
        <v>0</v>
      </c>
    </row>
    <row r="445" spans="1:68">
      <c r="A445" s="247">
        <v>5536</v>
      </c>
      <c r="B445" s="248" t="s">
        <v>576</v>
      </c>
      <c r="C445" s="247" t="str">
        <f t="shared" si="9"/>
        <v/>
      </c>
      <c r="D445" s="248" t="s">
        <v>425</v>
      </c>
      <c r="E445" s="501">
        <v>6</v>
      </c>
      <c r="F445" s="248" t="s">
        <v>418</v>
      </c>
      <c r="G445" s="248" t="s">
        <v>426</v>
      </c>
      <c r="H445" s="248" t="s">
        <v>468</v>
      </c>
      <c r="I445" s="248" t="s">
        <v>58</v>
      </c>
      <c r="J445" s="248" t="s">
        <v>3555</v>
      </c>
      <c r="K445" s="248" t="s">
        <v>1667</v>
      </c>
      <c r="L445" s="248">
        <v>44140964</v>
      </c>
      <c r="M445" s="248"/>
      <c r="N445" s="248" t="s">
        <v>3666</v>
      </c>
      <c r="O445" s="248" t="s">
        <v>2929</v>
      </c>
      <c r="P445" s="248">
        <v>77</v>
      </c>
      <c r="Q445" s="248">
        <v>15</v>
      </c>
      <c r="R445" s="248">
        <v>16</v>
      </c>
      <c r="S445" s="248">
        <v>15</v>
      </c>
      <c r="T445" s="248">
        <v>20</v>
      </c>
      <c r="U445" s="248">
        <v>11</v>
      </c>
      <c r="V445" s="248">
        <v>0</v>
      </c>
      <c r="W445" s="248">
        <v>5</v>
      </c>
      <c r="X445" s="248">
        <v>1</v>
      </c>
      <c r="Y445" s="248">
        <v>1</v>
      </c>
      <c r="Z445" s="248">
        <v>1</v>
      </c>
      <c r="AA445" s="248">
        <v>1</v>
      </c>
      <c r="AB445" s="248">
        <v>1</v>
      </c>
      <c r="AC445" s="248">
        <v>82</v>
      </c>
      <c r="AD445" s="7">
        <v>17</v>
      </c>
      <c r="AE445" s="7">
        <v>14</v>
      </c>
      <c r="AF445" s="7">
        <v>16</v>
      </c>
      <c r="AG445" s="7">
        <v>17</v>
      </c>
      <c r="AH445" s="7">
        <v>18</v>
      </c>
      <c r="AI445" s="7">
        <v>0</v>
      </c>
      <c r="AJ445" s="7">
        <v>5</v>
      </c>
      <c r="AK445" s="7">
        <v>1</v>
      </c>
      <c r="AL445" s="7">
        <v>1</v>
      </c>
      <c r="AM445" s="7">
        <v>1</v>
      </c>
      <c r="AN445" s="7">
        <v>1</v>
      </c>
      <c r="AO445" s="7">
        <v>1</v>
      </c>
      <c r="AP445" s="7">
        <v>0</v>
      </c>
      <c r="AQ445" s="7">
        <v>77</v>
      </c>
      <c r="AR445" s="7">
        <v>20</v>
      </c>
      <c r="AS445" s="7">
        <v>17</v>
      </c>
      <c r="AT445" s="7">
        <v>12</v>
      </c>
      <c r="AU445" s="7">
        <v>11</v>
      </c>
      <c r="AV445" s="7">
        <v>17</v>
      </c>
      <c r="AW445" s="7">
        <v>5</v>
      </c>
      <c r="AX445" s="7">
        <v>1</v>
      </c>
      <c r="AY445" s="7">
        <v>1</v>
      </c>
      <c r="AZ445" s="7">
        <v>1</v>
      </c>
      <c r="BA445" s="7">
        <v>1</v>
      </c>
      <c r="BB445" s="7">
        <v>1</v>
      </c>
      <c r="BC445" s="510">
        <v>75</v>
      </c>
      <c r="BD445" s="510">
        <v>21</v>
      </c>
      <c r="BE445" s="510">
        <v>19</v>
      </c>
      <c r="BF445" s="510">
        <v>17</v>
      </c>
      <c r="BG445" s="510">
        <v>11</v>
      </c>
      <c r="BH445" s="510">
        <v>7</v>
      </c>
      <c r="BI445" s="510">
        <v>0</v>
      </c>
      <c r="BJ445" s="510">
        <v>5</v>
      </c>
      <c r="BK445" s="510">
        <v>1</v>
      </c>
      <c r="BL445" s="510">
        <v>1</v>
      </c>
      <c r="BM445" s="510">
        <v>1</v>
      </c>
      <c r="BN445" s="510">
        <v>1</v>
      </c>
      <c r="BO445" s="510">
        <v>1</v>
      </c>
      <c r="BP445" s="510">
        <v>0</v>
      </c>
    </row>
    <row r="446" spans="1:68">
      <c r="A446" s="247">
        <v>5567</v>
      </c>
      <c r="B446" s="248" t="s">
        <v>2930</v>
      </c>
      <c r="C446" s="247" t="str">
        <f t="shared" si="9"/>
        <v/>
      </c>
      <c r="D446" s="248" t="s">
        <v>418</v>
      </c>
      <c r="E446" s="501">
        <v>9</v>
      </c>
      <c r="F446" s="248" t="s">
        <v>418</v>
      </c>
      <c r="G446" s="248" t="s">
        <v>431</v>
      </c>
      <c r="H446" s="248" t="s">
        <v>610</v>
      </c>
      <c r="I446" s="248" t="s">
        <v>262</v>
      </c>
      <c r="J446" s="248" t="s">
        <v>3555</v>
      </c>
      <c r="K446" s="248" t="s">
        <v>1667</v>
      </c>
      <c r="L446" s="248">
        <v>27977297</v>
      </c>
      <c r="M446" s="248">
        <v>27977297</v>
      </c>
      <c r="N446" s="248" t="s">
        <v>1110</v>
      </c>
      <c r="O446" s="248" t="s">
        <v>2325</v>
      </c>
      <c r="P446" s="248">
        <v>712</v>
      </c>
      <c r="Q446" s="248">
        <v>208</v>
      </c>
      <c r="R446" s="248">
        <v>162</v>
      </c>
      <c r="S446" s="248">
        <v>129</v>
      </c>
      <c r="T446" s="248">
        <v>131</v>
      </c>
      <c r="U446" s="248">
        <v>82</v>
      </c>
      <c r="V446" s="248">
        <v>0</v>
      </c>
      <c r="W446" s="248">
        <v>22</v>
      </c>
      <c r="X446" s="248">
        <v>6</v>
      </c>
      <c r="Y446" s="248">
        <v>5</v>
      </c>
      <c r="Z446" s="248">
        <v>4</v>
      </c>
      <c r="AA446" s="248">
        <v>4</v>
      </c>
      <c r="AB446" s="248">
        <v>3</v>
      </c>
      <c r="AC446" s="248">
        <v>761</v>
      </c>
      <c r="AD446" s="7">
        <v>172</v>
      </c>
      <c r="AE446" s="7">
        <v>186</v>
      </c>
      <c r="AF446" s="7">
        <v>138</v>
      </c>
      <c r="AG446" s="7">
        <v>137</v>
      </c>
      <c r="AH446" s="7">
        <v>128</v>
      </c>
      <c r="AI446" s="7">
        <v>0</v>
      </c>
      <c r="AJ446" s="7">
        <v>24</v>
      </c>
      <c r="AK446" s="7">
        <v>6</v>
      </c>
      <c r="AL446" s="7">
        <v>5</v>
      </c>
      <c r="AM446" s="7">
        <v>4</v>
      </c>
      <c r="AN446" s="7">
        <v>5</v>
      </c>
      <c r="AO446" s="7">
        <v>4</v>
      </c>
      <c r="AP446" s="7">
        <v>0</v>
      </c>
      <c r="AQ446" s="7">
        <v>784</v>
      </c>
      <c r="AR446" s="7">
        <v>189</v>
      </c>
      <c r="AS446" s="7">
        <v>160</v>
      </c>
      <c r="AT446" s="7">
        <v>165</v>
      </c>
      <c r="AU446" s="7">
        <v>141</v>
      </c>
      <c r="AV446" s="7">
        <v>129</v>
      </c>
      <c r="AW446" s="7">
        <v>24</v>
      </c>
      <c r="AX446" s="7">
        <v>6</v>
      </c>
      <c r="AY446" s="7">
        <v>5</v>
      </c>
      <c r="AZ446" s="7">
        <v>4</v>
      </c>
      <c r="BA446" s="7">
        <v>5</v>
      </c>
      <c r="BB446" s="7">
        <v>4</v>
      </c>
      <c r="BC446" s="510">
        <v>604</v>
      </c>
      <c r="BD446" s="510">
        <v>99</v>
      </c>
      <c r="BE446" s="510">
        <v>154</v>
      </c>
      <c r="BF446" s="510">
        <v>134</v>
      </c>
      <c r="BG446" s="510">
        <v>135</v>
      </c>
      <c r="BH446" s="510">
        <v>82</v>
      </c>
      <c r="BI446" s="510">
        <v>0</v>
      </c>
      <c r="BJ446" s="510">
        <v>20</v>
      </c>
      <c r="BK446" s="510">
        <v>4</v>
      </c>
      <c r="BL446" s="510">
        <v>5</v>
      </c>
      <c r="BM446" s="510">
        <v>4</v>
      </c>
      <c r="BN446" s="510">
        <v>4</v>
      </c>
      <c r="BO446" s="510">
        <v>3</v>
      </c>
      <c r="BP446" s="510">
        <v>0</v>
      </c>
    </row>
    <row r="447" spans="1:68">
      <c r="A447" s="247">
        <v>5568</v>
      </c>
      <c r="B447" s="248" t="s">
        <v>2931</v>
      </c>
      <c r="C447" s="247" t="str">
        <f t="shared" si="9"/>
        <v/>
      </c>
      <c r="D447" s="248" t="s">
        <v>1285</v>
      </c>
      <c r="E447" s="501">
        <v>3</v>
      </c>
      <c r="F447" s="248" t="s">
        <v>418</v>
      </c>
      <c r="G447" s="248" t="s">
        <v>429</v>
      </c>
      <c r="H447" s="248" t="s">
        <v>455</v>
      </c>
      <c r="I447" s="248" t="s">
        <v>697</v>
      </c>
      <c r="J447" s="248" t="s">
        <v>3555</v>
      </c>
      <c r="K447" s="248" t="s">
        <v>1667</v>
      </c>
      <c r="L447" s="248">
        <v>85487681</v>
      </c>
      <c r="M447" s="248"/>
      <c r="N447" s="248" t="s">
        <v>1111</v>
      </c>
      <c r="O447" s="248" t="s">
        <v>2932</v>
      </c>
      <c r="P447" s="248">
        <v>95</v>
      </c>
      <c r="Q447" s="248">
        <v>26</v>
      </c>
      <c r="R447" s="248">
        <v>21</v>
      </c>
      <c r="S447" s="248">
        <v>16</v>
      </c>
      <c r="T447" s="248">
        <v>11</v>
      </c>
      <c r="U447" s="248">
        <v>21</v>
      </c>
      <c r="V447" s="248">
        <v>0</v>
      </c>
      <c r="W447" s="248">
        <v>5</v>
      </c>
      <c r="X447" s="248">
        <v>1</v>
      </c>
      <c r="Y447" s="248">
        <v>1</v>
      </c>
      <c r="Z447" s="248">
        <v>1</v>
      </c>
      <c r="AA447" s="248">
        <v>1</v>
      </c>
      <c r="AB447" s="248">
        <v>1</v>
      </c>
      <c r="AC447" s="248">
        <v>94</v>
      </c>
      <c r="AD447" s="7">
        <v>22</v>
      </c>
      <c r="AE447" s="7">
        <v>24</v>
      </c>
      <c r="AF447" s="7">
        <v>21</v>
      </c>
      <c r="AG447" s="7">
        <v>16</v>
      </c>
      <c r="AH447" s="7">
        <v>11</v>
      </c>
      <c r="AI447" s="7">
        <v>0</v>
      </c>
      <c r="AJ447" s="7">
        <v>5</v>
      </c>
      <c r="AK447" s="7">
        <v>1</v>
      </c>
      <c r="AL447" s="7">
        <v>1</v>
      </c>
      <c r="AM447" s="7">
        <v>1</v>
      </c>
      <c r="AN447" s="7">
        <v>1</v>
      </c>
      <c r="AO447" s="7">
        <v>1</v>
      </c>
      <c r="AP447" s="7">
        <v>0</v>
      </c>
      <c r="AQ447" s="7">
        <v>115</v>
      </c>
      <c r="AR447" s="7">
        <v>35</v>
      </c>
      <c r="AS447" s="7">
        <v>22</v>
      </c>
      <c r="AT447" s="7">
        <v>24</v>
      </c>
      <c r="AU447" s="7">
        <v>18</v>
      </c>
      <c r="AV447" s="7">
        <v>16</v>
      </c>
      <c r="AW447" s="7">
        <v>6</v>
      </c>
      <c r="AX447" s="7">
        <v>2</v>
      </c>
      <c r="AY447" s="7">
        <v>1</v>
      </c>
      <c r="AZ447" s="7">
        <v>1</v>
      </c>
      <c r="BA447" s="7">
        <v>1</v>
      </c>
      <c r="BB447" s="7">
        <v>1</v>
      </c>
      <c r="BC447" s="510">
        <v>121</v>
      </c>
      <c r="BD447" s="510">
        <v>36</v>
      </c>
      <c r="BE447" s="510">
        <v>31</v>
      </c>
      <c r="BF447" s="510">
        <v>20</v>
      </c>
      <c r="BG447" s="510">
        <v>20</v>
      </c>
      <c r="BH447" s="510">
        <v>14</v>
      </c>
      <c r="BI447" s="510">
        <v>0</v>
      </c>
      <c r="BJ447" s="510">
        <v>7</v>
      </c>
      <c r="BK447" s="510">
        <v>2</v>
      </c>
      <c r="BL447" s="510">
        <v>2</v>
      </c>
      <c r="BM447" s="510">
        <v>1</v>
      </c>
      <c r="BN447" s="510">
        <v>1</v>
      </c>
      <c r="BO447" s="510">
        <v>1</v>
      </c>
      <c r="BP447" s="510">
        <v>0</v>
      </c>
    </row>
    <row r="448" spans="1:68">
      <c r="A448" s="247">
        <v>5575</v>
      </c>
      <c r="B448" s="248" t="s">
        <v>687</v>
      </c>
      <c r="C448" s="247" t="str">
        <f t="shared" si="9"/>
        <v>Liceo Rural</v>
      </c>
      <c r="D448" s="412" t="s">
        <v>398</v>
      </c>
      <c r="E448" s="453">
        <v>13</v>
      </c>
      <c r="F448" s="412" t="s">
        <v>52</v>
      </c>
      <c r="G448" s="412" t="s">
        <v>414</v>
      </c>
      <c r="H448" s="412" t="s">
        <v>415</v>
      </c>
      <c r="I448" s="412" t="s">
        <v>2326</v>
      </c>
      <c r="J448" s="248" t="s">
        <v>3555</v>
      </c>
      <c r="K448" s="248" t="s">
        <v>1667</v>
      </c>
      <c r="L448" s="412"/>
      <c r="M448" s="412"/>
      <c r="N448" s="412" t="s">
        <v>3233</v>
      </c>
      <c r="O448" s="248" t="s">
        <v>2327</v>
      </c>
      <c r="P448" s="412">
        <v>95</v>
      </c>
      <c r="Q448" s="412">
        <v>11</v>
      </c>
      <c r="R448" s="412">
        <v>26</v>
      </c>
      <c r="S448" s="412">
        <v>25</v>
      </c>
      <c r="T448" s="412">
        <v>15</v>
      </c>
      <c r="U448" s="412">
        <v>18</v>
      </c>
      <c r="V448" s="412">
        <v>0</v>
      </c>
      <c r="W448" s="412">
        <v>5</v>
      </c>
      <c r="X448" s="248">
        <v>1</v>
      </c>
      <c r="Y448" s="412">
        <v>1</v>
      </c>
      <c r="Z448" s="412">
        <v>1</v>
      </c>
      <c r="AA448" s="412">
        <v>1</v>
      </c>
      <c r="AB448" s="412">
        <v>1</v>
      </c>
      <c r="AC448" s="412">
        <v>113</v>
      </c>
      <c r="AD448" s="7">
        <v>20</v>
      </c>
      <c r="AE448" s="7">
        <v>16</v>
      </c>
      <c r="AF448" s="7">
        <v>29</v>
      </c>
      <c r="AG448" s="7">
        <v>32</v>
      </c>
      <c r="AH448" s="7">
        <v>16</v>
      </c>
      <c r="AI448" s="7">
        <v>0</v>
      </c>
      <c r="AJ448" s="7">
        <v>5</v>
      </c>
      <c r="AK448" s="7">
        <v>1</v>
      </c>
      <c r="AL448" s="7">
        <v>1</v>
      </c>
      <c r="AM448" s="7">
        <v>1</v>
      </c>
      <c r="AN448" s="7">
        <v>1</v>
      </c>
      <c r="AO448" s="7">
        <v>1</v>
      </c>
      <c r="AP448" s="7">
        <v>0</v>
      </c>
      <c r="AQ448" s="7">
        <v>120</v>
      </c>
      <c r="AR448" s="7">
        <v>25</v>
      </c>
      <c r="AS448" s="7">
        <v>21</v>
      </c>
      <c r="AT448" s="7">
        <v>13</v>
      </c>
      <c r="AU448" s="7">
        <v>32</v>
      </c>
      <c r="AV448" s="7">
        <v>29</v>
      </c>
      <c r="AW448" s="7">
        <v>5</v>
      </c>
      <c r="AX448" s="7">
        <v>1</v>
      </c>
      <c r="AY448" s="7">
        <v>1</v>
      </c>
      <c r="AZ448" s="7">
        <v>1</v>
      </c>
      <c r="BA448" s="7">
        <v>1</v>
      </c>
      <c r="BB448" s="7">
        <v>1</v>
      </c>
      <c r="BC448" s="510">
        <v>107</v>
      </c>
      <c r="BD448" s="510">
        <v>21</v>
      </c>
      <c r="BE448" s="510">
        <v>24</v>
      </c>
      <c r="BF448" s="510">
        <v>23</v>
      </c>
      <c r="BG448" s="510">
        <v>12</v>
      </c>
      <c r="BH448" s="510">
        <v>27</v>
      </c>
      <c r="BI448" s="510">
        <v>0</v>
      </c>
      <c r="BJ448" s="510">
        <v>5</v>
      </c>
      <c r="BK448" s="510">
        <v>1</v>
      </c>
      <c r="BL448" s="510">
        <v>1</v>
      </c>
      <c r="BM448" s="510">
        <v>1</v>
      </c>
      <c r="BN448" s="510">
        <v>1</v>
      </c>
      <c r="BO448" s="510">
        <v>1</v>
      </c>
      <c r="BP448" s="510">
        <v>0</v>
      </c>
    </row>
    <row r="449" spans="1:68">
      <c r="A449" s="247">
        <v>5576</v>
      </c>
      <c r="B449" s="248" t="s">
        <v>836</v>
      </c>
      <c r="C449" s="247" t="str">
        <f t="shared" si="9"/>
        <v>Liceo Rural</v>
      </c>
      <c r="D449" s="412" t="s">
        <v>398</v>
      </c>
      <c r="E449" s="453">
        <v>11</v>
      </c>
      <c r="F449" s="412" t="s">
        <v>52</v>
      </c>
      <c r="G449" s="412" t="s">
        <v>414</v>
      </c>
      <c r="H449" s="412" t="s">
        <v>688</v>
      </c>
      <c r="I449" s="412" t="s">
        <v>271</v>
      </c>
      <c r="J449" s="248" t="s">
        <v>3555</v>
      </c>
      <c r="K449" s="248" t="s">
        <v>1667</v>
      </c>
      <c r="L449" s="412">
        <v>83405445</v>
      </c>
      <c r="M449" s="412"/>
      <c r="N449" s="412" t="s">
        <v>3234</v>
      </c>
      <c r="O449" s="248" t="s">
        <v>2328</v>
      </c>
      <c r="P449" s="412">
        <v>36</v>
      </c>
      <c r="Q449" s="412">
        <v>8</v>
      </c>
      <c r="R449" s="412">
        <v>6</v>
      </c>
      <c r="S449" s="412">
        <v>5</v>
      </c>
      <c r="T449" s="412">
        <v>7</v>
      </c>
      <c r="U449" s="412">
        <v>10</v>
      </c>
      <c r="V449" s="412">
        <v>0</v>
      </c>
      <c r="W449" s="412">
        <v>5</v>
      </c>
      <c r="X449" s="248">
        <v>1</v>
      </c>
      <c r="Y449" s="412">
        <v>1</v>
      </c>
      <c r="Z449" s="412">
        <v>1</v>
      </c>
      <c r="AA449" s="412">
        <v>1</v>
      </c>
      <c r="AB449" s="412">
        <v>1</v>
      </c>
      <c r="AC449" s="412">
        <v>44</v>
      </c>
      <c r="AD449" s="7">
        <v>13</v>
      </c>
      <c r="AE449" s="7">
        <v>9</v>
      </c>
      <c r="AF449" s="7">
        <v>6</v>
      </c>
      <c r="AG449" s="7">
        <v>9</v>
      </c>
      <c r="AH449" s="7">
        <v>7</v>
      </c>
      <c r="AI449" s="7">
        <v>0</v>
      </c>
      <c r="AJ449" s="7">
        <v>5</v>
      </c>
      <c r="AK449" s="7">
        <v>1</v>
      </c>
      <c r="AL449" s="7">
        <v>1</v>
      </c>
      <c r="AM449" s="7">
        <v>1</v>
      </c>
      <c r="AN449" s="7">
        <v>1</v>
      </c>
      <c r="AO449" s="7">
        <v>1</v>
      </c>
      <c r="AP449" s="7">
        <v>0</v>
      </c>
      <c r="AQ449" s="7">
        <v>52</v>
      </c>
      <c r="AR449" s="7">
        <v>12</v>
      </c>
      <c r="AS449" s="7">
        <v>11</v>
      </c>
      <c r="AT449" s="7">
        <v>9</v>
      </c>
      <c r="AU449" s="7">
        <v>9</v>
      </c>
      <c r="AV449" s="7">
        <v>11</v>
      </c>
      <c r="AW449" s="7">
        <v>5</v>
      </c>
      <c r="AX449" s="7">
        <v>1</v>
      </c>
      <c r="AY449" s="7">
        <v>1</v>
      </c>
      <c r="AZ449" s="7">
        <v>1</v>
      </c>
      <c r="BA449" s="7">
        <v>1</v>
      </c>
      <c r="BB449" s="7">
        <v>1</v>
      </c>
      <c r="BC449" s="510">
        <v>47</v>
      </c>
      <c r="BD449" s="510">
        <v>7</v>
      </c>
      <c r="BE449" s="510">
        <v>11</v>
      </c>
      <c r="BF449" s="510">
        <v>9</v>
      </c>
      <c r="BG449" s="510">
        <v>11</v>
      </c>
      <c r="BH449" s="510">
        <v>9</v>
      </c>
      <c r="BI449" s="510">
        <v>0</v>
      </c>
      <c r="BJ449" s="510">
        <v>5</v>
      </c>
      <c r="BK449" s="510">
        <v>1</v>
      </c>
      <c r="BL449" s="510">
        <v>1</v>
      </c>
      <c r="BM449" s="510">
        <v>1</v>
      </c>
      <c r="BN449" s="510">
        <v>1</v>
      </c>
      <c r="BO449" s="510">
        <v>1</v>
      </c>
      <c r="BP449" s="510">
        <v>0</v>
      </c>
    </row>
    <row r="450" spans="1:68">
      <c r="A450" s="247">
        <v>5577</v>
      </c>
      <c r="B450" s="248" t="s">
        <v>699</v>
      </c>
      <c r="C450" s="247" t="str">
        <f t="shared" si="9"/>
        <v/>
      </c>
      <c r="D450" s="248" t="s">
        <v>253</v>
      </c>
      <c r="E450" s="501">
        <v>5</v>
      </c>
      <c r="F450" s="248" t="s">
        <v>217</v>
      </c>
      <c r="G450" s="248" t="s">
        <v>253</v>
      </c>
      <c r="H450" s="248" t="s">
        <v>265</v>
      </c>
      <c r="I450" s="248" t="s">
        <v>700</v>
      </c>
      <c r="J450" s="248" t="s">
        <v>3555</v>
      </c>
      <c r="K450" s="248" t="s">
        <v>1667</v>
      </c>
      <c r="L450" s="248">
        <v>24038273</v>
      </c>
      <c r="M450" s="248">
        <v>24038273</v>
      </c>
      <c r="N450" s="248" t="s">
        <v>1800</v>
      </c>
      <c r="O450" s="248" t="s">
        <v>2329</v>
      </c>
      <c r="P450" s="248">
        <v>242</v>
      </c>
      <c r="Q450" s="248">
        <v>61</v>
      </c>
      <c r="R450" s="248">
        <v>60</v>
      </c>
      <c r="S450" s="248">
        <v>48</v>
      </c>
      <c r="T450" s="248">
        <v>42</v>
      </c>
      <c r="U450" s="248">
        <v>31</v>
      </c>
      <c r="V450" s="248">
        <v>0</v>
      </c>
      <c r="W450" s="248">
        <v>11</v>
      </c>
      <c r="X450" s="248">
        <v>3</v>
      </c>
      <c r="Y450" s="248">
        <v>3</v>
      </c>
      <c r="Z450" s="248">
        <v>2</v>
      </c>
      <c r="AA450" s="248">
        <v>2</v>
      </c>
      <c r="AB450" s="248">
        <v>1</v>
      </c>
      <c r="AC450" s="248">
        <v>273</v>
      </c>
      <c r="AD450" s="7">
        <v>54</v>
      </c>
      <c r="AE450" s="7">
        <v>64</v>
      </c>
      <c r="AF450" s="7">
        <v>60</v>
      </c>
      <c r="AG450" s="7">
        <v>51</v>
      </c>
      <c r="AH450" s="7">
        <v>44</v>
      </c>
      <c r="AI450" s="7">
        <v>0</v>
      </c>
      <c r="AJ450" s="7">
        <v>11</v>
      </c>
      <c r="AK450" s="7">
        <v>2</v>
      </c>
      <c r="AL450" s="7">
        <v>3</v>
      </c>
      <c r="AM450" s="7">
        <v>2</v>
      </c>
      <c r="AN450" s="7">
        <v>2</v>
      </c>
      <c r="AO450" s="7">
        <v>2</v>
      </c>
      <c r="AP450" s="7">
        <v>0</v>
      </c>
      <c r="AQ450" s="7">
        <v>297</v>
      </c>
      <c r="AR450" s="7">
        <v>79</v>
      </c>
      <c r="AS450" s="7">
        <v>53</v>
      </c>
      <c r="AT450" s="7">
        <v>61</v>
      </c>
      <c r="AU450" s="7">
        <v>56</v>
      </c>
      <c r="AV450" s="7">
        <v>48</v>
      </c>
      <c r="AW450" s="7">
        <v>11</v>
      </c>
      <c r="AX450" s="7">
        <v>3</v>
      </c>
      <c r="AY450" s="7">
        <v>2</v>
      </c>
      <c r="AZ450" s="7">
        <v>2</v>
      </c>
      <c r="BA450" s="7">
        <v>2</v>
      </c>
      <c r="BB450" s="7">
        <v>2</v>
      </c>
      <c r="BC450" s="510">
        <v>305</v>
      </c>
      <c r="BD450" s="510">
        <v>70</v>
      </c>
      <c r="BE450" s="510">
        <v>75</v>
      </c>
      <c r="BF450" s="510">
        <v>58</v>
      </c>
      <c r="BG450" s="510">
        <v>48</v>
      </c>
      <c r="BH450" s="510">
        <v>54</v>
      </c>
      <c r="BI450" s="510">
        <v>0</v>
      </c>
      <c r="BJ450" s="510">
        <v>11</v>
      </c>
      <c r="BK450" s="510">
        <v>2</v>
      </c>
      <c r="BL450" s="510">
        <v>3</v>
      </c>
      <c r="BM450" s="510">
        <v>2</v>
      </c>
      <c r="BN450" s="510">
        <v>2</v>
      </c>
      <c r="BO450" s="510">
        <v>2</v>
      </c>
      <c r="BP450" s="510">
        <v>0</v>
      </c>
    </row>
    <row r="451" spans="1:68">
      <c r="A451" s="247">
        <v>5578</v>
      </c>
      <c r="B451" s="248" t="s">
        <v>707</v>
      </c>
      <c r="C451" s="247" t="str">
        <f t="shared" si="9"/>
        <v>Liceo Rural</v>
      </c>
      <c r="D451" s="412" t="s">
        <v>253</v>
      </c>
      <c r="E451" s="453">
        <v>13</v>
      </c>
      <c r="F451" s="412" t="s">
        <v>217</v>
      </c>
      <c r="G451" s="412" t="s">
        <v>253</v>
      </c>
      <c r="H451" s="412" t="s">
        <v>270</v>
      </c>
      <c r="I451" s="412" t="s">
        <v>708</v>
      </c>
      <c r="J451" s="248" t="s">
        <v>3555</v>
      </c>
      <c r="K451" s="248" t="s">
        <v>1667</v>
      </c>
      <c r="L451" s="412">
        <v>73006433</v>
      </c>
      <c r="M451" s="412"/>
      <c r="N451" s="412" t="s">
        <v>3235</v>
      </c>
      <c r="O451" s="248" t="s">
        <v>2330</v>
      </c>
      <c r="P451" s="412">
        <v>102</v>
      </c>
      <c r="Q451" s="412">
        <v>21</v>
      </c>
      <c r="R451" s="412">
        <v>18</v>
      </c>
      <c r="S451" s="412">
        <v>26</v>
      </c>
      <c r="T451" s="412">
        <v>22</v>
      </c>
      <c r="U451" s="412">
        <v>15</v>
      </c>
      <c r="V451" s="412">
        <v>0</v>
      </c>
      <c r="W451" s="412">
        <v>5</v>
      </c>
      <c r="X451" s="248">
        <v>1</v>
      </c>
      <c r="Y451" s="412">
        <v>1</v>
      </c>
      <c r="Z451" s="412">
        <v>1</v>
      </c>
      <c r="AA451" s="412">
        <v>1</v>
      </c>
      <c r="AB451" s="412">
        <v>1</v>
      </c>
      <c r="AC451" s="412">
        <v>111</v>
      </c>
      <c r="AD451" s="7">
        <v>28</v>
      </c>
      <c r="AE451" s="7">
        <v>20</v>
      </c>
      <c r="AF451" s="7">
        <v>14</v>
      </c>
      <c r="AG451" s="7">
        <v>27</v>
      </c>
      <c r="AH451" s="7">
        <v>22</v>
      </c>
      <c r="AI451" s="7">
        <v>0</v>
      </c>
      <c r="AJ451" s="7">
        <v>5</v>
      </c>
      <c r="AK451" s="7">
        <v>1</v>
      </c>
      <c r="AL451" s="7">
        <v>1</v>
      </c>
      <c r="AM451" s="7">
        <v>1</v>
      </c>
      <c r="AN451" s="7">
        <v>1</v>
      </c>
      <c r="AO451" s="7">
        <v>1</v>
      </c>
      <c r="AP451" s="7">
        <v>0</v>
      </c>
      <c r="AQ451" s="7">
        <v>100</v>
      </c>
      <c r="AR451" s="7">
        <v>24</v>
      </c>
      <c r="AS451" s="7">
        <v>26</v>
      </c>
      <c r="AT451" s="7">
        <v>20</v>
      </c>
      <c r="AU451" s="7">
        <v>12</v>
      </c>
      <c r="AV451" s="7">
        <v>18</v>
      </c>
      <c r="AW451" s="7">
        <v>5</v>
      </c>
      <c r="AX451" s="7">
        <v>1</v>
      </c>
      <c r="AY451" s="7">
        <v>1</v>
      </c>
      <c r="AZ451" s="7">
        <v>1</v>
      </c>
      <c r="BA451" s="7">
        <v>1</v>
      </c>
      <c r="BB451" s="7">
        <v>1</v>
      </c>
      <c r="BC451" s="510">
        <v>110</v>
      </c>
      <c r="BD451" s="510">
        <v>35</v>
      </c>
      <c r="BE451" s="510">
        <v>23</v>
      </c>
      <c r="BF451" s="510">
        <v>22</v>
      </c>
      <c r="BG451" s="510">
        <v>19</v>
      </c>
      <c r="BH451" s="510">
        <v>11</v>
      </c>
      <c r="BI451" s="510">
        <v>0</v>
      </c>
      <c r="BJ451" s="510">
        <v>5</v>
      </c>
      <c r="BK451" s="510">
        <v>1</v>
      </c>
      <c r="BL451" s="510">
        <v>1</v>
      </c>
      <c r="BM451" s="510">
        <v>1</v>
      </c>
      <c r="BN451" s="510">
        <v>1</v>
      </c>
      <c r="BO451" s="510">
        <v>1</v>
      </c>
      <c r="BP451" s="510">
        <v>0</v>
      </c>
    </row>
    <row r="452" spans="1:68">
      <c r="A452" s="247">
        <v>5579</v>
      </c>
      <c r="B452" s="248" t="s">
        <v>2933</v>
      </c>
      <c r="C452" s="247" t="str">
        <f t="shared" si="9"/>
        <v/>
      </c>
      <c r="D452" s="248" t="s">
        <v>204</v>
      </c>
      <c r="E452" s="501">
        <v>8</v>
      </c>
      <c r="F452" s="248" t="s">
        <v>86</v>
      </c>
      <c r="G452" s="248" t="s">
        <v>204</v>
      </c>
      <c r="H452" s="248" t="s">
        <v>808</v>
      </c>
      <c r="I452" s="248" t="s">
        <v>130</v>
      </c>
      <c r="J452" s="248" t="s">
        <v>3555</v>
      </c>
      <c r="K452" s="248" t="s">
        <v>1667</v>
      </c>
      <c r="L452" s="248">
        <v>27715964</v>
      </c>
      <c r="M452" s="248">
        <v>27715964</v>
      </c>
      <c r="N452" s="248" t="s">
        <v>3667</v>
      </c>
      <c r="O452" s="248" t="s">
        <v>2331</v>
      </c>
      <c r="P452" s="248">
        <v>243</v>
      </c>
      <c r="Q452" s="248">
        <v>68</v>
      </c>
      <c r="R452" s="248">
        <v>53</v>
      </c>
      <c r="S452" s="248">
        <v>44</v>
      </c>
      <c r="T452" s="248">
        <v>38</v>
      </c>
      <c r="U452" s="248">
        <v>40</v>
      </c>
      <c r="V452" s="248">
        <v>0</v>
      </c>
      <c r="W452" s="248">
        <v>11</v>
      </c>
      <c r="X452" s="248">
        <v>3</v>
      </c>
      <c r="Y452" s="248">
        <v>2</v>
      </c>
      <c r="Z452" s="248">
        <v>2</v>
      </c>
      <c r="AA452" s="248">
        <v>2</v>
      </c>
      <c r="AB452" s="248">
        <v>2</v>
      </c>
      <c r="AC452" s="248">
        <v>237</v>
      </c>
      <c r="AD452" s="7">
        <v>47</v>
      </c>
      <c r="AE452" s="7">
        <v>66</v>
      </c>
      <c r="AF452" s="7">
        <v>47</v>
      </c>
      <c r="AG452" s="7">
        <v>41</v>
      </c>
      <c r="AH452" s="7">
        <v>36</v>
      </c>
      <c r="AI452" s="7">
        <v>0</v>
      </c>
      <c r="AJ452" s="7">
        <v>10</v>
      </c>
      <c r="AK452" s="7">
        <v>2</v>
      </c>
      <c r="AL452" s="7">
        <v>2</v>
      </c>
      <c r="AM452" s="7">
        <v>2</v>
      </c>
      <c r="AN452" s="7">
        <v>2</v>
      </c>
      <c r="AO452" s="7">
        <v>2</v>
      </c>
      <c r="AP452" s="7">
        <v>0</v>
      </c>
      <c r="AQ452" s="7">
        <v>249</v>
      </c>
      <c r="AR452" s="7">
        <v>55</v>
      </c>
      <c r="AS452" s="7">
        <v>50</v>
      </c>
      <c r="AT452" s="7">
        <v>64</v>
      </c>
      <c r="AU452" s="7">
        <v>41</v>
      </c>
      <c r="AV452" s="7">
        <v>39</v>
      </c>
      <c r="AW452" s="7">
        <v>10</v>
      </c>
      <c r="AX452" s="7">
        <v>2</v>
      </c>
      <c r="AY452" s="7">
        <v>2</v>
      </c>
      <c r="AZ452" s="7">
        <v>2</v>
      </c>
      <c r="BA452" s="7">
        <v>2</v>
      </c>
      <c r="BB452" s="7">
        <v>2</v>
      </c>
      <c r="BC452" s="510">
        <v>252</v>
      </c>
      <c r="BD452" s="510">
        <v>51</v>
      </c>
      <c r="BE452" s="510">
        <v>55</v>
      </c>
      <c r="BF452" s="510">
        <v>49</v>
      </c>
      <c r="BG452" s="510">
        <v>59</v>
      </c>
      <c r="BH452" s="510">
        <v>38</v>
      </c>
      <c r="BI452" s="510">
        <v>0</v>
      </c>
      <c r="BJ452" s="510">
        <v>10</v>
      </c>
      <c r="BK452" s="510">
        <v>2</v>
      </c>
      <c r="BL452" s="510">
        <v>2</v>
      </c>
      <c r="BM452" s="510">
        <v>2</v>
      </c>
      <c r="BN452" s="510">
        <v>2</v>
      </c>
      <c r="BO452" s="510">
        <v>2</v>
      </c>
      <c r="BP452" s="510">
        <v>0</v>
      </c>
    </row>
    <row r="453" spans="1:68">
      <c r="A453" s="247">
        <v>5580</v>
      </c>
      <c r="B453" s="248" t="s">
        <v>2934</v>
      </c>
      <c r="C453" s="247" t="str">
        <f t="shared" si="9"/>
        <v>Liceo Rural</v>
      </c>
      <c r="D453" s="412" t="s">
        <v>204</v>
      </c>
      <c r="E453" s="453">
        <v>9</v>
      </c>
      <c r="F453" s="412" t="s">
        <v>86</v>
      </c>
      <c r="G453" s="412" t="s">
        <v>204</v>
      </c>
      <c r="H453" s="412" t="s">
        <v>187</v>
      </c>
      <c r="I453" s="412" t="s">
        <v>140</v>
      </c>
      <c r="J453" s="248" t="s">
        <v>3555</v>
      </c>
      <c r="K453" s="248" t="s">
        <v>1667</v>
      </c>
      <c r="L453" s="412">
        <v>44033414</v>
      </c>
      <c r="M453" s="412"/>
      <c r="N453" s="412" t="s">
        <v>1805</v>
      </c>
      <c r="O453" s="248" t="s">
        <v>2332</v>
      </c>
      <c r="P453" s="412">
        <v>139</v>
      </c>
      <c r="Q453" s="412">
        <v>30</v>
      </c>
      <c r="R453" s="412">
        <v>29</v>
      </c>
      <c r="S453" s="412">
        <v>35</v>
      </c>
      <c r="T453" s="412">
        <v>27</v>
      </c>
      <c r="U453" s="412">
        <v>18</v>
      </c>
      <c r="V453" s="412">
        <v>0</v>
      </c>
      <c r="W453" s="412">
        <v>5</v>
      </c>
      <c r="X453" s="248">
        <v>1</v>
      </c>
      <c r="Y453" s="412">
        <v>1</v>
      </c>
      <c r="Z453" s="412">
        <v>1</v>
      </c>
      <c r="AA453" s="412">
        <v>1</v>
      </c>
      <c r="AB453" s="412">
        <v>1</v>
      </c>
      <c r="AC453" s="412">
        <v>144</v>
      </c>
      <c r="AD453" s="7">
        <v>32</v>
      </c>
      <c r="AE453" s="7">
        <v>27</v>
      </c>
      <c r="AF453" s="7">
        <v>30</v>
      </c>
      <c r="AG453" s="7">
        <v>31</v>
      </c>
      <c r="AH453" s="7">
        <v>24</v>
      </c>
      <c r="AI453" s="7">
        <v>0</v>
      </c>
      <c r="AJ453" s="7">
        <v>5</v>
      </c>
      <c r="AK453" s="7">
        <v>1</v>
      </c>
      <c r="AL453" s="7">
        <v>1</v>
      </c>
      <c r="AM453" s="7">
        <v>1</v>
      </c>
      <c r="AN453" s="7">
        <v>1</v>
      </c>
      <c r="AO453" s="7">
        <v>1</v>
      </c>
      <c r="AP453" s="7">
        <v>0</v>
      </c>
      <c r="AQ453" s="7">
        <v>139</v>
      </c>
      <c r="AR453" s="7">
        <v>35</v>
      </c>
      <c r="AS453" s="7">
        <v>30</v>
      </c>
      <c r="AT453" s="7">
        <v>22</v>
      </c>
      <c r="AU453" s="7">
        <v>28</v>
      </c>
      <c r="AV453" s="7">
        <v>24</v>
      </c>
      <c r="AW453" s="7">
        <v>5</v>
      </c>
      <c r="AX453" s="7">
        <v>1</v>
      </c>
      <c r="AY453" s="7">
        <v>1</v>
      </c>
      <c r="AZ453" s="7">
        <v>1</v>
      </c>
      <c r="BA453" s="7">
        <v>1</v>
      </c>
      <c r="BB453" s="7">
        <v>1</v>
      </c>
      <c r="BC453" s="510">
        <v>154</v>
      </c>
      <c r="BD453" s="510">
        <v>36</v>
      </c>
      <c r="BE453" s="510">
        <v>36</v>
      </c>
      <c r="BF453" s="510">
        <v>31</v>
      </c>
      <c r="BG453" s="510">
        <v>25</v>
      </c>
      <c r="BH453" s="510">
        <v>26</v>
      </c>
      <c r="BI453" s="510">
        <v>0</v>
      </c>
      <c r="BJ453" s="510">
        <v>5</v>
      </c>
      <c r="BK453" s="510">
        <v>1</v>
      </c>
      <c r="BL453" s="510">
        <v>1</v>
      </c>
      <c r="BM453" s="510">
        <v>1</v>
      </c>
      <c r="BN453" s="510">
        <v>1</v>
      </c>
      <c r="BO453" s="510">
        <v>1</v>
      </c>
      <c r="BP453" s="510">
        <v>0</v>
      </c>
    </row>
    <row r="454" spans="1:68">
      <c r="A454" s="247">
        <v>5581</v>
      </c>
      <c r="B454" s="248" t="s">
        <v>702</v>
      </c>
      <c r="C454" s="247" t="str">
        <f t="shared" si="9"/>
        <v>Liceo Rural</v>
      </c>
      <c r="D454" s="412" t="s">
        <v>291</v>
      </c>
      <c r="E454" s="453">
        <v>12</v>
      </c>
      <c r="F454" s="412" t="s">
        <v>52</v>
      </c>
      <c r="G454" s="412" t="s">
        <v>292</v>
      </c>
      <c r="H454" s="412" t="s">
        <v>452</v>
      </c>
      <c r="I454" s="412" t="s">
        <v>703</v>
      </c>
      <c r="J454" s="248" t="s">
        <v>3555</v>
      </c>
      <c r="K454" s="248" t="s">
        <v>1667</v>
      </c>
      <c r="L454" s="412">
        <v>83306208</v>
      </c>
      <c r="M454" s="412"/>
      <c r="N454" s="412" t="s">
        <v>3668</v>
      </c>
      <c r="O454" s="248" t="s">
        <v>2333</v>
      </c>
      <c r="P454" s="412">
        <v>149</v>
      </c>
      <c r="Q454" s="412">
        <v>41</v>
      </c>
      <c r="R454" s="412">
        <v>37</v>
      </c>
      <c r="S454" s="412">
        <v>33</v>
      </c>
      <c r="T454" s="412">
        <v>20</v>
      </c>
      <c r="U454" s="412">
        <v>18</v>
      </c>
      <c r="V454" s="412">
        <v>0</v>
      </c>
      <c r="W454" s="412">
        <v>7</v>
      </c>
      <c r="X454" s="248">
        <v>2</v>
      </c>
      <c r="Y454" s="412">
        <v>2</v>
      </c>
      <c r="Z454" s="412">
        <v>1</v>
      </c>
      <c r="AA454" s="412">
        <v>1</v>
      </c>
      <c r="AB454" s="412">
        <v>1</v>
      </c>
      <c r="AC454" s="412">
        <v>165</v>
      </c>
      <c r="AD454" s="7">
        <v>40</v>
      </c>
      <c r="AE454" s="7">
        <v>38</v>
      </c>
      <c r="AF454" s="7">
        <v>37</v>
      </c>
      <c r="AG454" s="7">
        <v>31</v>
      </c>
      <c r="AH454" s="7">
        <v>19</v>
      </c>
      <c r="AI454" s="7">
        <v>0</v>
      </c>
      <c r="AJ454" s="7">
        <v>7</v>
      </c>
      <c r="AK454" s="7">
        <v>2</v>
      </c>
      <c r="AL454" s="7">
        <v>2</v>
      </c>
      <c r="AM454" s="7">
        <v>1</v>
      </c>
      <c r="AN454" s="7">
        <v>1</v>
      </c>
      <c r="AO454" s="7">
        <v>1</v>
      </c>
      <c r="AP454" s="7">
        <v>0</v>
      </c>
      <c r="AQ454" s="7">
        <v>158</v>
      </c>
      <c r="AR454" s="7">
        <v>32</v>
      </c>
      <c r="AS454" s="7">
        <v>36</v>
      </c>
      <c r="AT454" s="7">
        <v>33</v>
      </c>
      <c r="AU454" s="7">
        <v>31</v>
      </c>
      <c r="AV454" s="7">
        <v>26</v>
      </c>
      <c r="AW454" s="7">
        <v>7</v>
      </c>
      <c r="AX454" s="7">
        <v>1</v>
      </c>
      <c r="AY454" s="7">
        <v>2</v>
      </c>
      <c r="AZ454" s="7">
        <v>2</v>
      </c>
      <c r="BA454" s="7">
        <v>1</v>
      </c>
      <c r="BB454" s="7">
        <v>1</v>
      </c>
      <c r="BC454" s="510">
        <v>154</v>
      </c>
      <c r="BD454" s="510">
        <v>53</v>
      </c>
      <c r="BE454" s="510">
        <v>26</v>
      </c>
      <c r="BF454" s="510">
        <v>29</v>
      </c>
      <c r="BG454" s="510">
        <v>25</v>
      </c>
      <c r="BH454" s="510">
        <v>21</v>
      </c>
      <c r="BI454" s="510">
        <v>0</v>
      </c>
      <c r="BJ454" s="510">
        <v>7</v>
      </c>
      <c r="BK454" s="510">
        <v>2</v>
      </c>
      <c r="BL454" s="510">
        <v>2</v>
      </c>
      <c r="BM454" s="510">
        <v>1</v>
      </c>
      <c r="BN454" s="510">
        <v>1</v>
      </c>
      <c r="BO454" s="510">
        <v>1</v>
      </c>
      <c r="BP454" s="510">
        <v>0</v>
      </c>
    </row>
    <row r="455" spans="1:68">
      <c r="A455" s="247">
        <v>5582</v>
      </c>
      <c r="B455" s="248" t="s">
        <v>2935</v>
      </c>
      <c r="C455" s="247" t="str">
        <f t="shared" si="9"/>
        <v>Liceo Rural</v>
      </c>
      <c r="D455" s="412" t="s">
        <v>139</v>
      </c>
      <c r="E455" s="453">
        <v>3</v>
      </c>
      <c r="F455" s="412" t="s">
        <v>86</v>
      </c>
      <c r="G455" s="412" t="s">
        <v>139</v>
      </c>
      <c r="H455" s="412" t="s">
        <v>143</v>
      </c>
      <c r="I455" s="412" t="s">
        <v>701</v>
      </c>
      <c r="J455" s="248" t="s">
        <v>3555</v>
      </c>
      <c r="K455" s="248" t="s">
        <v>1667</v>
      </c>
      <c r="L455" s="412"/>
      <c r="M455" s="412"/>
      <c r="N455" s="412" t="s">
        <v>3669</v>
      </c>
      <c r="O455" s="248" t="s">
        <v>3281</v>
      </c>
      <c r="P455" s="412">
        <v>22</v>
      </c>
      <c r="Q455" s="412">
        <v>3</v>
      </c>
      <c r="R455" s="412">
        <v>5</v>
      </c>
      <c r="S455" s="412">
        <v>5</v>
      </c>
      <c r="T455" s="412">
        <v>4</v>
      </c>
      <c r="U455" s="412">
        <v>5</v>
      </c>
      <c r="V455" s="412">
        <v>0</v>
      </c>
      <c r="W455" s="412">
        <v>5</v>
      </c>
      <c r="X455" s="248">
        <v>1</v>
      </c>
      <c r="Y455" s="412">
        <v>1</v>
      </c>
      <c r="Z455" s="412">
        <v>1</v>
      </c>
      <c r="AA455" s="412">
        <v>1</v>
      </c>
      <c r="AB455" s="412">
        <v>1</v>
      </c>
      <c r="AC455" s="412">
        <v>20</v>
      </c>
      <c r="AD455" s="7">
        <v>5</v>
      </c>
      <c r="AE455" s="7">
        <v>3</v>
      </c>
      <c r="AF455" s="7">
        <v>4</v>
      </c>
      <c r="AG455" s="7">
        <v>4</v>
      </c>
      <c r="AH455" s="7">
        <v>4</v>
      </c>
      <c r="AI455" s="7">
        <v>0</v>
      </c>
      <c r="AJ455" s="7">
        <v>5</v>
      </c>
      <c r="AK455" s="7">
        <v>1</v>
      </c>
      <c r="AL455" s="7">
        <v>1</v>
      </c>
      <c r="AM455" s="7">
        <v>1</v>
      </c>
      <c r="AN455" s="7">
        <v>1</v>
      </c>
      <c r="AO455" s="7">
        <v>1</v>
      </c>
      <c r="AP455" s="7">
        <v>0</v>
      </c>
      <c r="AQ455" s="7">
        <v>24</v>
      </c>
      <c r="AR455" s="7">
        <v>6</v>
      </c>
      <c r="AS455" s="7">
        <v>5</v>
      </c>
      <c r="AT455" s="7">
        <v>3</v>
      </c>
      <c r="AU455" s="7">
        <v>6</v>
      </c>
      <c r="AV455" s="7">
        <v>4</v>
      </c>
      <c r="AW455" s="7">
        <v>5</v>
      </c>
      <c r="AX455" s="7">
        <v>1</v>
      </c>
      <c r="AY455" s="7">
        <v>1</v>
      </c>
      <c r="AZ455" s="7">
        <v>1</v>
      </c>
      <c r="BA455" s="7">
        <v>1</v>
      </c>
      <c r="BB455" s="7">
        <v>1</v>
      </c>
      <c r="BC455" s="510">
        <v>26</v>
      </c>
      <c r="BD455" s="510">
        <v>5</v>
      </c>
      <c r="BE455" s="510">
        <v>6</v>
      </c>
      <c r="BF455" s="510">
        <v>6</v>
      </c>
      <c r="BG455" s="510">
        <v>3</v>
      </c>
      <c r="BH455" s="510">
        <v>6</v>
      </c>
      <c r="BI455" s="510">
        <v>0</v>
      </c>
      <c r="BJ455" s="510">
        <v>5</v>
      </c>
      <c r="BK455" s="510">
        <v>1</v>
      </c>
      <c r="BL455" s="510">
        <v>1</v>
      </c>
      <c r="BM455" s="510">
        <v>1</v>
      </c>
      <c r="BN455" s="510">
        <v>1</v>
      </c>
      <c r="BO455" s="510">
        <v>1</v>
      </c>
      <c r="BP455" s="510">
        <v>0</v>
      </c>
    </row>
    <row r="456" spans="1:68">
      <c r="A456" s="247">
        <v>5583</v>
      </c>
      <c r="B456" s="248" t="s">
        <v>694</v>
      </c>
      <c r="C456" s="247" t="str">
        <f t="shared" si="9"/>
        <v/>
      </c>
      <c r="D456" s="248" t="s">
        <v>278</v>
      </c>
      <c r="E456" s="501">
        <v>2</v>
      </c>
      <c r="F456" s="248" t="s">
        <v>217</v>
      </c>
      <c r="G456" s="248" t="s">
        <v>279</v>
      </c>
      <c r="H456" s="248" t="s">
        <v>535</v>
      </c>
      <c r="I456" s="248" t="s">
        <v>695</v>
      </c>
      <c r="J456" s="248" t="s">
        <v>3555</v>
      </c>
      <c r="K456" s="248" t="s">
        <v>1667</v>
      </c>
      <c r="L456" s="248">
        <v>72967040</v>
      </c>
      <c r="M456" s="248">
        <v>24660220</v>
      </c>
      <c r="N456" s="248" t="s">
        <v>1771</v>
      </c>
      <c r="O456" s="248" t="s">
        <v>2334</v>
      </c>
      <c r="P456" s="248">
        <v>119</v>
      </c>
      <c r="Q456" s="248">
        <v>18</v>
      </c>
      <c r="R456" s="248">
        <v>36</v>
      </c>
      <c r="S456" s="248">
        <v>25</v>
      </c>
      <c r="T456" s="248">
        <v>24</v>
      </c>
      <c r="U456" s="248">
        <v>16</v>
      </c>
      <c r="V456" s="248">
        <v>0</v>
      </c>
      <c r="W456" s="248">
        <v>6</v>
      </c>
      <c r="X456" s="248">
        <v>1</v>
      </c>
      <c r="Y456" s="248">
        <v>2</v>
      </c>
      <c r="Z456" s="248">
        <v>1</v>
      </c>
      <c r="AA456" s="248">
        <v>1</v>
      </c>
      <c r="AB456" s="248">
        <v>1</v>
      </c>
      <c r="AC456" s="248">
        <v>121</v>
      </c>
      <c r="AD456" s="7">
        <v>23</v>
      </c>
      <c r="AE456" s="7">
        <v>20</v>
      </c>
      <c r="AF456" s="7">
        <v>30</v>
      </c>
      <c r="AG456" s="7">
        <v>26</v>
      </c>
      <c r="AH456" s="7">
        <v>22</v>
      </c>
      <c r="AI456" s="7">
        <v>0</v>
      </c>
      <c r="AJ456" s="7">
        <v>5</v>
      </c>
      <c r="AK456" s="7">
        <v>1</v>
      </c>
      <c r="AL456" s="7">
        <v>1</v>
      </c>
      <c r="AM456" s="7">
        <v>1</v>
      </c>
      <c r="AN456" s="7">
        <v>1</v>
      </c>
      <c r="AO456" s="7">
        <v>1</v>
      </c>
      <c r="AP456" s="7">
        <v>0</v>
      </c>
      <c r="AQ456" s="7">
        <v>112</v>
      </c>
      <c r="AR456" s="7">
        <v>30</v>
      </c>
      <c r="AS456" s="7">
        <v>23</v>
      </c>
      <c r="AT456" s="7">
        <v>20</v>
      </c>
      <c r="AU456" s="7">
        <v>23</v>
      </c>
      <c r="AV456" s="7">
        <v>16</v>
      </c>
      <c r="AW456" s="7">
        <v>5</v>
      </c>
      <c r="AX456" s="7">
        <v>1</v>
      </c>
      <c r="AY456" s="7">
        <v>1</v>
      </c>
      <c r="AZ456" s="7">
        <v>1</v>
      </c>
      <c r="BA456" s="7">
        <v>1</v>
      </c>
      <c r="BB456" s="7">
        <v>1</v>
      </c>
      <c r="BC456" s="510">
        <v>107</v>
      </c>
      <c r="BD456" s="510">
        <v>21</v>
      </c>
      <c r="BE456" s="510">
        <v>26</v>
      </c>
      <c r="BF456" s="510">
        <v>18</v>
      </c>
      <c r="BG456" s="510">
        <v>21</v>
      </c>
      <c r="BH456" s="510">
        <v>21</v>
      </c>
      <c r="BI456" s="510">
        <v>0</v>
      </c>
      <c r="BJ456" s="510">
        <v>5</v>
      </c>
      <c r="BK456" s="510">
        <v>1</v>
      </c>
      <c r="BL456" s="510">
        <v>1</v>
      </c>
      <c r="BM456" s="510">
        <v>1</v>
      </c>
      <c r="BN456" s="510">
        <v>1</v>
      </c>
      <c r="BO456" s="510">
        <v>1</v>
      </c>
      <c r="BP456" s="510">
        <v>0</v>
      </c>
    </row>
    <row r="457" spans="1:68">
      <c r="A457" s="247">
        <v>5584</v>
      </c>
      <c r="B457" s="248" t="s">
        <v>2936</v>
      </c>
      <c r="C457" s="247" t="str">
        <f t="shared" si="9"/>
        <v>Liceo Rural</v>
      </c>
      <c r="D457" s="412" t="s">
        <v>331</v>
      </c>
      <c r="E457" s="453">
        <v>4</v>
      </c>
      <c r="F457" s="412" t="s">
        <v>177</v>
      </c>
      <c r="G457" s="412" t="s">
        <v>331</v>
      </c>
      <c r="H457" s="412" t="s">
        <v>495</v>
      </c>
      <c r="I457" s="412" t="s">
        <v>696</v>
      </c>
      <c r="J457" s="248" t="s">
        <v>3555</v>
      </c>
      <c r="K457" s="248" t="s">
        <v>1667</v>
      </c>
      <c r="L457" s="412">
        <v>27643852</v>
      </c>
      <c r="M457" s="412"/>
      <c r="N457" s="412" t="s">
        <v>1131</v>
      </c>
      <c r="O457" s="248" t="s">
        <v>2335</v>
      </c>
      <c r="P457" s="412">
        <v>164</v>
      </c>
      <c r="Q457" s="412">
        <v>35</v>
      </c>
      <c r="R457" s="412">
        <v>40</v>
      </c>
      <c r="S457" s="412">
        <v>38</v>
      </c>
      <c r="T457" s="412">
        <v>29</v>
      </c>
      <c r="U457" s="412">
        <v>22</v>
      </c>
      <c r="V457" s="412">
        <v>0</v>
      </c>
      <c r="W457" s="412">
        <v>6</v>
      </c>
      <c r="X457" s="248">
        <v>1</v>
      </c>
      <c r="Y457" s="412">
        <v>2</v>
      </c>
      <c r="Z457" s="412">
        <v>1</v>
      </c>
      <c r="AA457" s="412">
        <v>1</v>
      </c>
      <c r="AB457" s="412">
        <v>1</v>
      </c>
      <c r="AC457" s="412">
        <v>173</v>
      </c>
      <c r="AD457" s="7">
        <v>38</v>
      </c>
      <c r="AE457" s="7">
        <v>30</v>
      </c>
      <c r="AF457" s="7">
        <v>41</v>
      </c>
      <c r="AG457" s="7">
        <v>36</v>
      </c>
      <c r="AH457" s="7">
        <v>28</v>
      </c>
      <c r="AI457" s="7">
        <v>0</v>
      </c>
      <c r="AJ457" s="7">
        <v>6</v>
      </c>
      <c r="AK457" s="7">
        <v>1</v>
      </c>
      <c r="AL457" s="7">
        <v>1</v>
      </c>
      <c r="AM457" s="7">
        <v>2</v>
      </c>
      <c r="AN457" s="7">
        <v>1</v>
      </c>
      <c r="AO457" s="7">
        <v>1</v>
      </c>
      <c r="AP457" s="7">
        <v>0</v>
      </c>
      <c r="AQ457" s="7">
        <v>169</v>
      </c>
      <c r="AR457" s="7">
        <v>43</v>
      </c>
      <c r="AS457" s="7">
        <v>35</v>
      </c>
      <c r="AT457" s="7">
        <v>35</v>
      </c>
      <c r="AU457" s="7">
        <v>34</v>
      </c>
      <c r="AV457" s="7">
        <v>22</v>
      </c>
      <c r="AW457" s="7">
        <v>6</v>
      </c>
      <c r="AX457" s="7">
        <v>2</v>
      </c>
      <c r="AY457" s="7">
        <v>1</v>
      </c>
      <c r="AZ457" s="7">
        <v>1</v>
      </c>
      <c r="BA457" s="7">
        <v>1</v>
      </c>
      <c r="BB457" s="7">
        <v>1</v>
      </c>
      <c r="BC457" s="510">
        <v>171</v>
      </c>
      <c r="BD457" s="510">
        <v>39</v>
      </c>
      <c r="BE457" s="510">
        <v>38</v>
      </c>
      <c r="BF457" s="510">
        <v>43</v>
      </c>
      <c r="BG457" s="510">
        <v>26</v>
      </c>
      <c r="BH457" s="510">
        <v>25</v>
      </c>
      <c r="BI457" s="510">
        <v>0</v>
      </c>
      <c r="BJ457" s="510">
        <v>6</v>
      </c>
      <c r="BK457" s="510">
        <v>1</v>
      </c>
      <c r="BL457" s="510">
        <v>1</v>
      </c>
      <c r="BM457" s="510">
        <v>2</v>
      </c>
      <c r="BN457" s="510">
        <v>1</v>
      </c>
      <c r="BO457" s="510">
        <v>1</v>
      </c>
      <c r="BP457" s="510">
        <v>0</v>
      </c>
    </row>
    <row r="458" spans="1:68">
      <c r="A458" s="247">
        <v>5585</v>
      </c>
      <c r="B458" s="248" t="s">
        <v>2937</v>
      </c>
      <c r="C458" s="247" t="str">
        <f t="shared" si="9"/>
        <v>Liceo Rural</v>
      </c>
      <c r="D458" s="412" t="s">
        <v>331</v>
      </c>
      <c r="E458" s="453">
        <v>5</v>
      </c>
      <c r="F458" s="412" t="s">
        <v>177</v>
      </c>
      <c r="G458" s="412" t="s">
        <v>331</v>
      </c>
      <c r="H458" s="412" t="s">
        <v>2336</v>
      </c>
      <c r="I458" s="412" t="s">
        <v>704</v>
      </c>
      <c r="J458" s="248" t="s">
        <v>3555</v>
      </c>
      <c r="K458" s="248" t="s">
        <v>1667</v>
      </c>
      <c r="L458" s="412">
        <v>22005341</v>
      </c>
      <c r="M458" s="412">
        <v>22005341</v>
      </c>
      <c r="N458" s="412" t="s">
        <v>3236</v>
      </c>
      <c r="O458" s="248" t="s">
        <v>2337</v>
      </c>
      <c r="P458" s="412">
        <v>82</v>
      </c>
      <c r="Q458" s="412">
        <v>27</v>
      </c>
      <c r="R458" s="412">
        <v>22</v>
      </c>
      <c r="S458" s="412">
        <v>15</v>
      </c>
      <c r="T458" s="412">
        <v>10</v>
      </c>
      <c r="U458" s="412">
        <v>8</v>
      </c>
      <c r="V458" s="412">
        <v>0</v>
      </c>
      <c r="W458" s="412">
        <v>5</v>
      </c>
      <c r="X458" s="248">
        <v>1</v>
      </c>
      <c r="Y458" s="412">
        <v>1</v>
      </c>
      <c r="Z458" s="412">
        <v>1</v>
      </c>
      <c r="AA458" s="412">
        <v>1</v>
      </c>
      <c r="AB458" s="412">
        <v>1</v>
      </c>
      <c r="AC458" s="412">
        <v>109</v>
      </c>
      <c r="AD458" s="7">
        <v>41</v>
      </c>
      <c r="AE458" s="7">
        <v>25</v>
      </c>
      <c r="AF458" s="7">
        <v>23</v>
      </c>
      <c r="AG458" s="7">
        <v>12</v>
      </c>
      <c r="AH458" s="7">
        <v>8</v>
      </c>
      <c r="AI458" s="7">
        <v>0</v>
      </c>
      <c r="AJ458" s="7">
        <v>5</v>
      </c>
      <c r="AK458" s="7">
        <v>1</v>
      </c>
      <c r="AL458" s="7">
        <v>1</v>
      </c>
      <c r="AM458" s="7">
        <v>1</v>
      </c>
      <c r="AN458" s="7">
        <v>1</v>
      </c>
      <c r="AO458" s="7">
        <v>1</v>
      </c>
      <c r="AP458" s="7">
        <v>0</v>
      </c>
      <c r="AQ458" s="7">
        <v>113</v>
      </c>
      <c r="AR458" s="7">
        <v>38</v>
      </c>
      <c r="AS458" s="7">
        <v>30</v>
      </c>
      <c r="AT458" s="7">
        <v>20</v>
      </c>
      <c r="AU458" s="7">
        <v>18</v>
      </c>
      <c r="AV458" s="7">
        <v>7</v>
      </c>
      <c r="AW458" s="7">
        <v>5</v>
      </c>
      <c r="AX458" s="7">
        <v>1</v>
      </c>
      <c r="AY458" s="7">
        <v>1</v>
      </c>
      <c r="AZ458" s="7">
        <v>1</v>
      </c>
      <c r="BA458" s="7">
        <v>1</v>
      </c>
      <c r="BB458" s="7">
        <v>1</v>
      </c>
      <c r="BC458" s="510">
        <v>116</v>
      </c>
      <c r="BD458" s="510">
        <v>42</v>
      </c>
      <c r="BE458" s="510">
        <v>19</v>
      </c>
      <c r="BF458" s="510">
        <v>24</v>
      </c>
      <c r="BG458" s="510">
        <v>15</v>
      </c>
      <c r="BH458" s="510">
        <v>16</v>
      </c>
      <c r="BI458" s="510">
        <v>0</v>
      </c>
      <c r="BJ458" s="510">
        <v>5</v>
      </c>
      <c r="BK458" s="510">
        <v>1</v>
      </c>
      <c r="BL458" s="510">
        <v>1</v>
      </c>
      <c r="BM458" s="510">
        <v>1</v>
      </c>
      <c r="BN458" s="510">
        <v>1</v>
      </c>
      <c r="BO458" s="510">
        <v>1</v>
      </c>
      <c r="BP458" s="510">
        <v>0</v>
      </c>
    </row>
    <row r="459" spans="1:68">
      <c r="A459" s="247">
        <v>5586</v>
      </c>
      <c r="B459" s="248" t="s">
        <v>747</v>
      </c>
      <c r="C459" s="247" t="str">
        <f t="shared" si="9"/>
        <v/>
      </c>
      <c r="D459" s="248" t="s">
        <v>331</v>
      </c>
      <c r="E459" s="501">
        <v>1</v>
      </c>
      <c r="F459" s="248" t="s">
        <v>177</v>
      </c>
      <c r="G459" s="248" t="s">
        <v>331</v>
      </c>
      <c r="H459" s="248" t="s">
        <v>470</v>
      </c>
      <c r="I459" s="248" t="s">
        <v>748</v>
      </c>
      <c r="J459" s="248" t="s">
        <v>3555</v>
      </c>
      <c r="K459" s="248" t="s">
        <v>1667</v>
      </c>
      <c r="L459" s="248">
        <v>27610841</v>
      </c>
      <c r="M459" s="248">
        <v>70174069</v>
      </c>
      <c r="N459" s="248" t="s">
        <v>1772</v>
      </c>
      <c r="O459" s="248" t="s">
        <v>2338</v>
      </c>
      <c r="P459" s="248">
        <v>197</v>
      </c>
      <c r="Q459" s="248">
        <v>48</v>
      </c>
      <c r="R459" s="248">
        <v>42</v>
      </c>
      <c r="S459" s="248">
        <v>41</v>
      </c>
      <c r="T459" s="248">
        <v>47</v>
      </c>
      <c r="U459" s="248">
        <v>19</v>
      </c>
      <c r="V459" s="248">
        <v>0</v>
      </c>
      <c r="W459" s="248">
        <v>9</v>
      </c>
      <c r="X459" s="248">
        <v>2</v>
      </c>
      <c r="Y459" s="248">
        <v>2</v>
      </c>
      <c r="Z459" s="248">
        <v>2</v>
      </c>
      <c r="AA459" s="248">
        <v>2</v>
      </c>
      <c r="AB459" s="248">
        <v>1</v>
      </c>
      <c r="AC459" s="248">
        <v>232</v>
      </c>
      <c r="AD459" s="7">
        <v>57</v>
      </c>
      <c r="AE459" s="7">
        <v>50</v>
      </c>
      <c r="AF459" s="7">
        <v>44</v>
      </c>
      <c r="AG459" s="7">
        <v>38</v>
      </c>
      <c r="AH459" s="7">
        <v>43</v>
      </c>
      <c r="AI459" s="7">
        <v>0</v>
      </c>
      <c r="AJ459" s="7">
        <v>10</v>
      </c>
      <c r="AK459" s="7">
        <v>2</v>
      </c>
      <c r="AL459" s="7">
        <v>2</v>
      </c>
      <c r="AM459" s="7">
        <v>2</v>
      </c>
      <c r="AN459" s="7">
        <v>2</v>
      </c>
      <c r="AO459" s="7">
        <v>2</v>
      </c>
      <c r="AP459" s="7">
        <v>0</v>
      </c>
      <c r="AQ459" s="7">
        <v>201</v>
      </c>
      <c r="AR459" s="7">
        <v>48</v>
      </c>
      <c r="AS459" s="7">
        <v>45</v>
      </c>
      <c r="AT459" s="7">
        <v>47</v>
      </c>
      <c r="AU459" s="7">
        <v>33</v>
      </c>
      <c r="AV459" s="7">
        <v>28</v>
      </c>
      <c r="AW459" s="7">
        <v>9</v>
      </c>
      <c r="AX459" s="7">
        <v>2</v>
      </c>
      <c r="AY459" s="7">
        <v>2</v>
      </c>
      <c r="AZ459" s="7">
        <v>2</v>
      </c>
      <c r="BA459" s="7">
        <v>2</v>
      </c>
      <c r="BB459" s="7">
        <v>1</v>
      </c>
      <c r="BC459" s="510">
        <v>192</v>
      </c>
      <c r="BD459" s="510">
        <v>32</v>
      </c>
      <c r="BE459" s="510">
        <v>47</v>
      </c>
      <c r="BF459" s="510">
        <v>39</v>
      </c>
      <c r="BG459" s="510">
        <v>48</v>
      </c>
      <c r="BH459" s="510">
        <v>26</v>
      </c>
      <c r="BI459" s="510">
        <v>0</v>
      </c>
      <c r="BJ459" s="510">
        <v>8</v>
      </c>
      <c r="BK459" s="510">
        <v>1</v>
      </c>
      <c r="BL459" s="510">
        <v>2</v>
      </c>
      <c r="BM459" s="510">
        <v>2</v>
      </c>
      <c r="BN459" s="510">
        <v>2</v>
      </c>
      <c r="BO459" s="510">
        <v>1</v>
      </c>
      <c r="BP459" s="510">
        <v>0</v>
      </c>
    </row>
    <row r="460" spans="1:68">
      <c r="A460" s="247">
        <v>5587</v>
      </c>
      <c r="B460" s="248" t="s">
        <v>2938</v>
      </c>
      <c r="C460" s="247" t="str">
        <f t="shared" si="9"/>
        <v>Liceo Rural</v>
      </c>
      <c r="D460" s="412" t="s">
        <v>331</v>
      </c>
      <c r="E460" s="453">
        <v>5</v>
      </c>
      <c r="F460" s="412" t="s">
        <v>177</v>
      </c>
      <c r="G460" s="412" t="s">
        <v>331</v>
      </c>
      <c r="H460" s="412" t="s">
        <v>332</v>
      </c>
      <c r="I460" s="412" t="s">
        <v>2339</v>
      </c>
      <c r="J460" s="248" t="s">
        <v>3555</v>
      </c>
      <c r="K460" s="248" t="s">
        <v>1667</v>
      </c>
      <c r="L460" s="412">
        <v>71599329</v>
      </c>
      <c r="M460" s="412">
        <v>44136634</v>
      </c>
      <c r="N460" s="412" t="s">
        <v>1773</v>
      </c>
      <c r="O460" s="248" t="s">
        <v>2340</v>
      </c>
      <c r="P460" s="412">
        <v>130</v>
      </c>
      <c r="Q460" s="412">
        <v>35</v>
      </c>
      <c r="R460" s="412">
        <v>32</v>
      </c>
      <c r="S460" s="412">
        <v>19</v>
      </c>
      <c r="T460" s="412">
        <v>29</v>
      </c>
      <c r="U460" s="412">
        <v>15</v>
      </c>
      <c r="V460" s="412">
        <v>0</v>
      </c>
      <c r="W460" s="412">
        <v>5</v>
      </c>
      <c r="X460" s="248">
        <v>1</v>
      </c>
      <c r="Y460" s="412">
        <v>1</v>
      </c>
      <c r="Z460" s="412">
        <v>1</v>
      </c>
      <c r="AA460" s="412">
        <v>1</v>
      </c>
      <c r="AB460" s="412">
        <v>1</v>
      </c>
      <c r="AC460" s="412">
        <v>132</v>
      </c>
      <c r="AD460" s="7">
        <v>28</v>
      </c>
      <c r="AE460" s="7">
        <v>35</v>
      </c>
      <c r="AF460" s="7">
        <v>26</v>
      </c>
      <c r="AG460" s="7">
        <v>17</v>
      </c>
      <c r="AH460" s="7">
        <v>26</v>
      </c>
      <c r="AI460" s="7">
        <v>0</v>
      </c>
      <c r="AJ460" s="7">
        <v>5</v>
      </c>
      <c r="AK460" s="7">
        <v>1</v>
      </c>
      <c r="AL460" s="7">
        <v>1</v>
      </c>
      <c r="AM460" s="7">
        <v>1</v>
      </c>
      <c r="AN460" s="7">
        <v>1</v>
      </c>
      <c r="AO460" s="7">
        <v>1</v>
      </c>
      <c r="AP460" s="7">
        <v>0</v>
      </c>
      <c r="AQ460" s="7">
        <v>141</v>
      </c>
      <c r="AR460" s="7">
        <v>38</v>
      </c>
      <c r="AS460" s="7">
        <v>34</v>
      </c>
      <c r="AT460" s="7">
        <v>29</v>
      </c>
      <c r="AU460" s="7">
        <v>24</v>
      </c>
      <c r="AV460" s="7">
        <v>16</v>
      </c>
      <c r="AW460" s="7">
        <v>5</v>
      </c>
      <c r="AX460" s="7">
        <v>1</v>
      </c>
      <c r="AY460" s="7">
        <v>1</v>
      </c>
      <c r="AZ460" s="7">
        <v>1</v>
      </c>
      <c r="BA460" s="7">
        <v>1</v>
      </c>
      <c r="BB460" s="7">
        <v>1</v>
      </c>
      <c r="BC460" s="510">
        <v>137</v>
      </c>
      <c r="BD460" s="510">
        <v>33</v>
      </c>
      <c r="BE460" s="510">
        <v>26</v>
      </c>
      <c r="BF460" s="510">
        <v>34</v>
      </c>
      <c r="BG460" s="510">
        <v>24</v>
      </c>
      <c r="BH460" s="510">
        <v>20</v>
      </c>
      <c r="BI460" s="510">
        <v>0</v>
      </c>
      <c r="BJ460" s="510">
        <v>5</v>
      </c>
      <c r="BK460" s="510">
        <v>1</v>
      </c>
      <c r="BL460" s="510">
        <v>1</v>
      </c>
      <c r="BM460" s="510">
        <v>1</v>
      </c>
      <c r="BN460" s="510">
        <v>1</v>
      </c>
      <c r="BO460" s="510">
        <v>1</v>
      </c>
      <c r="BP460" s="510">
        <v>0</v>
      </c>
    </row>
    <row r="461" spans="1:68">
      <c r="A461" s="247">
        <v>5588</v>
      </c>
      <c r="B461" s="248" t="s">
        <v>2939</v>
      </c>
      <c r="C461" s="247" t="str">
        <f t="shared" si="9"/>
        <v/>
      </c>
      <c r="D461" s="248" t="s">
        <v>333</v>
      </c>
      <c r="E461" s="501">
        <v>1</v>
      </c>
      <c r="F461" s="248" t="s">
        <v>54</v>
      </c>
      <c r="G461" s="248" t="s">
        <v>358</v>
      </c>
      <c r="H461" s="248" t="s">
        <v>358</v>
      </c>
      <c r="I461" s="248" t="s">
        <v>2341</v>
      </c>
      <c r="J461" s="248" t="s">
        <v>3555</v>
      </c>
      <c r="K461" s="248" t="s">
        <v>1667</v>
      </c>
      <c r="L461" s="248">
        <v>26799174</v>
      </c>
      <c r="M461" s="248">
        <v>26799174</v>
      </c>
      <c r="N461" s="248" t="s">
        <v>1774</v>
      </c>
      <c r="O461" s="248" t="s">
        <v>3398</v>
      </c>
      <c r="P461" s="248">
        <v>32</v>
      </c>
      <c r="Q461" s="248">
        <v>9</v>
      </c>
      <c r="R461" s="248">
        <v>8</v>
      </c>
      <c r="S461" s="248">
        <v>15</v>
      </c>
      <c r="T461" s="248">
        <v>0</v>
      </c>
      <c r="U461" s="248">
        <v>0</v>
      </c>
      <c r="V461" s="248">
        <v>0</v>
      </c>
      <c r="W461" s="248">
        <v>3</v>
      </c>
      <c r="X461" s="248">
        <v>1</v>
      </c>
      <c r="Y461" s="248">
        <v>1</v>
      </c>
      <c r="Z461" s="248">
        <v>1</v>
      </c>
      <c r="AA461" s="248">
        <v>0</v>
      </c>
      <c r="AB461" s="248">
        <v>0</v>
      </c>
      <c r="AC461" s="248">
        <v>36</v>
      </c>
      <c r="AD461" s="7">
        <v>16</v>
      </c>
      <c r="AE461" s="7">
        <v>12</v>
      </c>
      <c r="AF461" s="7">
        <v>8</v>
      </c>
      <c r="AG461" s="7">
        <v>0</v>
      </c>
      <c r="AH461" s="7">
        <v>0</v>
      </c>
      <c r="AI461" s="7">
        <v>0</v>
      </c>
      <c r="AJ461" s="7">
        <v>3</v>
      </c>
      <c r="AK461" s="7">
        <v>1</v>
      </c>
      <c r="AL461" s="7">
        <v>1</v>
      </c>
      <c r="AM461" s="7">
        <v>1</v>
      </c>
      <c r="AN461" s="7">
        <v>0</v>
      </c>
      <c r="AO461" s="7">
        <v>0</v>
      </c>
      <c r="AP461" s="7">
        <v>0</v>
      </c>
      <c r="AQ461" s="7">
        <v>43</v>
      </c>
      <c r="AR461" s="7">
        <v>16</v>
      </c>
      <c r="AS461" s="7">
        <v>14</v>
      </c>
      <c r="AT461" s="7">
        <v>13</v>
      </c>
      <c r="AU461" s="7">
        <v>0</v>
      </c>
      <c r="AV461" s="7">
        <v>0</v>
      </c>
      <c r="AW461" s="7">
        <v>3</v>
      </c>
      <c r="AX461" s="7">
        <v>1</v>
      </c>
      <c r="AY461" s="7">
        <v>1</v>
      </c>
      <c r="AZ461" s="7">
        <v>1</v>
      </c>
      <c r="BA461" s="7">
        <v>0</v>
      </c>
      <c r="BB461" s="7">
        <v>0</v>
      </c>
      <c r="BC461" s="510">
        <v>31</v>
      </c>
      <c r="BD461" s="510">
        <v>8</v>
      </c>
      <c r="BE461" s="510">
        <v>11</v>
      </c>
      <c r="BF461" s="510">
        <v>12</v>
      </c>
      <c r="BG461" s="510">
        <v>0</v>
      </c>
      <c r="BH461" s="510">
        <v>0</v>
      </c>
      <c r="BI461" s="510">
        <v>0</v>
      </c>
      <c r="BJ461" s="510">
        <v>3</v>
      </c>
      <c r="BK461" s="510">
        <v>1</v>
      </c>
      <c r="BL461" s="510">
        <v>1</v>
      </c>
      <c r="BM461" s="510">
        <v>1</v>
      </c>
      <c r="BN461" s="510">
        <v>0</v>
      </c>
      <c r="BO461" s="510">
        <v>0</v>
      </c>
      <c r="BP461" s="510">
        <v>0</v>
      </c>
    </row>
    <row r="462" spans="1:68">
      <c r="A462" s="247">
        <v>5590</v>
      </c>
      <c r="B462" s="248" t="s">
        <v>689</v>
      </c>
      <c r="C462" s="247" t="str">
        <f t="shared" si="9"/>
        <v/>
      </c>
      <c r="D462" s="248" t="s">
        <v>333</v>
      </c>
      <c r="E462" s="501">
        <v>5</v>
      </c>
      <c r="F462" s="248" t="s">
        <v>54</v>
      </c>
      <c r="G462" s="248" t="s">
        <v>358</v>
      </c>
      <c r="H462" s="248" t="s">
        <v>149</v>
      </c>
      <c r="I462" s="248" t="s">
        <v>690</v>
      </c>
      <c r="J462" s="248" t="s">
        <v>3555</v>
      </c>
      <c r="K462" s="248" t="s">
        <v>1667</v>
      </c>
      <c r="L462" s="248">
        <v>85298708</v>
      </c>
      <c r="M462" s="248"/>
      <c r="N462" s="248" t="s">
        <v>1775</v>
      </c>
      <c r="O462" s="248" t="s">
        <v>2342</v>
      </c>
      <c r="P462" s="248">
        <v>120</v>
      </c>
      <c r="Q462" s="248">
        <v>20</v>
      </c>
      <c r="R462" s="248">
        <v>23</v>
      </c>
      <c r="S462" s="248">
        <v>23</v>
      </c>
      <c r="T462" s="248">
        <v>25</v>
      </c>
      <c r="U462" s="248">
        <v>29</v>
      </c>
      <c r="V462" s="248">
        <v>0</v>
      </c>
      <c r="W462" s="248">
        <v>15</v>
      </c>
      <c r="X462" s="248">
        <v>3</v>
      </c>
      <c r="Y462" s="248">
        <v>3</v>
      </c>
      <c r="Z462" s="248">
        <v>3</v>
      </c>
      <c r="AA462" s="248">
        <v>3</v>
      </c>
      <c r="AB462" s="248">
        <v>3</v>
      </c>
      <c r="AC462" s="248">
        <v>110</v>
      </c>
      <c r="AD462" s="7">
        <v>21</v>
      </c>
      <c r="AE462" s="7">
        <v>21</v>
      </c>
      <c r="AF462" s="7">
        <v>20</v>
      </c>
      <c r="AG462" s="7">
        <v>24</v>
      </c>
      <c r="AH462" s="7">
        <v>24</v>
      </c>
      <c r="AI462" s="7">
        <v>0</v>
      </c>
      <c r="AJ462" s="7">
        <v>15</v>
      </c>
      <c r="AK462" s="7">
        <v>3</v>
      </c>
      <c r="AL462" s="7">
        <v>3</v>
      </c>
      <c r="AM462" s="7">
        <v>3</v>
      </c>
      <c r="AN462" s="7">
        <v>3</v>
      </c>
      <c r="AO462" s="7">
        <v>3</v>
      </c>
      <c r="AP462" s="7">
        <v>0</v>
      </c>
      <c r="AQ462" s="7">
        <v>92</v>
      </c>
      <c r="AR462" s="7">
        <v>22</v>
      </c>
      <c r="AS462" s="7">
        <v>9</v>
      </c>
      <c r="AT462" s="7">
        <v>17</v>
      </c>
      <c r="AU462" s="7">
        <v>20</v>
      </c>
      <c r="AV462" s="7">
        <v>24</v>
      </c>
      <c r="AW462" s="7">
        <v>10</v>
      </c>
      <c r="AX462" s="7">
        <v>2</v>
      </c>
      <c r="AY462" s="7">
        <v>1</v>
      </c>
      <c r="AZ462" s="7">
        <v>2</v>
      </c>
      <c r="BA462" s="7">
        <v>2</v>
      </c>
      <c r="BB462" s="7">
        <v>3</v>
      </c>
      <c r="BC462" s="510">
        <v>82</v>
      </c>
      <c r="BD462" s="510">
        <v>14</v>
      </c>
      <c r="BE462" s="510">
        <v>20</v>
      </c>
      <c r="BF462" s="510">
        <v>19</v>
      </c>
      <c r="BG462" s="510">
        <v>18</v>
      </c>
      <c r="BH462" s="510">
        <v>11</v>
      </c>
      <c r="BI462" s="510">
        <v>0</v>
      </c>
      <c r="BJ462" s="510">
        <v>10</v>
      </c>
      <c r="BK462" s="510">
        <v>1</v>
      </c>
      <c r="BL462" s="510">
        <v>2</v>
      </c>
      <c r="BM462" s="510">
        <v>2</v>
      </c>
      <c r="BN462" s="510">
        <v>3</v>
      </c>
      <c r="BO462" s="510">
        <v>2</v>
      </c>
      <c r="BP462" s="510">
        <v>0</v>
      </c>
    </row>
    <row r="463" spans="1:68">
      <c r="A463" s="247">
        <v>5591</v>
      </c>
      <c r="B463" s="248" t="s">
        <v>2620</v>
      </c>
      <c r="C463" s="247" t="str">
        <f t="shared" si="9"/>
        <v/>
      </c>
      <c r="D463" s="412" t="s">
        <v>278</v>
      </c>
      <c r="E463" s="453">
        <v>8</v>
      </c>
      <c r="F463" s="412" t="s">
        <v>217</v>
      </c>
      <c r="G463" s="412" t="s">
        <v>279</v>
      </c>
      <c r="H463" s="412" t="s">
        <v>727</v>
      </c>
      <c r="I463" s="412" t="s">
        <v>581</v>
      </c>
      <c r="J463" s="248" t="s">
        <v>3555</v>
      </c>
      <c r="K463" s="248" t="s">
        <v>1667</v>
      </c>
      <c r="L463" s="412">
        <v>44064355</v>
      </c>
      <c r="M463" s="412">
        <v>62415333</v>
      </c>
      <c r="N463" s="412" t="s">
        <v>2940</v>
      </c>
      <c r="O463" s="248" t="s">
        <v>2343</v>
      </c>
      <c r="P463" s="412">
        <v>126</v>
      </c>
      <c r="Q463" s="412">
        <v>38</v>
      </c>
      <c r="R463" s="412">
        <v>17</v>
      </c>
      <c r="S463" s="412">
        <v>21</v>
      </c>
      <c r="T463" s="412">
        <v>24</v>
      </c>
      <c r="U463" s="412">
        <v>26</v>
      </c>
      <c r="V463" s="412">
        <v>0</v>
      </c>
      <c r="W463" s="412">
        <v>6</v>
      </c>
      <c r="X463" s="248">
        <v>2</v>
      </c>
      <c r="Y463" s="412">
        <v>1</v>
      </c>
      <c r="Z463" s="412">
        <v>1</v>
      </c>
      <c r="AA463" s="412">
        <v>1</v>
      </c>
      <c r="AB463" s="412">
        <v>1</v>
      </c>
      <c r="AC463" s="412">
        <v>131</v>
      </c>
      <c r="AD463" s="7">
        <v>27</v>
      </c>
      <c r="AE463" s="7">
        <v>36</v>
      </c>
      <c r="AF463" s="7">
        <v>20</v>
      </c>
      <c r="AG463" s="7">
        <v>21</v>
      </c>
      <c r="AH463" s="7">
        <v>27</v>
      </c>
      <c r="AI463" s="7">
        <v>0</v>
      </c>
      <c r="AJ463" s="7">
        <v>6</v>
      </c>
      <c r="AK463" s="7">
        <v>1</v>
      </c>
      <c r="AL463" s="7">
        <v>2</v>
      </c>
      <c r="AM463" s="7">
        <v>1</v>
      </c>
      <c r="AN463" s="7">
        <v>1</v>
      </c>
      <c r="AO463" s="7">
        <v>1</v>
      </c>
      <c r="AP463" s="7">
        <v>0</v>
      </c>
      <c r="AQ463" s="7">
        <v>136</v>
      </c>
      <c r="AR463" s="7">
        <v>36</v>
      </c>
      <c r="AS463" s="7">
        <v>26</v>
      </c>
      <c r="AT463" s="7">
        <v>34</v>
      </c>
      <c r="AU463" s="7">
        <v>19</v>
      </c>
      <c r="AV463" s="7">
        <v>21</v>
      </c>
      <c r="AW463" s="7">
        <v>7</v>
      </c>
      <c r="AX463" s="7">
        <v>2</v>
      </c>
      <c r="AY463" s="7">
        <v>1</v>
      </c>
      <c r="AZ463" s="7">
        <v>2</v>
      </c>
      <c r="BA463" s="7">
        <v>1</v>
      </c>
      <c r="BB463" s="7">
        <v>1</v>
      </c>
      <c r="BC463" s="510">
        <v>152</v>
      </c>
      <c r="BD463" s="510">
        <v>37</v>
      </c>
      <c r="BE463" s="510">
        <v>43</v>
      </c>
      <c r="BF463" s="510">
        <v>25</v>
      </c>
      <c r="BG463" s="510">
        <v>30</v>
      </c>
      <c r="BH463" s="510">
        <v>17</v>
      </c>
      <c r="BI463" s="510">
        <v>0</v>
      </c>
      <c r="BJ463" s="510">
        <v>7</v>
      </c>
      <c r="BK463" s="510">
        <v>2</v>
      </c>
      <c r="BL463" s="510">
        <v>2</v>
      </c>
      <c r="BM463" s="510">
        <v>1</v>
      </c>
      <c r="BN463" s="510">
        <v>1</v>
      </c>
      <c r="BO463" s="510">
        <v>1</v>
      </c>
      <c r="BP463" s="510">
        <v>0</v>
      </c>
    </row>
    <row r="464" spans="1:68">
      <c r="A464" s="247">
        <v>5596</v>
      </c>
      <c r="B464" s="248" t="s">
        <v>2941</v>
      </c>
      <c r="C464" s="247" t="str">
        <f t="shared" si="9"/>
        <v>Liceo Rural</v>
      </c>
      <c r="D464" s="412" t="s">
        <v>278</v>
      </c>
      <c r="E464" s="453">
        <v>8</v>
      </c>
      <c r="F464" s="412" t="s">
        <v>217</v>
      </c>
      <c r="G464" s="412" t="s">
        <v>279</v>
      </c>
      <c r="H464" s="412" t="s">
        <v>279</v>
      </c>
      <c r="I464" s="412" t="s">
        <v>721</v>
      </c>
      <c r="J464" s="248" t="s">
        <v>3555</v>
      </c>
      <c r="K464" s="248" t="s">
        <v>1667</v>
      </c>
      <c r="L464" s="412">
        <v>44056298</v>
      </c>
      <c r="M464" s="412">
        <v>24708340</v>
      </c>
      <c r="N464" s="412" t="s">
        <v>3670</v>
      </c>
      <c r="O464" s="248" t="s">
        <v>2344</v>
      </c>
      <c r="P464" s="412">
        <v>77</v>
      </c>
      <c r="Q464" s="412">
        <v>21</v>
      </c>
      <c r="R464" s="412">
        <v>17</v>
      </c>
      <c r="S464" s="412">
        <v>16</v>
      </c>
      <c r="T464" s="412">
        <v>12</v>
      </c>
      <c r="U464" s="412">
        <v>11</v>
      </c>
      <c r="V464" s="412">
        <v>0</v>
      </c>
      <c r="W464" s="412">
        <v>5</v>
      </c>
      <c r="X464" s="248">
        <v>1</v>
      </c>
      <c r="Y464" s="412">
        <v>1</v>
      </c>
      <c r="Z464" s="412">
        <v>1</v>
      </c>
      <c r="AA464" s="412">
        <v>1</v>
      </c>
      <c r="AB464" s="412">
        <v>1</v>
      </c>
      <c r="AC464" s="412">
        <v>79</v>
      </c>
      <c r="AD464" s="7">
        <v>19</v>
      </c>
      <c r="AE464" s="7">
        <v>18</v>
      </c>
      <c r="AF464" s="7">
        <v>17</v>
      </c>
      <c r="AG464" s="7">
        <v>13</v>
      </c>
      <c r="AH464" s="7">
        <v>12</v>
      </c>
      <c r="AI464" s="7">
        <v>0</v>
      </c>
      <c r="AJ464" s="7">
        <v>5</v>
      </c>
      <c r="AK464" s="7">
        <v>1</v>
      </c>
      <c r="AL464" s="7">
        <v>1</v>
      </c>
      <c r="AM464" s="7">
        <v>1</v>
      </c>
      <c r="AN464" s="7">
        <v>1</v>
      </c>
      <c r="AO464" s="7">
        <v>1</v>
      </c>
      <c r="AP464" s="7">
        <v>0</v>
      </c>
      <c r="AQ464" s="7">
        <v>73</v>
      </c>
      <c r="AR464" s="7">
        <v>17</v>
      </c>
      <c r="AS464" s="7">
        <v>16</v>
      </c>
      <c r="AT464" s="7">
        <v>15</v>
      </c>
      <c r="AU464" s="7">
        <v>14</v>
      </c>
      <c r="AV464" s="7">
        <v>11</v>
      </c>
      <c r="AW464" s="7">
        <v>5</v>
      </c>
      <c r="AX464" s="7">
        <v>1</v>
      </c>
      <c r="AY464" s="7">
        <v>1</v>
      </c>
      <c r="AZ464" s="7">
        <v>1</v>
      </c>
      <c r="BA464" s="7">
        <v>1</v>
      </c>
      <c r="BB464" s="7">
        <v>1</v>
      </c>
      <c r="BC464" s="510">
        <v>67</v>
      </c>
      <c r="BD464" s="510">
        <v>18</v>
      </c>
      <c r="BE464" s="510">
        <v>12</v>
      </c>
      <c r="BF464" s="510">
        <v>13</v>
      </c>
      <c r="BG464" s="510">
        <v>11</v>
      </c>
      <c r="BH464" s="510">
        <v>13</v>
      </c>
      <c r="BI464" s="510">
        <v>0</v>
      </c>
      <c r="BJ464" s="510">
        <v>5</v>
      </c>
      <c r="BK464" s="510">
        <v>1</v>
      </c>
      <c r="BL464" s="510">
        <v>1</v>
      </c>
      <c r="BM464" s="510">
        <v>1</v>
      </c>
      <c r="BN464" s="510">
        <v>1</v>
      </c>
      <c r="BO464" s="510">
        <v>1</v>
      </c>
      <c r="BP464" s="510">
        <v>0</v>
      </c>
    </row>
    <row r="465" spans="1:68">
      <c r="A465" s="247">
        <v>5598</v>
      </c>
      <c r="B465" s="248" t="s">
        <v>2617</v>
      </c>
      <c r="C465" s="247" t="str">
        <f t="shared" si="9"/>
        <v/>
      </c>
      <c r="D465" s="248" t="s">
        <v>253</v>
      </c>
      <c r="E465" s="501">
        <v>9</v>
      </c>
      <c r="F465" s="248" t="s">
        <v>217</v>
      </c>
      <c r="G465" s="248" t="s">
        <v>281</v>
      </c>
      <c r="H465" s="248" t="s">
        <v>281</v>
      </c>
      <c r="I465" s="248" t="s">
        <v>706</v>
      </c>
      <c r="J465" s="248" t="s">
        <v>3555</v>
      </c>
      <c r="K465" s="248" t="s">
        <v>1667</v>
      </c>
      <c r="L465" s="248">
        <v>41051025</v>
      </c>
      <c r="M465" s="248">
        <v>62132258</v>
      </c>
      <c r="N465" s="248" t="s">
        <v>3237</v>
      </c>
      <c r="O465" s="248" t="s">
        <v>2345</v>
      </c>
      <c r="P465" s="248">
        <v>208</v>
      </c>
      <c r="Q465" s="248">
        <v>62</v>
      </c>
      <c r="R465" s="248">
        <v>46</v>
      </c>
      <c r="S465" s="248">
        <v>41</v>
      </c>
      <c r="T465" s="248">
        <v>34</v>
      </c>
      <c r="U465" s="248">
        <v>25</v>
      </c>
      <c r="V465" s="248">
        <v>0</v>
      </c>
      <c r="W465" s="248">
        <v>11</v>
      </c>
      <c r="X465" s="248">
        <v>3</v>
      </c>
      <c r="Y465" s="248">
        <v>2</v>
      </c>
      <c r="Z465" s="248">
        <v>2</v>
      </c>
      <c r="AA465" s="248">
        <v>2</v>
      </c>
      <c r="AB465" s="248">
        <v>2</v>
      </c>
      <c r="AC465" s="248">
        <v>254</v>
      </c>
      <c r="AD465" s="7">
        <v>68</v>
      </c>
      <c r="AE465" s="7">
        <v>62</v>
      </c>
      <c r="AF465" s="7">
        <v>49</v>
      </c>
      <c r="AG465" s="7">
        <v>41</v>
      </c>
      <c r="AH465" s="7">
        <v>34</v>
      </c>
      <c r="AI465" s="7">
        <v>0</v>
      </c>
      <c r="AJ465" s="7">
        <v>11</v>
      </c>
      <c r="AK465" s="7">
        <v>3</v>
      </c>
      <c r="AL465" s="7">
        <v>2</v>
      </c>
      <c r="AM465" s="7">
        <v>2</v>
      </c>
      <c r="AN465" s="7">
        <v>2</v>
      </c>
      <c r="AO465" s="7">
        <v>2</v>
      </c>
      <c r="AP465" s="7">
        <v>0</v>
      </c>
      <c r="AQ465" s="7">
        <v>280</v>
      </c>
      <c r="AR465" s="7">
        <v>71</v>
      </c>
      <c r="AS465" s="7">
        <v>66</v>
      </c>
      <c r="AT465" s="7">
        <v>58</v>
      </c>
      <c r="AU465" s="7">
        <v>45</v>
      </c>
      <c r="AV465" s="7">
        <v>40</v>
      </c>
      <c r="AW465" s="7">
        <v>11</v>
      </c>
      <c r="AX465" s="7">
        <v>3</v>
      </c>
      <c r="AY465" s="7">
        <v>2</v>
      </c>
      <c r="AZ465" s="7">
        <v>2</v>
      </c>
      <c r="BA465" s="7">
        <v>2</v>
      </c>
      <c r="BB465" s="7">
        <v>2</v>
      </c>
      <c r="BC465" s="510">
        <v>270</v>
      </c>
      <c r="BD465" s="510">
        <v>71</v>
      </c>
      <c r="BE465" s="510">
        <v>61</v>
      </c>
      <c r="BF465" s="510">
        <v>55</v>
      </c>
      <c r="BG465" s="510">
        <v>50</v>
      </c>
      <c r="BH465" s="510">
        <v>33</v>
      </c>
      <c r="BI465" s="510">
        <v>0</v>
      </c>
      <c r="BJ465" s="510">
        <v>11</v>
      </c>
      <c r="BK465" s="510">
        <v>3</v>
      </c>
      <c r="BL465" s="510">
        <v>2</v>
      </c>
      <c r="BM465" s="510">
        <v>2</v>
      </c>
      <c r="BN465" s="510">
        <v>2</v>
      </c>
      <c r="BO465" s="510">
        <v>2</v>
      </c>
      <c r="BP465" s="510">
        <v>0</v>
      </c>
    </row>
    <row r="466" spans="1:68">
      <c r="A466" s="247">
        <v>5645</v>
      </c>
      <c r="B466" s="248" t="s">
        <v>2943</v>
      </c>
      <c r="C466" s="247" t="str">
        <f t="shared" si="9"/>
        <v/>
      </c>
      <c r="D466" s="248" t="s">
        <v>353</v>
      </c>
      <c r="E466" s="501">
        <v>1</v>
      </c>
      <c r="F466" s="248" t="s">
        <v>54</v>
      </c>
      <c r="G466" s="248" t="s">
        <v>353</v>
      </c>
      <c r="H466" s="248" t="s">
        <v>739</v>
      </c>
      <c r="I466" s="248" t="s">
        <v>2346</v>
      </c>
      <c r="J466" s="248" t="s">
        <v>3555</v>
      </c>
      <c r="K466" s="248" t="s">
        <v>1667</v>
      </c>
      <c r="L466" s="248">
        <v>26740446</v>
      </c>
      <c r="M466" s="248">
        <v>26740446</v>
      </c>
      <c r="N466" s="248" t="s">
        <v>3238</v>
      </c>
      <c r="O466" s="248" t="s">
        <v>2347</v>
      </c>
      <c r="P466" s="248">
        <v>152</v>
      </c>
      <c r="Q466" s="248">
        <v>39</v>
      </c>
      <c r="R466" s="248">
        <v>34</v>
      </c>
      <c r="S466" s="248">
        <v>32</v>
      </c>
      <c r="T466" s="248">
        <v>22</v>
      </c>
      <c r="U466" s="248">
        <v>25</v>
      </c>
      <c r="V466" s="248">
        <v>0</v>
      </c>
      <c r="W466" s="248">
        <v>8</v>
      </c>
      <c r="X466" s="248">
        <v>2</v>
      </c>
      <c r="Y466" s="248">
        <v>2</v>
      </c>
      <c r="Z466" s="248">
        <v>2</v>
      </c>
      <c r="AA466" s="248">
        <v>1</v>
      </c>
      <c r="AB466" s="248">
        <v>1</v>
      </c>
      <c r="AC466" s="248">
        <v>171</v>
      </c>
      <c r="AD466" s="7">
        <v>42</v>
      </c>
      <c r="AE466" s="7">
        <v>43</v>
      </c>
      <c r="AF466" s="7">
        <v>33</v>
      </c>
      <c r="AG466" s="7">
        <v>32</v>
      </c>
      <c r="AH466" s="7">
        <v>21</v>
      </c>
      <c r="AI466" s="7">
        <v>0</v>
      </c>
      <c r="AJ466" s="7">
        <v>7</v>
      </c>
      <c r="AK466" s="7">
        <v>2</v>
      </c>
      <c r="AL466" s="7">
        <v>2</v>
      </c>
      <c r="AM466" s="7">
        <v>1</v>
      </c>
      <c r="AN466" s="7">
        <v>1</v>
      </c>
      <c r="AO466" s="7">
        <v>1</v>
      </c>
      <c r="AP466" s="7">
        <v>0</v>
      </c>
      <c r="AQ466" s="7">
        <v>177</v>
      </c>
      <c r="AR466" s="7">
        <v>55</v>
      </c>
      <c r="AS466" s="7">
        <v>38</v>
      </c>
      <c r="AT466" s="7">
        <v>34</v>
      </c>
      <c r="AU466" s="7">
        <v>26</v>
      </c>
      <c r="AV466" s="7">
        <v>24</v>
      </c>
      <c r="AW466" s="7">
        <v>7</v>
      </c>
      <c r="AX466" s="7">
        <v>2</v>
      </c>
      <c r="AY466" s="7">
        <v>2</v>
      </c>
      <c r="AZ466" s="7">
        <v>1</v>
      </c>
      <c r="BA466" s="7">
        <v>1</v>
      </c>
      <c r="BB466" s="7">
        <v>1</v>
      </c>
      <c r="BC466" s="510">
        <v>180</v>
      </c>
      <c r="BD466" s="510">
        <v>64</v>
      </c>
      <c r="BE466" s="510">
        <v>48</v>
      </c>
      <c r="BF466" s="510">
        <v>23</v>
      </c>
      <c r="BG466" s="510">
        <v>29</v>
      </c>
      <c r="BH466" s="510">
        <v>16</v>
      </c>
      <c r="BI466" s="510">
        <v>0</v>
      </c>
      <c r="BJ466" s="510">
        <v>7</v>
      </c>
      <c r="BK466" s="510">
        <v>2</v>
      </c>
      <c r="BL466" s="510">
        <v>2</v>
      </c>
      <c r="BM466" s="510">
        <v>1</v>
      </c>
      <c r="BN466" s="510">
        <v>1</v>
      </c>
      <c r="BO466" s="510">
        <v>1</v>
      </c>
      <c r="BP466" s="510">
        <v>0</v>
      </c>
    </row>
    <row r="467" spans="1:68">
      <c r="A467" s="247">
        <v>5655</v>
      </c>
      <c r="B467" s="248" t="s">
        <v>2944</v>
      </c>
      <c r="C467" s="247"/>
      <c r="D467" s="248" t="s">
        <v>146</v>
      </c>
      <c r="E467" s="501">
        <v>3</v>
      </c>
      <c r="F467" s="248" t="s">
        <v>86</v>
      </c>
      <c r="G467" s="248" t="s">
        <v>216</v>
      </c>
      <c r="H467" s="248" t="s">
        <v>718</v>
      </c>
      <c r="I467" s="248" t="s">
        <v>718</v>
      </c>
      <c r="J467" s="248" t="s">
        <v>3555</v>
      </c>
      <c r="K467" s="248" t="s">
        <v>1667</v>
      </c>
      <c r="L467" s="248">
        <v>88278807</v>
      </c>
      <c r="M467" s="248">
        <v>25442281</v>
      </c>
      <c r="N467" s="248" t="s">
        <v>2348</v>
      </c>
      <c r="O467" s="248" t="s">
        <v>2349</v>
      </c>
      <c r="P467" s="248">
        <v>93</v>
      </c>
      <c r="Q467" s="248">
        <v>9</v>
      </c>
      <c r="R467" s="248">
        <v>24</v>
      </c>
      <c r="S467" s="248">
        <v>19</v>
      </c>
      <c r="T467" s="248">
        <v>26</v>
      </c>
      <c r="U467" s="248">
        <v>15</v>
      </c>
      <c r="V467" s="248">
        <v>0</v>
      </c>
      <c r="W467" s="248">
        <v>5</v>
      </c>
      <c r="X467" s="248">
        <v>1</v>
      </c>
      <c r="Y467" s="248">
        <v>1</v>
      </c>
      <c r="Z467" s="248">
        <v>1</v>
      </c>
      <c r="AA467" s="248">
        <v>1</v>
      </c>
      <c r="AB467" s="248">
        <v>1</v>
      </c>
      <c r="AC467" s="248">
        <v>99</v>
      </c>
      <c r="AD467" s="7">
        <v>27</v>
      </c>
      <c r="AE467" s="7">
        <v>8</v>
      </c>
      <c r="AF467" s="7">
        <v>22</v>
      </c>
      <c r="AG467" s="7">
        <v>17</v>
      </c>
      <c r="AH467" s="7">
        <v>25</v>
      </c>
      <c r="AI467" s="7">
        <v>0</v>
      </c>
      <c r="AJ467" s="7">
        <v>5</v>
      </c>
      <c r="AK467" s="7">
        <v>1</v>
      </c>
      <c r="AL467" s="7">
        <v>1</v>
      </c>
      <c r="AM467" s="7">
        <v>1</v>
      </c>
      <c r="AN467" s="7">
        <v>1</v>
      </c>
      <c r="AO467" s="7">
        <v>1</v>
      </c>
      <c r="AP467" s="7">
        <v>0</v>
      </c>
      <c r="AQ467" s="7">
        <v>90</v>
      </c>
      <c r="AR467" s="7">
        <v>20</v>
      </c>
      <c r="AS467" s="7">
        <v>28</v>
      </c>
      <c r="AT467" s="7">
        <v>8</v>
      </c>
      <c r="AU467" s="7">
        <v>19</v>
      </c>
      <c r="AV467" s="7">
        <v>15</v>
      </c>
      <c r="AW467" s="7">
        <v>5</v>
      </c>
      <c r="AX467" s="7">
        <v>1</v>
      </c>
      <c r="AY467" s="7">
        <v>1</v>
      </c>
      <c r="AZ467" s="7">
        <v>1</v>
      </c>
      <c r="BA467" s="7">
        <v>1</v>
      </c>
      <c r="BB467" s="7">
        <v>1</v>
      </c>
      <c r="BC467" s="510">
        <v>93</v>
      </c>
      <c r="BD467" s="510">
        <v>19</v>
      </c>
      <c r="BE467" s="510">
        <v>22</v>
      </c>
      <c r="BF467" s="510">
        <v>25</v>
      </c>
      <c r="BG467" s="510">
        <v>9</v>
      </c>
      <c r="BH467" s="510">
        <v>18</v>
      </c>
      <c r="BI467" s="510">
        <v>0</v>
      </c>
      <c r="BJ467" s="510">
        <v>5</v>
      </c>
      <c r="BK467" s="510">
        <v>1</v>
      </c>
      <c r="BL467" s="510">
        <v>1</v>
      </c>
      <c r="BM467" s="510">
        <v>1</v>
      </c>
      <c r="BN467" s="510">
        <v>1</v>
      </c>
      <c r="BO467" s="510">
        <v>1</v>
      </c>
      <c r="BP467" s="510">
        <v>0</v>
      </c>
    </row>
    <row r="468" spans="1:68">
      <c r="A468" s="247">
        <v>5656</v>
      </c>
      <c r="B468" s="248" t="s">
        <v>717</v>
      </c>
      <c r="C468" s="247" t="str">
        <f t="shared" ref="C468:C511" si="10">+IF(MID(B468,1,4)="T.V.","Telesecundaria",IF(MID(B468,1,4)="IEGB","IEGB",IF(MID(B468,1,11)="Liceo Rural","Liceo Rural",IF(MID(B468,1,6)="C.T.P.","C.T.P.",IF(MID(B468,1,4)="Noct","Nocturno",IF(MID(B468,1,4)="Unid","Unidad Pedagógica",""))))))</f>
        <v>Liceo Rural</v>
      </c>
      <c r="D468" s="412" t="s">
        <v>146</v>
      </c>
      <c r="E468" s="453">
        <v>3</v>
      </c>
      <c r="F468" s="412" t="s">
        <v>86</v>
      </c>
      <c r="G468" s="412" t="s">
        <v>216</v>
      </c>
      <c r="H468" s="412" t="s">
        <v>56</v>
      </c>
      <c r="I468" s="412" t="s">
        <v>56</v>
      </c>
      <c r="J468" s="248" t="s">
        <v>3555</v>
      </c>
      <c r="K468" s="248" t="s">
        <v>1667</v>
      </c>
      <c r="L468" s="412">
        <v>25440248</v>
      </c>
      <c r="M468" s="412">
        <v>25441512</v>
      </c>
      <c r="N468" s="412" t="s">
        <v>3671</v>
      </c>
      <c r="O468" s="248" t="s">
        <v>2350</v>
      </c>
      <c r="P468" s="412">
        <v>48</v>
      </c>
      <c r="Q468" s="412">
        <v>11</v>
      </c>
      <c r="R468" s="412">
        <v>7</v>
      </c>
      <c r="S468" s="412">
        <v>13</v>
      </c>
      <c r="T468" s="412">
        <v>10</v>
      </c>
      <c r="U468" s="412">
        <v>7</v>
      </c>
      <c r="V468" s="412">
        <v>0</v>
      </c>
      <c r="W468" s="412">
        <v>5</v>
      </c>
      <c r="X468" s="248">
        <v>1</v>
      </c>
      <c r="Y468" s="412">
        <v>1</v>
      </c>
      <c r="Z468" s="412">
        <v>1</v>
      </c>
      <c r="AA468" s="412">
        <v>1</v>
      </c>
      <c r="AB468" s="412">
        <v>1</v>
      </c>
      <c r="AC468" s="412">
        <v>55</v>
      </c>
      <c r="AD468" s="7">
        <v>19</v>
      </c>
      <c r="AE468" s="7">
        <v>11</v>
      </c>
      <c r="AF468" s="7">
        <v>6</v>
      </c>
      <c r="AG468" s="7">
        <v>9</v>
      </c>
      <c r="AH468" s="7">
        <v>10</v>
      </c>
      <c r="AI468" s="7">
        <v>0</v>
      </c>
      <c r="AJ468" s="7">
        <v>5</v>
      </c>
      <c r="AK468" s="7">
        <v>1</v>
      </c>
      <c r="AL468" s="7">
        <v>1</v>
      </c>
      <c r="AM468" s="7">
        <v>1</v>
      </c>
      <c r="AN468" s="7">
        <v>1</v>
      </c>
      <c r="AO468" s="7">
        <v>1</v>
      </c>
      <c r="AP468" s="7">
        <v>0</v>
      </c>
      <c r="AQ468" s="7">
        <v>79</v>
      </c>
      <c r="AR468" s="7">
        <v>27</v>
      </c>
      <c r="AS468" s="7">
        <v>19</v>
      </c>
      <c r="AT468" s="7">
        <v>13</v>
      </c>
      <c r="AU468" s="7">
        <v>8</v>
      </c>
      <c r="AV468" s="7">
        <v>12</v>
      </c>
      <c r="AW468" s="7">
        <v>5</v>
      </c>
      <c r="AX468" s="7">
        <v>1</v>
      </c>
      <c r="AY468" s="7">
        <v>1</v>
      </c>
      <c r="AZ468" s="7">
        <v>1</v>
      </c>
      <c r="BA468" s="7">
        <v>1</v>
      </c>
      <c r="BB468" s="7">
        <v>1</v>
      </c>
      <c r="BC468" s="510">
        <v>79</v>
      </c>
      <c r="BD468" s="510">
        <v>17</v>
      </c>
      <c r="BE468" s="510">
        <v>25</v>
      </c>
      <c r="BF468" s="510">
        <v>19</v>
      </c>
      <c r="BG468" s="510">
        <v>10</v>
      </c>
      <c r="BH468" s="510">
        <v>8</v>
      </c>
      <c r="BI468" s="510">
        <v>0</v>
      </c>
      <c r="BJ468" s="510">
        <v>5</v>
      </c>
      <c r="BK468" s="510">
        <v>1</v>
      </c>
      <c r="BL468" s="510">
        <v>1</v>
      </c>
      <c r="BM468" s="510">
        <v>1</v>
      </c>
      <c r="BN468" s="510">
        <v>1</v>
      </c>
      <c r="BO468" s="510">
        <v>1</v>
      </c>
      <c r="BP468" s="510">
        <v>0</v>
      </c>
    </row>
    <row r="469" spans="1:68">
      <c r="A469" s="247">
        <v>5657</v>
      </c>
      <c r="B469" s="248" t="s">
        <v>713</v>
      </c>
      <c r="C469" s="247" t="str">
        <f t="shared" si="10"/>
        <v>Liceo Rural</v>
      </c>
      <c r="D469" s="412" t="s">
        <v>398</v>
      </c>
      <c r="E469" s="453">
        <v>13</v>
      </c>
      <c r="F469" s="412" t="s">
        <v>52</v>
      </c>
      <c r="G469" s="412" t="s">
        <v>414</v>
      </c>
      <c r="H469" s="412" t="s">
        <v>415</v>
      </c>
      <c r="I469" s="412" t="s">
        <v>714</v>
      </c>
      <c r="J469" s="248" t="s">
        <v>3555</v>
      </c>
      <c r="K469" s="248" t="s">
        <v>1667</v>
      </c>
      <c r="L469" s="412">
        <v>87484223</v>
      </c>
      <c r="M469" s="412"/>
      <c r="N469" s="412" t="s">
        <v>1776</v>
      </c>
      <c r="O469" s="248" t="s">
        <v>2351</v>
      </c>
      <c r="P469" s="412">
        <v>71</v>
      </c>
      <c r="Q469" s="412">
        <v>13</v>
      </c>
      <c r="R469" s="412">
        <v>19</v>
      </c>
      <c r="S469" s="412">
        <v>19</v>
      </c>
      <c r="T469" s="412">
        <v>13</v>
      </c>
      <c r="U469" s="412">
        <v>7</v>
      </c>
      <c r="V469" s="412">
        <v>0</v>
      </c>
      <c r="W469" s="412">
        <v>5</v>
      </c>
      <c r="X469" s="248">
        <v>1</v>
      </c>
      <c r="Y469" s="412">
        <v>1</v>
      </c>
      <c r="Z469" s="412">
        <v>1</v>
      </c>
      <c r="AA469" s="412">
        <v>1</v>
      </c>
      <c r="AB469" s="412">
        <v>1</v>
      </c>
      <c r="AC469" s="412">
        <v>85</v>
      </c>
      <c r="AD469" s="7">
        <v>17</v>
      </c>
      <c r="AE469" s="7">
        <v>13</v>
      </c>
      <c r="AF469" s="7">
        <v>19</v>
      </c>
      <c r="AG469" s="7">
        <v>19</v>
      </c>
      <c r="AH469" s="7">
        <v>17</v>
      </c>
      <c r="AI469" s="7">
        <v>0</v>
      </c>
      <c r="AJ469" s="7">
        <v>5</v>
      </c>
      <c r="AK469" s="7">
        <v>1</v>
      </c>
      <c r="AL469" s="7">
        <v>1</v>
      </c>
      <c r="AM469" s="7">
        <v>1</v>
      </c>
      <c r="AN469" s="7">
        <v>1</v>
      </c>
      <c r="AO469" s="7">
        <v>1</v>
      </c>
      <c r="AP469" s="7">
        <v>0</v>
      </c>
      <c r="AQ469" s="7">
        <v>86</v>
      </c>
      <c r="AR469" s="7">
        <v>16</v>
      </c>
      <c r="AS469" s="7">
        <v>20</v>
      </c>
      <c r="AT469" s="7">
        <v>13</v>
      </c>
      <c r="AU469" s="7">
        <v>16</v>
      </c>
      <c r="AV469" s="7">
        <v>21</v>
      </c>
      <c r="AW469" s="7">
        <v>5</v>
      </c>
      <c r="AX469" s="7">
        <v>1</v>
      </c>
      <c r="AY469" s="7">
        <v>1</v>
      </c>
      <c r="AZ469" s="7">
        <v>1</v>
      </c>
      <c r="BA469" s="7">
        <v>1</v>
      </c>
      <c r="BB469" s="7">
        <v>1</v>
      </c>
      <c r="BC469" s="510">
        <v>76</v>
      </c>
      <c r="BD469" s="510">
        <v>14</v>
      </c>
      <c r="BE469" s="510">
        <v>15</v>
      </c>
      <c r="BF469" s="510">
        <v>19</v>
      </c>
      <c r="BG469" s="510">
        <v>14</v>
      </c>
      <c r="BH469" s="510">
        <v>14</v>
      </c>
      <c r="BI469" s="510">
        <v>0</v>
      </c>
      <c r="BJ469" s="510">
        <v>5</v>
      </c>
      <c r="BK469" s="510">
        <v>1</v>
      </c>
      <c r="BL469" s="510">
        <v>1</v>
      </c>
      <c r="BM469" s="510">
        <v>1</v>
      </c>
      <c r="BN469" s="510">
        <v>1</v>
      </c>
      <c r="BO469" s="510">
        <v>1</v>
      </c>
      <c r="BP469" s="510">
        <v>0</v>
      </c>
    </row>
    <row r="470" spans="1:68">
      <c r="A470" s="247">
        <v>5658</v>
      </c>
      <c r="B470" s="248" t="s">
        <v>2945</v>
      </c>
      <c r="C470" s="247" t="str">
        <f t="shared" si="10"/>
        <v>Liceo Rural</v>
      </c>
      <c r="D470" s="412" t="s">
        <v>291</v>
      </c>
      <c r="E470" s="453">
        <v>12</v>
      </c>
      <c r="F470" s="412" t="s">
        <v>52</v>
      </c>
      <c r="G470" s="412" t="s">
        <v>292</v>
      </c>
      <c r="H470" s="412" t="s">
        <v>292</v>
      </c>
      <c r="I470" s="412" t="s">
        <v>711</v>
      </c>
      <c r="J470" s="248" t="s">
        <v>3555</v>
      </c>
      <c r="K470" s="248" t="s">
        <v>1667</v>
      </c>
      <c r="L470" s="412">
        <v>27305078</v>
      </c>
      <c r="M470" s="412"/>
      <c r="N470" s="412" t="s">
        <v>1777</v>
      </c>
      <c r="O470" s="248" t="s">
        <v>2352</v>
      </c>
      <c r="P470" s="412">
        <v>122</v>
      </c>
      <c r="Q470" s="412">
        <v>32</v>
      </c>
      <c r="R470" s="412">
        <v>23</v>
      </c>
      <c r="S470" s="412">
        <v>26</v>
      </c>
      <c r="T470" s="412">
        <v>25</v>
      </c>
      <c r="U470" s="412">
        <v>16</v>
      </c>
      <c r="V470" s="412">
        <v>0</v>
      </c>
      <c r="W470" s="412">
        <v>6</v>
      </c>
      <c r="X470" s="248">
        <v>2</v>
      </c>
      <c r="Y470" s="412">
        <v>1</v>
      </c>
      <c r="Z470" s="412">
        <v>1</v>
      </c>
      <c r="AA470" s="412">
        <v>1</v>
      </c>
      <c r="AB470" s="412">
        <v>1</v>
      </c>
      <c r="AC470" s="412">
        <v>123</v>
      </c>
      <c r="AD470" s="7">
        <v>18</v>
      </c>
      <c r="AE470" s="7">
        <v>34</v>
      </c>
      <c r="AF470" s="7">
        <v>23</v>
      </c>
      <c r="AG470" s="7">
        <v>24</v>
      </c>
      <c r="AH470" s="7">
        <v>24</v>
      </c>
      <c r="AI470" s="7">
        <v>0</v>
      </c>
      <c r="AJ470" s="7">
        <v>6</v>
      </c>
      <c r="AK470" s="7">
        <v>1</v>
      </c>
      <c r="AL470" s="7">
        <v>2</v>
      </c>
      <c r="AM470" s="7">
        <v>1</v>
      </c>
      <c r="AN470" s="7">
        <v>1</v>
      </c>
      <c r="AO470" s="7">
        <v>1</v>
      </c>
      <c r="AP470" s="7">
        <v>0</v>
      </c>
      <c r="AQ470" s="7">
        <v>112</v>
      </c>
      <c r="AR470" s="7">
        <v>18</v>
      </c>
      <c r="AS470" s="7">
        <v>24</v>
      </c>
      <c r="AT470" s="7">
        <v>28</v>
      </c>
      <c r="AU470" s="7">
        <v>26</v>
      </c>
      <c r="AV470" s="7">
        <v>16</v>
      </c>
      <c r="AW470" s="7">
        <v>6</v>
      </c>
      <c r="AX470" s="7">
        <v>1</v>
      </c>
      <c r="AY470" s="7">
        <v>1</v>
      </c>
      <c r="AZ470" s="7">
        <v>2</v>
      </c>
      <c r="BA470" s="7">
        <v>1</v>
      </c>
      <c r="BB470" s="7">
        <v>1</v>
      </c>
      <c r="BC470" s="510">
        <v>109</v>
      </c>
      <c r="BD470" s="510">
        <v>29</v>
      </c>
      <c r="BE470" s="510">
        <v>21</v>
      </c>
      <c r="BF470" s="510">
        <v>22</v>
      </c>
      <c r="BG470" s="510">
        <v>26</v>
      </c>
      <c r="BH470" s="510">
        <v>11</v>
      </c>
      <c r="BI470" s="510">
        <v>0</v>
      </c>
      <c r="BJ470" s="510">
        <v>6</v>
      </c>
      <c r="BK470" s="510">
        <v>2</v>
      </c>
      <c r="BL470" s="510">
        <v>1</v>
      </c>
      <c r="BM470" s="510">
        <v>1</v>
      </c>
      <c r="BN470" s="510">
        <v>1</v>
      </c>
      <c r="BO470" s="510">
        <v>1</v>
      </c>
      <c r="BP470" s="510">
        <v>0</v>
      </c>
    </row>
    <row r="471" spans="1:68">
      <c r="A471" s="247">
        <v>5659</v>
      </c>
      <c r="B471" s="248" t="s">
        <v>743</v>
      </c>
      <c r="C471" s="247" t="str">
        <f t="shared" si="10"/>
        <v>Liceo Rural</v>
      </c>
      <c r="D471" s="412" t="s">
        <v>425</v>
      </c>
      <c r="E471" s="453">
        <v>7</v>
      </c>
      <c r="F471" s="412" t="s">
        <v>418</v>
      </c>
      <c r="G471" s="412" t="s">
        <v>434</v>
      </c>
      <c r="H471" s="412" t="s">
        <v>720</v>
      </c>
      <c r="I471" s="412" t="s">
        <v>345</v>
      </c>
      <c r="J471" s="248" t="s">
        <v>3555</v>
      </c>
      <c r="K471" s="248" t="s">
        <v>1667</v>
      </c>
      <c r="L471" s="412">
        <v>27166987</v>
      </c>
      <c r="M471" s="412">
        <v>27169066</v>
      </c>
      <c r="N471" s="412" t="s">
        <v>2353</v>
      </c>
      <c r="O471" s="248" t="s">
        <v>2354</v>
      </c>
      <c r="P471" s="412">
        <v>100</v>
      </c>
      <c r="Q471" s="412">
        <v>28</v>
      </c>
      <c r="R471" s="412">
        <v>25</v>
      </c>
      <c r="S471" s="412">
        <v>15</v>
      </c>
      <c r="T471" s="412">
        <v>24</v>
      </c>
      <c r="U471" s="412">
        <v>8</v>
      </c>
      <c r="V471" s="412">
        <v>0</v>
      </c>
      <c r="W471" s="412">
        <v>5</v>
      </c>
      <c r="X471" s="248">
        <v>1</v>
      </c>
      <c r="Y471" s="412">
        <v>1</v>
      </c>
      <c r="Z471" s="412">
        <v>1</v>
      </c>
      <c r="AA471" s="412">
        <v>1</v>
      </c>
      <c r="AB471" s="412">
        <v>1</v>
      </c>
      <c r="AC471" s="412">
        <v>115</v>
      </c>
      <c r="AD471" s="7">
        <v>26</v>
      </c>
      <c r="AE471" s="7">
        <v>25</v>
      </c>
      <c r="AF471" s="7">
        <v>23</v>
      </c>
      <c r="AG471" s="7">
        <v>19</v>
      </c>
      <c r="AH471" s="7">
        <v>22</v>
      </c>
      <c r="AI471" s="7">
        <v>0</v>
      </c>
      <c r="AJ471" s="7">
        <v>5</v>
      </c>
      <c r="AK471" s="7">
        <v>1</v>
      </c>
      <c r="AL471" s="7">
        <v>1</v>
      </c>
      <c r="AM471" s="7">
        <v>1</v>
      </c>
      <c r="AN471" s="7">
        <v>1</v>
      </c>
      <c r="AO471" s="7">
        <v>1</v>
      </c>
      <c r="AP471" s="7">
        <v>0</v>
      </c>
      <c r="AQ471" s="7">
        <v>103</v>
      </c>
      <c r="AR471" s="7">
        <v>24</v>
      </c>
      <c r="AS471" s="7">
        <v>24</v>
      </c>
      <c r="AT471" s="7">
        <v>20</v>
      </c>
      <c r="AU471" s="7">
        <v>20</v>
      </c>
      <c r="AV471" s="7">
        <v>15</v>
      </c>
      <c r="AW471" s="7">
        <v>5</v>
      </c>
      <c r="AX471" s="7">
        <v>1</v>
      </c>
      <c r="AY471" s="7">
        <v>1</v>
      </c>
      <c r="AZ471" s="7">
        <v>1</v>
      </c>
      <c r="BA471" s="7">
        <v>1</v>
      </c>
      <c r="BB471" s="7">
        <v>1</v>
      </c>
      <c r="BC471" s="510">
        <v>109</v>
      </c>
      <c r="BD471" s="510">
        <v>25</v>
      </c>
      <c r="BE471" s="510">
        <v>26</v>
      </c>
      <c r="BF471" s="510">
        <v>20</v>
      </c>
      <c r="BG471" s="510">
        <v>24</v>
      </c>
      <c r="BH471" s="510">
        <v>14</v>
      </c>
      <c r="BI471" s="510">
        <v>0</v>
      </c>
      <c r="BJ471" s="510">
        <v>5</v>
      </c>
      <c r="BK471" s="510">
        <v>1</v>
      </c>
      <c r="BL471" s="510">
        <v>1</v>
      </c>
      <c r="BM471" s="510">
        <v>1</v>
      </c>
      <c r="BN471" s="510">
        <v>1</v>
      </c>
      <c r="BO471" s="510">
        <v>1</v>
      </c>
      <c r="BP471" s="510">
        <v>0</v>
      </c>
    </row>
    <row r="472" spans="1:68">
      <c r="A472" s="247">
        <v>5660</v>
      </c>
      <c r="B472" s="248" t="s">
        <v>2946</v>
      </c>
      <c r="C472" s="247" t="str">
        <f t="shared" si="10"/>
        <v>Liceo Rural</v>
      </c>
      <c r="D472" s="412" t="s">
        <v>425</v>
      </c>
      <c r="E472" s="453">
        <v>7</v>
      </c>
      <c r="F472" s="412" t="s">
        <v>418</v>
      </c>
      <c r="G472" s="412" t="s">
        <v>426</v>
      </c>
      <c r="H472" s="412" t="s">
        <v>468</v>
      </c>
      <c r="I472" s="412" t="s">
        <v>3563</v>
      </c>
      <c r="J472" s="248" t="s">
        <v>3555</v>
      </c>
      <c r="K472" s="248" t="s">
        <v>1667</v>
      </c>
      <c r="L472" s="412">
        <v>44020005</v>
      </c>
      <c r="M472" s="412"/>
      <c r="N472" s="412" t="s">
        <v>1778</v>
      </c>
      <c r="O472" s="248" t="s">
        <v>2355</v>
      </c>
      <c r="P472" s="412">
        <v>91</v>
      </c>
      <c r="Q472" s="412">
        <v>25</v>
      </c>
      <c r="R472" s="412">
        <v>15</v>
      </c>
      <c r="S472" s="412">
        <v>19</v>
      </c>
      <c r="T472" s="412">
        <v>23</v>
      </c>
      <c r="U472" s="412">
        <v>9</v>
      </c>
      <c r="V472" s="412">
        <v>0</v>
      </c>
      <c r="W472" s="412">
        <v>5</v>
      </c>
      <c r="X472" s="248">
        <v>1</v>
      </c>
      <c r="Y472" s="412">
        <v>1</v>
      </c>
      <c r="Z472" s="412">
        <v>1</v>
      </c>
      <c r="AA472" s="412">
        <v>1</v>
      </c>
      <c r="AB472" s="412">
        <v>1</v>
      </c>
      <c r="AC472" s="412">
        <v>112</v>
      </c>
      <c r="AD472" s="7">
        <v>28</v>
      </c>
      <c r="AE472" s="7">
        <v>26</v>
      </c>
      <c r="AF472" s="7">
        <v>15</v>
      </c>
      <c r="AG472" s="7">
        <v>20</v>
      </c>
      <c r="AH472" s="7">
        <v>23</v>
      </c>
      <c r="AI472" s="7">
        <v>0</v>
      </c>
      <c r="AJ472" s="7">
        <v>5</v>
      </c>
      <c r="AK472" s="7">
        <v>1</v>
      </c>
      <c r="AL472" s="7">
        <v>1</v>
      </c>
      <c r="AM472" s="7">
        <v>1</v>
      </c>
      <c r="AN472" s="7">
        <v>1</v>
      </c>
      <c r="AO472" s="7">
        <v>1</v>
      </c>
      <c r="AP472" s="7">
        <v>0</v>
      </c>
      <c r="AQ472" s="7">
        <v>107</v>
      </c>
      <c r="AR472" s="7">
        <v>30</v>
      </c>
      <c r="AS472" s="7">
        <v>32</v>
      </c>
      <c r="AT472" s="7">
        <v>19</v>
      </c>
      <c r="AU472" s="7">
        <v>12</v>
      </c>
      <c r="AV472" s="7">
        <v>14</v>
      </c>
      <c r="AW472" s="7">
        <v>5</v>
      </c>
      <c r="AX472" s="7">
        <v>1</v>
      </c>
      <c r="AY472" s="7">
        <v>1</v>
      </c>
      <c r="AZ472" s="7">
        <v>1</v>
      </c>
      <c r="BA472" s="7">
        <v>1</v>
      </c>
      <c r="BB472" s="7">
        <v>1</v>
      </c>
      <c r="BC472" s="510">
        <v>110</v>
      </c>
      <c r="BD472" s="510">
        <v>34</v>
      </c>
      <c r="BE472" s="510">
        <v>25</v>
      </c>
      <c r="BF472" s="510">
        <v>23</v>
      </c>
      <c r="BG472" s="510">
        <v>21</v>
      </c>
      <c r="BH472" s="510">
        <v>7</v>
      </c>
      <c r="BI472" s="510">
        <v>0</v>
      </c>
      <c r="BJ472" s="510">
        <v>5</v>
      </c>
      <c r="BK472" s="510">
        <v>1</v>
      </c>
      <c r="BL472" s="510">
        <v>1</v>
      </c>
      <c r="BM472" s="510">
        <v>1</v>
      </c>
      <c r="BN472" s="510">
        <v>1</v>
      </c>
      <c r="BO472" s="510">
        <v>1</v>
      </c>
      <c r="BP472" s="510">
        <v>0</v>
      </c>
    </row>
    <row r="473" spans="1:68">
      <c r="A473" s="247">
        <v>5661</v>
      </c>
      <c r="B473" s="248" t="s">
        <v>2947</v>
      </c>
      <c r="C473" s="247" t="str">
        <f t="shared" si="10"/>
        <v>Liceo Rural</v>
      </c>
      <c r="D473" s="412" t="s">
        <v>331</v>
      </c>
      <c r="E473" s="453">
        <v>5</v>
      </c>
      <c r="F473" s="412" t="s">
        <v>177</v>
      </c>
      <c r="G473" s="412" t="s">
        <v>331</v>
      </c>
      <c r="H473" s="412" t="s">
        <v>332</v>
      </c>
      <c r="I473" s="412" t="s">
        <v>719</v>
      </c>
      <c r="J473" s="248" t="s">
        <v>3555</v>
      </c>
      <c r="K473" s="248" t="s">
        <v>1667</v>
      </c>
      <c r="L473" s="412">
        <v>41117962</v>
      </c>
      <c r="M473" s="412"/>
      <c r="N473" s="412" t="s">
        <v>3672</v>
      </c>
      <c r="O473" s="248" t="s">
        <v>3586</v>
      </c>
      <c r="P473" s="412">
        <v>102</v>
      </c>
      <c r="Q473" s="412">
        <v>27</v>
      </c>
      <c r="R473" s="412">
        <v>29</v>
      </c>
      <c r="S473" s="412">
        <v>16</v>
      </c>
      <c r="T473" s="412">
        <v>19</v>
      </c>
      <c r="U473" s="412">
        <v>11</v>
      </c>
      <c r="V473" s="412">
        <v>0</v>
      </c>
      <c r="W473" s="412">
        <v>5</v>
      </c>
      <c r="X473" s="248">
        <v>1</v>
      </c>
      <c r="Y473" s="412">
        <v>1</v>
      </c>
      <c r="Z473" s="412">
        <v>1</v>
      </c>
      <c r="AA473" s="412">
        <v>1</v>
      </c>
      <c r="AB473" s="412">
        <v>1</v>
      </c>
      <c r="AC473" s="412">
        <v>111</v>
      </c>
      <c r="AD473" s="7">
        <v>26</v>
      </c>
      <c r="AE473" s="7">
        <v>23</v>
      </c>
      <c r="AF473" s="7">
        <v>27</v>
      </c>
      <c r="AG473" s="7">
        <v>17</v>
      </c>
      <c r="AH473" s="7">
        <v>18</v>
      </c>
      <c r="AI473" s="7">
        <v>0</v>
      </c>
      <c r="AJ473" s="7">
        <v>5</v>
      </c>
      <c r="AK473" s="7">
        <v>1</v>
      </c>
      <c r="AL473" s="7">
        <v>1</v>
      </c>
      <c r="AM473" s="7">
        <v>1</v>
      </c>
      <c r="AN473" s="7">
        <v>1</v>
      </c>
      <c r="AO473" s="7">
        <v>1</v>
      </c>
      <c r="AP473" s="7">
        <v>0</v>
      </c>
      <c r="AQ473" s="7">
        <v>102</v>
      </c>
      <c r="AR473" s="7">
        <v>24</v>
      </c>
      <c r="AS473" s="7">
        <v>27</v>
      </c>
      <c r="AT473" s="7">
        <v>17</v>
      </c>
      <c r="AU473" s="7">
        <v>23</v>
      </c>
      <c r="AV473" s="7">
        <v>11</v>
      </c>
      <c r="AW473" s="7">
        <v>5</v>
      </c>
      <c r="AX473" s="7">
        <v>1</v>
      </c>
      <c r="AY473" s="7">
        <v>1</v>
      </c>
      <c r="AZ473" s="7">
        <v>1</v>
      </c>
      <c r="BA473" s="7">
        <v>1</v>
      </c>
      <c r="BB473" s="7">
        <v>1</v>
      </c>
      <c r="BC473" s="510">
        <v>105</v>
      </c>
      <c r="BD473" s="510">
        <v>24</v>
      </c>
      <c r="BE473" s="510">
        <v>23</v>
      </c>
      <c r="BF473" s="510">
        <v>24</v>
      </c>
      <c r="BG473" s="510">
        <v>15</v>
      </c>
      <c r="BH473" s="510">
        <v>19</v>
      </c>
      <c r="BI473" s="510">
        <v>0</v>
      </c>
      <c r="BJ473" s="510">
        <v>5</v>
      </c>
      <c r="BK473" s="510">
        <v>1</v>
      </c>
      <c r="BL473" s="510">
        <v>1</v>
      </c>
      <c r="BM473" s="510">
        <v>1</v>
      </c>
      <c r="BN473" s="510">
        <v>1</v>
      </c>
      <c r="BO473" s="510">
        <v>1</v>
      </c>
      <c r="BP473" s="510">
        <v>0</v>
      </c>
    </row>
    <row r="474" spans="1:68">
      <c r="A474" s="247">
        <v>5662</v>
      </c>
      <c r="B474" s="248" t="s">
        <v>2948</v>
      </c>
      <c r="C474" s="247" t="str">
        <f t="shared" si="10"/>
        <v>Liceo Rural</v>
      </c>
      <c r="D474" s="412" t="s">
        <v>418</v>
      </c>
      <c r="E474" s="453">
        <v>8</v>
      </c>
      <c r="F474" s="412" t="s">
        <v>418</v>
      </c>
      <c r="G474" s="412" t="s">
        <v>429</v>
      </c>
      <c r="H474" s="412" t="s">
        <v>430</v>
      </c>
      <c r="I474" s="412" t="s">
        <v>332</v>
      </c>
      <c r="J474" s="248" t="s">
        <v>3555</v>
      </c>
      <c r="K474" s="248" t="s">
        <v>1667</v>
      </c>
      <c r="L474" s="412">
        <v>27502027</v>
      </c>
      <c r="M474" s="412">
        <v>27502027</v>
      </c>
      <c r="N474" s="412" t="s">
        <v>3673</v>
      </c>
      <c r="O474" s="248" t="s">
        <v>3587</v>
      </c>
      <c r="P474" s="412">
        <v>185</v>
      </c>
      <c r="Q474" s="412">
        <v>50</v>
      </c>
      <c r="R474" s="412">
        <v>26</v>
      </c>
      <c r="S474" s="412">
        <v>26</v>
      </c>
      <c r="T474" s="412">
        <v>28</v>
      </c>
      <c r="U474" s="412">
        <v>55</v>
      </c>
      <c r="V474" s="412">
        <v>0</v>
      </c>
      <c r="W474" s="412">
        <v>8</v>
      </c>
      <c r="X474" s="248">
        <v>2</v>
      </c>
      <c r="Y474" s="412">
        <v>1</v>
      </c>
      <c r="Z474" s="412">
        <v>1</v>
      </c>
      <c r="AA474" s="412">
        <v>1</v>
      </c>
      <c r="AB474" s="412">
        <v>3</v>
      </c>
      <c r="AC474" s="412">
        <v>185</v>
      </c>
      <c r="AD474" s="7">
        <v>26</v>
      </c>
      <c r="AE474" s="7">
        <v>26</v>
      </c>
      <c r="AF474" s="7">
        <v>35</v>
      </c>
      <c r="AG474" s="7">
        <v>45</v>
      </c>
      <c r="AH474" s="7">
        <v>53</v>
      </c>
      <c r="AI474" s="7">
        <v>0</v>
      </c>
      <c r="AJ474" s="7">
        <v>8</v>
      </c>
      <c r="AK474" s="7">
        <v>1</v>
      </c>
      <c r="AL474" s="7">
        <v>1</v>
      </c>
      <c r="AM474" s="7">
        <v>2</v>
      </c>
      <c r="AN474" s="7">
        <v>2</v>
      </c>
      <c r="AO474" s="7">
        <v>2</v>
      </c>
      <c r="AP474" s="7">
        <v>0</v>
      </c>
      <c r="AQ474" s="7">
        <v>180</v>
      </c>
      <c r="AR474" s="7">
        <v>44</v>
      </c>
      <c r="AS474" s="7">
        <v>27</v>
      </c>
      <c r="AT474" s="7">
        <v>30</v>
      </c>
      <c r="AU474" s="7">
        <v>31</v>
      </c>
      <c r="AV474" s="7">
        <v>48</v>
      </c>
      <c r="AW474" s="7">
        <v>8</v>
      </c>
      <c r="AX474" s="7">
        <v>3</v>
      </c>
      <c r="AY474" s="7">
        <v>1</v>
      </c>
      <c r="AZ474" s="7">
        <v>1</v>
      </c>
      <c r="BA474" s="7">
        <v>1</v>
      </c>
      <c r="BB474" s="7">
        <v>2</v>
      </c>
      <c r="BC474" s="510">
        <v>171</v>
      </c>
      <c r="BD474" s="510">
        <v>44</v>
      </c>
      <c r="BE474" s="510">
        <v>40</v>
      </c>
      <c r="BF474" s="510">
        <v>29</v>
      </c>
      <c r="BG474" s="510">
        <v>30</v>
      </c>
      <c r="BH474" s="510">
        <v>28</v>
      </c>
      <c r="BI474" s="510">
        <v>0</v>
      </c>
      <c r="BJ474" s="510">
        <v>8</v>
      </c>
      <c r="BK474" s="510">
        <v>3</v>
      </c>
      <c r="BL474" s="510">
        <v>2</v>
      </c>
      <c r="BM474" s="510">
        <v>1</v>
      </c>
      <c r="BN474" s="510">
        <v>1</v>
      </c>
      <c r="BO474" s="510">
        <v>1</v>
      </c>
      <c r="BP474" s="510">
        <v>0</v>
      </c>
    </row>
    <row r="475" spans="1:68">
      <c r="A475" s="247">
        <v>5663</v>
      </c>
      <c r="B475" s="248" t="s">
        <v>2949</v>
      </c>
      <c r="C475" s="247" t="str">
        <f t="shared" si="10"/>
        <v>Liceo Rural</v>
      </c>
      <c r="D475" s="412" t="s">
        <v>139</v>
      </c>
      <c r="E475" s="453">
        <v>2</v>
      </c>
      <c r="F475" s="412" t="s">
        <v>86</v>
      </c>
      <c r="G475" s="412" t="s">
        <v>139</v>
      </c>
      <c r="H475" s="412" t="s">
        <v>737</v>
      </c>
      <c r="I475" s="412" t="s">
        <v>664</v>
      </c>
      <c r="J475" s="248" t="s">
        <v>3555</v>
      </c>
      <c r="K475" s="248" t="s">
        <v>1667</v>
      </c>
      <c r="L475" s="412">
        <v>24170223</v>
      </c>
      <c r="M475" s="412">
        <v>24170223</v>
      </c>
      <c r="N475" s="412" t="s">
        <v>3674</v>
      </c>
      <c r="O475" s="248" t="s">
        <v>2356</v>
      </c>
      <c r="P475" s="412">
        <v>67</v>
      </c>
      <c r="Q475" s="412">
        <v>14</v>
      </c>
      <c r="R475" s="412">
        <v>16</v>
      </c>
      <c r="S475" s="412">
        <v>13</v>
      </c>
      <c r="T475" s="412">
        <v>8</v>
      </c>
      <c r="U475" s="412">
        <v>16</v>
      </c>
      <c r="V475" s="412">
        <v>0</v>
      </c>
      <c r="W475" s="412">
        <v>5</v>
      </c>
      <c r="X475" s="248">
        <v>1</v>
      </c>
      <c r="Y475" s="412">
        <v>1</v>
      </c>
      <c r="Z475" s="412">
        <v>1</v>
      </c>
      <c r="AA475" s="412">
        <v>1</v>
      </c>
      <c r="AB475" s="412">
        <v>1</v>
      </c>
      <c r="AC475" s="412">
        <v>71</v>
      </c>
      <c r="AD475" s="7">
        <v>21</v>
      </c>
      <c r="AE475" s="7">
        <v>13</v>
      </c>
      <c r="AF475" s="7">
        <v>15</v>
      </c>
      <c r="AG475" s="7">
        <v>14</v>
      </c>
      <c r="AH475" s="7">
        <v>8</v>
      </c>
      <c r="AI475" s="7">
        <v>0</v>
      </c>
      <c r="AJ475" s="7">
        <v>5</v>
      </c>
      <c r="AK475" s="7">
        <v>1</v>
      </c>
      <c r="AL475" s="7">
        <v>1</v>
      </c>
      <c r="AM475" s="7">
        <v>1</v>
      </c>
      <c r="AN475" s="7">
        <v>1</v>
      </c>
      <c r="AO475" s="7">
        <v>1</v>
      </c>
      <c r="AP475" s="7">
        <v>0</v>
      </c>
      <c r="AQ475" s="7">
        <v>65</v>
      </c>
      <c r="AR475" s="7">
        <v>16</v>
      </c>
      <c r="AS475" s="7">
        <v>20</v>
      </c>
      <c r="AT475" s="7">
        <v>7</v>
      </c>
      <c r="AU475" s="7">
        <v>13</v>
      </c>
      <c r="AV475" s="7">
        <v>9</v>
      </c>
      <c r="AW475" s="7">
        <v>5</v>
      </c>
      <c r="AX475" s="7">
        <v>1</v>
      </c>
      <c r="AY475" s="7">
        <v>1</v>
      </c>
      <c r="AZ475" s="7">
        <v>1</v>
      </c>
      <c r="BA475" s="7">
        <v>1</v>
      </c>
      <c r="BB475" s="7">
        <v>1</v>
      </c>
      <c r="BC475" s="510">
        <v>65</v>
      </c>
      <c r="BD475" s="510">
        <v>14</v>
      </c>
      <c r="BE475" s="510">
        <v>14</v>
      </c>
      <c r="BF475" s="510">
        <v>18</v>
      </c>
      <c r="BG475" s="510">
        <v>8</v>
      </c>
      <c r="BH475" s="510">
        <v>11</v>
      </c>
      <c r="BI475" s="510">
        <v>0</v>
      </c>
      <c r="BJ475" s="510">
        <v>5</v>
      </c>
      <c r="BK475" s="510">
        <v>1</v>
      </c>
      <c r="BL475" s="510">
        <v>1</v>
      </c>
      <c r="BM475" s="510">
        <v>1</v>
      </c>
      <c r="BN475" s="510">
        <v>1</v>
      </c>
      <c r="BO475" s="510">
        <v>1</v>
      </c>
      <c r="BP475" s="510">
        <v>0</v>
      </c>
    </row>
    <row r="476" spans="1:68">
      <c r="A476" s="247">
        <v>5664</v>
      </c>
      <c r="B476" s="248" t="s">
        <v>736</v>
      </c>
      <c r="C476" s="247" t="str">
        <f t="shared" si="10"/>
        <v>Liceo Rural</v>
      </c>
      <c r="D476" s="412" t="s">
        <v>139</v>
      </c>
      <c r="E476" s="453">
        <v>7</v>
      </c>
      <c r="F476" s="412" t="s">
        <v>86</v>
      </c>
      <c r="G476" s="412" t="s">
        <v>195</v>
      </c>
      <c r="H476" s="412" t="s">
        <v>615</v>
      </c>
      <c r="I476" s="412" t="s">
        <v>130</v>
      </c>
      <c r="J476" s="248" t="s">
        <v>3555</v>
      </c>
      <c r="K476" s="248" t="s">
        <v>1667</v>
      </c>
      <c r="L476" s="412">
        <v>27798687</v>
      </c>
      <c r="M476" s="412">
        <v>27798687</v>
      </c>
      <c r="N476" s="412" t="s">
        <v>3419</v>
      </c>
      <c r="O476" s="248" t="s">
        <v>2357</v>
      </c>
      <c r="P476" s="412">
        <v>71</v>
      </c>
      <c r="Q476" s="412">
        <v>15</v>
      </c>
      <c r="R476" s="412">
        <v>13</v>
      </c>
      <c r="S476" s="412">
        <v>15</v>
      </c>
      <c r="T476" s="412">
        <v>15</v>
      </c>
      <c r="U476" s="412">
        <v>13</v>
      </c>
      <c r="V476" s="412">
        <v>0</v>
      </c>
      <c r="W476" s="412">
        <v>5</v>
      </c>
      <c r="X476" s="248">
        <v>1</v>
      </c>
      <c r="Y476" s="412">
        <v>1</v>
      </c>
      <c r="Z476" s="412">
        <v>1</v>
      </c>
      <c r="AA476" s="412">
        <v>1</v>
      </c>
      <c r="AB476" s="412">
        <v>1</v>
      </c>
      <c r="AC476" s="412">
        <v>96</v>
      </c>
      <c r="AD476" s="7">
        <v>30</v>
      </c>
      <c r="AE476" s="7">
        <v>15</v>
      </c>
      <c r="AF476" s="7">
        <v>14</v>
      </c>
      <c r="AG476" s="7">
        <v>17</v>
      </c>
      <c r="AH476" s="7">
        <v>20</v>
      </c>
      <c r="AI476" s="7">
        <v>0</v>
      </c>
      <c r="AJ476" s="7">
        <v>5</v>
      </c>
      <c r="AK476" s="7">
        <v>1</v>
      </c>
      <c r="AL476" s="7">
        <v>1</v>
      </c>
      <c r="AM476" s="7">
        <v>1</v>
      </c>
      <c r="AN476" s="7">
        <v>1</v>
      </c>
      <c r="AO476" s="7">
        <v>1</v>
      </c>
      <c r="AP476" s="7">
        <v>0</v>
      </c>
      <c r="AQ476" s="7">
        <v>98</v>
      </c>
      <c r="AR476" s="7">
        <v>28</v>
      </c>
      <c r="AS476" s="7">
        <v>26</v>
      </c>
      <c r="AT476" s="7">
        <v>11</v>
      </c>
      <c r="AU476" s="7">
        <v>17</v>
      </c>
      <c r="AV476" s="7">
        <v>16</v>
      </c>
      <c r="AW476" s="7">
        <v>5</v>
      </c>
      <c r="AX476" s="7">
        <v>1</v>
      </c>
      <c r="AY476" s="7">
        <v>1</v>
      </c>
      <c r="AZ476" s="7">
        <v>1</v>
      </c>
      <c r="BA476" s="7">
        <v>1</v>
      </c>
      <c r="BB476" s="7">
        <v>1</v>
      </c>
      <c r="BC476" s="510">
        <v>99</v>
      </c>
      <c r="BD476" s="510">
        <v>23</v>
      </c>
      <c r="BE476" s="510">
        <v>29</v>
      </c>
      <c r="BF476" s="510">
        <v>23</v>
      </c>
      <c r="BG476" s="510">
        <v>14</v>
      </c>
      <c r="BH476" s="510">
        <v>10</v>
      </c>
      <c r="BI476" s="510">
        <v>0</v>
      </c>
      <c r="BJ476" s="510">
        <v>5</v>
      </c>
      <c r="BK476" s="510">
        <v>1</v>
      </c>
      <c r="BL476" s="510">
        <v>1</v>
      </c>
      <c r="BM476" s="510">
        <v>1</v>
      </c>
      <c r="BN476" s="510">
        <v>1</v>
      </c>
      <c r="BO476" s="510">
        <v>1</v>
      </c>
      <c r="BP476" s="510">
        <v>0</v>
      </c>
    </row>
    <row r="477" spans="1:68">
      <c r="A477" s="247">
        <v>5665</v>
      </c>
      <c r="B477" s="248" t="s">
        <v>2950</v>
      </c>
      <c r="C477" s="247" t="str">
        <f t="shared" si="10"/>
        <v>Liceo Rural</v>
      </c>
      <c r="D477" s="412" t="s">
        <v>253</v>
      </c>
      <c r="E477" s="453">
        <v>5</v>
      </c>
      <c r="F477" s="412" t="s">
        <v>217</v>
      </c>
      <c r="G477" s="412" t="s">
        <v>253</v>
      </c>
      <c r="H477" s="412" t="s">
        <v>265</v>
      </c>
      <c r="I477" s="412" t="s">
        <v>742</v>
      </c>
      <c r="J477" s="248" t="s">
        <v>3555</v>
      </c>
      <c r="K477" s="248" t="s">
        <v>1667</v>
      </c>
      <c r="L477" s="412">
        <v>22064538</v>
      </c>
      <c r="M477" s="412"/>
      <c r="N477" s="412" t="s">
        <v>1790</v>
      </c>
      <c r="O477" s="248" t="s">
        <v>2358</v>
      </c>
      <c r="P477" s="412">
        <v>58</v>
      </c>
      <c r="Q477" s="412">
        <v>15</v>
      </c>
      <c r="R477" s="412">
        <v>13</v>
      </c>
      <c r="S477" s="412">
        <v>13</v>
      </c>
      <c r="T477" s="412">
        <v>9</v>
      </c>
      <c r="U477" s="412">
        <v>8</v>
      </c>
      <c r="V477" s="412">
        <v>0</v>
      </c>
      <c r="W477" s="412">
        <v>5</v>
      </c>
      <c r="X477" s="248">
        <v>1</v>
      </c>
      <c r="Y477" s="412">
        <v>1</v>
      </c>
      <c r="Z477" s="412">
        <v>1</v>
      </c>
      <c r="AA477" s="412">
        <v>1</v>
      </c>
      <c r="AB477" s="412">
        <v>1</v>
      </c>
      <c r="AC477" s="412">
        <v>57</v>
      </c>
      <c r="AD477" s="7">
        <v>8</v>
      </c>
      <c r="AE477" s="7">
        <v>16</v>
      </c>
      <c r="AF477" s="7">
        <v>12</v>
      </c>
      <c r="AG477" s="7">
        <v>12</v>
      </c>
      <c r="AH477" s="7">
        <v>9</v>
      </c>
      <c r="AI477" s="7">
        <v>0</v>
      </c>
      <c r="AJ477" s="7">
        <v>5</v>
      </c>
      <c r="AK477" s="7">
        <v>1</v>
      </c>
      <c r="AL477" s="7">
        <v>1</v>
      </c>
      <c r="AM477" s="7">
        <v>1</v>
      </c>
      <c r="AN477" s="7">
        <v>1</v>
      </c>
      <c r="AO477" s="7">
        <v>1</v>
      </c>
      <c r="AP477" s="7">
        <v>0</v>
      </c>
      <c r="AQ477" s="7">
        <v>60</v>
      </c>
      <c r="AR477" s="7">
        <v>12</v>
      </c>
      <c r="AS477" s="7">
        <v>7</v>
      </c>
      <c r="AT477" s="7">
        <v>15</v>
      </c>
      <c r="AU477" s="7">
        <v>14</v>
      </c>
      <c r="AV477" s="7">
        <v>12</v>
      </c>
      <c r="AW477" s="7">
        <v>5</v>
      </c>
      <c r="AX477" s="7">
        <v>1</v>
      </c>
      <c r="AY477" s="7">
        <v>1</v>
      </c>
      <c r="AZ477" s="7">
        <v>1</v>
      </c>
      <c r="BA477" s="7">
        <v>1</v>
      </c>
      <c r="BB477" s="7">
        <v>1</v>
      </c>
      <c r="BC477" s="510">
        <v>60</v>
      </c>
      <c r="BD477" s="510">
        <v>19</v>
      </c>
      <c r="BE477" s="510">
        <v>8</v>
      </c>
      <c r="BF477" s="510">
        <v>11</v>
      </c>
      <c r="BG477" s="510">
        <v>12</v>
      </c>
      <c r="BH477" s="510">
        <v>10</v>
      </c>
      <c r="BI477" s="510">
        <v>0</v>
      </c>
      <c r="BJ477" s="510">
        <v>5</v>
      </c>
      <c r="BK477" s="510">
        <v>1</v>
      </c>
      <c r="BL477" s="510">
        <v>1</v>
      </c>
      <c r="BM477" s="510">
        <v>1</v>
      </c>
      <c r="BN477" s="510">
        <v>1</v>
      </c>
      <c r="BO477" s="510">
        <v>1</v>
      </c>
      <c r="BP477" s="510">
        <v>0</v>
      </c>
    </row>
    <row r="478" spans="1:68">
      <c r="A478" s="247">
        <v>5666</v>
      </c>
      <c r="B478" s="248" t="s">
        <v>2951</v>
      </c>
      <c r="C478" s="247" t="str">
        <f t="shared" si="10"/>
        <v>Liceo Rural</v>
      </c>
      <c r="D478" s="412" t="s">
        <v>253</v>
      </c>
      <c r="E478" s="453">
        <v>4</v>
      </c>
      <c r="F478" s="412" t="s">
        <v>217</v>
      </c>
      <c r="G478" s="412" t="s">
        <v>253</v>
      </c>
      <c r="H478" s="412" t="s">
        <v>260</v>
      </c>
      <c r="I478" s="412" t="s">
        <v>733</v>
      </c>
      <c r="J478" s="248" t="s">
        <v>3555</v>
      </c>
      <c r="K478" s="248" t="s">
        <v>1667</v>
      </c>
      <c r="L478" s="412">
        <v>24613705</v>
      </c>
      <c r="M478" s="412"/>
      <c r="N478" s="412" t="s">
        <v>3427</v>
      </c>
      <c r="O478" s="248" t="s">
        <v>2359</v>
      </c>
      <c r="P478" s="412">
        <v>47</v>
      </c>
      <c r="Q478" s="412">
        <v>16</v>
      </c>
      <c r="R478" s="412">
        <v>12</v>
      </c>
      <c r="S478" s="412">
        <v>9</v>
      </c>
      <c r="T478" s="412">
        <v>5</v>
      </c>
      <c r="U478" s="412">
        <v>5</v>
      </c>
      <c r="V478" s="412">
        <v>0</v>
      </c>
      <c r="W478" s="412">
        <v>5</v>
      </c>
      <c r="X478" s="248">
        <v>1</v>
      </c>
      <c r="Y478" s="412">
        <v>1</v>
      </c>
      <c r="Z478" s="412">
        <v>1</v>
      </c>
      <c r="AA478" s="412">
        <v>1</v>
      </c>
      <c r="AB478" s="412">
        <v>1</v>
      </c>
      <c r="AC478" s="412">
        <v>54</v>
      </c>
      <c r="AD478" s="7">
        <v>16</v>
      </c>
      <c r="AE478" s="7">
        <v>15</v>
      </c>
      <c r="AF478" s="7">
        <v>9</v>
      </c>
      <c r="AG478" s="7">
        <v>9</v>
      </c>
      <c r="AH478" s="7">
        <v>5</v>
      </c>
      <c r="AI478" s="7">
        <v>0</v>
      </c>
      <c r="AJ478" s="7">
        <v>5</v>
      </c>
      <c r="AK478" s="7">
        <v>1</v>
      </c>
      <c r="AL478" s="7">
        <v>1</v>
      </c>
      <c r="AM478" s="7">
        <v>1</v>
      </c>
      <c r="AN478" s="7">
        <v>1</v>
      </c>
      <c r="AO478" s="7">
        <v>1</v>
      </c>
      <c r="AP478" s="7">
        <v>0</v>
      </c>
      <c r="AQ478" s="7">
        <v>52</v>
      </c>
      <c r="AR478" s="7">
        <v>19</v>
      </c>
      <c r="AS478" s="7">
        <v>10</v>
      </c>
      <c r="AT478" s="7">
        <v>12</v>
      </c>
      <c r="AU478" s="7">
        <v>9</v>
      </c>
      <c r="AV478" s="7">
        <v>2</v>
      </c>
      <c r="AW478" s="7">
        <v>5</v>
      </c>
      <c r="AX478" s="7">
        <v>1</v>
      </c>
      <c r="AY478" s="7">
        <v>1</v>
      </c>
      <c r="AZ478" s="7">
        <v>1</v>
      </c>
      <c r="BA478" s="7">
        <v>1</v>
      </c>
      <c r="BB478" s="7">
        <v>1</v>
      </c>
      <c r="BC478" s="510">
        <v>63</v>
      </c>
      <c r="BD478" s="510">
        <v>17</v>
      </c>
      <c r="BE478" s="510">
        <v>17</v>
      </c>
      <c r="BF478" s="510">
        <v>10</v>
      </c>
      <c r="BG478" s="510">
        <v>11</v>
      </c>
      <c r="BH478" s="510">
        <v>8</v>
      </c>
      <c r="BI478" s="510">
        <v>0</v>
      </c>
      <c r="BJ478" s="510">
        <v>5</v>
      </c>
      <c r="BK478" s="510">
        <v>1</v>
      </c>
      <c r="BL478" s="510">
        <v>1</v>
      </c>
      <c r="BM478" s="510">
        <v>1</v>
      </c>
      <c r="BN478" s="510">
        <v>1</v>
      </c>
      <c r="BO478" s="510">
        <v>1</v>
      </c>
      <c r="BP478" s="510">
        <v>0</v>
      </c>
    </row>
    <row r="479" spans="1:68">
      <c r="A479" s="247">
        <v>5667</v>
      </c>
      <c r="B479" s="248" t="s">
        <v>731</v>
      </c>
      <c r="C479" s="247" t="str">
        <f t="shared" si="10"/>
        <v>Liceo Rural</v>
      </c>
      <c r="D479" s="412" t="s">
        <v>253</v>
      </c>
      <c r="E479" s="453">
        <v>8</v>
      </c>
      <c r="F479" s="412" t="s">
        <v>217</v>
      </c>
      <c r="G479" s="412" t="s">
        <v>253</v>
      </c>
      <c r="H479" s="412" t="s">
        <v>270</v>
      </c>
      <c r="I479" s="412" t="s">
        <v>732</v>
      </c>
      <c r="J479" s="248" t="s">
        <v>3555</v>
      </c>
      <c r="K479" s="248" t="s">
        <v>1667</v>
      </c>
      <c r="L479" s="412">
        <v>24478480</v>
      </c>
      <c r="M479" s="412">
        <v>24777082</v>
      </c>
      <c r="N479" s="412" t="s">
        <v>3240</v>
      </c>
      <c r="O479" s="248" t="s">
        <v>2360</v>
      </c>
      <c r="P479" s="412">
        <v>85</v>
      </c>
      <c r="Q479" s="412">
        <v>12</v>
      </c>
      <c r="R479" s="412">
        <v>18</v>
      </c>
      <c r="S479" s="412">
        <v>21</v>
      </c>
      <c r="T479" s="412">
        <v>15</v>
      </c>
      <c r="U479" s="412">
        <v>19</v>
      </c>
      <c r="V479" s="412">
        <v>0</v>
      </c>
      <c r="W479" s="412">
        <v>5</v>
      </c>
      <c r="X479" s="248">
        <v>1</v>
      </c>
      <c r="Y479" s="412">
        <v>1</v>
      </c>
      <c r="Z479" s="412">
        <v>1</v>
      </c>
      <c r="AA479" s="412">
        <v>1</v>
      </c>
      <c r="AB479" s="412">
        <v>1</v>
      </c>
      <c r="AC479" s="412">
        <v>102</v>
      </c>
      <c r="AD479" s="7">
        <v>30</v>
      </c>
      <c r="AE479" s="7">
        <v>13</v>
      </c>
      <c r="AF479" s="7">
        <v>19</v>
      </c>
      <c r="AG479" s="7">
        <v>23</v>
      </c>
      <c r="AH479" s="7">
        <v>17</v>
      </c>
      <c r="AI479" s="7">
        <v>0</v>
      </c>
      <c r="AJ479" s="7">
        <v>5</v>
      </c>
      <c r="AK479" s="7">
        <v>1</v>
      </c>
      <c r="AL479" s="7">
        <v>1</v>
      </c>
      <c r="AM479" s="7">
        <v>1</v>
      </c>
      <c r="AN479" s="7">
        <v>1</v>
      </c>
      <c r="AO479" s="7">
        <v>1</v>
      </c>
      <c r="AP479" s="7">
        <v>0</v>
      </c>
      <c r="AQ479" s="7">
        <v>107</v>
      </c>
      <c r="AR479" s="7">
        <v>23</v>
      </c>
      <c r="AS479" s="7">
        <v>30</v>
      </c>
      <c r="AT479" s="7">
        <v>14</v>
      </c>
      <c r="AU479" s="7">
        <v>18</v>
      </c>
      <c r="AV479" s="7">
        <v>22</v>
      </c>
      <c r="AW479" s="7">
        <v>5</v>
      </c>
      <c r="AX479" s="7">
        <v>1</v>
      </c>
      <c r="AY479" s="7">
        <v>1</v>
      </c>
      <c r="AZ479" s="7">
        <v>1</v>
      </c>
      <c r="BA479" s="7">
        <v>1</v>
      </c>
      <c r="BB479" s="7">
        <v>1</v>
      </c>
      <c r="BC479" s="510">
        <v>149</v>
      </c>
      <c r="BD479" s="510">
        <v>36</v>
      </c>
      <c r="BE479" s="510">
        <v>24</v>
      </c>
      <c r="BF479" s="510">
        <v>32</v>
      </c>
      <c r="BG479" s="510">
        <v>26</v>
      </c>
      <c r="BH479" s="510">
        <v>31</v>
      </c>
      <c r="BI479" s="510">
        <v>0</v>
      </c>
      <c r="BJ479" s="510">
        <v>5</v>
      </c>
      <c r="BK479" s="510">
        <v>1</v>
      </c>
      <c r="BL479" s="510">
        <v>1</v>
      </c>
      <c r="BM479" s="510">
        <v>1</v>
      </c>
      <c r="BN479" s="510">
        <v>1</v>
      </c>
      <c r="BO479" s="510">
        <v>1</v>
      </c>
      <c r="BP479" s="510">
        <v>0</v>
      </c>
    </row>
    <row r="480" spans="1:68">
      <c r="A480" s="247">
        <v>5668</v>
      </c>
      <c r="B480" s="248" t="s">
        <v>2952</v>
      </c>
      <c r="C480" s="247" t="str">
        <f t="shared" si="10"/>
        <v/>
      </c>
      <c r="D480" s="248" t="s">
        <v>253</v>
      </c>
      <c r="E480" s="501">
        <v>8</v>
      </c>
      <c r="F480" s="248" t="s">
        <v>217</v>
      </c>
      <c r="G480" s="248" t="s">
        <v>281</v>
      </c>
      <c r="H480" s="248" t="s">
        <v>581</v>
      </c>
      <c r="I480" s="248" t="s">
        <v>730</v>
      </c>
      <c r="J480" s="248" t="s">
        <v>3555</v>
      </c>
      <c r="K480" s="248" t="s">
        <v>1667</v>
      </c>
      <c r="L480" s="248">
        <v>41051043</v>
      </c>
      <c r="M480" s="248"/>
      <c r="N480" s="248" t="s">
        <v>2361</v>
      </c>
      <c r="O480" s="248" t="s">
        <v>2362</v>
      </c>
      <c r="P480" s="248">
        <v>27</v>
      </c>
      <c r="Q480" s="248">
        <v>9</v>
      </c>
      <c r="R480" s="248">
        <v>6</v>
      </c>
      <c r="S480" s="248">
        <v>12</v>
      </c>
      <c r="T480" s="248">
        <v>0</v>
      </c>
      <c r="U480" s="248">
        <v>0</v>
      </c>
      <c r="V480" s="248">
        <v>0</v>
      </c>
      <c r="W480" s="248">
        <v>3</v>
      </c>
      <c r="X480" s="248">
        <v>1</v>
      </c>
      <c r="Y480" s="248">
        <v>1</v>
      </c>
      <c r="Z480" s="248">
        <v>1</v>
      </c>
      <c r="AA480" s="248">
        <v>0</v>
      </c>
      <c r="AB480" s="248">
        <v>0</v>
      </c>
      <c r="AC480" s="248">
        <v>24</v>
      </c>
      <c r="AD480" s="7">
        <v>9</v>
      </c>
      <c r="AE480" s="7">
        <v>9</v>
      </c>
      <c r="AF480" s="7">
        <v>6</v>
      </c>
      <c r="AG480" s="7">
        <v>0</v>
      </c>
      <c r="AH480" s="7">
        <v>0</v>
      </c>
      <c r="AI480" s="7">
        <v>0</v>
      </c>
      <c r="AJ480" s="7">
        <v>3</v>
      </c>
      <c r="AK480" s="7">
        <v>1</v>
      </c>
      <c r="AL480" s="7">
        <v>1</v>
      </c>
      <c r="AM480" s="7">
        <v>1</v>
      </c>
      <c r="AN480" s="7">
        <v>0</v>
      </c>
      <c r="AO480" s="7">
        <v>0</v>
      </c>
      <c r="AP480" s="7">
        <v>0</v>
      </c>
      <c r="AQ480" s="7">
        <v>25</v>
      </c>
      <c r="AR480" s="7">
        <v>8</v>
      </c>
      <c r="AS480" s="7">
        <v>9</v>
      </c>
      <c r="AT480" s="7">
        <v>8</v>
      </c>
      <c r="AU480" s="7">
        <v>0</v>
      </c>
      <c r="AV480" s="7">
        <v>0</v>
      </c>
      <c r="AW480" s="7">
        <v>3</v>
      </c>
      <c r="AX480" s="7">
        <v>1</v>
      </c>
      <c r="AY480" s="7">
        <v>1</v>
      </c>
      <c r="AZ480" s="7">
        <v>1</v>
      </c>
      <c r="BA480" s="7">
        <v>0</v>
      </c>
      <c r="BB480" s="7">
        <v>0</v>
      </c>
      <c r="BC480" s="510">
        <v>30</v>
      </c>
      <c r="BD480" s="510">
        <v>15</v>
      </c>
      <c r="BE480" s="510">
        <v>5</v>
      </c>
      <c r="BF480" s="510">
        <v>10</v>
      </c>
      <c r="BG480" s="510">
        <v>0</v>
      </c>
      <c r="BH480" s="510">
        <v>0</v>
      </c>
      <c r="BI480" s="510">
        <v>0</v>
      </c>
      <c r="BJ480" s="510">
        <v>3</v>
      </c>
      <c r="BK480" s="510">
        <v>1</v>
      </c>
      <c r="BL480" s="510">
        <v>1</v>
      </c>
      <c r="BM480" s="510">
        <v>1</v>
      </c>
      <c r="BN480" s="510">
        <v>0</v>
      </c>
      <c r="BO480" s="510">
        <v>0</v>
      </c>
      <c r="BP480" s="510">
        <v>0</v>
      </c>
    </row>
    <row r="481" spans="1:68">
      <c r="A481" s="247">
        <v>5669</v>
      </c>
      <c r="B481" s="248" t="s">
        <v>2953</v>
      </c>
      <c r="C481" s="247" t="str">
        <f t="shared" si="10"/>
        <v/>
      </c>
      <c r="D481" s="248" t="s">
        <v>278</v>
      </c>
      <c r="E481" s="501">
        <v>1</v>
      </c>
      <c r="F481" s="248" t="s">
        <v>217</v>
      </c>
      <c r="G481" s="248" t="s">
        <v>279</v>
      </c>
      <c r="H481" s="248" t="s">
        <v>637</v>
      </c>
      <c r="I481" s="248" t="s">
        <v>725</v>
      </c>
      <c r="J481" s="248" t="s">
        <v>3555</v>
      </c>
      <c r="K481" s="248" t="s">
        <v>1667</v>
      </c>
      <c r="L481" s="248">
        <v>44057993</v>
      </c>
      <c r="M481" s="248">
        <v>62842798</v>
      </c>
      <c r="N481" s="248" t="s">
        <v>1780</v>
      </c>
      <c r="O481" s="248" t="s">
        <v>3399</v>
      </c>
      <c r="P481" s="248">
        <v>63</v>
      </c>
      <c r="Q481" s="248">
        <v>31</v>
      </c>
      <c r="R481" s="248">
        <v>18</v>
      </c>
      <c r="S481" s="248">
        <v>14</v>
      </c>
      <c r="T481" s="248">
        <v>0</v>
      </c>
      <c r="U481" s="248">
        <v>0</v>
      </c>
      <c r="V481" s="248">
        <v>0</v>
      </c>
      <c r="W481" s="248">
        <v>4</v>
      </c>
      <c r="X481" s="248">
        <v>2</v>
      </c>
      <c r="Y481" s="248">
        <v>1</v>
      </c>
      <c r="Z481" s="248">
        <v>1</v>
      </c>
      <c r="AA481" s="248">
        <v>0</v>
      </c>
      <c r="AB481" s="248">
        <v>0</v>
      </c>
      <c r="AC481" s="248">
        <v>80</v>
      </c>
      <c r="AD481" s="7">
        <v>30</v>
      </c>
      <c r="AE481" s="7">
        <v>31</v>
      </c>
      <c r="AF481" s="7">
        <v>19</v>
      </c>
      <c r="AG481" s="7">
        <v>0</v>
      </c>
      <c r="AH481" s="7">
        <v>0</v>
      </c>
      <c r="AI481" s="7">
        <v>0</v>
      </c>
      <c r="AJ481" s="7">
        <v>4</v>
      </c>
      <c r="AK481" s="7">
        <v>2</v>
      </c>
      <c r="AL481" s="7">
        <v>1</v>
      </c>
      <c r="AM481" s="7">
        <v>1</v>
      </c>
      <c r="AN481" s="7">
        <v>0</v>
      </c>
      <c r="AO481" s="7">
        <v>0</v>
      </c>
      <c r="AP481" s="7">
        <v>0</v>
      </c>
      <c r="AQ481" s="7">
        <v>75</v>
      </c>
      <c r="AR481" s="7">
        <v>27</v>
      </c>
      <c r="AS481" s="7">
        <v>27</v>
      </c>
      <c r="AT481" s="7">
        <v>21</v>
      </c>
      <c r="AU481" s="7">
        <v>0</v>
      </c>
      <c r="AV481" s="7">
        <v>0</v>
      </c>
      <c r="AW481" s="7">
        <v>3</v>
      </c>
      <c r="AX481" s="7">
        <v>1</v>
      </c>
      <c r="AY481" s="7">
        <v>1</v>
      </c>
      <c r="AZ481" s="7">
        <v>1</v>
      </c>
      <c r="BA481" s="7">
        <v>0</v>
      </c>
      <c r="BB481" s="7">
        <v>0</v>
      </c>
      <c r="BC481" s="510">
        <v>64</v>
      </c>
      <c r="BD481" s="510">
        <v>26</v>
      </c>
      <c r="BE481" s="510">
        <v>23</v>
      </c>
      <c r="BF481" s="510">
        <v>15</v>
      </c>
      <c r="BG481" s="510">
        <v>0</v>
      </c>
      <c r="BH481" s="510">
        <v>0</v>
      </c>
      <c r="BI481" s="510">
        <v>0</v>
      </c>
      <c r="BJ481" s="510">
        <v>4</v>
      </c>
      <c r="BK481" s="510">
        <v>2</v>
      </c>
      <c r="BL481" s="510">
        <v>1</v>
      </c>
      <c r="BM481" s="510">
        <v>1</v>
      </c>
      <c r="BN481" s="510">
        <v>0</v>
      </c>
      <c r="BO481" s="510">
        <v>0</v>
      </c>
      <c r="BP481" s="510">
        <v>0</v>
      </c>
    </row>
    <row r="482" spans="1:68">
      <c r="A482" s="247">
        <v>5670</v>
      </c>
      <c r="B482" s="248" t="s">
        <v>2954</v>
      </c>
      <c r="C482" s="247" t="str">
        <f t="shared" si="10"/>
        <v/>
      </c>
      <c r="D482" s="248" t="s">
        <v>278</v>
      </c>
      <c r="E482" s="501">
        <v>8</v>
      </c>
      <c r="F482" s="248" t="s">
        <v>217</v>
      </c>
      <c r="G482" s="248" t="s">
        <v>279</v>
      </c>
      <c r="H482" s="248" t="s">
        <v>279</v>
      </c>
      <c r="I482" s="248" t="s">
        <v>722</v>
      </c>
      <c r="J482" s="248" t="s">
        <v>3555</v>
      </c>
      <c r="K482" s="248" t="s">
        <v>1667</v>
      </c>
      <c r="L482" s="248">
        <v>24708386</v>
      </c>
      <c r="M482" s="248">
        <v>24708386</v>
      </c>
      <c r="N482" s="248" t="s">
        <v>1100</v>
      </c>
      <c r="O482" s="248" t="s">
        <v>2363</v>
      </c>
      <c r="P482" s="248">
        <v>342</v>
      </c>
      <c r="Q482" s="248">
        <v>71</v>
      </c>
      <c r="R482" s="248">
        <v>77</v>
      </c>
      <c r="S482" s="248">
        <v>67</v>
      </c>
      <c r="T482" s="248">
        <v>81</v>
      </c>
      <c r="U482" s="248">
        <v>46</v>
      </c>
      <c r="V482" s="248">
        <v>0</v>
      </c>
      <c r="W482" s="248">
        <v>16</v>
      </c>
      <c r="X482" s="248">
        <v>3</v>
      </c>
      <c r="Y482" s="248">
        <v>4</v>
      </c>
      <c r="Z482" s="248">
        <v>3</v>
      </c>
      <c r="AA482" s="248">
        <v>4</v>
      </c>
      <c r="AB482" s="248">
        <v>2</v>
      </c>
      <c r="AC482" s="248">
        <v>374</v>
      </c>
      <c r="AD482" s="7">
        <v>75</v>
      </c>
      <c r="AE482" s="7">
        <v>74</v>
      </c>
      <c r="AF482" s="7">
        <v>75</v>
      </c>
      <c r="AG482" s="7">
        <v>68</v>
      </c>
      <c r="AH482" s="7">
        <v>82</v>
      </c>
      <c r="AI482" s="7">
        <v>0</v>
      </c>
      <c r="AJ482" s="7">
        <v>16</v>
      </c>
      <c r="AK482" s="7">
        <v>3</v>
      </c>
      <c r="AL482" s="7">
        <v>3</v>
      </c>
      <c r="AM482" s="7">
        <v>3</v>
      </c>
      <c r="AN482" s="7">
        <v>3</v>
      </c>
      <c r="AO482" s="7">
        <v>4</v>
      </c>
      <c r="AP482" s="7">
        <v>0</v>
      </c>
      <c r="AQ482" s="7">
        <v>372</v>
      </c>
      <c r="AR482" s="7">
        <v>91</v>
      </c>
      <c r="AS482" s="7">
        <v>79</v>
      </c>
      <c r="AT482" s="7">
        <v>78</v>
      </c>
      <c r="AU482" s="7">
        <v>64</v>
      </c>
      <c r="AV482" s="7">
        <v>60</v>
      </c>
      <c r="AW482" s="7">
        <v>16</v>
      </c>
      <c r="AX482" s="7">
        <v>4</v>
      </c>
      <c r="AY482" s="7">
        <v>3</v>
      </c>
      <c r="AZ482" s="7">
        <v>3</v>
      </c>
      <c r="BA482" s="7">
        <v>3</v>
      </c>
      <c r="BB482" s="7">
        <v>3</v>
      </c>
      <c r="BC482" s="510">
        <v>388</v>
      </c>
      <c r="BD482" s="510">
        <v>89</v>
      </c>
      <c r="BE482" s="510">
        <v>95</v>
      </c>
      <c r="BF482" s="510">
        <v>73</v>
      </c>
      <c r="BG482" s="510">
        <v>72</v>
      </c>
      <c r="BH482" s="510">
        <v>59</v>
      </c>
      <c r="BI482" s="510">
        <v>0</v>
      </c>
      <c r="BJ482" s="510">
        <v>16</v>
      </c>
      <c r="BK482" s="510">
        <v>3</v>
      </c>
      <c r="BL482" s="510">
        <v>4</v>
      </c>
      <c r="BM482" s="510">
        <v>3</v>
      </c>
      <c r="BN482" s="510">
        <v>3</v>
      </c>
      <c r="BO482" s="510">
        <v>3</v>
      </c>
      <c r="BP482" s="510">
        <v>0</v>
      </c>
    </row>
    <row r="483" spans="1:68">
      <c r="A483" s="247">
        <v>5671</v>
      </c>
      <c r="B483" s="248" t="s">
        <v>2955</v>
      </c>
      <c r="C483" s="247" t="str">
        <f t="shared" si="10"/>
        <v/>
      </c>
      <c r="D483" s="248" t="s">
        <v>278</v>
      </c>
      <c r="E483" s="501">
        <v>7</v>
      </c>
      <c r="F483" s="248" t="s">
        <v>217</v>
      </c>
      <c r="G483" s="248" t="s">
        <v>279</v>
      </c>
      <c r="H483" s="248" t="s">
        <v>3186</v>
      </c>
      <c r="I483" s="248" t="s">
        <v>723</v>
      </c>
      <c r="J483" s="248" t="s">
        <v>3555</v>
      </c>
      <c r="K483" s="248" t="s">
        <v>1667</v>
      </c>
      <c r="L483" s="248">
        <v>72969041</v>
      </c>
      <c r="M483" s="248">
        <v>24702897</v>
      </c>
      <c r="N483" s="248" t="s">
        <v>1116</v>
      </c>
      <c r="O483" s="248" t="s">
        <v>2364</v>
      </c>
      <c r="P483" s="248">
        <v>165</v>
      </c>
      <c r="Q483" s="248">
        <v>53</v>
      </c>
      <c r="R483" s="248">
        <v>29</v>
      </c>
      <c r="S483" s="248">
        <v>24</v>
      </c>
      <c r="T483" s="248">
        <v>35</v>
      </c>
      <c r="U483" s="248">
        <v>24</v>
      </c>
      <c r="V483" s="248">
        <v>0</v>
      </c>
      <c r="W483" s="248">
        <v>8</v>
      </c>
      <c r="X483" s="248">
        <v>3</v>
      </c>
      <c r="Y483" s="248">
        <v>1</v>
      </c>
      <c r="Z483" s="248">
        <v>1</v>
      </c>
      <c r="AA483" s="248">
        <v>2</v>
      </c>
      <c r="AB483" s="248">
        <v>1</v>
      </c>
      <c r="AC483" s="248">
        <v>178</v>
      </c>
      <c r="AD483" s="7">
        <v>37</v>
      </c>
      <c r="AE483" s="7">
        <v>56</v>
      </c>
      <c r="AF483" s="7">
        <v>27</v>
      </c>
      <c r="AG483" s="7">
        <v>24</v>
      </c>
      <c r="AH483" s="7">
        <v>34</v>
      </c>
      <c r="AI483" s="7">
        <v>0</v>
      </c>
      <c r="AJ483" s="7">
        <v>8</v>
      </c>
      <c r="AK483" s="7">
        <v>2</v>
      </c>
      <c r="AL483" s="7">
        <v>2</v>
      </c>
      <c r="AM483" s="7">
        <v>1</v>
      </c>
      <c r="AN483" s="7">
        <v>1</v>
      </c>
      <c r="AO483" s="7">
        <v>2</v>
      </c>
      <c r="AP483" s="7">
        <v>0</v>
      </c>
      <c r="AQ483" s="7">
        <v>167</v>
      </c>
      <c r="AR483" s="7">
        <v>46</v>
      </c>
      <c r="AS483" s="7">
        <v>40</v>
      </c>
      <c r="AT483" s="7">
        <v>39</v>
      </c>
      <c r="AU483" s="7">
        <v>27</v>
      </c>
      <c r="AV483" s="7">
        <v>15</v>
      </c>
      <c r="AW483" s="7">
        <v>8</v>
      </c>
      <c r="AX483" s="7">
        <v>2</v>
      </c>
      <c r="AY483" s="7">
        <v>2</v>
      </c>
      <c r="AZ483" s="7">
        <v>2</v>
      </c>
      <c r="BA483" s="7">
        <v>1</v>
      </c>
      <c r="BB483" s="7">
        <v>1</v>
      </c>
      <c r="BC483" s="510">
        <v>164</v>
      </c>
      <c r="BD483" s="510">
        <v>49</v>
      </c>
      <c r="BE483" s="510">
        <v>42</v>
      </c>
      <c r="BF483" s="510">
        <v>28</v>
      </c>
      <c r="BG483" s="510">
        <v>30</v>
      </c>
      <c r="BH483" s="510">
        <v>15</v>
      </c>
      <c r="BI483" s="510">
        <v>0</v>
      </c>
      <c r="BJ483" s="510">
        <v>7</v>
      </c>
      <c r="BK483" s="510">
        <v>2</v>
      </c>
      <c r="BL483" s="510">
        <v>2</v>
      </c>
      <c r="BM483" s="510">
        <v>1</v>
      </c>
      <c r="BN483" s="510">
        <v>1</v>
      </c>
      <c r="BO483" s="510">
        <v>1</v>
      </c>
      <c r="BP483" s="510">
        <v>0</v>
      </c>
    </row>
    <row r="484" spans="1:68">
      <c r="A484" s="247">
        <v>5672</v>
      </c>
      <c r="B484" s="248" t="s">
        <v>2956</v>
      </c>
      <c r="C484" s="247" t="str">
        <f t="shared" si="10"/>
        <v>Liceo Rural</v>
      </c>
      <c r="D484" s="412" t="s">
        <v>278</v>
      </c>
      <c r="E484" s="453">
        <v>2</v>
      </c>
      <c r="F484" s="412" t="s">
        <v>217</v>
      </c>
      <c r="G484" s="412" t="s">
        <v>279</v>
      </c>
      <c r="H484" s="412" t="s">
        <v>535</v>
      </c>
      <c r="I484" s="412" t="s">
        <v>724</v>
      </c>
      <c r="J484" s="248" t="s">
        <v>3555</v>
      </c>
      <c r="K484" s="248" t="s">
        <v>1667</v>
      </c>
      <c r="L484" s="412">
        <v>24660117</v>
      </c>
      <c r="M484" s="412">
        <v>24660117</v>
      </c>
      <c r="N484" s="412" t="s">
        <v>2365</v>
      </c>
      <c r="O484" s="248" t="s">
        <v>2366</v>
      </c>
      <c r="P484" s="412">
        <v>76</v>
      </c>
      <c r="Q484" s="412">
        <v>15</v>
      </c>
      <c r="R484" s="412">
        <v>20</v>
      </c>
      <c r="S484" s="412">
        <v>17</v>
      </c>
      <c r="T484" s="412">
        <v>14</v>
      </c>
      <c r="U484" s="412">
        <v>10</v>
      </c>
      <c r="V484" s="412">
        <v>0</v>
      </c>
      <c r="W484" s="412">
        <v>5</v>
      </c>
      <c r="X484" s="248">
        <v>1</v>
      </c>
      <c r="Y484" s="412">
        <v>1</v>
      </c>
      <c r="Z484" s="412">
        <v>1</v>
      </c>
      <c r="AA484" s="412">
        <v>1</v>
      </c>
      <c r="AB484" s="412">
        <v>1</v>
      </c>
      <c r="AC484" s="412">
        <v>84</v>
      </c>
      <c r="AD484" s="7">
        <v>14</v>
      </c>
      <c r="AE484" s="7">
        <v>16</v>
      </c>
      <c r="AF484" s="7">
        <v>21</v>
      </c>
      <c r="AG484" s="7">
        <v>17</v>
      </c>
      <c r="AH484" s="7">
        <v>16</v>
      </c>
      <c r="AI484" s="7">
        <v>0</v>
      </c>
      <c r="AJ484" s="7">
        <v>5</v>
      </c>
      <c r="AK484" s="7">
        <v>1</v>
      </c>
      <c r="AL484" s="7">
        <v>1</v>
      </c>
      <c r="AM484" s="7">
        <v>1</v>
      </c>
      <c r="AN484" s="7">
        <v>1</v>
      </c>
      <c r="AO484" s="7">
        <v>1</v>
      </c>
      <c r="AP484" s="7">
        <v>0</v>
      </c>
      <c r="AQ484" s="7">
        <v>75</v>
      </c>
      <c r="AR484" s="7">
        <v>19</v>
      </c>
      <c r="AS484" s="7">
        <v>10</v>
      </c>
      <c r="AT484" s="7">
        <v>15</v>
      </c>
      <c r="AU484" s="7">
        <v>18</v>
      </c>
      <c r="AV484" s="7">
        <v>13</v>
      </c>
      <c r="AW484" s="7">
        <v>5</v>
      </c>
      <c r="AX484" s="7">
        <v>1</v>
      </c>
      <c r="AY484" s="7">
        <v>1</v>
      </c>
      <c r="AZ484" s="7">
        <v>1</v>
      </c>
      <c r="BA484" s="7">
        <v>1</v>
      </c>
      <c r="BB484" s="7">
        <v>1</v>
      </c>
      <c r="BC484" s="510">
        <v>74</v>
      </c>
      <c r="BD484" s="510">
        <v>15</v>
      </c>
      <c r="BE484" s="510">
        <v>20</v>
      </c>
      <c r="BF484" s="510">
        <v>9</v>
      </c>
      <c r="BG484" s="510">
        <v>10</v>
      </c>
      <c r="BH484" s="510">
        <v>20</v>
      </c>
      <c r="BI484" s="510">
        <v>0</v>
      </c>
      <c r="BJ484" s="510">
        <v>5</v>
      </c>
      <c r="BK484" s="510">
        <v>1</v>
      </c>
      <c r="BL484" s="510">
        <v>1</v>
      </c>
      <c r="BM484" s="510">
        <v>1</v>
      </c>
      <c r="BN484" s="510">
        <v>1</v>
      </c>
      <c r="BO484" s="510">
        <v>1</v>
      </c>
      <c r="BP484" s="510">
        <v>0</v>
      </c>
    </row>
    <row r="485" spans="1:68">
      <c r="A485" s="247">
        <v>5673</v>
      </c>
      <c r="B485" s="248" t="s">
        <v>2957</v>
      </c>
      <c r="C485" s="247" t="str">
        <f t="shared" si="10"/>
        <v>Liceo Rural</v>
      </c>
      <c r="D485" s="412" t="s">
        <v>278</v>
      </c>
      <c r="E485" s="453">
        <v>7</v>
      </c>
      <c r="F485" s="412" t="s">
        <v>217</v>
      </c>
      <c r="G485" s="412" t="s">
        <v>279</v>
      </c>
      <c r="H485" s="412" t="s">
        <v>538</v>
      </c>
      <c r="I485" s="412" t="s">
        <v>59</v>
      </c>
      <c r="J485" s="248" t="s">
        <v>3555</v>
      </c>
      <c r="K485" s="248" t="s">
        <v>1667</v>
      </c>
      <c r="L485" s="412">
        <v>72964516</v>
      </c>
      <c r="M485" s="412">
        <v>24702822</v>
      </c>
      <c r="N485" s="412" t="s">
        <v>1781</v>
      </c>
      <c r="O485" s="248" t="s">
        <v>2367</v>
      </c>
      <c r="P485" s="412">
        <v>94</v>
      </c>
      <c r="Q485" s="412">
        <v>24</v>
      </c>
      <c r="R485" s="412">
        <v>21</v>
      </c>
      <c r="S485" s="412">
        <v>15</v>
      </c>
      <c r="T485" s="412">
        <v>17</v>
      </c>
      <c r="U485" s="412">
        <v>17</v>
      </c>
      <c r="V485" s="412">
        <v>0</v>
      </c>
      <c r="W485" s="412">
        <v>5</v>
      </c>
      <c r="X485" s="248">
        <v>1</v>
      </c>
      <c r="Y485" s="412">
        <v>1</v>
      </c>
      <c r="Z485" s="412">
        <v>1</v>
      </c>
      <c r="AA485" s="412">
        <v>1</v>
      </c>
      <c r="AB485" s="412">
        <v>1</v>
      </c>
      <c r="AC485" s="412">
        <v>102</v>
      </c>
      <c r="AD485" s="7">
        <v>25</v>
      </c>
      <c r="AE485" s="7">
        <v>25</v>
      </c>
      <c r="AF485" s="7">
        <v>21</v>
      </c>
      <c r="AG485" s="7">
        <v>15</v>
      </c>
      <c r="AH485" s="7">
        <v>16</v>
      </c>
      <c r="AI485" s="7">
        <v>0</v>
      </c>
      <c r="AJ485" s="7">
        <v>5</v>
      </c>
      <c r="AK485" s="7">
        <v>1</v>
      </c>
      <c r="AL485" s="7">
        <v>1</v>
      </c>
      <c r="AM485" s="7">
        <v>1</v>
      </c>
      <c r="AN485" s="7">
        <v>1</v>
      </c>
      <c r="AO485" s="7">
        <v>1</v>
      </c>
      <c r="AP485" s="7">
        <v>0</v>
      </c>
      <c r="AQ485" s="7">
        <v>109</v>
      </c>
      <c r="AR485" s="7">
        <v>37</v>
      </c>
      <c r="AS485" s="7">
        <v>19</v>
      </c>
      <c r="AT485" s="7">
        <v>19</v>
      </c>
      <c r="AU485" s="7">
        <v>21</v>
      </c>
      <c r="AV485" s="7">
        <v>13</v>
      </c>
      <c r="AW485" s="7">
        <v>5</v>
      </c>
      <c r="AX485" s="7">
        <v>1</v>
      </c>
      <c r="AY485" s="7">
        <v>1</v>
      </c>
      <c r="AZ485" s="7">
        <v>1</v>
      </c>
      <c r="BA485" s="7">
        <v>1</v>
      </c>
      <c r="BB485" s="7">
        <v>1</v>
      </c>
      <c r="BC485" s="510">
        <v>112</v>
      </c>
      <c r="BD485" s="510">
        <v>34</v>
      </c>
      <c r="BE485" s="510">
        <v>26</v>
      </c>
      <c r="BF485" s="510">
        <v>16</v>
      </c>
      <c r="BG485" s="510">
        <v>18</v>
      </c>
      <c r="BH485" s="510">
        <v>18</v>
      </c>
      <c r="BI485" s="510">
        <v>0</v>
      </c>
      <c r="BJ485" s="510">
        <v>5</v>
      </c>
      <c r="BK485" s="510">
        <v>1</v>
      </c>
      <c r="BL485" s="510">
        <v>1</v>
      </c>
      <c r="BM485" s="510">
        <v>1</v>
      </c>
      <c r="BN485" s="510">
        <v>1</v>
      </c>
      <c r="BO485" s="510">
        <v>1</v>
      </c>
      <c r="BP485" s="510">
        <v>0</v>
      </c>
    </row>
    <row r="486" spans="1:68">
      <c r="A486" s="247">
        <v>5674</v>
      </c>
      <c r="B486" s="248" t="s">
        <v>2958</v>
      </c>
      <c r="C486" s="247" t="str">
        <f t="shared" si="10"/>
        <v>Liceo Rural</v>
      </c>
      <c r="D486" s="412" t="s">
        <v>333</v>
      </c>
      <c r="E486" s="453">
        <v>5</v>
      </c>
      <c r="F486" s="412" t="s">
        <v>54</v>
      </c>
      <c r="G486" s="412" t="s">
        <v>358</v>
      </c>
      <c r="H486" s="412" t="s">
        <v>149</v>
      </c>
      <c r="I486" s="412" t="s">
        <v>726</v>
      </c>
      <c r="J486" s="248" t="s">
        <v>3555</v>
      </c>
      <c r="K486" s="248" t="s">
        <v>1667</v>
      </c>
      <c r="L486" s="412">
        <v>22025250</v>
      </c>
      <c r="M486" s="412"/>
      <c r="N486" s="412" t="s">
        <v>2233</v>
      </c>
      <c r="O486" s="248" t="s">
        <v>2368</v>
      </c>
      <c r="P486" s="412">
        <v>77</v>
      </c>
      <c r="Q486" s="412">
        <v>18</v>
      </c>
      <c r="R486" s="412">
        <v>17</v>
      </c>
      <c r="S486" s="412">
        <v>16</v>
      </c>
      <c r="T486" s="412">
        <v>17</v>
      </c>
      <c r="U486" s="412">
        <v>9</v>
      </c>
      <c r="V486" s="412">
        <v>0</v>
      </c>
      <c r="W486" s="412">
        <v>5</v>
      </c>
      <c r="X486" s="248">
        <v>1</v>
      </c>
      <c r="Y486" s="412">
        <v>1</v>
      </c>
      <c r="Z486" s="412">
        <v>1</v>
      </c>
      <c r="AA486" s="412">
        <v>1</v>
      </c>
      <c r="AB486" s="412">
        <v>1</v>
      </c>
      <c r="AC486" s="412">
        <v>84</v>
      </c>
      <c r="AD486" s="7">
        <v>20</v>
      </c>
      <c r="AE486" s="7">
        <v>16</v>
      </c>
      <c r="AF486" s="7">
        <v>14</v>
      </c>
      <c r="AG486" s="7">
        <v>18</v>
      </c>
      <c r="AH486" s="7">
        <v>16</v>
      </c>
      <c r="AI486" s="7">
        <v>0</v>
      </c>
      <c r="AJ486" s="7">
        <v>5</v>
      </c>
      <c r="AK486" s="7">
        <v>1</v>
      </c>
      <c r="AL486" s="7">
        <v>1</v>
      </c>
      <c r="AM486" s="7">
        <v>1</v>
      </c>
      <c r="AN486" s="7">
        <v>1</v>
      </c>
      <c r="AO486" s="7">
        <v>1</v>
      </c>
      <c r="AP486" s="7">
        <v>0</v>
      </c>
      <c r="AQ486" s="7">
        <v>69</v>
      </c>
      <c r="AR486" s="7">
        <v>10</v>
      </c>
      <c r="AS486" s="7">
        <v>20</v>
      </c>
      <c r="AT486" s="7">
        <v>12</v>
      </c>
      <c r="AU486" s="7">
        <v>14</v>
      </c>
      <c r="AV486" s="7">
        <v>13</v>
      </c>
      <c r="AW486" s="7">
        <v>5</v>
      </c>
      <c r="AX486" s="7">
        <v>1</v>
      </c>
      <c r="AY486" s="7">
        <v>1</v>
      </c>
      <c r="AZ486" s="7">
        <v>1</v>
      </c>
      <c r="BA486" s="7">
        <v>1</v>
      </c>
      <c r="BB486" s="7">
        <v>1</v>
      </c>
      <c r="BC486" s="510">
        <v>69</v>
      </c>
      <c r="BD486" s="510">
        <v>13</v>
      </c>
      <c r="BE486" s="510">
        <v>11</v>
      </c>
      <c r="BF486" s="510">
        <v>21</v>
      </c>
      <c r="BG486" s="510">
        <v>11</v>
      </c>
      <c r="BH486" s="510">
        <v>13</v>
      </c>
      <c r="BI486" s="510">
        <v>0</v>
      </c>
      <c r="BJ486" s="510">
        <v>5</v>
      </c>
      <c r="BK486" s="510">
        <v>1</v>
      </c>
      <c r="BL486" s="510">
        <v>1</v>
      </c>
      <c r="BM486" s="510">
        <v>1</v>
      </c>
      <c r="BN486" s="510">
        <v>1</v>
      </c>
      <c r="BO486" s="510">
        <v>1</v>
      </c>
      <c r="BP486" s="510">
        <v>0</v>
      </c>
    </row>
    <row r="487" spans="1:68">
      <c r="A487" s="247">
        <v>5677</v>
      </c>
      <c r="B487" s="248" t="s">
        <v>734</v>
      </c>
      <c r="C487" s="247" t="str">
        <f t="shared" si="10"/>
        <v/>
      </c>
      <c r="D487" s="248" t="s">
        <v>253</v>
      </c>
      <c r="E487" s="501">
        <v>14</v>
      </c>
      <c r="F487" s="248" t="s">
        <v>217</v>
      </c>
      <c r="G487" s="248" t="s">
        <v>253</v>
      </c>
      <c r="H487" s="248" t="s">
        <v>254</v>
      </c>
      <c r="I487" s="248" t="s">
        <v>263</v>
      </c>
      <c r="J487" s="248" t="s">
        <v>3555</v>
      </c>
      <c r="K487" s="248" t="s">
        <v>1667</v>
      </c>
      <c r="L487" s="248">
        <v>24612906</v>
      </c>
      <c r="M487" s="248">
        <v>24612906</v>
      </c>
      <c r="N487" s="248" t="s">
        <v>1117</v>
      </c>
      <c r="O487" s="248" t="s">
        <v>2369</v>
      </c>
      <c r="P487" s="248">
        <v>360</v>
      </c>
      <c r="Q487" s="248">
        <v>74</v>
      </c>
      <c r="R487" s="248">
        <v>64</v>
      </c>
      <c r="S487" s="248">
        <v>66</v>
      </c>
      <c r="T487" s="248">
        <v>77</v>
      </c>
      <c r="U487" s="248">
        <v>79</v>
      </c>
      <c r="V487" s="248">
        <v>0</v>
      </c>
      <c r="W487" s="248">
        <v>15</v>
      </c>
      <c r="X487" s="248">
        <v>3</v>
      </c>
      <c r="Y487" s="248">
        <v>3</v>
      </c>
      <c r="Z487" s="248">
        <v>3</v>
      </c>
      <c r="AA487" s="248">
        <v>3</v>
      </c>
      <c r="AB487" s="248">
        <v>3</v>
      </c>
      <c r="AC487" s="248">
        <v>380</v>
      </c>
      <c r="AD487" s="7">
        <v>95</v>
      </c>
      <c r="AE487" s="7">
        <v>75</v>
      </c>
      <c r="AF487" s="7">
        <v>66</v>
      </c>
      <c r="AG487" s="7">
        <v>64</v>
      </c>
      <c r="AH487" s="7">
        <v>80</v>
      </c>
      <c r="AI487" s="7">
        <v>0</v>
      </c>
      <c r="AJ487" s="7">
        <v>16</v>
      </c>
      <c r="AK487" s="7">
        <v>4</v>
      </c>
      <c r="AL487" s="7">
        <v>3</v>
      </c>
      <c r="AM487" s="7">
        <v>3</v>
      </c>
      <c r="AN487" s="7">
        <v>3</v>
      </c>
      <c r="AO487" s="7">
        <v>3</v>
      </c>
      <c r="AP487" s="7">
        <v>0</v>
      </c>
      <c r="AQ487" s="7">
        <v>376</v>
      </c>
      <c r="AR487" s="7">
        <v>97</v>
      </c>
      <c r="AS487" s="7">
        <v>82</v>
      </c>
      <c r="AT487" s="7">
        <v>76</v>
      </c>
      <c r="AU487" s="7">
        <v>62</v>
      </c>
      <c r="AV487" s="7">
        <v>59</v>
      </c>
      <c r="AW487" s="7">
        <v>13</v>
      </c>
      <c r="AX487" s="7">
        <v>3</v>
      </c>
      <c r="AY487" s="7">
        <v>3</v>
      </c>
      <c r="AZ487" s="7">
        <v>3</v>
      </c>
      <c r="BA487" s="7">
        <v>2</v>
      </c>
      <c r="BB487" s="7">
        <v>2</v>
      </c>
      <c r="BC487" s="510">
        <v>407</v>
      </c>
      <c r="BD487" s="510">
        <v>144</v>
      </c>
      <c r="BE487" s="510">
        <v>92</v>
      </c>
      <c r="BF487" s="510">
        <v>79</v>
      </c>
      <c r="BG487" s="510">
        <v>53</v>
      </c>
      <c r="BH487" s="510">
        <v>39</v>
      </c>
      <c r="BI487" s="510">
        <v>0</v>
      </c>
      <c r="BJ487" s="510">
        <v>16</v>
      </c>
      <c r="BK487" s="510">
        <v>5</v>
      </c>
      <c r="BL487" s="510">
        <v>4</v>
      </c>
      <c r="BM487" s="510">
        <v>3</v>
      </c>
      <c r="BN487" s="510">
        <v>2</v>
      </c>
      <c r="BO487" s="510">
        <v>2</v>
      </c>
      <c r="BP487" s="510">
        <v>0</v>
      </c>
    </row>
    <row r="488" spans="1:68">
      <c r="A488" s="247">
        <v>5679</v>
      </c>
      <c r="B488" s="248" t="s">
        <v>715</v>
      </c>
      <c r="C488" s="247" t="str">
        <f t="shared" si="10"/>
        <v/>
      </c>
      <c r="D488" s="248" t="s">
        <v>234</v>
      </c>
      <c r="E488" s="501">
        <v>8</v>
      </c>
      <c r="F488" s="248" t="s">
        <v>217</v>
      </c>
      <c r="G488" s="248" t="s">
        <v>247</v>
      </c>
      <c r="H488" s="248" t="s">
        <v>247</v>
      </c>
      <c r="I488" s="248" t="s">
        <v>716</v>
      </c>
      <c r="J488" s="248" t="s">
        <v>3555</v>
      </c>
      <c r="K488" s="248" t="s">
        <v>1667</v>
      </c>
      <c r="L488" s="248">
        <v>24504950</v>
      </c>
      <c r="M488" s="248">
        <v>24510307</v>
      </c>
      <c r="N488" s="248" t="s">
        <v>1092</v>
      </c>
      <c r="O488" s="248" t="s">
        <v>2370</v>
      </c>
      <c r="P488" s="248">
        <v>298</v>
      </c>
      <c r="Q488" s="248">
        <v>67</v>
      </c>
      <c r="R488" s="248">
        <v>51</v>
      </c>
      <c r="S488" s="248">
        <v>63</v>
      </c>
      <c r="T488" s="248">
        <v>61</v>
      </c>
      <c r="U488" s="248">
        <v>56</v>
      </c>
      <c r="V488" s="248">
        <v>0</v>
      </c>
      <c r="W488" s="248">
        <v>14</v>
      </c>
      <c r="X488" s="248">
        <v>3</v>
      </c>
      <c r="Y488" s="248">
        <v>2</v>
      </c>
      <c r="Z488" s="248">
        <v>3</v>
      </c>
      <c r="AA488" s="248">
        <v>3</v>
      </c>
      <c r="AB488" s="248">
        <v>3</v>
      </c>
      <c r="AC488" s="248">
        <v>322</v>
      </c>
      <c r="AD488" s="7">
        <v>77</v>
      </c>
      <c r="AE488" s="7">
        <v>69</v>
      </c>
      <c r="AF488" s="7">
        <v>51</v>
      </c>
      <c r="AG488" s="7">
        <v>63</v>
      </c>
      <c r="AH488" s="7">
        <v>62</v>
      </c>
      <c r="AI488" s="7">
        <v>0</v>
      </c>
      <c r="AJ488" s="7">
        <v>14</v>
      </c>
      <c r="AK488" s="7">
        <v>3</v>
      </c>
      <c r="AL488" s="7">
        <v>3</v>
      </c>
      <c r="AM488" s="7">
        <v>2</v>
      </c>
      <c r="AN488" s="7">
        <v>3</v>
      </c>
      <c r="AO488" s="7">
        <v>3</v>
      </c>
      <c r="AP488" s="7">
        <v>0</v>
      </c>
      <c r="AQ488" s="7">
        <v>320</v>
      </c>
      <c r="AR488" s="7">
        <v>64</v>
      </c>
      <c r="AS488" s="7">
        <v>78</v>
      </c>
      <c r="AT488" s="7">
        <v>64</v>
      </c>
      <c r="AU488" s="7">
        <v>48</v>
      </c>
      <c r="AV488" s="7">
        <v>66</v>
      </c>
      <c r="AW488" s="7">
        <v>14</v>
      </c>
      <c r="AX488" s="7">
        <v>3</v>
      </c>
      <c r="AY488" s="7">
        <v>3</v>
      </c>
      <c r="AZ488" s="7">
        <v>3</v>
      </c>
      <c r="BA488" s="7">
        <v>2</v>
      </c>
      <c r="BB488" s="7">
        <v>3</v>
      </c>
      <c r="BC488" s="510">
        <v>292</v>
      </c>
      <c r="BD488" s="510">
        <v>49</v>
      </c>
      <c r="BE488" s="510">
        <v>62</v>
      </c>
      <c r="BF488" s="510">
        <v>74</v>
      </c>
      <c r="BG488" s="510">
        <v>61</v>
      </c>
      <c r="BH488" s="510">
        <v>46</v>
      </c>
      <c r="BI488" s="510">
        <v>0</v>
      </c>
      <c r="BJ488" s="510">
        <v>13</v>
      </c>
      <c r="BK488" s="510">
        <v>2</v>
      </c>
      <c r="BL488" s="510">
        <v>3</v>
      </c>
      <c r="BM488" s="510">
        <v>3</v>
      </c>
      <c r="BN488" s="510">
        <v>3</v>
      </c>
      <c r="BO488" s="510">
        <v>2</v>
      </c>
      <c r="BP488" s="510">
        <v>0</v>
      </c>
    </row>
    <row r="489" spans="1:68">
      <c r="A489" s="247">
        <v>5680</v>
      </c>
      <c r="B489" s="248" t="s">
        <v>740</v>
      </c>
      <c r="C489" s="247" t="str">
        <f t="shared" si="10"/>
        <v>C.T.P.</v>
      </c>
      <c r="D489" s="248" t="s">
        <v>1269</v>
      </c>
      <c r="E489" s="501">
        <v>4</v>
      </c>
      <c r="F489" s="248" t="s">
        <v>86</v>
      </c>
      <c r="G489" s="248" t="s">
        <v>92</v>
      </c>
      <c r="H489" s="248" t="s">
        <v>93</v>
      </c>
      <c r="I489" s="248" t="s">
        <v>741</v>
      </c>
      <c r="J489" s="248" t="s">
        <v>3555</v>
      </c>
      <c r="K489" s="248" t="s">
        <v>3728</v>
      </c>
      <c r="L489" s="248">
        <v>22036843</v>
      </c>
      <c r="M489" s="248">
        <v>22036843</v>
      </c>
      <c r="N489" s="248" t="s">
        <v>1118</v>
      </c>
      <c r="O489" s="248" t="s">
        <v>2959</v>
      </c>
      <c r="P489" s="248">
        <v>324</v>
      </c>
      <c r="Q489" s="248">
        <v>0</v>
      </c>
      <c r="R489" s="248">
        <v>0</v>
      </c>
      <c r="S489" s="248">
        <v>0</v>
      </c>
      <c r="T489" s="248">
        <v>98</v>
      </c>
      <c r="U489" s="248">
        <v>95</v>
      </c>
      <c r="V489" s="248">
        <v>131</v>
      </c>
      <c r="W489" s="248">
        <v>22</v>
      </c>
      <c r="X489" s="248">
        <v>0</v>
      </c>
      <c r="Y489" s="248">
        <v>0</v>
      </c>
      <c r="Z489" s="248">
        <v>0</v>
      </c>
      <c r="AA489" s="248">
        <v>5</v>
      </c>
      <c r="AB489" s="248">
        <v>7</v>
      </c>
      <c r="AC489" s="248">
        <v>359</v>
      </c>
      <c r="AD489" s="7">
        <v>0</v>
      </c>
      <c r="AE489" s="7">
        <v>0</v>
      </c>
      <c r="AF489" s="7">
        <v>0</v>
      </c>
      <c r="AG489" s="7">
        <v>181</v>
      </c>
      <c r="AH489" s="7">
        <v>90</v>
      </c>
      <c r="AI489" s="7">
        <v>88</v>
      </c>
      <c r="AJ489" s="7">
        <v>23</v>
      </c>
      <c r="AK489" s="7">
        <v>0</v>
      </c>
      <c r="AL489" s="7">
        <v>0</v>
      </c>
      <c r="AM489" s="7">
        <v>0</v>
      </c>
      <c r="AN489" s="7">
        <v>11</v>
      </c>
      <c r="AO489" s="7">
        <v>5</v>
      </c>
      <c r="AP489" s="7">
        <v>7</v>
      </c>
      <c r="AQ489" s="7">
        <v>355</v>
      </c>
      <c r="AR489" s="7">
        <v>0</v>
      </c>
      <c r="AS489" s="7">
        <v>0</v>
      </c>
      <c r="AT489" s="7">
        <v>0</v>
      </c>
      <c r="AU489" s="7">
        <v>114</v>
      </c>
      <c r="AV489" s="7">
        <v>161</v>
      </c>
      <c r="AW489" s="7">
        <v>24</v>
      </c>
      <c r="AX489" s="7">
        <v>0</v>
      </c>
      <c r="AY489" s="7">
        <v>0</v>
      </c>
      <c r="AZ489" s="7">
        <v>0</v>
      </c>
      <c r="BA489" s="7">
        <v>8</v>
      </c>
      <c r="BB489" s="7">
        <v>11</v>
      </c>
      <c r="BC489" s="510">
        <v>380</v>
      </c>
      <c r="BD489" s="510">
        <v>0</v>
      </c>
      <c r="BE489" s="510">
        <v>0</v>
      </c>
      <c r="BF489" s="510">
        <v>0</v>
      </c>
      <c r="BG489" s="510">
        <v>137</v>
      </c>
      <c r="BH489" s="510">
        <v>91</v>
      </c>
      <c r="BI489" s="510">
        <v>152</v>
      </c>
      <c r="BJ489" s="510">
        <v>20</v>
      </c>
      <c r="BK489" s="510">
        <v>0</v>
      </c>
      <c r="BL489" s="510">
        <v>0</v>
      </c>
      <c r="BM489" s="510">
        <v>0</v>
      </c>
      <c r="BN489" s="510">
        <v>7</v>
      </c>
      <c r="BO489" s="510">
        <v>5</v>
      </c>
      <c r="BP489" s="510">
        <v>8</v>
      </c>
    </row>
    <row r="490" spans="1:68">
      <c r="A490" s="247">
        <v>5682</v>
      </c>
      <c r="B490" s="248" t="s">
        <v>712</v>
      </c>
      <c r="C490" s="247" t="str">
        <f t="shared" si="10"/>
        <v>Nocturno</v>
      </c>
      <c r="D490" s="248" t="s">
        <v>392</v>
      </c>
      <c r="E490" s="501">
        <v>4</v>
      </c>
      <c r="F490" s="248" t="s">
        <v>52</v>
      </c>
      <c r="G490" s="248" t="s">
        <v>411</v>
      </c>
      <c r="H490" s="248" t="s">
        <v>411</v>
      </c>
      <c r="I490" s="248" t="s">
        <v>412</v>
      </c>
      <c r="J490" s="248" t="s">
        <v>3555</v>
      </c>
      <c r="K490" s="248" t="s">
        <v>3730</v>
      </c>
      <c r="L490" s="248">
        <v>27798665</v>
      </c>
      <c r="M490" s="248"/>
      <c r="N490" s="248" t="s">
        <v>3241</v>
      </c>
      <c r="O490" s="248" t="s">
        <v>2371</v>
      </c>
      <c r="P490" s="248">
        <v>813</v>
      </c>
      <c r="Q490" s="248">
        <v>132</v>
      </c>
      <c r="R490" s="248">
        <v>124</v>
      </c>
      <c r="S490" s="248">
        <v>134</v>
      </c>
      <c r="T490" s="248">
        <v>227</v>
      </c>
      <c r="U490" s="248">
        <v>196</v>
      </c>
      <c r="V490" s="248">
        <v>0</v>
      </c>
      <c r="W490" s="248">
        <v>25</v>
      </c>
      <c r="X490" s="248">
        <v>4</v>
      </c>
      <c r="Y490" s="248">
        <v>4</v>
      </c>
      <c r="Z490" s="248">
        <v>4</v>
      </c>
      <c r="AA490" s="248">
        <v>7</v>
      </c>
      <c r="AB490" s="248">
        <v>6</v>
      </c>
      <c r="AC490" s="248">
        <v>897</v>
      </c>
      <c r="AD490" s="7">
        <v>135</v>
      </c>
      <c r="AE490" s="7">
        <v>148</v>
      </c>
      <c r="AF490" s="7">
        <v>146</v>
      </c>
      <c r="AG490" s="7">
        <v>230</v>
      </c>
      <c r="AH490" s="7">
        <v>238</v>
      </c>
      <c r="AI490" s="7">
        <v>0</v>
      </c>
      <c r="AJ490" s="7">
        <v>27</v>
      </c>
      <c r="AK490" s="7">
        <v>4</v>
      </c>
      <c r="AL490" s="7">
        <v>4</v>
      </c>
      <c r="AM490" s="7">
        <v>5</v>
      </c>
      <c r="AN490" s="7">
        <v>7</v>
      </c>
      <c r="AO490" s="7">
        <v>7</v>
      </c>
      <c r="AP490" s="7">
        <v>0</v>
      </c>
      <c r="AQ490" s="7">
        <v>896</v>
      </c>
      <c r="AR490" s="7">
        <v>93</v>
      </c>
      <c r="AS490" s="7">
        <v>157</v>
      </c>
      <c r="AT490" s="7">
        <v>177</v>
      </c>
      <c r="AU490" s="7">
        <v>233</v>
      </c>
      <c r="AV490" s="7">
        <v>236</v>
      </c>
      <c r="AW490" s="7">
        <v>28</v>
      </c>
      <c r="AX490" s="7">
        <v>3</v>
      </c>
      <c r="AY490" s="7">
        <v>5</v>
      </c>
      <c r="AZ490" s="7">
        <v>6</v>
      </c>
      <c r="BA490" s="7">
        <v>7</v>
      </c>
      <c r="BB490" s="7">
        <v>7</v>
      </c>
      <c r="BC490" s="510">
        <v>743</v>
      </c>
      <c r="BD490" s="510">
        <v>74</v>
      </c>
      <c r="BE490" s="510">
        <v>104</v>
      </c>
      <c r="BF490" s="510">
        <v>147</v>
      </c>
      <c r="BG490" s="510">
        <v>202</v>
      </c>
      <c r="BH490" s="510">
        <v>216</v>
      </c>
      <c r="BI490" s="510">
        <v>0</v>
      </c>
      <c r="BJ490" s="510">
        <v>23</v>
      </c>
      <c r="BK490" s="510">
        <v>2</v>
      </c>
      <c r="BL490" s="510">
        <v>3</v>
      </c>
      <c r="BM490" s="510">
        <v>5</v>
      </c>
      <c r="BN490" s="510">
        <v>6</v>
      </c>
      <c r="BO490" s="510">
        <v>7</v>
      </c>
      <c r="BP490" s="510">
        <v>0</v>
      </c>
    </row>
    <row r="491" spans="1:68">
      <c r="A491" s="247">
        <v>5683</v>
      </c>
      <c r="B491" s="248" t="s">
        <v>2640</v>
      </c>
      <c r="C491" s="247" t="str">
        <f t="shared" si="10"/>
        <v>Unidad Pedagógica</v>
      </c>
      <c r="D491" s="248" t="s">
        <v>418</v>
      </c>
      <c r="E491" s="501">
        <v>7</v>
      </c>
      <c r="F491" s="248" t="s">
        <v>418</v>
      </c>
      <c r="G491" s="248" t="s">
        <v>431</v>
      </c>
      <c r="H491" s="248" t="s">
        <v>610</v>
      </c>
      <c r="I491" s="248" t="s">
        <v>611</v>
      </c>
      <c r="J491" s="248" t="s">
        <v>3555</v>
      </c>
      <c r="K491" s="248" t="s">
        <v>1667</v>
      </c>
      <c r="L491" s="248">
        <v>27978134</v>
      </c>
      <c r="M491" s="248">
        <v>27978265</v>
      </c>
      <c r="N491" s="248" t="s">
        <v>3675</v>
      </c>
      <c r="O491" s="248" t="s">
        <v>2372</v>
      </c>
      <c r="P491" s="248">
        <v>338</v>
      </c>
      <c r="Q491" s="248">
        <v>103</v>
      </c>
      <c r="R491" s="248">
        <v>68</v>
      </c>
      <c r="S491" s="248">
        <v>56</v>
      </c>
      <c r="T491" s="248">
        <v>58</v>
      </c>
      <c r="U491" s="248">
        <v>53</v>
      </c>
      <c r="V491" s="248">
        <v>0</v>
      </c>
      <c r="W491" s="248">
        <v>13</v>
      </c>
      <c r="X491" s="248">
        <v>4</v>
      </c>
      <c r="Y491" s="248">
        <v>3</v>
      </c>
      <c r="Z491" s="248">
        <v>2</v>
      </c>
      <c r="AA491" s="248">
        <v>2</v>
      </c>
      <c r="AB491" s="248">
        <v>2</v>
      </c>
      <c r="AC491" s="248">
        <v>372</v>
      </c>
      <c r="AD491" s="7">
        <v>82</v>
      </c>
      <c r="AE491" s="7">
        <v>107</v>
      </c>
      <c r="AF491" s="7">
        <v>62</v>
      </c>
      <c r="AG491" s="7">
        <v>58</v>
      </c>
      <c r="AH491" s="7">
        <v>63</v>
      </c>
      <c r="AI491" s="7">
        <v>0</v>
      </c>
      <c r="AJ491" s="7">
        <v>13</v>
      </c>
      <c r="AK491" s="7">
        <v>3</v>
      </c>
      <c r="AL491" s="7">
        <v>4</v>
      </c>
      <c r="AM491" s="7">
        <v>2</v>
      </c>
      <c r="AN491" s="7">
        <v>2</v>
      </c>
      <c r="AO491" s="7">
        <v>2</v>
      </c>
      <c r="AP491" s="7">
        <v>0</v>
      </c>
      <c r="AQ491" s="7">
        <v>385</v>
      </c>
      <c r="AR491" s="7">
        <v>90</v>
      </c>
      <c r="AS491" s="7">
        <v>86</v>
      </c>
      <c r="AT491" s="7">
        <v>89</v>
      </c>
      <c r="AU491" s="7">
        <v>62</v>
      </c>
      <c r="AV491" s="7">
        <v>58</v>
      </c>
      <c r="AW491" s="7">
        <v>13</v>
      </c>
      <c r="AX491" s="7">
        <v>3</v>
      </c>
      <c r="AY491" s="7">
        <v>3</v>
      </c>
      <c r="AZ491" s="7">
        <v>3</v>
      </c>
      <c r="BA491" s="7">
        <v>2</v>
      </c>
      <c r="BB491" s="7">
        <v>2</v>
      </c>
      <c r="BC491" s="510">
        <v>379</v>
      </c>
      <c r="BD491" s="510">
        <v>105</v>
      </c>
      <c r="BE491" s="510">
        <v>84</v>
      </c>
      <c r="BF491" s="510">
        <v>78</v>
      </c>
      <c r="BG491" s="510">
        <v>68</v>
      </c>
      <c r="BH491" s="510">
        <v>44</v>
      </c>
      <c r="BI491" s="510">
        <v>0</v>
      </c>
      <c r="BJ491" s="510">
        <v>14</v>
      </c>
      <c r="BK491" s="510">
        <v>4</v>
      </c>
      <c r="BL491" s="510">
        <v>3</v>
      </c>
      <c r="BM491" s="510">
        <v>3</v>
      </c>
      <c r="BN491" s="510">
        <v>2</v>
      </c>
      <c r="BO491" s="510">
        <v>2</v>
      </c>
      <c r="BP491" s="510">
        <v>0</v>
      </c>
    </row>
    <row r="492" spans="1:68">
      <c r="A492" s="247">
        <v>5706</v>
      </c>
      <c r="B492" s="248" t="s">
        <v>680</v>
      </c>
      <c r="C492" s="247" t="str">
        <f t="shared" si="10"/>
        <v>Nocturno</v>
      </c>
      <c r="D492" s="248" t="s">
        <v>418</v>
      </c>
      <c r="E492" s="501">
        <v>4</v>
      </c>
      <c r="F492" s="248" t="s">
        <v>418</v>
      </c>
      <c r="G492" s="248" t="s">
        <v>427</v>
      </c>
      <c r="H492" s="248" t="s">
        <v>427</v>
      </c>
      <c r="I492" s="248" t="s">
        <v>427</v>
      </c>
      <c r="J492" s="248" t="s">
        <v>3555</v>
      </c>
      <c r="K492" s="248" t="s">
        <v>3730</v>
      </c>
      <c r="L492" s="248">
        <v>26433694</v>
      </c>
      <c r="M492" s="248">
        <v>26433991</v>
      </c>
      <c r="N492" s="248" t="s">
        <v>3245</v>
      </c>
      <c r="O492" s="248" t="s">
        <v>2373</v>
      </c>
      <c r="P492" s="248">
        <v>791</v>
      </c>
      <c r="Q492" s="248">
        <v>101</v>
      </c>
      <c r="R492" s="248">
        <v>117</v>
      </c>
      <c r="S492" s="248">
        <v>136</v>
      </c>
      <c r="T492" s="248">
        <v>222</v>
      </c>
      <c r="U492" s="248">
        <v>215</v>
      </c>
      <c r="V492" s="248">
        <v>0</v>
      </c>
      <c r="W492" s="248">
        <v>31</v>
      </c>
      <c r="X492" s="248">
        <v>4</v>
      </c>
      <c r="Y492" s="248">
        <v>5</v>
      </c>
      <c r="Z492" s="248">
        <v>6</v>
      </c>
      <c r="AA492" s="248">
        <v>8</v>
      </c>
      <c r="AB492" s="248">
        <v>8</v>
      </c>
      <c r="AC492" s="248">
        <v>775</v>
      </c>
      <c r="AD492" s="7">
        <v>102</v>
      </c>
      <c r="AE492" s="7">
        <v>98</v>
      </c>
      <c r="AF492" s="7">
        <v>122</v>
      </c>
      <c r="AG492" s="7">
        <v>239</v>
      </c>
      <c r="AH492" s="7">
        <v>214</v>
      </c>
      <c r="AI492" s="7">
        <v>0</v>
      </c>
      <c r="AJ492" s="7">
        <v>31</v>
      </c>
      <c r="AK492" s="7">
        <v>4</v>
      </c>
      <c r="AL492" s="7">
        <v>4</v>
      </c>
      <c r="AM492" s="7">
        <v>5</v>
      </c>
      <c r="AN492" s="7">
        <v>9</v>
      </c>
      <c r="AO492" s="7">
        <v>9</v>
      </c>
      <c r="AP492" s="7">
        <v>0</v>
      </c>
      <c r="AQ492" s="7">
        <v>636</v>
      </c>
      <c r="AR492" s="7">
        <v>60</v>
      </c>
      <c r="AS492" s="7">
        <v>88</v>
      </c>
      <c r="AT492" s="7">
        <v>120</v>
      </c>
      <c r="AU492" s="7">
        <v>182</v>
      </c>
      <c r="AV492" s="7">
        <v>186</v>
      </c>
      <c r="AW492" s="7">
        <v>27</v>
      </c>
      <c r="AX492" s="7">
        <v>3</v>
      </c>
      <c r="AY492" s="7">
        <v>4</v>
      </c>
      <c r="AZ492" s="7">
        <v>5</v>
      </c>
      <c r="BA492" s="7">
        <v>7</v>
      </c>
      <c r="BB492" s="7">
        <v>8</v>
      </c>
      <c r="BC492" s="510">
        <v>434</v>
      </c>
      <c r="BD492" s="510">
        <v>46</v>
      </c>
      <c r="BE492" s="510">
        <v>47</v>
      </c>
      <c r="BF492" s="510">
        <v>84</v>
      </c>
      <c r="BG492" s="510">
        <v>108</v>
      </c>
      <c r="BH492" s="510">
        <v>149</v>
      </c>
      <c r="BI492" s="510">
        <v>0</v>
      </c>
      <c r="BJ492" s="510">
        <v>20</v>
      </c>
      <c r="BK492" s="510">
        <v>2</v>
      </c>
      <c r="BL492" s="510">
        <v>3</v>
      </c>
      <c r="BM492" s="510">
        <v>4</v>
      </c>
      <c r="BN492" s="510">
        <v>5</v>
      </c>
      <c r="BO492" s="510">
        <v>6</v>
      </c>
      <c r="BP492" s="510">
        <v>0</v>
      </c>
    </row>
    <row r="493" spans="1:68">
      <c r="A493" s="247">
        <v>5707</v>
      </c>
      <c r="B493" s="248" t="s">
        <v>2960</v>
      </c>
      <c r="C493" s="247" t="str">
        <f t="shared" si="10"/>
        <v/>
      </c>
      <c r="D493" s="248" t="s">
        <v>52</v>
      </c>
      <c r="E493" s="501">
        <v>3</v>
      </c>
      <c r="F493" s="248" t="s">
        <v>52</v>
      </c>
      <c r="G493" s="248" t="s">
        <v>52</v>
      </c>
      <c r="H493" s="248" t="s">
        <v>638</v>
      </c>
      <c r="I493" s="248" t="s">
        <v>639</v>
      </c>
      <c r="J493" s="248" t="s">
        <v>3555</v>
      </c>
      <c r="K493" s="248" t="s">
        <v>1667</v>
      </c>
      <c r="L493" s="248">
        <v>26788294</v>
      </c>
      <c r="M493" s="248">
        <v>26788294</v>
      </c>
      <c r="N493" s="248" t="s">
        <v>1759</v>
      </c>
      <c r="O493" s="248" t="s">
        <v>2374</v>
      </c>
      <c r="P493" s="248">
        <v>254</v>
      </c>
      <c r="Q493" s="248">
        <v>48</v>
      </c>
      <c r="R493" s="248">
        <v>63</v>
      </c>
      <c r="S493" s="248">
        <v>49</v>
      </c>
      <c r="T493" s="248">
        <v>54</v>
      </c>
      <c r="U493" s="248">
        <v>40</v>
      </c>
      <c r="V493" s="248">
        <v>0</v>
      </c>
      <c r="W493" s="248">
        <v>11</v>
      </c>
      <c r="X493" s="248">
        <v>2</v>
      </c>
      <c r="Y493" s="248">
        <v>3</v>
      </c>
      <c r="Z493" s="248">
        <v>2</v>
      </c>
      <c r="AA493" s="248">
        <v>2</v>
      </c>
      <c r="AB493" s="248">
        <v>2</v>
      </c>
      <c r="AC493" s="248">
        <v>267</v>
      </c>
      <c r="AD493" s="7">
        <v>56</v>
      </c>
      <c r="AE493" s="7">
        <v>45</v>
      </c>
      <c r="AF493" s="7">
        <v>61</v>
      </c>
      <c r="AG493" s="7">
        <v>53</v>
      </c>
      <c r="AH493" s="7">
        <v>52</v>
      </c>
      <c r="AI493" s="7">
        <v>0</v>
      </c>
      <c r="AJ493" s="7">
        <v>11</v>
      </c>
      <c r="AK493" s="7">
        <v>2</v>
      </c>
      <c r="AL493" s="7">
        <v>2</v>
      </c>
      <c r="AM493" s="7">
        <v>2</v>
      </c>
      <c r="AN493" s="7">
        <v>2</v>
      </c>
      <c r="AO493" s="7">
        <v>3</v>
      </c>
      <c r="AP493" s="7">
        <v>0</v>
      </c>
      <c r="AQ493" s="7">
        <v>247</v>
      </c>
      <c r="AR493" s="7">
        <v>46</v>
      </c>
      <c r="AS493" s="7">
        <v>53</v>
      </c>
      <c r="AT493" s="7">
        <v>42</v>
      </c>
      <c r="AU493" s="7">
        <v>60</v>
      </c>
      <c r="AV493" s="7">
        <v>46</v>
      </c>
      <c r="AW493" s="7">
        <v>10</v>
      </c>
      <c r="AX493" s="7">
        <v>2</v>
      </c>
      <c r="AY493" s="7">
        <v>2</v>
      </c>
      <c r="AZ493" s="7">
        <v>2</v>
      </c>
      <c r="BA493" s="7">
        <v>2</v>
      </c>
      <c r="BB493" s="7">
        <v>2</v>
      </c>
      <c r="BC493" s="510">
        <v>220</v>
      </c>
      <c r="BD493" s="510">
        <v>61</v>
      </c>
      <c r="BE493" s="510">
        <v>39</v>
      </c>
      <c r="BF493" s="510">
        <v>45</v>
      </c>
      <c r="BG493" s="510">
        <v>37</v>
      </c>
      <c r="BH493" s="510">
        <v>38</v>
      </c>
      <c r="BI493" s="510">
        <v>0</v>
      </c>
      <c r="BJ493" s="510">
        <v>10</v>
      </c>
      <c r="BK493" s="510">
        <v>2</v>
      </c>
      <c r="BL493" s="510">
        <v>2</v>
      </c>
      <c r="BM493" s="510">
        <v>2</v>
      </c>
      <c r="BN493" s="510">
        <v>2</v>
      </c>
      <c r="BO493" s="510">
        <v>2</v>
      </c>
      <c r="BP493" s="510">
        <v>0</v>
      </c>
    </row>
    <row r="494" spans="1:68">
      <c r="A494" s="247">
        <v>5708</v>
      </c>
      <c r="B494" s="248" t="s">
        <v>2961</v>
      </c>
      <c r="C494" s="247" t="str">
        <f t="shared" si="10"/>
        <v>Liceo Rural</v>
      </c>
      <c r="D494" s="412" t="s">
        <v>333</v>
      </c>
      <c r="E494" s="453">
        <v>1</v>
      </c>
      <c r="F494" s="412" t="s">
        <v>54</v>
      </c>
      <c r="G494" s="412" t="s">
        <v>358</v>
      </c>
      <c r="H494" s="412" t="s">
        <v>439</v>
      </c>
      <c r="I494" s="412" t="s">
        <v>439</v>
      </c>
      <c r="J494" s="248" t="s">
        <v>3555</v>
      </c>
      <c r="K494" s="248" t="s">
        <v>1667</v>
      </c>
      <c r="L494" s="412">
        <v>26797756</v>
      </c>
      <c r="M494" s="412">
        <v>26799174</v>
      </c>
      <c r="N494" s="412" t="s">
        <v>1699</v>
      </c>
      <c r="O494" s="248" t="s">
        <v>2375</v>
      </c>
      <c r="P494" s="412">
        <v>60</v>
      </c>
      <c r="Q494" s="412">
        <v>12</v>
      </c>
      <c r="R494" s="412">
        <v>12</v>
      </c>
      <c r="S494" s="412">
        <v>13</v>
      </c>
      <c r="T494" s="412">
        <v>11</v>
      </c>
      <c r="U494" s="412">
        <v>12</v>
      </c>
      <c r="V494" s="412">
        <v>0</v>
      </c>
      <c r="W494" s="412">
        <v>5</v>
      </c>
      <c r="X494" s="248">
        <v>1</v>
      </c>
      <c r="Y494" s="412">
        <v>1</v>
      </c>
      <c r="Z494" s="412">
        <v>1</v>
      </c>
      <c r="AA494" s="412">
        <v>1</v>
      </c>
      <c r="AB494" s="412">
        <v>1</v>
      </c>
      <c r="AC494" s="412">
        <v>61</v>
      </c>
      <c r="AD494" s="7">
        <v>12</v>
      </c>
      <c r="AE494" s="7">
        <v>12</v>
      </c>
      <c r="AF494" s="7">
        <v>12</v>
      </c>
      <c r="AG494" s="7">
        <v>13</v>
      </c>
      <c r="AH494" s="7">
        <v>12</v>
      </c>
      <c r="AI494" s="7">
        <v>0</v>
      </c>
      <c r="AJ494" s="7">
        <v>5</v>
      </c>
      <c r="AK494" s="7">
        <v>1</v>
      </c>
      <c r="AL494" s="7">
        <v>1</v>
      </c>
      <c r="AM494" s="7">
        <v>1</v>
      </c>
      <c r="AN494" s="7">
        <v>1</v>
      </c>
      <c r="AO494" s="7">
        <v>1</v>
      </c>
      <c r="AP494" s="7">
        <v>0</v>
      </c>
      <c r="AQ494" s="7">
        <v>59</v>
      </c>
      <c r="AR494" s="7">
        <v>11</v>
      </c>
      <c r="AS494" s="7">
        <v>11</v>
      </c>
      <c r="AT494" s="7">
        <v>12</v>
      </c>
      <c r="AU494" s="7">
        <v>11</v>
      </c>
      <c r="AV494" s="7">
        <v>14</v>
      </c>
      <c r="AW494" s="7">
        <v>5</v>
      </c>
      <c r="AX494" s="7">
        <v>1</v>
      </c>
      <c r="AY494" s="7">
        <v>1</v>
      </c>
      <c r="AZ494" s="7">
        <v>1</v>
      </c>
      <c r="BA494" s="7">
        <v>1</v>
      </c>
      <c r="BB494" s="7">
        <v>1</v>
      </c>
      <c r="BC494" s="510">
        <v>64</v>
      </c>
      <c r="BD494" s="510">
        <v>19</v>
      </c>
      <c r="BE494" s="510">
        <v>13</v>
      </c>
      <c r="BF494" s="510">
        <v>16</v>
      </c>
      <c r="BG494" s="510">
        <v>8</v>
      </c>
      <c r="BH494" s="510">
        <v>8</v>
      </c>
      <c r="BI494" s="510">
        <v>0</v>
      </c>
      <c r="BJ494" s="510">
        <v>5</v>
      </c>
      <c r="BK494" s="510">
        <v>1</v>
      </c>
      <c r="BL494" s="510">
        <v>1</v>
      </c>
      <c r="BM494" s="510">
        <v>1</v>
      </c>
      <c r="BN494" s="510">
        <v>1</v>
      </c>
      <c r="BO494" s="510">
        <v>1</v>
      </c>
      <c r="BP494" s="510">
        <v>0</v>
      </c>
    </row>
    <row r="495" spans="1:68">
      <c r="A495" s="247">
        <v>5709</v>
      </c>
      <c r="B495" s="248" t="s">
        <v>728</v>
      </c>
      <c r="C495" s="247" t="str">
        <f t="shared" si="10"/>
        <v>Liceo Rural</v>
      </c>
      <c r="D495" s="412" t="s">
        <v>392</v>
      </c>
      <c r="E495" s="453">
        <v>5</v>
      </c>
      <c r="F495" s="412" t="s">
        <v>52</v>
      </c>
      <c r="G495" s="412" t="s">
        <v>442</v>
      </c>
      <c r="H495" s="412" t="s">
        <v>729</v>
      </c>
      <c r="I495" s="412" t="s">
        <v>729</v>
      </c>
      <c r="J495" s="248" t="s">
        <v>3555</v>
      </c>
      <c r="K495" s="248" t="s">
        <v>1667</v>
      </c>
      <c r="L495" s="412">
        <v>26370111</v>
      </c>
      <c r="M495" s="412"/>
      <c r="N495" s="412" t="s">
        <v>2962</v>
      </c>
      <c r="O495" s="248" t="s">
        <v>2376</v>
      </c>
      <c r="P495" s="412">
        <v>116</v>
      </c>
      <c r="Q495" s="412">
        <v>32</v>
      </c>
      <c r="R495" s="412">
        <v>29</v>
      </c>
      <c r="S495" s="412">
        <v>21</v>
      </c>
      <c r="T495" s="412">
        <v>18</v>
      </c>
      <c r="U495" s="412">
        <v>16</v>
      </c>
      <c r="V495" s="412">
        <v>0</v>
      </c>
      <c r="W495" s="412">
        <v>5</v>
      </c>
      <c r="X495" s="248">
        <v>1</v>
      </c>
      <c r="Y495" s="412">
        <v>1</v>
      </c>
      <c r="Z495" s="412">
        <v>1</v>
      </c>
      <c r="AA495" s="412">
        <v>1</v>
      </c>
      <c r="AB495" s="412">
        <v>1</v>
      </c>
      <c r="AC495" s="412">
        <v>134</v>
      </c>
      <c r="AD495" s="7">
        <v>32</v>
      </c>
      <c r="AE495" s="7">
        <v>32</v>
      </c>
      <c r="AF495" s="7">
        <v>27</v>
      </c>
      <c r="AG495" s="7">
        <v>23</v>
      </c>
      <c r="AH495" s="7">
        <v>20</v>
      </c>
      <c r="AI495" s="7">
        <v>0</v>
      </c>
      <c r="AJ495" s="7">
        <v>5</v>
      </c>
      <c r="AK495" s="7">
        <v>1</v>
      </c>
      <c r="AL495" s="7">
        <v>1</v>
      </c>
      <c r="AM495" s="7">
        <v>1</v>
      </c>
      <c r="AN495" s="7">
        <v>1</v>
      </c>
      <c r="AO495" s="7">
        <v>1</v>
      </c>
      <c r="AP495" s="7">
        <v>0</v>
      </c>
      <c r="AQ495" s="7">
        <v>144</v>
      </c>
      <c r="AR495" s="7">
        <v>37</v>
      </c>
      <c r="AS495" s="7">
        <v>30</v>
      </c>
      <c r="AT495" s="7">
        <v>26</v>
      </c>
      <c r="AU495" s="7">
        <v>28</v>
      </c>
      <c r="AV495" s="7">
        <v>23</v>
      </c>
      <c r="AW495" s="7">
        <v>5</v>
      </c>
      <c r="AX495" s="7">
        <v>1</v>
      </c>
      <c r="AY495" s="7">
        <v>1</v>
      </c>
      <c r="AZ495" s="7">
        <v>1</v>
      </c>
      <c r="BA495" s="7">
        <v>1</v>
      </c>
      <c r="BB495" s="7">
        <v>1</v>
      </c>
      <c r="BC495" s="510">
        <v>122</v>
      </c>
      <c r="BD495" s="510">
        <v>23</v>
      </c>
      <c r="BE495" s="510">
        <v>28</v>
      </c>
      <c r="BF495" s="510">
        <v>28</v>
      </c>
      <c r="BG495" s="510">
        <v>21</v>
      </c>
      <c r="BH495" s="510">
        <v>22</v>
      </c>
      <c r="BI495" s="510">
        <v>0</v>
      </c>
      <c r="BJ495" s="510">
        <v>5</v>
      </c>
      <c r="BK495" s="510">
        <v>1</v>
      </c>
      <c r="BL495" s="510">
        <v>1</v>
      </c>
      <c r="BM495" s="510">
        <v>1</v>
      </c>
      <c r="BN495" s="510">
        <v>1</v>
      </c>
      <c r="BO495" s="510">
        <v>1</v>
      </c>
      <c r="BP495" s="510">
        <v>0</v>
      </c>
    </row>
    <row r="496" spans="1:68">
      <c r="A496" s="247">
        <v>5718</v>
      </c>
      <c r="B496" s="248" t="s">
        <v>2963</v>
      </c>
      <c r="C496" s="247" t="str">
        <f t="shared" si="10"/>
        <v/>
      </c>
      <c r="D496" s="248" t="s">
        <v>425</v>
      </c>
      <c r="E496" s="501">
        <v>7</v>
      </c>
      <c r="F496" s="248" t="s">
        <v>418</v>
      </c>
      <c r="G496" s="248" t="s">
        <v>434</v>
      </c>
      <c r="H496" s="248" t="s">
        <v>720</v>
      </c>
      <c r="I496" s="248" t="s">
        <v>720</v>
      </c>
      <c r="J496" s="248" t="s">
        <v>3555</v>
      </c>
      <c r="K496" s="248" t="s">
        <v>1667</v>
      </c>
      <c r="L496" s="248">
        <v>27621112</v>
      </c>
      <c r="M496" s="248"/>
      <c r="N496" s="248" t="s">
        <v>3676</v>
      </c>
      <c r="O496" s="248" t="s">
        <v>2377</v>
      </c>
      <c r="P496" s="248">
        <v>526</v>
      </c>
      <c r="Q496" s="248">
        <v>125</v>
      </c>
      <c r="R496" s="248">
        <v>110</v>
      </c>
      <c r="S496" s="248">
        <v>106</v>
      </c>
      <c r="T496" s="248">
        <v>104</v>
      </c>
      <c r="U496" s="248">
        <v>81</v>
      </c>
      <c r="V496" s="248">
        <v>0</v>
      </c>
      <c r="W496" s="248">
        <v>24</v>
      </c>
      <c r="X496" s="248">
        <v>5</v>
      </c>
      <c r="Y496" s="248">
        <v>5</v>
      </c>
      <c r="Z496" s="248">
        <v>5</v>
      </c>
      <c r="AA496" s="248">
        <v>5</v>
      </c>
      <c r="AB496" s="248">
        <v>4</v>
      </c>
      <c r="AC496" s="248">
        <v>559</v>
      </c>
      <c r="AD496" s="7">
        <v>119</v>
      </c>
      <c r="AE496" s="7">
        <v>120</v>
      </c>
      <c r="AF496" s="7">
        <v>110</v>
      </c>
      <c r="AG496" s="7">
        <v>108</v>
      </c>
      <c r="AH496" s="7">
        <v>102</v>
      </c>
      <c r="AI496" s="7">
        <v>0</v>
      </c>
      <c r="AJ496" s="7">
        <v>25</v>
      </c>
      <c r="AK496" s="7">
        <v>5</v>
      </c>
      <c r="AL496" s="7">
        <v>5</v>
      </c>
      <c r="AM496" s="7">
        <v>5</v>
      </c>
      <c r="AN496" s="7">
        <v>5</v>
      </c>
      <c r="AO496" s="7">
        <v>5</v>
      </c>
      <c r="AP496" s="7">
        <v>0</v>
      </c>
      <c r="AQ496" s="7">
        <v>563</v>
      </c>
      <c r="AR496" s="7">
        <v>125</v>
      </c>
      <c r="AS496" s="7">
        <v>122</v>
      </c>
      <c r="AT496" s="7">
        <v>115</v>
      </c>
      <c r="AU496" s="7">
        <v>99</v>
      </c>
      <c r="AV496" s="7">
        <v>102</v>
      </c>
      <c r="AW496" s="7">
        <v>25</v>
      </c>
      <c r="AX496" s="7">
        <v>5</v>
      </c>
      <c r="AY496" s="7">
        <v>5</v>
      </c>
      <c r="AZ496" s="7">
        <v>5</v>
      </c>
      <c r="BA496" s="7">
        <v>5</v>
      </c>
      <c r="BB496" s="7">
        <v>5</v>
      </c>
      <c r="BC496" s="510">
        <v>566</v>
      </c>
      <c r="BD496" s="510">
        <v>125</v>
      </c>
      <c r="BE496" s="510">
        <v>125</v>
      </c>
      <c r="BF496" s="510">
        <v>114</v>
      </c>
      <c r="BG496" s="510">
        <v>100</v>
      </c>
      <c r="BH496" s="510">
        <v>102</v>
      </c>
      <c r="BI496" s="510">
        <v>0</v>
      </c>
      <c r="BJ496" s="510">
        <v>24</v>
      </c>
      <c r="BK496" s="510">
        <v>5</v>
      </c>
      <c r="BL496" s="510">
        <v>5</v>
      </c>
      <c r="BM496" s="510">
        <v>5</v>
      </c>
      <c r="BN496" s="510">
        <v>5</v>
      </c>
      <c r="BO496" s="510">
        <v>4</v>
      </c>
      <c r="BP496" s="510">
        <v>0</v>
      </c>
    </row>
    <row r="497" spans="1:68">
      <c r="A497" s="247">
        <v>5728</v>
      </c>
      <c r="B497" s="248" t="s">
        <v>2964</v>
      </c>
      <c r="C497" s="247" t="str">
        <f t="shared" si="10"/>
        <v/>
      </c>
      <c r="D497" s="412" t="s">
        <v>291</v>
      </c>
      <c r="E497" s="453">
        <v>2</v>
      </c>
      <c r="F497" s="412" t="s">
        <v>52</v>
      </c>
      <c r="G497" s="412" t="s">
        <v>292</v>
      </c>
      <c r="H497" s="412" t="s">
        <v>710</v>
      </c>
      <c r="I497" s="412" t="s">
        <v>466</v>
      </c>
      <c r="J497" s="248" t="s">
        <v>3555</v>
      </c>
      <c r="K497" s="248" t="s">
        <v>1667</v>
      </c>
      <c r="L497" s="412">
        <v>27302700</v>
      </c>
      <c r="M497" s="412">
        <v>27302700</v>
      </c>
      <c r="N497" s="412" t="s">
        <v>2898</v>
      </c>
      <c r="O497" s="248" t="s">
        <v>2378</v>
      </c>
      <c r="P497" s="412">
        <v>313</v>
      </c>
      <c r="Q497" s="412">
        <v>84</v>
      </c>
      <c r="R497" s="412">
        <v>70</v>
      </c>
      <c r="S497" s="412">
        <v>62</v>
      </c>
      <c r="T497" s="412">
        <v>62</v>
      </c>
      <c r="U497" s="412">
        <v>35</v>
      </c>
      <c r="V497" s="412">
        <v>0</v>
      </c>
      <c r="W497" s="412">
        <v>15</v>
      </c>
      <c r="X497" s="248">
        <v>4</v>
      </c>
      <c r="Y497" s="412">
        <v>3</v>
      </c>
      <c r="Z497" s="412">
        <v>3</v>
      </c>
      <c r="AA497" s="412">
        <v>3</v>
      </c>
      <c r="AB497" s="412">
        <v>2</v>
      </c>
      <c r="AC497" s="412">
        <v>355</v>
      </c>
      <c r="AD497" s="7">
        <v>89</v>
      </c>
      <c r="AE497" s="7">
        <v>82</v>
      </c>
      <c r="AF497" s="7">
        <v>67</v>
      </c>
      <c r="AG497" s="7">
        <v>58</v>
      </c>
      <c r="AH497" s="7">
        <v>59</v>
      </c>
      <c r="AI497" s="7">
        <v>0</v>
      </c>
      <c r="AJ497" s="7">
        <v>15</v>
      </c>
      <c r="AK497" s="7">
        <v>4</v>
      </c>
      <c r="AL497" s="7">
        <v>3</v>
      </c>
      <c r="AM497" s="7">
        <v>3</v>
      </c>
      <c r="AN497" s="7">
        <v>3</v>
      </c>
      <c r="AO497" s="7">
        <v>2</v>
      </c>
      <c r="AP497" s="7">
        <v>0</v>
      </c>
      <c r="AQ497" s="7">
        <v>334</v>
      </c>
      <c r="AR497" s="7">
        <v>82</v>
      </c>
      <c r="AS497" s="7">
        <v>81</v>
      </c>
      <c r="AT497" s="7">
        <v>70</v>
      </c>
      <c r="AU497" s="7">
        <v>62</v>
      </c>
      <c r="AV497" s="7">
        <v>39</v>
      </c>
      <c r="AW497" s="7">
        <v>15</v>
      </c>
      <c r="AX497" s="7">
        <v>4</v>
      </c>
      <c r="AY497" s="7">
        <v>3</v>
      </c>
      <c r="AZ497" s="7">
        <v>3</v>
      </c>
      <c r="BA497" s="7">
        <v>3</v>
      </c>
      <c r="BB497" s="7">
        <v>2</v>
      </c>
      <c r="BC497" s="510">
        <v>325</v>
      </c>
      <c r="BD497" s="510">
        <v>64</v>
      </c>
      <c r="BE497" s="510">
        <v>81</v>
      </c>
      <c r="BF497" s="510">
        <v>81</v>
      </c>
      <c r="BG497" s="510">
        <v>59</v>
      </c>
      <c r="BH497" s="510">
        <v>40</v>
      </c>
      <c r="BI497" s="510">
        <v>0</v>
      </c>
      <c r="BJ497" s="510">
        <v>15</v>
      </c>
      <c r="BK497" s="510">
        <v>3</v>
      </c>
      <c r="BL497" s="510">
        <v>4</v>
      </c>
      <c r="BM497" s="510">
        <v>3</v>
      </c>
      <c r="BN497" s="510">
        <v>3</v>
      </c>
      <c r="BO497" s="510">
        <v>2</v>
      </c>
      <c r="BP497" s="510">
        <v>0</v>
      </c>
    </row>
    <row r="498" spans="1:68">
      <c r="A498" s="247">
        <v>5729</v>
      </c>
      <c r="B498" s="248" t="s">
        <v>2965</v>
      </c>
      <c r="C498" s="247" t="str">
        <f t="shared" si="10"/>
        <v/>
      </c>
      <c r="D498" s="248" t="s">
        <v>56</v>
      </c>
      <c r="E498" s="501">
        <v>6</v>
      </c>
      <c r="F498" s="248" t="s">
        <v>54</v>
      </c>
      <c r="G498" s="248" t="s">
        <v>348</v>
      </c>
      <c r="H498" s="248" t="s">
        <v>352</v>
      </c>
      <c r="I498" s="248" t="s">
        <v>709</v>
      </c>
      <c r="J498" s="248" t="s">
        <v>3555</v>
      </c>
      <c r="K498" s="248" t="s">
        <v>1667</v>
      </c>
      <c r="L498" s="248">
        <v>26701597</v>
      </c>
      <c r="M498" s="248">
        <v>26701597</v>
      </c>
      <c r="N498" s="248" t="s">
        <v>3677</v>
      </c>
      <c r="O498" s="248" t="s">
        <v>2379</v>
      </c>
      <c r="P498" s="248">
        <v>316</v>
      </c>
      <c r="Q498" s="248">
        <v>73</v>
      </c>
      <c r="R498" s="248">
        <v>63</v>
      </c>
      <c r="S498" s="248">
        <v>67</v>
      </c>
      <c r="T498" s="248">
        <v>69</v>
      </c>
      <c r="U498" s="248">
        <v>44</v>
      </c>
      <c r="V498" s="248">
        <v>0</v>
      </c>
      <c r="W498" s="248">
        <v>11</v>
      </c>
      <c r="X498" s="248">
        <v>3</v>
      </c>
      <c r="Y498" s="248">
        <v>2</v>
      </c>
      <c r="Z498" s="248">
        <v>2</v>
      </c>
      <c r="AA498" s="248">
        <v>2</v>
      </c>
      <c r="AB498" s="248">
        <v>2</v>
      </c>
      <c r="AC498" s="248">
        <v>316</v>
      </c>
      <c r="AD498" s="7">
        <v>49</v>
      </c>
      <c r="AE498" s="7">
        <v>71</v>
      </c>
      <c r="AF498" s="7">
        <v>66</v>
      </c>
      <c r="AG498" s="7">
        <v>67</v>
      </c>
      <c r="AH498" s="7">
        <v>63</v>
      </c>
      <c r="AI498" s="7">
        <v>0</v>
      </c>
      <c r="AJ498" s="7">
        <v>12</v>
      </c>
      <c r="AK498" s="7">
        <v>2</v>
      </c>
      <c r="AL498" s="7">
        <v>3</v>
      </c>
      <c r="AM498" s="7">
        <v>2</v>
      </c>
      <c r="AN498" s="7">
        <v>2</v>
      </c>
      <c r="AO498" s="7">
        <v>3</v>
      </c>
      <c r="AP498" s="7">
        <v>0</v>
      </c>
      <c r="AQ498" s="7">
        <v>293</v>
      </c>
      <c r="AR498" s="7">
        <v>49</v>
      </c>
      <c r="AS498" s="7">
        <v>49</v>
      </c>
      <c r="AT498" s="7">
        <v>68</v>
      </c>
      <c r="AU498" s="7">
        <v>66</v>
      </c>
      <c r="AV498" s="7">
        <v>61</v>
      </c>
      <c r="AW498" s="7">
        <v>12</v>
      </c>
      <c r="AX498" s="7">
        <v>2</v>
      </c>
      <c r="AY498" s="7">
        <v>2</v>
      </c>
      <c r="AZ498" s="7">
        <v>3</v>
      </c>
      <c r="BA498" s="7">
        <v>3</v>
      </c>
      <c r="BB498" s="7">
        <v>2</v>
      </c>
      <c r="BC498" s="510">
        <v>257</v>
      </c>
      <c r="BD498" s="510">
        <v>46</v>
      </c>
      <c r="BE498" s="510">
        <v>50</v>
      </c>
      <c r="BF498" s="510">
        <v>45</v>
      </c>
      <c r="BG498" s="510">
        <v>64</v>
      </c>
      <c r="BH498" s="510">
        <v>52</v>
      </c>
      <c r="BI498" s="510">
        <v>0</v>
      </c>
      <c r="BJ498" s="510">
        <v>11</v>
      </c>
      <c r="BK498" s="510">
        <v>2</v>
      </c>
      <c r="BL498" s="510">
        <v>2</v>
      </c>
      <c r="BM498" s="510">
        <v>2</v>
      </c>
      <c r="BN498" s="510">
        <v>3</v>
      </c>
      <c r="BO498" s="510">
        <v>2</v>
      </c>
      <c r="BP498" s="510">
        <v>0</v>
      </c>
    </row>
    <row r="499" spans="1:68">
      <c r="A499" s="247">
        <v>5732</v>
      </c>
      <c r="B499" s="248" t="s">
        <v>679</v>
      </c>
      <c r="C499" s="247" t="str">
        <f t="shared" si="10"/>
        <v>Nocturno</v>
      </c>
      <c r="D499" s="248" t="s">
        <v>398</v>
      </c>
      <c r="E499" s="501">
        <v>4</v>
      </c>
      <c r="F499" s="248" t="s">
        <v>52</v>
      </c>
      <c r="G499" s="248" t="s">
        <v>399</v>
      </c>
      <c r="H499" s="248" t="s">
        <v>404</v>
      </c>
      <c r="I499" s="248" t="s">
        <v>404</v>
      </c>
      <c r="J499" s="248" t="s">
        <v>3555</v>
      </c>
      <c r="K499" s="248" t="s">
        <v>3730</v>
      </c>
      <c r="L499" s="248">
        <v>27897655</v>
      </c>
      <c r="M499" s="248"/>
      <c r="N499" s="248" t="s">
        <v>2703</v>
      </c>
      <c r="O499" s="248" t="s">
        <v>2380</v>
      </c>
      <c r="P499" s="248">
        <v>620</v>
      </c>
      <c r="Q499" s="248">
        <v>94</v>
      </c>
      <c r="R499" s="248">
        <v>96</v>
      </c>
      <c r="S499" s="248">
        <v>111</v>
      </c>
      <c r="T499" s="248">
        <v>158</v>
      </c>
      <c r="U499" s="248">
        <v>161</v>
      </c>
      <c r="V499" s="248">
        <v>0</v>
      </c>
      <c r="W499" s="248">
        <v>19</v>
      </c>
      <c r="X499" s="248">
        <v>3</v>
      </c>
      <c r="Y499" s="248">
        <v>3</v>
      </c>
      <c r="Z499" s="248">
        <v>3</v>
      </c>
      <c r="AA499" s="248">
        <v>5</v>
      </c>
      <c r="AB499" s="248">
        <v>5</v>
      </c>
      <c r="AC499" s="248">
        <v>671</v>
      </c>
      <c r="AD499" s="7">
        <v>62</v>
      </c>
      <c r="AE499" s="7">
        <v>109</v>
      </c>
      <c r="AF499" s="7">
        <v>120</v>
      </c>
      <c r="AG499" s="7">
        <v>174</v>
      </c>
      <c r="AH499" s="7">
        <v>206</v>
      </c>
      <c r="AI499" s="7">
        <v>0</v>
      </c>
      <c r="AJ499" s="7">
        <v>22</v>
      </c>
      <c r="AK499" s="7">
        <v>2</v>
      </c>
      <c r="AL499" s="7">
        <v>3</v>
      </c>
      <c r="AM499" s="7">
        <v>4</v>
      </c>
      <c r="AN499" s="7">
        <v>6</v>
      </c>
      <c r="AO499" s="7">
        <v>7</v>
      </c>
      <c r="AP499" s="7">
        <v>0</v>
      </c>
      <c r="AQ499" s="7">
        <v>622</v>
      </c>
      <c r="AR499" s="7">
        <v>67</v>
      </c>
      <c r="AS499" s="7">
        <v>82</v>
      </c>
      <c r="AT499" s="7">
        <v>116</v>
      </c>
      <c r="AU499" s="7">
        <v>166</v>
      </c>
      <c r="AV499" s="7">
        <v>191</v>
      </c>
      <c r="AW499" s="7">
        <v>22</v>
      </c>
      <c r="AX499" s="7">
        <v>2</v>
      </c>
      <c r="AY499" s="7">
        <v>3</v>
      </c>
      <c r="AZ499" s="7">
        <v>4</v>
      </c>
      <c r="BA499" s="7">
        <v>6</v>
      </c>
      <c r="BB499" s="7">
        <v>7</v>
      </c>
      <c r="BC499" s="510">
        <v>539</v>
      </c>
      <c r="BD499" s="510">
        <v>56</v>
      </c>
      <c r="BE499" s="510">
        <v>72</v>
      </c>
      <c r="BF499" s="510">
        <v>110</v>
      </c>
      <c r="BG499" s="510">
        <v>137</v>
      </c>
      <c r="BH499" s="510">
        <v>164</v>
      </c>
      <c r="BI499" s="510">
        <v>0</v>
      </c>
      <c r="BJ499" s="510">
        <v>22</v>
      </c>
      <c r="BK499" s="510">
        <v>2</v>
      </c>
      <c r="BL499" s="510">
        <v>3</v>
      </c>
      <c r="BM499" s="510">
        <v>4</v>
      </c>
      <c r="BN499" s="510">
        <v>6</v>
      </c>
      <c r="BO499" s="510">
        <v>7</v>
      </c>
      <c r="BP499" s="510">
        <v>0</v>
      </c>
    </row>
    <row r="500" spans="1:68">
      <c r="A500" s="247">
        <v>5734</v>
      </c>
      <c r="B500" s="248" t="s">
        <v>2966</v>
      </c>
      <c r="C500" s="247" t="str">
        <f t="shared" si="10"/>
        <v>Liceo Rural</v>
      </c>
      <c r="D500" s="412" t="s">
        <v>331</v>
      </c>
      <c r="E500" s="453">
        <v>4</v>
      </c>
      <c r="F500" s="412" t="s">
        <v>177</v>
      </c>
      <c r="G500" s="412" t="s">
        <v>331</v>
      </c>
      <c r="H500" s="412" t="s">
        <v>495</v>
      </c>
      <c r="I500" s="412" t="s">
        <v>2381</v>
      </c>
      <c r="J500" s="248" t="s">
        <v>3555</v>
      </c>
      <c r="K500" s="248" t="s">
        <v>1667</v>
      </c>
      <c r="L500" s="412">
        <v>44051982</v>
      </c>
      <c r="M500" s="412"/>
      <c r="N500" s="412" t="s">
        <v>2382</v>
      </c>
      <c r="O500" s="248" t="s">
        <v>2383</v>
      </c>
      <c r="P500" s="412">
        <v>104</v>
      </c>
      <c r="Q500" s="412">
        <v>33</v>
      </c>
      <c r="R500" s="412">
        <v>27</v>
      </c>
      <c r="S500" s="412">
        <v>19</v>
      </c>
      <c r="T500" s="412">
        <v>16</v>
      </c>
      <c r="U500" s="412">
        <v>9</v>
      </c>
      <c r="V500" s="412">
        <v>0</v>
      </c>
      <c r="W500" s="412">
        <v>5</v>
      </c>
      <c r="X500" s="248">
        <v>1</v>
      </c>
      <c r="Y500" s="412">
        <v>1</v>
      </c>
      <c r="Z500" s="412">
        <v>1</v>
      </c>
      <c r="AA500" s="412">
        <v>1</v>
      </c>
      <c r="AB500" s="412">
        <v>1</v>
      </c>
      <c r="AC500" s="412">
        <v>117</v>
      </c>
      <c r="AD500" s="7">
        <v>29</v>
      </c>
      <c r="AE500" s="7">
        <v>30</v>
      </c>
      <c r="AF500" s="7">
        <v>25</v>
      </c>
      <c r="AG500" s="7">
        <v>19</v>
      </c>
      <c r="AH500" s="7">
        <v>14</v>
      </c>
      <c r="AI500" s="7">
        <v>0</v>
      </c>
      <c r="AJ500" s="7">
        <v>7</v>
      </c>
      <c r="AK500" s="7">
        <v>2</v>
      </c>
      <c r="AL500" s="7">
        <v>2</v>
      </c>
      <c r="AM500" s="7">
        <v>1</v>
      </c>
      <c r="AN500" s="7">
        <v>1</v>
      </c>
      <c r="AO500" s="7">
        <v>1</v>
      </c>
      <c r="AP500" s="7">
        <v>0</v>
      </c>
      <c r="AQ500" s="7">
        <v>99</v>
      </c>
      <c r="AR500" s="7">
        <v>15</v>
      </c>
      <c r="AS500" s="7">
        <v>26</v>
      </c>
      <c r="AT500" s="7">
        <v>25</v>
      </c>
      <c r="AU500" s="7">
        <v>18</v>
      </c>
      <c r="AV500" s="7">
        <v>15</v>
      </c>
      <c r="AW500" s="7">
        <v>7</v>
      </c>
      <c r="AX500" s="7">
        <v>1</v>
      </c>
      <c r="AY500" s="7">
        <v>2</v>
      </c>
      <c r="AZ500" s="7">
        <v>2</v>
      </c>
      <c r="BA500" s="7">
        <v>1</v>
      </c>
      <c r="BB500" s="7">
        <v>1</v>
      </c>
      <c r="BC500" s="510">
        <v>91</v>
      </c>
      <c r="BD500" s="510">
        <v>15</v>
      </c>
      <c r="BE500" s="510">
        <v>15</v>
      </c>
      <c r="BF500" s="510">
        <v>26</v>
      </c>
      <c r="BG500" s="510">
        <v>21</v>
      </c>
      <c r="BH500" s="510">
        <v>14</v>
      </c>
      <c r="BI500" s="510">
        <v>0</v>
      </c>
      <c r="BJ500" s="510">
        <v>7</v>
      </c>
      <c r="BK500" s="510">
        <v>1</v>
      </c>
      <c r="BL500" s="510">
        <v>1</v>
      </c>
      <c r="BM500" s="510">
        <v>2</v>
      </c>
      <c r="BN500" s="510">
        <v>2</v>
      </c>
      <c r="BO500" s="510">
        <v>1</v>
      </c>
      <c r="BP500" s="510">
        <v>0</v>
      </c>
    </row>
    <row r="501" spans="1:68">
      <c r="A501" s="247">
        <v>5735</v>
      </c>
      <c r="B501" s="248" t="s">
        <v>2967</v>
      </c>
      <c r="C501" s="247" t="str">
        <f t="shared" si="10"/>
        <v>Unidad Pedagógica</v>
      </c>
      <c r="D501" s="248" t="s">
        <v>127</v>
      </c>
      <c r="E501" s="501">
        <v>7</v>
      </c>
      <c r="F501" s="248" t="s">
        <v>86</v>
      </c>
      <c r="G501" s="248" t="s">
        <v>127</v>
      </c>
      <c r="H501" s="248" t="s">
        <v>137</v>
      </c>
      <c r="I501" s="248" t="s">
        <v>735</v>
      </c>
      <c r="J501" s="248" t="s">
        <v>3555</v>
      </c>
      <c r="K501" s="248" t="s">
        <v>1667</v>
      </c>
      <c r="L501" s="248">
        <v>22759945</v>
      </c>
      <c r="M501" s="248">
        <v>22759945</v>
      </c>
      <c r="N501" s="248" t="s">
        <v>1811</v>
      </c>
      <c r="O501" s="248" t="s">
        <v>2384</v>
      </c>
      <c r="P501" s="248">
        <v>579</v>
      </c>
      <c r="Q501" s="248">
        <v>120</v>
      </c>
      <c r="R501" s="248">
        <v>154</v>
      </c>
      <c r="S501" s="248">
        <v>161</v>
      </c>
      <c r="T501" s="248">
        <v>91</v>
      </c>
      <c r="U501" s="248">
        <v>53</v>
      </c>
      <c r="V501" s="248">
        <v>0</v>
      </c>
      <c r="W501" s="248">
        <v>17</v>
      </c>
      <c r="X501" s="248">
        <v>3</v>
      </c>
      <c r="Y501" s="248">
        <v>4</v>
      </c>
      <c r="Z501" s="248">
        <v>5</v>
      </c>
      <c r="AA501" s="248">
        <v>3</v>
      </c>
      <c r="AB501" s="248">
        <v>2</v>
      </c>
      <c r="AC501" s="248">
        <v>599</v>
      </c>
      <c r="AD501" s="7">
        <v>123</v>
      </c>
      <c r="AE501" s="7">
        <v>126</v>
      </c>
      <c r="AF501" s="7">
        <v>153</v>
      </c>
      <c r="AG501" s="7">
        <v>116</v>
      </c>
      <c r="AH501" s="7">
        <v>81</v>
      </c>
      <c r="AI501" s="7">
        <v>0</v>
      </c>
      <c r="AJ501" s="7">
        <v>17</v>
      </c>
      <c r="AK501" s="7">
        <v>4</v>
      </c>
      <c r="AL501" s="7">
        <v>4</v>
      </c>
      <c r="AM501" s="7">
        <v>4</v>
      </c>
      <c r="AN501" s="7">
        <v>3</v>
      </c>
      <c r="AO501" s="7">
        <v>2</v>
      </c>
      <c r="AP501" s="7">
        <v>0</v>
      </c>
      <c r="AQ501" s="7">
        <v>601</v>
      </c>
      <c r="AR501" s="7">
        <v>144</v>
      </c>
      <c r="AS501" s="7">
        <v>133</v>
      </c>
      <c r="AT501" s="7">
        <v>120</v>
      </c>
      <c r="AU501" s="7">
        <v>110</v>
      </c>
      <c r="AV501" s="7">
        <v>94</v>
      </c>
      <c r="AW501" s="7">
        <v>18</v>
      </c>
      <c r="AX501" s="7">
        <v>4</v>
      </c>
      <c r="AY501" s="7">
        <v>4</v>
      </c>
      <c r="AZ501" s="7">
        <v>4</v>
      </c>
      <c r="BA501" s="7">
        <v>3</v>
      </c>
      <c r="BB501" s="7">
        <v>3</v>
      </c>
      <c r="BC501" s="510">
        <v>554</v>
      </c>
      <c r="BD501" s="510">
        <v>138</v>
      </c>
      <c r="BE501" s="510">
        <v>130</v>
      </c>
      <c r="BF501" s="510">
        <v>107</v>
      </c>
      <c r="BG501" s="510">
        <v>89</v>
      </c>
      <c r="BH501" s="510">
        <v>90</v>
      </c>
      <c r="BI501" s="510">
        <v>0</v>
      </c>
      <c r="BJ501" s="510">
        <v>18</v>
      </c>
      <c r="BK501" s="510">
        <v>4</v>
      </c>
      <c r="BL501" s="510">
        <v>4</v>
      </c>
      <c r="BM501" s="510">
        <v>4</v>
      </c>
      <c r="BN501" s="510">
        <v>3</v>
      </c>
      <c r="BO501" s="510">
        <v>3</v>
      </c>
      <c r="BP501" s="510">
        <v>0</v>
      </c>
    </row>
    <row r="502" spans="1:68">
      <c r="A502" s="247">
        <v>5747</v>
      </c>
      <c r="B502" s="248" t="s">
        <v>2968</v>
      </c>
      <c r="C502" s="247" t="str">
        <f t="shared" si="10"/>
        <v/>
      </c>
      <c r="D502" s="248" t="s">
        <v>217</v>
      </c>
      <c r="E502" s="501">
        <v>9</v>
      </c>
      <c r="F502" s="248" t="s">
        <v>217</v>
      </c>
      <c r="G502" s="248" t="s">
        <v>244</v>
      </c>
      <c r="H502" s="248" t="s">
        <v>244</v>
      </c>
      <c r="I502" s="248" t="s">
        <v>644</v>
      </c>
      <c r="J502" s="248" t="s">
        <v>3555</v>
      </c>
      <c r="K502" s="248" t="s">
        <v>1667</v>
      </c>
      <c r="L502" s="248">
        <v>63828835</v>
      </c>
      <c r="M502" s="248"/>
      <c r="N502" s="248" t="s">
        <v>1121</v>
      </c>
      <c r="O502" s="248" t="s">
        <v>2969</v>
      </c>
      <c r="P502" s="248">
        <v>8</v>
      </c>
      <c r="Q502" s="248">
        <v>3</v>
      </c>
      <c r="R502" s="248">
        <v>3</v>
      </c>
      <c r="S502" s="248">
        <v>2</v>
      </c>
      <c r="T502" s="248">
        <v>0</v>
      </c>
      <c r="U502" s="248">
        <v>0</v>
      </c>
      <c r="V502" s="248">
        <v>0</v>
      </c>
      <c r="W502" s="248">
        <v>3</v>
      </c>
      <c r="X502" s="248">
        <v>1</v>
      </c>
      <c r="Y502" s="248">
        <v>1</v>
      </c>
      <c r="Z502" s="248">
        <v>1</v>
      </c>
      <c r="AA502" s="248">
        <v>0</v>
      </c>
      <c r="AB502" s="248">
        <v>0</v>
      </c>
      <c r="AC502" s="248">
        <v>7</v>
      </c>
      <c r="AD502" s="7">
        <v>1</v>
      </c>
      <c r="AE502" s="7">
        <v>3</v>
      </c>
      <c r="AF502" s="7">
        <v>3</v>
      </c>
      <c r="AG502" s="7">
        <v>0</v>
      </c>
      <c r="AH502" s="7">
        <v>0</v>
      </c>
      <c r="AI502" s="7">
        <v>0</v>
      </c>
      <c r="AJ502" s="7">
        <v>3</v>
      </c>
      <c r="AK502" s="7">
        <v>1</v>
      </c>
      <c r="AL502" s="7">
        <v>1</v>
      </c>
      <c r="AM502" s="7">
        <v>1</v>
      </c>
      <c r="AN502" s="7">
        <v>0</v>
      </c>
      <c r="AO502" s="7">
        <v>0</v>
      </c>
      <c r="AP502" s="7">
        <v>0</v>
      </c>
      <c r="AQ502" s="7">
        <v>5</v>
      </c>
      <c r="AR502" s="7">
        <v>2</v>
      </c>
      <c r="AS502" s="7">
        <v>1</v>
      </c>
      <c r="AT502" s="7">
        <v>2</v>
      </c>
      <c r="AU502" s="7">
        <v>0</v>
      </c>
      <c r="AV502" s="7">
        <v>0</v>
      </c>
      <c r="AW502" s="7">
        <v>3</v>
      </c>
      <c r="AX502" s="7">
        <v>1</v>
      </c>
      <c r="AY502" s="7">
        <v>1</v>
      </c>
      <c r="AZ502" s="7">
        <v>1</v>
      </c>
      <c r="BA502" s="7">
        <v>0</v>
      </c>
      <c r="BB502" s="7">
        <v>0</v>
      </c>
      <c r="BC502" s="510">
        <v>8</v>
      </c>
      <c r="BD502" s="510">
        <v>5</v>
      </c>
      <c r="BE502" s="510">
        <v>2</v>
      </c>
      <c r="BF502" s="510">
        <v>1</v>
      </c>
      <c r="BG502" s="510">
        <v>0</v>
      </c>
      <c r="BH502" s="510">
        <v>0</v>
      </c>
      <c r="BI502" s="510">
        <v>0</v>
      </c>
      <c r="BJ502" s="510">
        <v>3</v>
      </c>
      <c r="BK502" s="510">
        <v>1</v>
      </c>
      <c r="BL502" s="510">
        <v>1</v>
      </c>
      <c r="BM502" s="510">
        <v>1</v>
      </c>
      <c r="BN502" s="510">
        <v>0</v>
      </c>
      <c r="BO502" s="510">
        <v>0</v>
      </c>
      <c r="BP502" s="510">
        <v>0</v>
      </c>
    </row>
    <row r="503" spans="1:68">
      <c r="A503" s="247">
        <v>5748</v>
      </c>
      <c r="B503" s="248" t="s">
        <v>391</v>
      </c>
      <c r="C503" s="247" t="str">
        <f t="shared" si="10"/>
        <v>C.T.P.</v>
      </c>
      <c r="D503" s="248" t="s">
        <v>392</v>
      </c>
      <c r="E503" s="501">
        <v>1</v>
      </c>
      <c r="F503" s="248" t="s">
        <v>52</v>
      </c>
      <c r="G503" s="248" t="s">
        <v>393</v>
      </c>
      <c r="H503" s="248" t="s">
        <v>393</v>
      </c>
      <c r="I503" s="248" t="s">
        <v>394</v>
      </c>
      <c r="J503" s="248" t="s">
        <v>3555</v>
      </c>
      <c r="K503" s="248" t="s">
        <v>3728</v>
      </c>
      <c r="L503" s="248">
        <v>27771569</v>
      </c>
      <c r="M503" s="248">
        <v>27770322</v>
      </c>
      <c r="N503" s="248" t="s">
        <v>1770</v>
      </c>
      <c r="O503" s="248" t="s">
        <v>2385</v>
      </c>
      <c r="P503" s="248">
        <v>968</v>
      </c>
      <c r="Q503" s="248">
        <v>250</v>
      </c>
      <c r="R503" s="248">
        <v>188</v>
      </c>
      <c r="S503" s="248">
        <v>154</v>
      </c>
      <c r="T503" s="248">
        <v>172</v>
      </c>
      <c r="U503" s="248">
        <v>106</v>
      </c>
      <c r="V503" s="248">
        <v>98</v>
      </c>
      <c r="W503" s="248">
        <v>30</v>
      </c>
      <c r="X503" s="248">
        <v>7</v>
      </c>
      <c r="Y503" s="248">
        <v>5</v>
      </c>
      <c r="Z503" s="248">
        <v>5</v>
      </c>
      <c r="AA503" s="248">
        <v>5</v>
      </c>
      <c r="AB503" s="248">
        <v>4</v>
      </c>
      <c r="AC503" s="248">
        <v>1028</v>
      </c>
      <c r="AD503" s="7">
        <v>236</v>
      </c>
      <c r="AE503" s="7">
        <v>219</v>
      </c>
      <c r="AF503" s="7">
        <v>174</v>
      </c>
      <c r="AG503" s="7">
        <v>147</v>
      </c>
      <c r="AH503" s="7">
        <v>147</v>
      </c>
      <c r="AI503" s="7">
        <v>105</v>
      </c>
      <c r="AJ503" s="7">
        <v>33</v>
      </c>
      <c r="AK503" s="7">
        <v>7</v>
      </c>
      <c r="AL503" s="7">
        <v>7</v>
      </c>
      <c r="AM503" s="7">
        <v>5</v>
      </c>
      <c r="AN503" s="7">
        <v>5</v>
      </c>
      <c r="AO503" s="7">
        <v>5</v>
      </c>
      <c r="AP503" s="7">
        <v>4</v>
      </c>
      <c r="AQ503" s="7">
        <v>1015</v>
      </c>
      <c r="AR503" s="7">
        <v>234</v>
      </c>
      <c r="AS503" s="7">
        <v>197</v>
      </c>
      <c r="AT503" s="7">
        <v>192</v>
      </c>
      <c r="AU503" s="7">
        <v>169</v>
      </c>
      <c r="AV503" s="7">
        <v>100</v>
      </c>
      <c r="AW503" s="7">
        <v>32</v>
      </c>
      <c r="AX503" s="7">
        <v>7</v>
      </c>
      <c r="AY503" s="7">
        <v>7</v>
      </c>
      <c r="AZ503" s="7">
        <v>5</v>
      </c>
      <c r="BA503" s="7">
        <v>5</v>
      </c>
      <c r="BB503" s="7">
        <v>4</v>
      </c>
      <c r="BC503" s="510">
        <v>1018</v>
      </c>
      <c r="BD503" s="510">
        <v>216</v>
      </c>
      <c r="BE503" s="510">
        <v>237</v>
      </c>
      <c r="BF503" s="510">
        <v>193</v>
      </c>
      <c r="BG503" s="510">
        <v>164</v>
      </c>
      <c r="BH503" s="510">
        <v>129</v>
      </c>
      <c r="BI503" s="510">
        <v>79</v>
      </c>
      <c r="BJ503" s="510">
        <v>32</v>
      </c>
      <c r="BK503" s="510">
        <v>6</v>
      </c>
      <c r="BL503" s="510">
        <v>7</v>
      </c>
      <c r="BM503" s="510">
        <v>6</v>
      </c>
      <c r="BN503" s="510">
        <v>5</v>
      </c>
      <c r="BO503" s="510">
        <v>5</v>
      </c>
      <c r="BP503" s="510">
        <v>3</v>
      </c>
    </row>
    <row r="504" spans="1:68">
      <c r="A504" s="247">
        <v>5748</v>
      </c>
      <c r="B504" s="248" t="s">
        <v>2970</v>
      </c>
      <c r="C504" s="247" t="str">
        <f t="shared" si="10"/>
        <v/>
      </c>
      <c r="D504" s="248" t="s">
        <v>392</v>
      </c>
      <c r="E504" s="501">
        <v>1</v>
      </c>
      <c r="F504" s="248" t="s">
        <v>52</v>
      </c>
      <c r="G504" s="248" t="s">
        <v>393</v>
      </c>
      <c r="H504" s="248" t="s">
        <v>393</v>
      </c>
      <c r="I504" s="248" t="s">
        <v>394</v>
      </c>
      <c r="J504" s="248" t="s">
        <v>3555</v>
      </c>
      <c r="K504" s="248" t="s">
        <v>3729</v>
      </c>
      <c r="L504" s="248">
        <v>27771569</v>
      </c>
      <c r="M504" s="248">
        <v>27770322</v>
      </c>
      <c r="N504" s="248" t="s">
        <v>1770</v>
      </c>
      <c r="O504" s="248" t="s">
        <v>2385</v>
      </c>
      <c r="P504" s="248">
        <v>194</v>
      </c>
      <c r="Q504" s="248">
        <v>0</v>
      </c>
      <c r="R504" s="248">
        <v>0</v>
      </c>
      <c r="S504" s="248">
        <v>0</v>
      </c>
      <c r="T504" s="248">
        <v>102</v>
      </c>
      <c r="U504" s="248">
        <v>50</v>
      </c>
      <c r="V504" s="248">
        <v>42</v>
      </c>
      <c r="W504" s="248">
        <v>12</v>
      </c>
      <c r="X504" s="248">
        <v>0</v>
      </c>
      <c r="Y504" s="248">
        <v>0</v>
      </c>
      <c r="Z504" s="248">
        <v>0</v>
      </c>
      <c r="AA504" s="248">
        <v>4</v>
      </c>
      <c r="AB504" s="248">
        <v>4</v>
      </c>
      <c r="AC504" s="248">
        <v>222</v>
      </c>
      <c r="AD504" s="7">
        <v>0</v>
      </c>
      <c r="AE504" s="7">
        <v>0</v>
      </c>
      <c r="AF504" s="7">
        <v>0</v>
      </c>
      <c r="AG504" s="7">
        <v>126</v>
      </c>
      <c r="AH504" s="7">
        <v>60</v>
      </c>
      <c r="AI504" s="7">
        <v>36</v>
      </c>
      <c r="AJ504" s="7">
        <v>12</v>
      </c>
      <c r="AK504" s="7">
        <v>0</v>
      </c>
      <c r="AL504" s="7">
        <v>0</v>
      </c>
      <c r="AM504" s="7">
        <v>0</v>
      </c>
      <c r="AN504" s="7">
        <v>4</v>
      </c>
      <c r="AO504" s="7">
        <v>4</v>
      </c>
      <c r="AP504" s="7">
        <v>4</v>
      </c>
      <c r="AQ504" s="7">
        <v>174</v>
      </c>
      <c r="AR504" s="7">
        <v>0</v>
      </c>
      <c r="AS504" s="7">
        <v>0</v>
      </c>
      <c r="AT504" s="7">
        <v>0</v>
      </c>
      <c r="AU504" s="7">
        <v>87</v>
      </c>
      <c r="AV504" s="7">
        <v>53</v>
      </c>
      <c r="AW504" s="7">
        <v>12</v>
      </c>
      <c r="AX504" s="7">
        <v>0</v>
      </c>
      <c r="AY504" s="7">
        <v>0</v>
      </c>
      <c r="AZ504" s="7">
        <v>0</v>
      </c>
      <c r="BA504" s="7">
        <v>4</v>
      </c>
      <c r="BB504" s="7">
        <v>4</v>
      </c>
      <c r="BC504" s="510">
        <v>169</v>
      </c>
      <c r="BD504" s="510">
        <v>0</v>
      </c>
      <c r="BE504" s="510">
        <v>0</v>
      </c>
      <c r="BF504" s="510">
        <v>0</v>
      </c>
      <c r="BG504" s="510">
        <v>95</v>
      </c>
      <c r="BH504" s="510">
        <v>43</v>
      </c>
      <c r="BI504" s="510">
        <v>31</v>
      </c>
      <c r="BJ504" s="510">
        <v>12</v>
      </c>
      <c r="BK504" s="510">
        <v>0</v>
      </c>
      <c r="BL504" s="510">
        <v>0</v>
      </c>
      <c r="BM504" s="510">
        <v>0</v>
      </c>
      <c r="BN504" s="510">
        <v>4</v>
      </c>
      <c r="BO504" s="510">
        <v>4</v>
      </c>
      <c r="BP504" s="510">
        <v>4</v>
      </c>
    </row>
    <row r="505" spans="1:68">
      <c r="A505" s="247">
        <v>5806</v>
      </c>
      <c r="B505" s="248" t="s">
        <v>487</v>
      </c>
      <c r="C505" s="247" t="str">
        <f t="shared" si="10"/>
        <v>Nocturno</v>
      </c>
      <c r="D505" s="248" t="s">
        <v>204</v>
      </c>
      <c r="E505" s="501">
        <v>3</v>
      </c>
      <c r="F505" s="248" t="s">
        <v>86</v>
      </c>
      <c r="G505" s="248" t="s">
        <v>204</v>
      </c>
      <c r="H505" s="248" t="s">
        <v>209</v>
      </c>
      <c r="I505" s="248" t="s">
        <v>248</v>
      </c>
      <c r="J505" s="248" t="s">
        <v>3555</v>
      </c>
      <c r="K505" s="248" t="s">
        <v>3730</v>
      </c>
      <c r="L505" s="248">
        <v>27712162</v>
      </c>
      <c r="M505" s="248"/>
      <c r="N505" s="248" t="s">
        <v>1743</v>
      </c>
      <c r="O505" s="248" t="s">
        <v>2386</v>
      </c>
      <c r="P505" s="248">
        <v>750</v>
      </c>
      <c r="Q505" s="248">
        <v>96</v>
      </c>
      <c r="R505" s="248">
        <v>136</v>
      </c>
      <c r="S505" s="248">
        <v>154</v>
      </c>
      <c r="T505" s="248">
        <v>201</v>
      </c>
      <c r="U505" s="248">
        <v>163</v>
      </c>
      <c r="V505" s="248">
        <v>0</v>
      </c>
      <c r="W505" s="248">
        <v>30</v>
      </c>
      <c r="X505" s="248">
        <v>4</v>
      </c>
      <c r="Y505" s="248">
        <v>5</v>
      </c>
      <c r="Z505" s="248">
        <v>5</v>
      </c>
      <c r="AA505" s="248">
        <v>8</v>
      </c>
      <c r="AB505" s="248">
        <v>8</v>
      </c>
      <c r="AC505" s="248">
        <v>854</v>
      </c>
      <c r="AD505" s="7">
        <v>99</v>
      </c>
      <c r="AE505" s="7">
        <v>126</v>
      </c>
      <c r="AF505" s="7">
        <v>157</v>
      </c>
      <c r="AG505" s="7">
        <v>219</v>
      </c>
      <c r="AH505" s="7">
        <v>253</v>
      </c>
      <c r="AI505" s="7">
        <v>0</v>
      </c>
      <c r="AJ505" s="7">
        <v>30</v>
      </c>
      <c r="AK505" s="7">
        <v>4</v>
      </c>
      <c r="AL505" s="7">
        <v>5</v>
      </c>
      <c r="AM505" s="7">
        <v>5</v>
      </c>
      <c r="AN505" s="7">
        <v>8</v>
      </c>
      <c r="AO505" s="7">
        <v>8</v>
      </c>
      <c r="AP505" s="7">
        <v>0</v>
      </c>
      <c r="AQ505" s="7">
        <v>753</v>
      </c>
      <c r="AR505" s="7">
        <v>72</v>
      </c>
      <c r="AS505" s="7">
        <v>114</v>
      </c>
      <c r="AT505" s="7">
        <v>133</v>
      </c>
      <c r="AU505" s="7">
        <v>177</v>
      </c>
      <c r="AV505" s="7">
        <v>257</v>
      </c>
      <c r="AW505" s="7">
        <v>29</v>
      </c>
      <c r="AX505" s="7">
        <v>3</v>
      </c>
      <c r="AY505" s="7">
        <v>5</v>
      </c>
      <c r="AZ505" s="7">
        <v>5</v>
      </c>
      <c r="BA505" s="7">
        <v>8</v>
      </c>
      <c r="BB505" s="7">
        <v>8</v>
      </c>
      <c r="BC505" s="510">
        <v>639</v>
      </c>
      <c r="BD505" s="510">
        <v>50</v>
      </c>
      <c r="BE505" s="510">
        <v>98</v>
      </c>
      <c r="BF505" s="510">
        <v>114</v>
      </c>
      <c r="BG505" s="510">
        <v>171</v>
      </c>
      <c r="BH505" s="510">
        <v>206</v>
      </c>
      <c r="BI505" s="510">
        <v>0</v>
      </c>
      <c r="BJ505" s="510">
        <v>24</v>
      </c>
      <c r="BK505" s="510">
        <v>2</v>
      </c>
      <c r="BL505" s="510">
        <v>3</v>
      </c>
      <c r="BM505" s="510">
        <v>4</v>
      </c>
      <c r="BN505" s="510">
        <v>7</v>
      </c>
      <c r="BO505" s="510">
        <v>8</v>
      </c>
      <c r="BP505" s="510">
        <v>0</v>
      </c>
    </row>
    <row r="506" spans="1:68">
      <c r="A506" s="247">
        <v>5807</v>
      </c>
      <c r="B506" s="248" t="s">
        <v>765</v>
      </c>
      <c r="C506" s="247" t="str">
        <f t="shared" si="10"/>
        <v>Nocturno</v>
      </c>
      <c r="D506" s="248" t="s">
        <v>425</v>
      </c>
      <c r="E506" s="501">
        <v>3</v>
      </c>
      <c r="F506" s="248" t="s">
        <v>418</v>
      </c>
      <c r="G506" s="248" t="s">
        <v>426</v>
      </c>
      <c r="H506" s="248" t="s">
        <v>445</v>
      </c>
      <c r="I506" s="248" t="s">
        <v>766</v>
      </c>
      <c r="J506" s="248" t="s">
        <v>3555</v>
      </c>
      <c r="K506" s="248" t="s">
        <v>3730</v>
      </c>
      <c r="L506" s="248">
        <v>27673945</v>
      </c>
      <c r="M506" s="248"/>
      <c r="N506" s="248" t="s">
        <v>1784</v>
      </c>
      <c r="O506" s="248" t="s">
        <v>2387</v>
      </c>
      <c r="P506" s="248">
        <v>424</v>
      </c>
      <c r="Q506" s="248">
        <v>38</v>
      </c>
      <c r="R506" s="248">
        <v>60</v>
      </c>
      <c r="S506" s="248">
        <v>78</v>
      </c>
      <c r="T506" s="248">
        <v>126</v>
      </c>
      <c r="U506" s="248">
        <v>122</v>
      </c>
      <c r="V506" s="248">
        <v>0</v>
      </c>
      <c r="W506" s="248">
        <v>16</v>
      </c>
      <c r="X506" s="248">
        <v>1</v>
      </c>
      <c r="Y506" s="248">
        <v>2</v>
      </c>
      <c r="Z506" s="248">
        <v>3</v>
      </c>
      <c r="AA506" s="248">
        <v>5</v>
      </c>
      <c r="AB506" s="248">
        <v>5</v>
      </c>
      <c r="AC506" s="248">
        <v>559</v>
      </c>
      <c r="AD506" s="7">
        <v>61</v>
      </c>
      <c r="AE506" s="7">
        <v>65</v>
      </c>
      <c r="AF506" s="7">
        <v>66</v>
      </c>
      <c r="AG506" s="7">
        <v>213</v>
      </c>
      <c r="AH506" s="7">
        <v>154</v>
      </c>
      <c r="AI506" s="7">
        <v>0</v>
      </c>
      <c r="AJ506" s="7">
        <v>17</v>
      </c>
      <c r="AK506" s="7">
        <v>2</v>
      </c>
      <c r="AL506" s="7">
        <v>2</v>
      </c>
      <c r="AM506" s="7">
        <v>2</v>
      </c>
      <c r="AN506" s="7">
        <v>6</v>
      </c>
      <c r="AO506" s="7">
        <v>5</v>
      </c>
      <c r="AP506" s="7">
        <v>0</v>
      </c>
      <c r="AQ506" s="7">
        <v>572</v>
      </c>
      <c r="AR506" s="7">
        <v>43</v>
      </c>
      <c r="AS506" s="7">
        <v>65</v>
      </c>
      <c r="AT506" s="7">
        <v>99</v>
      </c>
      <c r="AU506" s="7">
        <v>180</v>
      </c>
      <c r="AV506" s="7">
        <v>185</v>
      </c>
      <c r="AW506" s="7">
        <v>17</v>
      </c>
      <c r="AX506" s="7">
        <v>1</v>
      </c>
      <c r="AY506" s="7">
        <v>2</v>
      </c>
      <c r="AZ506" s="7">
        <v>3</v>
      </c>
      <c r="BA506" s="7">
        <v>5</v>
      </c>
      <c r="BB506" s="7">
        <v>6</v>
      </c>
      <c r="BC506" s="510">
        <v>270</v>
      </c>
      <c r="BD506" s="510">
        <v>10</v>
      </c>
      <c r="BE506" s="510">
        <v>25</v>
      </c>
      <c r="BF506" s="510">
        <v>49</v>
      </c>
      <c r="BG506" s="510">
        <v>85</v>
      </c>
      <c r="BH506" s="510">
        <v>101</v>
      </c>
      <c r="BI506" s="510">
        <v>0</v>
      </c>
      <c r="BJ506" s="510">
        <v>10</v>
      </c>
      <c r="BK506" s="510">
        <v>1</v>
      </c>
      <c r="BL506" s="510">
        <v>1</v>
      </c>
      <c r="BM506" s="510">
        <v>2</v>
      </c>
      <c r="BN506" s="510">
        <v>3</v>
      </c>
      <c r="BO506" s="510">
        <v>3</v>
      </c>
      <c r="BP506" s="510">
        <v>0</v>
      </c>
    </row>
    <row r="507" spans="1:68">
      <c r="A507" s="247">
        <v>5814</v>
      </c>
      <c r="B507" s="248" t="s">
        <v>2971</v>
      </c>
      <c r="C507" s="247" t="str">
        <f t="shared" si="10"/>
        <v/>
      </c>
      <c r="D507" s="248" t="s">
        <v>127</v>
      </c>
      <c r="E507" s="501">
        <v>3</v>
      </c>
      <c r="F507" s="248" t="s">
        <v>86</v>
      </c>
      <c r="G507" s="248" t="s">
        <v>150</v>
      </c>
      <c r="H507" s="248" t="s">
        <v>750</v>
      </c>
      <c r="I507" s="248" t="s">
        <v>750</v>
      </c>
      <c r="J507" s="248" t="s">
        <v>3555</v>
      </c>
      <c r="K507" s="248" t="s">
        <v>1667</v>
      </c>
      <c r="L507" s="248">
        <v>24104630</v>
      </c>
      <c r="M507" s="248">
        <v>24104630</v>
      </c>
      <c r="N507" s="248" t="s">
        <v>2972</v>
      </c>
      <c r="O507" s="248" t="s">
        <v>3282</v>
      </c>
      <c r="P507" s="248">
        <v>249</v>
      </c>
      <c r="Q507" s="248">
        <v>58</v>
      </c>
      <c r="R507" s="248">
        <v>44</v>
      </c>
      <c r="S507" s="248">
        <v>49</v>
      </c>
      <c r="T507" s="248">
        <v>52</v>
      </c>
      <c r="U507" s="248">
        <v>46</v>
      </c>
      <c r="V507" s="248">
        <v>0</v>
      </c>
      <c r="W507" s="248">
        <v>12</v>
      </c>
      <c r="X507" s="248">
        <v>3</v>
      </c>
      <c r="Y507" s="248">
        <v>2</v>
      </c>
      <c r="Z507" s="248">
        <v>3</v>
      </c>
      <c r="AA507" s="248">
        <v>2</v>
      </c>
      <c r="AB507" s="248">
        <v>2</v>
      </c>
      <c r="AC507" s="248">
        <v>250</v>
      </c>
      <c r="AD507" s="7">
        <v>49</v>
      </c>
      <c r="AE507" s="7">
        <v>62</v>
      </c>
      <c r="AF507" s="7">
        <v>46</v>
      </c>
      <c r="AG507" s="7">
        <v>39</v>
      </c>
      <c r="AH507" s="7">
        <v>54</v>
      </c>
      <c r="AI507" s="7">
        <v>0</v>
      </c>
      <c r="AJ507" s="7">
        <v>12</v>
      </c>
      <c r="AK507" s="7">
        <v>3</v>
      </c>
      <c r="AL507" s="7">
        <v>3</v>
      </c>
      <c r="AM507" s="7">
        <v>2</v>
      </c>
      <c r="AN507" s="7">
        <v>2</v>
      </c>
      <c r="AO507" s="7">
        <v>2</v>
      </c>
      <c r="AP507" s="7">
        <v>0</v>
      </c>
      <c r="AQ507" s="7">
        <v>260</v>
      </c>
      <c r="AR507" s="7">
        <v>55</v>
      </c>
      <c r="AS507" s="7">
        <v>53</v>
      </c>
      <c r="AT507" s="7">
        <v>57</v>
      </c>
      <c r="AU507" s="7">
        <v>51</v>
      </c>
      <c r="AV507" s="7">
        <v>44</v>
      </c>
      <c r="AW507" s="7">
        <v>12</v>
      </c>
      <c r="AX507" s="7">
        <v>3</v>
      </c>
      <c r="AY507" s="7">
        <v>2</v>
      </c>
      <c r="AZ507" s="7">
        <v>3</v>
      </c>
      <c r="BA507" s="7">
        <v>2</v>
      </c>
      <c r="BB507" s="7">
        <v>2</v>
      </c>
      <c r="BC507" s="510">
        <v>247</v>
      </c>
      <c r="BD507" s="510">
        <v>49</v>
      </c>
      <c r="BE507" s="510">
        <v>59</v>
      </c>
      <c r="BF507" s="510">
        <v>47</v>
      </c>
      <c r="BG507" s="510">
        <v>53</v>
      </c>
      <c r="BH507" s="510">
        <v>39</v>
      </c>
      <c r="BI507" s="510">
        <v>0</v>
      </c>
      <c r="BJ507" s="510">
        <v>12</v>
      </c>
      <c r="BK507" s="510">
        <v>2</v>
      </c>
      <c r="BL507" s="510">
        <v>3</v>
      </c>
      <c r="BM507" s="510">
        <v>3</v>
      </c>
      <c r="BN507" s="510">
        <v>2</v>
      </c>
      <c r="BO507" s="510">
        <v>2</v>
      </c>
      <c r="BP507" s="510">
        <v>0</v>
      </c>
    </row>
    <row r="508" spans="1:68">
      <c r="A508" s="247">
        <v>5815</v>
      </c>
      <c r="B508" s="248" t="s">
        <v>2973</v>
      </c>
      <c r="C508" s="247" t="str">
        <f t="shared" si="10"/>
        <v>Nocturno</v>
      </c>
      <c r="D508" s="248" t="s">
        <v>204</v>
      </c>
      <c r="E508" s="501">
        <v>1</v>
      </c>
      <c r="F508" s="248" t="s">
        <v>86</v>
      </c>
      <c r="G508" s="248" t="s">
        <v>204</v>
      </c>
      <c r="H508" s="248" t="s">
        <v>3183</v>
      </c>
      <c r="I508" s="248" t="s">
        <v>573</v>
      </c>
      <c r="J508" s="248" t="s">
        <v>3555</v>
      </c>
      <c r="K508" s="248" t="s">
        <v>3730</v>
      </c>
      <c r="L508" s="248">
        <v>27723365</v>
      </c>
      <c r="M508" s="248">
        <v>27723365</v>
      </c>
      <c r="N508" s="248" t="s">
        <v>3678</v>
      </c>
      <c r="O508" s="248" t="s">
        <v>2388</v>
      </c>
      <c r="P508" s="248">
        <v>477</v>
      </c>
      <c r="Q508" s="248">
        <v>46</v>
      </c>
      <c r="R508" s="248">
        <v>73</v>
      </c>
      <c r="S508" s="248">
        <v>97</v>
      </c>
      <c r="T508" s="248">
        <v>129</v>
      </c>
      <c r="U508" s="248">
        <v>132</v>
      </c>
      <c r="V508" s="248">
        <v>0</v>
      </c>
      <c r="W508" s="248">
        <v>21</v>
      </c>
      <c r="X508" s="248">
        <v>2</v>
      </c>
      <c r="Y508" s="248">
        <v>3</v>
      </c>
      <c r="Z508" s="248">
        <v>4</v>
      </c>
      <c r="AA508" s="248">
        <v>6</v>
      </c>
      <c r="AB508" s="248">
        <v>6</v>
      </c>
      <c r="AC508" s="248">
        <v>580</v>
      </c>
      <c r="AD508" s="7">
        <v>59</v>
      </c>
      <c r="AE508" s="7">
        <v>75</v>
      </c>
      <c r="AF508" s="7">
        <v>93</v>
      </c>
      <c r="AG508" s="7">
        <v>189</v>
      </c>
      <c r="AH508" s="7">
        <v>164</v>
      </c>
      <c r="AI508" s="7">
        <v>0</v>
      </c>
      <c r="AJ508" s="7">
        <v>22</v>
      </c>
      <c r="AK508" s="7">
        <v>2</v>
      </c>
      <c r="AL508" s="7">
        <v>3</v>
      </c>
      <c r="AM508" s="7">
        <v>4</v>
      </c>
      <c r="AN508" s="7">
        <v>7</v>
      </c>
      <c r="AO508" s="7">
        <v>6</v>
      </c>
      <c r="AP508" s="7">
        <v>0</v>
      </c>
      <c r="AQ508" s="7">
        <v>420</v>
      </c>
      <c r="AR508" s="7">
        <v>36</v>
      </c>
      <c r="AS508" s="7">
        <v>51</v>
      </c>
      <c r="AT508" s="7">
        <v>75</v>
      </c>
      <c r="AU508" s="7">
        <v>135</v>
      </c>
      <c r="AV508" s="7">
        <v>123</v>
      </c>
      <c r="AW508" s="7">
        <v>19</v>
      </c>
      <c r="AX508" s="7">
        <v>2</v>
      </c>
      <c r="AY508" s="7">
        <v>2</v>
      </c>
      <c r="AZ508" s="7">
        <v>3</v>
      </c>
      <c r="BA508" s="7">
        <v>6</v>
      </c>
      <c r="BB508" s="7">
        <v>6</v>
      </c>
      <c r="BC508" s="510">
        <v>284</v>
      </c>
      <c r="BD508" s="510">
        <v>22</v>
      </c>
      <c r="BE508" s="510">
        <v>33</v>
      </c>
      <c r="BF508" s="510">
        <v>40</v>
      </c>
      <c r="BG508" s="510">
        <v>94</v>
      </c>
      <c r="BH508" s="510">
        <v>95</v>
      </c>
      <c r="BI508" s="510">
        <v>0</v>
      </c>
      <c r="BJ508" s="510">
        <v>14</v>
      </c>
      <c r="BK508" s="510">
        <v>1</v>
      </c>
      <c r="BL508" s="510">
        <v>2</v>
      </c>
      <c r="BM508" s="510">
        <v>3</v>
      </c>
      <c r="BN508" s="510">
        <v>4</v>
      </c>
      <c r="BO508" s="510">
        <v>4</v>
      </c>
      <c r="BP508" s="510">
        <v>0</v>
      </c>
    </row>
    <row r="509" spans="1:68">
      <c r="A509" s="247">
        <v>5816</v>
      </c>
      <c r="B509" s="248" t="s">
        <v>791</v>
      </c>
      <c r="C509" s="247" t="str">
        <f t="shared" si="10"/>
        <v>Nocturno</v>
      </c>
      <c r="D509" s="248" t="s">
        <v>217</v>
      </c>
      <c r="E509" s="501">
        <v>9</v>
      </c>
      <c r="F509" s="248" t="s">
        <v>217</v>
      </c>
      <c r="G509" s="248" t="s">
        <v>251</v>
      </c>
      <c r="H509" s="248" t="s">
        <v>251</v>
      </c>
      <c r="I509" s="248" t="s">
        <v>792</v>
      </c>
      <c r="J509" s="248" t="s">
        <v>3555</v>
      </c>
      <c r="K509" s="248" t="s">
        <v>3730</v>
      </c>
      <c r="L509" s="248">
        <v>24279753</v>
      </c>
      <c r="M509" s="248">
        <v>24279753</v>
      </c>
      <c r="N509" s="248" t="s">
        <v>3243</v>
      </c>
      <c r="O509" s="248" t="s">
        <v>3400</v>
      </c>
      <c r="P509" s="248">
        <v>510</v>
      </c>
      <c r="Q509" s="248">
        <v>103</v>
      </c>
      <c r="R509" s="248">
        <v>81</v>
      </c>
      <c r="S509" s="248">
        <v>104</v>
      </c>
      <c r="T509" s="248">
        <v>150</v>
      </c>
      <c r="U509" s="248">
        <v>72</v>
      </c>
      <c r="V509" s="248">
        <v>0</v>
      </c>
      <c r="W509" s="248">
        <v>16</v>
      </c>
      <c r="X509" s="248">
        <v>3</v>
      </c>
      <c r="Y509" s="248">
        <v>3</v>
      </c>
      <c r="Z509" s="248">
        <v>3</v>
      </c>
      <c r="AA509" s="248">
        <v>4</v>
      </c>
      <c r="AB509" s="248">
        <v>3</v>
      </c>
      <c r="AC509" s="248">
        <v>840</v>
      </c>
      <c r="AD509" s="7">
        <v>156</v>
      </c>
      <c r="AE509" s="7">
        <v>147</v>
      </c>
      <c r="AF509" s="7">
        <v>133</v>
      </c>
      <c r="AG509" s="7">
        <v>214</v>
      </c>
      <c r="AH509" s="7">
        <v>190</v>
      </c>
      <c r="AI509" s="7">
        <v>0</v>
      </c>
      <c r="AJ509" s="7">
        <v>24</v>
      </c>
      <c r="AK509" s="7">
        <v>4</v>
      </c>
      <c r="AL509" s="7">
        <v>4</v>
      </c>
      <c r="AM509" s="7">
        <v>4</v>
      </c>
      <c r="AN509" s="7">
        <v>6</v>
      </c>
      <c r="AO509" s="7">
        <v>6</v>
      </c>
      <c r="AP509" s="7">
        <v>0</v>
      </c>
      <c r="AQ509" s="7">
        <v>813</v>
      </c>
      <c r="AR509" s="7">
        <v>140</v>
      </c>
      <c r="AS509" s="7">
        <v>147</v>
      </c>
      <c r="AT509" s="7">
        <v>140</v>
      </c>
      <c r="AU509" s="7">
        <v>211</v>
      </c>
      <c r="AV509" s="7">
        <v>175</v>
      </c>
      <c r="AW509" s="7">
        <v>24</v>
      </c>
      <c r="AX509" s="7">
        <v>4</v>
      </c>
      <c r="AY509" s="7">
        <v>4</v>
      </c>
      <c r="AZ509" s="7">
        <v>4</v>
      </c>
      <c r="BA509" s="7">
        <v>6</v>
      </c>
      <c r="BB509" s="7">
        <v>6</v>
      </c>
      <c r="BC509" s="510">
        <v>786</v>
      </c>
      <c r="BD509" s="510">
        <v>131</v>
      </c>
      <c r="BE509" s="510">
        <v>117</v>
      </c>
      <c r="BF509" s="510">
        <v>132</v>
      </c>
      <c r="BG509" s="510">
        <v>206</v>
      </c>
      <c r="BH509" s="510">
        <v>200</v>
      </c>
      <c r="BI509" s="510">
        <v>0</v>
      </c>
      <c r="BJ509" s="510">
        <v>24</v>
      </c>
      <c r="BK509" s="510">
        <v>4</v>
      </c>
      <c r="BL509" s="510">
        <v>4</v>
      </c>
      <c r="BM509" s="510">
        <v>4</v>
      </c>
      <c r="BN509" s="510">
        <v>6</v>
      </c>
      <c r="BO509" s="510">
        <v>6</v>
      </c>
      <c r="BP509" s="510">
        <v>0</v>
      </c>
    </row>
    <row r="510" spans="1:68">
      <c r="A510" s="247">
        <v>5817</v>
      </c>
      <c r="B510" s="248" t="s">
        <v>2974</v>
      </c>
      <c r="C510" s="247" t="str">
        <f t="shared" si="10"/>
        <v/>
      </c>
      <c r="D510" s="248" t="s">
        <v>253</v>
      </c>
      <c r="E510" s="501">
        <v>4</v>
      </c>
      <c r="F510" s="248" t="s">
        <v>217</v>
      </c>
      <c r="G510" s="248" t="s">
        <v>253</v>
      </c>
      <c r="H510" s="248" t="s">
        <v>769</v>
      </c>
      <c r="I510" s="248" t="s">
        <v>769</v>
      </c>
      <c r="J510" s="248" t="s">
        <v>3555</v>
      </c>
      <c r="K510" s="248" t="s">
        <v>1667</v>
      </c>
      <c r="L510" s="248">
        <v>24740717</v>
      </c>
      <c r="M510" s="248">
        <v>24740717</v>
      </c>
      <c r="N510" s="248" t="s">
        <v>1125</v>
      </c>
      <c r="O510" s="248" t="s">
        <v>2389</v>
      </c>
      <c r="P510" s="248">
        <v>251</v>
      </c>
      <c r="Q510" s="248">
        <v>54</v>
      </c>
      <c r="R510" s="248">
        <v>51</v>
      </c>
      <c r="S510" s="248">
        <v>42</v>
      </c>
      <c r="T510" s="248">
        <v>56</v>
      </c>
      <c r="U510" s="248">
        <v>48</v>
      </c>
      <c r="V510" s="248">
        <v>0</v>
      </c>
      <c r="W510" s="248">
        <v>10</v>
      </c>
      <c r="X510" s="248">
        <v>2</v>
      </c>
      <c r="Y510" s="248">
        <v>2</v>
      </c>
      <c r="Z510" s="248">
        <v>2</v>
      </c>
      <c r="AA510" s="248">
        <v>2</v>
      </c>
      <c r="AB510" s="248">
        <v>2</v>
      </c>
      <c r="AC510" s="248">
        <v>281</v>
      </c>
      <c r="AD510" s="7">
        <v>64</v>
      </c>
      <c r="AE510" s="7">
        <v>62</v>
      </c>
      <c r="AF510" s="7">
        <v>53</v>
      </c>
      <c r="AG510" s="7">
        <v>42</v>
      </c>
      <c r="AH510" s="7">
        <v>60</v>
      </c>
      <c r="AI510" s="7">
        <v>0</v>
      </c>
      <c r="AJ510" s="7">
        <v>10</v>
      </c>
      <c r="AK510" s="7">
        <v>2</v>
      </c>
      <c r="AL510" s="7">
        <v>2</v>
      </c>
      <c r="AM510" s="7">
        <v>2</v>
      </c>
      <c r="AN510" s="7">
        <v>2</v>
      </c>
      <c r="AO510" s="7">
        <v>2</v>
      </c>
      <c r="AP510" s="7">
        <v>0</v>
      </c>
      <c r="AQ510" s="7">
        <v>292</v>
      </c>
      <c r="AR510" s="7">
        <v>66</v>
      </c>
      <c r="AS510" s="7">
        <v>62</v>
      </c>
      <c r="AT510" s="7">
        <v>59</v>
      </c>
      <c r="AU510" s="7">
        <v>57</v>
      </c>
      <c r="AV510" s="7">
        <v>48</v>
      </c>
      <c r="AW510" s="7">
        <v>10</v>
      </c>
      <c r="AX510" s="7">
        <v>2</v>
      </c>
      <c r="AY510" s="7">
        <v>2</v>
      </c>
      <c r="AZ510" s="7">
        <v>2</v>
      </c>
      <c r="BA510" s="7">
        <v>2</v>
      </c>
      <c r="BB510" s="7">
        <v>2</v>
      </c>
      <c r="BC510" s="510">
        <v>304</v>
      </c>
      <c r="BD510" s="510">
        <v>64</v>
      </c>
      <c r="BE510" s="510">
        <v>64</v>
      </c>
      <c r="BF510" s="510">
        <v>58</v>
      </c>
      <c r="BG510" s="510">
        <v>62</v>
      </c>
      <c r="BH510" s="510">
        <v>56</v>
      </c>
      <c r="BI510" s="510">
        <v>0</v>
      </c>
      <c r="BJ510" s="510">
        <v>10</v>
      </c>
      <c r="BK510" s="510">
        <v>2</v>
      </c>
      <c r="BL510" s="510">
        <v>2</v>
      </c>
      <c r="BM510" s="510">
        <v>2</v>
      </c>
      <c r="BN510" s="510">
        <v>2</v>
      </c>
      <c r="BO510" s="510">
        <v>2</v>
      </c>
      <c r="BP510" s="510">
        <v>0</v>
      </c>
    </row>
    <row r="511" spans="1:68">
      <c r="A511" s="247">
        <v>5818</v>
      </c>
      <c r="B511" s="248" t="s">
        <v>784</v>
      </c>
      <c r="C511" s="247" t="str">
        <f t="shared" si="10"/>
        <v>C.T.P.</v>
      </c>
      <c r="D511" s="248" t="s">
        <v>1269</v>
      </c>
      <c r="E511" s="501">
        <v>3</v>
      </c>
      <c r="F511" s="248" t="s">
        <v>86</v>
      </c>
      <c r="G511" s="248" t="s">
        <v>128</v>
      </c>
      <c r="H511" s="248" t="s">
        <v>128</v>
      </c>
      <c r="I511" s="248" t="s">
        <v>220</v>
      </c>
      <c r="J511" s="248" t="s">
        <v>3555</v>
      </c>
      <c r="K511" s="248" t="s">
        <v>3728</v>
      </c>
      <c r="L511" s="248">
        <v>40805054</v>
      </c>
      <c r="M511" s="248"/>
      <c r="N511" s="248" t="s">
        <v>3679</v>
      </c>
      <c r="O511" s="248" t="s">
        <v>2390</v>
      </c>
      <c r="P511" s="248">
        <v>388</v>
      </c>
      <c r="Q511" s="248">
        <v>0</v>
      </c>
      <c r="R511" s="248">
        <v>0</v>
      </c>
      <c r="S511" s="248">
        <v>0</v>
      </c>
      <c r="T511" s="248">
        <v>124</v>
      </c>
      <c r="U511" s="248">
        <v>112</v>
      </c>
      <c r="V511" s="248">
        <v>152</v>
      </c>
      <c r="W511" s="248">
        <v>13</v>
      </c>
      <c r="X511" s="248">
        <v>0</v>
      </c>
      <c r="Y511" s="248">
        <v>0</v>
      </c>
      <c r="Z511" s="248">
        <v>0</v>
      </c>
      <c r="AA511" s="248">
        <v>4</v>
      </c>
      <c r="AB511" s="248">
        <v>4</v>
      </c>
      <c r="AC511" s="248">
        <v>379</v>
      </c>
      <c r="AD511" s="7">
        <v>0</v>
      </c>
      <c r="AE511" s="7">
        <v>0</v>
      </c>
      <c r="AF511" s="7">
        <v>0</v>
      </c>
      <c r="AG511" s="7">
        <v>146</v>
      </c>
      <c r="AH511" s="7">
        <v>122</v>
      </c>
      <c r="AI511" s="7">
        <v>111</v>
      </c>
      <c r="AJ511" s="7">
        <v>13</v>
      </c>
      <c r="AK511" s="7">
        <v>0</v>
      </c>
      <c r="AL511" s="7">
        <v>0</v>
      </c>
      <c r="AM511" s="7">
        <v>0</v>
      </c>
      <c r="AN511" s="7">
        <v>5</v>
      </c>
      <c r="AO511" s="7">
        <v>4</v>
      </c>
      <c r="AP511" s="7">
        <v>4</v>
      </c>
      <c r="AQ511" s="7">
        <v>367</v>
      </c>
      <c r="AR511" s="7">
        <v>0</v>
      </c>
      <c r="AS511" s="7">
        <v>0</v>
      </c>
      <c r="AT511" s="7">
        <v>0</v>
      </c>
      <c r="AU511" s="7">
        <v>123</v>
      </c>
      <c r="AV511" s="7">
        <v>133</v>
      </c>
      <c r="AW511" s="7">
        <v>13</v>
      </c>
      <c r="AX511" s="7">
        <v>0</v>
      </c>
      <c r="AY511" s="7">
        <v>0</v>
      </c>
      <c r="AZ511" s="7">
        <v>0</v>
      </c>
      <c r="BA511" s="7">
        <v>4</v>
      </c>
      <c r="BB511" s="7">
        <v>5</v>
      </c>
      <c r="BC511" s="510">
        <v>372</v>
      </c>
      <c r="BD511" s="510">
        <v>0</v>
      </c>
      <c r="BE511" s="510">
        <v>0</v>
      </c>
      <c r="BF511" s="510">
        <v>0</v>
      </c>
      <c r="BG511" s="510">
        <v>128</v>
      </c>
      <c r="BH511" s="510">
        <v>118</v>
      </c>
      <c r="BI511" s="510">
        <v>126</v>
      </c>
      <c r="BJ511" s="510">
        <v>13</v>
      </c>
      <c r="BK511" s="510">
        <v>0</v>
      </c>
      <c r="BL511" s="510">
        <v>0</v>
      </c>
      <c r="BM511" s="510">
        <v>0</v>
      </c>
      <c r="BN511" s="510">
        <v>4</v>
      </c>
      <c r="BO511" s="510">
        <v>4</v>
      </c>
      <c r="BP511" s="510">
        <v>5</v>
      </c>
    </row>
    <row r="512" spans="1:68">
      <c r="A512" s="247">
        <v>5818</v>
      </c>
      <c r="B512" s="248" t="s">
        <v>1331</v>
      </c>
      <c r="C512" s="247"/>
      <c r="D512" s="248" t="s">
        <v>1269</v>
      </c>
      <c r="E512" s="501">
        <v>3</v>
      </c>
      <c r="F512" s="248" t="s">
        <v>86</v>
      </c>
      <c r="G512" s="248" t="s">
        <v>128</v>
      </c>
      <c r="H512" s="248" t="s">
        <v>128</v>
      </c>
      <c r="I512" s="248" t="s">
        <v>220</v>
      </c>
      <c r="J512" s="248" t="s">
        <v>3555</v>
      </c>
      <c r="K512" s="248" t="s">
        <v>3729</v>
      </c>
      <c r="L512" s="248">
        <v>40805054</v>
      </c>
      <c r="M512" s="248"/>
      <c r="N512" s="248" t="s">
        <v>3679</v>
      </c>
      <c r="O512" s="248" t="s">
        <v>2390</v>
      </c>
      <c r="P512" s="248">
        <v>171</v>
      </c>
      <c r="Q512" s="248">
        <v>0</v>
      </c>
      <c r="R512" s="248">
        <v>0</v>
      </c>
      <c r="S512" s="248">
        <v>0</v>
      </c>
      <c r="T512" s="248">
        <v>109</v>
      </c>
      <c r="U512" s="248">
        <v>46</v>
      </c>
      <c r="V512" s="248">
        <v>16</v>
      </c>
      <c r="W512" s="248">
        <v>10</v>
      </c>
      <c r="X512" s="248">
        <v>0</v>
      </c>
      <c r="Y512" s="248">
        <v>0</v>
      </c>
      <c r="Z512" s="248">
        <v>0</v>
      </c>
      <c r="AA512" s="248">
        <v>4</v>
      </c>
      <c r="AB512" s="248">
        <v>4</v>
      </c>
      <c r="AC512" s="248">
        <v>258</v>
      </c>
      <c r="AD512" s="7">
        <v>0</v>
      </c>
      <c r="AE512" s="7">
        <v>0</v>
      </c>
      <c r="AF512" s="7">
        <v>0</v>
      </c>
      <c r="AG512" s="7">
        <v>172</v>
      </c>
      <c r="AH512" s="7">
        <v>50</v>
      </c>
      <c r="AI512" s="7">
        <v>36</v>
      </c>
      <c r="AJ512" s="7">
        <v>14</v>
      </c>
      <c r="AK512" s="7">
        <v>0</v>
      </c>
      <c r="AL512" s="7">
        <v>0</v>
      </c>
      <c r="AM512" s="7">
        <v>0</v>
      </c>
      <c r="AN512" s="7">
        <v>6</v>
      </c>
      <c r="AO512" s="7">
        <v>4</v>
      </c>
      <c r="AP512" s="7">
        <v>4</v>
      </c>
      <c r="AQ512" s="7">
        <v>182</v>
      </c>
      <c r="AR512" s="7">
        <v>0</v>
      </c>
      <c r="AS512" s="7">
        <v>0</v>
      </c>
      <c r="AT512" s="7">
        <v>0</v>
      </c>
      <c r="AU512" s="7">
        <v>103</v>
      </c>
      <c r="AV512" s="7">
        <v>48</v>
      </c>
      <c r="AW512" s="7">
        <v>12</v>
      </c>
      <c r="AX512" s="7">
        <v>0</v>
      </c>
      <c r="AY512" s="7">
        <v>0</v>
      </c>
      <c r="AZ512" s="7">
        <v>0</v>
      </c>
      <c r="BA512" s="7">
        <v>4</v>
      </c>
      <c r="BB512" s="7">
        <v>5</v>
      </c>
      <c r="BC512" s="510">
        <v>239</v>
      </c>
      <c r="BD512" s="510">
        <v>0</v>
      </c>
      <c r="BE512" s="510">
        <v>0</v>
      </c>
      <c r="BF512" s="510">
        <v>0</v>
      </c>
      <c r="BG512" s="510">
        <v>137</v>
      </c>
      <c r="BH512" s="510">
        <v>68</v>
      </c>
      <c r="BI512" s="510">
        <v>34</v>
      </c>
      <c r="BJ512" s="510">
        <v>12</v>
      </c>
      <c r="BK512" s="510">
        <v>0</v>
      </c>
      <c r="BL512" s="510">
        <v>0</v>
      </c>
      <c r="BM512" s="510">
        <v>0</v>
      </c>
      <c r="BN512" s="510">
        <v>5</v>
      </c>
      <c r="BO512" s="510">
        <v>4</v>
      </c>
      <c r="BP512" s="510">
        <v>3</v>
      </c>
    </row>
    <row r="513" spans="1:68">
      <c r="A513" s="247">
        <v>5820</v>
      </c>
      <c r="B513" s="248" t="s">
        <v>2975</v>
      </c>
      <c r="C513" s="247" t="str">
        <f t="shared" ref="C513:C540" si="11">+IF(MID(B513,1,4)="T.V.","Telesecundaria",IF(MID(B513,1,4)="IEGB","IEGB",IF(MID(B513,1,11)="Liceo Rural","Liceo Rural",IF(MID(B513,1,6)="C.T.P.","C.T.P.",IF(MID(B513,1,4)="Noct","Nocturno",IF(MID(B513,1,4)="Unid","Unidad Pedagógica",""))))))</f>
        <v/>
      </c>
      <c r="D513" s="248" t="s">
        <v>291</v>
      </c>
      <c r="E513" s="501">
        <v>13</v>
      </c>
      <c r="F513" s="248" t="s">
        <v>52</v>
      </c>
      <c r="G513" s="248" t="s">
        <v>292</v>
      </c>
      <c r="H513" s="248" t="s">
        <v>452</v>
      </c>
      <c r="I513" s="248" t="s">
        <v>3564</v>
      </c>
      <c r="J513" s="248" t="s">
        <v>3555</v>
      </c>
      <c r="K513" s="248" t="s">
        <v>1667</v>
      </c>
      <c r="L513" s="248">
        <v>87148116</v>
      </c>
      <c r="M513" s="248">
        <v>27305522</v>
      </c>
      <c r="N513" s="248" t="s">
        <v>1786</v>
      </c>
      <c r="O513" s="248" t="s">
        <v>2391</v>
      </c>
      <c r="P513" s="248">
        <v>68</v>
      </c>
      <c r="Q513" s="248">
        <v>18</v>
      </c>
      <c r="R513" s="248">
        <v>9</v>
      </c>
      <c r="S513" s="248">
        <v>19</v>
      </c>
      <c r="T513" s="248">
        <v>10</v>
      </c>
      <c r="U513" s="248">
        <v>12</v>
      </c>
      <c r="V513" s="248">
        <v>0</v>
      </c>
      <c r="W513" s="248">
        <v>7</v>
      </c>
      <c r="X513" s="248">
        <v>2</v>
      </c>
      <c r="Y513" s="248">
        <v>1</v>
      </c>
      <c r="Z513" s="248">
        <v>2</v>
      </c>
      <c r="AA513" s="248">
        <v>1</v>
      </c>
      <c r="AB513" s="248">
        <v>1</v>
      </c>
      <c r="AC513" s="248">
        <v>64</v>
      </c>
      <c r="AD513" s="7">
        <v>11</v>
      </c>
      <c r="AE513" s="7">
        <v>17</v>
      </c>
      <c r="AF513" s="7">
        <v>10</v>
      </c>
      <c r="AG513" s="7">
        <v>16</v>
      </c>
      <c r="AH513" s="7">
        <v>10</v>
      </c>
      <c r="AI513" s="7">
        <v>0</v>
      </c>
      <c r="AJ513" s="7">
        <v>5</v>
      </c>
      <c r="AK513" s="7">
        <v>1</v>
      </c>
      <c r="AL513" s="7">
        <v>1</v>
      </c>
      <c r="AM513" s="7">
        <v>1</v>
      </c>
      <c r="AN513" s="7">
        <v>1</v>
      </c>
      <c r="AO513" s="7">
        <v>1</v>
      </c>
      <c r="AP513" s="7">
        <v>0</v>
      </c>
      <c r="AQ513" s="7">
        <v>77</v>
      </c>
      <c r="AR513" s="7">
        <v>26</v>
      </c>
      <c r="AS513" s="7">
        <v>13</v>
      </c>
      <c r="AT513" s="7">
        <v>16</v>
      </c>
      <c r="AU513" s="7">
        <v>10</v>
      </c>
      <c r="AV513" s="7">
        <v>12</v>
      </c>
      <c r="AW513" s="7">
        <v>5</v>
      </c>
      <c r="AX513" s="7">
        <v>1</v>
      </c>
      <c r="AY513" s="7">
        <v>1</v>
      </c>
      <c r="AZ513" s="7">
        <v>1</v>
      </c>
      <c r="BA513" s="7">
        <v>1</v>
      </c>
      <c r="BB513" s="7">
        <v>1</v>
      </c>
      <c r="BC513" s="510">
        <v>79</v>
      </c>
      <c r="BD513" s="510">
        <v>20</v>
      </c>
      <c r="BE513" s="510">
        <v>26</v>
      </c>
      <c r="BF513" s="510">
        <v>11</v>
      </c>
      <c r="BG513" s="510">
        <v>12</v>
      </c>
      <c r="BH513" s="510">
        <v>10</v>
      </c>
      <c r="BI513" s="510">
        <v>0</v>
      </c>
      <c r="BJ513" s="510">
        <v>5</v>
      </c>
      <c r="BK513" s="510">
        <v>1</v>
      </c>
      <c r="BL513" s="510">
        <v>1</v>
      </c>
      <c r="BM513" s="510">
        <v>1</v>
      </c>
      <c r="BN513" s="510">
        <v>1</v>
      </c>
      <c r="BO513" s="510">
        <v>1</v>
      </c>
      <c r="BP513" s="510">
        <v>0</v>
      </c>
    </row>
    <row r="514" spans="1:68">
      <c r="A514" s="247">
        <v>5827</v>
      </c>
      <c r="B514" s="248" t="s">
        <v>2976</v>
      </c>
      <c r="C514" s="247" t="str">
        <f t="shared" si="11"/>
        <v/>
      </c>
      <c r="D514" s="248" t="s">
        <v>127</v>
      </c>
      <c r="E514" s="501">
        <v>7</v>
      </c>
      <c r="F514" s="248" t="s">
        <v>86</v>
      </c>
      <c r="G514" s="248" t="s">
        <v>127</v>
      </c>
      <c r="H514" s="248" t="s">
        <v>127</v>
      </c>
      <c r="I514" s="248" t="s">
        <v>764</v>
      </c>
      <c r="J514" s="248" t="s">
        <v>3555</v>
      </c>
      <c r="K514" s="248" t="s">
        <v>3729</v>
      </c>
      <c r="L514" s="248">
        <v>22519096</v>
      </c>
      <c r="M514" s="248"/>
      <c r="N514" s="248" t="s">
        <v>1126</v>
      </c>
      <c r="O514" s="248" t="s">
        <v>2392</v>
      </c>
      <c r="P514" s="248">
        <v>238</v>
      </c>
      <c r="Q514" s="248">
        <v>0</v>
      </c>
      <c r="R514" s="248">
        <v>0</v>
      </c>
      <c r="S514" s="248">
        <v>0</v>
      </c>
      <c r="T514" s="248">
        <v>113</v>
      </c>
      <c r="U514" s="248">
        <v>82</v>
      </c>
      <c r="V514" s="248">
        <v>43</v>
      </c>
      <c r="W514" s="248">
        <v>14</v>
      </c>
      <c r="X514" s="248">
        <v>0</v>
      </c>
      <c r="Y514" s="248">
        <v>0</v>
      </c>
      <c r="Z514" s="248">
        <v>0</v>
      </c>
      <c r="AA514" s="248">
        <v>6</v>
      </c>
      <c r="AB514" s="248">
        <v>5</v>
      </c>
      <c r="AC514" s="248">
        <v>210</v>
      </c>
      <c r="AD514" s="7">
        <v>0</v>
      </c>
      <c r="AE514" s="7">
        <v>0</v>
      </c>
      <c r="AF514" s="7">
        <v>0</v>
      </c>
      <c r="AG514" s="7">
        <v>50</v>
      </c>
      <c r="AH514" s="7">
        <v>89</v>
      </c>
      <c r="AI514" s="7">
        <v>71</v>
      </c>
      <c r="AJ514" s="7">
        <v>14</v>
      </c>
      <c r="AK514" s="7">
        <v>0</v>
      </c>
      <c r="AL514" s="7">
        <v>0</v>
      </c>
      <c r="AM514" s="7">
        <v>0</v>
      </c>
      <c r="AN514" s="7">
        <v>3</v>
      </c>
      <c r="AO514" s="7">
        <v>6</v>
      </c>
      <c r="AP514" s="7">
        <v>5</v>
      </c>
      <c r="AQ514" s="7">
        <v>181</v>
      </c>
      <c r="AR514" s="7">
        <v>0</v>
      </c>
      <c r="AS514" s="7">
        <v>0</v>
      </c>
      <c r="AT514" s="7">
        <v>0</v>
      </c>
      <c r="AU514" s="7">
        <v>72</v>
      </c>
      <c r="AV514" s="7">
        <v>35</v>
      </c>
      <c r="AW514" s="7">
        <v>13</v>
      </c>
      <c r="AX514" s="7">
        <v>0</v>
      </c>
      <c r="AY514" s="7">
        <v>0</v>
      </c>
      <c r="AZ514" s="7">
        <v>0</v>
      </c>
      <c r="BA514" s="7">
        <v>4</v>
      </c>
      <c r="BB514" s="7">
        <v>3</v>
      </c>
      <c r="BC514" s="510">
        <v>170</v>
      </c>
      <c r="BD514" s="510">
        <v>0</v>
      </c>
      <c r="BE514" s="510">
        <v>0</v>
      </c>
      <c r="BF514" s="510">
        <v>0</v>
      </c>
      <c r="BG514" s="510">
        <v>105</v>
      </c>
      <c r="BH514" s="510">
        <v>39</v>
      </c>
      <c r="BI514" s="510">
        <v>26</v>
      </c>
      <c r="BJ514" s="510">
        <v>13</v>
      </c>
      <c r="BK514" s="510">
        <v>0</v>
      </c>
      <c r="BL514" s="510">
        <v>0</v>
      </c>
      <c r="BM514" s="510">
        <v>0</v>
      </c>
      <c r="BN514" s="510">
        <v>6</v>
      </c>
      <c r="BO514" s="510">
        <v>4</v>
      </c>
      <c r="BP514" s="510">
        <v>3</v>
      </c>
    </row>
    <row r="515" spans="1:68">
      <c r="A515" s="247">
        <v>5834</v>
      </c>
      <c r="B515" s="248" t="s">
        <v>2634</v>
      </c>
      <c r="C515" s="247" t="str">
        <f t="shared" si="11"/>
        <v>Unidad Pedagógica</v>
      </c>
      <c r="D515" s="248" t="s">
        <v>182</v>
      </c>
      <c r="E515" s="501">
        <v>6</v>
      </c>
      <c r="F515" s="248" t="s">
        <v>182</v>
      </c>
      <c r="G515" s="248" t="s">
        <v>183</v>
      </c>
      <c r="H515" s="248" t="s">
        <v>299</v>
      </c>
      <c r="I515" s="248" t="s">
        <v>299</v>
      </c>
      <c r="J515" s="248" t="s">
        <v>3555</v>
      </c>
      <c r="K515" s="248" t="s">
        <v>1667</v>
      </c>
      <c r="L515" s="248">
        <v>22795011</v>
      </c>
      <c r="M515" s="248">
        <v>22795011</v>
      </c>
      <c r="N515" s="248" t="s">
        <v>3463</v>
      </c>
      <c r="O515" s="248" t="s">
        <v>2393</v>
      </c>
      <c r="P515" s="248">
        <v>487</v>
      </c>
      <c r="Q515" s="248">
        <v>255</v>
      </c>
      <c r="R515" s="248">
        <v>145</v>
      </c>
      <c r="S515" s="248">
        <v>87</v>
      </c>
      <c r="T515" s="248">
        <v>0</v>
      </c>
      <c r="U515" s="248">
        <v>0</v>
      </c>
      <c r="V515" s="248">
        <v>0</v>
      </c>
      <c r="W515" s="248">
        <v>16</v>
      </c>
      <c r="X515" s="248">
        <v>8</v>
      </c>
      <c r="Y515" s="248">
        <v>5</v>
      </c>
      <c r="Z515" s="248">
        <v>3</v>
      </c>
      <c r="AA515" s="248">
        <v>0</v>
      </c>
      <c r="AB515" s="248">
        <v>0</v>
      </c>
      <c r="AC515" s="248">
        <v>547</v>
      </c>
      <c r="AD515" s="7">
        <v>190</v>
      </c>
      <c r="AE515" s="7">
        <v>210</v>
      </c>
      <c r="AF515" s="7">
        <v>130</v>
      </c>
      <c r="AG515" s="7">
        <v>17</v>
      </c>
      <c r="AH515" s="7">
        <v>0</v>
      </c>
      <c r="AI515" s="7">
        <v>0</v>
      </c>
      <c r="AJ515" s="7">
        <v>18</v>
      </c>
      <c r="AK515" s="7">
        <v>7</v>
      </c>
      <c r="AL515" s="7">
        <v>6</v>
      </c>
      <c r="AM515" s="7">
        <v>4</v>
      </c>
      <c r="AN515" s="7">
        <v>1</v>
      </c>
      <c r="AO515" s="7">
        <v>0</v>
      </c>
      <c r="AP515" s="7">
        <v>0</v>
      </c>
      <c r="AQ515" s="7">
        <v>621</v>
      </c>
      <c r="AR515" s="7">
        <v>170</v>
      </c>
      <c r="AS515" s="7">
        <v>206</v>
      </c>
      <c r="AT515" s="7">
        <v>114</v>
      </c>
      <c r="AU515" s="7">
        <v>104</v>
      </c>
      <c r="AV515" s="7">
        <v>27</v>
      </c>
      <c r="AW515" s="7">
        <v>20</v>
      </c>
      <c r="AX515" s="7">
        <v>6</v>
      </c>
      <c r="AY515" s="7">
        <v>6</v>
      </c>
      <c r="AZ515" s="7">
        <v>4</v>
      </c>
      <c r="BA515" s="7">
        <v>3</v>
      </c>
      <c r="BB515" s="7">
        <v>1</v>
      </c>
      <c r="BC515" s="510">
        <v>565</v>
      </c>
      <c r="BD515" s="510">
        <v>164</v>
      </c>
      <c r="BE515" s="510">
        <v>143</v>
      </c>
      <c r="BF515" s="510">
        <v>111</v>
      </c>
      <c r="BG515" s="510">
        <v>70</v>
      </c>
      <c r="BH515" s="510">
        <v>77</v>
      </c>
      <c r="BI515" s="510">
        <v>0</v>
      </c>
      <c r="BJ515" s="510">
        <v>20</v>
      </c>
      <c r="BK515" s="510">
        <v>5</v>
      </c>
      <c r="BL515" s="510">
        <v>6</v>
      </c>
      <c r="BM515" s="510">
        <v>4</v>
      </c>
      <c r="BN515" s="510">
        <v>3</v>
      </c>
      <c r="BO515" s="510">
        <v>2</v>
      </c>
      <c r="BP515" s="510">
        <v>0</v>
      </c>
    </row>
    <row r="516" spans="1:68">
      <c r="A516" s="247">
        <v>5836</v>
      </c>
      <c r="B516" s="248" t="s">
        <v>758</v>
      </c>
      <c r="C516" s="247" t="str">
        <f t="shared" si="11"/>
        <v>Liceo Rural</v>
      </c>
      <c r="D516" s="412" t="s">
        <v>392</v>
      </c>
      <c r="E516" s="453">
        <v>2</v>
      </c>
      <c r="F516" s="412" t="s">
        <v>52</v>
      </c>
      <c r="G516" s="412" t="s">
        <v>393</v>
      </c>
      <c r="H516" s="412" t="s">
        <v>396</v>
      </c>
      <c r="I516" s="412" t="s">
        <v>178</v>
      </c>
      <c r="J516" s="248" t="s">
        <v>3555</v>
      </c>
      <c r="K516" s="248" t="s">
        <v>1667</v>
      </c>
      <c r="L516" s="412">
        <v>22003070</v>
      </c>
      <c r="M516" s="412"/>
      <c r="N516" s="412" t="s">
        <v>1796</v>
      </c>
      <c r="O516" s="248" t="s">
        <v>2394</v>
      </c>
      <c r="P516" s="412">
        <v>25</v>
      </c>
      <c r="Q516" s="412">
        <v>5</v>
      </c>
      <c r="R516" s="412">
        <v>4</v>
      </c>
      <c r="S516" s="412">
        <v>2</v>
      </c>
      <c r="T516" s="412">
        <v>6</v>
      </c>
      <c r="U516" s="412">
        <v>8</v>
      </c>
      <c r="V516" s="412">
        <v>0</v>
      </c>
      <c r="W516" s="412">
        <v>5</v>
      </c>
      <c r="X516" s="248">
        <v>1</v>
      </c>
      <c r="Y516" s="412">
        <v>1</v>
      </c>
      <c r="Z516" s="412">
        <v>1</v>
      </c>
      <c r="AA516" s="412">
        <v>1</v>
      </c>
      <c r="AB516" s="412">
        <v>1</v>
      </c>
      <c r="AC516" s="412">
        <v>25</v>
      </c>
      <c r="AD516" s="7">
        <v>3</v>
      </c>
      <c r="AE516" s="7">
        <v>6</v>
      </c>
      <c r="AF516" s="7">
        <v>6</v>
      </c>
      <c r="AG516" s="7">
        <v>3</v>
      </c>
      <c r="AH516" s="7">
        <v>7</v>
      </c>
      <c r="AI516" s="7">
        <v>0</v>
      </c>
      <c r="AJ516" s="7">
        <v>5</v>
      </c>
      <c r="AK516" s="7">
        <v>1</v>
      </c>
      <c r="AL516" s="7">
        <v>1</v>
      </c>
      <c r="AM516" s="7">
        <v>1</v>
      </c>
      <c r="AN516" s="7">
        <v>1</v>
      </c>
      <c r="AO516" s="7">
        <v>1</v>
      </c>
      <c r="AP516" s="7">
        <v>0</v>
      </c>
      <c r="AQ516" s="7">
        <v>20</v>
      </c>
      <c r="AR516" s="7">
        <v>6</v>
      </c>
      <c r="AS516" s="7">
        <v>2</v>
      </c>
      <c r="AT516" s="7">
        <v>5</v>
      </c>
      <c r="AU516" s="7">
        <v>5</v>
      </c>
      <c r="AV516" s="7">
        <v>2</v>
      </c>
      <c r="AW516" s="7">
        <v>5</v>
      </c>
      <c r="AX516" s="7">
        <v>1</v>
      </c>
      <c r="AY516" s="7">
        <v>1</v>
      </c>
      <c r="AZ516" s="7">
        <v>1</v>
      </c>
      <c r="BA516" s="7">
        <v>1</v>
      </c>
      <c r="BB516" s="7">
        <v>1</v>
      </c>
      <c r="BC516" s="510">
        <v>21</v>
      </c>
      <c r="BD516" s="510">
        <v>5</v>
      </c>
      <c r="BE516" s="510">
        <v>7</v>
      </c>
      <c r="BF516" s="510">
        <v>1</v>
      </c>
      <c r="BG516" s="510">
        <v>5</v>
      </c>
      <c r="BH516" s="510">
        <v>3</v>
      </c>
      <c r="BI516" s="510">
        <v>0</v>
      </c>
      <c r="BJ516" s="510">
        <v>5</v>
      </c>
      <c r="BK516" s="510">
        <v>1</v>
      </c>
      <c r="BL516" s="510">
        <v>1</v>
      </c>
      <c r="BM516" s="510">
        <v>1</v>
      </c>
      <c r="BN516" s="510">
        <v>1</v>
      </c>
      <c r="BO516" s="510">
        <v>1</v>
      </c>
      <c r="BP516" s="510">
        <v>0</v>
      </c>
    </row>
    <row r="517" spans="1:68">
      <c r="A517" s="247">
        <v>5837</v>
      </c>
      <c r="B517" s="248" t="s">
        <v>759</v>
      </c>
      <c r="C517" s="247" t="str">
        <f t="shared" si="11"/>
        <v>Liceo Rural</v>
      </c>
      <c r="D517" s="412" t="s">
        <v>392</v>
      </c>
      <c r="E517" s="453">
        <v>6</v>
      </c>
      <c r="F517" s="412" t="s">
        <v>52</v>
      </c>
      <c r="G517" s="412" t="s">
        <v>393</v>
      </c>
      <c r="H517" s="412" t="s">
        <v>393</v>
      </c>
      <c r="I517" s="412" t="s">
        <v>760</v>
      </c>
      <c r="J517" s="248" t="s">
        <v>3555</v>
      </c>
      <c r="K517" s="248" t="s">
        <v>1667</v>
      </c>
      <c r="L517" s="412">
        <v>88429636</v>
      </c>
      <c r="M517" s="412"/>
      <c r="N517" s="412" t="s">
        <v>3002</v>
      </c>
      <c r="O517" s="248" t="s">
        <v>2977</v>
      </c>
      <c r="P517" s="412">
        <v>40</v>
      </c>
      <c r="Q517" s="412">
        <v>9</v>
      </c>
      <c r="R517" s="412">
        <v>15</v>
      </c>
      <c r="S517" s="412">
        <v>9</v>
      </c>
      <c r="T517" s="412">
        <v>2</v>
      </c>
      <c r="U517" s="412">
        <v>5</v>
      </c>
      <c r="V517" s="412">
        <v>0</v>
      </c>
      <c r="W517" s="412">
        <v>5</v>
      </c>
      <c r="X517" s="248">
        <v>1</v>
      </c>
      <c r="Y517" s="412">
        <v>1</v>
      </c>
      <c r="Z517" s="412">
        <v>1</v>
      </c>
      <c r="AA517" s="412">
        <v>1</v>
      </c>
      <c r="AB517" s="412">
        <v>1</v>
      </c>
      <c r="AC517" s="412">
        <v>46</v>
      </c>
      <c r="AD517" s="7">
        <v>11</v>
      </c>
      <c r="AE517" s="7">
        <v>9</v>
      </c>
      <c r="AF517" s="7">
        <v>15</v>
      </c>
      <c r="AG517" s="7">
        <v>9</v>
      </c>
      <c r="AH517" s="7">
        <v>2</v>
      </c>
      <c r="AI517" s="7">
        <v>0</v>
      </c>
      <c r="AJ517" s="7">
        <v>5</v>
      </c>
      <c r="AK517" s="7">
        <v>1</v>
      </c>
      <c r="AL517" s="7">
        <v>1</v>
      </c>
      <c r="AM517" s="7">
        <v>1</v>
      </c>
      <c r="AN517" s="7">
        <v>1</v>
      </c>
      <c r="AO517" s="7">
        <v>1</v>
      </c>
      <c r="AP517" s="7">
        <v>0</v>
      </c>
      <c r="AQ517" s="7">
        <v>51</v>
      </c>
      <c r="AR517" s="7">
        <v>9</v>
      </c>
      <c r="AS517" s="7">
        <v>13</v>
      </c>
      <c r="AT517" s="7">
        <v>6</v>
      </c>
      <c r="AU517" s="7">
        <v>15</v>
      </c>
      <c r="AV517" s="7">
        <v>8</v>
      </c>
      <c r="AW517" s="7">
        <v>5</v>
      </c>
      <c r="AX517" s="7">
        <v>1</v>
      </c>
      <c r="AY517" s="7">
        <v>1</v>
      </c>
      <c r="AZ517" s="7">
        <v>1</v>
      </c>
      <c r="BA517" s="7">
        <v>1</v>
      </c>
      <c r="BB517" s="7">
        <v>1</v>
      </c>
      <c r="BC517" s="510">
        <v>61</v>
      </c>
      <c r="BD517" s="510">
        <v>18</v>
      </c>
      <c r="BE517" s="510">
        <v>9</v>
      </c>
      <c r="BF517" s="510">
        <v>12</v>
      </c>
      <c r="BG517" s="510">
        <v>7</v>
      </c>
      <c r="BH517" s="510">
        <v>15</v>
      </c>
      <c r="BI517" s="510">
        <v>0</v>
      </c>
      <c r="BJ517" s="510">
        <v>5</v>
      </c>
      <c r="BK517" s="510">
        <v>1</v>
      </c>
      <c r="BL517" s="510">
        <v>1</v>
      </c>
      <c r="BM517" s="510">
        <v>1</v>
      </c>
      <c r="BN517" s="510">
        <v>1</v>
      </c>
      <c r="BO517" s="510">
        <v>1</v>
      </c>
      <c r="BP517" s="510">
        <v>0</v>
      </c>
    </row>
    <row r="518" spans="1:68">
      <c r="A518" s="247">
        <v>5838</v>
      </c>
      <c r="B518" s="248" t="s">
        <v>756</v>
      </c>
      <c r="C518" s="247" t="str">
        <f t="shared" si="11"/>
        <v>Liceo Rural</v>
      </c>
      <c r="D518" s="412" t="s">
        <v>392</v>
      </c>
      <c r="E518" s="453">
        <v>2</v>
      </c>
      <c r="F518" s="412" t="s">
        <v>52</v>
      </c>
      <c r="G518" s="412" t="s">
        <v>393</v>
      </c>
      <c r="H518" s="412" t="s">
        <v>396</v>
      </c>
      <c r="I518" s="412" t="s">
        <v>757</v>
      </c>
      <c r="J518" s="248" t="s">
        <v>3555</v>
      </c>
      <c r="K518" s="248" t="s">
        <v>1667</v>
      </c>
      <c r="L518" s="412">
        <v>22006039</v>
      </c>
      <c r="M518" s="412">
        <v>27876098</v>
      </c>
      <c r="N518" s="412" t="s">
        <v>3244</v>
      </c>
      <c r="O518" s="248" t="s">
        <v>2395</v>
      </c>
      <c r="P518" s="412">
        <v>45</v>
      </c>
      <c r="Q518" s="412">
        <v>10</v>
      </c>
      <c r="R518" s="412">
        <v>8</v>
      </c>
      <c r="S518" s="412">
        <v>10</v>
      </c>
      <c r="T518" s="412">
        <v>9</v>
      </c>
      <c r="U518" s="412">
        <v>8</v>
      </c>
      <c r="V518" s="412">
        <v>0</v>
      </c>
      <c r="W518" s="412">
        <v>5</v>
      </c>
      <c r="X518" s="248">
        <v>1</v>
      </c>
      <c r="Y518" s="412">
        <v>1</v>
      </c>
      <c r="Z518" s="412">
        <v>1</v>
      </c>
      <c r="AA518" s="412">
        <v>1</v>
      </c>
      <c r="AB518" s="412">
        <v>1</v>
      </c>
      <c r="AC518" s="412">
        <v>55</v>
      </c>
      <c r="AD518" s="7">
        <v>8</v>
      </c>
      <c r="AE518" s="7">
        <v>14</v>
      </c>
      <c r="AF518" s="7">
        <v>8</v>
      </c>
      <c r="AG518" s="7">
        <v>15</v>
      </c>
      <c r="AH518" s="7">
        <v>10</v>
      </c>
      <c r="AI518" s="7">
        <v>0</v>
      </c>
      <c r="AJ518" s="7">
        <v>5</v>
      </c>
      <c r="AK518" s="7">
        <v>1</v>
      </c>
      <c r="AL518" s="7">
        <v>1</v>
      </c>
      <c r="AM518" s="7">
        <v>1</v>
      </c>
      <c r="AN518" s="7">
        <v>1</v>
      </c>
      <c r="AO518" s="7">
        <v>1</v>
      </c>
      <c r="AP518" s="7">
        <v>0</v>
      </c>
      <c r="AQ518" s="7">
        <v>50</v>
      </c>
      <c r="AR518" s="7">
        <v>10</v>
      </c>
      <c r="AS518" s="7">
        <v>9</v>
      </c>
      <c r="AT518" s="7">
        <v>11</v>
      </c>
      <c r="AU518" s="7">
        <v>6</v>
      </c>
      <c r="AV518" s="7">
        <v>14</v>
      </c>
      <c r="AW518" s="7">
        <v>5</v>
      </c>
      <c r="AX518" s="7">
        <v>1</v>
      </c>
      <c r="AY518" s="7">
        <v>1</v>
      </c>
      <c r="AZ518" s="7">
        <v>1</v>
      </c>
      <c r="BA518" s="7">
        <v>1</v>
      </c>
      <c r="BB518" s="7">
        <v>1</v>
      </c>
      <c r="BC518" s="510">
        <v>44</v>
      </c>
      <c r="BD518" s="510">
        <v>6</v>
      </c>
      <c r="BE518" s="510">
        <v>12</v>
      </c>
      <c r="BF518" s="510">
        <v>8</v>
      </c>
      <c r="BG518" s="510">
        <v>12</v>
      </c>
      <c r="BH518" s="510">
        <v>6</v>
      </c>
      <c r="BI518" s="510">
        <v>0</v>
      </c>
      <c r="BJ518" s="510">
        <v>5</v>
      </c>
      <c r="BK518" s="510">
        <v>1</v>
      </c>
      <c r="BL518" s="510">
        <v>1</v>
      </c>
      <c r="BM518" s="510">
        <v>1</v>
      </c>
      <c r="BN518" s="510">
        <v>1</v>
      </c>
      <c r="BO518" s="510">
        <v>1</v>
      </c>
      <c r="BP518" s="510">
        <v>0</v>
      </c>
    </row>
    <row r="519" spans="1:68">
      <c r="A519" s="247">
        <v>5839</v>
      </c>
      <c r="B519" s="248" t="s">
        <v>2978</v>
      </c>
      <c r="C519" s="247" t="str">
        <f t="shared" si="11"/>
        <v/>
      </c>
      <c r="D519" s="248" t="s">
        <v>217</v>
      </c>
      <c r="E519" s="501">
        <v>9</v>
      </c>
      <c r="F519" s="248" t="s">
        <v>217</v>
      </c>
      <c r="G519" s="248" t="s">
        <v>251</v>
      </c>
      <c r="H519" s="248" t="s">
        <v>227</v>
      </c>
      <c r="I519" s="248" t="s">
        <v>227</v>
      </c>
      <c r="J519" s="248" t="s">
        <v>3555</v>
      </c>
      <c r="K519" s="248" t="s">
        <v>1667</v>
      </c>
      <c r="L519" s="248">
        <v>24283285</v>
      </c>
      <c r="M519" s="248">
        <v>24289926</v>
      </c>
      <c r="N519" s="248" t="s">
        <v>1128</v>
      </c>
      <c r="O519" s="248" t="s">
        <v>2396</v>
      </c>
      <c r="P519" s="248">
        <v>18</v>
      </c>
      <c r="Q519" s="248">
        <v>6</v>
      </c>
      <c r="R519" s="248">
        <v>3</v>
      </c>
      <c r="S519" s="248">
        <v>9</v>
      </c>
      <c r="T519" s="248">
        <v>0</v>
      </c>
      <c r="U519" s="248">
        <v>0</v>
      </c>
      <c r="V519" s="248">
        <v>0</v>
      </c>
      <c r="W519" s="248">
        <v>3</v>
      </c>
      <c r="X519" s="248">
        <v>1</v>
      </c>
      <c r="Y519" s="248">
        <v>1</v>
      </c>
      <c r="Z519" s="248">
        <v>1</v>
      </c>
      <c r="AA519" s="248">
        <v>0</v>
      </c>
      <c r="AB519" s="248">
        <v>0</v>
      </c>
      <c r="AC519" s="248">
        <v>33</v>
      </c>
      <c r="AD519" s="7">
        <v>19</v>
      </c>
      <c r="AE519" s="7">
        <v>8</v>
      </c>
      <c r="AF519" s="7">
        <v>6</v>
      </c>
      <c r="AG519" s="7">
        <v>0</v>
      </c>
      <c r="AH519" s="7">
        <v>0</v>
      </c>
      <c r="AI519" s="7">
        <v>0</v>
      </c>
      <c r="AJ519" s="7">
        <v>3</v>
      </c>
      <c r="AK519" s="7">
        <v>1</v>
      </c>
      <c r="AL519" s="7">
        <v>1</v>
      </c>
      <c r="AM519" s="7">
        <v>1</v>
      </c>
      <c r="AN519" s="7">
        <v>0</v>
      </c>
      <c r="AO519" s="7">
        <v>0</v>
      </c>
      <c r="AP519" s="7">
        <v>0</v>
      </c>
      <c r="AQ519" s="7">
        <v>46</v>
      </c>
      <c r="AR519" s="7">
        <v>20</v>
      </c>
      <c r="AS519" s="7">
        <v>18</v>
      </c>
      <c r="AT519" s="7">
        <v>8</v>
      </c>
      <c r="AU519" s="7">
        <v>0</v>
      </c>
      <c r="AV519" s="7">
        <v>0</v>
      </c>
      <c r="AW519" s="7">
        <v>3</v>
      </c>
      <c r="AX519" s="7">
        <v>1</v>
      </c>
      <c r="AY519" s="7">
        <v>1</v>
      </c>
      <c r="AZ519" s="7">
        <v>1</v>
      </c>
      <c r="BA519" s="7">
        <v>0</v>
      </c>
      <c r="BB519" s="7">
        <v>0</v>
      </c>
      <c r="BC519" s="510">
        <v>41</v>
      </c>
      <c r="BD519" s="510">
        <v>13</v>
      </c>
      <c r="BE519" s="510">
        <v>18</v>
      </c>
      <c r="BF519" s="510">
        <v>10</v>
      </c>
      <c r="BG519" s="510">
        <v>0</v>
      </c>
      <c r="BH519" s="510">
        <v>0</v>
      </c>
      <c r="BI519" s="510">
        <v>0</v>
      </c>
      <c r="BJ519" s="510">
        <v>3</v>
      </c>
      <c r="BK519" s="510">
        <v>1</v>
      </c>
      <c r="BL519" s="510">
        <v>1</v>
      </c>
      <c r="BM519" s="510">
        <v>1</v>
      </c>
      <c r="BN519" s="510">
        <v>0</v>
      </c>
      <c r="BO519" s="510">
        <v>0</v>
      </c>
      <c r="BP519" s="510">
        <v>0</v>
      </c>
    </row>
    <row r="520" spans="1:68">
      <c r="A520" s="247">
        <v>5840</v>
      </c>
      <c r="B520" s="248" t="s">
        <v>751</v>
      </c>
      <c r="C520" s="247" t="str">
        <f t="shared" si="11"/>
        <v>Liceo Rural</v>
      </c>
      <c r="D520" s="412" t="s">
        <v>182</v>
      </c>
      <c r="E520" s="453">
        <v>3</v>
      </c>
      <c r="F520" s="412" t="s">
        <v>182</v>
      </c>
      <c r="G520" s="412" t="s">
        <v>308</v>
      </c>
      <c r="H520" s="412" t="s">
        <v>169</v>
      </c>
      <c r="I520" s="412" t="s">
        <v>752</v>
      </c>
      <c r="J520" s="248" t="s">
        <v>3555</v>
      </c>
      <c r="K520" s="248" t="s">
        <v>1667</v>
      </c>
      <c r="L520" s="412">
        <v>25712182</v>
      </c>
      <c r="M520" s="412">
        <v>83890694</v>
      </c>
      <c r="N520" s="412" t="s">
        <v>3464</v>
      </c>
      <c r="O520" s="248" t="s">
        <v>2397</v>
      </c>
      <c r="P520" s="412">
        <v>63</v>
      </c>
      <c r="Q520" s="412">
        <v>11</v>
      </c>
      <c r="R520" s="412">
        <v>12</v>
      </c>
      <c r="S520" s="412">
        <v>12</v>
      </c>
      <c r="T520" s="412">
        <v>20</v>
      </c>
      <c r="U520" s="412">
        <v>8</v>
      </c>
      <c r="V520" s="412">
        <v>0</v>
      </c>
      <c r="W520" s="412">
        <v>5</v>
      </c>
      <c r="X520" s="248">
        <v>1</v>
      </c>
      <c r="Y520" s="412">
        <v>1</v>
      </c>
      <c r="Z520" s="412">
        <v>1</v>
      </c>
      <c r="AA520" s="412">
        <v>1</v>
      </c>
      <c r="AB520" s="412">
        <v>1</v>
      </c>
      <c r="AC520" s="412">
        <v>69</v>
      </c>
      <c r="AD520" s="7">
        <v>13</v>
      </c>
      <c r="AE520" s="7">
        <v>11</v>
      </c>
      <c r="AF520" s="7">
        <v>14</v>
      </c>
      <c r="AG520" s="7">
        <v>12</v>
      </c>
      <c r="AH520" s="7">
        <v>19</v>
      </c>
      <c r="AI520" s="7">
        <v>0</v>
      </c>
      <c r="AJ520" s="7">
        <v>5</v>
      </c>
      <c r="AK520" s="7">
        <v>1</v>
      </c>
      <c r="AL520" s="7">
        <v>1</v>
      </c>
      <c r="AM520" s="7">
        <v>1</v>
      </c>
      <c r="AN520" s="7">
        <v>1</v>
      </c>
      <c r="AO520" s="7">
        <v>1</v>
      </c>
      <c r="AP520" s="7">
        <v>0</v>
      </c>
      <c r="AQ520" s="7">
        <v>60</v>
      </c>
      <c r="AR520" s="7">
        <v>11</v>
      </c>
      <c r="AS520" s="7">
        <v>16</v>
      </c>
      <c r="AT520" s="7">
        <v>12</v>
      </c>
      <c r="AU520" s="7">
        <v>10</v>
      </c>
      <c r="AV520" s="7">
        <v>11</v>
      </c>
      <c r="AW520" s="7">
        <v>5</v>
      </c>
      <c r="AX520" s="7">
        <v>1</v>
      </c>
      <c r="AY520" s="7">
        <v>1</v>
      </c>
      <c r="AZ520" s="7">
        <v>1</v>
      </c>
      <c r="BA520" s="7">
        <v>1</v>
      </c>
      <c r="BB520" s="7">
        <v>1</v>
      </c>
      <c r="BC520" s="510">
        <v>62</v>
      </c>
      <c r="BD520" s="510">
        <v>9</v>
      </c>
      <c r="BE520" s="510">
        <v>16</v>
      </c>
      <c r="BF520" s="510">
        <v>16</v>
      </c>
      <c r="BG520" s="510">
        <v>11</v>
      </c>
      <c r="BH520" s="510">
        <v>10</v>
      </c>
      <c r="BI520" s="510">
        <v>0</v>
      </c>
      <c r="BJ520" s="510">
        <v>5</v>
      </c>
      <c r="BK520" s="510">
        <v>1</v>
      </c>
      <c r="BL520" s="510">
        <v>1</v>
      </c>
      <c r="BM520" s="510">
        <v>1</v>
      </c>
      <c r="BN520" s="510">
        <v>1</v>
      </c>
      <c r="BO520" s="510">
        <v>1</v>
      </c>
      <c r="BP520" s="510">
        <v>0</v>
      </c>
    </row>
    <row r="521" spans="1:68">
      <c r="A521" s="247">
        <v>5841</v>
      </c>
      <c r="B521" s="248" t="s">
        <v>1880</v>
      </c>
      <c r="C521" s="247" t="str">
        <f t="shared" si="11"/>
        <v/>
      </c>
      <c r="D521" s="412" t="s">
        <v>146</v>
      </c>
      <c r="E521" s="453">
        <v>1</v>
      </c>
      <c r="F521" s="412" t="s">
        <v>86</v>
      </c>
      <c r="G521" s="412" t="s">
        <v>147</v>
      </c>
      <c r="H521" s="412" t="s">
        <v>253</v>
      </c>
      <c r="I521" s="412" t="s">
        <v>253</v>
      </c>
      <c r="J521" s="248" t="s">
        <v>3555</v>
      </c>
      <c r="K521" s="248" t="s">
        <v>1667</v>
      </c>
      <c r="L521" s="412">
        <v>25466051</v>
      </c>
      <c r="M521" s="412"/>
      <c r="N521" s="412" t="s">
        <v>2398</v>
      </c>
      <c r="O521" s="248" t="s">
        <v>2399</v>
      </c>
      <c r="P521" s="412">
        <v>188</v>
      </c>
      <c r="Q521" s="412">
        <v>48</v>
      </c>
      <c r="R521" s="412">
        <v>42</v>
      </c>
      <c r="S521" s="412">
        <v>32</v>
      </c>
      <c r="T521" s="412">
        <v>37</v>
      </c>
      <c r="U521" s="412">
        <v>29</v>
      </c>
      <c r="V521" s="412">
        <v>0</v>
      </c>
      <c r="W521" s="412">
        <v>9</v>
      </c>
      <c r="X521" s="248">
        <v>2</v>
      </c>
      <c r="Y521" s="412">
        <v>2</v>
      </c>
      <c r="Z521" s="412">
        <v>2</v>
      </c>
      <c r="AA521" s="412">
        <v>2</v>
      </c>
      <c r="AB521" s="412">
        <v>1</v>
      </c>
      <c r="AC521" s="412">
        <v>186</v>
      </c>
      <c r="AD521" s="7">
        <v>30</v>
      </c>
      <c r="AE521" s="7">
        <v>45</v>
      </c>
      <c r="AF521" s="7">
        <v>43</v>
      </c>
      <c r="AG521" s="7">
        <v>30</v>
      </c>
      <c r="AH521" s="7">
        <v>38</v>
      </c>
      <c r="AI521" s="7">
        <v>0</v>
      </c>
      <c r="AJ521" s="7">
        <v>10</v>
      </c>
      <c r="AK521" s="7">
        <v>2</v>
      </c>
      <c r="AL521" s="7">
        <v>2</v>
      </c>
      <c r="AM521" s="7">
        <v>2</v>
      </c>
      <c r="AN521" s="7">
        <v>2</v>
      </c>
      <c r="AO521" s="7">
        <v>2</v>
      </c>
      <c r="AP521" s="7">
        <v>0</v>
      </c>
      <c r="AQ521" s="7">
        <v>182</v>
      </c>
      <c r="AR521" s="7">
        <v>46</v>
      </c>
      <c r="AS521" s="7">
        <v>38</v>
      </c>
      <c r="AT521" s="7">
        <v>32</v>
      </c>
      <c r="AU521" s="7">
        <v>40</v>
      </c>
      <c r="AV521" s="7">
        <v>26</v>
      </c>
      <c r="AW521" s="7">
        <v>9</v>
      </c>
      <c r="AX521" s="7">
        <v>2</v>
      </c>
      <c r="AY521" s="7">
        <v>2</v>
      </c>
      <c r="AZ521" s="7">
        <v>2</v>
      </c>
      <c r="BA521" s="7">
        <v>2</v>
      </c>
      <c r="BB521" s="7">
        <v>1</v>
      </c>
      <c r="BC521" s="510">
        <v>175</v>
      </c>
      <c r="BD521" s="510">
        <v>36</v>
      </c>
      <c r="BE521" s="510">
        <v>37</v>
      </c>
      <c r="BF521" s="510">
        <v>35</v>
      </c>
      <c r="BG521" s="510">
        <v>31</v>
      </c>
      <c r="BH521" s="510">
        <v>36</v>
      </c>
      <c r="BI521" s="510">
        <v>0</v>
      </c>
      <c r="BJ521" s="510">
        <v>10</v>
      </c>
      <c r="BK521" s="510">
        <v>2</v>
      </c>
      <c r="BL521" s="510">
        <v>2</v>
      </c>
      <c r="BM521" s="510">
        <v>2</v>
      </c>
      <c r="BN521" s="510">
        <v>2</v>
      </c>
      <c r="BO521" s="510">
        <v>2</v>
      </c>
      <c r="BP521" s="510">
        <v>0</v>
      </c>
    </row>
    <row r="522" spans="1:68">
      <c r="A522" s="247">
        <v>5842</v>
      </c>
      <c r="B522" s="248" t="s">
        <v>787</v>
      </c>
      <c r="C522" s="247" t="str">
        <f t="shared" si="11"/>
        <v>Liceo Rural</v>
      </c>
      <c r="D522" s="412" t="s">
        <v>398</v>
      </c>
      <c r="E522" s="453">
        <v>14</v>
      </c>
      <c r="F522" s="412" t="s">
        <v>52</v>
      </c>
      <c r="G522" s="412" t="s">
        <v>399</v>
      </c>
      <c r="H522" s="412" t="s">
        <v>471</v>
      </c>
      <c r="I522" s="412" t="s">
        <v>788</v>
      </c>
      <c r="J522" s="248" t="s">
        <v>3555</v>
      </c>
      <c r="K522" s="248" t="s">
        <v>1667</v>
      </c>
      <c r="L522" s="412"/>
      <c r="M522" s="412"/>
      <c r="N522" s="412" t="s">
        <v>1787</v>
      </c>
      <c r="O522" s="248" t="s">
        <v>2400</v>
      </c>
      <c r="P522" s="412">
        <v>85</v>
      </c>
      <c r="Q522" s="412">
        <v>20</v>
      </c>
      <c r="R522" s="412">
        <v>19</v>
      </c>
      <c r="S522" s="412">
        <v>16</v>
      </c>
      <c r="T522" s="412">
        <v>17</v>
      </c>
      <c r="U522" s="412">
        <v>13</v>
      </c>
      <c r="V522" s="412">
        <v>0</v>
      </c>
      <c r="W522" s="412">
        <v>5</v>
      </c>
      <c r="X522" s="248">
        <v>1</v>
      </c>
      <c r="Y522" s="412">
        <v>1</v>
      </c>
      <c r="Z522" s="412">
        <v>1</v>
      </c>
      <c r="AA522" s="412">
        <v>1</v>
      </c>
      <c r="AB522" s="412">
        <v>1</v>
      </c>
      <c r="AC522" s="412">
        <v>96</v>
      </c>
      <c r="AD522" s="7">
        <v>18</v>
      </c>
      <c r="AE522" s="7">
        <v>22</v>
      </c>
      <c r="AF522" s="7">
        <v>20</v>
      </c>
      <c r="AG522" s="7">
        <v>17</v>
      </c>
      <c r="AH522" s="7">
        <v>19</v>
      </c>
      <c r="AI522" s="7">
        <v>0</v>
      </c>
      <c r="AJ522" s="7">
        <v>5</v>
      </c>
      <c r="AK522" s="7">
        <v>1</v>
      </c>
      <c r="AL522" s="7">
        <v>1</v>
      </c>
      <c r="AM522" s="7">
        <v>1</v>
      </c>
      <c r="AN522" s="7">
        <v>1</v>
      </c>
      <c r="AO522" s="7">
        <v>1</v>
      </c>
      <c r="AP522" s="7">
        <v>0</v>
      </c>
      <c r="AQ522" s="7">
        <v>86</v>
      </c>
      <c r="AR522" s="7">
        <v>12</v>
      </c>
      <c r="AS522" s="7">
        <v>18</v>
      </c>
      <c r="AT522" s="7">
        <v>21</v>
      </c>
      <c r="AU522" s="7">
        <v>19</v>
      </c>
      <c r="AV522" s="7">
        <v>16</v>
      </c>
      <c r="AW522" s="7">
        <v>5</v>
      </c>
      <c r="AX522" s="7">
        <v>1</v>
      </c>
      <c r="AY522" s="7">
        <v>1</v>
      </c>
      <c r="AZ522" s="7">
        <v>1</v>
      </c>
      <c r="BA522" s="7">
        <v>1</v>
      </c>
      <c r="BB522" s="7">
        <v>1</v>
      </c>
      <c r="BC522" s="510">
        <v>70</v>
      </c>
      <c r="BD522" s="510">
        <v>12</v>
      </c>
      <c r="BE522" s="510">
        <v>14</v>
      </c>
      <c r="BF522" s="510">
        <v>15</v>
      </c>
      <c r="BG522" s="510">
        <v>16</v>
      </c>
      <c r="BH522" s="510">
        <v>13</v>
      </c>
      <c r="BI522" s="510">
        <v>0</v>
      </c>
      <c r="BJ522" s="510">
        <v>5</v>
      </c>
      <c r="BK522" s="510">
        <v>1</v>
      </c>
      <c r="BL522" s="510">
        <v>1</v>
      </c>
      <c r="BM522" s="510">
        <v>1</v>
      </c>
      <c r="BN522" s="510">
        <v>1</v>
      </c>
      <c r="BO522" s="510">
        <v>1</v>
      </c>
      <c r="BP522" s="510">
        <v>0</v>
      </c>
    </row>
    <row r="523" spans="1:68">
      <c r="A523" s="247">
        <v>5843</v>
      </c>
      <c r="B523" s="248" t="s">
        <v>2979</v>
      </c>
      <c r="C523" s="247" t="str">
        <f t="shared" si="11"/>
        <v>Liceo Rural</v>
      </c>
      <c r="D523" s="412" t="s">
        <v>398</v>
      </c>
      <c r="E523" s="453">
        <v>14</v>
      </c>
      <c r="F523" s="412" t="s">
        <v>52</v>
      </c>
      <c r="G523" s="412" t="s">
        <v>399</v>
      </c>
      <c r="H523" s="412" t="s">
        <v>471</v>
      </c>
      <c r="I523" s="412" t="s">
        <v>472</v>
      </c>
      <c r="J523" s="248" t="s">
        <v>3555</v>
      </c>
      <c r="K523" s="248" t="s">
        <v>1667</v>
      </c>
      <c r="L523" s="412">
        <v>88325528</v>
      </c>
      <c r="M523" s="412"/>
      <c r="N523" s="412" t="s">
        <v>2980</v>
      </c>
      <c r="O523" s="248" t="s">
        <v>2401</v>
      </c>
      <c r="P523" s="412">
        <v>95</v>
      </c>
      <c r="Q523" s="412">
        <v>19</v>
      </c>
      <c r="R523" s="412">
        <v>14</v>
      </c>
      <c r="S523" s="412">
        <v>16</v>
      </c>
      <c r="T523" s="412">
        <v>27</v>
      </c>
      <c r="U523" s="412">
        <v>19</v>
      </c>
      <c r="V523" s="412">
        <v>0</v>
      </c>
      <c r="W523" s="412">
        <v>5</v>
      </c>
      <c r="X523" s="248">
        <v>1</v>
      </c>
      <c r="Y523" s="412">
        <v>1</v>
      </c>
      <c r="Z523" s="412">
        <v>1</v>
      </c>
      <c r="AA523" s="412">
        <v>1</v>
      </c>
      <c r="AB523" s="412">
        <v>1</v>
      </c>
      <c r="AC523" s="412">
        <v>108</v>
      </c>
      <c r="AD523" s="7">
        <v>31</v>
      </c>
      <c r="AE523" s="7">
        <v>22</v>
      </c>
      <c r="AF523" s="7">
        <v>16</v>
      </c>
      <c r="AG523" s="7">
        <v>15</v>
      </c>
      <c r="AH523" s="7">
        <v>24</v>
      </c>
      <c r="AI523" s="7">
        <v>0</v>
      </c>
      <c r="AJ523" s="7">
        <v>5</v>
      </c>
      <c r="AK523" s="7">
        <v>1</v>
      </c>
      <c r="AL523" s="7">
        <v>1</v>
      </c>
      <c r="AM523" s="7">
        <v>1</v>
      </c>
      <c r="AN523" s="7">
        <v>1</v>
      </c>
      <c r="AO523" s="7">
        <v>1</v>
      </c>
      <c r="AP523" s="7">
        <v>0</v>
      </c>
      <c r="AQ523" s="7">
        <v>103</v>
      </c>
      <c r="AR523" s="7">
        <v>24</v>
      </c>
      <c r="AS523" s="7">
        <v>28</v>
      </c>
      <c r="AT523" s="7">
        <v>20</v>
      </c>
      <c r="AU523" s="7">
        <v>18</v>
      </c>
      <c r="AV523" s="7">
        <v>13</v>
      </c>
      <c r="AW523" s="7">
        <v>5</v>
      </c>
      <c r="AX523" s="7">
        <v>1</v>
      </c>
      <c r="AY523" s="7">
        <v>1</v>
      </c>
      <c r="AZ523" s="7">
        <v>1</v>
      </c>
      <c r="BA523" s="7">
        <v>1</v>
      </c>
      <c r="BB523" s="7">
        <v>1</v>
      </c>
      <c r="BC523" s="510">
        <v>112</v>
      </c>
      <c r="BD523" s="510">
        <v>25</v>
      </c>
      <c r="BE523" s="510">
        <v>26</v>
      </c>
      <c r="BF523" s="510">
        <v>24</v>
      </c>
      <c r="BG523" s="510">
        <v>17</v>
      </c>
      <c r="BH523" s="510">
        <v>20</v>
      </c>
      <c r="BI523" s="510">
        <v>0</v>
      </c>
      <c r="BJ523" s="510">
        <v>5</v>
      </c>
      <c r="BK523" s="510">
        <v>1</v>
      </c>
      <c r="BL523" s="510">
        <v>1</v>
      </c>
      <c r="BM523" s="510">
        <v>1</v>
      </c>
      <c r="BN523" s="510">
        <v>1</v>
      </c>
      <c r="BO523" s="510">
        <v>1</v>
      </c>
      <c r="BP523" s="510">
        <v>0</v>
      </c>
    </row>
    <row r="524" spans="1:68">
      <c r="A524" s="247">
        <v>5844</v>
      </c>
      <c r="B524" s="248" t="s">
        <v>2981</v>
      </c>
      <c r="C524" s="247" t="str">
        <f t="shared" si="11"/>
        <v/>
      </c>
      <c r="D524" s="248" t="s">
        <v>333</v>
      </c>
      <c r="E524" s="501">
        <v>1</v>
      </c>
      <c r="F524" s="248" t="s">
        <v>54</v>
      </c>
      <c r="G524" s="248" t="s">
        <v>358</v>
      </c>
      <c r="H524" s="248" t="s">
        <v>374</v>
      </c>
      <c r="I524" s="248" t="s">
        <v>755</v>
      </c>
      <c r="J524" s="248" t="s">
        <v>3555</v>
      </c>
      <c r="K524" s="248" t="s">
        <v>1667</v>
      </c>
      <c r="L524" s="248">
        <v>22005145</v>
      </c>
      <c r="M524" s="248">
        <v>22005452</v>
      </c>
      <c r="N524" s="248" t="s">
        <v>3680</v>
      </c>
      <c r="O524" s="248" t="s">
        <v>2402</v>
      </c>
      <c r="P524" s="248">
        <v>171</v>
      </c>
      <c r="Q524" s="248">
        <v>54</v>
      </c>
      <c r="R524" s="248">
        <v>35</v>
      </c>
      <c r="S524" s="248">
        <v>18</v>
      </c>
      <c r="T524" s="248">
        <v>35</v>
      </c>
      <c r="U524" s="248">
        <v>29</v>
      </c>
      <c r="V524" s="248">
        <v>0</v>
      </c>
      <c r="W524" s="248">
        <v>10</v>
      </c>
      <c r="X524" s="248">
        <v>3</v>
      </c>
      <c r="Y524" s="248">
        <v>2</v>
      </c>
      <c r="Z524" s="248">
        <v>1</v>
      </c>
      <c r="AA524" s="248">
        <v>2</v>
      </c>
      <c r="AB524" s="248">
        <v>2</v>
      </c>
      <c r="AC524" s="248">
        <v>167</v>
      </c>
      <c r="AD524" s="7">
        <v>30</v>
      </c>
      <c r="AE524" s="7">
        <v>52</v>
      </c>
      <c r="AF524" s="7">
        <v>33</v>
      </c>
      <c r="AG524" s="7">
        <v>16</v>
      </c>
      <c r="AH524" s="7">
        <v>36</v>
      </c>
      <c r="AI524" s="7">
        <v>0</v>
      </c>
      <c r="AJ524" s="7">
        <v>9</v>
      </c>
      <c r="AK524" s="7">
        <v>1</v>
      </c>
      <c r="AL524" s="7">
        <v>3</v>
      </c>
      <c r="AM524" s="7">
        <v>2</v>
      </c>
      <c r="AN524" s="7">
        <v>1</v>
      </c>
      <c r="AO524" s="7">
        <v>2</v>
      </c>
      <c r="AP524" s="7">
        <v>0</v>
      </c>
      <c r="AQ524" s="7">
        <v>158</v>
      </c>
      <c r="AR524" s="7">
        <v>36</v>
      </c>
      <c r="AS524" s="7">
        <v>42</v>
      </c>
      <c r="AT524" s="7">
        <v>33</v>
      </c>
      <c r="AU524" s="7">
        <v>35</v>
      </c>
      <c r="AV524" s="7">
        <v>12</v>
      </c>
      <c r="AW524" s="7">
        <v>9</v>
      </c>
      <c r="AX524" s="7">
        <v>2</v>
      </c>
      <c r="AY524" s="7">
        <v>2</v>
      </c>
      <c r="AZ524" s="7">
        <v>2</v>
      </c>
      <c r="BA524" s="7">
        <v>2</v>
      </c>
      <c r="BB524" s="7">
        <v>1</v>
      </c>
      <c r="BC524" s="510">
        <v>182</v>
      </c>
      <c r="BD524" s="510">
        <v>52</v>
      </c>
      <c r="BE524" s="510">
        <v>33</v>
      </c>
      <c r="BF524" s="510">
        <v>41</v>
      </c>
      <c r="BG524" s="510">
        <v>25</v>
      </c>
      <c r="BH524" s="510">
        <v>31</v>
      </c>
      <c r="BI524" s="510">
        <v>0</v>
      </c>
      <c r="BJ524" s="510">
        <v>9</v>
      </c>
      <c r="BK524" s="510">
        <v>2</v>
      </c>
      <c r="BL524" s="510">
        <v>2</v>
      </c>
      <c r="BM524" s="510">
        <v>2</v>
      </c>
      <c r="BN524" s="510">
        <v>1</v>
      </c>
      <c r="BO524" s="510">
        <v>2</v>
      </c>
      <c r="BP524" s="510">
        <v>0</v>
      </c>
    </row>
    <row r="525" spans="1:68">
      <c r="A525" s="247">
        <v>5845</v>
      </c>
      <c r="B525" s="248" t="s">
        <v>2982</v>
      </c>
      <c r="C525" s="247" t="str">
        <f t="shared" si="11"/>
        <v/>
      </c>
      <c r="D525" s="248" t="s">
        <v>333</v>
      </c>
      <c r="E525" s="501">
        <v>4</v>
      </c>
      <c r="F525" s="248" t="s">
        <v>54</v>
      </c>
      <c r="G525" s="248" t="s">
        <v>333</v>
      </c>
      <c r="H525" s="248" t="s">
        <v>753</v>
      </c>
      <c r="I525" s="248" t="s">
        <v>754</v>
      </c>
      <c r="J525" s="248" t="s">
        <v>3555</v>
      </c>
      <c r="K525" s="248" t="s">
        <v>1667</v>
      </c>
      <c r="L525" s="248">
        <v>22006750</v>
      </c>
      <c r="M525" s="248">
        <v>22006750</v>
      </c>
      <c r="N525" s="248" t="s">
        <v>3239</v>
      </c>
      <c r="O525" s="248" t="s">
        <v>2403</v>
      </c>
      <c r="P525" s="248">
        <v>72</v>
      </c>
      <c r="Q525" s="248">
        <v>12</v>
      </c>
      <c r="R525" s="248">
        <v>12</v>
      </c>
      <c r="S525" s="248">
        <v>19</v>
      </c>
      <c r="T525" s="248">
        <v>11</v>
      </c>
      <c r="U525" s="248">
        <v>18</v>
      </c>
      <c r="V525" s="248">
        <v>0</v>
      </c>
      <c r="W525" s="248">
        <v>5</v>
      </c>
      <c r="X525" s="248">
        <v>1</v>
      </c>
      <c r="Y525" s="248">
        <v>1</v>
      </c>
      <c r="Z525" s="248">
        <v>1</v>
      </c>
      <c r="AA525" s="248">
        <v>1</v>
      </c>
      <c r="AB525" s="248">
        <v>1</v>
      </c>
      <c r="AC525" s="248">
        <v>69</v>
      </c>
      <c r="AD525" s="7">
        <v>15</v>
      </c>
      <c r="AE525" s="7">
        <v>12</v>
      </c>
      <c r="AF525" s="7">
        <v>12</v>
      </c>
      <c r="AG525" s="7">
        <v>18</v>
      </c>
      <c r="AH525" s="7">
        <v>12</v>
      </c>
      <c r="AI525" s="7">
        <v>0</v>
      </c>
      <c r="AJ525" s="7">
        <v>5</v>
      </c>
      <c r="AK525" s="7">
        <v>1</v>
      </c>
      <c r="AL525" s="7">
        <v>1</v>
      </c>
      <c r="AM525" s="7">
        <v>1</v>
      </c>
      <c r="AN525" s="7">
        <v>1</v>
      </c>
      <c r="AO525" s="7">
        <v>1</v>
      </c>
      <c r="AP525" s="7">
        <v>0</v>
      </c>
      <c r="AQ525" s="7">
        <v>62</v>
      </c>
      <c r="AR525" s="7">
        <v>9</v>
      </c>
      <c r="AS525" s="7">
        <v>14</v>
      </c>
      <c r="AT525" s="7">
        <v>13</v>
      </c>
      <c r="AU525" s="7">
        <v>9</v>
      </c>
      <c r="AV525" s="7">
        <v>17</v>
      </c>
      <c r="AW525" s="7">
        <v>5</v>
      </c>
      <c r="AX525" s="7">
        <v>1</v>
      </c>
      <c r="AY525" s="7">
        <v>1</v>
      </c>
      <c r="AZ525" s="7">
        <v>1</v>
      </c>
      <c r="BA525" s="7">
        <v>1</v>
      </c>
      <c r="BB525" s="7">
        <v>1</v>
      </c>
      <c r="BC525" s="510">
        <v>61</v>
      </c>
      <c r="BD525" s="510">
        <v>16</v>
      </c>
      <c r="BE525" s="510">
        <v>9</v>
      </c>
      <c r="BF525" s="510">
        <v>17</v>
      </c>
      <c r="BG525" s="510">
        <v>11</v>
      </c>
      <c r="BH525" s="510">
        <v>8</v>
      </c>
      <c r="BI525" s="510">
        <v>0</v>
      </c>
      <c r="BJ525" s="510">
        <v>5</v>
      </c>
      <c r="BK525" s="510">
        <v>1</v>
      </c>
      <c r="BL525" s="510">
        <v>1</v>
      </c>
      <c r="BM525" s="510">
        <v>1</v>
      </c>
      <c r="BN525" s="510">
        <v>1</v>
      </c>
      <c r="BO525" s="510">
        <v>1</v>
      </c>
      <c r="BP525" s="510">
        <v>0</v>
      </c>
    </row>
    <row r="526" spans="1:68">
      <c r="A526" s="247">
        <v>5846</v>
      </c>
      <c r="B526" s="248" t="s">
        <v>794</v>
      </c>
      <c r="C526" s="247" t="str">
        <f t="shared" si="11"/>
        <v>Liceo Rural</v>
      </c>
      <c r="D526" s="412" t="s">
        <v>418</v>
      </c>
      <c r="E526" s="453">
        <v>8</v>
      </c>
      <c r="F526" s="412" t="s">
        <v>418</v>
      </c>
      <c r="G526" s="412" t="s">
        <v>429</v>
      </c>
      <c r="H526" s="412" t="s">
        <v>508</v>
      </c>
      <c r="I526" s="412" t="s">
        <v>795</v>
      </c>
      <c r="J526" s="248" t="s">
        <v>3555</v>
      </c>
      <c r="K526" s="248" t="s">
        <v>1667</v>
      </c>
      <c r="L526" s="412">
        <v>27541100</v>
      </c>
      <c r="M526" s="412"/>
      <c r="N526" s="412" t="s">
        <v>3681</v>
      </c>
      <c r="O526" s="248" t="s">
        <v>2404</v>
      </c>
      <c r="P526" s="412">
        <v>17</v>
      </c>
      <c r="Q526" s="412">
        <v>2</v>
      </c>
      <c r="R526" s="412">
        <v>4</v>
      </c>
      <c r="S526" s="412">
        <v>3</v>
      </c>
      <c r="T526" s="412">
        <v>3</v>
      </c>
      <c r="U526" s="412">
        <v>5</v>
      </c>
      <c r="V526" s="412">
        <v>0</v>
      </c>
      <c r="W526" s="412">
        <v>5</v>
      </c>
      <c r="X526" s="248">
        <v>1</v>
      </c>
      <c r="Y526" s="412">
        <v>1</v>
      </c>
      <c r="Z526" s="412">
        <v>1</v>
      </c>
      <c r="AA526" s="412">
        <v>1</v>
      </c>
      <c r="AB526" s="412">
        <v>1</v>
      </c>
      <c r="AC526" s="412">
        <v>20</v>
      </c>
      <c r="AD526" s="7">
        <v>9</v>
      </c>
      <c r="AE526" s="7">
        <v>2</v>
      </c>
      <c r="AF526" s="7">
        <v>4</v>
      </c>
      <c r="AG526" s="7">
        <v>3</v>
      </c>
      <c r="AH526" s="7">
        <v>2</v>
      </c>
      <c r="AI526" s="7">
        <v>0</v>
      </c>
      <c r="AJ526" s="7">
        <v>5</v>
      </c>
      <c r="AK526" s="7">
        <v>1</v>
      </c>
      <c r="AL526" s="7">
        <v>1</v>
      </c>
      <c r="AM526" s="7">
        <v>1</v>
      </c>
      <c r="AN526" s="7">
        <v>1</v>
      </c>
      <c r="AO526" s="7">
        <v>1</v>
      </c>
      <c r="AP526" s="7">
        <v>0</v>
      </c>
      <c r="AQ526" s="7">
        <v>26</v>
      </c>
      <c r="AR526" s="7">
        <v>5</v>
      </c>
      <c r="AS526" s="7">
        <v>8</v>
      </c>
      <c r="AT526" s="7">
        <v>2</v>
      </c>
      <c r="AU526" s="7">
        <v>6</v>
      </c>
      <c r="AV526" s="7">
        <v>5</v>
      </c>
      <c r="AW526" s="7">
        <v>5</v>
      </c>
      <c r="AX526" s="7">
        <v>1</v>
      </c>
      <c r="AY526" s="7">
        <v>1</v>
      </c>
      <c r="AZ526" s="7">
        <v>1</v>
      </c>
      <c r="BA526" s="7">
        <v>1</v>
      </c>
      <c r="BB526" s="7">
        <v>1</v>
      </c>
      <c r="BC526" s="510">
        <v>19</v>
      </c>
      <c r="BD526" s="510">
        <v>3</v>
      </c>
      <c r="BE526" s="510">
        <v>5</v>
      </c>
      <c r="BF526" s="510">
        <v>6</v>
      </c>
      <c r="BG526" s="510">
        <v>4</v>
      </c>
      <c r="BH526" s="510">
        <v>1</v>
      </c>
      <c r="BI526" s="510">
        <v>0</v>
      </c>
      <c r="BJ526" s="510">
        <v>5</v>
      </c>
      <c r="BK526" s="510">
        <v>1</v>
      </c>
      <c r="BL526" s="510">
        <v>1</v>
      </c>
      <c r="BM526" s="510">
        <v>1</v>
      </c>
      <c r="BN526" s="510">
        <v>1</v>
      </c>
      <c r="BO526" s="510">
        <v>1</v>
      </c>
      <c r="BP526" s="510">
        <v>0</v>
      </c>
    </row>
    <row r="527" spans="1:68">
      <c r="A527" s="247">
        <v>5847</v>
      </c>
      <c r="B527" s="248" t="s">
        <v>785</v>
      </c>
      <c r="C527" s="247" t="str">
        <f t="shared" si="11"/>
        <v>Liceo Rural</v>
      </c>
      <c r="D527" s="412" t="s">
        <v>418</v>
      </c>
      <c r="E527" s="453">
        <v>5</v>
      </c>
      <c r="F527" s="412" t="s">
        <v>418</v>
      </c>
      <c r="G527" s="412" t="s">
        <v>427</v>
      </c>
      <c r="H527" s="412" t="s">
        <v>2765</v>
      </c>
      <c r="I527" s="412" t="s">
        <v>786</v>
      </c>
      <c r="J527" s="248" t="s">
        <v>3555</v>
      </c>
      <c r="K527" s="248" t="s">
        <v>1667</v>
      </c>
      <c r="L527" s="412">
        <v>22002910</v>
      </c>
      <c r="M527" s="412"/>
      <c r="N527" s="412" t="s">
        <v>3682</v>
      </c>
      <c r="O527" s="248" t="s">
        <v>3401</v>
      </c>
      <c r="P527" s="412">
        <v>53</v>
      </c>
      <c r="Q527" s="412">
        <v>15</v>
      </c>
      <c r="R527" s="412">
        <v>14</v>
      </c>
      <c r="S527" s="412">
        <v>9</v>
      </c>
      <c r="T527" s="412">
        <v>10</v>
      </c>
      <c r="U527" s="412">
        <v>5</v>
      </c>
      <c r="V527" s="412">
        <v>0</v>
      </c>
      <c r="W527" s="412">
        <v>5</v>
      </c>
      <c r="X527" s="248">
        <v>1</v>
      </c>
      <c r="Y527" s="412">
        <v>1</v>
      </c>
      <c r="Z527" s="412">
        <v>1</v>
      </c>
      <c r="AA527" s="412">
        <v>1</v>
      </c>
      <c r="AB527" s="412">
        <v>1</v>
      </c>
      <c r="AC527" s="412">
        <v>60</v>
      </c>
      <c r="AD527" s="7">
        <v>12</v>
      </c>
      <c r="AE527" s="7">
        <v>13</v>
      </c>
      <c r="AF527" s="7">
        <v>18</v>
      </c>
      <c r="AG527" s="7">
        <v>7</v>
      </c>
      <c r="AH527" s="7">
        <v>10</v>
      </c>
      <c r="AI527" s="7">
        <v>0</v>
      </c>
      <c r="AJ527" s="7">
        <v>5</v>
      </c>
      <c r="AK527" s="7">
        <v>1</v>
      </c>
      <c r="AL527" s="7">
        <v>1</v>
      </c>
      <c r="AM527" s="7">
        <v>1</v>
      </c>
      <c r="AN527" s="7">
        <v>1</v>
      </c>
      <c r="AO527" s="7">
        <v>1</v>
      </c>
      <c r="AP527" s="7">
        <v>0</v>
      </c>
      <c r="AQ527" s="7">
        <v>47</v>
      </c>
      <c r="AR527" s="7">
        <v>6</v>
      </c>
      <c r="AS527" s="7">
        <v>10</v>
      </c>
      <c r="AT527" s="7">
        <v>11</v>
      </c>
      <c r="AU527" s="7">
        <v>16</v>
      </c>
      <c r="AV527" s="7">
        <v>4</v>
      </c>
      <c r="AW527" s="7">
        <v>5</v>
      </c>
      <c r="AX527" s="7">
        <v>1</v>
      </c>
      <c r="AY527" s="7">
        <v>1</v>
      </c>
      <c r="AZ527" s="7">
        <v>1</v>
      </c>
      <c r="BA527" s="7">
        <v>1</v>
      </c>
      <c r="BB527" s="7">
        <v>1</v>
      </c>
      <c r="BC527" s="510">
        <v>45</v>
      </c>
      <c r="BD527" s="510">
        <v>6</v>
      </c>
      <c r="BE527" s="510">
        <v>8</v>
      </c>
      <c r="BF527" s="510">
        <v>8</v>
      </c>
      <c r="BG527" s="510">
        <v>8</v>
      </c>
      <c r="BH527" s="510">
        <v>15</v>
      </c>
      <c r="BI527" s="510">
        <v>0</v>
      </c>
      <c r="BJ527" s="510">
        <v>5</v>
      </c>
      <c r="BK527" s="510">
        <v>1</v>
      </c>
      <c r="BL527" s="510">
        <v>1</v>
      </c>
      <c r="BM527" s="510">
        <v>1</v>
      </c>
      <c r="BN527" s="510">
        <v>1</v>
      </c>
      <c r="BO527" s="510">
        <v>1</v>
      </c>
      <c r="BP527" s="510">
        <v>0</v>
      </c>
    </row>
    <row r="528" spans="1:68">
      <c r="A528" s="247">
        <v>5848</v>
      </c>
      <c r="B528" s="248" t="s">
        <v>2983</v>
      </c>
      <c r="C528" s="247" t="str">
        <f t="shared" si="11"/>
        <v/>
      </c>
      <c r="D528" s="248" t="s">
        <v>1285</v>
      </c>
      <c r="E528" s="501">
        <v>5</v>
      </c>
      <c r="F528" s="248" t="s">
        <v>418</v>
      </c>
      <c r="G528" s="248" t="s">
        <v>418</v>
      </c>
      <c r="H528" s="248" t="s">
        <v>420</v>
      </c>
      <c r="I528" s="248" t="s">
        <v>3565</v>
      </c>
      <c r="J528" s="248" t="s">
        <v>3555</v>
      </c>
      <c r="K528" s="248" t="s">
        <v>1667</v>
      </c>
      <c r="L528" s="248">
        <v>22064771</v>
      </c>
      <c r="M528" s="248"/>
      <c r="N528" s="248" t="s">
        <v>3683</v>
      </c>
      <c r="O528" s="248" t="s">
        <v>2405</v>
      </c>
      <c r="P528" s="248">
        <v>164</v>
      </c>
      <c r="Q528" s="248">
        <v>63</v>
      </c>
      <c r="R528" s="248">
        <v>35</v>
      </c>
      <c r="S528" s="248">
        <v>31</v>
      </c>
      <c r="T528" s="248">
        <v>26</v>
      </c>
      <c r="U528" s="248">
        <v>9</v>
      </c>
      <c r="V528" s="248">
        <v>0</v>
      </c>
      <c r="W528" s="248">
        <v>7</v>
      </c>
      <c r="X528" s="248">
        <v>2</v>
      </c>
      <c r="Y528" s="248">
        <v>2</v>
      </c>
      <c r="Z528" s="248">
        <v>1</v>
      </c>
      <c r="AA528" s="248">
        <v>1</v>
      </c>
      <c r="AB528" s="248">
        <v>1</v>
      </c>
      <c r="AC528" s="248">
        <v>201</v>
      </c>
      <c r="AD528" s="7">
        <v>47</v>
      </c>
      <c r="AE528" s="7">
        <v>62</v>
      </c>
      <c r="AF528" s="7">
        <v>35</v>
      </c>
      <c r="AG528" s="7">
        <v>30</v>
      </c>
      <c r="AH528" s="7">
        <v>27</v>
      </c>
      <c r="AI528" s="7">
        <v>0</v>
      </c>
      <c r="AJ528" s="7">
        <v>7</v>
      </c>
      <c r="AK528" s="7">
        <v>2</v>
      </c>
      <c r="AL528" s="7">
        <v>2</v>
      </c>
      <c r="AM528" s="7">
        <v>1</v>
      </c>
      <c r="AN528" s="7">
        <v>1</v>
      </c>
      <c r="AO528" s="7">
        <v>1</v>
      </c>
      <c r="AP528" s="7">
        <v>0</v>
      </c>
      <c r="AQ528" s="7">
        <v>189</v>
      </c>
      <c r="AR528" s="7">
        <v>57</v>
      </c>
      <c r="AS528" s="7">
        <v>52</v>
      </c>
      <c r="AT528" s="7">
        <v>36</v>
      </c>
      <c r="AU528" s="7">
        <v>28</v>
      </c>
      <c r="AV528" s="7">
        <v>16</v>
      </c>
      <c r="AW528" s="7">
        <v>8</v>
      </c>
      <c r="AX528" s="7">
        <v>2</v>
      </c>
      <c r="AY528" s="7">
        <v>2</v>
      </c>
      <c r="AZ528" s="7">
        <v>2</v>
      </c>
      <c r="BA528" s="7">
        <v>1</v>
      </c>
      <c r="BB528" s="7">
        <v>1</v>
      </c>
      <c r="BC528" s="510">
        <v>186</v>
      </c>
      <c r="BD528" s="510">
        <v>63</v>
      </c>
      <c r="BE528" s="510">
        <v>49</v>
      </c>
      <c r="BF528" s="510">
        <v>32</v>
      </c>
      <c r="BG528" s="510">
        <v>30</v>
      </c>
      <c r="BH528" s="510">
        <v>12</v>
      </c>
      <c r="BI528" s="510">
        <v>0</v>
      </c>
      <c r="BJ528" s="510">
        <v>9</v>
      </c>
      <c r="BK528" s="510">
        <v>3</v>
      </c>
      <c r="BL528" s="510">
        <v>2</v>
      </c>
      <c r="BM528" s="510">
        <v>2</v>
      </c>
      <c r="BN528" s="510">
        <v>1</v>
      </c>
      <c r="BO528" s="510">
        <v>1</v>
      </c>
      <c r="BP528" s="510">
        <v>0</v>
      </c>
    </row>
    <row r="529" spans="1:68">
      <c r="A529" s="247">
        <v>5849</v>
      </c>
      <c r="B529" s="248" t="s">
        <v>789</v>
      </c>
      <c r="C529" s="247" t="str">
        <f t="shared" si="11"/>
        <v>Liceo Rural</v>
      </c>
      <c r="D529" s="412" t="s">
        <v>300</v>
      </c>
      <c r="E529" s="453">
        <v>6</v>
      </c>
      <c r="F529" s="412" t="s">
        <v>182</v>
      </c>
      <c r="G529" s="412" t="s">
        <v>300</v>
      </c>
      <c r="H529" s="412" t="s">
        <v>584</v>
      </c>
      <c r="I529" s="412" t="s">
        <v>2406</v>
      </c>
      <c r="J529" s="248" t="s">
        <v>3555</v>
      </c>
      <c r="K529" s="248" t="s">
        <v>1667</v>
      </c>
      <c r="L529" s="412">
        <v>22065806</v>
      </c>
      <c r="M529" s="412">
        <v>89721251</v>
      </c>
      <c r="N529" s="412" t="s">
        <v>1788</v>
      </c>
      <c r="O529" s="248" t="s">
        <v>2407</v>
      </c>
      <c r="P529" s="412">
        <v>140</v>
      </c>
      <c r="Q529" s="412">
        <v>43</v>
      </c>
      <c r="R529" s="412">
        <v>27</v>
      </c>
      <c r="S529" s="412">
        <v>23</v>
      </c>
      <c r="T529" s="412">
        <v>21</v>
      </c>
      <c r="U529" s="412">
        <v>26</v>
      </c>
      <c r="V529" s="412">
        <v>0</v>
      </c>
      <c r="W529" s="412">
        <v>5</v>
      </c>
      <c r="X529" s="248">
        <v>1</v>
      </c>
      <c r="Y529" s="412">
        <v>1</v>
      </c>
      <c r="Z529" s="412">
        <v>1</v>
      </c>
      <c r="AA529" s="412">
        <v>1</v>
      </c>
      <c r="AB529" s="412">
        <v>1</v>
      </c>
      <c r="AC529" s="412">
        <v>162</v>
      </c>
      <c r="AD529" s="7">
        <v>46</v>
      </c>
      <c r="AE529" s="7">
        <v>37</v>
      </c>
      <c r="AF529" s="7">
        <v>30</v>
      </c>
      <c r="AG529" s="7">
        <v>27</v>
      </c>
      <c r="AH529" s="7">
        <v>22</v>
      </c>
      <c r="AI529" s="7">
        <v>0</v>
      </c>
      <c r="AJ529" s="7">
        <v>16</v>
      </c>
      <c r="AK529" s="7">
        <v>4</v>
      </c>
      <c r="AL529" s="7">
        <v>4</v>
      </c>
      <c r="AM529" s="7">
        <v>3</v>
      </c>
      <c r="AN529" s="7">
        <v>3</v>
      </c>
      <c r="AO529" s="7">
        <v>2</v>
      </c>
      <c r="AP529" s="7">
        <v>0</v>
      </c>
      <c r="AQ529" s="7">
        <v>186</v>
      </c>
      <c r="AR529" s="7">
        <v>51</v>
      </c>
      <c r="AS529" s="7">
        <v>40</v>
      </c>
      <c r="AT529" s="7">
        <v>36</v>
      </c>
      <c r="AU529" s="7">
        <v>37</v>
      </c>
      <c r="AV529" s="7">
        <v>22</v>
      </c>
      <c r="AW529" s="7">
        <v>5</v>
      </c>
      <c r="AX529" s="7">
        <v>1</v>
      </c>
      <c r="AY529" s="7">
        <v>1</v>
      </c>
      <c r="AZ529" s="7">
        <v>1</v>
      </c>
      <c r="BA529" s="7">
        <v>1</v>
      </c>
      <c r="BB529" s="7">
        <v>1</v>
      </c>
      <c r="BC529" s="510">
        <v>187</v>
      </c>
      <c r="BD529" s="510">
        <v>54</v>
      </c>
      <c r="BE529" s="510">
        <v>41</v>
      </c>
      <c r="BF529" s="510">
        <v>32</v>
      </c>
      <c r="BG529" s="510">
        <v>33</v>
      </c>
      <c r="BH529" s="510">
        <v>27</v>
      </c>
      <c r="BI529" s="510">
        <v>0</v>
      </c>
      <c r="BJ529" s="510">
        <v>5</v>
      </c>
      <c r="BK529" s="510">
        <v>1</v>
      </c>
      <c r="BL529" s="510">
        <v>1</v>
      </c>
      <c r="BM529" s="510">
        <v>1</v>
      </c>
      <c r="BN529" s="510">
        <v>1</v>
      </c>
      <c r="BO529" s="510">
        <v>1</v>
      </c>
      <c r="BP529" s="510">
        <v>0</v>
      </c>
    </row>
    <row r="530" spans="1:68">
      <c r="A530" s="247">
        <v>5850</v>
      </c>
      <c r="B530" s="248" t="s">
        <v>1850</v>
      </c>
      <c r="C530" s="247" t="str">
        <f t="shared" si="11"/>
        <v/>
      </c>
      <c r="D530" s="248" t="s">
        <v>335</v>
      </c>
      <c r="E530" s="501">
        <v>2</v>
      </c>
      <c r="F530" s="248" t="s">
        <v>54</v>
      </c>
      <c r="G530" s="248" t="s">
        <v>335</v>
      </c>
      <c r="H530" s="248" t="s">
        <v>776</v>
      </c>
      <c r="I530" s="248" t="s">
        <v>326</v>
      </c>
      <c r="J530" s="248" t="s">
        <v>3555</v>
      </c>
      <c r="K530" s="248" t="s">
        <v>1667</v>
      </c>
      <c r="L530" s="248">
        <v>26849171</v>
      </c>
      <c r="M530" s="248">
        <v>83106769</v>
      </c>
      <c r="N530" s="248" t="s">
        <v>2984</v>
      </c>
      <c r="O530" s="248" t="s">
        <v>2408</v>
      </c>
      <c r="P530" s="248">
        <v>249</v>
      </c>
      <c r="Q530" s="248">
        <v>62</v>
      </c>
      <c r="R530" s="248">
        <v>59</v>
      </c>
      <c r="S530" s="248">
        <v>45</v>
      </c>
      <c r="T530" s="248">
        <v>40</v>
      </c>
      <c r="U530" s="248">
        <v>43</v>
      </c>
      <c r="V530" s="248">
        <v>0</v>
      </c>
      <c r="W530" s="248">
        <v>12</v>
      </c>
      <c r="X530" s="248">
        <v>3</v>
      </c>
      <c r="Y530" s="248">
        <v>3</v>
      </c>
      <c r="Z530" s="248">
        <v>2</v>
      </c>
      <c r="AA530" s="248">
        <v>2</v>
      </c>
      <c r="AB530" s="248">
        <v>2</v>
      </c>
      <c r="AC530" s="248">
        <v>259</v>
      </c>
      <c r="AD530" s="7">
        <v>59</v>
      </c>
      <c r="AE530" s="7">
        <v>62</v>
      </c>
      <c r="AF530" s="7">
        <v>54</v>
      </c>
      <c r="AG530" s="7">
        <v>41</v>
      </c>
      <c r="AH530" s="7">
        <v>43</v>
      </c>
      <c r="AI530" s="7">
        <v>0</v>
      </c>
      <c r="AJ530" s="7">
        <v>12</v>
      </c>
      <c r="AK530" s="7">
        <v>3</v>
      </c>
      <c r="AL530" s="7">
        <v>3</v>
      </c>
      <c r="AM530" s="7">
        <v>2</v>
      </c>
      <c r="AN530" s="7">
        <v>2</v>
      </c>
      <c r="AO530" s="7">
        <v>2</v>
      </c>
      <c r="AP530" s="7">
        <v>0</v>
      </c>
      <c r="AQ530" s="7">
        <v>246</v>
      </c>
      <c r="AR530" s="7">
        <v>41</v>
      </c>
      <c r="AS530" s="7">
        <v>60</v>
      </c>
      <c r="AT530" s="7">
        <v>64</v>
      </c>
      <c r="AU530" s="7">
        <v>46</v>
      </c>
      <c r="AV530" s="7">
        <v>35</v>
      </c>
      <c r="AW530" s="7">
        <v>12</v>
      </c>
      <c r="AX530" s="7">
        <v>2</v>
      </c>
      <c r="AY530" s="7">
        <v>3</v>
      </c>
      <c r="AZ530" s="7">
        <v>3</v>
      </c>
      <c r="BA530" s="7">
        <v>2</v>
      </c>
      <c r="BB530" s="7">
        <v>2</v>
      </c>
      <c r="BC530" s="510">
        <v>258</v>
      </c>
      <c r="BD530" s="510">
        <v>55</v>
      </c>
      <c r="BE530" s="510">
        <v>45</v>
      </c>
      <c r="BF530" s="510">
        <v>56</v>
      </c>
      <c r="BG530" s="510">
        <v>61</v>
      </c>
      <c r="BH530" s="510">
        <v>41</v>
      </c>
      <c r="BI530" s="510">
        <v>0</v>
      </c>
      <c r="BJ530" s="510">
        <v>12</v>
      </c>
      <c r="BK530" s="510">
        <v>2</v>
      </c>
      <c r="BL530" s="510">
        <v>2</v>
      </c>
      <c r="BM530" s="510">
        <v>3</v>
      </c>
      <c r="BN530" s="510">
        <v>3</v>
      </c>
      <c r="BO530" s="510">
        <v>2</v>
      </c>
      <c r="BP530" s="510">
        <v>0</v>
      </c>
    </row>
    <row r="531" spans="1:68">
      <c r="A531" s="247">
        <v>5851</v>
      </c>
      <c r="B531" s="248" t="s">
        <v>2985</v>
      </c>
      <c r="C531" s="247" t="str">
        <f t="shared" si="11"/>
        <v>Liceo Rural</v>
      </c>
      <c r="D531" s="412" t="s">
        <v>1357</v>
      </c>
      <c r="E531" s="453">
        <v>2</v>
      </c>
      <c r="F531" s="412" t="s">
        <v>52</v>
      </c>
      <c r="G531" s="412" t="s">
        <v>52</v>
      </c>
      <c r="H531" s="412" t="s">
        <v>376</v>
      </c>
      <c r="I531" s="412" t="s">
        <v>790</v>
      </c>
      <c r="J531" s="248" t="s">
        <v>3555</v>
      </c>
      <c r="K531" s="248" t="s">
        <v>1667</v>
      </c>
      <c r="L531" s="412">
        <v>26400989</v>
      </c>
      <c r="M531" s="412">
        <v>26400989</v>
      </c>
      <c r="N531" s="412" t="s">
        <v>1768</v>
      </c>
      <c r="O531" s="248" t="s">
        <v>2409</v>
      </c>
      <c r="P531" s="412">
        <v>207</v>
      </c>
      <c r="Q531" s="412">
        <v>66</v>
      </c>
      <c r="R531" s="412">
        <v>46</v>
      </c>
      <c r="S531" s="412">
        <v>36</v>
      </c>
      <c r="T531" s="412">
        <v>37</v>
      </c>
      <c r="U531" s="412">
        <v>22</v>
      </c>
      <c r="V531" s="412">
        <v>0</v>
      </c>
      <c r="W531" s="412">
        <v>7</v>
      </c>
      <c r="X531" s="248">
        <v>2</v>
      </c>
      <c r="Y531" s="412">
        <v>2</v>
      </c>
      <c r="Z531" s="412">
        <v>1</v>
      </c>
      <c r="AA531" s="412">
        <v>1</v>
      </c>
      <c r="AB531" s="412">
        <v>1</v>
      </c>
      <c r="AC531" s="412">
        <v>262</v>
      </c>
      <c r="AD531" s="7">
        <v>75</v>
      </c>
      <c r="AE531" s="7">
        <v>55</v>
      </c>
      <c r="AF531" s="7">
        <v>54</v>
      </c>
      <c r="AG531" s="7">
        <v>41</v>
      </c>
      <c r="AH531" s="7">
        <v>37</v>
      </c>
      <c r="AI531" s="7">
        <v>0</v>
      </c>
      <c r="AJ531" s="7">
        <v>11</v>
      </c>
      <c r="AK531" s="7">
        <v>3</v>
      </c>
      <c r="AL531" s="7">
        <v>2</v>
      </c>
      <c r="AM531" s="7">
        <v>2</v>
      </c>
      <c r="AN531" s="7">
        <v>2</v>
      </c>
      <c r="AO531" s="7">
        <v>2</v>
      </c>
      <c r="AP531" s="7">
        <v>0</v>
      </c>
      <c r="AQ531" s="7">
        <v>327</v>
      </c>
      <c r="AR531" s="7">
        <v>92</v>
      </c>
      <c r="AS531" s="7">
        <v>78</v>
      </c>
      <c r="AT531" s="7">
        <v>62</v>
      </c>
      <c r="AU531" s="7">
        <v>55</v>
      </c>
      <c r="AV531" s="7">
        <v>40</v>
      </c>
      <c r="AW531" s="7">
        <v>13</v>
      </c>
      <c r="AX531" s="7">
        <v>4</v>
      </c>
      <c r="AY531" s="7">
        <v>3</v>
      </c>
      <c r="AZ531" s="7">
        <v>2</v>
      </c>
      <c r="BA531" s="7">
        <v>2</v>
      </c>
      <c r="BB531" s="7">
        <v>2</v>
      </c>
      <c r="BC531" s="510">
        <v>316</v>
      </c>
      <c r="BD531" s="510">
        <v>56</v>
      </c>
      <c r="BE531" s="510">
        <v>81</v>
      </c>
      <c r="BF531" s="510">
        <v>76</v>
      </c>
      <c r="BG531" s="510">
        <v>56</v>
      </c>
      <c r="BH531" s="510">
        <v>47</v>
      </c>
      <c r="BI531" s="510">
        <v>0</v>
      </c>
      <c r="BJ531" s="510">
        <v>13</v>
      </c>
      <c r="BK531" s="510">
        <v>2</v>
      </c>
      <c r="BL531" s="510">
        <v>4</v>
      </c>
      <c r="BM531" s="510">
        <v>3</v>
      </c>
      <c r="BN531" s="510">
        <v>2</v>
      </c>
      <c r="BO531" s="510">
        <v>2</v>
      </c>
      <c r="BP531" s="510">
        <v>0</v>
      </c>
    </row>
    <row r="532" spans="1:68">
      <c r="A532" s="247">
        <v>5852</v>
      </c>
      <c r="B532" s="248" t="s">
        <v>2986</v>
      </c>
      <c r="C532" s="247" t="str">
        <f t="shared" si="11"/>
        <v/>
      </c>
      <c r="D532" s="248" t="s">
        <v>139</v>
      </c>
      <c r="E532" s="501">
        <v>4</v>
      </c>
      <c r="F532" s="248" t="s">
        <v>86</v>
      </c>
      <c r="G532" s="248" t="s">
        <v>154</v>
      </c>
      <c r="H532" s="248" t="s">
        <v>744</v>
      </c>
      <c r="I532" s="248" t="s">
        <v>744</v>
      </c>
      <c r="J532" s="248" t="s">
        <v>3555</v>
      </c>
      <c r="K532" s="248" t="s">
        <v>1667</v>
      </c>
      <c r="L532" s="248">
        <v>21013715</v>
      </c>
      <c r="M532" s="248"/>
      <c r="N532" s="248" t="s">
        <v>3684</v>
      </c>
      <c r="O532" s="248" t="s">
        <v>2411</v>
      </c>
      <c r="P532" s="248">
        <v>85</v>
      </c>
      <c r="Q532" s="248">
        <v>16</v>
      </c>
      <c r="R532" s="248">
        <v>15</v>
      </c>
      <c r="S532" s="248">
        <v>22</v>
      </c>
      <c r="T532" s="248">
        <v>19</v>
      </c>
      <c r="U532" s="248">
        <v>13</v>
      </c>
      <c r="V532" s="248">
        <v>0</v>
      </c>
      <c r="W532" s="248">
        <v>5</v>
      </c>
      <c r="X532" s="248">
        <v>1</v>
      </c>
      <c r="Y532" s="248">
        <v>1</v>
      </c>
      <c r="Z532" s="248">
        <v>1</v>
      </c>
      <c r="AA532" s="248">
        <v>1</v>
      </c>
      <c r="AB532" s="248">
        <v>1</v>
      </c>
      <c r="AC532" s="248">
        <v>95</v>
      </c>
      <c r="AD532" s="7">
        <v>20</v>
      </c>
      <c r="AE532" s="7">
        <v>14</v>
      </c>
      <c r="AF532" s="7">
        <v>16</v>
      </c>
      <c r="AG532" s="7">
        <v>24</v>
      </c>
      <c r="AH532" s="7">
        <v>21</v>
      </c>
      <c r="AI532" s="7">
        <v>0</v>
      </c>
      <c r="AJ532" s="7">
        <v>5</v>
      </c>
      <c r="AK532" s="7">
        <v>1</v>
      </c>
      <c r="AL532" s="7">
        <v>1</v>
      </c>
      <c r="AM532" s="7">
        <v>1</v>
      </c>
      <c r="AN532" s="7">
        <v>1</v>
      </c>
      <c r="AO532" s="7">
        <v>1</v>
      </c>
      <c r="AP532" s="7">
        <v>0</v>
      </c>
      <c r="AQ532" s="7">
        <v>93</v>
      </c>
      <c r="AR532" s="7">
        <v>22</v>
      </c>
      <c r="AS532" s="7">
        <v>22</v>
      </c>
      <c r="AT532" s="7">
        <v>15</v>
      </c>
      <c r="AU532" s="7">
        <v>10</v>
      </c>
      <c r="AV532" s="7">
        <v>24</v>
      </c>
      <c r="AW532" s="7">
        <v>38</v>
      </c>
      <c r="AX532" s="7">
        <v>7</v>
      </c>
      <c r="AY532" s="7">
        <v>5</v>
      </c>
      <c r="AZ532" s="7">
        <v>11</v>
      </c>
      <c r="BA532" s="7">
        <v>5</v>
      </c>
      <c r="BB532" s="7">
        <v>10</v>
      </c>
      <c r="BC532" s="510">
        <v>97</v>
      </c>
      <c r="BD532" s="510">
        <v>25</v>
      </c>
      <c r="BE532" s="510">
        <v>25</v>
      </c>
      <c r="BF532" s="510">
        <v>23</v>
      </c>
      <c r="BG532" s="510">
        <v>12</v>
      </c>
      <c r="BH532" s="510">
        <v>12</v>
      </c>
      <c r="BI532" s="510">
        <v>0</v>
      </c>
      <c r="BJ532" s="510">
        <v>5</v>
      </c>
      <c r="BK532" s="510">
        <v>1</v>
      </c>
      <c r="BL532" s="510">
        <v>1</v>
      </c>
      <c r="BM532" s="510">
        <v>1</v>
      </c>
      <c r="BN532" s="510">
        <v>1</v>
      </c>
      <c r="BO532" s="510">
        <v>1</v>
      </c>
      <c r="BP532" s="510">
        <v>0</v>
      </c>
    </row>
    <row r="533" spans="1:68">
      <c r="A533" s="247">
        <v>5853</v>
      </c>
      <c r="B533" s="248" t="s">
        <v>2987</v>
      </c>
      <c r="C533" s="247" t="str">
        <f t="shared" si="11"/>
        <v>Liceo Rural</v>
      </c>
      <c r="D533" s="412" t="s">
        <v>253</v>
      </c>
      <c r="E533" s="453">
        <v>6</v>
      </c>
      <c r="F533" s="412" t="s">
        <v>217</v>
      </c>
      <c r="G533" s="412" t="s">
        <v>235</v>
      </c>
      <c r="H533" s="412" t="s">
        <v>549</v>
      </c>
      <c r="I533" s="412" t="s">
        <v>767</v>
      </c>
      <c r="J533" s="248" t="s">
        <v>3555</v>
      </c>
      <c r="K533" s="248" t="s">
        <v>1667</v>
      </c>
      <c r="L533" s="412">
        <v>24791435</v>
      </c>
      <c r="M533" s="412"/>
      <c r="N533" s="412" t="s">
        <v>2988</v>
      </c>
      <c r="O533" s="248" t="s">
        <v>2412</v>
      </c>
      <c r="P533" s="412">
        <v>44</v>
      </c>
      <c r="Q533" s="412">
        <v>8</v>
      </c>
      <c r="R533" s="412">
        <v>12</v>
      </c>
      <c r="S533" s="412">
        <v>11</v>
      </c>
      <c r="T533" s="412">
        <v>9</v>
      </c>
      <c r="U533" s="412">
        <v>4</v>
      </c>
      <c r="V533" s="412">
        <v>0</v>
      </c>
      <c r="W533" s="412">
        <v>5</v>
      </c>
      <c r="X533" s="248">
        <v>1</v>
      </c>
      <c r="Y533" s="412">
        <v>1</v>
      </c>
      <c r="Z533" s="412">
        <v>1</v>
      </c>
      <c r="AA533" s="412">
        <v>1</v>
      </c>
      <c r="AB533" s="412">
        <v>1</v>
      </c>
      <c r="AC533" s="412">
        <v>45</v>
      </c>
      <c r="AD533" s="7">
        <v>8</v>
      </c>
      <c r="AE533" s="7">
        <v>9</v>
      </c>
      <c r="AF533" s="7">
        <v>10</v>
      </c>
      <c r="AG533" s="7">
        <v>9</v>
      </c>
      <c r="AH533" s="7">
        <v>9</v>
      </c>
      <c r="AI533" s="7">
        <v>0</v>
      </c>
      <c r="AJ533" s="7">
        <v>5</v>
      </c>
      <c r="AK533" s="7">
        <v>1</v>
      </c>
      <c r="AL533" s="7">
        <v>1</v>
      </c>
      <c r="AM533" s="7">
        <v>1</v>
      </c>
      <c r="AN533" s="7">
        <v>1</v>
      </c>
      <c r="AO533" s="7">
        <v>1</v>
      </c>
      <c r="AP533" s="7">
        <v>0</v>
      </c>
      <c r="AQ533" s="7">
        <v>41</v>
      </c>
      <c r="AR533" s="7">
        <v>12</v>
      </c>
      <c r="AS533" s="7">
        <v>8</v>
      </c>
      <c r="AT533" s="7">
        <v>5</v>
      </c>
      <c r="AU533" s="7">
        <v>8</v>
      </c>
      <c r="AV533" s="7">
        <v>8</v>
      </c>
      <c r="AW533" s="7">
        <v>5</v>
      </c>
      <c r="AX533" s="7">
        <v>1</v>
      </c>
      <c r="AY533" s="7">
        <v>1</v>
      </c>
      <c r="AZ533" s="7">
        <v>1</v>
      </c>
      <c r="BA533" s="7">
        <v>1</v>
      </c>
      <c r="BB533" s="7">
        <v>1</v>
      </c>
      <c r="BC533" s="510">
        <v>36</v>
      </c>
      <c r="BD533" s="510">
        <v>8</v>
      </c>
      <c r="BE533" s="510">
        <v>9</v>
      </c>
      <c r="BF533" s="510">
        <v>7</v>
      </c>
      <c r="BG533" s="510">
        <v>6</v>
      </c>
      <c r="BH533" s="510">
        <v>6</v>
      </c>
      <c r="BI533" s="510">
        <v>0</v>
      </c>
      <c r="BJ533" s="510">
        <v>5</v>
      </c>
      <c r="BK533" s="510">
        <v>1</v>
      </c>
      <c r="BL533" s="510">
        <v>1</v>
      </c>
      <c r="BM533" s="510">
        <v>1</v>
      </c>
      <c r="BN533" s="510">
        <v>1</v>
      </c>
      <c r="BO533" s="510">
        <v>1</v>
      </c>
      <c r="BP533" s="510">
        <v>0</v>
      </c>
    </row>
    <row r="534" spans="1:68">
      <c r="A534" s="247">
        <v>5854</v>
      </c>
      <c r="B534" s="248" t="s">
        <v>771</v>
      </c>
      <c r="C534" s="247" t="str">
        <f t="shared" si="11"/>
        <v>Liceo Rural</v>
      </c>
      <c r="D534" s="412" t="s">
        <v>253</v>
      </c>
      <c r="E534" s="453">
        <v>11</v>
      </c>
      <c r="F534" s="412" t="s">
        <v>217</v>
      </c>
      <c r="G534" s="412" t="s">
        <v>253</v>
      </c>
      <c r="H534" s="412" t="s">
        <v>772</v>
      </c>
      <c r="I534" s="412" t="s">
        <v>773</v>
      </c>
      <c r="J534" s="248" t="s">
        <v>3555</v>
      </c>
      <c r="K534" s="248" t="s">
        <v>1667</v>
      </c>
      <c r="L534" s="412">
        <v>24788906</v>
      </c>
      <c r="M534" s="412">
        <v>24788906</v>
      </c>
      <c r="N534" s="412" t="s">
        <v>1793</v>
      </c>
      <c r="O534" s="248" t="s">
        <v>2413</v>
      </c>
      <c r="P534" s="412">
        <v>108</v>
      </c>
      <c r="Q534" s="412">
        <v>33</v>
      </c>
      <c r="R534" s="412">
        <v>19</v>
      </c>
      <c r="S534" s="412">
        <v>25</v>
      </c>
      <c r="T534" s="412">
        <v>14</v>
      </c>
      <c r="U534" s="412">
        <v>17</v>
      </c>
      <c r="V534" s="412">
        <v>0</v>
      </c>
      <c r="W534" s="412">
        <v>5</v>
      </c>
      <c r="X534" s="248">
        <v>1</v>
      </c>
      <c r="Y534" s="412">
        <v>1</v>
      </c>
      <c r="Z534" s="412">
        <v>1</v>
      </c>
      <c r="AA534" s="412">
        <v>1</v>
      </c>
      <c r="AB534" s="412">
        <v>1</v>
      </c>
      <c r="AC534" s="412">
        <v>109</v>
      </c>
      <c r="AD534" s="7">
        <v>18</v>
      </c>
      <c r="AE534" s="7">
        <v>34</v>
      </c>
      <c r="AF534" s="7">
        <v>18</v>
      </c>
      <c r="AG534" s="7">
        <v>25</v>
      </c>
      <c r="AH534" s="7">
        <v>14</v>
      </c>
      <c r="AI534" s="7">
        <v>0</v>
      </c>
      <c r="AJ534" s="7">
        <v>5</v>
      </c>
      <c r="AK534" s="7">
        <v>1</v>
      </c>
      <c r="AL534" s="7">
        <v>1</v>
      </c>
      <c r="AM534" s="7">
        <v>1</v>
      </c>
      <c r="AN534" s="7">
        <v>1</v>
      </c>
      <c r="AO534" s="7">
        <v>1</v>
      </c>
      <c r="AP534" s="7">
        <v>0</v>
      </c>
      <c r="AQ534" s="7">
        <v>96</v>
      </c>
      <c r="AR534" s="7">
        <v>20</v>
      </c>
      <c r="AS534" s="7">
        <v>22</v>
      </c>
      <c r="AT534" s="7">
        <v>21</v>
      </c>
      <c r="AU534" s="7">
        <v>15</v>
      </c>
      <c r="AV534" s="7">
        <v>18</v>
      </c>
      <c r="AW534" s="7">
        <v>5</v>
      </c>
      <c r="AX534" s="7">
        <v>1</v>
      </c>
      <c r="AY534" s="7">
        <v>1</v>
      </c>
      <c r="AZ534" s="7">
        <v>1</v>
      </c>
      <c r="BA534" s="7">
        <v>1</v>
      </c>
      <c r="BB534" s="7">
        <v>1</v>
      </c>
      <c r="BC534" s="510">
        <v>95</v>
      </c>
      <c r="BD534" s="510">
        <v>25</v>
      </c>
      <c r="BE534" s="510">
        <v>22</v>
      </c>
      <c r="BF534" s="510">
        <v>17</v>
      </c>
      <c r="BG534" s="510">
        <v>16</v>
      </c>
      <c r="BH534" s="510">
        <v>15</v>
      </c>
      <c r="BI534" s="510">
        <v>0</v>
      </c>
      <c r="BJ534" s="510">
        <v>5</v>
      </c>
      <c r="BK534" s="510">
        <v>1</v>
      </c>
      <c r="BL534" s="510">
        <v>1</v>
      </c>
      <c r="BM534" s="510">
        <v>1</v>
      </c>
      <c r="BN534" s="510">
        <v>1</v>
      </c>
      <c r="BO534" s="510">
        <v>1</v>
      </c>
      <c r="BP534" s="510">
        <v>0</v>
      </c>
    </row>
    <row r="535" spans="1:68">
      <c r="A535" s="247">
        <v>5855</v>
      </c>
      <c r="B535" s="248" t="s">
        <v>2989</v>
      </c>
      <c r="C535" s="247" t="str">
        <f t="shared" si="11"/>
        <v>Liceo Rural</v>
      </c>
      <c r="D535" s="412" t="s">
        <v>234</v>
      </c>
      <c r="E535" s="453">
        <v>3</v>
      </c>
      <c r="F535" s="412" t="s">
        <v>217</v>
      </c>
      <c r="G535" s="412" t="s">
        <v>235</v>
      </c>
      <c r="H535" s="412" t="s">
        <v>797</v>
      </c>
      <c r="I535" s="412" t="s">
        <v>130</v>
      </c>
      <c r="J535" s="248" t="s">
        <v>3555</v>
      </c>
      <c r="K535" s="248" t="s">
        <v>1667</v>
      </c>
      <c r="L535" s="412">
        <v>22065855</v>
      </c>
      <c r="M535" s="412">
        <v>22005169</v>
      </c>
      <c r="N535" s="412" t="s">
        <v>3685</v>
      </c>
      <c r="O535" s="248" t="s">
        <v>2990</v>
      </c>
      <c r="P535" s="412">
        <v>15</v>
      </c>
      <c r="Q535" s="412">
        <v>4</v>
      </c>
      <c r="R535" s="412">
        <v>5</v>
      </c>
      <c r="S535" s="412">
        <v>2</v>
      </c>
      <c r="T535" s="412">
        <v>3</v>
      </c>
      <c r="U535" s="412">
        <v>1</v>
      </c>
      <c r="V535" s="412">
        <v>0</v>
      </c>
      <c r="W535" s="412">
        <v>5</v>
      </c>
      <c r="X535" s="248">
        <v>1</v>
      </c>
      <c r="Y535" s="412">
        <v>1</v>
      </c>
      <c r="Z535" s="412">
        <v>1</v>
      </c>
      <c r="AA535" s="412">
        <v>1</v>
      </c>
      <c r="AB535" s="412">
        <v>1</v>
      </c>
      <c r="AC535" s="412">
        <v>16</v>
      </c>
      <c r="AD535" s="7">
        <v>1</v>
      </c>
      <c r="AE535" s="7">
        <v>4</v>
      </c>
      <c r="AF535" s="7">
        <v>6</v>
      </c>
      <c r="AG535" s="7">
        <v>2</v>
      </c>
      <c r="AH535" s="7">
        <v>3</v>
      </c>
      <c r="AI535" s="7">
        <v>0</v>
      </c>
      <c r="AJ535" s="7">
        <v>5</v>
      </c>
      <c r="AK535" s="7">
        <v>1</v>
      </c>
      <c r="AL535" s="7">
        <v>1</v>
      </c>
      <c r="AM535" s="7">
        <v>1</v>
      </c>
      <c r="AN535" s="7">
        <v>1</v>
      </c>
      <c r="AO535" s="7">
        <v>1</v>
      </c>
      <c r="AP535" s="7">
        <v>0</v>
      </c>
      <c r="AQ535" s="7">
        <v>11</v>
      </c>
      <c r="AR535" s="7">
        <v>0</v>
      </c>
      <c r="AS535" s="7">
        <v>1</v>
      </c>
      <c r="AT535" s="7">
        <v>2</v>
      </c>
      <c r="AU535" s="7">
        <v>5</v>
      </c>
      <c r="AV535" s="7">
        <v>3</v>
      </c>
      <c r="AW535" s="7">
        <v>4</v>
      </c>
      <c r="AX535" s="7">
        <v>0</v>
      </c>
      <c r="AY535" s="7">
        <v>1</v>
      </c>
      <c r="AZ535" s="7">
        <v>1</v>
      </c>
      <c r="BA535" s="7">
        <v>1</v>
      </c>
      <c r="BB535" s="7">
        <v>1</v>
      </c>
      <c r="BC535" s="510">
        <v>18</v>
      </c>
      <c r="BD535" s="510">
        <v>6</v>
      </c>
      <c r="BE535" s="510">
        <v>2</v>
      </c>
      <c r="BF535" s="510">
        <v>3</v>
      </c>
      <c r="BG535" s="510">
        <v>2</v>
      </c>
      <c r="BH535" s="510">
        <v>5</v>
      </c>
      <c r="BI535" s="510">
        <v>0</v>
      </c>
      <c r="BJ535" s="510">
        <v>5</v>
      </c>
      <c r="BK535" s="510">
        <v>1</v>
      </c>
      <c r="BL535" s="510">
        <v>1</v>
      </c>
      <c r="BM535" s="510">
        <v>1</v>
      </c>
      <c r="BN535" s="510">
        <v>1</v>
      </c>
      <c r="BO535" s="510">
        <v>1</v>
      </c>
      <c r="BP535" s="510">
        <v>0</v>
      </c>
    </row>
    <row r="536" spans="1:68">
      <c r="A536" s="247">
        <v>5856</v>
      </c>
      <c r="B536" s="248" t="s">
        <v>2991</v>
      </c>
      <c r="C536" s="247" t="str">
        <f t="shared" si="11"/>
        <v/>
      </c>
      <c r="D536" s="248" t="s">
        <v>234</v>
      </c>
      <c r="E536" s="501">
        <v>7</v>
      </c>
      <c r="F536" s="248" t="s">
        <v>217</v>
      </c>
      <c r="G536" s="248" t="s">
        <v>273</v>
      </c>
      <c r="H536" s="248" t="s">
        <v>157</v>
      </c>
      <c r="I536" s="248" t="s">
        <v>779</v>
      </c>
      <c r="J536" s="248" t="s">
        <v>3555</v>
      </c>
      <c r="K536" s="248" t="s">
        <v>1667</v>
      </c>
      <c r="L536" s="248">
        <v>21006563</v>
      </c>
      <c r="M536" s="248"/>
      <c r="N536" s="248" t="s">
        <v>2414</v>
      </c>
      <c r="O536" s="248" t="s">
        <v>2415</v>
      </c>
      <c r="P536" s="248">
        <v>13</v>
      </c>
      <c r="Q536" s="248">
        <v>3</v>
      </c>
      <c r="R536" s="248">
        <v>3</v>
      </c>
      <c r="S536" s="248">
        <v>1</v>
      </c>
      <c r="T536" s="248">
        <v>3</v>
      </c>
      <c r="U536" s="248">
        <v>3</v>
      </c>
      <c r="V536" s="248">
        <v>0</v>
      </c>
      <c r="W536" s="248">
        <v>5</v>
      </c>
      <c r="X536" s="248">
        <v>1</v>
      </c>
      <c r="Y536" s="248">
        <v>1</v>
      </c>
      <c r="Z536" s="248">
        <v>1</v>
      </c>
      <c r="AA536" s="248">
        <v>1</v>
      </c>
      <c r="AB536" s="248">
        <v>1</v>
      </c>
      <c r="AC536" s="248">
        <v>16</v>
      </c>
      <c r="AD536" s="7">
        <v>2</v>
      </c>
      <c r="AE536" s="7">
        <v>4</v>
      </c>
      <c r="AF536" s="7">
        <v>4</v>
      </c>
      <c r="AG536" s="7">
        <v>2</v>
      </c>
      <c r="AH536" s="7">
        <v>4</v>
      </c>
      <c r="AI536" s="7">
        <v>0</v>
      </c>
      <c r="AJ536" s="7">
        <v>5</v>
      </c>
      <c r="AK536" s="7">
        <v>1</v>
      </c>
      <c r="AL536" s="7">
        <v>1</v>
      </c>
      <c r="AM536" s="7">
        <v>1</v>
      </c>
      <c r="AN536" s="7">
        <v>1</v>
      </c>
      <c r="AO536" s="7">
        <v>1</v>
      </c>
      <c r="AP536" s="7">
        <v>0</v>
      </c>
      <c r="AQ536" s="7">
        <v>13</v>
      </c>
      <c r="AR536" s="7">
        <v>3</v>
      </c>
      <c r="AS536" s="7">
        <v>2</v>
      </c>
      <c r="AT536" s="7">
        <v>3</v>
      </c>
      <c r="AU536" s="7">
        <v>2</v>
      </c>
      <c r="AV536" s="7">
        <v>3</v>
      </c>
      <c r="AW536" s="7">
        <v>5</v>
      </c>
      <c r="AX536" s="7">
        <v>1</v>
      </c>
      <c r="AY536" s="7">
        <v>1</v>
      </c>
      <c r="AZ536" s="7">
        <v>1</v>
      </c>
      <c r="BA536" s="7">
        <v>1</v>
      </c>
      <c r="BB536" s="7">
        <v>1</v>
      </c>
      <c r="BC536" s="510">
        <v>10</v>
      </c>
      <c r="BD536" s="510">
        <v>2</v>
      </c>
      <c r="BE536" s="510">
        <v>3</v>
      </c>
      <c r="BF536" s="510">
        <v>0</v>
      </c>
      <c r="BG536" s="510">
        <v>2</v>
      </c>
      <c r="BH536" s="510">
        <v>3</v>
      </c>
      <c r="BI536" s="510">
        <v>0</v>
      </c>
      <c r="BJ536" s="510">
        <v>4</v>
      </c>
      <c r="BK536" s="510">
        <v>1</v>
      </c>
      <c r="BL536" s="510">
        <v>1</v>
      </c>
      <c r="BM536" s="510">
        <v>0</v>
      </c>
      <c r="BN536" s="510">
        <v>1</v>
      </c>
      <c r="BO536" s="510">
        <v>1</v>
      </c>
      <c r="BP536" s="510">
        <v>0</v>
      </c>
    </row>
    <row r="537" spans="1:68">
      <c r="A537" s="247">
        <v>5857</v>
      </c>
      <c r="B537" s="248" t="s">
        <v>3143</v>
      </c>
      <c r="C537" s="247" t="str">
        <f t="shared" si="11"/>
        <v>Unidad Pedagógica</v>
      </c>
      <c r="D537" s="248" t="s">
        <v>234</v>
      </c>
      <c r="E537" s="501">
        <v>4</v>
      </c>
      <c r="F537" s="248" t="s">
        <v>217</v>
      </c>
      <c r="G537" s="248" t="s">
        <v>275</v>
      </c>
      <c r="H537" s="248" t="s">
        <v>781</v>
      </c>
      <c r="I537" s="248" t="s">
        <v>782</v>
      </c>
      <c r="J537" s="248" t="s">
        <v>3555</v>
      </c>
      <c r="K537" s="248" t="s">
        <v>1667</v>
      </c>
      <c r="L537" s="248">
        <v>24760069</v>
      </c>
      <c r="M537" s="248"/>
      <c r="N537" s="248" t="s">
        <v>3686</v>
      </c>
      <c r="O537" s="248" t="s">
        <v>3402</v>
      </c>
      <c r="P537" s="248">
        <v>20</v>
      </c>
      <c r="Q537" s="248">
        <v>7</v>
      </c>
      <c r="R537" s="248">
        <v>3</v>
      </c>
      <c r="S537" s="248">
        <v>3</v>
      </c>
      <c r="T537" s="248">
        <v>4</v>
      </c>
      <c r="U537" s="248">
        <v>3</v>
      </c>
      <c r="V537" s="248">
        <v>0</v>
      </c>
      <c r="W537" s="248">
        <v>5</v>
      </c>
      <c r="X537" s="248">
        <v>1</v>
      </c>
      <c r="Y537" s="248">
        <v>1</v>
      </c>
      <c r="Z537" s="248">
        <v>1</v>
      </c>
      <c r="AA537" s="248">
        <v>1</v>
      </c>
      <c r="AB537" s="248">
        <v>1</v>
      </c>
      <c r="AC537" s="248">
        <v>19</v>
      </c>
      <c r="AD537" s="7">
        <v>4</v>
      </c>
      <c r="AE537" s="7">
        <v>7</v>
      </c>
      <c r="AF537" s="7">
        <v>2</v>
      </c>
      <c r="AG537" s="7">
        <v>2</v>
      </c>
      <c r="AH537" s="7">
        <v>4</v>
      </c>
      <c r="AI537" s="7">
        <v>0</v>
      </c>
      <c r="AJ537" s="7">
        <v>5</v>
      </c>
      <c r="AK537" s="7">
        <v>1</v>
      </c>
      <c r="AL537" s="7">
        <v>1</v>
      </c>
      <c r="AM537" s="7">
        <v>1</v>
      </c>
      <c r="AN537" s="7">
        <v>1</v>
      </c>
      <c r="AO537" s="7">
        <v>1</v>
      </c>
      <c r="AP537" s="7">
        <v>0</v>
      </c>
      <c r="AQ537" s="7">
        <v>20</v>
      </c>
      <c r="AR537" s="7">
        <v>5</v>
      </c>
      <c r="AS537" s="7">
        <v>5</v>
      </c>
      <c r="AT537" s="7">
        <v>6</v>
      </c>
      <c r="AU537" s="7">
        <v>2</v>
      </c>
      <c r="AV537" s="7">
        <v>2</v>
      </c>
      <c r="AW537" s="7">
        <v>5</v>
      </c>
      <c r="AX537" s="7">
        <v>1</v>
      </c>
      <c r="AY537" s="7">
        <v>1</v>
      </c>
      <c r="AZ537" s="7">
        <v>1</v>
      </c>
      <c r="BA537" s="7">
        <v>1</v>
      </c>
      <c r="BB537" s="7">
        <v>1</v>
      </c>
      <c r="BC537" s="510">
        <v>16</v>
      </c>
      <c r="BD537" s="510">
        <v>1</v>
      </c>
      <c r="BE537" s="510">
        <v>2</v>
      </c>
      <c r="BF537" s="510">
        <v>4</v>
      </c>
      <c r="BG537" s="510">
        <v>6</v>
      </c>
      <c r="BH537" s="510">
        <v>3</v>
      </c>
      <c r="BI537" s="510">
        <v>0</v>
      </c>
      <c r="BJ537" s="510">
        <v>5</v>
      </c>
      <c r="BK537" s="510">
        <v>1</v>
      </c>
      <c r="BL537" s="510">
        <v>1</v>
      </c>
      <c r="BM537" s="510">
        <v>1</v>
      </c>
      <c r="BN537" s="510">
        <v>1</v>
      </c>
      <c r="BO537" s="510">
        <v>1</v>
      </c>
      <c r="BP537" s="510">
        <v>0</v>
      </c>
    </row>
    <row r="538" spans="1:68">
      <c r="A538" s="247">
        <v>5858</v>
      </c>
      <c r="B538" s="248" t="s">
        <v>774</v>
      </c>
      <c r="C538" s="247" t="str">
        <f t="shared" si="11"/>
        <v>Liceo Rural</v>
      </c>
      <c r="D538" s="412" t="s">
        <v>331</v>
      </c>
      <c r="E538" s="453">
        <v>5</v>
      </c>
      <c r="F538" s="412" t="s">
        <v>177</v>
      </c>
      <c r="G538" s="412" t="s">
        <v>331</v>
      </c>
      <c r="H538" s="412" t="s">
        <v>332</v>
      </c>
      <c r="I538" s="412" t="s">
        <v>775</v>
      </c>
      <c r="J538" s="248" t="s">
        <v>3555</v>
      </c>
      <c r="K538" s="248" t="s">
        <v>1667</v>
      </c>
      <c r="L538" s="412">
        <v>44056178</v>
      </c>
      <c r="M538" s="412">
        <v>22064283</v>
      </c>
      <c r="N538" s="412" t="s">
        <v>3473</v>
      </c>
      <c r="O538" s="248" t="s">
        <v>2416</v>
      </c>
      <c r="P538" s="412">
        <v>68</v>
      </c>
      <c r="Q538" s="412">
        <v>14</v>
      </c>
      <c r="R538" s="412">
        <v>10</v>
      </c>
      <c r="S538" s="412">
        <v>18</v>
      </c>
      <c r="T538" s="412">
        <v>15</v>
      </c>
      <c r="U538" s="412">
        <v>11</v>
      </c>
      <c r="V538" s="412">
        <v>0</v>
      </c>
      <c r="W538" s="412">
        <v>5</v>
      </c>
      <c r="X538" s="248">
        <v>1</v>
      </c>
      <c r="Y538" s="412">
        <v>1</v>
      </c>
      <c r="Z538" s="412">
        <v>1</v>
      </c>
      <c r="AA538" s="412">
        <v>1</v>
      </c>
      <c r="AB538" s="412">
        <v>1</v>
      </c>
      <c r="AC538" s="412">
        <v>88</v>
      </c>
      <c r="AD538" s="7">
        <v>19</v>
      </c>
      <c r="AE538" s="7">
        <v>16</v>
      </c>
      <c r="AF538" s="7">
        <v>14</v>
      </c>
      <c r="AG538" s="7">
        <v>24</v>
      </c>
      <c r="AH538" s="7">
        <v>15</v>
      </c>
      <c r="AI538" s="7">
        <v>0</v>
      </c>
      <c r="AJ538" s="7">
        <v>5</v>
      </c>
      <c r="AK538" s="7">
        <v>1</v>
      </c>
      <c r="AL538" s="7">
        <v>1</v>
      </c>
      <c r="AM538" s="7">
        <v>1</v>
      </c>
      <c r="AN538" s="7">
        <v>1</v>
      </c>
      <c r="AO538" s="7">
        <v>1</v>
      </c>
      <c r="AP538" s="7">
        <v>0</v>
      </c>
      <c r="AQ538" s="7">
        <v>67</v>
      </c>
      <c r="AR538" s="7">
        <v>10</v>
      </c>
      <c r="AS538" s="7">
        <v>15</v>
      </c>
      <c r="AT538" s="7">
        <v>15</v>
      </c>
      <c r="AU538" s="7">
        <v>10</v>
      </c>
      <c r="AV538" s="7">
        <v>17</v>
      </c>
      <c r="AW538" s="7">
        <v>5</v>
      </c>
      <c r="AX538" s="7">
        <v>1</v>
      </c>
      <c r="AY538" s="7">
        <v>1</v>
      </c>
      <c r="AZ538" s="7">
        <v>1</v>
      </c>
      <c r="BA538" s="7">
        <v>1</v>
      </c>
      <c r="BB538" s="7">
        <v>1</v>
      </c>
      <c r="BC538" s="510">
        <v>55</v>
      </c>
      <c r="BD538" s="510">
        <v>11</v>
      </c>
      <c r="BE538" s="510">
        <v>10</v>
      </c>
      <c r="BF538" s="510">
        <v>12</v>
      </c>
      <c r="BG538" s="510">
        <v>13</v>
      </c>
      <c r="BH538" s="510">
        <v>9</v>
      </c>
      <c r="BI538" s="510">
        <v>0</v>
      </c>
      <c r="BJ538" s="510">
        <v>5</v>
      </c>
      <c r="BK538" s="510">
        <v>1</v>
      </c>
      <c r="BL538" s="510">
        <v>1</v>
      </c>
      <c r="BM538" s="510">
        <v>1</v>
      </c>
      <c r="BN538" s="510">
        <v>1</v>
      </c>
      <c r="BO538" s="510">
        <v>1</v>
      </c>
      <c r="BP538" s="510">
        <v>0</v>
      </c>
    </row>
    <row r="539" spans="1:68">
      <c r="A539" s="247">
        <v>5860</v>
      </c>
      <c r="B539" s="248" t="s">
        <v>796</v>
      </c>
      <c r="C539" s="247" t="str">
        <f t="shared" si="11"/>
        <v>Liceo Rural</v>
      </c>
      <c r="D539" s="412" t="s">
        <v>253</v>
      </c>
      <c r="E539" s="453">
        <v>9</v>
      </c>
      <c r="F539" s="412" t="s">
        <v>217</v>
      </c>
      <c r="G539" s="412" t="s">
        <v>281</v>
      </c>
      <c r="H539" s="412" t="s">
        <v>281</v>
      </c>
      <c r="I539" s="412" t="s">
        <v>171</v>
      </c>
      <c r="J539" s="248" t="s">
        <v>3555</v>
      </c>
      <c r="K539" s="248" t="s">
        <v>1667</v>
      </c>
      <c r="L539" s="412">
        <v>41051139</v>
      </c>
      <c r="M539" s="412"/>
      <c r="N539" s="412" t="s">
        <v>3687</v>
      </c>
      <c r="O539" s="248" t="s">
        <v>2417</v>
      </c>
      <c r="P539" s="412">
        <v>81</v>
      </c>
      <c r="Q539" s="412">
        <v>22</v>
      </c>
      <c r="R539" s="412">
        <v>18</v>
      </c>
      <c r="S539" s="412">
        <v>17</v>
      </c>
      <c r="T539" s="412">
        <v>13</v>
      </c>
      <c r="U539" s="412">
        <v>11</v>
      </c>
      <c r="V539" s="412">
        <v>0</v>
      </c>
      <c r="W539" s="412">
        <v>5</v>
      </c>
      <c r="X539" s="248">
        <v>1</v>
      </c>
      <c r="Y539" s="412">
        <v>1</v>
      </c>
      <c r="Z539" s="412">
        <v>1</v>
      </c>
      <c r="AA539" s="412">
        <v>1</v>
      </c>
      <c r="AB539" s="412">
        <v>1</v>
      </c>
      <c r="AC539" s="412">
        <v>86</v>
      </c>
      <c r="AD539" s="7">
        <v>20</v>
      </c>
      <c r="AE539" s="7">
        <v>22</v>
      </c>
      <c r="AF539" s="7">
        <v>16</v>
      </c>
      <c r="AG539" s="7">
        <v>16</v>
      </c>
      <c r="AH539" s="7">
        <v>12</v>
      </c>
      <c r="AI539" s="7">
        <v>0</v>
      </c>
      <c r="AJ539" s="7">
        <v>5</v>
      </c>
      <c r="AK539" s="7">
        <v>1</v>
      </c>
      <c r="AL539" s="7">
        <v>1</v>
      </c>
      <c r="AM539" s="7">
        <v>1</v>
      </c>
      <c r="AN539" s="7">
        <v>1</v>
      </c>
      <c r="AO539" s="7">
        <v>1</v>
      </c>
      <c r="AP539" s="7">
        <v>0</v>
      </c>
      <c r="AQ539" s="7">
        <v>87</v>
      </c>
      <c r="AR539" s="7">
        <v>23</v>
      </c>
      <c r="AS539" s="7">
        <v>20</v>
      </c>
      <c r="AT539" s="7">
        <v>19</v>
      </c>
      <c r="AU539" s="7">
        <v>13</v>
      </c>
      <c r="AV539" s="7">
        <v>12</v>
      </c>
      <c r="AW539" s="7">
        <v>5</v>
      </c>
      <c r="AX539" s="7">
        <v>1</v>
      </c>
      <c r="AY539" s="7">
        <v>1</v>
      </c>
      <c r="AZ539" s="7">
        <v>1</v>
      </c>
      <c r="BA539" s="7">
        <v>1</v>
      </c>
      <c r="BB539" s="7">
        <v>1</v>
      </c>
      <c r="BC539" s="510">
        <v>91</v>
      </c>
      <c r="BD539" s="510">
        <v>25</v>
      </c>
      <c r="BE539" s="510">
        <v>19</v>
      </c>
      <c r="BF539" s="510">
        <v>21</v>
      </c>
      <c r="BG539" s="510">
        <v>16</v>
      </c>
      <c r="BH539" s="510">
        <v>10</v>
      </c>
      <c r="BI539" s="510">
        <v>0</v>
      </c>
      <c r="BJ539" s="510">
        <v>5</v>
      </c>
      <c r="BK539" s="510">
        <v>1</v>
      </c>
      <c r="BL539" s="510">
        <v>1</v>
      </c>
      <c r="BM539" s="510">
        <v>1</v>
      </c>
      <c r="BN539" s="510">
        <v>1</v>
      </c>
      <c r="BO539" s="510">
        <v>1</v>
      </c>
      <c r="BP539" s="510">
        <v>0</v>
      </c>
    </row>
    <row r="540" spans="1:68">
      <c r="A540" s="247">
        <v>5869</v>
      </c>
      <c r="B540" s="248" t="s">
        <v>2992</v>
      </c>
      <c r="C540" s="247" t="str">
        <f t="shared" si="11"/>
        <v/>
      </c>
      <c r="D540" s="248" t="s">
        <v>204</v>
      </c>
      <c r="E540" s="501">
        <v>10</v>
      </c>
      <c r="F540" s="248" t="s">
        <v>86</v>
      </c>
      <c r="G540" s="248" t="s">
        <v>204</v>
      </c>
      <c r="H540" s="248" t="s">
        <v>3183</v>
      </c>
      <c r="I540" s="248" t="s">
        <v>768</v>
      </c>
      <c r="J540" s="248" t="s">
        <v>3555</v>
      </c>
      <c r="K540" s="248" t="s">
        <v>1667</v>
      </c>
      <c r="L540" s="248">
        <v>27703561</v>
      </c>
      <c r="M540" s="248">
        <v>27703561</v>
      </c>
      <c r="N540" s="248" t="s">
        <v>1794</v>
      </c>
      <c r="O540" s="248" t="s">
        <v>2418</v>
      </c>
      <c r="P540" s="248">
        <v>296</v>
      </c>
      <c r="Q540" s="248">
        <v>81</v>
      </c>
      <c r="R540" s="248">
        <v>67</v>
      </c>
      <c r="S540" s="248">
        <v>55</v>
      </c>
      <c r="T540" s="248">
        <v>57</v>
      </c>
      <c r="U540" s="248">
        <v>36</v>
      </c>
      <c r="V540" s="248">
        <v>0</v>
      </c>
      <c r="W540" s="248">
        <v>15</v>
      </c>
      <c r="X540" s="248">
        <v>4</v>
      </c>
      <c r="Y540" s="248">
        <v>3</v>
      </c>
      <c r="Z540" s="248">
        <v>3</v>
      </c>
      <c r="AA540" s="248">
        <v>3</v>
      </c>
      <c r="AB540" s="248">
        <v>2</v>
      </c>
      <c r="AC540" s="248">
        <v>325</v>
      </c>
      <c r="AD540" s="7">
        <v>76</v>
      </c>
      <c r="AE540" s="7">
        <v>75</v>
      </c>
      <c r="AF540" s="7">
        <v>66</v>
      </c>
      <c r="AG540" s="7">
        <v>51</v>
      </c>
      <c r="AH540" s="7">
        <v>57</v>
      </c>
      <c r="AI540" s="7">
        <v>0</v>
      </c>
      <c r="AJ540" s="7">
        <v>15</v>
      </c>
      <c r="AK540" s="7">
        <v>4</v>
      </c>
      <c r="AL540" s="7">
        <v>3</v>
      </c>
      <c r="AM540" s="7">
        <v>3</v>
      </c>
      <c r="AN540" s="7">
        <v>2</v>
      </c>
      <c r="AO540" s="7">
        <v>3</v>
      </c>
      <c r="AP540" s="7">
        <v>0</v>
      </c>
      <c r="AQ540" s="7">
        <v>331</v>
      </c>
      <c r="AR540" s="7">
        <v>59</v>
      </c>
      <c r="AS540" s="7">
        <v>81</v>
      </c>
      <c r="AT540" s="7">
        <v>75</v>
      </c>
      <c r="AU540" s="7">
        <v>70</v>
      </c>
      <c r="AV540" s="7">
        <v>46</v>
      </c>
      <c r="AW540" s="7">
        <v>15</v>
      </c>
      <c r="AX540" s="7">
        <v>3</v>
      </c>
      <c r="AY540" s="7">
        <v>4</v>
      </c>
      <c r="AZ540" s="7">
        <v>3</v>
      </c>
      <c r="BA540" s="7">
        <v>3</v>
      </c>
      <c r="BB540" s="7">
        <v>2</v>
      </c>
      <c r="BC540" s="510">
        <v>299</v>
      </c>
      <c r="BD540" s="510">
        <v>59</v>
      </c>
      <c r="BE540" s="510">
        <v>59</v>
      </c>
      <c r="BF540" s="510">
        <v>64</v>
      </c>
      <c r="BG540" s="510">
        <v>65</v>
      </c>
      <c r="BH540" s="510">
        <v>52</v>
      </c>
      <c r="BI540" s="510">
        <v>0</v>
      </c>
      <c r="BJ540" s="510">
        <v>15</v>
      </c>
      <c r="BK540" s="510">
        <v>3</v>
      </c>
      <c r="BL540" s="510">
        <v>3</v>
      </c>
      <c r="BM540" s="510">
        <v>3</v>
      </c>
      <c r="BN540" s="510">
        <v>3</v>
      </c>
      <c r="BO540" s="510">
        <v>3</v>
      </c>
      <c r="BP540" s="510">
        <v>0</v>
      </c>
    </row>
    <row r="541" spans="1:68">
      <c r="A541" s="247">
        <v>5870</v>
      </c>
      <c r="B541" s="248" t="s">
        <v>2993</v>
      </c>
      <c r="C541" s="247" t="s">
        <v>1660</v>
      </c>
      <c r="D541" s="248" t="s">
        <v>127</v>
      </c>
      <c r="E541" s="501">
        <v>2</v>
      </c>
      <c r="F541" s="248" t="s">
        <v>86</v>
      </c>
      <c r="G541" s="248" t="s">
        <v>127</v>
      </c>
      <c r="H541" s="248" t="s">
        <v>749</v>
      </c>
      <c r="I541" s="248" t="s">
        <v>749</v>
      </c>
      <c r="J541" s="248" t="s">
        <v>3555</v>
      </c>
      <c r="K541" s="248" t="s">
        <v>1667</v>
      </c>
      <c r="L541" s="248">
        <v>22198848</v>
      </c>
      <c r="M541" s="248">
        <v>22595019</v>
      </c>
      <c r="N541" s="248" t="s">
        <v>3466</v>
      </c>
      <c r="O541" s="248" t="s">
        <v>2419</v>
      </c>
      <c r="P541" s="248">
        <v>473</v>
      </c>
      <c r="Q541" s="248">
        <v>196</v>
      </c>
      <c r="R541" s="248">
        <v>139</v>
      </c>
      <c r="S541" s="248">
        <v>138</v>
      </c>
      <c r="T541" s="248">
        <v>0</v>
      </c>
      <c r="U541" s="248">
        <v>0</v>
      </c>
      <c r="V541" s="248">
        <v>0</v>
      </c>
      <c r="W541" s="248">
        <v>15</v>
      </c>
      <c r="X541" s="248">
        <v>6</v>
      </c>
      <c r="Y541" s="248">
        <v>4</v>
      </c>
      <c r="Z541" s="248">
        <v>5</v>
      </c>
      <c r="AA541" s="248">
        <v>0</v>
      </c>
      <c r="AB541" s="248">
        <v>0</v>
      </c>
      <c r="AC541" s="248">
        <v>510</v>
      </c>
      <c r="AD541" s="7">
        <v>172</v>
      </c>
      <c r="AE541" s="7">
        <v>198</v>
      </c>
      <c r="AF541" s="7">
        <v>140</v>
      </c>
      <c r="AG541" s="7">
        <v>0</v>
      </c>
      <c r="AH541" s="7">
        <v>0</v>
      </c>
      <c r="AI541" s="7">
        <v>0</v>
      </c>
      <c r="AJ541" s="7">
        <v>15</v>
      </c>
      <c r="AK541" s="7">
        <v>5</v>
      </c>
      <c r="AL541" s="7">
        <v>6</v>
      </c>
      <c r="AM541" s="7">
        <v>4</v>
      </c>
      <c r="AN541" s="7">
        <v>0</v>
      </c>
      <c r="AO541" s="7">
        <v>0</v>
      </c>
      <c r="AP541" s="7">
        <v>0</v>
      </c>
      <c r="AQ541" s="7">
        <v>496</v>
      </c>
      <c r="AR541" s="7">
        <v>144</v>
      </c>
      <c r="AS541" s="7">
        <v>171</v>
      </c>
      <c r="AT541" s="7">
        <v>181</v>
      </c>
      <c r="AU541" s="7">
        <v>0</v>
      </c>
      <c r="AV541" s="7">
        <v>0</v>
      </c>
      <c r="AW541" s="7">
        <v>15</v>
      </c>
      <c r="AX541" s="7">
        <v>4</v>
      </c>
      <c r="AY541" s="7">
        <v>5</v>
      </c>
      <c r="AZ541" s="7">
        <v>6</v>
      </c>
      <c r="BA541" s="7">
        <v>0</v>
      </c>
      <c r="BB541" s="7">
        <v>0</v>
      </c>
      <c r="BC541" s="510">
        <v>485</v>
      </c>
      <c r="BD541" s="510">
        <v>191</v>
      </c>
      <c r="BE541" s="510">
        <v>137</v>
      </c>
      <c r="BF541" s="510">
        <v>157</v>
      </c>
      <c r="BG541" s="510">
        <v>0</v>
      </c>
      <c r="BH541" s="510">
        <v>0</v>
      </c>
      <c r="BI541" s="510">
        <v>0</v>
      </c>
      <c r="BJ541" s="510">
        <v>15</v>
      </c>
      <c r="BK541" s="510">
        <v>6</v>
      </c>
      <c r="BL541" s="510">
        <v>4</v>
      </c>
      <c r="BM541" s="510">
        <v>5</v>
      </c>
      <c r="BN541" s="510">
        <v>0</v>
      </c>
      <c r="BO541" s="510">
        <v>0</v>
      </c>
      <c r="BP541" s="510">
        <v>0</v>
      </c>
    </row>
    <row r="542" spans="1:68">
      <c r="A542" s="247">
        <v>5871</v>
      </c>
      <c r="B542" s="248" t="s">
        <v>761</v>
      </c>
      <c r="C542" s="247" t="str">
        <f t="shared" ref="C542:C577" si="12">+IF(MID(B542,1,4)="T.V.","Telesecundaria",IF(MID(B542,1,4)="IEGB","IEGB",IF(MID(B542,1,11)="Liceo Rural","Liceo Rural",IF(MID(B542,1,6)="C.T.P.","C.T.P.",IF(MID(B542,1,4)="Noct","Nocturno",IF(MID(B542,1,4)="Unid","Unidad Pedagógica",""))))))</f>
        <v>Liceo Rural</v>
      </c>
      <c r="D542" s="412" t="s">
        <v>392</v>
      </c>
      <c r="E542" s="453">
        <v>1</v>
      </c>
      <c r="F542" s="412" t="s">
        <v>52</v>
      </c>
      <c r="G542" s="412" t="s">
        <v>393</v>
      </c>
      <c r="H542" s="412" t="s">
        <v>762</v>
      </c>
      <c r="I542" s="412" t="s">
        <v>763</v>
      </c>
      <c r="J542" s="248" t="s">
        <v>3555</v>
      </c>
      <c r="K542" s="248" t="s">
        <v>1667</v>
      </c>
      <c r="L542" s="412">
        <v>22005035</v>
      </c>
      <c r="M542" s="412">
        <v>27791745</v>
      </c>
      <c r="N542" s="412" t="s">
        <v>3226</v>
      </c>
      <c r="O542" s="248" t="s">
        <v>2420</v>
      </c>
      <c r="P542" s="412">
        <v>216</v>
      </c>
      <c r="Q542" s="412">
        <v>73</v>
      </c>
      <c r="R542" s="412">
        <v>52</v>
      </c>
      <c r="S542" s="412">
        <v>33</v>
      </c>
      <c r="T542" s="412">
        <v>33</v>
      </c>
      <c r="U542" s="412">
        <v>25</v>
      </c>
      <c r="V542" s="412">
        <v>0</v>
      </c>
      <c r="W542" s="412">
        <v>8</v>
      </c>
      <c r="X542" s="248">
        <v>3</v>
      </c>
      <c r="Y542" s="412">
        <v>2</v>
      </c>
      <c r="Z542" s="412">
        <v>1</v>
      </c>
      <c r="AA542" s="412">
        <v>1</v>
      </c>
      <c r="AB542" s="412">
        <v>1</v>
      </c>
      <c r="AC542" s="412">
        <v>231</v>
      </c>
      <c r="AD542" s="7">
        <v>44</v>
      </c>
      <c r="AE542" s="7">
        <v>71</v>
      </c>
      <c r="AF542" s="7">
        <v>46</v>
      </c>
      <c r="AG542" s="7">
        <v>38</v>
      </c>
      <c r="AH542" s="7">
        <v>32</v>
      </c>
      <c r="AI542" s="7">
        <v>0</v>
      </c>
      <c r="AJ542" s="7">
        <v>8</v>
      </c>
      <c r="AK542" s="7">
        <v>2</v>
      </c>
      <c r="AL542" s="7">
        <v>2</v>
      </c>
      <c r="AM542" s="7">
        <v>2</v>
      </c>
      <c r="AN542" s="7">
        <v>1</v>
      </c>
      <c r="AO542" s="7">
        <v>1</v>
      </c>
      <c r="AP542" s="7">
        <v>0</v>
      </c>
      <c r="AQ542" s="7">
        <v>243</v>
      </c>
      <c r="AR542" s="7">
        <v>55</v>
      </c>
      <c r="AS542" s="7">
        <v>51</v>
      </c>
      <c r="AT542" s="7">
        <v>64</v>
      </c>
      <c r="AU542" s="7">
        <v>47</v>
      </c>
      <c r="AV542" s="7">
        <v>26</v>
      </c>
      <c r="AW542" s="7">
        <v>9</v>
      </c>
      <c r="AX542" s="7">
        <v>2</v>
      </c>
      <c r="AY542" s="7">
        <v>2</v>
      </c>
      <c r="AZ542" s="7">
        <v>2</v>
      </c>
      <c r="BA542" s="7">
        <v>1</v>
      </c>
      <c r="BB542" s="7">
        <v>2</v>
      </c>
      <c r="BC542" s="510">
        <v>248</v>
      </c>
      <c r="BD542" s="510">
        <v>53</v>
      </c>
      <c r="BE542" s="510">
        <v>51</v>
      </c>
      <c r="BF542" s="510">
        <v>47</v>
      </c>
      <c r="BG542" s="510">
        <v>54</v>
      </c>
      <c r="BH542" s="510">
        <v>43</v>
      </c>
      <c r="BI542" s="510">
        <v>0</v>
      </c>
      <c r="BJ542" s="510">
        <v>10</v>
      </c>
      <c r="BK542" s="510">
        <v>2</v>
      </c>
      <c r="BL542" s="510">
        <v>2</v>
      </c>
      <c r="BM542" s="510">
        <v>2</v>
      </c>
      <c r="BN542" s="510">
        <v>2</v>
      </c>
      <c r="BO542" s="510">
        <v>2</v>
      </c>
      <c r="BP542" s="510">
        <v>0</v>
      </c>
    </row>
    <row r="543" spans="1:68">
      <c r="A543" s="247">
        <v>5873</v>
      </c>
      <c r="B543" s="248" t="s">
        <v>745</v>
      </c>
      <c r="C543" s="247" t="str">
        <f t="shared" si="12"/>
        <v/>
      </c>
      <c r="D543" s="248" t="s">
        <v>139</v>
      </c>
      <c r="E543" s="501">
        <v>4</v>
      </c>
      <c r="F543" s="248" t="s">
        <v>86</v>
      </c>
      <c r="G543" s="248" t="s">
        <v>139</v>
      </c>
      <c r="H543" s="248" t="s">
        <v>746</v>
      </c>
      <c r="I543" s="248" t="s">
        <v>746</v>
      </c>
      <c r="J543" s="248" t="s">
        <v>3555</v>
      </c>
      <c r="K543" s="248" t="s">
        <v>1667</v>
      </c>
      <c r="L543" s="248">
        <v>24171741</v>
      </c>
      <c r="M543" s="248">
        <v>24171741</v>
      </c>
      <c r="N543" s="248" t="s">
        <v>1037</v>
      </c>
      <c r="O543" s="248" t="s">
        <v>2421</v>
      </c>
      <c r="P543" s="248">
        <v>300</v>
      </c>
      <c r="Q543" s="248">
        <v>60</v>
      </c>
      <c r="R543" s="248">
        <v>58</v>
      </c>
      <c r="S543" s="248">
        <v>60</v>
      </c>
      <c r="T543" s="248">
        <v>61</v>
      </c>
      <c r="U543" s="248">
        <v>61</v>
      </c>
      <c r="V543" s="248">
        <v>0</v>
      </c>
      <c r="W543" s="248">
        <v>15</v>
      </c>
      <c r="X543" s="248">
        <v>3</v>
      </c>
      <c r="Y543" s="248">
        <v>3</v>
      </c>
      <c r="Z543" s="248">
        <v>3</v>
      </c>
      <c r="AA543" s="248">
        <v>3</v>
      </c>
      <c r="AB543" s="248">
        <v>3</v>
      </c>
      <c r="AC543" s="248">
        <v>284</v>
      </c>
      <c r="AD543" s="7">
        <v>46</v>
      </c>
      <c r="AE543" s="7">
        <v>58</v>
      </c>
      <c r="AF543" s="7">
        <v>58</v>
      </c>
      <c r="AG543" s="7">
        <v>60</v>
      </c>
      <c r="AH543" s="7">
        <v>62</v>
      </c>
      <c r="AI543" s="7">
        <v>0</v>
      </c>
      <c r="AJ543" s="7">
        <v>15</v>
      </c>
      <c r="AK543" s="7">
        <v>3</v>
      </c>
      <c r="AL543" s="7">
        <v>3</v>
      </c>
      <c r="AM543" s="7">
        <v>3</v>
      </c>
      <c r="AN543" s="7">
        <v>3</v>
      </c>
      <c r="AO543" s="7">
        <v>3</v>
      </c>
      <c r="AP543" s="7">
        <v>0</v>
      </c>
      <c r="AQ543" s="7">
        <v>271</v>
      </c>
      <c r="AR543" s="7">
        <v>61</v>
      </c>
      <c r="AS543" s="7">
        <v>42</v>
      </c>
      <c r="AT543" s="7">
        <v>65</v>
      </c>
      <c r="AU543" s="7">
        <v>50</v>
      </c>
      <c r="AV543" s="7">
        <v>53</v>
      </c>
      <c r="AW543" s="7">
        <v>12</v>
      </c>
      <c r="AX543" s="7">
        <v>3</v>
      </c>
      <c r="AY543" s="7">
        <v>2</v>
      </c>
      <c r="AZ543" s="7">
        <v>3</v>
      </c>
      <c r="BA543" s="7">
        <v>2</v>
      </c>
      <c r="BB543" s="7">
        <v>2</v>
      </c>
      <c r="BC543" s="510">
        <v>269</v>
      </c>
      <c r="BD543" s="510">
        <v>56</v>
      </c>
      <c r="BE543" s="510">
        <v>65</v>
      </c>
      <c r="BF543" s="510">
        <v>43</v>
      </c>
      <c r="BG543" s="510">
        <v>64</v>
      </c>
      <c r="BH543" s="510">
        <v>41</v>
      </c>
      <c r="BI543" s="510">
        <v>0</v>
      </c>
      <c r="BJ543" s="510">
        <v>13</v>
      </c>
      <c r="BK543" s="510">
        <v>3</v>
      </c>
      <c r="BL543" s="510">
        <v>3</v>
      </c>
      <c r="BM543" s="510">
        <v>2</v>
      </c>
      <c r="BN543" s="510">
        <v>3</v>
      </c>
      <c r="BO543" s="510">
        <v>2</v>
      </c>
      <c r="BP543" s="510">
        <v>0</v>
      </c>
    </row>
    <row r="544" spans="1:68">
      <c r="A544" s="247">
        <v>5874</v>
      </c>
      <c r="B544" s="248" t="s">
        <v>2994</v>
      </c>
      <c r="C544" s="247" t="str">
        <f t="shared" si="12"/>
        <v/>
      </c>
      <c r="D544" s="248" t="s">
        <v>331</v>
      </c>
      <c r="E544" s="501">
        <v>2</v>
      </c>
      <c r="F544" s="248" t="s">
        <v>177</v>
      </c>
      <c r="G544" s="248" t="s">
        <v>331</v>
      </c>
      <c r="H544" s="248" t="s">
        <v>495</v>
      </c>
      <c r="I544" s="248" t="s">
        <v>793</v>
      </c>
      <c r="J544" s="248" t="s">
        <v>3555</v>
      </c>
      <c r="K544" s="248" t="s">
        <v>1667</v>
      </c>
      <c r="L544" s="248">
        <v>27644515</v>
      </c>
      <c r="M544" s="248">
        <v>27644515</v>
      </c>
      <c r="N544" s="248" t="s">
        <v>1795</v>
      </c>
      <c r="O544" s="248" t="s">
        <v>2422</v>
      </c>
      <c r="P544" s="248">
        <v>344</v>
      </c>
      <c r="Q544" s="248">
        <v>100</v>
      </c>
      <c r="R544" s="248">
        <v>77</v>
      </c>
      <c r="S544" s="248">
        <v>64</v>
      </c>
      <c r="T544" s="248">
        <v>50</v>
      </c>
      <c r="U544" s="248">
        <v>53</v>
      </c>
      <c r="V544" s="248">
        <v>0</v>
      </c>
      <c r="W544" s="248">
        <v>14</v>
      </c>
      <c r="X544" s="248">
        <v>4</v>
      </c>
      <c r="Y544" s="248">
        <v>3</v>
      </c>
      <c r="Z544" s="248">
        <v>3</v>
      </c>
      <c r="AA544" s="248">
        <v>2</v>
      </c>
      <c r="AB544" s="248">
        <v>2</v>
      </c>
      <c r="AC544" s="248">
        <v>348</v>
      </c>
      <c r="AD544" s="7">
        <v>75</v>
      </c>
      <c r="AE544" s="7">
        <v>103</v>
      </c>
      <c r="AF544" s="7">
        <v>72</v>
      </c>
      <c r="AG544" s="7">
        <v>49</v>
      </c>
      <c r="AH544" s="7">
        <v>49</v>
      </c>
      <c r="AI544" s="7">
        <v>0</v>
      </c>
      <c r="AJ544" s="7">
        <v>14</v>
      </c>
      <c r="AK544" s="7">
        <v>3</v>
      </c>
      <c r="AL544" s="7">
        <v>4</v>
      </c>
      <c r="AM544" s="7">
        <v>3</v>
      </c>
      <c r="AN544" s="7">
        <v>2</v>
      </c>
      <c r="AO544" s="7">
        <v>2</v>
      </c>
      <c r="AP544" s="7">
        <v>0</v>
      </c>
      <c r="AQ544" s="7">
        <v>404</v>
      </c>
      <c r="AR544" s="7">
        <v>121</v>
      </c>
      <c r="AS544" s="7">
        <v>77</v>
      </c>
      <c r="AT544" s="7">
        <v>95</v>
      </c>
      <c r="AU544" s="7">
        <v>63</v>
      </c>
      <c r="AV544" s="7">
        <v>48</v>
      </c>
      <c r="AW544" s="7">
        <v>14</v>
      </c>
      <c r="AX544" s="7">
        <v>4</v>
      </c>
      <c r="AY544" s="7">
        <v>3</v>
      </c>
      <c r="AZ544" s="7">
        <v>3</v>
      </c>
      <c r="BA544" s="7">
        <v>2</v>
      </c>
      <c r="BB544" s="7">
        <v>2</v>
      </c>
      <c r="BC544" s="510">
        <v>395</v>
      </c>
      <c r="BD544" s="510">
        <v>119</v>
      </c>
      <c r="BE544" s="510">
        <v>98</v>
      </c>
      <c r="BF544" s="510">
        <v>76</v>
      </c>
      <c r="BG544" s="510">
        <v>57</v>
      </c>
      <c r="BH544" s="510">
        <v>45</v>
      </c>
      <c r="BI544" s="510">
        <v>0</v>
      </c>
      <c r="BJ544" s="510">
        <v>14</v>
      </c>
      <c r="BK544" s="510">
        <v>4</v>
      </c>
      <c r="BL544" s="510">
        <v>3</v>
      </c>
      <c r="BM544" s="510">
        <v>3</v>
      </c>
      <c r="BN544" s="510">
        <v>2</v>
      </c>
      <c r="BO544" s="510">
        <v>2</v>
      </c>
      <c r="BP544" s="510">
        <v>0</v>
      </c>
    </row>
    <row r="545" spans="1:68">
      <c r="A545" s="247">
        <v>5882</v>
      </c>
      <c r="B545" s="248" t="s">
        <v>2995</v>
      </c>
      <c r="C545" s="247" t="str">
        <f t="shared" si="12"/>
        <v/>
      </c>
      <c r="D545" s="248" t="s">
        <v>418</v>
      </c>
      <c r="E545" s="501">
        <v>4</v>
      </c>
      <c r="F545" s="248" t="s">
        <v>418</v>
      </c>
      <c r="G545" s="248" t="s">
        <v>427</v>
      </c>
      <c r="H545" s="248" t="s">
        <v>427</v>
      </c>
      <c r="I545" s="248" t="s">
        <v>2423</v>
      </c>
      <c r="J545" s="248" t="s">
        <v>3555</v>
      </c>
      <c r="K545" s="248" t="s">
        <v>1667</v>
      </c>
      <c r="L545" s="248">
        <v>27681191</v>
      </c>
      <c r="M545" s="248">
        <v>27681191</v>
      </c>
      <c r="N545" s="248" t="s">
        <v>2996</v>
      </c>
      <c r="O545" s="248" t="s">
        <v>3283</v>
      </c>
      <c r="P545" s="248">
        <v>383</v>
      </c>
      <c r="Q545" s="248">
        <v>75</v>
      </c>
      <c r="R545" s="248">
        <v>100</v>
      </c>
      <c r="S545" s="248">
        <v>75</v>
      </c>
      <c r="T545" s="248">
        <v>73</v>
      </c>
      <c r="U545" s="248">
        <v>60</v>
      </c>
      <c r="V545" s="248">
        <v>0</v>
      </c>
      <c r="W545" s="248">
        <v>18</v>
      </c>
      <c r="X545" s="248">
        <v>3</v>
      </c>
      <c r="Y545" s="248">
        <v>4</v>
      </c>
      <c r="Z545" s="248">
        <v>4</v>
      </c>
      <c r="AA545" s="248">
        <v>4</v>
      </c>
      <c r="AB545" s="248">
        <v>3</v>
      </c>
      <c r="AC545" s="248">
        <v>430</v>
      </c>
      <c r="AD545" s="7">
        <v>114</v>
      </c>
      <c r="AE545" s="7">
        <v>73</v>
      </c>
      <c r="AF545" s="7">
        <v>96</v>
      </c>
      <c r="AG545" s="7">
        <v>72</v>
      </c>
      <c r="AH545" s="7">
        <v>75</v>
      </c>
      <c r="AI545" s="7">
        <v>0</v>
      </c>
      <c r="AJ545" s="7">
        <v>18</v>
      </c>
      <c r="AK545" s="7">
        <v>5</v>
      </c>
      <c r="AL545" s="7">
        <v>3</v>
      </c>
      <c r="AM545" s="7">
        <v>4</v>
      </c>
      <c r="AN545" s="7">
        <v>3</v>
      </c>
      <c r="AO545" s="7">
        <v>3</v>
      </c>
      <c r="AP545" s="7">
        <v>0</v>
      </c>
      <c r="AQ545" s="7">
        <v>401</v>
      </c>
      <c r="AR545" s="7">
        <v>75</v>
      </c>
      <c r="AS545" s="7">
        <v>105</v>
      </c>
      <c r="AT545" s="7">
        <v>76</v>
      </c>
      <c r="AU545" s="7">
        <v>79</v>
      </c>
      <c r="AV545" s="7">
        <v>66</v>
      </c>
      <c r="AW545" s="7">
        <v>18</v>
      </c>
      <c r="AX545" s="7">
        <v>3</v>
      </c>
      <c r="AY545" s="7">
        <v>5</v>
      </c>
      <c r="AZ545" s="7">
        <v>3</v>
      </c>
      <c r="BA545" s="7">
        <v>4</v>
      </c>
      <c r="BB545" s="7">
        <v>3</v>
      </c>
      <c r="BC545" s="510">
        <v>413</v>
      </c>
      <c r="BD545" s="510">
        <v>99</v>
      </c>
      <c r="BE545" s="510">
        <v>81</v>
      </c>
      <c r="BF545" s="510">
        <v>95</v>
      </c>
      <c r="BG545" s="510">
        <v>67</v>
      </c>
      <c r="BH545" s="510">
        <v>71</v>
      </c>
      <c r="BI545" s="510">
        <v>0</v>
      </c>
      <c r="BJ545" s="510">
        <v>18</v>
      </c>
      <c r="BK545" s="510">
        <v>4</v>
      </c>
      <c r="BL545" s="510">
        <v>3</v>
      </c>
      <c r="BM545" s="510">
        <v>5</v>
      </c>
      <c r="BN545" s="510">
        <v>3</v>
      </c>
      <c r="BO545" s="510">
        <v>3</v>
      </c>
      <c r="BP545" s="510">
        <v>0</v>
      </c>
    </row>
    <row r="546" spans="1:68">
      <c r="A546" s="247">
        <v>5886</v>
      </c>
      <c r="B546" s="248" t="s">
        <v>2997</v>
      </c>
      <c r="C546" s="247" t="str">
        <f t="shared" si="12"/>
        <v/>
      </c>
      <c r="D546" s="248" t="s">
        <v>234</v>
      </c>
      <c r="E546" s="501">
        <v>4</v>
      </c>
      <c r="F546" s="248" t="s">
        <v>217</v>
      </c>
      <c r="G546" s="248" t="s">
        <v>275</v>
      </c>
      <c r="H546" s="248" t="s">
        <v>780</v>
      </c>
      <c r="I546" s="248" t="s">
        <v>175</v>
      </c>
      <c r="J546" s="248" t="s">
        <v>3555</v>
      </c>
      <c r="K546" s="248" t="s">
        <v>1667</v>
      </c>
      <c r="L546" s="248">
        <v>24543148</v>
      </c>
      <c r="M546" s="248">
        <v>24543148</v>
      </c>
      <c r="N546" s="248" t="s">
        <v>3467</v>
      </c>
      <c r="O546" s="248" t="s">
        <v>2424</v>
      </c>
      <c r="P546" s="248">
        <v>344</v>
      </c>
      <c r="Q546" s="248">
        <v>71</v>
      </c>
      <c r="R546" s="248">
        <v>70</v>
      </c>
      <c r="S546" s="248">
        <v>69</v>
      </c>
      <c r="T546" s="248">
        <v>71</v>
      </c>
      <c r="U546" s="248">
        <v>63</v>
      </c>
      <c r="V546" s="248">
        <v>0</v>
      </c>
      <c r="W546" s="248">
        <v>14</v>
      </c>
      <c r="X546" s="248">
        <v>3</v>
      </c>
      <c r="Y546" s="248">
        <v>3</v>
      </c>
      <c r="Z546" s="248">
        <v>3</v>
      </c>
      <c r="AA546" s="248">
        <v>3</v>
      </c>
      <c r="AB546" s="248">
        <v>2</v>
      </c>
      <c r="AC546" s="248">
        <v>356</v>
      </c>
      <c r="AD546" s="7">
        <v>76</v>
      </c>
      <c r="AE546" s="7">
        <v>71</v>
      </c>
      <c r="AF546" s="7">
        <v>69</v>
      </c>
      <c r="AG546" s="7">
        <v>67</v>
      </c>
      <c r="AH546" s="7">
        <v>73</v>
      </c>
      <c r="AI546" s="7">
        <v>0</v>
      </c>
      <c r="AJ546" s="7">
        <v>14</v>
      </c>
      <c r="AK546" s="7">
        <v>3</v>
      </c>
      <c r="AL546" s="7">
        <v>3</v>
      </c>
      <c r="AM546" s="7">
        <v>3</v>
      </c>
      <c r="AN546" s="7">
        <v>2</v>
      </c>
      <c r="AO546" s="7">
        <v>3</v>
      </c>
      <c r="AP546" s="7">
        <v>0</v>
      </c>
      <c r="AQ546" s="7">
        <v>349</v>
      </c>
      <c r="AR546" s="7">
        <v>75</v>
      </c>
      <c r="AS546" s="7">
        <v>76</v>
      </c>
      <c r="AT546" s="7">
        <v>67</v>
      </c>
      <c r="AU546" s="7">
        <v>66</v>
      </c>
      <c r="AV546" s="7">
        <v>65</v>
      </c>
      <c r="AW546" s="7">
        <v>14</v>
      </c>
      <c r="AX546" s="7">
        <v>3</v>
      </c>
      <c r="AY546" s="7">
        <v>3</v>
      </c>
      <c r="AZ546" s="7">
        <v>3</v>
      </c>
      <c r="BA546" s="7">
        <v>3</v>
      </c>
      <c r="BB546" s="7">
        <v>2</v>
      </c>
      <c r="BC546" s="510">
        <v>354</v>
      </c>
      <c r="BD546" s="510">
        <v>75</v>
      </c>
      <c r="BE546" s="510">
        <v>75</v>
      </c>
      <c r="BF546" s="510">
        <v>75</v>
      </c>
      <c r="BG546" s="510">
        <v>65</v>
      </c>
      <c r="BH546" s="510">
        <v>64</v>
      </c>
      <c r="BI546" s="510">
        <v>0</v>
      </c>
      <c r="BJ546" s="510">
        <v>14</v>
      </c>
      <c r="BK546" s="510">
        <v>3</v>
      </c>
      <c r="BL546" s="510">
        <v>3</v>
      </c>
      <c r="BM546" s="510">
        <v>3</v>
      </c>
      <c r="BN546" s="510">
        <v>2</v>
      </c>
      <c r="BO546" s="510">
        <v>3</v>
      </c>
      <c r="BP546" s="510">
        <v>0</v>
      </c>
    </row>
    <row r="547" spans="1:68">
      <c r="A547" s="247">
        <v>5891</v>
      </c>
      <c r="B547" s="248" t="s">
        <v>783</v>
      </c>
      <c r="C547" s="247" t="str">
        <f t="shared" si="12"/>
        <v>Liceo Rural</v>
      </c>
      <c r="D547" s="412" t="s">
        <v>392</v>
      </c>
      <c r="E547" s="453">
        <v>3</v>
      </c>
      <c r="F547" s="412" t="s">
        <v>52</v>
      </c>
      <c r="G547" s="412" t="s">
        <v>411</v>
      </c>
      <c r="H547" s="412" t="s">
        <v>411</v>
      </c>
      <c r="I547" s="412" t="s">
        <v>257</v>
      </c>
      <c r="J547" s="248" t="s">
        <v>3555</v>
      </c>
      <c r="K547" s="248" t="s">
        <v>1667</v>
      </c>
      <c r="L547" s="412">
        <v>22005446</v>
      </c>
      <c r="M547" s="412"/>
      <c r="N547" s="412" t="s">
        <v>2998</v>
      </c>
      <c r="O547" s="248" t="s">
        <v>2425</v>
      </c>
      <c r="P547" s="412">
        <v>28</v>
      </c>
      <c r="Q547" s="412">
        <v>6</v>
      </c>
      <c r="R547" s="412">
        <v>7</v>
      </c>
      <c r="S547" s="412">
        <v>6</v>
      </c>
      <c r="T547" s="412">
        <v>4</v>
      </c>
      <c r="U547" s="412">
        <v>5</v>
      </c>
      <c r="V547" s="412">
        <v>0</v>
      </c>
      <c r="W547" s="412">
        <v>5</v>
      </c>
      <c r="X547" s="248">
        <v>1</v>
      </c>
      <c r="Y547" s="412">
        <v>1</v>
      </c>
      <c r="Z547" s="412">
        <v>1</v>
      </c>
      <c r="AA547" s="412">
        <v>1</v>
      </c>
      <c r="AB547" s="412">
        <v>1</v>
      </c>
      <c r="AC547" s="412">
        <v>31</v>
      </c>
      <c r="AD547" s="7">
        <v>7</v>
      </c>
      <c r="AE547" s="7">
        <v>6</v>
      </c>
      <c r="AF547" s="7">
        <v>7</v>
      </c>
      <c r="AG547" s="7">
        <v>5</v>
      </c>
      <c r="AH547" s="7">
        <v>6</v>
      </c>
      <c r="AI547" s="7">
        <v>0</v>
      </c>
      <c r="AJ547" s="7">
        <v>5</v>
      </c>
      <c r="AK547" s="7">
        <v>1</v>
      </c>
      <c r="AL547" s="7">
        <v>1</v>
      </c>
      <c r="AM547" s="7">
        <v>1</v>
      </c>
      <c r="AN547" s="7">
        <v>1</v>
      </c>
      <c r="AO547" s="7">
        <v>1</v>
      </c>
      <c r="AP547" s="7">
        <v>0</v>
      </c>
      <c r="AQ547" s="7">
        <v>33</v>
      </c>
      <c r="AR547" s="7">
        <v>6</v>
      </c>
      <c r="AS547" s="7">
        <v>7</v>
      </c>
      <c r="AT547" s="7">
        <v>6</v>
      </c>
      <c r="AU547" s="7">
        <v>8</v>
      </c>
      <c r="AV547" s="7">
        <v>6</v>
      </c>
      <c r="AW547" s="7">
        <v>5</v>
      </c>
      <c r="AX547" s="7">
        <v>1</v>
      </c>
      <c r="AY547" s="7">
        <v>1</v>
      </c>
      <c r="AZ547" s="7">
        <v>1</v>
      </c>
      <c r="BA547" s="7">
        <v>1</v>
      </c>
      <c r="BB547" s="7">
        <v>1</v>
      </c>
      <c r="BC547" s="510">
        <v>31</v>
      </c>
      <c r="BD547" s="510">
        <v>2</v>
      </c>
      <c r="BE547" s="510">
        <v>9</v>
      </c>
      <c r="BF547" s="510">
        <v>7</v>
      </c>
      <c r="BG547" s="510">
        <v>5</v>
      </c>
      <c r="BH547" s="510">
        <v>8</v>
      </c>
      <c r="BI547" s="510">
        <v>0</v>
      </c>
      <c r="BJ547" s="510">
        <v>5</v>
      </c>
      <c r="BK547" s="510">
        <v>1</v>
      </c>
      <c r="BL547" s="510">
        <v>1</v>
      </c>
      <c r="BM547" s="510">
        <v>1</v>
      </c>
      <c r="BN547" s="510">
        <v>1</v>
      </c>
      <c r="BO547" s="510">
        <v>1</v>
      </c>
      <c r="BP547" s="510">
        <v>0</v>
      </c>
    </row>
    <row r="548" spans="1:68">
      <c r="A548" s="247">
        <v>5895</v>
      </c>
      <c r="B548" s="248" t="s">
        <v>798</v>
      </c>
      <c r="C548" s="247" t="str">
        <f t="shared" si="12"/>
        <v>Liceo Rural</v>
      </c>
      <c r="D548" s="412" t="s">
        <v>418</v>
      </c>
      <c r="E548" s="453">
        <v>2</v>
      </c>
      <c r="F548" s="412" t="s">
        <v>418</v>
      </c>
      <c r="G548" s="412" t="s">
        <v>418</v>
      </c>
      <c r="H548" s="412" t="s">
        <v>510</v>
      </c>
      <c r="I548" s="412" t="s">
        <v>260</v>
      </c>
      <c r="J548" s="248" t="s">
        <v>3555</v>
      </c>
      <c r="K548" s="248" t="s">
        <v>1667</v>
      </c>
      <c r="L548" s="412">
        <v>22064592</v>
      </c>
      <c r="M548" s="412"/>
      <c r="N548" s="412" t="s">
        <v>3688</v>
      </c>
      <c r="O548" s="248" t="s">
        <v>2426</v>
      </c>
      <c r="P548" s="412">
        <v>56</v>
      </c>
      <c r="Q548" s="412">
        <v>17</v>
      </c>
      <c r="R548" s="412">
        <v>11</v>
      </c>
      <c r="S548" s="412">
        <v>10</v>
      </c>
      <c r="T548" s="412">
        <v>14</v>
      </c>
      <c r="U548" s="412">
        <v>4</v>
      </c>
      <c r="V548" s="412">
        <v>0</v>
      </c>
      <c r="W548" s="412">
        <v>5</v>
      </c>
      <c r="X548" s="248">
        <v>1</v>
      </c>
      <c r="Y548" s="412">
        <v>1</v>
      </c>
      <c r="Z548" s="412">
        <v>1</v>
      </c>
      <c r="AA548" s="412">
        <v>1</v>
      </c>
      <c r="AB548" s="412">
        <v>1</v>
      </c>
      <c r="AC548" s="412">
        <v>73</v>
      </c>
      <c r="AD548" s="7">
        <v>21</v>
      </c>
      <c r="AE548" s="7">
        <v>14</v>
      </c>
      <c r="AF548" s="7">
        <v>12</v>
      </c>
      <c r="AG548" s="7">
        <v>12</v>
      </c>
      <c r="AH548" s="7">
        <v>14</v>
      </c>
      <c r="AI548" s="7">
        <v>0</v>
      </c>
      <c r="AJ548" s="7">
        <v>5</v>
      </c>
      <c r="AK548" s="7">
        <v>1</v>
      </c>
      <c r="AL548" s="7">
        <v>1</v>
      </c>
      <c r="AM548" s="7">
        <v>1</v>
      </c>
      <c r="AN548" s="7">
        <v>1</v>
      </c>
      <c r="AO548" s="7">
        <v>1</v>
      </c>
      <c r="AP548" s="7">
        <v>0</v>
      </c>
      <c r="AQ548" s="7">
        <v>59</v>
      </c>
      <c r="AR548" s="7">
        <v>10</v>
      </c>
      <c r="AS548" s="7">
        <v>19</v>
      </c>
      <c r="AT548" s="7">
        <v>8</v>
      </c>
      <c r="AU548" s="7">
        <v>12</v>
      </c>
      <c r="AV548" s="7">
        <v>10</v>
      </c>
      <c r="AW548" s="7">
        <v>5</v>
      </c>
      <c r="AX548" s="7">
        <v>1</v>
      </c>
      <c r="AY548" s="7">
        <v>1</v>
      </c>
      <c r="AZ548" s="7">
        <v>1</v>
      </c>
      <c r="BA548" s="7">
        <v>1</v>
      </c>
      <c r="BB548" s="7">
        <v>1</v>
      </c>
      <c r="BC548" s="510">
        <v>55</v>
      </c>
      <c r="BD548" s="510">
        <v>14</v>
      </c>
      <c r="BE548" s="510">
        <v>8</v>
      </c>
      <c r="BF548" s="510">
        <v>17</v>
      </c>
      <c r="BG548" s="510">
        <v>6</v>
      </c>
      <c r="BH548" s="510">
        <v>10</v>
      </c>
      <c r="BI548" s="510">
        <v>0</v>
      </c>
      <c r="BJ548" s="510">
        <v>5</v>
      </c>
      <c r="BK548" s="510">
        <v>1</v>
      </c>
      <c r="BL548" s="510">
        <v>1</v>
      </c>
      <c r="BM548" s="510">
        <v>1</v>
      </c>
      <c r="BN548" s="510">
        <v>1</v>
      </c>
      <c r="BO548" s="510">
        <v>1</v>
      </c>
      <c r="BP548" s="510">
        <v>0</v>
      </c>
    </row>
    <row r="549" spans="1:68">
      <c r="A549" s="247">
        <v>5897</v>
      </c>
      <c r="B549" s="248" t="s">
        <v>2999</v>
      </c>
      <c r="C549" s="247" t="str">
        <f t="shared" si="12"/>
        <v>Liceo Rural</v>
      </c>
      <c r="D549" s="412" t="s">
        <v>333</v>
      </c>
      <c r="E549" s="453">
        <v>5</v>
      </c>
      <c r="F549" s="412" t="s">
        <v>54</v>
      </c>
      <c r="G549" s="412" t="s">
        <v>358</v>
      </c>
      <c r="H549" s="412" t="s">
        <v>149</v>
      </c>
      <c r="I549" s="412" t="s">
        <v>440</v>
      </c>
      <c r="J549" s="248" t="s">
        <v>3555</v>
      </c>
      <c r="K549" s="248" t="s">
        <v>1667</v>
      </c>
      <c r="L549" s="412">
        <v>84448220</v>
      </c>
      <c r="M549" s="412">
        <v>26777150</v>
      </c>
      <c r="N549" s="412" t="s">
        <v>3689</v>
      </c>
      <c r="O549" s="248" t="s">
        <v>2427</v>
      </c>
      <c r="P549" s="412">
        <v>88</v>
      </c>
      <c r="Q549" s="412">
        <v>23</v>
      </c>
      <c r="R549" s="412">
        <v>14</v>
      </c>
      <c r="S549" s="412">
        <v>19</v>
      </c>
      <c r="T549" s="412">
        <v>10</v>
      </c>
      <c r="U549" s="412">
        <v>22</v>
      </c>
      <c r="V549" s="412">
        <v>0</v>
      </c>
      <c r="W549" s="412">
        <v>5</v>
      </c>
      <c r="X549" s="248">
        <v>1</v>
      </c>
      <c r="Y549" s="412">
        <v>1</v>
      </c>
      <c r="Z549" s="412">
        <v>1</v>
      </c>
      <c r="AA549" s="412">
        <v>1</v>
      </c>
      <c r="AB549" s="412">
        <v>1</v>
      </c>
      <c r="AC549" s="412">
        <v>89</v>
      </c>
      <c r="AD549" s="7">
        <v>14</v>
      </c>
      <c r="AE549" s="7">
        <v>23</v>
      </c>
      <c r="AF549" s="7">
        <v>17</v>
      </c>
      <c r="AG549" s="7">
        <v>22</v>
      </c>
      <c r="AH549" s="7">
        <v>13</v>
      </c>
      <c r="AI549" s="7">
        <v>0</v>
      </c>
      <c r="AJ549" s="7">
        <v>5</v>
      </c>
      <c r="AK549" s="7">
        <v>1</v>
      </c>
      <c r="AL549" s="7">
        <v>1</v>
      </c>
      <c r="AM549" s="7">
        <v>1</v>
      </c>
      <c r="AN549" s="7">
        <v>1</v>
      </c>
      <c r="AO549" s="7">
        <v>1</v>
      </c>
      <c r="AP549" s="7">
        <v>0</v>
      </c>
      <c r="AQ549" s="7">
        <v>85</v>
      </c>
      <c r="AR549" s="7">
        <v>16</v>
      </c>
      <c r="AS549" s="7">
        <v>14</v>
      </c>
      <c r="AT549" s="7">
        <v>19</v>
      </c>
      <c r="AU549" s="7">
        <v>13</v>
      </c>
      <c r="AV549" s="7">
        <v>23</v>
      </c>
      <c r="AW549" s="7">
        <v>5</v>
      </c>
      <c r="AX549" s="7">
        <v>1</v>
      </c>
      <c r="AY549" s="7">
        <v>1</v>
      </c>
      <c r="AZ549" s="7">
        <v>1</v>
      </c>
      <c r="BA549" s="7">
        <v>1</v>
      </c>
      <c r="BB549" s="7">
        <v>1</v>
      </c>
      <c r="BC549" s="510">
        <v>90</v>
      </c>
      <c r="BD549" s="510">
        <v>30</v>
      </c>
      <c r="BE549" s="510">
        <v>18</v>
      </c>
      <c r="BF549" s="510">
        <v>14</v>
      </c>
      <c r="BG549" s="510">
        <v>17</v>
      </c>
      <c r="BH549" s="510">
        <v>11</v>
      </c>
      <c r="BI549" s="510">
        <v>0</v>
      </c>
      <c r="BJ549" s="510">
        <v>5</v>
      </c>
      <c r="BK549" s="510">
        <v>1</v>
      </c>
      <c r="BL549" s="510">
        <v>1</v>
      </c>
      <c r="BM549" s="510">
        <v>1</v>
      </c>
      <c r="BN549" s="510">
        <v>1</v>
      </c>
      <c r="BO549" s="510">
        <v>1</v>
      </c>
      <c r="BP549" s="510">
        <v>0</v>
      </c>
    </row>
    <row r="550" spans="1:68">
      <c r="A550" s="247">
        <v>5929</v>
      </c>
      <c r="B550" s="248" t="s">
        <v>829</v>
      </c>
      <c r="C550" s="247" t="str">
        <f t="shared" si="12"/>
        <v>Nocturno</v>
      </c>
      <c r="D550" s="248" t="s">
        <v>331</v>
      </c>
      <c r="E550" s="501">
        <v>3</v>
      </c>
      <c r="F550" s="248" t="s">
        <v>177</v>
      </c>
      <c r="G550" s="248" t="s">
        <v>331</v>
      </c>
      <c r="H550" s="248" t="s">
        <v>332</v>
      </c>
      <c r="I550" s="248" t="s">
        <v>151</v>
      </c>
      <c r="J550" s="248" t="s">
        <v>3555</v>
      </c>
      <c r="K550" s="248" t="s">
        <v>3730</v>
      </c>
      <c r="L550" s="248">
        <v>27665848</v>
      </c>
      <c r="M550" s="248">
        <v>27665421</v>
      </c>
      <c r="N550" s="248" t="s">
        <v>3247</v>
      </c>
      <c r="O550" s="248" t="s">
        <v>2428</v>
      </c>
      <c r="P550" s="248">
        <v>773</v>
      </c>
      <c r="Q550" s="248">
        <v>105</v>
      </c>
      <c r="R550" s="248">
        <v>142</v>
      </c>
      <c r="S550" s="248">
        <v>139</v>
      </c>
      <c r="T550" s="248">
        <v>201</v>
      </c>
      <c r="U550" s="248">
        <v>186</v>
      </c>
      <c r="V550" s="248">
        <v>0</v>
      </c>
      <c r="W550" s="248">
        <v>26</v>
      </c>
      <c r="X550" s="248">
        <v>4</v>
      </c>
      <c r="Y550" s="248">
        <v>5</v>
      </c>
      <c r="Z550" s="248">
        <v>5</v>
      </c>
      <c r="AA550" s="248">
        <v>6</v>
      </c>
      <c r="AB550" s="248">
        <v>6</v>
      </c>
      <c r="AC550" s="248">
        <v>827</v>
      </c>
      <c r="AD550" s="7">
        <v>127</v>
      </c>
      <c r="AE550" s="7">
        <v>109</v>
      </c>
      <c r="AF550" s="7">
        <v>145</v>
      </c>
      <c r="AG550" s="7">
        <v>222</v>
      </c>
      <c r="AH550" s="7">
        <v>224</v>
      </c>
      <c r="AI550" s="7">
        <v>0</v>
      </c>
      <c r="AJ550" s="7">
        <v>28</v>
      </c>
      <c r="AK550" s="7">
        <v>4</v>
      </c>
      <c r="AL550" s="7">
        <v>4</v>
      </c>
      <c r="AM550" s="7">
        <v>5</v>
      </c>
      <c r="AN550" s="7">
        <v>7</v>
      </c>
      <c r="AO550" s="7">
        <v>8</v>
      </c>
      <c r="AP550" s="7">
        <v>0</v>
      </c>
      <c r="AQ550" s="7">
        <v>805</v>
      </c>
      <c r="AR550" s="7">
        <v>120</v>
      </c>
      <c r="AS550" s="7">
        <v>120</v>
      </c>
      <c r="AT550" s="7">
        <v>130</v>
      </c>
      <c r="AU550" s="7">
        <v>237</v>
      </c>
      <c r="AV550" s="7">
        <v>198</v>
      </c>
      <c r="AW550" s="7">
        <v>28</v>
      </c>
      <c r="AX550" s="7">
        <v>4</v>
      </c>
      <c r="AY550" s="7">
        <v>4</v>
      </c>
      <c r="AZ550" s="7">
        <v>5</v>
      </c>
      <c r="BA550" s="7">
        <v>8</v>
      </c>
      <c r="BB550" s="7">
        <v>7</v>
      </c>
      <c r="BC550" s="510">
        <v>765</v>
      </c>
      <c r="BD550" s="510">
        <v>74</v>
      </c>
      <c r="BE550" s="510">
        <v>94</v>
      </c>
      <c r="BF550" s="510">
        <v>147</v>
      </c>
      <c r="BG550" s="510">
        <v>223</v>
      </c>
      <c r="BH550" s="510">
        <v>227</v>
      </c>
      <c r="BI550" s="510">
        <v>0</v>
      </c>
      <c r="BJ550" s="510">
        <v>25</v>
      </c>
      <c r="BK550" s="510">
        <v>2</v>
      </c>
      <c r="BL550" s="510">
        <v>3</v>
      </c>
      <c r="BM550" s="510">
        <v>5</v>
      </c>
      <c r="BN550" s="510">
        <v>8</v>
      </c>
      <c r="BO550" s="510">
        <v>7</v>
      </c>
      <c r="BP550" s="510">
        <v>0</v>
      </c>
    </row>
    <row r="551" spans="1:68">
      <c r="A551" s="247">
        <v>5966</v>
      </c>
      <c r="B551" s="248" t="s">
        <v>3000</v>
      </c>
      <c r="C551" s="247" t="str">
        <f t="shared" si="12"/>
        <v/>
      </c>
      <c r="D551" s="248" t="s">
        <v>182</v>
      </c>
      <c r="E551" s="501">
        <v>6</v>
      </c>
      <c r="F551" s="248" t="s">
        <v>182</v>
      </c>
      <c r="G551" s="248" t="s">
        <v>183</v>
      </c>
      <c r="H551" s="248" t="s">
        <v>299</v>
      </c>
      <c r="I551" s="248" t="s">
        <v>299</v>
      </c>
      <c r="J551" s="248" t="s">
        <v>3555</v>
      </c>
      <c r="K551" s="248" t="s">
        <v>3729</v>
      </c>
      <c r="L551" s="248">
        <v>22795239</v>
      </c>
      <c r="M551" s="248">
        <v>22795206</v>
      </c>
      <c r="N551" s="248" t="s">
        <v>1740</v>
      </c>
      <c r="O551" s="248" t="s">
        <v>2429</v>
      </c>
      <c r="P551" s="248">
        <v>346</v>
      </c>
      <c r="Q551" s="248">
        <v>0</v>
      </c>
      <c r="R551" s="248">
        <v>0</v>
      </c>
      <c r="S551" s="248">
        <v>0</v>
      </c>
      <c r="T551" s="248">
        <v>150</v>
      </c>
      <c r="U551" s="248">
        <v>109</v>
      </c>
      <c r="V551" s="248">
        <v>87</v>
      </c>
      <c r="W551" s="248">
        <v>23</v>
      </c>
      <c r="X551" s="248">
        <v>0</v>
      </c>
      <c r="Y551" s="248">
        <v>0</v>
      </c>
      <c r="Z551" s="248">
        <v>0</v>
      </c>
      <c r="AA551" s="248">
        <v>8</v>
      </c>
      <c r="AB551" s="248">
        <v>8</v>
      </c>
      <c r="AC551" s="248">
        <v>356</v>
      </c>
      <c r="AD551" s="7">
        <v>0</v>
      </c>
      <c r="AE551" s="7">
        <v>0</v>
      </c>
      <c r="AF551" s="7">
        <v>0</v>
      </c>
      <c r="AG551" s="7">
        <v>165</v>
      </c>
      <c r="AH551" s="7">
        <v>101</v>
      </c>
      <c r="AI551" s="7">
        <v>90</v>
      </c>
      <c r="AJ551" s="7">
        <v>23</v>
      </c>
      <c r="AK551" s="7">
        <v>0</v>
      </c>
      <c r="AL551" s="7">
        <v>0</v>
      </c>
      <c r="AM551" s="7">
        <v>0</v>
      </c>
      <c r="AN551" s="7">
        <v>8</v>
      </c>
      <c r="AO551" s="7">
        <v>8</v>
      </c>
      <c r="AP551" s="7">
        <v>7</v>
      </c>
      <c r="AQ551" s="7">
        <v>358</v>
      </c>
      <c r="AR551" s="7">
        <v>0</v>
      </c>
      <c r="AS551" s="7">
        <v>0</v>
      </c>
      <c r="AT551" s="7">
        <v>0</v>
      </c>
      <c r="AU551" s="7">
        <v>198</v>
      </c>
      <c r="AV551" s="7">
        <v>92</v>
      </c>
      <c r="AW551" s="7">
        <v>23</v>
      </c>
      <c r="AX551" s="7">
        <v>0</v>
      </c>
      <c r="AY551" s="7">
        <v>0</v>
      </c>
      <c r="AZ551" s="7">
        <v>0</v>
      </c>
      <c r="BA551" s="7">
        <v>11</v>
      </c>
      <c r="BB551" s="7">
        <v>7</v>
      </c>
      <c r="BC551" s="510">
        <v>353</v>
      </c>
      <c r="BD551" s="510">
        <v>0</v>
      </c>
      <c r="BE551" s="510">
        <v>0</v>
      </c>
      <c r="BF551" s="510">
        <v>0</v>
      </c>
      <c r="BG551" s="510">
        <v>173</v>
      </c>
      <c r="BH551" s="510">
        <v>112</v>
      </c>
      <c r="BI551" s="510">
        <v>68</v>
      </c>
      <c r="BJ551" s="510">
        <v>23</v>
      </c>
      <c r="BK551" s="510">
        <v>0</v>
      </c>
      <c r="BL551" s="510">
        <v>0</v>
      </c>
      <c r="BM551" s="510">
        <v>0</v>
      </c>
      <c r="BN551" s="510">
        <v>8</v>
      </c>
      <c r="BO551" s="510">
        <v>9</v>
      </c>
      <c r="BP551" s="510">
        <v>6</v>
      </c>
    </row>
    <row r="552" spans="1:68">
      <c r="A552" s="247">
        <v>5967</v>
      </c>
      <c r="B552" s="248" t="s">
        <v>810</v>
      </c>
      <c r="C552" s="247" t="str">
        <f t="shared" si="12"/>
        <v>Liceo Rural</v>
      </c>
      <c r="D552" s="412" t="s">
        <v>353</v>
      </c>
      <c r="E552" s="453">
        <v>1</v>
      </c>
      <c r="F552" s="412" t="s">
        <v>54</v>
      </c>
      <c r="G552" s="412" t="s">
        <v>353</v>
      </c>
      <c r="H552" s="412" t="s">
        <v>811</v>
      </c>
      <c r="I552" s="412" t="s">
        <v>812</v>
      </c>
      <c r="J552" s="248" t="s">
        <v>3555</v>
      </c>
      <c r="K552" s="248" t="s">
        <v>1667</v>
      </c>
      <c r="L552" s="412">
        <v>22005163</v>
      </c>
      <c r="M552" s="412"/>
      <c r="N552" s="412" t="s">
        <v>1057</v>
      </c>
      <c r="O552" s="248" t="s">
        <v>3284</v>
      </c>
      <c r="P552" s="412">
        <v>40</v>
      </c>
      <c r="Q552" s="412">
        <v>5</v>
      </c>
      <c r="R552" s="412">
        <v>17</v>
      </c>
      <c r="S552" s="412">
        <v>6</v>
      </c>
      <c r="T552" s="412">
        <v>9</v>
      </c>
      <c r="U552" s="412">
        <v>3</v>
      </c>
      <c r="V552" s="412">
        <v>0</v>
      </c>
      <c r="W552" s="412">
        <v>5</v>
      </c>
      <c r="X552" s="248">
        <v>1</v>
      </c>
      <c r="Y552" s="412">
        <v>1</v>
      </c>
      <c r="Z552" s="412">
        <v>1</v>
      </c>
      <c r="AA552" s="412">
        <v>1</v>
      </c>
      <c r="AB552" s="412">
        <v>1</v>
      </c>
      <c r="AC552" s="412">
        <v>45</v>
      </c>
      <c r="AD552" s="7">
        <v>7</v>
      </c>
      <c r="AE552" s="7">
        <v>6</v>
      </c>
      <c r="AF552" s="7">
        <v>16</v>
      </c>
      <c r="AG552" s="7">
        <v>7</v>
      </c>
      <c r="AH552" s="7">
        <v>9</v>
      </c>
      <c r="AI552" s="7">
        <v>0</v>
      </c>
      <c r="AJ552" s="7">
        <v>5</v>
      </c>
      <c r="AK552" s="7">
        <v>1</v>
      </c>
      <c r="AL552" s="7">
        <v>1</v>
      </c>
      <c r="AM552" s="7">
        <v>1</v>
      </c>
      <c r="AN552" s="7">
        <v>1</v>
      </c>
      <c r="AO552" s="7">
        <v>1</v>
      </c>
      <c r="AP552" s="7">
        <v>0</v>
      </c>
      <c r="AQ552" s="7">
        <v>54</v>
      </c>
      <c r="AR552" s="7">
        <v>14</v>
      </c>
      <c r="AS552" s="7">
        <v>6</v>
      </c>
      <c r="AT552" s="7">
        <v>7</v>
      </c>
      <c r="AU552" s="7">
        <v>19</v>
      </c>
      <c r="AV552" s="7">
        <v>8</v>
      </c>
      <c r="AW552" s="7">
        <v>5</v>
      </c>
      <c r="AX552" s="7">
        <v>1</v>
      </c>
      <c r="AY552" s="7">
        <v>1</v>
      </c>
      <c r="AZ552" s="7">
        <v>1</v>
      </c>
      <c r="BA552" s="7">
        <v>1</v>
      </c>
      <c r="BB552" s="7">
        <v>1</v>
      </c>
      <c r="BC552" s="510">
        <v>57</v>
      </c>
      <c r="BD552" s="510">
        <v>14</v>
      </c>
      <c r="BE552" s="510">
        <v>12</v>
      </c>
      <c r="BF552" s="510">
        <v>7</v>
      </c>
      <c r="BG552" s="510">
        <v>6</v>
      </c>
      <c r="BH552" s="510">
        <v>18</v>
      </c>
      <c r="BI552" s="510">
        <v>0</v>
      </c>
      <c r="BJ552" s="510">
        <v>5</v>
      </c>
      <c r="BK552" s="510">
        <v>1</v>
      </c>
      <c r="BL552" s="510">
        <v>1</v>
      </c>
      <c r="BM552" s="510">
        <v>1</v>
      </c>
      <c r="BN552" s="510">
        <v>1</v>
      </c>
      <c r="BO552" s="510">
        <v>1</v>
      </c>
      <c r="BP552" s="510">
        <v>0</v>
      </c>
    </row>
    <row r="553" spans="1:68">
      <c r="A553" s="247">
        <v>5968</v>
      </c>
      <c r="B553" s="248" t="s">
        <v>3001</v>
      </c>
      <c r="C553" s="247" t="str">
        <f t="shared" si="12"/>
        <v>Liceo Rural</v>
      </c>
      <c r="D553" s="412" t="s">
        <v>146</v>
      </c>
      <c r="E553" s="453">
        <v>2</v>
      </c>
      <c r="F553" s="412" t="s">
        <v>182</v>
      </c>
      <c r="G553" s="412" t="s">
        <v>308</v>
      </c>
      <c r="H553" s="412" t="s">
        <v>169</v>
      </c>
      <c r="I553" s="412" t="s">
        <v>803</v>
      </c>
      <c r="J553" s="248" t="s">
        <v>3555</v>
      </c>
      <c r="K553" s="248" t="s">
        <v>1667</v>
      </c>
      <c r="L553" s="412">
        <v>25711460</v>
      </c>
      <c r="M553" s="412">
        <v>25711460</v>
      </c>
      <c r="N553" s="412" t="s">
        <v>3690</v>
      </c>
      <c r="O553" s="248" t="s">
        <v>2430</v>
      </c>
      <c r="P553" s="412">
        <v>39</v>
      </c>
      <c r="Q553" s="412">
        <v>8</v>
      </c>
      <c r="R553" s="412">
        <v>10</v>
      </c>
      <c r="S553" s="412">
        <v>10</v>
      </c>
      <c r="T553" s="412">
        <v>9</v>
      </c>
      <c r="U553" s="412">
        <v>2</v>
      </c>
      <c r="V553" s="412">
        <v>0</v>
      </c>
      <c r="W553" s="412">
        <v>5</v>
      </c>
      <c r="X553" s="248">
        <v>1</v>
      </c>
      <c r="Y553" s="412">
        <v>1</v>
      </c>
      <c r="Z553" s="412">
        <v>1</v>
      </c>
      <c r="AA553" s="412">
        <v>1</v>
      </c>
      <c r="AB553" s="412">
        <v>1</v>
      </c>
      <c r="AC553" s="412">
        <v>43</v>
      </c>
      <c r="AD553" s="7">
        <v>9</v>
      </c>
      <c r="AE553" s="7">
        <v>7</v>
      </c>
      <c r="AF553" s="7">
        <v>11</v>
      </c>
      <c r="AG553" s="7">
        <v>8</v>
      </c>
      <c r="AH553" s="7">
        <v>8</v>
      </c>
      <c r="AI553" s="7">
        <v>0</v>
      </c>
      <c r="AJ553" s="7">
        <v>5</v>
      </c>
      <c r="AK553" s="7">
        <v>1</v>
      </c>
      <c r="AL553" s="7">
        <v>1</v>
      </c>
      <c r="AM553" s="7">
        <v>1</v>
      </c>
      <c r="AN553" s="7">
        <v>1</v>
      </c>
      <c r="AO553" s="7">
        <v>1</v>
      </c>
      <c r="AP553" s="7">
        <v>0</v>
      </c>
      <c r="AQ553" s="7">
        <v>35</v>
      </c>
      <c r="AR553" s="7">
        <v>4</v>
      </c>
      <c r="AS553" s="7">
        <v>12</v>
      </c>
      <c r="AT553" s="7">
        <v>5</v>
      </c>
      <c r="AU553" s="7">
        <v>8</v>
      </c>
      <c r="AV553" s="7">
        <v>6</v>
      </c>
      <c r="AW553" s="7">
        <v>5</v>
      </c>
      <c r="AX553" s="7">
        <v>1</v>
      </c>
      <c r="AY553" s="7">
        <v>1</v>
      </c>
      <c r="AZ553" s="7">
        <v>1</v>
      </c>
      <c r="BA553" s="7">
        <v>1</v>
      </c>
      <c r="BB553" s="7">
        <v>1</v>
      </c>
      <c r="BC553" s="510">
        <v>32</v>
      </c>
      <c r="BD553" s="510">
        <v>4</v>
      </c>
      <c r="BE553" s="510">
        <v>6</v>
      </c>
      <c r="BF553" s="510">
        <v>11</v>
      </c>
      <c r="BG553" s="510">
        <v>3</v>
      </c>
      <c r="BH553" s="510">
        <v>8</v>
      </c>
      <c r="BI553" s="510">
        <v>0</v>
      </c>
      <c r="BJ553" s="510">
        <v>5</v>
      </c>
      <c r="BK553" s="510">
        <v>1</v>
      </c>
      <c r="BL553" s="510">
        <v>1</v>
      </c>
      <c r="BM553" s="510">
        <v>1</v>
      </c>
      <c r="BN553" s="510">
        <v>1</v>
      </c>
      <c r="BO553" s="510">
        <v>1</v>
      </c>
      <c r="BP553" s="510">
        <v>0</v>
      </c>
    </row>
    <row r="554" spans="1:68">
      <c r="A554" s="247">
        <v>5969</v>
      </c>
      <c r="B554" s="248" t="s">
        <v>836</v>
      </c>
      <c r="C554" s="247" t="str">
        <f t="shared" si="12"/>
        <v>Liceo Rural</v>
      </c>
      <c r="D554" s="412" t="s">
        <v>182</v>
      </c>
      <c r="E554" s="453">
        <v>4</v>
      </c>
      <c r="F554" s="412" t="s">
        <v>182</v>
      </c>
      <c r="G554" s="412" t="s">
        <v>307</v>
      </c>
      <c r="H554" s="412" t="s">
        <v>271</v>
      </c>
      <c r="I554" s="412" t="s">
        <v>271</v>
      </c>
      <c r="J554" s="248" t="s">
        <v>3555</v>
      </c>
      <c r="K554" s="248" t="s">
        <v>1667</v>
      </c>
      <c r="L554" s="412">
        <v>25367402</v>
      </c>
      <c r="M554" s="412">
        <v>25367402</v>
      </c>
      <c r="N554" s="412" t="s">
        <v>1797</v>
      </c>
      <c r="O554" s="248" t="s">
        <v>2431</v>
      </c>
      <c r="P554" s="412">
        <v>115</v>
      </c>
      <c r="Q554" s="412">
        <v>26</v>
      </c>
      <c r="R554" s="412">
        <v>22</v>
      </c>
      <c r="S554" s="412">
        <v>29</v>
      </c>
      <c r="T554" s="412">
        <v>27</v>
      </c>
      <c r="U554" s="412">
        <v>11</v>
      </c>
      <c r="V554" s="412">
        <v>0</v>
      </c>
      <c r="W554" s="412">
        <v>7</v>
      </c>
      <c r="X554" s="248">
        <v>1</v>
      </c>
      <c r="Y554" s="412">
        <v>1</v>
      </c>
      <c r="Z554" s="412">
        <v>2</v>
      </c>
      <c r="AA554" s="412">
        <v>2</v>
      </c>
      <c r="AB554" s="412">
        <v>1</v>
      </c>
      <c r="AC554" s="412">
        <v>133</v>
      </c>
      <c r="AD554" s="7">
        <v>28</v>
      </c>
      <c r="AE554" s="7">
        <v>23</v>
      </c>
      <c r="AF554" s="7">
        <v>26</v>
      </c>
      <c r="AG554" s="7">
        <v>30</v>
      </c>
      <c r="AH554" s="7">
        <v>26</v>
      </c>
      <c r="AI554" s="7">
        <v>0</v>
      </c>
      <c r="AJ554" s="7">
        <v>7</v>
      </c>
      <c r="AK554" s="7">
        <v>1</v>
      </c>
      <c r="AL554" s="7">
        <v>1</v>
      </c>
      <c r="AM554" s="7">
        <v>1</v>
      </c>
      <c r="AN554" s="7">
        <v>2</v>
      </c>
      <c r="AO554" s="7">
        <v>2</v>
      </c>
      <c r="AP554" s="7">
        <v>0</v>
      </c>
      <c r="AQ554" s="7">
        <v>114</v>
      </c>
      <c r="AR554" s="7">
        <v>24</v>
      </c>
      <c r="AS554" s="7">
        <v>25</v>
      </c>
      <c r="AT554" s="7">
        <v>19</v>
      </c>
      <c r="AU554" s="7">
        <v>19</v>
      </c>
      <c r="AV554" s="7">
        <v>27</v>
      </c>
      <c r="AW554" s="7">
        <v>9</v>
      </c>
      <c r="AX554" s="7">
        <v>2</v>
      </c>
      <c r="AY554" s="7">
        <v>2</v>
      </c>
      <c r="AZ554" s="7">
        <v>2</v>
      </c>
      <c r="BA554" s="7">
        <v>1</v>
      </c>
      <c r="BB554" s="7">
        <v>2</v>
      </c>
      <c r="BC554" s="510">
        <v>127</v>
      </c>
      <c r="BD554" s="510">
        <v>23</v>
      </c>
      <c r="BE554" s="510">
        <v>30</v>
      </c>
      <c r="BF554" s="510">
        <v>32</v>
      </c>
      <c r="BG554" s="510">
        <v>22</v>
      </c>
      <c r="BH554" s="510">
        <v>20</v>
      </c>
      <c r="BI554" s="510">
        <v>0</v>
      </c>
      <c r="BJ554" s="510">
        <v>9</v>
      </c>
      <c r="BK554" s="510">
        <v>2</v>
      </c>
      <c r="BL554" s="510">
        <v>2</v>
      </c>
      <c r="BM554" s="510">
        <v>2</v>
      </c>
      <c r="BN554" s="510">
        <v>2</v>
      </c>
      <c r="BO554" s="510">
        <v>1</v>
      </c>
      <c r="BP554" s="510">
        <v>0</v>
      </c>
    </row>
    <row r="555" spans="1:68">
      <c r="A555" s="247">
        <v>5970</v>
      </c>
      <c r="B555" s="248" t="s">
        <v>814</v>
      </c>
      <c r="C555" s="247" t="str">
        <f t="shared" si="12"/>
        <v>Liceo Rural</v>
      </c>
      <c r="D555" s="412" t="s">
        <v>331</v>
      </c>
      <c r="E555" s="453">
        <v>2</v>
      </c>
      <c r="F555" s="412" t="s">
        <v>177</v>
      </c>
      <c r="G555" s="412" t="s">
        <v>331</v>
      </c>
      <c r="H555" s="412" t="s">
        <v>495</v>
      </c>
      <c r="I555" s="412" t="s">
        <v>815</v>
      </c>
      <c r="J555" s="248" t="s">
        <v>3555</v>
      </c>
      <c r="K555" s="248" t="s">
        <v>1667</v>
      </c>
      <c r="L555" s="412">
        <v>61100110</v>
      </c>
      <c r="M555" s="412">
        <v>72880921</v>
      </c>
      <c r="N555" s="412" t="s">
        <v>3248</v>
      </c>
      <c r="O555" s="248" t="s">
        <v>2432</v>
      </c>
      <c r="P555" s="412">
        <v>155</v>
      </c>
      <c r="Q555" s="412">
        <v>54</v>
      </c>
      <c r="R555" s="412">
        <v>34</v>
      </c>
      <c r="S555" s="412">
        <v>29</v>
      </c>
      <c r="T555" s="412">
        <v>23</v>
      </c>
      <c r="U555" s="412">
        <v>15</v>
      </c>
      <c r="V555" s="412">
        <v>0</v>
      </c>
      <c r="W555" s="412">
        <v>6</v>
      </c>
      <c r="X555" s="248">
        <v>2</v>
      </c>
      <c r="Y555" s="412">
        <v>1</v>
      </c>
      <c r="Z555" s="412">
        <v>1</v>
      </c>
      <c r="AA555" s="412">
        <v>1</v>
      </c>
      <c r="AB555" s="412">
        <v>1</v>
      </c>
      <c r="AC555" s="412">
        <v>150</v>
      </c>
      <c r="AD555" s="7">
        <v>29</v>
      </c>
      <c r="AE555" s="7">
        <v>48</v>
      </c>
      <c r="AF555" s="7">
        <v>27</v>
      </c>
      <c r="AG555" s="7">
        <v>25</v>
      </c>
      <c r="AH555" s="7">
        <v>21</v>
      </c>
      <c r="AI555" s="7">
        <v>0</v>
      </c>
      <c r="AJ555" s="7">
        <v>6</v>
      </c>
      <c r="AK555" s="7">
        <v>1</v>
      </c>
      <c r="AL555" s="7">
        <v>2</v>
      </c>
      <c r="AM555" s="7">
        <v>1</v>
      </c>
      <c r="AN555" s="7">
        <v>1</v>
      </c>
      <c r="AO555" s="7">
        <v>1</v>
      </c>
      <c r="AP555" s="7">
        <v>0</v>
      </c>
      <c r="AQ555" s="7">
        <v>148</v>
      </c>
      <c r="AR555" s="7">
        <v>28</v>
      </c>
      <c r="AS555" s="7">
        <v>33</v>
      </c>
      <c r="AT555" s="7">
        <v>46</v>
      </c>
      <c r="AU555" s="7">
        <v>22</v>
      </c>
      <c r="AV555" s="7">
        <v>19</v>
      </c>
      <c r="AW555" s="7">
        <v>6</v>
      </c>
      <c r="AX555" s="7">
        <v>1</v>
      </c>
      <c r="AY555" s="7">
        <v>1</v>
      </c>
      <c r="AZ555" s="7">
        <v>2</v>
      </c>
      <c r="BA555" s="7">
        <v>1</v>
      </c>
      <c r="BB555" s="7">
        <v>1</v>
      </c>
      <c r="BC555" s="510">
        <v>157</v>
      </c>
      <c r="BD555" s="510">
        <v>49</v>
      </c>
      <c r="BE555" s="510">
        <v>31</v>
      </c>
      <c r="BF555" s="510">
        <v>27</v>
      </c>
      <c r="BG555" s="510">
        <v>37</v>
      </c>
      <c r="BH555" s="510">
        <v>13</v>
      </c>
      <c r="BI555" s="510">
        <v>0</v>
      </c>
      <c r="BJ555" s="510">
        <v>6</v>
      </c>
      <c r="BK555" s="510">
        <v>2</v>
      </c>
      <c r="BL555" s="510">
        <v>1</v>
      </c>
      <c r="BM555" s="510">
        <v>1</v>
      </c>
      <c r="BN555" s="510">
        <v>1</v>
      </c>
      <c r="BO555" s="510">
        <v>1</v>
      </c>
      <c r="BP555" s="510">
        <v>0</v>
      </c>
    </row>
    <row r="556" spans="1:68">
      <c r="A556" s="247">
        <v>5971</v>
      </c>
      <c r="B556" s="248" t="s">
        <v>830</v>
      </c>
      <c r="C556" s="247" t="str">
        <f t="shared" si="12"/>
        <v>Liceo Rural</v>
      </c>
      <c r="D556" s="412" t="s">
        <v>331</v>
      </c>
      <c r="E556" s="453">
        <v>3</v>
      </c>
      <c r="F556" s="412" t="s">
        <v>177</v>
      </c>
      <c r="G556" s="412" t="s">
        <v>331</v>
      </c>
      <c r="H556" s="412" t="s">
        <v>826</v>
      </c>
      <c r="I556" s="412" t="s">
        <v>831</v>
      </c>
      <c r="J556" s="248" t="s">
        <v>3555</v>
      </c>
      <c r="K556" s="248" t="s">
        <v>1667</v>
      </c>
      <c r="L556" s="412">
        <v>44056254</v>
      </c>
      <c r="M556" s="412"/>
      <c r="N556" s="412" t="s">
        <v>3691</v>
      </c>
      <c r="O556" s="248" t="s">
        <v>2433</v>
      </c>
      <c r="P556" s="412">
        <v>95</v>
      </c>
      <c r="Q556" s="412">
        <v>25</v>
      </c>
      <c r="R556" s="412">
        <v>21</v>
      </c>
      <c r="S556" s="412">
        <v>19</v>
      </c>
      <c r="T556" s="412">
        <v>19</v>
      </c>
      <c r="U556" s="412">
        <v>11</v>
      </c>
      <c r="V556" s="412">
        <v>0</v>
      </c>
      <c r="W556" s="412">
        <v>5</v>
      </c>
      <c r="X556" s="248">
        <v>1</v>
      </c>
      <c r="Y556" s="412">
        <v>1</v>
      </c>
      <c r="Z556" s="412">
        <v>1</v>
      </c>
      <c r="AA556" s="412">
        <v>1</v>
      </c>
      <c r="AB556" s="412">
        <v>1</v>
      </c>
      <c r="AC556" s="412">
        <v>111</v>
      </c>
      <c r="AD556" s="7">
        <v>29</v>
      </c>
      <c r="AE556" s="7">
        <v>23</v>
      </c>
      <c r="AF556" s="7">
        <v>20</v>
      </c>
      <c r="AG556" s="7">
        <v>21</v>
      </c>
      <c r="AH556" s="7">
        <v>18</v>
      </c>
      <c r="AI556" s="7">
        <v>0</v>
      </c>
      <c r="AJ556" s="7">
        <v>5</v>
      </c>
      <c r="AK556" s="7">
        <v>1</v>
      </c>
      <c r="AL556" s="7">
        <v>1</v>
      </c>
      <c r="AM556" s="7">
        <v>1</v>
      </c>
      <c r="AN556" s="7">
        <v>1</v>
      </c>
      <c r="AO556" s="7">
        <v>1</v>
      </c>
      <c r="AP556" s="7">
        <v>0</v>
      </c>
      <c r="AQ556" s="7">
        <v>97</v>
      </c>
      <c r="AR556" s="7">
        <v>27</v>
      </c>
      <c r="AS556" s="7">
        <v>20</v>
      </c>
      <c r="AT556" s="7">
        <v>21</v>
      </c>
      <c r="AU556" s="7">
        <v>14</v>
      </c>
      <c r="AV556" s="7">
        <v>15</v>
      </c>
      <c r="AW556" s="7">
        <v>5</v>
      </c>
      <c r="AX556" s="7">
        <v>1</v>
      </c>
      <c r="AY556" s="7">
        <v>1</v>
      </c>
      <c r="AZ556" s="7">
        <v>1</v>
      </c>
      <c r="BA556" s="7">
        <v>1</v>
      </c>
      <c r="BB556" s="7">
        <v>1</v>
      </c>
      <c r="BC556" s="510">
        <v>102</v>
      </c>
      <c r="BD556" s="510">
        <v>21</v>
      </c>
      <c r="BE556" s="510">
        <v>28</v>
      </c>
      <c r="BF556" s="510">
        <v>20</v>
      </c>
      <c r="BG556" s="510">
        <v>21</v>
      </c>
      <c r="BH556" s="510">
        <v>12</v>
      </c>
      <c r="BI556" s="510">
        <v>0</v>
      </c>
      <c r="BJ556" s="510">
        <v>5</v>
      </c>
      <c r="BK556" s="510">
        <v>1</v>
      </c>
      <c r="BL556" s="510">
        <v>1</v>
      </c>
      <c r="BM556" s="510">
        <v>1</v>
      </c>
      <c r="BN556" s="510">
        <v>1</v>
      </c>
      <c r="BO556" s="510">
        <v>1</v>
      </c>
      <c r="BP556" s="510">
        <v>0</v>
      </c>
    </row>
    <row r="557" spans="1:68">
      <c r="A557" s="247">
        <v>5972</v>
      </c>
      <c r="B557" s="248" t="s">
        <v>3003</v>
      </c>
      <c r="C557" s="247" t="str">
        <f t="shared" si="12"/>
        <v/>
      </c>
      <c r="D557" s="412" t="s">
        <v>418</v>
      </c>
      <c r="E557" s="453">
        <v>4</v>
      </c>
      <c r="F557" s="412" t="s">
        <v>418</v>
      </c>
      <c r="G557" s="412" t="s">
        <v>427</v>
      </c>
      <c r="H557" s="412" t="s">
        <v>682</v>
      </c>
      <c r="I557" s="412" t="s">
        <v>253</v>
      </c>
      <c r="J557" s="248" t="s">
        <v>3555</v>
      </c>
      <c r="K557" s="248" t="s">
        <v>1667</v>
      </c>
      <c r="L557" s="412">
        <v>22006471</v>
      </c>
      <c r="M557" s="412"/>
      <c r="N557" s="412" t="s">
        <v>1705</v>
      </c>
      <c r="O557" s="248" t="s">
        <v>3403</v>
      </c>
      <c r="P557" s="412">
        <v>120</v>
      </c>
      <c r="Q557" s="412">
        <v>40</v>
      </c>
      <c r="R557" s="412">
        <v>16</v>
      </c>
      <c r="S557" s="412">
        <v>21</v>
      </c>
      <c r="T557" s="412">
        <v>28</v>
      </c>
      <c r="U557" s="412">
        <v>15</v>
      </c>
      <c r="V557" s="412">
        <v>0</v>
      </c>
      <c r="W557" s="412">
        <v>6</v>
      </c>
      <c r="X557" s="248">
        <v>2</v>
      </c>
      <c r="Y557" s="412">
        <v>1</v>
      </c>
      <c r="Z557" s="412">
        <v>1</v>
      </c>
      <c r="AA557" s="412">
        <v>1</v>
      </c>
      <c r="AB557" s="412">
        <v>1</v>
      </c>
      <c r="AC557" s="412">
        <v>149</v>
      </c>
      <c r="AD557" s="7">
        <v>43</v>
      </c>
      <c r="AE557" s="7">
        <v>36</v>
      </c>
      <c r="AF557" s="7">
        <v>17</v>
      </c>
      <c r="AG557" s="7">
        <v>25</v>
      </c>
      <c r="AH557" s="7">
        <v>28</v>
      </c>
      <c r="AI557" s="7">
        <v>0</v>
      </c>
      <c r="AJ557" s="7">
        <v>9</v>
      </c>
      <c r="AK557" s="7">
        <v>2</v>
      </c>
      <c r="AL557" s="7">
        <v>2</v>
      </c>
      <c r="AM557" s="7">
        <v>1</v>
      </c>
      <c r="AN557" s="7">
        <v>2</v>
      </c>
      <c r="AO557" s="7">
        <v>2</v>
      </c>
      <c r="AP557" s="7">
        <v>0</v>
      </c>
      <c r="AQ557" s="7">
        <v>139</v>
      </c>
      <c r="AR557" s="7">
        <v>39</v>
      </c>
      <c r="AS557" s="7">
        <v>32</v>
      </c>
      <c r="AT557" s="7">
        <v>33</v>
      </c>
      <c r="AU557" s="7">
        <v>16</v>
      </c>
      <c r="AV557" s="7">
        <v>19</v>
      </c>
      <c r="AW557" s="7">
        <v>9</v>
      </c>
      <c r="AX557" s="7">
        <v>3</v>
      </c>
      <c r="AY557" s="7">
        <v>2</v>
      </c>
      <c r="AZ557" s="7">
        <v>2</v>
      </c>
      <c r="BA557" s="7">
        <v>1</v>
      </c>
      <c r="BB557" s="7">
        <v>1</v>
      </c>
      <c r="BC557" s="510">
        <v>140</v>
      </c>
      <c r="BD557" s="510">
        <v>44</v>
      </c>
      <c r="BE557" s="510">
        <v>34</v>
      </c>
      <c r="BF557" s="510">
        <v>27</v>
      </c>
      <c r="BG557" s="510">
        <v>24</v>
      </c>
      <c r="BH557" s="510">
        <v>11</v>
      </c>
      <c r="BI557" s="510">
        <v>0</v>
      </c>
      <c r="BJ557" s="510">
        <v>10</v>
      </c>
      <c r="BK557" s="510">
        <v>3</v>
      </c>
      <c r="BL557" s="510">
        <v>2</v>
      </c>
      <c r="BM557" s="510">
        <v>2</v>
      </c>
      <c r="BN557" s="510">
        <v>2</v>
      </c>
      <c r="BO557" s="510">
        <v>1</v>
      </c>
      <c r="BP557" s="510">
        <v>0</v>
      </c>
    </row>
    <row r="558" spans="1:68">
      <c r="A558" s="247">
        <v>5973</v>
      </c>
      <c r="B558" s="248" t="s">
        <v>816</v>
      </c>
      <c r="C558" s="247" t="str">
        <f t="shared" si="12"/>
        <v/>
      </c>
      <c r="D558" s="248" t="s">
        <v>335</v>
      </c>
      <c r="E558" s="501">
        <v>7</v>
      </c>
      <c r="F558" s="248" t="s">
        <v>54</v>
      </c>
      <c r="G558" s="248" t="s">
        <v>356</v>
      </c>
      <c r="H558" s="248" t="s">
        <v>797</v>
      </c>
      <c r="I558" s="248" t="s">
        <v>257</v>
      </c>
      <c r="J558" s="248" t="s">
        <v>3555</v>
      </c>
      <c r="K558" s="248" t="s">
        <v>1667</v>
      </c>
      <c r="L558" s="248">
        <v>26562342</v>
      </c>
      <c r="M558" s="248">
        <v>26562342</v>
      </c>
      <c r="N558" s="248" t="s">
        <v>3455</v>
      </c>
      <c r="O558" s="248" t="s">
        <v>2434</v>
      </c>
      <c r="P558" s="248">
        <v>76</v>
      </c>
      <c r="Q558" s="248">
        <v>9</v>
      </c>
      <c r="R558" s="248">
        <v>17</v>
      </c>
      <c r="S558" s="248">
        <v>22</v>
      </c>
      <c r="T558" s="248">
        <v>17</v>
      </c>
      <c r="U558" s="248">
        <v>11</v>
      </c>
      <c r="V558" s="248">
        <v>0</v>
      </c>
      <c r="W558" s="248">
        <v>5</v>
      </c>
      <c r="X558" s="248">
        <v>1</v>
      </c>
      <c r="Y558" s="248">
        <v>1</v>
      </c>
      <c r="Z558" s="248">
        <v>1</v>
      </c>
      <c r="AA558" s="248">
        <v>1</v>
      </c>
      <c r="AB558" s="248">
        <v>1</v>
      </c>
      <c r="AC558" s="248">
        <v>79</v>
      </c>
      <c r="AD558" s="7">
        <v>15</v>
      </c>
      <c r="AE558" s="7">
        <v>7</v>
      </c>
      <c r="AF558" s="7">
        <v>17</v>
      </c>
      <c r="AG558" s="7">
        <v>22</v>
      </c>
      <c r="AH558" s="7">
        <v>18</v>
      </c>
      <c r="AI558" s="7">
        <v>0</v>
      </c>
      <c r="AJ558" s="7">
        <v>5</v>
      </c>
      <c r="AK558" s="7">
        <v>1</v>
      </c>
      <c r="AL558" s="7">
        <v>1</v>
      </c>
      <c r="AM558" s="7">
        <v>1</v>
      </c>
      <c r="AN558" s="7">
        <v>1</v>
      </c>
      <c r="AO558" s="7">
        <v>1</v>
      </c>
      <c r="AP558" s="7">
        <v>0</v>
      </c>
      <c r="AQ558" s="7">
        <v>84</v>
      </c>
      <c r="AR558" s="7">
        <v>20</v>
      </c>
      <c r="AS558" s="7">
        <v>15</v>
      </c>
      <c r="AT558" s="7">
        <v>10</v>
      </c>
      <c r="AU558" s="7">
        <v>16</v>
      </c>
      <c r="AV558" s="7">
        <v>23</v>
      </c>
      <c r="AW558" s="7">
        <v>5</v>
      </c>
      <c r="AX558" s="7">
        <v>1</v>
      </c>
      <c r="AY558" s="7">
        <v>1</v>
      </c>
      <c r="AZ558" s="7">
        <v>1</v>
      </c>
      <c r="BA558" s="7">
        <v>1</v>
      </c>
      <c r="BB558" s="7">
        <v>1</v>
      </c>
      <c r="BC558" s="510">
        <v>91</v>
      </c>
      <c r="BD558" s="510">
        <v>19</v>
      </c>
      <c r="BE558" s="510">
        <v>25</v>
      </c>
      <c r="BF558" s="510">
        <v>17</v>
      </c>
      <c r="BG558" s="510">
        <v>13</v>
      </c>
      <c r="BH558" s="510">
        <v>17</v>
      </c>
      <c r="BI558" s="510">
        <v>0</v>
      </c>
      <c r="BJ558" s="510">
        <v>5</v>
      </c>
      <c r="BK558" s="510">
        <v>1</v>
      </c>
      <c r="BL558" s="510">
        <v>1</v>
      </c>
      <c r="BM558" s="510">
        <v>1</v>
      </c>
      <c r="BN558" s="510">
        <v>1</v>
      </c>
      <c r="BO558" s="510">
        <v>1</v>
      </c>
      <c r="BP558" s="510">
        <v>0</v>
      </c>
    </row>
    <row r="559" spans="1:68">
      <c r="A559" s="247">
        <v>5974</v>
      </c>
      <c r="B559" s="248" t="s">
        <v>3004</v>
      </c>
      <c r="C559" s="247" t="str">
        <f t="shared" si="12"/>
        <v>Liceo Rural</v>
      </c>
      <c r="D559" s="412" t="s">
        <v>331</v>
      </c>
      <c r="E559" s="453">
        <v>3</v>
      </c>
      <c r="F559" s="412" t="s">
        <v>177</v>
      </c>
      <c r="G559" s="412" t="s">
        <v>331</v>
      </c>
      <c r="H559" s="412" t="s">
        <v>826</v>
      </c>
      <c r="I559" s="412" t="s">
        <v>399</v>
      </c>
      <c r="J559" s="248" t="s">
        <v>3555</v>
      </c>
      <c r="K559" s="248" t="s">
        <v>1667</v>
      </c>
      <c r="L559" s="412">
        <v>44047044</v>
      </c>
      <c r="M559" s="412"/>
      <c r="N559" s="412" t="s">
        <v>3250</v>
      </c>
      <c r="O559" s="248" t="s">
        <v>2435</v>
      </c>
      <c r="P559" s="412">
        <v>21</v>
      </c>
      <c r="Q559" s="412">
        <v>3</v>
      </c>
      <c r="R559" s="412">
        <v>6</v>
      </c>
      <c r="S559" s="412">
        <v>4</v>
      </c>
      <c r="T559" s="412">
        <v>5</v>
      </c>
      <c r="U559" s="412">
        <v>3</v>
      </c>
      <c r="V559" s="412">
        <v>0</v>
      </c>
      <c r="W559" s="412">
        <v>5</v>
      </c>
      <c r="X559" s="248">
        <v>1</v>
      </c>
      <c r="Y559" s="412">
        <v>1</v>
      </c>
      <c r="Z559" s="412">
        <v>1</v>
      </c>
      <c r="AA559" s="412">
        <v>1</v>
      </c>
      <c r="AB559" s="412">
        <v>1</v>
      </c>
      <c r="AC559" s="412">
        <v>17</v>
      </c>
      <c r="AD559" s="7">
        <v>2</v>
      </c>
      <c r="AE559" s="7">
        <v>3</v>
      </c>
      <c r="AF559" s="7">
        <v>4</v>
      </c>
      <c r="AG559" s="7">
        <v>4</v>
      </c>
      <c r="AH559" s="7">
        <v>4</v>
      </c>
      <c r="AI559" s="7">
        <v>0</v>
      </c>
      <c r="AJ559" s="7">
        <v>5</v>
      </c>
      <c r="AK559" s="7">
        <v>1</v>
      </c>
      <c r="AL559" s="7">
        <v>1</v>
      </c>
      <c r="AM559" s="7">
        <v>1</v>
      </c>
      <c r="AN559" s="7">
        <v>1</v>
      </c>
      <c r="AO559" s="7">
        <v>1</v>
      </c>
      <c r="AP559" s="7">
        <v>0</v>
      </c>
      <c r="AQ559" s="7">
        <v>17</v>
      </c>
      <c r="AR559" s="7">
        <v>6</v>
      </c>
      <c r="AS559" s="7">
        <v>2</v>
      </c>
      <c r="AT559" s="7">
        <v>3</v>
      </c>
      <c r="AU559" s="7">
        <v>2</v>
      </c>
      <c r="AV559" s="7">
        <v>4</v>
      </c>
      <c r="AW559" s="7">
        <v>5</v>
      </c>
      <c r="AX559" s="7">
        <v>1</v>
      </c>
      <c r="AY559" s="7">
        <v>1</v>
      </c>
      <c r="AZ559" s="7">
        <v>1</v>
      </c>
      <c r="BA559" s="7">
        <v>1</v>
      </c>
      <c r="BB559" s="7">
        <v>1</v>
      </c>
      <c r="BC559" s="510">
        <v>19</v>
      </c>
      <c r="BD559" s="510">
        <v>4</v>
      </c>
      <c r="BE559" s="510">
        <v>7</v>
      </c>
      <c r="BF559" s="510">
        <v>3</v>
      </c>
      <c r="BG559" s="510">
        <v>4</v>
      </c>
      <c r="BH559" s="510">
        <v>1</v>
      </c>
      <c r="BI559" s="510">
        <v>0</v>
      </c>
      <c r="BJ559" s="510">
        <v>5</v>
      </c>
      <c r="BK559" s="510">
        <v>1</v>
      </c>
      <c r="BL559" s="510">
        <v>1</v>
      </c>
      <c r="BM559" s="510">
        <v>1</v>
      </c>
      <c r="BN559" s="510">
        <v>1</v>
      </c>
      <c r="BO559" s="510">
        <v>1</v>
      </c>
      <c r="BP559" s="510">
        <v>0</v>
      </c>
    </row>
    <row r="560" spans="1:68">
      <c r="A560" s="247">
        <v>5975</v>
      </c>
      <c r="B560" s="248" t="s">
        <v>806</v>
      </c>
      <c r="C560" s="247" t="str">
        <f t="shared" si="12"/>
        <v>Liceo Rural</v>
      </c>
      <c r="D560" s="412" t="s">
        <v>253</v>
      </c>
      <c r="E560" s="453">
        <v>13</v>
      </c>
      <c r="F560" s="412" t="s">
        <v>217</v>
      </c>
      <c r="G560" s="412" t="s">
        <v>253</v>
      </c>
      <c r="H560" s="412" t="s">
        <v>270</v>
      </c>
      <c r="I560" s="412" t="s">
        <v>807</v>
      </c>
      <c r="J560" s="248" t="s">
        <v>3555</v>
      </c>
      <c r="K560" s="248" t="s">
        <v>1667</v>
      </c>
      <c r="L560" s="412">
        <v>22005248</v>
      </c>
      <c r="M560" s="412"/>
      <c r="N560" s="412" t="s">
        <v>3692</v>
      </c>
      <c r="O560" s="248" t="s">
        <v>2436</v>
      </c>
      <c r="P560" s="412">
        <v>54</v>
      </c>
      <c r="Q560" s="412">
        <v>13</v>
      </c>
      <c r="R560" s="412">
        <v>14</v>
      </c>
      <c r="S560" s="412">
        <v>8</v>
      </c>
      <c r="T560" s="412">
        <v>9</v>
      </c>
      <c r="U560" s="412">
        <v>10</v>
      </c>
      <c r="V560" s="412">
        <v>0</v>
      </c>
      <c r="W560" s="412">
        <v>5</v>
      </c>
      <c r="X560" s="248">
        <v>1</v>
      </c>
      <c r="Y560" s="412">
        <v>1</v>
      </c>
      <c r="Z560" s="412">
        <v>1</v>
      </c>
      <c r="AA560" s="412">
        <v>1</v>
      </c>
      <c r="AB560" s="412">
        <v>1</v>
      </c>
      <c r="AC560" s="412">
        <v>51</v>
      </c>
      <c r="AD560" s="7">
        <v>11</v>
      </c>
      <c r="AE560" s="7">
        <v>15</v>
      </c>
      <c r="AF560" s="7">
        <v>12</v>
      </c>
      <c r="AG560" s="7">
        <v>7</v>
      </c>
      <c r="AH560" s="7">
        <v>6</v>
      </c>
      <c r="AI560" s="7">
        <v>0</v>
      </c>
      <c r="AJ560" s="7">
        <v>5</v>
      </c>
      <c r="AK560" s="7">
        <v>1</v>
      </c>
      <c r="AL560" s="7">
        <v>1</v>
      </c>
      <c r="AM560" s="7">
        <v>1</v>
      </c>
      <c r="AN560" s="7">
        <v>1</v>
      </c>
      <c r="AO560" s="7">
        <v>1</v>
      </c>
      <c r="AP560" s="7">
        <v>0</v>
      </c>
      <c r="AQ560" s="7">
        <v>46</v>
      </c>
      <c r="AR560" s="7">
        <v>6</v>
      </c>
      <c r="AS560" s="7">
        <v>13</v>
      </c>
      <c r="AT560" s="7">
        <v>12</v>
      </c>
      <c r="AU560" s="7">
        <v>9</v>
      </c>
      <c r="AV560" s="7">
        <v>6</v>
      </c>
      <c r="AW560" s="7">
        <v>5</v>
      </c>
      <c r="AX560" s="7">
        <v>1</v>
      </c>
      <c r="AY560" s="7">
        <v>1</v>
      </c>
      <c r="AZ560" s="7">
        <v>1</v>
      </c>
      <c r="BA560" s="7">
        <v>1</v>
      </c>
      <c r="BB560" s="7">
        <v>1</v>
      </c>
      <c r="BC560" s="510">
        <v>46</v>
      </c>
      <c r="BD560" s="510">
        <v>8</v>
      </c>
      <c r="BE560" s="510">
        <v>9</v>
      </c>
      <c r="BF560" s="510">
        <v>11</v>
      </c>
      <c r="BG560" s="510">
        <v>12</v>
      </c>
      <c r="BH560" s="510">
        <v>6</v>
      </c>
      <c r="BI560" s="510">
        <v>0</v>
      </c>
      <c r="BJ560" s="510">
        <v>5</v>
      </c>
      <c r="BK560" s="510">
        <v>1</v>
      </c>
      <c r="BL560" s="510">
        <v>1</v>
      </c>
      <c r="BM560" s="510">
        <v>1</v>
      </c>
      <c r="BN560" s="510">
        <v>1</v>
      </c>
      <c r="BO560" s="510">
        <v>1</v>
      </c>
      <c r="BP560" s="510">
        <v>0</v>
      </c>
    </row>
    <row r="561" spans="1:68">
      <c r="A561" s="247">
        <v>5976</v>
      </c>
      <c r="B561" s="248" t="s">
        <v>3005</v>
      </c>
      <c r="C561" s="247" t="str">
        <f t="shared" si="12"/>
        <v>Liceo Rural</v>
      </c>
      <c r="D561" s="412" t="s">
        <v>234</v>
      </c>
      <c r="E561" s="453">
        <v>9</v>
      </c>
      <c r="F561" s="412" t="s">
        <v>217</v>
      </c>
      <c r="G561" s="412" t="s">
        <v>235</v>
      </c>
      <c r="H561" s="412" t="s">
        <v>549</v>
      </c>
      <c r="I561" s="412" t="s">
        <v>2437</v>
      </c>
      <c r="J561" s="248" t="s">
        <v>3555</v>
      </c>
      <c r="K561" s="248" t="s">
        <v>1667</v>
      </c>
      <c r="L561" s="412">
        <v>24680598</v>
      </c>
      <c r="M561" s="412"/>
      <c r="N561" s="412" t="s">
        <v>2438</v>
      </c>
      <c r="O561" s="248" t="s">
        <v>3006</v>
      </c>
      <c r="P561" s="412">
        <v>59</v>
      </c>
      <c r="Q561" s="412">
        <v>27</v>
      </c>
      <c r="R561" s="412">
        <v>8</v>
      </c>
      <c r="S561" s="412">
        <v>8</v>
      </c>
      <c r="T561" s="412">
        <v>7</v>
      </c>
      <c r="U561" s="412">
        <v>9</v>
      </c>
      <c r="V561" s="412">
        <v>0</v>
      </c>
      <c r="W561" s="412">
        <v>5</v>
      </c>
      <c r="X561" s="248">
        <v>1</v>
      </c>
      <c r="Y561" s="412">
        <v>1</v>
      </c>
      <c r="Z561" s="412">
        <v>1</v>
      </c>
      <c r="AA561" s="412">
        <v>1</v>
      </c>
      <c r="AB561" s="412">
        <v>1</v>
      </c>
      <c r="AC561" s="412">
        <v>67</v>
      </c>
      <c r="AD561" s="7">
        <v>17</v>
      </c>
      <c r="AE561" s="7">
        <v>26</v>
      </c>
      <c r="AF561" s="7">
        <v>9</v>
      </c>
      <c r="AG561" s="7">
        <v>9</v>
      </c>
      <c r="AH561" s="7">
        <v>6</v>
      </c>
      <c r="AI561" s="7">
        <v>0</v>
      </c>
      <c r="AJ561" s="7">
        <v>5</v>
      </c>
      <c r="AK561" s="7">
        <v>1</v>
      </c>
      <c r="AL561" s="7">
        <v>1</v>
      </c>
      <c r="AM561" s="7">
        <v>1</v>
      </c>
      <c r="AN561" s="7">
        <v>1</v>
      </c>
      <c r="AO561" s="7">
        <v>1</v>
      </c>
      <c r="AP561" s="7">
        <v>0</v>
      </c>
      <c r="AQ561" s="7">
        <v>79</v>
      </c>
      <c r="AR561" s="7">
        <v>23</v>
      </c>
      <c r="AS561" s="7">
        <v>18</v>
      </c>
      <c r="AT561" s="7">
        <v>21</v>
      </c>
      <c r="AU561" s="7">
        <v>7</v>
      </c>
      <c r="AV561" s="7">
        <v>10</v>
      </c>
      <c r="AW561" s="7">
        <v>5</v>
      </c>
      <c r="AX561" s="7">
        <v>1</v>
      </c>
      <c r="AY561" s="7">
        <v>1</v>
      </c>
      <c r="AZ561" s="7">
        <v>1</v>
      </c>
      <c r="BA561" s="7">
        <v>1</v>
      </c>
      <c r="BB561" s="7">
        <v>1</v>
      </c>
      <c r="BC561" s="510">
        <v>79</v>
      </c>
      <c r="BD561" s="510">
        <v>18</v>
      </c>
      <c r="BE561" s="510">
        <v>23</v>
      </c>
      <c r="BF561" s="510">
        <v>14</v>
      </c>
      <c r="BG561" s="510">
        <v>18</v>
      </c>
      <c r="BH561" s="510">
        <v>6</v>
      </c>
      <c r="BI561" s="510">
        <v>0</v>
      </c>
      <c r="BJ561" s="510">
        <v>5</v>
      </c>
      <c r="BK561" s="510">
        <v>1</v>
      </c>
      <c r="BL561" s="510">
        <v>1</v>
      </c>
      <c r="BM561" s="510">
        <v>1</v>
      </c>
      <c r="BN561" s="510">
        <v>1</v>
      </c>
      <c r="BO561" s="510">
        <v>1</v>
      </c>
      <c r="BP561" s="510">
        <v>0</v>
      </c>
    </row>
    <row r="562" spans="1:68">
      <c r="A562" s="247">
        <v>5979</v>
      </c>
      <c r="B562" s="248" t="s">
        <v>3007</v>
      </c>
      <c r="C562" s="247" t="str">
        <f t="shared" si="12"/>
        <v/>
      </c>
      <c r="D562" s="412" t="s">
        <v>182</v>
      </c>
      <c r="E562" s="453">
        <v>2</v>
      </c>
      <c r="F562" s="412" t="s">
        <v>182</v>
      </c>
      <c r="G562" s="412" t="s">
        <v>182</v>
      </c>
      <c r="H562" s="412" t="s">
        <v>287</v>
      </c>
      <c r="I562" s="412" t="s">
        <v>804</v>
      </c>
      <c r="J562" s="248" t="s">
        <v>3555</v>
      </c>
      <c r="K562" s="248" t="s">
        <v>1667</v>
      </c>
      <c r="L562" s="412">
        <v>25371758</v>
      </c>
      <c r="M562" s="412">
        <v>25372576</v>
      </c>
      <c r="N562" s="412" t="s">
        <v>1132</v>
      </c>
      <c r="O562" s="248" t="s">
        <v>2439</v>
      </c>
      <c r="P562" s="412">
        <v>743</v>
      </c>
      <c r="Q562" s="412">
        <v>174</v>
      </c>
      <c r="R562" s="412">
        <v>166</v>
      </c>
      <c r="S562" s="412">
        <v>164</v>
      </c>
      <c r="T562" s="412">
        <v>135</v>
      </c>
      <c r="U562" s="412">
        <v>104</v>
      </c>
      <c r="V562" s="412">
        <v>0</v>
      </c>
      <c r="W562" s="412">
        <v>22</v>
      </c>
      <c r="X562" s="248">
        <v>5</v>
      </c>
      <c r="Y562" s="412">
        <v>5</v>
      </c>
      <c r="Z562" s="412">
        <v>5</v>
      </c>
      <c r="AA562" s="412">
        <v>4</v>
      </c>
      <c r="AB562" s="412">
        <v>3</v>
      </c>
      <c r="AC562" s="412">
        <v>748</v>
      </c>
      <c r="AD562" s="7">
        <v>140</v>
      </c>
      <c r="AE562" s="7">
        <v>177</v>
      </c>
      <c r="AF562" s="7">
        <v>162</v>
      </c>
      <c r="AG562" s="7">
        <v>139</v>
      </c>
      <c r="AH562" s="7">
        <v>130</v>
      </c>
      <c r="AI562" s="7">
        <v>0</v>
      </c>
      <c r="AJ562" s="7">
        <v>23</v>
      </c>
      <c r="AK562" s="7">
        <v>4</v>
      </c>
      <c r="AL562" s="7">
        <v>5</v>
      </c>
      <c r="AM562" s="7">
        <v>6</v>
      </c>
      <c r="AN562" s="7">
        <v>4</v>
      </c>
      <c r="AO562" s="7">
        <v>4</v>
      </c>
      <c r="AP562" s="7">
        <v>0</v>
      </c>
      <c r="AQ562" s="7">
        <v>735</v>
      </c>
      <c r="AR562" s="7">
        <v>163</v>
      </c>
      <c r="AS562" s="7">
        <v>143</v>
      </c>
      <c r="AT562" s="7">
        <v>173</v>
      </c>
      <c r="AU562" s="7">
        <v>138</v>
      </c>
      <c r="AV562" s="7">
        <v>118</v>
      </c>
      <c r="AW562" s="7">
        <v>22</v>
      </c>
      <c r="AX562" s="7">
        <v>5</v>
      </c>
      <c r="AY562" s="7">
        <v>4</v>
      </c>
      <c r="AZ562" s="7">
        <v>5</v>
      </c>
      <c r="BA562" s="7">
        <v>4</v>
      </c>
      <c r="BB562" s="7">
        <v>4</v>
      </c>
      <c r="BC562" s="510">
        <v>744</v>
      </c>
      <c r="BD562" s="510">
        <v>167</v>
      </c>
      <c r="BE562" s="510">
        <v>157</v>
      </c>
      <c r="BF562" s="510">
        <v>143</v>
      </c>
      <c r="BG562" s="510">
        <v>180</v>
      </c>
      <c r="BH562" s="510">
        <v>97</v>
      </c>
      <c r="BI562" s="510">
        <v>0</v>
      </c>
      <c r="BJ562" s="510">
        <v>22</v>
      </c>
      <c r="BK562" s="510">
        <v>5</v>
      </c>
      <c r="BL562" s="510">
        <v>5</v>
      </c>
      <c r="BM562" s="510">
        <v>4</v>
      </c>
      <c r="BN562" s="510">
        <v>5</v>
      </c>
      <c r="BO562" s="510">
        <v>3</v>
      </c>
      <c r="BP562" s="510">
        <v>0</v>
      </c>
    </row>
    <row r="563" spans="1:68">
      <c r="A563" s="247">
        <v>5981</v>
      </c>
      <c r="B563" s="248" t="s">
        <v>858</v>
      </c>
      <c r="C563" s="247" t="str">
        <f t="shared" si="12"/>
        <v>Liceo Rural</v>
      </c>
      <c r="D563" s="412" t="s">
        <v>398</v>
      </c>
      <c r="E563" s="453">
        <v>8</v>
      </c>
      <c r="F563" s="412" t="s">
        <v>52</v>
      </c>
      <c r="G563" s="412" t="s">
        <v>292</v>
      </c>
      <c r="H563" s="412" t="s">
        <v>623</v>
      </c>
      <c r="I563" s="412" t="s">
        <v>297</v>
      </c>
      <c r="J563" s="248" t="s">
        <v>3555</v>
      </c>
      <c r="K563" s="248" t="s">
        <v>1667</v>
      </c>
      <c r="L563" s="412">
        <v>22001067</v>
      </c>
      <c r="M563" s="412">
        <v>27735242</v>
      </c>
      <c r="N563" s="412" t="s">
        <v>3693</v>
      </c>
      <c r="O563" s="248" t="s">
        <v>2440</v>
      </c>
      <c r="P563" s="412">
        <v>58</v>
      </c>
      <c r="Q563" s="412">
        <v>15</v>
      </c>
      <c r="R563" s="412">
        <v>7</v>
      </c>
      <c r="S563" s="412">
        <v>11</v>
      </c>
      <c r="T563" s="412">
        <v>18</v>
      </c>
      <c r="U563" s="412">
        <v>7</v>
      </c>
      <c r="V563" s="412">
        <v>0</v>
      </c>
      <c r="W563" s="412">
        <v>5</v>
      </c>
      <c r="X563" s="248">
        <v>1</v>
      </c>
      <c r="Y563" s="412">
        <v>1</v>
      </c>
      <c r="Z563" s="412">
        <v>1</v>
      </c>
      <c r="AA563" s="412">
        <v>1</v>
      </c>
      <c r="AB563" s="412">
        <v>1</v>
      </c>
      <c r="AC563" s="412">
        <v>70</v>
      </c>
      <c r="AD563" s="7">
        <v>12</v>
      </c>
      <c r="AE563" s="7">
        <v>15</v>
      </c>
      <c r="AF563" s="7">
        <v>9</v>
      </c>
      <c r="AG563" s="7">
        <v>13</v>
      </c>
      <c r="AH563" s="7">
        <v>21</v>
      </c>
      <c r="AI563" s="7">
        <v>0</v>
      </c>
      <c r="AJ563" s="7">
        <v>5</v>
      </c>
      <c r="AK563" s="7">
        <v>1</v>
      </c>
      <c r="AL563" s="7">
        <v>1</v>
      </c>
      <c r="AM563" s="7">
        <v>1</v>
      </c>
      <c r="AN563" s="7">
        <v>1</v>
      </c>
      <c r="AO563" s="7">
        <v>1</v>
      </c>
      <c r="AP563" s="7">
        <v>0</v>
      </c>
      <c r="AQ563" s="7">
        <v>54</v>
      </c>
      <c r="AR563" s="7">
        <v>20</v>
      </c>
      <c r="AS563" s="7">
        <v>9</v>
      </c>
      <c r="AT563" s="7">
        <v>13</v>
      </c>
      <c r="AU563" s="7">
        <v>6</v>
      </c>
      <c r="AV563" s="7">
        <v>6</v>
      </c>
      <c r="AW563" s="7">
        <v>5</v>
      </c>
      <c r="AX563" s="7">
        <v>1</v>
      </c>
      <c r="AY563" s="7">
        <v>1</v>
      </c>
      <c r="AZ563" s="7">
        <v>1</v>
      </c>
      <c r="BA563" s="7">
        <v>1</v>
      </c>
      <c r="BB563" s="7">
        <v>1</v>
      </c>
      <c r="BC563" s="510">
        <v>53</v>
      </c>
      <c r="BD563" s="510">
        <v>11</v>
      </c>
      <c r="BE563" s="510">
        <v>17</v>
      </c>
      <c r="BF563" s="510">
        <v>8</v>
      </c>
      <c r="BG563" s="510">
        <v>13</v>
      </c>
      <c r="BH563" s="510">
        <v>4</v>
      </c>
      <c r="BI563" s="510">
        <v>0</v>
      </c>
      <c r="BJ563" s="510">
        <v>5</v>
      </c>
      <c r="BK563" s="510">
        <v>1</v>
      </c>
      <c r="BL563" s="510">
        <v>1</v>
      </c>
      <c r="BM563" s="510">
        <v>1</v>
      </c>
      <c r="BN563" s="510">
        <v>1</v>
      </c>
      <c r="BO563" s="510">
        <v>1</v>
      </c>
      <c r="BP563" s="510">
        <v>0</v>
      </c>
    </row>
    <row r="564" spans="1:68">
      <c r="A564" s="247">
        <v>5984</v>
      </c>
      <c r="B564" s="248" t="s">
        <v>3008</v>
      </c>
      <c r="C564" s="247" t="str">
        <f t="shared" si="12"/>
        <v/>
      </c>
      <c r="D564" s="248" t="s">
        <v>217</v>
      </c>
      <c r="E564" s="501">
        <v>9</v>
      </c>
      <c r="F564" s="248" t="s">
        <v>217</v>
      </c>
      <c r="G564" s="248" t="s">
        <v>244</v>
      </c>
      <c r="H564" s="248" t="s">
        <v>837</v>
      </c>
      <c r="I564" s="248" t="s">
        <v>837</v>
      </c>
      <c r="J564" s="248" t="s">
        <v>3555</v>
      </c>
      <c r="K564" s="248" t="s">
        <v>1667</v>
      </c>
      <c r="L564" s="248">
        <v>26352584</v>
      </c>
      <c r="M564" s="248">
        <v>26352584</v>
      </c>
      <c r="N564" s="248" t="s">
        <v>3468</v>
      </c>
      <c r="O564" s="248" t="s">
        <v>3285</v>
      </c>
      <c r="P564" s="248">
        <v>190</v>
      </c>
      <c r="Q564" s="248">
        <v>47</v>
      </c>
      <c r="R564" s="248">
        <v>49</v>
      </c>
      <c r="S564" s="248">
        <v>32</v>
      </c>
      <c r="T564" s="248">
        <v>30</v>
      </c>
      <c r="U564" s="248">
        <v>32</v>
      </c>
      <c r="V564" s="248">
        <v>0</v>
      </c>
      <c r="W564" s="248">
        <v>12</v>
      </c>
      <c r="X564" s="248">
        <v>3</v>
      </c>
      <c r="Y564" s="248">
        <v>3</v>
      </c>
      <c r="Z564" s="248">
        <v>2</v>
      </c>
      <c r="AA564" s="248">
        <v>2</v>
      </c>
      <c r="AB564" s="248">
        <v>2</v>
      </c>
      <c r="AC564" s="248">
        <v>216</v>
      </c>
      <c r="AD564" s="7">
        <v>50</v>
      </c>
      <c r="AE564" s="7">
        <v>44</v>
      </c>
      <c r="AF564" s="7">
        <v>48</v>
      </c>
      <c r="AG564" s="7">
        <v>43</v>
      </c>
      <c r="AH564" s="7">
        <v>31</v>
      </c>
      <c r="AI564" s="7">
        <v>0</v>
      </c>
      <c r="AJ564" s="7">
        <v>12</v>
      </c>
      <c r="AK564" s="7">
        <v>3</v>
      </c>
      <c r="AL564" s="7">
        <v>2</v>
      </c>
      <c r="AM564" s="7">
        <v>3</v>
      </c>
      <c r="AN564" s="7">
        <v>2</v>
      </c>
      <c r="AO564" s="7">
        <v>2</v>
      </c>
      <c r="AP564" s="7">
        <v>0</v>
      </c>
      <c r="AQ564" s="7">
        <v>233</v>
      </c>
      <c r="AR564" s="7">
        <v>51</v>
      </c>
      <c r="AS564" s="7">
        <v>53</v>
      </c>
      <c r="AT564" s="7">
        <v>39</v>
      </c>
      <c r="AU564" s="7">
        <v>45</v>
      </c>
      <c r="AV564" s="7">
        <v>45</v>
      </c>
      <c r="AW564" s="7">
        <v>12</v>
      </c>
      <c r="AX564" s="7">
        <v>3</v>
      </c>
      <c r="AY564" s="7">
        <v>3</v>
      </c>
      <c r="AZ564" s="7">
        <v>2</v>
      </c>
      <c r="BA564" s="7">
        <v>2</v>
      </c>
      <c r="BB564" s="7">
        <v>2</v>
      </c>
      <c r="BC564" s="510">
        <v>234</v>
      </c>
      <c r="BD564" s="510">
        <v>51</v>
      </c>
      <c r="BE564" s="510">
        <v>51</v>
      </c>
      <c r="BF564" s="510">
        <v>51</v>
      </c>
      <c r="BG564" s="510">
        <v>38</v>
      </c>
      <c r="BH564" s="510">
        <v>43</v>
      </c>
      <c r="BI564" s="510">
        <v>0</v>
      </c>
      <c r="BJ564" s="510">
        <v>12</v>
      </c>
      <c r="BK564" s="510">
        <v>3</v>
      </c>
      <c r="BL564" s="510">
        <v>3</v>
      </c>
      <c r="BM564" s="510">
        <v>2</v>
      </c>
      <c r="BN564" s="510">
        <v>2</v>
      </c>
      <c r="BO564" s="510">
        <v>2</v>
      </c>
      <c r="BP564" s="510">
        <v>0</v>
      </c>
    </row>
    <row r="565" spans="1:68">
      <c r="A565" s="247">
        <v>5985</v>
      </c>
      <c r="B565" s="248" t="s">
        <v>820</v>
      </c>
      <c r="C565" s="247" t="str">
        <f t="shared" si="12"/>
        <v>Liceo Rural</v>
      </c>
      <c r="D565" s="412" t="s">
        <v>139</v>
      </c>
      <c r="E565" s="453">
        <v>3</v>
      </c>
      <c r="F565" s="412" t="s">
        <v>86</v>
      </c>
      <c r="G565" s="412" t="s">
        <v>139</v>
      </c>
      <c r="H565" s="412" t="s">
        <v>143</v>
      </c>
      <c r="I565" s="412" t="s">
        <v>821</v>
      </c>
      <c r="J565" s="248" t="s">
        <v>3555</v>
      </c>
      <c r="K565" s="248" t="s">
        <v>1667</v>
      </c>
      <c r="L565" s="412">
        <v>86689765</v>
      </c>
      <c r="M565" s="412"/>
      <c r="N565" s="412" t="s">
        <v>3251</v>
      </c>
      <c r="O565" s="248" t="s">
        <v>3009</v>
      </c>
      <c r="P565" s="412">
        <v>39</v>
      </c>
      <c r="Q565" s="412">
        <v>8</v>
      </c>
      <c r="R565" s="412">
        <v>11</v>
      </c>
      <c r="S565" s="412">
        <v>3</v>
      </c>
      <c r="T565" s="412">
        <v>6</v>
      </c>
      <c r="U565" s="412">
        <v>11</v>
      </c>
      <c r="V565" s="412">
        <v>0</v>
      </c>
      <c r="W565" s="412">
        <v>5</v>
      </c>
      <c r="X565" s="248">
        <v>1</v>
      </c>
      <c r="Y565" s="412">
        <v>1</v>
      </c>
      <c r="Z565" s="412">
        <v>1</v>
      </c>
      <c r="AA565" s="412">
        <v>1</v>
      </c>
      <c r="AB565" s="412">
        <v>1</v>
      </c>
      <c r="AC565" s="412">
        <v>36</v>
      </c>
      <c r="AD565" s="7">
        <v>5</v>
      </c>
      <c r="AE565" s="7">
        <v>9</v>
      </c>
      <c r="AF565" s="7">
        <v>12</v>
      </c>
      <c r="AG565" s="7">
        <v>3</v>
      </c>
      <c r="AH565" s="7">
        <v>7</v>
      </c>
      <c r="AI565" s="7">
        <v>0</v>
      </c>
      <c r="AJ565" s="7">
        <v>5</v>
      </c>
      <c r="AK565" s="7">
        <v>1</v>
      </c>
      <c r="AL565" s="7">
        <v>1</v>
      </c>
      <c r="AM565" s="7">
        <v>1</v>
      </c>
      <c r="AN565" s="7">
        <v>1</v>
      </c>
      <c r="AO565" s="7">
        <v>1</v>
      </c>
      <c r="AP565" s="7">
        <v>0</v>
      </c>
      <c r="AQ565" s="7">
        <v>27</v>
      </c>
      <c r="AR565" s="7">
        <v>2</v>
      </c>
      <c r="AS565" s="7">
        <v>5</v>
      </c>
      <c r="AT565" s="7">
        <v>7</v>
      </c>
      <c r="AU565" s="7">
        <v>10</v>
      </c>
      <c r="AV565" s="7">
        <v>3</v>
      </c>
      <c r="AW565" s="7">
        <v>5</v>
      </c>
      <c r="AX565" s="7">
        <v>1</v>
      </c>
      <c r="AY565" s="7">
        <v>1</v>
      </c>
      <c r="AZ565" s="7">
        <v>1</v>
      </c>
      <c r="BA565" s="7">
        <v>1</v>
      </c>
      <c r="BB565" s="7">
        <v>1</v>
      </c>
      <c r="BC565" s="510">
        <v>25</v>
      </c>
      <c r="BD565" s="510">
        <v>5</v>
      </c>
      <c r="BE565" s="510">
        <v>2</v>
      </c>
      <c r="BF565" s="510">
        <v>4</v>
      </c>
      <c r="BG565" s="510">
        <v>5</v>
      </c>
      <c r="BH565" s="510">
        <v>9</v>
      </c>
      <c r="BI565" s="510">
        <v>0</v>
      </c>
      <c r="BJ565" s="510">
        <v>5</v>
      </c>
      <c r="BK565" s="510">
        <v>1</v>
      </c>
      <c r="BL565" s="510">
        <v>1</v>
      </c>
      <c r="BM565" s="510">
        <v>1</v>
      </c>
      <c r="BN565" s="510">
        <v>1</v>
      </c>
      <c r="BO565" s="510">
        <v>1</v>
      </c>
      <c r="BP565" s="510">
        <v>0</v>
      </c>
    </row>
    <row r="566" spans="1:68">
      <c r="A566" s="247">
        <v>5986</v>
      </c>
      <c r="B566" s="248" t="s">
        <v>3010</v>
      </c>
      <c r="C566" s="247" t="str">
        <f t="shared" si="12"/>
        <v>Liceo Rural</v>
      </c>
      <c r="D566" s="412" t="s">
        <v>300</v>
      </c>
      <c r="E566" s="453">
        <v>7</v>
      </c>
      <c r="F566" s="412" t="s">
        <v>182</v>
      </c>
      <c r="G566" s="412" t="s">
        <v>300</v>
      </c>
      <c r="H566" s="412" t="s">
        <v>584</v>
      </c>
      <c r="I566" s="412" t="s">
        <v>2441</v>
      </c>
      <c r="J566" s="248" t="s">
        <v>3555</v>
      </c>
      <c r="K566" s="248" t="s">
        <v>1667</v>
      </c>
      <c r="L566" s="412">
        <v>22064757</v>
      </c>
      <c r="M566" s="412"/>
      <c r="N566" s="412" t="s">
        <v>1801</v>
      </c>
      <c r="O566" s="248" t="s">
        <v>3286</v>
      </c>
      <c r="P566" s="412">
        <v>117</v>
      </c>
      <c r="Q566" s="412">
        <v>30</v>
      </c>
      <c r="R566" s="412">
        <v>24</v>
      </c>
      <c r="S566" s="412">
        <v>23</v>
      </c>
      <c r="T566" s="412">
        <v>29</v>
      </c>
      <c r="U566" s="412">
        <v>11</v>
      </c>
      <c r="V566" s="412">
        <v>0</v>
      </c>
      <c r="W566" s="412">
        <v>5</v>
      </c>
      <c r="X566" s="248">
        <v>1</v>
      </c>
      <c r="Y566" s="412">
        <v>1</v>
      </c>
      <c r="Z566" s="412">
        <v>1</v>
      </c>
      <c r="AA566" s="412">
        <v>1</v>
      </c>
      <c r="AB566" s="412">
        <v>1</v>
      </c>
      <c r="AC566" s="412">
        <v>139</v>
      </c>
      <c r="AD566" s="7">
        <v>28</v>
      </c>
      <c r="AE566" s="7">
        <v>31</v>
      </c>
      <c r="AF566" s="7">
        <v>25</v>
      </c>
      <c r="AG566" s="7">
        <v>24</v>
      </c>
      <c r="AH566" s="7">
        <v>31</v>
      </c>
      <c r="AI566" s="7">
        <v>0</v>
      </c>
      <c r="AJ566" s="7">
        <v>10</v>
      </c>
      <c r="AK566" s="7">
        <v>2</v>
      </c>
      <c r="AL566" s="7">
        <v>2</v>
      </c>
      <c r="AM566" s="7">
        <v>2</v>
      </c>
      <c r="AN566" s="7">
        <v>2</v>
      </c>
      <c r="AO566" s="7">
        <v>2</v>
      </c>
      <c r="AP566" s="7">
        <v>0</v>
      </c>
      <c r="AQ566" s="7">
        <v>130</v>
      </c>
      <c r="AR566" s="7">
        <v>44</v>
      </c>
      <c r="AS566" s="7">
        <v>24</v>
      </c>
      <c r="AT566" s="7">
        <v>25</v>
      </c>
      <c r="AU566" s="7">
        <v>22</v>
      </c>
      <c r="AV566" s="7">
        <v>15</v>
      </c>
      <c r="AW566" s="7">
        <v>5</v>
      </c>
      <c r="AX566" s="7">
        <v>1</v>
      </c>
      <c r="AY566" s="7">
        <v>1</v>
      </c>
      <c r="AZ566" s="7">
        <v>1</v>
      </c>
      <c r="BA566" s="7">
        <v>1</v>
      </c>
      <c r="BB566" s="7">
        <v>1</v>
      </c>
      <c r="BC566" s="510">
        <v>126</v>
      </c>
      <c r="BD566" s="510">
        <v>35</v>
      </c>
      <c r="BE566" s="510">
        <v>32</v>
      </c>
      <c r="BF566" s="510">
        <v>19</v>
      </c>
      <c r="BG566" s="510">
        <v>25</v>
      </c>
      <c r="BH566" s="510">
        <v>15</v>
      </c>
      <c r="BI566" s="510">
        <v>0</v>
      </c>
      <c r="BJ566" s="510">
        <v>5</v>
      </c>
      <c r="BK566" s="510">
        <v>1</v>
      </c>
      <c r="BL566" s="510">
        <v>1</v>
      </c>
      <c r="BM566" s="510">
        <v>1</v>
      </c>
      <c r="BN566" s="510">
        <v>1</v>
      </c>
      <c r="BO566" s="510">
        <v>1</v>
      </c>
      <c r="BP566" s="510">
        <v>0</v>
      </c>
    </row>
    <row r="567" spans="1:68">
      <c r="A567" s="247">
        <v>5988</v>
      </c>
      <c r="B567" s="248" t="s">
        <v>3011</v>
      </c>
      <c r="C567" s="247" t="str">
        <f t="shared" si="12"/>
        <v/>
      </c>
      <c r="D567" s="248" t="s">
        <v>392</v>
      </c>
      <c r="E567" s="501">
        <v>5</v>
      </c>
      <c r="F567" s="248" t="s">
        <v>52</v>
      </c>
      <c r="G567" s="248" t="s">
        <v>442</v>
      </c>
      <c r="H567" s="248" t="s">
        <v>729</v>
      </c>
      <c r="I567" s="248" t="s">
        <v>809</v>
      </c>
      <c r="J567" s="248" t="s">
        <v>3555</v>
      </c>
      <c r="K567" s="248" t="s">
        <v>1667</v>
      </c>
      <c r="L567" s="248">
        <v>26371029</v>
      </c>
      <c r="M567" s="248"/>
      <c r="N567" s="248" t="s">
        <v>3438</v>
      </c>
      <c r="O567" s="248" t="s">
        <v>2442</v>
      </c>
      <c r="P567" s="248">
        <v>418</v>
      </c>
      <c r="Q567" s="248">
        <v>100</v>
      </c>
      <c r="R567" s="248">
        <v>79</v>
      </c>
      <c r="S567" s="248">
        <v>88</v>
      </c>
      <c r="T567" s="248">
        <v>80</v>
      </c>
      <c r="U567" s="248">
        <v>71</v>
      </c>
      <c r="V567" s="248">
        <v>0</v>
      </c>
      <c r="W567" s="248">
        <v>18</v>
      </c>
      <c r="X567" s="248">
        <v>3</v>
      </c>
      <c r="Y567" s="248">
        <v>3</v>
      </c>
      <c r="Z567" s="248">
        <v>6</v>
      </c>
      <c r="AA567" s="248">
        <v>3</v>
      </c>
      <c r="AB567" s="248">
        <v>3</v>
      </c>
      <c r="AC567" s="248">
        <v>459</v>
      </c>
      <c r="AD567" s="7">
        <v>105</v>
      </c>
      <c r="AE567" s="7">
        <v>93</v>
      </c>
      <c r="AF567" s="7">
        <v>85</v>
      </c>
      <c r="AG567" s="7">
        <v>86</v>
      </c>
      <c r="AH567" s="7">
        <v>90</v>
      </c>
      <c r="AI567" s="7">
        <v>0</v>
      </c>
      <c r="AJ567" s="7">
        <v>15</v>
      </c>
      <c r="AK567" s="7">
        <v>3</v>
      </c>
      <c r="AL567" s="7">
        <v>3</v>
      </c>
      <c r="AM567" s="7">
        <v>3</v>
      </c>
      <c r="AN567" s="7">
        <v>3</v>
      </c>
      <c r="AO567" s="7">
        <v>3</v>
      </c>
      <c r="AP567" s="7">
        <v>0</v>
      </c>
      <c r="AQ567" s="7">
        <v>483</v>
      </c>
      <c r="AR567" s="7">
        <v>106</v>
      </c>
      <c r="AS567" s="7">
        <v>115</v>
      </c>
      <c r="AT567" s="7">
        <v>91</v>
      </c>
      <c r="AU567" s="7">
        <v>77</v>
      </c>
      <c r="AV567" s="7">
        <v>94</v>
      </c>
      <c r="AW567" s="7">
        <v>15</v>
      </c>
      <c r="AX567" s="7">
        <v>3</v>
      </c>
      <c r="AY567" s="7">
        <v>3</v>
      </c>
      <c r="AZ567" s="7">
        <v>3</v>
      </c>
      <c r="BA567" s="7">
        <v>3</v>
      </c>
      <c r="BB567" s="7">
        <v>3</v>
      </c>
      <c r="BC567" s="510">
        <v>446</v>
      </c>
      <c r="BD567" s="510">
        <v>86</v>
      </c>
      <c r="BE567" s="510">
        <v>98</v>
      </c>
      <c r="BF567" s="510">
        <v>108</v>
      </c>
      <c r="BG567" s="510">
        <v>73</v>
      </c>
      <c r="BH567" s="510">
        <v>81</v>
      </c>
      <c r="BI567" s="510">
        <v>0</v>
      </c>
      <c r="BJ567" s="510">
        <v>15</v>
      </c>
      <c r="BK567" s="510">
        <v>3</v>
      </c>
      <c r="BL567" s="510">
        <v>3</v>
      </c>
      <c r="BM567" s="510">
        <v>3</v>
      </c>
      <c r="BN567" s="510">
        <v>3</v>
      </c>
      <c r="BO567" s="510">
        <v>3</v>
      </c>
      <c r="BP567" s="510">
        <v>0</v>
      </c>
    </row>
    <row r="568" spans="1:68">
      <c r="A568" s="247">
        <v>5990</v>
      </c>
      <c r="B568" s="248" t="s">
        <v>3012</v>
      </c>
      <c r="C568" s="247" t="str">
        <f t="shared" si="12"/>
        <v/>
      </c>
      <c r="D568" s="248" t="s">
        <v>204</v>
      </c>
      <c r="E568" s="501">
        <v>6</v>
      </c>
      <c r="F568" s="248" t="s">
        <v>86</v>
      </c>
      <c r="G568" s="248" t="s">
        <v>204</v>
      </c>
      <c r="H568" s="248" t="s">
        <v>625</v>
      </c>
      <c r="I568" s="248" t="s">
        <v>828</v>
      </c>
      <c r="J568" s="248" t="s">
        <v>3555</v>
      </c>
      <c r="K568" s="248" t="s">
        <v>1667</v>
      </c>
      <c r="L568" s="248">
        <v>27312080</v>
      </c>
      <c r="M568" s="248">
        <v>27311616</v>
      </c>
      <c r="N568" s="248" t="s">
        <v>3013</v>
      </c>
      <c r="O568" s="248" t="s">
        <v>2443</v>
      </c>
      <c r="P568" s="248">
        <v>704</v>
      </c>
      <c r="Q568" s="248">
        <v>192</v>
      </c>
      <c r="R568" s="248">
        <v>159</v>
      </c>
      <c r="S568" s="248">
        <v>139</v>
      </c>
      <c r="T568" s="248">
        <v>124</v>
      </c>
      <c r="U568" s="248">
        <v>90</v>
      </c>
      <c r="V568" s="248">
        <v>0</v>
      </c>
      <c r="W568" s="248">
        <v>26</v>
      </c>
      <c r="X568" s="248">
        <v>7</v>
      </c>
      <c r="Y568" s="248">
        <v>7</v>
      </c>
      <c r="Z568" s="248">
        <v>5</v>
      </c>
      <c r="AA568" s="248">
        <v>4</v>
      </c>
      <c r="AB568" s="248">
        <v>3</v>
      </c>
      <c r="AC568" s="248">
        <v>732</v>
      </c>
      <c r="AD568" s="7">
        <v>166</v>
      </c>
      <c r="AE568" s="7">
        <v>172</v>
      </c>
      <c r="AF568" s="7">
        <v>150</v>
      </c>
      <c r="AG568" s="7">
        <v>124</v>
      </c>
      <c r="AH568" s="7">
        <v>120</v>
      </c>
      <c r="AI568" s="7">
        <v>0</v>
      </c>
      <c r="AJ568" s="7">
        <v>27</v>
      </c>
      <c r="AK568" s="7">
        <v>7</v>
      </c>
      <c r="AL568" s="7">
        <v>7</v>
      </c>
      <c r="AM568" s="7">
        <v>5</v>
      </c>
      <c r="AN568" s="7">
        <v>4</v>
      </c>
      <c r="AO568" s="7">
        <v>4</v>
      </c>
      <c r="AP568" s="7">
        <v>0</v>
      </c>
      <c r="AQ568" s="7">
        <v>730</v>
      </c>
      <c r="AR568" s="7">
        <v>180</v>
      </c>
      <c r="AS568" s="7">
        <v>156</v>
      </c>
      <c r="AT568" s="7">
        <v>161</v>
      </c>
      <c r="AU568" s="7">
        <v>121</v>
      </c>
      <c r="AV568" s="7">
        <v>112</v>
      </c>
      <c r="AW568" s="7">
        <v>27</v>
      </c>
      <c r="AX568" s="7">
        <v>7</v>
      </c>
      <c r="AY568" s="7">
        <v>7</v>
      </c>
      <c r="AZ568" s="7">
        <v>5</v>
      </c>
      <c r="BA568" s="7">
        <v>4</v>
      </c>
      <c r="BB568" s="7">
        <v>4</v>
      </c>
      <c r="BC568" s="510">
        <v>680</v>
      </c>
      <c r="BD568" s="510">
        <v>146</v>
      </c>
      <c r="BE568" s="510">
        <v>172</v>
      </c>
      <c r="BF568" s="510">
        <v>142</v>
      </c>
      <c r="BG568" s="510">
        <v>125</v>
      </c>
      <c r="BH568" s="510">
        <v>95</v>
      </c>
      <c r="BI568" s="510">
        <v>0</v>
      </c>
      <c r="BJ568" s="510">
        <v>26</v>
      </c>
      <c r="BK568" s="510">
        <v>6</v>
      </c>
      <c r="BL568" s="510">
        <v>6</v>
      </c>
      <c r="BM568" s="510">
        <v>5</v>
      </c>
      <c r="BN568" s="510">
        <v>5</v>
      </c>
      <c r="BO568" s="510">
        <v>4</v>
      </c>
      <c r="BP568" s="510">
        <v>0</v>
      </c>
    </row>
    <row r="569" spans="1:68">
      <c r="A569" s="247">
        <v>5992</v>
      </c>
      <c r="B569" s="248" t="s">
        <v>1526</v>
      </c>
      <c r="C569" s="247" t="str">
        <f t="shared" si="12"/>
        <v/>
      </c>
      <c r="D569" s="248" t="s">
        <v>234</v>
      </c>
      <c r="E569" s="501">
        <v>7</v>
      </c>
      <c r="F569" s="248" t="s">
        <v>217</v>
      </c>
      <c r="G569" s="248" t="s">
        <v>273</v>
      </c>
      <c r="H569" s="248" t="s">
        <v>817</v>
      </c>
      <c r="I569" s="248" t="s">
        <v>2221</v>
      </c>
      <c r="J569" s="248" t="s">
        <v>3555</v>
      </c>
      <c r="K569" s="248" t="s">
        <v>1667</v>
      </c>
      <c r="L569" s="248">
        <v>24634353</v>
      </c>
      <c r="M569" s="248">
        <v>24632193</v>
      </c>
      <c r="N569" s="248" t="s">
        <v>1802</v>
      </c>
      <c r="O569" s="248" t="s">
        <v>2444</v>
      </c>
      <c r="P569" s="248">
        <v>430</v>
      </c>
      <c r="Q569" s="248">
        <v>114</v>
      </c>
      <c r="R569" s="248">
        <v>86</v>
      </c>
      <c r="S569" s="248">
        <v>80</v>
      </c>
      <c r="T569" s="248">
        <v>72</v>
      </c>
      <c r="U569" s="248">
        <v>78</v>
      </c>
      <c r="V569" s="248">
        <v>0</v>
      </c>
      <c r="W569" s="248">
        <v>16</v>
      </c>
      <c r="X569" s="248">
        <v>4</v>
      </c>
      <c r="Y569" s="248">
        <v>3</v>
      </c>
      <c r="Z569" s="248">
        <v>3</v>
      </c>
      <c r="AA569" s="248">
        <v>3</v>
      </c>
      <c r="AB569" s="248">
        <v>3</v>
      </c>
      <c r="AC569" s="248">
        <v>409</v>
      </c>
      <c r="AD569" s="7">
        <v>68</v>
      </c>
      <c r="AE569" s="7">
        <v>106</v>
      </c>
      <c r="AF569" s="7">
        <v>85</v>
      </c>
      <c r="AG569" s="7">
        <v>82</v>
      </c>
      <c r="AH569" s="7">
        <v>68</v>
      </c>
      <c r="AI569" s="7">
        <v>0</v>
      </c>
      <c r="AJ569" s="7">
        <v>16</v>
      </c>
      <c r="AK569" s="7">
        <v>3</v>
      </c>
      <c r="AL569" s="7">
        <v>4</v>
      </c>
      <c r="AM569" s="7">
        <v>3</v>
      </c>
      <c r="AN569" s="7">
        <v>3</v>
      </c>
      <c r="AO569" s="7">
        <v>3</v>
      </c>
      <c r="AP569" s="7">
        <v>0</v>
      </c>
      <c r="AQ569" s="7">
        <v>429</v>
      </c>
      <c r="AR569" s="7">
        <v>97</v>
      </c>
      <c r="AS569" s="7">
        <v>67</v>
      </c>
      <c r="AT569" s="7">
        <v>108</v>
      </c>
      <c r="AU569" s="7">
        <v>79</v>
      </c>
      <c r="AV569" s="7">
        <v>78</v>
      </c>
      <c r="AW569" s="7">
        <v>17</v>
      </c>
      <c r="AX569" s="7">
        <v>4</v>
      </c>
      <c r="AY569" s="7">
        <v>3</v>
      </c>
      <c r="AZ569" s="7">
        <v>4</v>
      </c>
      <c r="BA569" s="7">
        <v>3</v>
      </c>
      <c r="BB569" s="7">
        <v>3</v>
      </c>
      <c r="BC569" s="510">
        <v>433</v>
      </c>
      <c r="BD569" s="510">
        <v>95</v>
      </c>
      <c r="BE569" s="510">
        <v>85</v>
      </c>
      <c r="BF569" s="510">
        <v>68</v>
      </c>
      <c r="BG569" s="510">
        <v>107</v>
      </c>
      <c r="BH569" s="510">
        <v>78</v>
      </c>
      <c r="BI569" s="510">
        <v>0</v>
      </c>
      <c r="BJ569" s="510">
        <v>17</v>
      </c>
      <c r="BK569" s="510">
        <v>4</v>
      </c>
      <c r="BL569" s="510">
        <v>3</v>
      </c>
      <c r="BM569" s="510">
        <v>3</v>
      </c>
      <c r="BN569" s="510">
        <v>4</v>
      </c>
      <c r="BO569" s="510">
        <v>3</v>
      </c>
      <c r="BP569" s="510">
        <v>0</v>
      </c>
    </row>
    <row r="570" spans="1:68">
      <c r="A570" s="247">
        <v>5993</v>
      </c>
      <c r="B570" s="248" t="s">
        <v>3014</v>
      </c>
      <c r="C570" s="247" t="str">
        <f t="shared" si="12"/>
        <v>Unidad Pedagógica</v>
      </c>
      <c r="D570" s="248" t="s">
        <v>182</v>
      </c>
      <c r="E570" s="501">
        <v>3</v>
      </c>
      <c r="F570" s="248" t="s">
        <v>182</v>
      </c>
      <c r="G570" s="248" t="s">
        <v>308</v>
      </c>
      <c r="H570" s="248" t="s">
        <v>309</v>
      </c>
      <c r="I570" s="248" t="s">
        <v>805</v>
      </c>
      <c r="J570" s="248" t="s">
        <v>3555</v>
      </c>
      <c r="K570" s="248" t="s">
        <v>1667</v>
      </c>
      <c r="L570" s="248">
        <v>25734889</v>
      </c>
      <c r="M570" s="248">
        <v>25734889</v>
      </c>
      <c r="N570" s="248" t="s">
        <v>3694</v>
      </c>
      <c r="O570" s="248" t="s">
        <v>2445</v>
      </c>
      <c r="P570" s="248">
        <v>135</v>
      </c>
      <c r="Q570" s="248">
        <v>50</v>
      </c>
      <c r="R570" s="248">
        <v>41</v>
      </c>
      <c r="S570" s="248">
        <v>44</v>
      </c>
      <c r="T570" s="248">
        <v>0</v>
      </c>
      <c r="U570" s="248">
        <v>0</v>
      </c>
      <c r="V570" s="248">
        <v>0</v>
      </c>
      <c r="W570" s="248">
        <v>7</v>
      </c>
      <c r="X570" s="248">
        <v>3</v>
      </c>
      <c r="Y570" s="248">
        <v>2</v>
      </c>
      <c r="Z570" s="248">
        <v>2</v>
      </c>
      <c r="AA570" s="248">
        <v>0</v>
      </c>
      <c r="AB570" s="248">
        <v>0</v>
      </c>
      <c r="AC570" s="248">
        <v>132</v>
      </c>
      <c r="AD570" s="7">
        <v>48</v>
      </c>
      <c r="AE570" s="7">
        <v>46</v>
      </c>
      <c r="AF570" s="7">
        <v>38</v>
      </c>
      <c r="AG570" s="7">
        <v>0</v>
      </c>
      <c r="AH570" s="7">
        <v>0</v>
      </c>
      <c r="AI570" s="7">
        <v>0</v>
      </c>
      <c r="AJ570" s="7">
        <v>7</v>
      </c>
      <c r="AK570" s="7">
        <v>3</v>
      </c>
      <c r="AL570" s="7">
        <v>2</v>
      </c>
      <c r="AM570" s="7">
        <v>2</v>
      </c>
      <c r="AN570" s="7">
        <v>0</v>
      </c>
      <c r="AO570" s="7">
        <v>0</v>
      </c>
      <c r="AP570" s="7">
        <v>0</v>
      </c>
      <c r="AQ570" s="7">
        <v>147</v>
      </c>
      <c r="AR570" s="7">
        <v>55</v>
      </c>
      <c r="AS570" s="7">
        <v>48</v>
      </c>
      <c r="AT570" s="7">
        <v>44</v>
      </c>
      <c r="AU570" s="7">
        <v>0</v>
      </c>
      <c r="AV570" s="7">
        <v>0</v>
      </c>
      <c r="AW570" s="7">
        <v>7</v>
      </c>
      <c r="AX570" s="7">
        <v>3</v>
      </c>
      <c r="AY570" s="7">
        <v>2</v>
      </c>
      <c r="AZ570" s="7">
        <v>2</v>
      </c>
      <c r="BA570" s="7">
        <v>0</v>
      </c>
      <c r="BB570" s="7">
        <v>0</v>
      </c>
      <c r="BC570" s="510">
        <v>147</v>
      </c>
      <c r="BD570" s="510">
        <v>53</v>
      </c>
      <c r="BE570" s="510">
        <v>54</v>
      </c>
      <c r="BF570" s="510">
        <v>40</v>
      </c>
      <c r="BG570" s="510">
        <v>0</v>
      </c>
      <c r="BH570" s="510">
        <v>0</v>
      </c>
      <c r="BI570" s="510">
        <v>0</v>
      </c>
      <c r="BJ570" s="510">
        <v>7</v>
      </c>
      <c r="BK570" s="510">
        <v>3</v>
      </c>
      <c r="BL570" s="510">
        <v>2</v>
      </c>
      <c r="BM570" s="510">
        <v>2</v>
      </c>
      <c r="BN570" s="510">
        <v>0</v>
      </c>
      <c r="BO570" s="510">
        <v>0</v>
      </c>
      <c r="BP570" s="510">
        <v>0</v>
      </c>
    </row>
    <row r="571" spans="1:68">
      <c r="A571" s="247">
        <v>5994</v>
      </c>
      <c r="B571" s="248" t="s">
        <v>3015</v>
      </c>
      <c r="C571" s="247" t="str">
        <f t="shared" si="12"/>
        <v/>
      </c>
      <c r="D571" s="248" t="s">
        <v>253</v>
      </c>
      <c r="E571" s="501">
        <v>1</v>
      </c>
      <c r="F571" s="248" t="s">
        <v>217</v>
      </c>
      <c r="G571" s="248" t="s">
        <v>566</v>
      </c>
      <c r="H571" s="248" t="s">
        <v>566</v>
      </c>
      <c r="I571" s="248" t="s">
        <v>566</v>
      </c>
      <c r="J571" s="248" t="s">
        <v>3555</v>
      </c>
      <c r="K571" s="248" t="s">
        <v>1667</v>
      </c>
      <c r="L571" s="248">
        <v>24655444</v>
      </c>
      <c r="M571" s="248">
        <v>24655444</v>
      </c>
      <c r="N571" s="248" t="s">
        <v>3695</v>
      </c>
      <c r="O571" s="248" t="s">
        <v>3404</v>
      </c>
      <c r="P571" s="248">
        <v>366</v>
      </c>
      <c r="Q571" s="248">
        <v>97</v>
      </c>
      <c r="R571" s="248">
        <v>87</v>
      </c>
      <c r="S571" s="248">
        <v>73</v>
      </c>
      <c r="T571" s="248">
        <v>61</v>
      </c>
      <c r="U571" s="248">
        <v>48</v>
      </c>
      <c r="V571" s="248">
        <v>0</v>
      </c>
      <c r="W571" s="248">
        <v>13</v>
      </c>
      <c r="X571" s="248">
        <v>3</v>
      </c>
      <c r="Y571" s="248">
        <v>3</v>
      </c>
      <c r="Z571" s="248">
        <v>3</v>
      </c>
      <c r="AA571" s="248">
        <v>2</v>
      </c>
      <c r="AB571" s="248">
        <v>2</v>
      </c>
      <c r="AC571" s="248">
        <v>411</v>
      </c>
      <c r="AD571" s="7">
        <v>92</v>
      </c>
      <c r="AE571" s="7">
        <v>94</v>
      </c>
      <c r="AF571" s="7">
        <v>85</v>
      </c>
      <c r="AG571" s="7">
        <v>70</v>
      </c>
      <c r="AH571" s="7">
        <v>70</v>
      </c>
      <c r="AI571" s="7">
        <v>0</v>
      </c>
      <c r="AJ571" s="7">
        <v>13</v>
      </c>
      <c r="AK571" s="7">
        <v>3</v>
      </c>
      <c r="AL571" s="7">
        <v>3</v>
      </c>
      <c r="AM571" s="7">
        <v>3</v>
      </c>
      <c r="AN571" s="7">
        <v>2</v>
      </c>
      <c r="AO571" s="7">
        <v>2</v>
      </c>
      <c r="AP571" s="7">
        <v>0</v>
      </c>
      <c r="AQ571" s="7">
        <v>377</v>
      </c>
      <c r="AR571" s="7">
        <v>79</v>
      </c>
      <c r="AS571" s="7">
        <v>89</v>
      </c>
      <c r="AT571" s="7">
        <v>76</v>
      </c>
      <c r="AU571" s="7">
        <v>66</v>
      </c>
      <c r="AV571" s="7">
        <v>67</v>
      </c>
      <c r="AW571" s="7">
        <v>13</v>
      </c>
      <c r="AX571" s="7">
        <v>3</v>
      </c>
      <c r="AY571" s="7">
        <v>3</v>
      </c>
      <c r="AZ571" s="7">
        <v>3</v>
      </c>
      <c r="BA571" s="7">
        <v>2</v>
      </c>
      <c r="BB571" s="7">
        <v>2</v>
      </c>
      <c r="BC571" s="510">
        <v>372</v>
      </c>
      <c r="BD571" s="510">
        <v>85</v>
      </c>
      <c r="BE571" s="510">
        <v>75</v>
      </c>
      <c r="BF571" s="510">
        <v>75</v>
      </c>
      <c r="BG571" s="510">
        <v>76</v>
      </c>
      <c r="BH571" s="510">
        <v>61</v>
      </c>
      <c r="BI571" s="510">
        <v>0</v>
      </c>
      <c r="BJ571" s="510">
        <v>13</v>
      </c>
      <c r="BK571" s="510">
        <v>3</v>
      </c>
      <c r="BL571" s="510">
        <v>3</v>
      </c>
      <c r="BM571" s="510">
        <v>3</v>
      </c>
      <c r="BN571" s="510">
        <v>2</v>
      </c>
      <c r="BO571" s="510">
        <v>2</v>
      </c>
      <c r="BP571" s="510">
        <v>0</v>
      </c>
    </row>
    <row r="572" spans="1:68">
      <c r="A572" s="247">
        <v>5995</v>
      </c>
      <c r="B572" s="248" t="s">
        <v>3016</v>
      </c>
      <c r="C572" s="247" t="str">
        <f t="shared" si="12"/>
        <v/>
      </c>
      <c r="D572" s="248" t="s">
        <v>234</v>
      </c>
      <c r="E572" s="501">
        <v>3</v>
      </c>
      <c r="F572" s="248" t="s">
        <v>217</v>
      </c>
      <c r="G572" s="248" t="s">
        <v>235</v>
      </c>
      <c r="H572" s="248" t="s">
        <v>140</v>
      </c>
      <c r="I572" s="248" t="s">
        <v>818</v>
      </c>
      <c r="J572" s="248" t="s">
        <v>3555</v>
      </c>
      <c r="K572" s="248" t="s">
        <v>1667</v>
      </c>
      <c r="L572" s="248">
        <v>24471192</v>
      </c>
      <c r="M572" s="248">
        <v>24471192</v>
      </c>
      <c r="N572" s="248" t="s">
        <v>1803</v>
      </c>
      <c r="O572" s="248" t="s">
        <v>2446</v>
      </c>
      <c r="P572" s="248">
        <v>454</v>
      </c>
      <c r="Q572" s="248">
        <v>94</v>
      </c>
      <c r="R572" s="248">
        <v>114</v>
      </c>
      <c r="S572" s="248">
        <v>98</v>
      </c>
      <c r="T572" s="248">
        <v>75</v>
      </c>
      <c r="U572" s="248">
        <v>73</v>
      </c>
      <c r="V572" s="248">
        <v>0</v>
      </c>
      <c r="W572" s="248">
        <v>16</v>
      </c>
      <c r="X572" s="248">
        <v>3</v>
      </c>
      <c r="Y572" s="248">
        <v>4</v>
      </c>
      <c r="Z572" s="248">
        <v>3</v>
      </c>
      <c r="AA572" s="248">
        <v>3</v>
      </c>
      <c r="AB572" s="248">
        <v>3</v>
      </c>
      <c r="AC572" s="248">
        <v>478</v>
      </c>
      <c r="AD572" s="7">
        <v>83</v>
      </c>
      <c r="AE572" s="7">
        <v>93</v>
      </c>
      <c r="AF572" s="7">
        <v>124</v>
      </c>
      <c r="AG572" s="7">
        <v>97</v>
      </c>
      <c r="AH572" s="7">
        <v>81</v>
      </c>
      <c r="AI572" s="7">
        <v>0</v>
      </c>
      <c r="AJ572" s="7">
        <v>16</v>
      </c>
      <c r="AK572" s="7">
        <v>3</v>
      </c>
      <c r="AL572" s="7">
        <v>3</v>
      </c>
      <c r="AM572" s="7">
        <v>4</v>
      </c>
      <c r="AN572" s="7">
        <v>3</v>
      </c>
      <c r="AO572" s="7">
        <v>3</v>
      </c>
      <c r="AP572" s="7">
        <v>0</v>
      </c>
      <c r="AQ572" s="7">
        <v>456</v>
      </c>
      <c r="AR572" s="7">
        <v>78</v>
      </c>
      <c r="AS572" s="7">
        <v>79</v>
      </c>
      <c r="AT572" s="7">
        <v>89</v>
      </c>
      <c r="AU572" s="7">
        <v>114</v>
      </c>
      <c r="AV572" s="7">
        <v>96</v>
      </c>
      <c r="AW572" s="7">
        <v>16</v>
      </c>
      <c r="AX572" s="7">
        <v>3</v>
      </c>
      <c r="AY572" s="7">
        <v>3</v>
      </c>
      <c r="AZ572" s="7">
        <v>3</v>
      </c>
      <c r="BA572" s="7">
        <v>4</v>
      </c>
      <c r="BB572" s="7">
        <v>3</v>
      </c>
      <c r="BC572" s="510">
        <v>439</v>
      </c>
      <c r="BD572" s="510">
        <v>96</v>
      </c>
      <c r="BE572" s="510">
        <v>66</v>
      </c>
      <c r="BF572" s="510">
        <v>80</v>
      </c>
      <c r="BG572" s="510">
        <v>89</v>
      </c>
      <c r="BH572" s="510">
        <v>108</v>
      </c>
      <c r="BI572" s="510">
        <v>0</v>
      </c>
      <c r="BJ572" s="510">
        <v>16</v>
      </c>
      <c r="BK572" s="510">
        <v>4</v>
      </c>
      <c r="BL572" s="510">
        <v>2</v>
      </c>
      <c r="BM572" s="510">
        <v>3</v>
      </c>
      <c r="BN572" s="510">
        <v>3</v>
      </c>
      <c r="BO572" s="510">
        <v>4</v>
      </c>
      <c r="BP572" s="510">
        <v>0</v>
      </c>
    </row>
    <row r="573" spans="1:68">
      <c r="A573" s="247">
        <v>5996</v>
      </c>
      <c r="B573" s="248" t="s">
        <v>3017</v>
      </c>
      <c r="C573" s="247" t="str">
        <f t="shared" si="12"/>
        <v/>
      </c>
      <c r="D573" s="248" t="s">
        <v>234</v>
      </c>
      <c r="E573" s="501">
        <v>1</v>
      </c>
      <c r="F573" s="248" t="s">
        <v>217</v>
      </c>
      <c r="G573" s="248" t="s">
        <v>235</v>
      </c>
      <c r="H573" s="248" t="s">
        <v>169</v>
      </c>
      <c r="I573" s="248" t="s">
        <v>819</v>
      </c>
      <c r="J573" s="248" t="s">
        <v>3555</v>
      </c>
      <c r="K573" s="248" t="s">
        <v>1667</v>
      </c>
      <c r="L573" s="248">
        <v>24453417</v>
      </c>
      <c r="M573" s="248">
        <v>24453417</v>
      </c>
      <c r="N573" s="248" t="s">
        <v>3469</v>
      </c>
      <c r="O573" s="248" t="s">
        <v>2447</v>
      </c>
      <c r="P573" s="248">
        <v>572</v>
      </c>
      <c r="Q573" s="248">
        <v>125</v>
      </c>
      <c r="R573" s="248">
        <v>125</v>
      </c>
      <c r="S573" s="248">
        <v>125</v>
      </c>
      <c r="T573" s="248">
        <v>100</v>
      </c>
      <c r="U573" s="248">
        <v>97</v>
      </c>
      <c r="V573" s="248">
        <v>0</v>
      </c>
      <c r="W573" s="248">
        <v>23</v>
      </c>
      <c r="X573" s="248">
        <v>5</v>
      </c>
      <c r="Y573" s="248">
        <v>5</v>
      </c>
      <c r="Z573" s="248">
        <v>5</v>
      </c>
      <c r="AA573" s="248">
        <v>4</v>
      </c>
      <c r="AB573" s="248">
        <v>4</v>
      </c>
      <c r="AC573" s="248">
        <v>592</v>
      </c>
      <c r="AD573" s="7">
        <v>125</v>
      </c>
      <c r="AE573" s="7">
        <v>125</v>
      </c>
      <c r="AF573" s="7">
        <v>125</v>
      </c>
      <c r="AG573" s="7">
        <v>118</v>
      </c>
      <c r="AH573" s="7">
        <v>99</v>
      </c>
      <c r="AI573" s="7">
        <v>0</v>
      </c>
      <c r="AJ573" s="7">
        <v>24</v>
      </c>
      <c r="AK573" s="7">
        <v>5</v>
      </c>
      <c r="AL573" s="7">
        <v>5</v>
      </c>
      <c r="AM573" s="7">
        <v>5</v>
      </c>
      <c r="AN573" s="7">
        <v>5</v>
      </c>
      <c r="AO573" s="7">
        <v>4</v>
      </c>
      <c r="AP573" s="7">
        <v>0</v>
      </c>
      <c r="AQ573" s="7">
        <v>613</v>
      </c>
      <c r="AR573" s="7">
        <v>125</v>
      </c>
      <c r="AS573" s="7">
        <v>125</v>
      </c>
      <c r="AT573" s="7">
        <v>124</v>
      </c>
      <c r="AU573" s="7">
        <v>120</v>
      </c>
      <c r="AV573" s="7">
        <v>119</v>
      </c>
      <c r="AW573" s="7">
        <v>25</v>
      </c>
      <c r="AX573" s="7">
        <v>5</v>
      </c>
      <c r="AY573" s="7">
        <v>5</v>
      </c>
      <c r="AZ573" s="7">
        <v>5</v>
      </c>
      <c r="BA573" s="7">
        <v>5</v>
      </c>
      <c r="BB573" s="7">
        <v>5</v>
      </c>
      <c r="BC573" s="510">
        <v>603</v>
      </c>
      <c r="BD573" s="510">
        <v>125</v>
      </c>
      <c r="BE573" s="510">
        <v>125</v>
      </c>
      <c r="BF573" s="510">
        <v>125</v>
      </c>
      <c r="BG573" s="510">
        <v>108</v>
      </c>
      <c r="BH573" s="510">
        <v>120</v>
      </c>
      <c r="BI573" s="510">
        <v>0</v>
      </c>
      <c r="BJ573" s="510">
        <v>25</v>
      </c>
      <c r="BK573" s="510">
        <v>5</v>
      </c>
      <c r="BL573" s="510">
        <v>5</v>
      </c>
      <c r="BM573" s="510">
        <v>5</v>
      </c>
      <c r="BN573" s="510">
        <v>5</v>
      </c>
      <c r="BO573" s="510">
        <v>5</v>
      </c>
      <c r="BP573" s="510">
        <v>0</v>
      </c>
    </row>
    <row r="574" spans="1:68">
      <c r="A574" s="247">
        <v>5998</v>
      </c>
      <c r="B574" s="248" t="s">
        <v>824</v>
      </c>
      <c r="C574" s="247" t="str">
        <f t="shared" si="12"/>
        <v/>
      </c>
      <c r="D574" s="248" t="s">
        <v>217</v>
      </c>
      <c r="E574" s="501">
        <v>5</v>
      </c>
      <c r="F574" s="248" t="s">
        <v>217</v>
      </c>
      <c r="G574" s="248" t="s">
        <v>217</v>
      </c>
      <c r="H574" s="248" t="s">
        <v>86</v>
      </c>
      <c r="I574" s="248" t="s">
        <v>477</v>
      </c>
      <c r="J574" s="248" t="s">
        <v>3555</v>
      </c>
      <c r="K574" s="248" t="s">
        <v>1667</v>
      </c>
      <c r="L574" s="248">
        <v>24332726</v>
      </c>
      <c r="M574" s="248">
        <v>24332726</v>
      </c>
      <c r="N574" s="248" t="s">
        <v>3696</v>
      </c>
      <c r="O574" s="248" t="s">
        <v>2448</v>
      </c>
      <c r="P574" s="248">
        <v>362</v>
      </c>
      <c r="Q574" s="248">
        <v>100</v>
      </c>
      <c r="R574" s="248">
        <v>73</v>
      </c>
      <c r="S574" s="248">
        <v>90</v>
      </c>
      <c r="T574" s="248">
        <v>67</v>
      </c>
      <c r="U574" s="248">
        <v>32</v>
      </c>
      <c r="V574" s="248">
        <v>0</v>
      </c>
      <c r="W574" s="248">
        <v>18</v>
      </c>
      <c r="X574" s="248">
        <v>5</v>
      </c>
      <c r="Y574" s="248">
        <v>4</v>
      </c>
      <c r="Z574" s="248">
        <v>4</v>
      </c>
      <c r="AA574" s="248">
        <v>3</v>
      </c>
      <c r="AB574" s="248">
        <v>2</v>
      </c>
      <c r="AC574" s="248">
        <v>403</v>
      </c>
      <c r="AD574" s="7">
        <v>98</v>
      </c>
      <c r="AE574" s="7">
        <v>98</v>
      </c>
      <c r="AF574" s="7">
        <v>73</v>
      </c>
      <c r="AG574" s="7">
        <v>75</v>
      </c>
      <c r="AH574" s="7">
        <v>59</v>
      </c>
      <c r="AI574" s="7">
        <v>0</v>
      </c>
      <c r="AJ574" s="7">
        <v>21</v>
      </c>
      <c r="AK574" s="7">
        <v>5</v>
      </c>
      <c r="AL574" s="7">
        <v>5</v>
      </c>
      <c r="AM574" s="7">
        <v>4</v>
      </c>
      <c r="AN574" s="7">
        <v>4</v>
      </c>
      <c r="AO574" s="7">
        <v>3</v>
      </c>
      <c r="AP574" s="7">
        <v>0</v>
      </c>
      <c r="AQ574" s="7">
        <v>406</v>
      </c>
      <c r="AR574" s="7">
        <v>104</v>
      </c>
      <c r="AS574" s="7">
        <v>92</v>
      </c>
      <c r="AT574" s="7">
        <v>90</v>
      </c>
      <c r="AU574" s="7">
        <v>52</v>
      </c>
      <c r="AV574" s="7">
        <v>68</v>
      </c>
      <c r="AW574" s="7">
        <v>20</v>
      </c>
      <c r="AX574" s="7">
        <v>5</v>
      </c>
      <c r="AY574" s="7">
        <v>5</v>
      </c>
      <c r="AZ574" s="7">
        <v>4</v>
      </c>
      <c r="BA574" s="7">
        <v>3</v>
      </c>
      <c r="BB574" s="7">
        <v>3</v>
      </c>
      <c r="BC574" s="510">
        <v>453</v>
      </c>
      <c r="BD574" s="510">
        <v>124</v>
      </c>
      <c r="BE574" s="510">
        <v>114</v>
      </c>
      <c r="BF574" s="510">
        <v>103</v>
      </c>
      <c r="BG574" s="510">
        <v>66</v>
      </c>
      <c r="BH574" s="510">
        <v>46</v>
      </c>
      <c r="BI574" s="510">
        <v>0</v>
      </c>
      <c r="BJ574" s="510">
        <v>21</v>
      </c>
      <c r="BK574" s="510">
        <v>6</v>
      </c>
      <c r="BL574" s="510">
        <v>5</v>
      </c>
      <c r="BM574" s="510">
        <v>5</v>
      </c>
      <c r="BN574" s="510">
        <v>3</v>
      </c>
      <c r="BO574" s="510">
        <v>2</v>
      </c>
      <c r="BP574" s="510">
        <v>0</v>
      </c>
    </row>
    <row r="575" spans="1:68">
      <c r="A575" s="247">
        <v>5999</v>
      </c>
      <c r="B575" s="248" t="s">
        <v>801</v>
      </c>
      <c r="C575" s="247" t="str">
        <f t="shared" si="12"/>
        <v>Liceo Rural</v>
      </c>
      <c r="D575" s="412" t="s">
        <v>146</v>
      </c>
      <c r="E575" s="453">
        <v>3</v>
      </c>
      <c r="F575" s="412" t="s">
        <v>86</v>
      </c>
      <c r="G575" s="412" t="s">
        <v>216</v>
      </c>
      <c r="H575" s="412" t="s">
        <v>169</v>
      </c>
      <c r="I575" s="412" t="s">
        <v>802</v>
      </c>
      <c r="J575" s="248" t="s">
        <v>3555</v>
      </c>
      <c r="K575" s="248" t="s">
        <v>1667</v>
      </c>
      <c r="L575" s="412">
        <v>25465521</v>
      </c>
      <c r="M575" s="412">
        <v>25464545</v>
      </c>
      <c r="N575" s="412" t="s">
        <v>1804</v>
      </c>
      <c r="O575" s="248" t="s">
        <v>2449</v>
      </c>
      <c r="P575" s="412">
        <v>75</v>
      </c>
      <c r="Q575" s="412">
        <v>15</v>
      </c>
      <c r="R575" s="412">
        <v>18</v>
      </c>
      <c r="S575" s="412">
        <v>9</v>
      </c>
      <c r="T575" s="412">
        <v>20</v>
      </c>
      <c r="U575" s="412">
        <v>13</v>
      </c>
      <c r="V575" s="412">
        <v>0</v>
      </c>
      <c r="W575" s="412">
        <v>5</v>
      </c>
      <c r="X575" s="248">
        <v>1</v>
      </c>
      <c r="Y575" s="412">
        <v>1</v>
      </c>
      <c r="Z575" s="412">
        <v>1</v>
      </c>
      <c r="AA575" s="412">
        <v>1</v>
      </c>
      <c r="AB575" s="412">
        <v>1</v>
      </c>
      <c r="AC575" s="412">
        <v>90</v>
      </c>
      <c r="AD575" s="7">
        <v>23</v>
      </c>
      <c r="AE575" s="7">
        <v>19</v>
      </c>
      <c r="AF575" s="7">
        <v>17</v>
      </c>
      <c r="AG575" s="7">
        <v>8</v>
      </c>
      <c r="AH575" s="7">
        <v>23</v>
      </c>
      <c r="AI575" s="7">
        <v>0</v>
      </c>
      <c r="AJ575" s="7">
        <v>5</v>
      </c>
      <c r="AK575" s="7">
        <v>1</v>
      </c>
      <c r="AL575" s="7">
        <v>1</v>
      </c>
      <c r="AM575" s="7">
        <v>1</v>
      </c>
      <c r="AN575" s="7">
        <v>1</v>
      </c>
      <c r="AO575" s="7">
        <v>1</v>
      </c>
      <c r="AP575" s="7">
        <v>0</v>
      </c>
      <c r="AQ575" s="7">
        <v>94</v>
      </c>
      <c r="AR575" s="7">
        <v>21</v>
      </c>
      <c r="AS575" s="7">
        <v>26</v>
      </c>
      <c r="AT575" s="7">
        <v>20</v>
      </c>
      <c r="AU575" s="7">
        <v>16</v>
      </c>
      <c r="AV575" s="7">
        <v>11</v>
      </c>
      <c r="AW575" s="7">
        <v>5</v>
      </c>
      <c r="AX575" s="7">
        <v>1</v>
      </c>
      <c r="AY575" s="7">
        <v>1</v>
      </c>
      <c r="AZ575" s="7">
        <v>1</v>
      </c>
      <c r="BA575" s="7">
        <v>1</v>
      </c>
      <c r="BB575" s="7">
        <v>1</v>
      </c>
      <c r="BC575" s="510">
        <v>79</v>
      </c>
      <c r="BD575" s="510">
        <v>7</v>
      </c>
      <c r="BE575" s="510">
        <v>19</v>
      </c>
      <c r="BF575" s="510">
        <v>23</v>
      </c>
      <c r="BG575" s="510">
        <v>13</v>
      </c>
      <c r="BH575" s="510">
        <v>17</v>
      </c>
      <c r="BI575" s="510">
        <v>0</v>
      </c>
      <c r="BJ575" s="510">
        <v>5</v>
      </c>
      <c r="BK575" s="510">
        <v>1</v>
      </c>
      <c r="BL575" s="510">
        <v>1</v>
      </c>
      <c r="BM575" s="510">
        <v>1</v>
      </c>
      <c r="BN575" s="510">
        <v>1</v>
      </c>
      <c r="BO575" s="510">
        <v>1</v>
      </c>
      <c r="BP575" s="510">
        <v>0</v>
      </c>
    </row>
    <row r="576" spans="1:68">
      <c r="A576" s="247">
        <v>6000</v>
      </c>
      <c r="B576" s="248" t="s">
        <v>1378</v>
      </c>
      <c r="C576" s="247" t="str">
        <f t="shared" si="12"/>
        <v/>
      </c>
      <c r="D576" s="248" t="s">
        <v>425</v>
      </c>
      <c r="E576" s="501">
        <v>6</v>
      </c>
      <c r="F576" s="248" t="s">
        <v>418</v>
      </c>
      <c r="G576" s="248" t="s">
        <v>426</v>
      </c>
      <c r="H576" s="248" t="s">
        <v>445</v>
      </c>
      <c r="I576" s="248" t="s">
        <v>832</v>
      </c>
      <c r="J576" s="248" t="s">
        <v>3555</v>
      </c>
      <c r="K576" s="248" t="s">
        <v>1667</v>
      </c>
      <c r="L576" s="248">
        <v>27673850</v>
      </c>
      <c r="M576" s="248">
        <v>27673850</v>
      </c>
      <c r="N576" s="248" t="s">
        <v>3018</v>
      </c>
      <c r="O576" s="248" t="s">
        <v>2450</v>
      </c>
      <c r="P576" s="248">
        <v>251</v>
      </c>
      <c r="Q576" s="248">
        <v>54</v>
      </c>
      <c r="R576" s="248">
        <v>59</v>
      </c>
      <c r="S576" s="248">
        <v>52</v>
      </c>
      <c r="T576" s="248">
        <v>46</v>
      </c>
      <c r="U576" s="248">
        <v>40</v>
      </c>
      <c r="V576" s="248">
        <v>0</v>
      </c>
      <c r="W576" s="248">
        <v>13</v>
      </c>
      <c r="X576" s="248">
        <v>3</v>
      </c>
      <c r="Y576" s="248">
        <v>3</v>
      </c>
      <c r="Z576" s="248">
        <v>3</v>
      </c>
      <c r="AA576" s="248">
        <v>2</v>
      </c>
      <c r="AB576" s="248">
        <v>2</v>
      </c>
      <c r="AC576" s="248">
        <v>282</v>
      </c>
      <c r="AD576" s="7">
        <v>71</v>
      </c>
      <c r="AE576" s="7">
        <v>61</v>
      </c>
      <c r="AF576" s="7">
        <v>60</v>
      </c>
      <c r="AG576" s="7">
        <v>51</v>
      </c>
      <c r="AH576" s="7">
        <v>39</v>
      </c>
      <c r="AI576" s="7">
        <v>0</v>
      </c>
      <c r="AJ576" s="7">
        <v>13</v>
      </c>
      <c r="AK576" s="7">
        <v>3</v>
      </c>
      <c r="AL576" s="7">
        <v>3</v>
      </c>
      <c r="AM576" s="7">
        <v>3</v>
      </c>
      <c r="AN576" s="7">
        <v>2</v>
      </c>
      <c r="AO576" s="7">
        <v>2</v>
      </c>
      <c r="AP576" s="7">
        <v>0</v>
      </c>
      <c r="AQ576" s="7">
        <v>277</v>
      </c>
      <c r="AR576" s="7">
        <v>66</v>
      </c>
      <c r="AS576" s="7">
        <v>68</v>
      </c>
      <c r="AT576" s="7">
        <v>50</v>
      </c>
      <c r="AU576" s="7">
        <v>50</v>
      </c>
      <c r="AV576" s="7">
        <v>43</v>
      </c>
      <c r="AW576" s="7">
        <v>13</v>
      </c>
      <c r="AX576" s="7">
        <v>3</v>
      </c>
      <c r="AY576" s="7">
        <v>3</v>
      </c>
      <c r="AZ576" s="7">
        <v>3</v>
      </c>
      <c r="BA576" s="7">
        <v>2</v>
      </c>
      <c r="BB576" s="7">
        <v>2</v>
      </c>
      <c r="BC576" s="510">
        <v>255</v>
      </c>
      <c r="BD576" s="510">
        <v>60</v>
      </c>
      <c r="BE576" s="510">
        <v>60</v>
      </c>
      <c r="BF576" s="510">
        <v>55</v>
      </c>
      <c r="BG576" s="510">
        <v>37</v>
      </c>
      <c r="BH576" s="510">
        <v>43</v>
      </c>
      <c r="BI576" s="510">
        <v>0</v>
      </c>
      <c r="BJ576" s="510">
        <v>13</v>
      </c>
      <c r="BK576" s="510">
        <v>3</v>
      </c>
      <c r="BL576" s="510">
        <v>3</v>
      </c>
      <c r="BM576" s="510">
        <v>3</v>
      </c>
      <c r="BN576" s="510">
        <v>2</v>
      </c>
      <c r="BO576" s="510">
        <v>2</v>
      </c>
      <c r="BP576" s="510">
        <v>0</v>
      </c>
    </row>
    <row r="577" spans="1:68">
      <c r="A577" s="247">
        <v>6016</v>
      </c>
      <c r="B577" s="248" t="s">
        <v>1909</v>
      </c>
      <c r="C577" s="247" t="str">
        <f t="shared" si="12"/>
        <v>C.T.P.</v>
      </c>
      <c r="D577" s="248" t="s">
        <v>1322</v>
      </c>
      <c r="E577" s="501">
        <v>4</v>
      </c>
      <c r="F577" s="248" t="s">
        <v>86</v>
      </c>
      <c r="G577" s="248" t="s">
        <v>116</v>
      </c>
      <c r="H577" s="248" t="s">
        <v>385</v>
      </c>
      <c r="I577" s="248" t="s">
        <v>2451</v>
      </c>
      <c r="J577" s="248" t="s">
        <v>3555</v>
      </c>
      <c r="K577" s="248" t="s">
        <v>3728</v>
      </c>
      <c r="L577" s="248">
        <v>22765536</v>
      </c>
      <c r="M577" s="248">
        <v>22765536</v>
      </c>
      <c r="N577" s="248" t="s">
        <v>3019</v>
      </c>
      <c r="O577" s="248" t="s">
        <v>2452</v>
      </c>
      <c r="P577" s="248">
        <v>1125</v>
      </c>
      <c r="Q577" s="248">
        <v>217</v>
      </c>
      <c r="R577" s="248">
        <v>212</v>
      </c>
      <c r="S577" s="248">
        <v>208</v>
      </c>
      <c r="T577" s="248">
        <v>217</v>
      </c>
      <c r="U577" s="248">
        <v>137</v>
      </c>
      <c r="V577" s="248">
        <v>134</v>
      </c>
      <c r="W577" s="248">
        <v>31</v>
      </c>
      <c r="X577" s="248">
        <v>6</v>
      </c>
      <c r="Y577" s="248">
        <v>5</v>
      </c>
      <c r="Z577" s="248">
        <v>6</v>
      </c>
      <c r="AA577" s="248">
        <v>6</v>
      </c>
      <c r="AB577" s="248">
        <v>4</v>
      </c>
      <c r="AC577" s="248">
        <v>1132</v>
      </c>
      <c r="AD577" s="7">
        <v>178</v>
      </c>
      <c r="AE577" s="7">
        <v>207</v>
      </c>
      <c r="AF577" s="7">
        <v>209</v>
      </c>
      <c r="AG577" s="7">
        <v>198</v>
      </c>
      <c r="AH577" s="7">
        <v>204</v>
      </c>
      <c r="AI577" s="7">
        <v>136</v>
      </c>
      <c r="AJ577" s="7">
        <v>31</v>
      </c>
      <c r="AK577" s="7">
        <v>5</v>
      </c>
      <c r="AL577" s="7">
        <v>5</v>
      </c>
      <c r="AM577" s="7">
        <v>6</v>
      </c>
      <c r="AN577" s="7">
        <v>6</v>
      </c>
      <c r="AO577" s="7">
        <v>5</v>
      </c>
      <c r="AP577" s="7">
        <v>4</v>
      </c>
      <c r="AQ577" s="7">
        <v>1071</v>
      </c>
      <c r="AR577" s="7">
        <v>191</v>
      </c>
      <c r="AS577" s="7">
        <v>189</v>
      </c>
      <c r="AT577" s="7">
        <v>167</v>
      </c>
      <c r="AU577" s="7">
        <v>194</v>
      </c>
      <c r="AV577" s="7">
        <v>164</v>
      </c>
      <c r="AW577" s="7">
        <v>31</v>
      </c>
      <c r="AX577" s="7">
        <v>5</v>
      </c>
      <c r="AY577" s="7">
        <v>5</v>
      </c>
      <c r="AZ577" s="7">
        <v>6</v>
      </c>
      <c r="BA577" s="7">
        <v>5</v>
      </c>
      <c r="BB577" s="7">
        <v>5</v>
      </c>
      <c r="BC577" s="510">
        <v>1022</v>
      </c>
      <c r="BD577" s="510">
        <v>186</v>
      </c>
      <c r="BE577" s="510">
        <v>164</v>
      </c>
      <c r="BF577" s="510">
        <v>193</v>
      </c>
      <c r="BG577" s="510">
        <v>168</v>
      </c>
      <c r="BH577" s="510">
        <v>157</v>
      </c>
      <c r="BI577" s="510">
        <v>154</v>
      </c>
      <c r="BJ577" s="510">
        <v>31</v>
      </c>
      <c r="BK577" s="510">
        <v>5</v>
      </c>
      <c r="BL577" s="510">
        <v>5</v>
      </c>
      <c r="BM577" s="510">
        <v>6</v>
      </c>
      <c r="BN577" s="510">
        <v>5</v>
      </c>
      <c r="BO577" s="510">
        <v>5</v>
      </c>
      <c r="BP577" s="510">
        <v>5</v>
      </c>
    </row>
    <row r="578" spans="1:68">
      <c r="A578" s="247">
        <v>6016</v>
      </c>
      <c r="B578" s="248" t="s">
        <v>3020</v>
      </c>
      <c r="C578" s="247"/>
      <c r="D578" s="248" t="s">
        <v>1322</v>
      </c>
      <c r="E578" s="501">
        <v>4</v>
      </c>
      <c r="F578" s="248" t="s">
        <v>86</v>
      </c>
      <c r="G578" s="248" t="s">
        <v>116</v>
      </c>
      <c r="H578" s="248" t="s">
        <v>385</v>
      </c>
      <c r="I578" s="248" t="s">
        <v>828</v>
      </c>
      <c r="J578" s="248" t="s">
        <v>3555</v>
      </c>
      <c r="K578" s="248" t="s">
        <v>3729</v>
      </c>
      <c r="L578" s="248">
        <v>22765536</v>
      </c>
      <c r="M578" s="248">
        <v>22765536</v>
      </c>
      <c r="N578" s="248" t="s">
        <v>3019</v>
      </c>
      <c r="O578" s="248" t="s">
        <v>3287</v>
      </c>
      <c r="P578" s="248">
        <v>148</v>
      </c>
      <c r="Q578" s="248">
        <v>0</v>
      </c>
      <c r="R578" s="248">
        <v>0</v>
      </c>
      <c r="S578" s="248">
        <v>0</v>
      </c>
      <c r="T578" s="248">
        <v>74</v>
      </c>
      <c r="U578" s="248">
        <v>47</v>
      </c>
      <c r="V578" s="248">
        <v>27</v>
      </c>
      <c r="W578" s="248">
        <v>10</v>
      </c>
      <c r="X578" s="248">
        <v>0</v>
      </c>
      <c r="Y578" s="248">
        <v>0</v>
      </c>
      <c r="Z578" s="248">
        <v>0</v>
      </c>
      <c r="AA578" s="248">
        <v>4</v>
      </c>
      <c r="AB578" s="248">
        <v>3</v>
      </c>
      <c r="AC578" s="248">
        <v>218</v>
      </c>
      <c r="AD578" s="7">
        <v>0</v>
      </c>
      <c r="AE578" s="7">
        <v>0</v>
      </c>
      <c r="AF578" s="7">
        <v>0</v>
      </c>
      <c r="AG578" s="7">
        <v>124</v>
      </c>
      <c r="AH578" s="7">
        <v>51</v>
      </c>
      <c r="AI578" s="7">
        <v>43</v>
      </c>
      <c r="AJ578" s="7">
        <v>12</v>
      </c>
      <c r="AK578" s="7">
        <v>0</v>
      </c>
      <c r="AL578" s="7">
        <v>0</v>
      </c>
      <c r="AM578" s="7">
        <v>0</v>
      </c>
      <c r="AN578" s="7">
        <v>5</v>
      </c>
      <c r="AO578" s="7">
        <v>4</v>
      </c>
      <c r="AP578" s="7">
        <v>3</v>
      </c>
      <c r="AQ578" s="7">
        <v>182</v>
      </c>
      <c r="AR578" s="7">
        <v>0</v>
      </c>
      <c r="AS578" s="7">
        <v>0</v>
      </c>
      <c r="AT578" s="7">
        <v>0</v>
      </c>
      <c r="AU578" s="7">
        <v>104</v>
      </c>
      <c r="AV578" s="7">
        <v>50</v>
      </c>
      <c r="AW578" s="7">
        <v>14</v>
      </c>
      <c r="AX578" s="7">
        <v>0</v>
      </c>
      <c r="AY578" s="7">
        <v>0</v>
      </c>
      <c r="AZ578" s="7">
        <v>0</v>
      </c>
      <c r="BA578" s="7">
        <v>5</v>
      </c>
      <c r="BB578" s="7">
        <v>5</v>
      </c>
      <c r="BC578" s="510">
        <v>171</v>
      </c>
      <c r="BD578" s="510">
        <v>0</v>
      </c>
      <c r="BE578" s="510">
        <v>0</v>
      </c>
      <c r="BF578" s="510">
        <v>0</v>
      </c>
      <c r="BG578" s="510">
        <v>73</v>
      </c>
      <c r="BH578" s="510">
        <v>57</v>
      </c>
      <c r="BI578" s="510">
        <v>41</v>
      </c>
      <c r="BJ578" s="510">
        <v>14</v>
      </c>
      <c r="BK578" s="510">
        <v>0</v>
      </c>
      <c r="BL578" s="510">
        <v>0</v>
      </c>
      <c r="BM578" s="510">
        <v>0</v>
      </c>
      <c r="BN578" s="510">
        <v>4</v>
      </c>
      <c r="BO578" s="510">
        <v>5</v>
      </c>
      <c r="BP578" s="510">
        <v>5</v>
      </c>
    </row>
    <row r="579" spans="1:68">
      <c r="A579" s="247">
        <v>6017</v>
      </c>
      <c r="B579" s="248" t="s">
        <v>3021</v>
      </c>
      <c r="C579" s="247" t="str">
        <f t="shared" ref="C579:C585" si="13">+IF(MID(B579,1,4)="T.V.","Telesecundaria",IF(MID(B579,1,4)="IEGB","IEGB",IF(MID(B579,1,11)="Liceo Rural","Liceo Rural",IF(MID(B579,1,6)="C.T.P.","C.T.P.",IF(MID(B579,1,4)="Noct","Nocturno",IF(MID(B579,1,4)="Unid","Unidad Pedagógica",""))))))</f>
        <v/>
      </c>
      <c r="D579" s="248" t="s">
        <v>291</v>
      </c>
      <c r="E579" s="501">
        <v>3</v>
      </c>
      <c r="F579" s="248" t="s">
        <v>52</v>
      </c>
      <c r="G579" s="248" t="s">
        <v>292</v>
      </c>
      <c r="H579" s="248" t="s">
        <v>452</v>
      </c>
      <c r="I579" s="248" t="s">
        <v>2453</v>
      </c>
      <c r="J579" s="248" t="s">
        <v>3555</v>
      </c>
      <c r="K579" s="248" t="s">
        <v>1667</v>
      </c>
      <c r="L579" s="248">
        <v>27300744</v>
      </c>
      <c r="M579" s="248">
        <v>27714475</v>
      </c>
      <c r="N579" s="248" t="s">
        <v>3697</v>
      </c>
      <c r="O579" s="248" t="s">
        <v>2454</v>
      </c>
      <c r="P579" s="248">
        <v>88</v>
      </c>
      <c r="Q579" s="248">
        <v>22</v>
      </c>
      <c r="R579" s="248">
        <v>20</v>
      </c>
      <c r="S579" s="248">
        <v>22</v>
      </c>
      <c r="T579" s="248">
        <v>13</v>
      </c>
      <c r="U579" s="248">
        <v>11</v>
      </c>
      <c r="V579" s="248">
        <v>0</v>
      </c>
      <c r="W579" s="248">
        <v>5</v>
      </c>
      <c r="X579" s="248">
        <v>1</v>
      </c>
      <c r="Y579" s="248">
        <v>1</v>
      </c>
      <c r="Z579" s="248">
        <v>1</v>
      </c>
      <c r="AA579" s="248">
        <v>1</v>
      </c>
      <c r="AB579" s="248">
        <v>1</v>
      </c>
      <c r="AC579" s="248">
        <v>92</v>
      </c>
      <c r="AD579" s="7">
        <v>20</v>
      </c>
      <c r="AE579" s="7">
        <v>20</v>
      </c>
      <c r="AF579" s="7">
        <v>18</v>
      </c>
      <c r="AG579" s="7">
        <v>21</v>
      </c>
      <c r="AH579" s="7">
        <v>13</v>
      </c>
      <c r="AI579" s="7">
        <v>0</v>
      </c>
      <c r="AJ579" s="7">
        <v>5</v>
      </c>
      <c r="AK579" s="7">
        <v>1</v>
      </c>
      <c r="AL579" s="7">
        <v>1</v>
      </c>
      <c r="AM579" s="7">
        <v>1</v>
      </c>
      <c r="AN579" s="7">
        <v>1</v>
      </c>
      <c r="AO579" s="7">
        <v>1</v>
      </c>
      <c r="AP579" s="7">
        <v>0</v>
      </c>
      <c r="AQ579" s="7">
        <v>91</v>
      </c>
      <c r="AR579" s="7">
        <v>19</v>
      </c>
      <c r="AS579" s="7">
        <v>19</v>
      </c>
      <c r="AT579" s="7">
        <v>18</v>
      </c>
      <c r="AU579" s="7">
        <v>16</v>
      </c>
      <c r="AV579" s="7">
        <v>19</v>
      </c>
      <c r="AW579" s="7">
        <v>5</v>
      </c>
      <c r="AX579" s="7">
        <v>1</v>
      </c>
      <c r="AY579" s="7">
        <v>1</v>
      </c>
      <c r="AZ579" s="7">
        <v>1</v>
      </c>
      <c r="BA579" s="7">
        <v>1</v>
      </c>
      <c r="BB579" s="7">
        <v>1</v>
      </c>
      <c r="BC579" s="510">
        <v>96</v>
      </c>
      <c r="BD579" s="510">
        <v>33</v>
      </c>
      <c r="BE579" s="510">
        <v>19</v>
      </c>
      <c r="BF579" s="510">
        <v>17</v>
      </c>
      <c r="BG579" s="510">
        <v>16</v>
      </c>
      <c r="BH579" s="510">
        <v>11</v>
      </c>
      <c r="BI579" s="510">
        <v>0</v>
      </c>
      <c r="BJ579" s="510">
        <v>6</v>
      </c>
      <c r="BK579" s="510">
        <v>2</v>
      </c>
      <c r="BL579" s="510">
        <v>1</v>
      </c>
      <c r="BM579" s="510">
        <v>1</v>
      </c>
      <c r="BN579" s="510">
        <v>1</v>
      </c>
      <c r="BO579" s="510">
        <v>1</v>
      </c>
      <c r="BP579" s="510">
        <v>0</v>
      </c>
    </row>
    <row r="580" spans="1:68">
      <c r="A580" s="247">
        <v>6020</v>
      </c>
      <c r="B580" s="248" t="s">
        <v>3022</v>
      </c>
      <c r="C580" s="247" t="str">
        <f t="shared" si="13"/>
        <v/>
      </c>
      <c r="D580" s="248" t="s">
        <v>217</v>
      </c>
      <c r="E580" s="501">
        <v>6</v>
      </c>
      <c r="F580" s="248" t="s">
        <v>217</v>
      </c>
      <c r="G580" s="248" t="s">
        <v>240</v>
      </c>
      <c r="H580" s="248" t="s">
        <v>240</v>
      </c>
      <c r="I580" s="248" t="s">
        <v>240</v>
      </c>
      <c r="J580" s="248" t="s">
        <v>3555</v>
      </c>
      <c r="K580" s="248" t="s">
        <v>1667</v>
      </c>
      <c r="L580" s="248">
        <v>24941772</v>
      </c>
      <c r="M580" s="248">
        <v>24941772</v>
      </c>
      <c r="N580" s="248" t="s">
        <v>3222</v>
      </c>
      <c r="O580" s="248" t="s">
        <v>2455</v>
      </c>
      <c r="P580" s="248">
        <v>299</v>
      </c>
      <c r="Q580" s="248">
        <v>73</v>
      </c>
      <c r="R580" s="248">
        <v>61</v>
      </c>
      <c r="S580" s="248">
        <v>67</v>
      </c>
      <c r="T580" s="248">
        <v>58</v>
      </c>
      <c r="U580" s="248">
        <v>40</v>
      </c>
      <c r="V580" s="248">
        <v>0</v>
      </c>
      <c r="W580" s="248">
        <v>13</v>
      </c>
      <c r="X580" s="248">
        <v>3</v>
      </c>
      <c r="Y580" s="248">
        <v>2</v>
      </c>
      <c r="Z580" s="248">
        <v>3</v>
      </c>
      <c r="AA580" s="248">
        <v>3</v>
      </c>
      <c r="AB580" s="248">
        <v>2</v>
      </c>
      <c r="AC580" s="248">
        <v>321</v>
      </c>
      <c r="AD580" s="7">
        <v>74</v>
      </c>
      <c r="AE580" s="7">
        <v>65</v>
      </c>
      <c r="AF580" s="7">
        <v>67</v>
      </c>
      <c r="AG580" s="7">
        <v>61</v>
      </c>
      <c r="AH580" s="7">
        <v>54</v>
      </c>
      <c r="AI580" s="7">
        <v>0</v>
      </c>
      <c r="AJ580" s="7">
        <v>13</v>
      </c>
      <c r="AK580" s="7">
        <v>3</v>
      </c>
      <c r="AL580" s="7">
        <v>3</v>
      </c>
      <c r="AM580" s="7">
        <v>3</v>
      </c>
      <c r="AN580" s="7">
        <v>2</v>
      </c>
      <c r="AO580" s="7">
        <v>2</v>
      </c>
      <c r="AP580" s="7">
        <v>0</v>
      </c>
      <c r="AQ580" s="7">
        <v>334</v>
      </c>
      <c r="AR580" s="7">
        <v>102</v>
      </c>
      <c r="AS580" s="7">
        <v>68</v>
      </c>
      <c r="AT580" s="7">
        <v>59</v>
      </c>
      <c r="AU580" s="7">
        <v>57</v>
      </c>
      <c r="AV580" s="7">
        <v>48</v>
      </c>
      <c r="AW580" s="7">
        <v>13</v>
      </c>
      <c r="AX580" s="7">
        <v>4</v>
      </c>
      <c r="AY580" s="7">
        <v>3</v>
      </c>
      <c r="AZ580" s="7">
        <v>2</v>
      </c>
      <c r="BA580" s="7">
        <v>2</v>
      </c>
      <c r="BB580" s="7">
        <v>2</v>
      </c>
      <c r="BC580" s="510">
        <v>332</v>
      </c>
      <c r="BD580" s="510">
        <v>76</v>
      </c>
      <c r="BE580" s="510">
        <v>93</v>
      </c>
      <c r="BF580" s="510">
        <v>61</v>
      </c>
      <c r="BG580" s="510">
        <v>54</v>
      </c>
      <c r="BH580" s="510">
        <v>48</v>
      </c>
      <c r="BI580" s="510">
        <v>0</v>
      </c>
      <c r="BJ580" s="510">
        <v>13</v>
      </c>
      <c r="BK580" s="510">
        <v>3</v>
      </c>
      <c r="BL580" s="510">
        <v>3</v>
      </c>
      <c r="BM580" s="510">
        <v>3</v>
      </c>
      <c r="BN580" s="510">
        <v>2</v>
      </c>
      <c r="BO580" s="510">
        <v>2</v>
      </c>
      <c r="BP580" s="510">
        <v>0</v>
      </c>
    </row>
    <row r="581" spans="1:68">
      <c r="A581" s="247">
        <v>6021</v>
      </c>
      <c r="B581" s="248" t="s">
        <v>3023</v>
      </c>
      <c r="C581" s="247" t="str">
        <f t="shared" si="13"/>
        <v/>
      </c>
      <c r="D581" s="248" t="s">
        <v>52</v>
      </c>
      <c r="E581" s="501">
        <v>1</v>
      </c>
      <c r="F581" s="248" t="s">
        <v>52</v>
      </c>
      <c r="G581" s="248" t="s">
        <v>52</v>
      </c>
      <c r="H581" s="248" t="s">
        <v>365</v>
      </c>
      <c r="I581" s="248" t="s">
        <v>2558</v>
      </c>
      <c r="J581" s="248" t="s">
        <v>3555</v>
      </c>
      <c r="K581" s="248" t="s">
        <v>3729</v>
      </c>
      <c r="L581" s="248">
        <v>26630274</v>
      </c>
      <c r="M581" s="248"/>
      <c r="N581" s="248" t="s">
        <v>1720</v>
      </c>
      <c r="O581" s="248" t="s">
        <v>2456</v>
      </c>
      <c r="P581" s="248">
        <v>366</v>
      </c>
      <c r="Q581" s="248">
        <v>0</v>
      </c>
      <c r="R581" s="248">
        <v>0</v>
      </c>
      <c r="S581" s="248">
        <v>0</v>
      </c>
      <c r="T581" s="248">
        <v>157</v>
      </c>
      <c r="U581" s="248">
        <v>126</v>
      </c>
      <c r="V581" s="248">
        <v>83</v>
      </c>
      <c r="W581" s="248">
        <v>24</v>
      </c>
      <c r="X581" s="248">
        <v>0</v>
      </c>
      <c r="Y581" s="248">
        <v>0</v>
      </c>
      <c r="Z581" s="248">
        <v>0</v>
      </c>
      <c r="AA581" s="248">
        <v>7</v>
      </c>
      <c r="AB581" s="248">
        <v>10</v>
      </c>
      <c r="AC581" s="248">
        <v>407</v>
      </c>
      <c r="AD581" s="7">
        <v>0</v>
      </c>
      <c r="AE581" s="7">
        <v>0</v>
      </c>
      <c r="AF581" s="7">
        <v>0</v>
      </c>
      <c r="AG581" s="7">
        <v>175</v>
      </c>
      <c r="AH581" s="7">
        <v>119</v>
      </c>
      <c r="AI581" s="7">
        <v>113</v>
      </c>
      <c r="AJ581" s="7">
        <v>25</v>
      </c>
      <c r="AK581" s="7">
        <v>0</v>
      </c>
      <c r="AL581" s="7">
        <v>0</v>
      </c>
      <c r="AM581" s="7">
        <v>0</v>
      </c>
      <c r="AN581" s="7">
        <v>8</v>
      </c>
      <c r="AO581" s="7">
        <v>7</v>
      </c>
      <c r="AP581" s="7">
        <v>10</v>
      </c>
      <c r="AQ581" s="7">
        <v>397</v>
      </c>
      <c r="AR581" s="7">
        <v>0</v>
      </c>
      <c r="AS581" s="7">
        <v>0</v>
      </c>
      <c r="AT581" s="7">
        <v>0</v>
      </c>
      <c r="AU581" s="7">
        <v>256</v>
      </c>
      <c r="AV581" s="7">
        <v>68</v>
      </c>
      <c r="AW581" s="7">
        <v>25</v>
      </c>
      <c r="AX581" s="7">
        <v>0</v>
      </c>
      <c r="AY581" s="7">
        <v>0</v>
      </c>
      <c r="AZ581" s="7">
        <v>0</v>
      </c>
      <c r="BA581" s="7">
        <v>12</v>
      </c>
      <c r="BB581" s="7">
        <v>7</v>
      </c>
      <c r="BC581" s="510">
        <v>366</v>
      </c>
      <c r="BD581" s="510">
        <v>0</v>
      </c>
      <c r="BE581" s="510">
        <v>0</v>
      </c>
      <c r="BF581" s="510">
        <v>0</v>
      </c>
      <c r="BG581" s="510">
        <v>174</v>
      </c>
      <c r="BH581" s="510">
        <v>137</v>
      </c>
      <c r="BI581" s="510">
        <v>55</v>
      </c>
      <c r="BJ581" s="510">
        <v>24</v>
      </c>
      <c r="BK581" s="510">
        <v>0</v>
      </c>
      <c r="BL581" s="510">
        <v>0</v>
      </c>
      <c r="BM581" s="510">
        <v>0</v>
      </c>
      <c r="BN581" s="510">
        <v>7</v>
      </c>
      <c r="BO581" s="510">
        <v>10</v>
      </c>
      <c r="BP581" s="510">
        <v>7</v>
      </c>
    </row>
    <row r="582" spans="1:68">
      <c r="A582" s="247">
        <v>6027</v>
      </c>
      <c r="B582" s="248" t="s">
        <v>3024</v>
      </c>
      <c r="C582" s="247" t="str">
        <f t="shared" si="13"/>
        <v/>
      </c>
      <c r="D582" s="248" t="s">
        <v>127</v>
      </c>
      <c r="E582" s="501">
        <v>2</v>
      </c>
      <c r="F582" s="248" t="s">
        <v>86</v>
      </c>
      <c r="G582" s="248" t="s">
        <v>127</v>
      </c>
      <c r="H582" s="248" t="s">
        <v>129</v>
      </c>
      <c r="I582" s="248" t="s">
        <v>827</v>
      </c>
      <c r="J582" s="248" t="s">
        <v>3555</v>
      </c>
      <c r="K582" s="248" t="s">
        <v>1667</v>
      </c>
      <c r="L582" s="248">
        <v>22705334</v>
      </c>
      <c r="M582" s="248">
        <v>22700974</v>
      </c>
      <c r="N582" s="248" t="s">
        <v>1139</v>
      </c>
      <c r="O582" s="248" t="s">
        <v>2457</v>
      </c>
      <c r="P582" s="248">
        <v>503</v>
      </c>
      <c r="Q582" s="248">
        <v>136</v>
      </c>
      <c r="R582" s="248">
        <v>141</v>
      </c>
      <c r="S582" s="248">
        <v>109</v>
      </c>
      <c r="T582" s="248">
        <v>78</v>
      </c>
      <c r="U582" s="248">
        <v>39</v>
      </c>
      <c r="V582" s="248">
        <v>0</v>
      </c>
      <c r="W582" s="248">
        <v>14</v>
      </c>
      <c r="X582" s="248">
        <v>4</v>
      </c>
      <c r="Y582" s="248">
        <v>4</v>
      </c>
      <c r="Z582" s="248">
        <v>3</v>
      </c>
      <c r="AA582" s="248">
        <v>2</v>
      </c>
      <c r="AB582" s="248">
        <v>1</v>
      </c>
      <c r="AC582" s="248">
        <v>564</v>
      </c>
      <c r="AD582" s="7">
        <v>127</v>
      </c>
      <c r="AE582" s="7">
        <v>139</v>
      </c>
      <c r="AF582" s="7">
        <v>130</v>
      </c>
      <c r="AG582" s="7">
        <v>96</v>
      </c>
      <c r="AH582" s="7">
        <v>72</v>
      </c>
      <c r="AI582" s="7">
        <v>0</v>
      </c>
      <c r="AJ582" s="7">
        <v>18</v>
      </c>
      <c r="AK582" s="7">
        <v>4</v>
      </c>
      <c r="AL582" s="7">
        <v>4</v>
      </c>
      <c r="AM582" s="7">
        <v>4</v>
      </c>
      <c r="AN582" s="7">
        <v>3</v>
      </c>
      <c r="AO582" s="7">
        <v>3</v>
      </c>
      <c r="AP582" s="7">
        <v>0</v>
      </c>
      <c r="AQ582" s="7">
        <v>575</v>
      </c>
      <c r="AR582" s="7">
        <v>136</v>
      </c>
      <c r="AS582" s="7">
        <v>122</v>
      </c>
      <c r="AT582" s="7">
        <v>130</v>
      </c>
      <c r="AU582" s="7">
        <v>102</v>
      </c>
      <c r="AV582" s="7">
        <v>85</v>
      </c>
      <c r="AW582" s="7">
        <v>19</v>
      </c>
      <c r="AX582" s="7">
        <v>4</v>
      </c>
      <c r="AY582" s="7">
        <v>4</v>
      </c>
      <c r="AZ582" s="7">
        <v>4</v>
      </c>
      <c r="BA582" s="7">
        <v>4</v>
      </c>
      <c r="BB582" s="7">
        <v>3</v>
      </c>
      <c r="BC582" s="510">
        <v>575</v>
      </c>
      <c r="BD582" s="510">
        <v>138</v>
      </c>
      <c r="BE582" s="510">
        <v>132</v>
      </c>
      <c r="BF582" s="510">
        <v>122</v>
      </c>
      <c r="BG582" s="510">
        <v>93</v>
      </c>
      <c r="BH582" s="510">
        <v>90</v>
      </c>
      <c r="BI582" s="510">
        <v>0</v>
      </c>
      <c r="BJ582" s="510">
        <v>19</v>
      </c>
      <c r="BK582" s="510">
        <v>4</v>
      </c>
      <c r="BL582" s="510">
        <v>4</v>
      </c>
      <c r="BM582" s="510">
        <v>4</v>
      </c>
      <c r="BN582" s="510">
        <v>4</v>
      </c>
      <c r="BO582" s="510">
        <v>3</v>
      </c>
      <c r="BP582" s="510">
        <v>0</v>
      </c>
    </row>
    <row r="583" spans="1:68">
      <c r="A583" s="247">
        <v>6030</v>
      </c>
      <c r="B583" s="248" t="s">
        <v>3025</v>
      </c>
      <c r="C583" s="247" t="str">
        <f t="shared" si="13"/>
        <v/>
      </c>
      <c r="D583" s="248" t="s">
        <v>1268</v>
      </c>
      <c r="E583" s="501">
        <v>2</v>
      </c>
      <c r="F583" s="248" t="s">
        <v>86</v>
      </c>
      <c r="G583" s="248" t="s">
        <v>156</v>
      </c>
      <c r="H583" s="248" t="s">
        <v>822</v>
      </c>
      <c r="I583" s="248" t="s">
        <v>823</v>
      </c>
      <c r="J583" s="248" t="s">
        <v>3555</v>
      </c>
      <c r="K583" s="248" t="s">
        <v>1667</v>
      </c>
      <c r="L583" s="248">
        <v>22294278</v>
      </c>
      <c r="M583" s="248"/>
      <c r="N583" s="248" t="s">
        <v>2681</v>
      </c>
      <c r="O583" s="248" t="s">
        <v>2458</v>
      </c>
      <c r="P583" s="248">
        <v>681</v>
      </c>
      <c r="Q583" s="248">
        <v>216</v>
      </c>
      <c r="R583" s="248">
        <v>149</v>
      </c>
      <c r="S583" s="248">
        <v>142</v>
      </c>
      <c r="T583" s="248">
        <v>104</v>
      </c>
      <c r="U583" s="248">
        <v>70</v>
      </c>
      <c r="V583" s="248">
        <v>0</v>
      </c>
      <c r="W583" s="248">
        <v>24</v>
      </c>
      <c r="X583" s="248">
        <v>7</v>
      </c>
      <c r="Y583" s="248">
        <v>5</v>
      </c>
      <c r="Z583" s="248">
        <v>5</v>
      </c>
      <c r="AA583" s="248">
        <v>4</v>
      </c>
      <c r="AB583" s="248">
        <v>3</v>
      </c>
      <c r="AC583" s="248">
        <v>809</v>
      </c>
      <c r="AD583" s="7">
        <v>217</v>
      </c>
      <c r="AE583" s="7">
        <v>211</v>
      </c>
      <c r="AF583" s="7">
        <v>161</v>
      </c>
      <c r="AG583" s="7">
        <v>117</v>
      </c>
      <c r="AH583" s="7">
        <v>103</v>
      </c>
      <c r="AI583" s="7">
        <v>0</v>
      </c>
      <c r="AJ583" s="7">
        <v>25</v>
      </c>
      <c r="AK583" s="7">
        <v>6</v>
      </c>
      <c r="AL583" s="7">
        <v>6</v>
      </c>
      <c r="AM583" s="7">
        <v>5</v>
      </c>
      <c r="AN583" s="7">
        <v>4</v>
      </c>
      <c r="AO583" s="7">
        <v>4</v>
      </c>
      <c r="AP583" s="7">
        <v>0</v>
      </c>
      <c r="AQ583" s="7">
        <v>798</v>
      </c>
      <c r="AR583" s="7">
        <v>205</v>
      </c>
      <c r="AS583" s="7">
        <v>169</v>
      </c>
      <c r="AT583" s="7">
        <v>190</v>
      </c>
      <c r="AU583" s="7">
        <v>125</v>
      </c>
      <c r="AV583" s="7">
        <v>109</v>
      </c>
      <c r="AW583" s="7">
        <v>26</v>
      </c>
      <c r="AX583" s="7">
        <v>6</v>
      </c>
      <c r="AY583" s="7">
        <v>6</v>
      </c>
      <c r="AZ583" s="7">
        <v>6</v>
      </c>
      <c r="BA583" s="7">
        <v>4</v>
      </c>
      <c r="BB583" s="7">
        <v>4</v>
      </c>
      <c r="BC583" s="510">
        <v>712</v>
      </c>
      <c r="BD583" s="510">
        <v>200</v>
      </c>
      <c r="BE583" s="510">
        <v>143</v>
      </c>
      <c r="BF583" s="510">
        <v>148</v>
      </c>
      <c r="BG583" s="510">
        <v>122</v>
      </c>
      <c r="BH583" s="510">
        <v>99</v>
      </c>
      <c r="BI583" s="510">
        <v>0</v>
      </c>
      <c r="BJ583" s="510">
        <v>27</v>
      </c>
      <c r="BK583" s="510">
        <v>7</v>
      </c>
      <c r="BL583" s="510">
        <v>5</v>
      </c>
      <c r="BM583" s="510">
        <v>6</v>
      </c>
      <c r="BN583" s="510">
        <v>5</v>
      </c>
      <c r="BO583" s="510">
        <v>4</v>
      </c>
      <c r="BP583" s="510">
        <v>0</v>
      </c>
    </row>
    <row r="584" spans="1:68">
      <c r="A584" s="247">
        <v>6032</v>
      </c>
      <c r="B584" s="248" t="s">
        <v>3026</v>
      </c>
      <c r="C584" s="247" t="str">
        <f t="shared" si="13"/>
        <v>C.T.P.</v>
      </c>
      <c r="D584" s="248" t="s">
        <v>182</v>
      </c>
      <c r="E584" s="501">
        <v>7</v>
      </c>
      <c r="F584" s="248" t="s">
        <v>182</v>
      </c>
      <c r="G584" s="248" t="s">
        <v>182</v>
      </c>
      <c r="H584" s="248" t="s">
        <v>541</v>
      </c>
      <c r="I584" s="248" t="s">
        <v>541</v>
      </c>
      <c r="J584" s="248" t="s">
        <v>3555</v>
      </c>
      <c r="K584" s="248" t="s">
        <v>3728</v>
      </c>
      <c r="L584" s="248">
        <v>25736828</v>
      </c>
      <c r="M584" s="248">
        <v>25739313</v>
      </c>
      <c r="N584" s="248" t="s">
        <v>1051</v>
      </c>
      <c r="O584" s="248" t="s">
        <v>2459</v>
      </c>
      <c r="P584" s="248">
        <v>861</v>
      </c>
      <c r="Q584" s="248">
        <v>166</v>
      </c>
      <c r="R584" s="248">
        <v>145</v>
      </c>
      <c r="S584" s="248">
        <v>147</v>
      </c>
      <c r="T584" s="248">
        <v>146</v>
      </c>
      <c r="U584" s="248">
        <v>131</v>
      </c>
      <c r="V584" s="248">
        <v>126</v>
      </c>
      <c r="W584" s="248">
        <v>26</v>
      </c>
      <c r="X584" s="248">
        <v>5</v>
      </c>
      <c r="Y584" s="248">
        <v>4</v>
      </c>
      <c r="Z584" s="248">
        <v>5</v>
      </c>
      <c r="AA584" s="248">
        <v>4</v>
      </c>
      <c r="AB584" s="248">
        <v>4</v>
      </c>
      <c r="AC584" s="248">
        <v>880</v>
      </c>
      <c r="AD584" s="7">
        <v>157</v>
      </c>
      <c r="AE584" s="7">
        <v>164</v>
      </c>
      <c r="AF584" s="7">
        <v>148</v>
      </c>
      <c r="AG584" s="7">
        <v>141</v>
      </c>
      <c r="AH584" s="7">
        <v>141</v>
      </c>
      <c r="AI584" s="7">
        <v>129</v>
      </c>
      <c r="AJ584" s="7">
        <v>26</v>
      </c>
      <c r="AK584" s="7">
        <v>5</v>
      </c>
      <c r="AL584" s="7">
        <v>5</v>
      </c>
      <c r="AM584" s="7">
        <v>4</v>
      </c>
      <c r="AN584" s="7">
        <v>4</v>
      </c>
      <c r="AO584" s="7">
        <v>4</v>
      </c>
      <c r="AP584" s="7">
        <v>4</v>
      </c>
      <c r="AQ584" s="7">
        <v>917</v>
      </c>
      <c r="AR584" s="7">
        <v>171</v>
      </c>
      <c r="AS584" s="7">
        <v>161</v>
      </c>
      <c r="AT584" s="7">
        <v>167</v>
      </c>
      <c r="AU584" s="7">
        <v>155</v>
      </c>
      <c r="AV584" s="7">
        <v>132</v>
      </c>
      <c r="AW584" s="7">
        <v>27</v>
      </c>
      <c r="AX584" s="7">
        <v>5</v>
      </c>
      <c r="AY584" s="7">
        <v>5</v>
      </c>
      <c r="AZ584" s="7">
        <v>5</v>
      </c>
      <c r="BA584" s="7">
        <v>4</v>
      </c>
      <c r="BB584" s="7">
        <v>4</v>
      </c>
      <c r="BC584" s="510">
        <v>960</v>
      </c>
      <c r="BD584" s="510">
        <v>180</v>
      </c>
      <c r="BE584" s="510">
        <v>176</v>
      </c>
      <c r="BF584" s="510">
        <v>157</v>
      </c>
      <c r="BG584" s="510">
        <v>170</v>
      </c>
      <c r="BH584" s="510">
        <v>147</v>
      </c>
      <c r="BI584" s="510">
        <v>130</v>
      </c>
      <c r="BJ584" s="510">
        <v>28</v>
      </c>
      <c r="BK584" s="510">
        <v>5</v>
      </c>
      <c r="BL584" s="510">
        <v>5</v>
      </c>
      <c r="BM584" s="510">
        <v>5</v>
      </c>
      <c r="BN584" s="510">
        <v>5</v>
      </c>
      <c r="BO584" s="510">
        <v>4</v>
      </c>
      <c r="BP584" s="510">
        <v>4</v>
      </c>
    </row>
    <row r="585" spans="1:68">
      <c r="A585" s="247">
        <v>6033</v>
      </c>
      <c r="B585" s="248" t="s">
        <v>3027</v>
      </c>
      <c r="C585" s="247" t="str">
        <f t="shared" si="13"/>
        <v>C.T.P.</v>
      </c>
      <c r="D585" s="248" t="s">
        <v>217</v>
      </c>
      <c r="E585" s="501">
        <v>2</v>
      </c>
      <c r="F585" s="248" t="s">
        <v>217</v>
      </c>
      <c r="G585" s="248" t="s">
        <v>217</v>
      </c>
      <c r="H585" s="248" t="s">
        <v>127</v>
      </c>
      <c r="I585" s="248" t="s">
        <v>825</v>
      </c>
      <c r="J585" s="248" t="s">
        <v>3555</v>
      </c>
      <c r="K585" s="248" t="s">
        <v>3728</v>
      </c>
      <c r="L585" s="248">
        <v>24406240</v>
      </c>
      <c r="M585" s="248">
        <v>24406240</v>
      </c>
      <c r="N585" s="248" t="s">
        <v>3199</v>
      </c>
      <c r="O585" s="248" t="s">
        <v>2460</v>
      </c>
      <c r="P585" s="248">
        <v>1077</v>
      </c>
      <c r="Q585" s="248">
        <v>171</v>
      </c>
      <c r="R585" s="248">
        <v>175</v>
      </c>
      <c r="S585" s="248">
        <v>181</v>
      </c>
      <c r="T585" s="248">
        <v>220</v>
      </c>
      <c r="U585" s="248">
        <v>196</v>
      </c>
      <c r="V585" s="248">
        <v>134</v>
      </c>
      <c r="W585" s="248">
        <v>31</v>
      </c>
      <c r="X585" s="248">
        <v>5</v>
      </c>
      <c r="Y585" s="248">
        <v>5</v>
      </c>
      <c r="Z585" s="248">
        <v>5</v>
      </c>
      <c r="AA585" s="248">
        <v>5</v>
      </c>
      <c r="AB585" s="248">
        <v>6</v>
      </c>
      <c r="AC585" s="248">
        <v>1036</v>
      </c>
      <c r="AD585" s="7">
        <v>143</v>
      </c>
      <c r="AE585" s="7">
        <v>170</v>
      </c>
      <c r="AF585" s="7">
        <v>174</v>
      </c>
      <c r="AG585" s="7">
        <v>171</v>
      </c>
      <c r="AH585" s="7">
        <v>183</v>
      </c>
      <c r="AI585" s="7">
        <v>195</v>
      </c>
      <c r="AJ585" s="7">
        <v>31</v>
      </c>
      <c r="AK585" s="7">
        <v>5</v>
      </c>
      <c r="AL585" s="7">
        <v>5</v>
      </c>
      <c r="AM585" s="7">
        <v>5</v>
      </c>
      <c r="AN585" s="7">
        <v>5</v>
      </c>
      <c r="AO585" s="7">
        <v>5</v>
      </c>
      <c r="AP585" s="7">
        <v>6</v>
      </c>
      <c r="AQ585" s="7">
        <v>1023</v>
      </c>
      <c r="AR585" s="7">
        <v>167</v>
      </c>
      <c r="AS585" s="7">
        <v>165</v>
      </c>
      <c r="AT585" s="7">
        <v>172</v>
      </c>
      <c r="AU585" s="7">
        <v>176</v>
      </c>
      <c r="AV585" s="7">
        <v>164</v>
      </c>
      <c r="AW585" s="7">
        <v>30</v>
      </c>
      <c r="AX585" s="7">
        <v>5</v>
      </c>
      <c r="AY585" s="7">
        <v>5</v>
      </c>
      <c r="AZ585" s="7">
        <v>5</v>
      </c>
      <c r="BA585" s="7">
        <v>5</v>
      </c>
      <c r="BB585" s="7">
        <v>5</v>
      </c>
      <c r="BC585" s="510">
        <v>1002</v>
      </c>
      <c r="BD585" s="510">
        <v>177</v>
      </c>
      <c r="BE585" s="510">
        <v>168</v>
      </c>
      <c r="BF585" s="510">
        <v>166</v>
      </c>
      <c r="BG585" s="510">
        <v>183</v>
      </c>
      <c r="BH585" s="510">
        <v>147</v>
      </c>
      <c r="BI585" s="510">
        <v>161</v>
      </c>
      <c r="BJ585" s="510">
        <v>30</v>
      </c>
      <c r="BK585" s="510">
        <v>5</v>
      </c>
      <c r="BL585" s="510">
        <v>5</v>
      </c>
      <c r="BM585" s="510">
        <v>5</v>
      </c>
      <c r="BN585" s="510">
        <v>5</v>
      </c>
      <c r="BO585" s="510">
        <v>5</v>
      </c>
      <c r="BP585" s="510">
        <v>5</v>
      </c>
    </row>
    <row r="586" spans="1:68">
      <c r="A586" s="247">
        <v>6033</v>
      </c>
      <c r="B586" s="248" t="s">
        <v>3028</v>
      </c>
      <c r="C586" s="247"/>
      <c r="D586" s="248" t="s">
        <v>217</v>
      </c>
      <c r="E586" s="501">
        <v>2</v>
      </c>
      <c r="F586" s="248" t="s">
        <v>217</v>
      </c>
      <c r="G586" s="248" t="s">
        <v>217</v>
      </c>
      <c r="H586" s="248" t="s">
        <v>127</v>
      </c>
      <c r="I586" s="248" t="s">
        <v>825</v>
      </c>
      <c r="J586" s="248" t="s">
        <v>3555</v>
      </c>
      <c r="K586" s="248" t="s">
        <v>3729</v>
      </c>
      <c r="L586" s="248">
        <v>24406240</v>
      </c>
      <c r="M586" s="248">
        <v>24406240</v>
      </c>
      <c r="N586" s="248" t="s">
        <v>3199</v>
      </c>
      <c r="O586" s="248" t="s">
        <v>2460</v>
      </c>
      <c r="P586" s="248">
        <v>262</v>
      </c>
      <c r="Q586" s="248">
        <v>0</v>
      </c>
      <c r="R586" s="248">
        <v>0</v>
      </c>
      <c r="S586" s="248">
        <v>0</v>
      </c>
      <c r="T586" s="248">
        <v>145</v>
      </c>
      <c r="U586" s="248">
        <v>52</v>
      </c>
      <c r="V586" s="248">
        <v>65</v>
      </c>
      <c r="W586" s="248">
        <v>13</v>
      </c>
      <c r="X586" s="248">
        <v>0</v>
      </c>
      <c r="Y586" s="248">
        <v>0</v>
      </c>
      <c r="Z586" s="248">
        <v>0</v>
      </c>
      <c r="AA586" s="248">
        <v>5</v>
      </c>
      <c r="AB586" s="248">
        <v>3</v>
      </c>
      <c r="AC586" s="248">
        <v>337</v>
      </c>
      <c r="AD586" s="7">
        <v>0</v>
      </c>
      <c r="AE586" s="7">
        <v>0</v>
      </c>
      <c r="AF586" s="7">
        <v>0</v>
      </c>
      <c r="AG586" s="7">
        <v>230</v>
      </c>
      <c r="AH586" s="7">
        <v>63</v>
      </c>
      <c r="AI586" s="7">
        <v>44</v>
      </c>
      <c r="AJ586" s="7">
        <v>17</v>
      </c>
      <c r="AK586" s="7">
        <v>0</v>
      </c>
      <c r="AL586" s="7">
        <v>0</v>
      </c>
      <c r="AM586" s="7">
        <v>0</v>
      </c>
      <c r="AN586" s="7">
        <v>10</v>
      </c>
      <c r="AO586" s="7">
        <v>4</v>
      </c>
      <c r="AP586" s="7">
        <v>3</v>
      </c>
      <c r="AQ586" s="7">
        <v>383</v>
      </c>
      <c r="AR586" s="7">
        <v>0</v>
      </c>
      <c r="AS586" s="7">
        <v>0</v>
      </c>
      <c r="AT586" s="7">
        <v>0</v>
      </c>
      <c r="AU586" s="7">
        <v>259</v>
      </c>
      <c r="AV586" s="7">
        <v>85</v>
      </c>
      <c r="AW586" s="7">
        <v>21</v>
      </c>
      <c r="AX586" s="7">
        <v>0</v>
      </c>
      <c r="AY586" s="7">
        <v>0</v>
      </c>
      <c r="AZ586" s="7">
        <v>0</v>
      </c>
      <c r="BA586" s="7">
        <v>12</v>
      </c>
      <c r="BB586" s="7">
        <v>6</v>
      </c>
      <c r="BC586" s="510">
        <v>381</v>
      </c>
      <c r="BD586" s="510">
        <v>0</v>
      </c>
      <c r="BE586" s="510">
        <v>0</v>
      </c>
      <c r="BF586" s="510">
        <v>0</v>
      </c>
      <c r="BG586" s="510">
        <v>193</v>
      </c>
      <c r="BH586" s="510">
        <v>137</v>
      </c>
      <c r="BI586" s="510">
        <v>51</v>
      </c>
      <c r="BJ586" s="510">
        <v>22</v>
      </c>
      <c r="BK586" s="510">
        <v>0</v>
      </c>
      <c r="BL586" s="510">
        <v>0</v>
      </c>
      <c r="BM586" s="510">
        <v>0</v>
      </c>
      <c r="BN586" s="510">
        <v>9</v>
      </c>
      <c r="BO586" s="510">
        <v>8</v>
      </c>
      <c r="BP586" s="510">
        <v>5</v>
      </c>
    </row>
    <row r="587" spans="1:68">
      <c r="A587" s="247">
        <v>6034</v>
      </c>
      <c r="B587" s="248" t="s">
        <v>813</v>
      </c>
      <c r="C587" s="247" t="str">
        <f t="shared" ref="C587:C597" si="14">+IF(MID(B587,1,4)="T.V.","Telesecundaria",IF(MID(B587,1,4)="IEGB","IEGB",IF(MID(B587,1,11)="Liceo Rural","Liceo Rural",IF(MID(B587,1,6)="C.T.P.","C.T.P.",IF(MID(B587,1,4)="Noct","Nocturno",IF(MID(B587,1,4)="Unid","Unidad Pedagógica",""))))))</f>
        <v>C.T.P.</v>
      </c>
      <c r="D587" s="248" t="s">
        <v>353</v>
      </c>
      <c r="E587" s="501">
        <v>3</v>
      </c>
      <c r="F587" s="248" t="s">
        <v>54</v>
      </c>
      <c r="G587" s="248" t="s">
        <v>355</v>
      </c>
      <c r="H587" s="248" t="s">
        <v>738</v>
      </c>
      <c r="I587" s="248" t="s">
        <v>738</v>
      </c>
      <c r="J587" s="248" t="s">
        <v>3555</v>
      </c>
      <c r="K587" s="248" t="s">
        <v>3728</v>
      </c>
      <c r="L587" s="248">
        <v>26931066</v>
      </c>
      <c r="M587" s="248">
        <v>26931066</v>
      </c>
      <c r="N587" s="248" t="s">
        <v>1072</v>
      </c>
      <c r="O587" s="248" t="s">
        <v>2461</v>
      </c>
      <c r="P587" s="248">
        <v>286</v>
      </c>
      <c r="Q587" s="248">
        <v>105</v>
      </c>
      <c r="R587" s="248">
        <v>50</v>
      </c>
      <c r="S587" s="248">
        <v>49</v>
      </c>
      <c r="T587" s="248">
        <v>38</v>
      </c>
      <c r="U587" s="248">
        <v>24</v>
      </c>
      <c r="V587" s="248">
        <v>20</v>
      </c>
      <c r="W587" s="248">
        <v>13</v>
      </c>
      <c r="X587" s="248">
        <v>5</v>
      </c>
      <c r="Y587" s="248">
        <v>2</v>
      </c>
      <c r="Z587" s="248">
        <v>2</v>
      </c>
      <c r="AA587" s="248">
        <v>2</v>
      </c>
      <c r="AB587" s="248">
        <v>1</v>
      </c>
      <c r="AC587" s="248">
        <v>355</v>
      </c>
      <c r="AD587" s="7">
        <v>99</v>
      </c>
      <c r="AE587" s="7">
        <v>108</v>
      </c>
      <c r="AF587" s="7">
        <v>47</v>
      </c>
      <c r="AG587" s="7">
        <v>53</v>
      </c>
      <c r="AH587" s="7">
        <v>23</v>
      </c>
      <c r="AI587" s="7">
        <v>25</v>
      </c>
      <c r="AJ587" s="7">
        <v>13</v>
      </c>
      <c r="AK587" s="7">
        <v>3</v>
      </c>
      <c r="AL587" s="7">
        <v>4</v>
      </c>
      <c r="AM587" s="7">
        <v>2</v>
      </c>
      <c r="AN587" s="7">
        <v>2</v>
      </c>
      <c r="AO587" s="7">
        <v>1</v>
      </c>
      <c r="AP587" s="7">
        <v>1</v>
      </c>
      <c r="AQ587" s="7">
        <v>384</v>
      </c>
      <c r="AR587" s="7">
        <v>92</v>
      </c>
      <c r="AS587" s="7">
        <v>95</v>
      </c>
      <c r="AT587" s="7">
        <v>95</v>
      </c>
      <c r="AU587" s="7">
        <v>46</v>
      </c>
      <c r="AV587" s="7">
        <v>36</v>
      </c>
      <c r="AW587" s="7">
        <v>14</v>
      </c>
      <c r="AX587" s="7">
        <v>3</v>
      </c>
      <c r="AY587" s="7">
        <v>3</v>
      </c>
      <c r="AZ587" s="7">
        <v>3</v>
      </c>
      <c r="BA587" s="7">
        <v>2</v>
      </c>
      <c r="BB587" s="7">
        <v>2</v>
      </c>
      <c r="BC587" s="510">
        <v>330</v>
      </c>
      <c r="BD587" s="510">
        <v>52</v>
      </c>
      <c r="BE587" s="510">
        <v>71</v>
      </c>
      <c r="BF587" s="510">
        <v>72</v>
      </c>
      <c r="BG587" s="510">
        <v>71</v>
      </c>
      <c r="BH587" s="510">
        <v>31</v>
      </c>
      <c r="BI587" s="510">
        <v>33</v>
      </c>
      <c r="BJ587" s="510">
        <v>13</v>
      </c>
      <c r="BK587" s="510">
        <v>2</v>
      </c>
      <c r="BL587" s="510">
        <v>3</v>
      </c>
      <c r="BM587" s="510">
        <v>3</v>
      </c>
      <c r="BN587" s="510">
        <v>3</v>
      </c>
      <c r="BO587" s="510">
        <v>1</v>
      </c>
      <c r="BP587" s="510">
        <v>1</v>
      </c>
    </row>
    <row r="588" spans="1:68">
      <c r="A588" s="247">
        <v>6034</v>
      </c>
      <c r="B588" s="248" t="s">
        <v>3029</v>
      </c>
      <c r="C588" s="247" t="str">
        <f t="shared" si="14"/>
        <v/>
      </c>
      <c r="D588" s="248" t="s">
        <v>353</v>
      </c>
      <c r="E588" s="501">
        <v>3</v>
      </c>
      <c r="F588" s="248" t="s">
        <v>54</v>
      </c>
      <c r="G588" s="248" t="s">
        <v>355</v>
      </c>
      <c r="H588" s="248" t="s">
        <v>738</v>
      </c>
      <c r="I588" s="248" t="s">
        <v>738</v>
      </c>
      <c r="J588" s="248" t="s">
        <v>3555</v>
      </c>
      <c r="K588" s="248" t="s">
        <v>3729</v>
      </c>
      <c r="L588" s="248">
        <v>26931066</v>
      </c>
      <c r="M588" s="248">
        <v>26931066</v>
      </c>
      <c r="N588" s="248" t="s">
        <v>1072</v>
      </c>
      <c r="O588" s="248" t="s">
        <v>2461</v>
      </c>
      <c r="P588" s="248">
        <v>120</v>
      </c>
      <c r="Q588" s="248">
        <v>0</v>
      </c>
      <c r="R588" s="248">
        <v>0</v>
      </c>
      <c r="S588" s="248">
        <v>0</v>
      </c>
      <c r="T588" s="248">
        <v>86</v>
      </c>
      <c r="U588" s="248">
        <v>22</v>
      </c>
      <c r="V588" s="248">
        <v>12</v>
      </c>
      <c r="W588" s="248">
        <v>6</v>
      </c>
      <c r="X588" s="248">
        <v>0</v>
      </c>
      <c r="Y588" s="248">
        <v>0</v>
      </c>
      <c r="Z588" s="248">
        <v>0</v>
      </c>
      <c r="AA588" s="248">
        <v>3</v>
      </c>
      <c r="AB588" s="248">
        <v>2</v>
      </c>
      <c r="AC588" s="248">
        <v>109</v>
      </c>
      <c r="AD588" s="7">
        <v>0</v>
      </c>
      <c r="AE588" s="7">
        <v>0</v>
      </c>
      <c r="AF588" s="7">
        <v>0</v>
      </c>
      <c r="AG588" s="7">
        <v>35</v>
      </c>
      <c r="AH588" s="7">
        <v>51</v>
      </c>
      <c r="AI588" s="7">
        <v>23</v>
      </c>
      <c r="AJ588" s="7">
        <v>6</v>
      </c>
      <c r="AK588" s="7">
        <v>0</v>
      </c>
      <c r="AL588" s="7">
        <v>0</v>
      </c>
      <c r="AM588" s="7">
        <v>0</v>
      </c>
      <c r="AN588" s="7">
        <v>1</v>
      </c>
      <c r="AO588" s="7">
        <v>3</v>
      </c>
      <c r="AP588" s="7">
        <v>2</v>
      </c>
      <c r="AQ588" s="7">
        <v>101</v>
      </c>
      <c r="AR588" s="7">
        <v>0</v>
      </c>
      <c r="AS588" s="7">
        <v>0</v>
      </c>
      <c r="AT588" s="7">
        <v>0</v>
      </c>
      <c r="AU588" s="7">
        <v>53</v>
      </c>
      <c r="AV588" s="7">
        <v>12</v>
      </c>
      <c r="AW588" s="7">
        <v>6</v>
      </c>
      <c r="AX588" s="7">
        <v>0</v>
      </c>
      <c r="AY588" s="7">
        <v>0</v>
      </c>
      <c r="AZ588" s="7">
        <v>0</v>
      </c>
      <c r="BA588" s="7">
        <v>2</v>
      </c>
      <c r="BB588" s="7">
        <v>1</v>
      </c>
      <c r="BC588" s="510">
        <v>78</v>
      </c>
      <c r="BD588" s="510">
        <v>0</v>
      </c>
      <c r="BE588" s="510">
        <v>0</v>
      </c>
      <c r="BF588" s="510">
        <v>0</v>
      </c>
      <c r="BG588" s="510">
        <v>47</v>
      </c>
      <c r="BH588" s="510">
        <v>22</v>
      </c>
      <c r="BI588" s="510">
        <v>9</v>
      </c>
      <c r="BJ588" s="510">
        <v>6</v>
      </c>
      <c r="BK588" s="510">
        <v>0</v>
      </c>
      <c r="BL588" s="510">
        <v>0</v>
      </c>
      <c r="BM588" s="510">
        <v>0</v>
      </c>
      <c r="BN588" s="510">
        <v>3</v>
      </c>
      <c r="BO588" s="510">
        <v>2</v>
      </c>
      <c r="BP588" s="510">
        <v>1</v>
      </c>
    </row>
    <row r="589" spans="1:68">
      <c r="A589" s="247">
        <v>6043</v>
      </c>
      <c r="B589" s="248" t="s">
        <v>3030</v>
      </c>
      <c r="C589" s="247" t="str">
        <f t="shared" si="14"/>
        <v>Liceo Rural</v>
      </c>
      <c r="D589" s="412" t="s">
        <v>139</v>
      </c>
      <c r="E589" s="453">
        <v>2</v>
      </c>
      <c r="F589" s="412" t="s">
        <v>86</v>
      </c>
      <c r="G589" s="412" t="s">
        <v>139</v>
      </c>
      <c r="H589" s="412" t="s">
        <v>737</v>
      </c>
      <c r="I589" s="412" t="s">
        <v>833</v>
      </c>
      <c r="J589" s="248" t="s">
        <v>3555</v>
      </c>
      <c r="K589" s="248" t="s">
        <v>1667</v>
      </c>
      <c r="L589" s="412">
        <v>24167075</v>
      </c>
      <c r="M589" s="412">
        <v>24167075</v>
      </c>
      <c r="N589" s="412" t="s">
        <v>3252</v>
      </c>
      <c r="O589" s="248" t="s">
        <v>3031</v>
      </c>
      <c r="P589" s="412">
        <v>17</v>
      </c>
      <c r="Q589" s="412">
        <v>4</v>
      </c>
      <c r="R589" s="412">
        <v>2</v>
      </c>
      <c r="S589" s="412">
        <v>4</v>
      </c>
      <c r="T589" s="412">
        <v>6</v>
      </c>
      <c r="U589" s="412">
        <v>1</v>
      </c>
      <c r="V589" s="412">
        <v>0</v>
      </c>
      <c r="W589" s="412">
        <v>5</v>
      </c>
      <c r="X589" s="248">
        <v>1</v>
      </c>
      <c r="Y589" s="412">
        <v>1</v>
      </c>
      <c r="Z589" s="412">
        <v>1</v>
      </c>
      <c r="AA589" s="412">
        <v>1</v>
      </c>
      <c r="AB589" s="412">
        <v>1</v>
      </c>
      <c r="AC589" s="412">
        <v>20</v>
      </c>
      <c r="AD589" s="7">
        <v>2</v>
      </c>
      <c r="AE589" s="7">
        <v>5</v>
      </c>
      <c r="AF589" s="7">
        <v>3</v>
      </c>
      <c r="AG589" s="7">
        <v>5</v>
      </c>
      <c r="AH589" s="7">
        <v>5</v>
      </c>
      <c r="AI589" s="7">
        <v>0</v>
      </c>
      <c r="AJ589" s="7">
        <v>5</v>
      </c>
      <c r="AK589" s="7">
        <v>1</v>
      </c>
      <c r="AL589" s="7">
        <v>1</v>
      </c>
      <c r="AM589" s="7">
        <v>1</v>
      </c>
      <c r="AN589" s="7">
        <v>1</v>
      </c>
      <c r="AO589" s="7">
        <v>1</v>
      </c>
      <c r="AP589" s="7">
        <v>0</v>
      </c>
      <c r="AQ589" s="7">
        <v>12</v>
      </c>
      <c r="AR589" s="7">
        <v>0</v>
      </c>
      <c r="AS589" s="7">
        <v>2</v>
      </c>
      <c r="AT589" s="7">
        <v>3</v>
      </c>
      <c r="AU589" s="7">
        <v>3</v>
      </c>
      <c r="AV589" s="7">
        <v>4</v>
      </c>
      <c r="AW589" s="7">
        <v>4</v>
      </c>
      <c r="AX589" s="7">
        <v>0</v>
      </c>
      <c r="AY589" s="7">
        <v>1</v>
      </c>
      <c r="AZ589" s="7">
        <v>1</v>
      </c>
      <c r="BA589" s="7">
        <v>1</v>
      </c>
      <c r="BB589" s="7">
        <v>1</v>
      </c>
      <c r="BC589" s="510">
        <v>13</v>
      </c>
      <c r="BD589" s="510">
        <v>3</v>
      </c>
      <c r="BE589" s="510">
        <v>1</v>
      </c>
      <c r="BF589" s="510">
        <v>2</v>
      </c>
      <c r="BG589" s="510">
        <v>5</v>
      </c>
      <c r="BH589" s="510">
        <v>2</v>
      </c>
      <c r="BI589" s="510">
        <v>0</v>
      </c>
      <c r="BJ589" s="510">
        <v>5</v>
      </c>
      <c r="BK589" s="510">
        <v>1</v>
      </c>
      <c r="BL589" s="510">
        <v>1</v>
      </c>
      <c r="BM589" s="510">
        <v>1</v>
      </c>
      <c r="BN589" s="510">
        <v>1</v>
      </c>
      <c r="BO589" s="510">
        <v>1</v>
      </c>
      <c r="BP589" s="510">
        <v>0</v>
      </c>
    </row>
    <row r="590" spans="1:68">
      <c r="A590" s="247">
        <v>6044</v>
      </c>
      <c r="B590" s="248" t="s">
        <v>3032</v>
      </c>
      <c r="C590" s="247" t="str">
        <f t="shared" si="14"/>
        <v>Liceo Rural</v>
      </c>
      <c r="D590" s="412" t="s">
        <v>139</v>
      </c>
      <c r="E590" s="453">
        <v>6</v>
      </c>
      <c r="F590" s="412" t="s">
        <v>86</v>
      </c>
      <c r="G590" s="412" t="s">
        <v>195</v>
      </c>
      <c r="H590" s="412" t="s">
        <v>834</v>
      </c>
      <c r="I590" s="412" t="s">
        <v>835</v>
      </c>
      <c r="J590" s="248" t="s">
        <v>3555</v>
      </c>
      <c r="K590" s="248" t="s">
        <v>1667</v>
      </c>
      <c r="L590" s="412">
        <v>24283281</v>
      </c>
      <c r="M590" s="412">
        <v>24283281</v>
      </c>
      <c r="N590" s="412" t="s">
        <v>3698</v>
      </c>
      <c r="O590" s="248" t="s">
        <v>3033</v>
      </c>
      <c r="P590" s="412">
        <v>67</v>
      </c>
      <c r="Q590" s="412">
        <v>18</v>
      </c>
      <c r="R590" s="412">
        <v>21</v>
      </c>
      <c r="S590" s="412">
        <v>7</v>
      </c>
      <c r="T590" s="412">
        <v>12</v>
      </c>
      <c r="U590" s="412">
        <v>9</v>
      </c>
      <c r="V590" s="412">
        <v>0</v>
      </c>
      <c r="W590" s="412">
        <v>5</v>
      </c>
      <c r="X590" s="248">
        <v>1</v>
      </c>
      <c r="Y590" s="412">
        <v>1</v>
      </c>
      <c r="Z590" s="412">
        <v>1</v>
      </c>
      <c r="AA590" s="412">
        <v>1</v>
      </c>
      <c r="AB590" s="412">
        <v>1</v>
      </c>
      <c r="AC590" s="412">
        <v>81</v>
      </c>
      <c r="AD590" s="7">
        <v>25</v>
      </c>
      <c r="AE590" s="7">
        <v>16</v>
      </c>
      <c r="AF590" s="7">
        <v>18</v>
      </c>
      <c r="AG590" s="7">
        <v>8</v>
      </c>
      <c r="AH590" s="7">
        <v>14</v>
      </c>
      <c r="AI590" s="7">
        <v>0</v>
      </c>
      <c r="AJ590" s="7">
        <v>5</v>
      </c>
      <c r="AK590" s="7">
        <v>1</v>
      </c>
      <c r="AL590" s="7">
        <v>1</v>
      </c>
      <c r="AM590" s="7">
        <v>1</v>
      </c>
      <c r="AN590" s="7">
        <v>1</v>
      </c>
      <c r="AO590" s="7">
        <v>1</v>
      </c>
      <c r="AP590" s="7">
        <v>0</v>
      </c>
      <c r="AQ590" s="7">
        <v>79</v>
      </c>
      <c r="AR590" s="7">
        <v>12</v>
      </c>
      <c r="AS590" s="7">
        <v>24</v>
      </c>
      <c r="AT590" s="7">
        <v>18</v>
      </c>
      <c r="AU590" s="7">
        <v>16</v>
      </c>
      <c r="AV590" s="7">
        <v>9</v>
      </c>
      <c r="AW590" s="7">
        <v>5</v>
      </c>
      <c r="AX590" s="7">
        <v>1</v>
      </c>
      <c r="AY590" s="7">
        <v>1</v>
      </c>
      <c r="AZ590" s="7">
        <v>1</v>
      </c>
      <c r="BA590" s="7">
        <v>1</v>
      </c>
      <c r="BB590" s="7">
        <v>1</v>
      </c>
      <c r="BC590" s="510">
        <v>82</v>
      </c>
      <c r="BD590" s="510">
        <v>16</v>
      </c>
      <c r="BE590" s="510">
        <v>16</v>
      </c>
      <c r="BF590" s="510">
        <v>21</v>
      </c>
      <c r="BG590" s="510">
        <v>14</v>
      </c>
      <c r="BH590" s="510">
        <v>15</v>
      </c>
      <c r="BI590" s="510">
        <v>0</v>
      </c>
      <c r="BJ590" s="510">
        <v>5</v>
      </c>
      <c r="BK590" s="510">
        <v>1</v>
      </c>
      <c r="BL590" s="510">
        <v>1</v>
      </c>
      <c r="BM590" s="510">
        <v>1</v>
      </c>
      <c r="BN590" s="510">
        <v>1</v>
      </c>
      <c r="BO590" s="510">
        <v>1</v>
      </c>
      <c r="BP590" s="510">
        <v>0</v>
      </c>
    </row>
    <row r="591" spans="1:68">
      <c r="A591" s="247">
        <v>6045</v>
      </c>
      <c r="B591" s="248" t="s">
        <v>842</v>
      </c>
      <c r="C591" s="247" t="str">
        <f t="shared" si="14"/>
        <v>Liceo Rural</v>
      </c>
      <c r="D591" s="412" t="s">
        <v>1285</v>
      </c>
      <c r="E591" s="453">
        <v>2</v>
      </c>
      <c r="F591" s="412" t="s">
        <v>418</v>
      </c>
      <c r="G591" s="412" t="s">
        <v>429</v>
      </c>
      <c r="H591" s="412" t="s">
        <v>455</v>
      </c>
      <c r="I591" s="412" t="s">
        <v>115</v>
      </c>
      <c r="J591" s="248" t="s">
        <v>3555</v>
      </c>
      <c r="K591" s="248" t="s">
        <v>1667</v>
      </c>
      <c r="L591" s="412">
        <v>88838417</v>
      </c>
      <c r="M591" s="412"/>
      <c r="N591" s="412" t="s">
        <v>3034</v>
      </c>
      <c r="O591" s="248" t="s">
        <v>2462</v>
      </c>
      <c r="P591" s="412">
        <v>46</v>
      </c>
      <c r="Q591" s="412">
        <v>10</v>
      </c>
      <c r="R591" s="412">
        <v>11</v>
      </c>
      <c r="S591" s="412">
        <v>12</v>
      </c>
      <c r="T591" s="412">
        <v>5</v>
      </c>
      <c r="U591" s="412">
        <v>8</v>
      </c>
      <c r="V591" s="412">
        <v>0</v>
      </c>
      <c r="W591" s="412">
        <v>5</v>
      </c>
      <c r="X591" s="248">
        <v>1</v>
      </c>
      <c r="Y591" s="412">
        <v>1</v>
      </c>
      <c r="Z591" s="412">
        <v>1</v>
      </c>
      <c r="AA591" s="412">
        <v>1</v>
      </c>
      <c r="AB591" s="412">
        <v>1</v>
      </c>
      <c r="AC591" s="412">
        <v>54</v>
      </c>
      <c r="AD591" s="7">
        <v>12</v>
      </c>
      <c r="AE591" s="7">
        <v>10</v>
      </c>
      <c r="AF591" s="7">
        <v>10</v>
      </c>
      <c r="AG591" s="7">
        <v>15</v>
      </c>
      <c r="AH591" s="7">
        <v>7</v>
      </c>
      <c r="AI591" s="7">
        <v>0</v>
      </c>
      <c r="AJ591" s="7">
        <v>5</v>
      </c>
      <c r="AK591" s="7">
        <v>1</v>
      </c>
      <c r="AL591" s="7">
        <v>1</v>
      </c>
      <c r="AM591" s="7">
        <v>1</v>
      </c>
      <c r="AN591" s="7">
        <v>1</v>
      </c>
      <c r="AO591" s="7">
        <v>1</v>
      </c>
      <c r="AP591" s="7">
        <v>0</v>
      </c>
      <c r="AQ591" s="7">
        <v>43</v>
      </c>
      <c r="AR591" s="7">
        <v>9</v>
      </c>
      <c r="AS591" s="7">
        <v>6</v>
      </c>
      <c r="AT591" s="7">
        <v>11</v>
      </c>
      <c r="AU591" s="7">
        <v>9</v>
      </c>
      <c r="AV591" s="7">
        <v>8</v>
      </c>
      <c r="AW591" s="7">
        <v>5</v>
      </c>
      <c r="AX591" s="7">
        <v>1</v>
      </c>
      <c r="AY591" s="7">
        <v>1</v>
      </c>
      <c r="AZ591" s="7">
        <v>1</v>
      </c>
      <c r="BA591" s="7">
        <v>1</v>
      </c>
      <c r="BB591" s="7">
        <v>1</v>
      </c>
      <c r="BC591" s="510">
        <v>50</v>
      </c>
      <c r="BD591" s="510">
        <v>11</v>
      </c>
      <c r="BE591" s="510">
        <v>9</v>
      </c>
      <c r="BF591" s="510">
        <v>7</v>
      </c>
      <c r="BG591" s="510">
        <v>14</v>
      </c>
      <c r="BH591" s="510">
        <v>9</v>
      </c>
      <c r="BI591" s="510">
        <v>0</v>
      </c>
      <c r="BJ591" s="510">
        <v>5</v>
      </c>
      <c r="BK591" s="510">
        <v>1</v>
      </c>
      <c r="BL591" s="510">
        <v>1</v>
      </c>
      <c r="BM591" s="510">
        <v>1</v>
      </c>
      <c r="BN591" s="510">
        <v>1</v>
      </c>
      <c r="BO591" s="510">
        <v>1</v>
      </c>
      <c r="BP591" s="510">
        <v>0</v>
      </c>
    </row>
    <row r="592" spans="1:68">
      <c r="A592" s="247">
        <v>6046</v>
      </c>
      <c r="B592" s="248" t="s">
        <v>3035</v>
      </c>
      <c r="C592" s="247" t="str">
        <f t="shared" si="14"/>
        <v/>
      </c>
      <c r="D592" s="248" t="s">
        <v>398</v>
      </c>
      <c r="E592" s="501">
        <v>13</v>
      </c>
      <c r="F592" s="248" t="s">
        <v>52</v>
      </c>
      <c r="G592" s="248" t="s">
        <v>406</v>
      </c>
      <c r="H592" s="248" t="s">
        <v>665</v>
      </c>
      <c r="I592" s="248" t="s">
        <v>857</v>
      </c>
      <c r="J592" s="248" t="s">
        <v>3555</v>
      </c>
      <c r="K592" s="248" t="s">
        <v>1667</v>
      </c>
      <c r="L592" s="248">
        <v>22005308</v>
      </c>
      <c r="M592" s="248">
        <v>87950633</v>
      </c>
      <c r="N592" s="248" t="s">
        <v>3036</v>
      </c>
      <c r="O592" s="248" t="s">
        <v>3037</v>
      </c>
      <c r="P592" s="248">
        <v>266</v>
      </c>
      <c r="Q592" s="248">
        <v>81</v>
      </c>
      <c r="R592" s="248">
        <v>45</v>
      </c>
      <c r="S592" s="248">
        <v>64</v>
      </c>
      <c r="T592" s="248">
        <v>44</v>
      </c>
      <c r="U592" s="248">
        <v>32</v>
      </c>
      <c r="V592" s="248">
        <v>0</v>
      </c>
      <c r="W592" s="248">
        <v>13</v>
      </c>
      <c r="X592" s="248">
        <v>4</v>
      </c>
      <c r="Y592" s="248">
        <v>2</v>
      </c>
      <c r="Z592" s="248">
        <v>3</v>
      </c>
      <c r="AA592" s="248">
        <v>2</v>
      </c>
      <c r="AB592" s="248">
        <v>2</v>
      </c>
      <c r="AC592" s="248">
        <v>315</v>
      </c>
      <c r="AD592" s="7">
        <v>62</v>
      </c>
      <c r="AE592" s="7">
        <v>82</v>
      </c>
      <c r="AF592" s="7">
        <v>53</v>
      </c>
      <c r="AG592" s="7">
        <v>67</v>
      </c>
      <c r="AH592" s="7">
        <v>51</v>
      </c>
      <c r="AI592" s="7">
        <v>0</v>
      </c>
      <c r="AJ592" s="7">
        <v>12</v>
      </c>
      <c r="AK592" s="7">
        <v>2</v>
      </c>
      <c r="AL592" s="7">
        <v>3</v>
      </c>
      <c r="AM592" s="7">
        <v>2</v>
      </c>
      <c r="AN592" s="7">
        <v>3</v>
      </c>
      <c r="AO592" s="7">
        <v>2</v>
      </c>
      <c r="AP592" s="7">
        <v>0</v>
      </c>
      <c r="AQ592" s="7">
        <v>324</v>
      </c>
      <c r="AR592" s="7">
        <v>76</v>
      </c>
      <c r="AS592" s="7">
        <v>66</v>
      </c>
      <c r="AT592" s="7">
        <v>72</v>
      </c>
      <c r="AU592" s="7">
        <v>49</v>
      </c>
      <c r="AV592" s="7">
        <v>61</v>
      </c>
      <c r="AW592" s="7">
        <v>14</v>
      </c>
      <c r="AX592" s="7">
        <v>3</v>
      </c>
      <c r="AY592" s="7">
        <v>3</v>
      </c>
      <c r="AZ592" s="7">
        <v>3</v>
      </c>
      <c r="BA592" s="7">
        <v>2</v>
      </c>
      <c r="BB592" s="7">
        <v>3</v>
      </c>
      <c r="BC592" s="510">
        <v>284</v>
      </c>
      <c r="BD592" s="510">
        <v>61</v>
      </c>
      <c r="BE592" s="510">
        <v>73</v>
      </c>
      <c r="BF592" s="510">
        <v>60</v>
      </c>
      <c r="BG592" s="510">
        <v>54</v>
      </c>
      <c r="BH592" s="510">
        <v>36</v>
      </c>
      <c r="BI592" s="510">
        <v>0</v>
      </c>
      <c r="BJ592" s="510">
        <v>14</v>
      </c>
      <c r="BK592" s="510">
        <v>3</v>
      </c>
      <c r="BL592" s="510">
        <v>3</v>
      </c>
      <c r="BM592" s="510">
        <v>3</v>
      </c>
      <c r="BN592" s="510">
        <v>3</v>
      </c>
      <c r="BO592" s="510">
        <v>2</v>
      </c>
      <c r="BP592" s="510">
        <v>0</v>
      </c>
    </row>
    <row r="593" spans="1:68">
      <c r="A593" s="247">
        <v>6050</v>
      </c>
      <c r="B593" s="248" t="s">
        <v>3038</v>
      </c>
      <c r="C593" s="247" t="str">
        <f t="shared" si="14"/>
        <v>Liceo Rural</v>
      </c>
      <c r="D593" s="412" t="s">
        <v>139</v>
      </c>
      <c r="E593" s="453">
        <v>5</v>
      </c>
      <c r="F593" s="412" t="s">
        <v>86</v>
      </c>
      <c r="G593" s="412" t="s">
        <v>154</v>
      </c>
      <c r="H593" s="412" t="s">
        <v>854</v>
      </c>
      <c r="I593" s="412" t="s">
        <v>854</v>
      </c>
      <c r="J593" s="248" t="s">
        <v>3555</v>
      </c>
      <c r="K593" s="248" t="s">
        <v>1667</v>
      </c>
      <c r="L593" s="412">
        <v>24165706</v>
      </c>
      <c r="M593" s="412">
        <v>24165706</v>
      </c>
      <c r="N593" s="412" t="s">
        <v>1727</v>
      </c>
      <c r="O593" s="248" t="s">
        <v>3405</v>
      </c>
      <c r="P593" s="412">
        <v>63</v>
      </c>
      <c r="Q593" s="412">
        <v>17</v>
      </c>
      <c r="R593" s="412">
        <v>12</v>
      </c>
      <c r="S593" s="412">
        <v>14</v>
      </c>
      <c r="T593" s="412">
        <v>10</v>
      </c>
      <c r="U593" s="412">
        <v>10</v>
      </c>
      <c r="V593" s="412">
        <v>0</v>
      </c>
      <c r="W593" s="412">
        <v>5</v>
      </c>
      <c r="X593" s="248">
        <v>1</v>
      </c>
      <c r="Y593" s="412">
        <v>1</v>
      </c>
      <c r="Z593" s="412">
        <v>1</v>
      </c>
      <c r="AA593" s="412">
        <v>1</v>
      </c>
      <c r="AB593" s="412">
        <v>1</v>
      </c>
      <c r="AC593" s="412">
        <v>67</v>
      </c>
      <c r="AD593" s="7">
        <v>10</v>
      </c>
      <c r="AE593" s="7">
        <v>19</v>
      </c>
      <c r="AF593" s="7">
        <v>12</v>
      </c>
      <c r="AG593" s="7">
        <v>13</v>
      </c>
      <c r="AH593" s="7">
        <v>13</v>
      </c>
      <c r="AI593" s="7">
        <v>0</v>
      </c>
      <c r="AJ593" s="7">
        <v>5</v>
      </c>
      <c r="AK593" s="7">
        <v>1</v>
      </c>
      <c r="AL593" s="7">
        <v>1</v>
      </c>
      <c r="AM593" s="7">
        <v>1</v>
      </c>
      <c r="AN593" s="7">
        <v>1</v>
      </c>
      <c r="AO593" s="7">
        <v>1</v>
      </c>
      <c r="AP593" s="7">
        <v>0</v>
      </c>
      <c r="AQ593" s="7">
        <v>55</v>
      </c>
      <c r="AR593" s="7">
        <v>9</v>
      </c>
      <c r="AS593" s="7">
        <v>9</v>
      </c>
      <c r="AT593" s="7">
        <v>17</v>
      </c>
      <c r="AU593" s="7">
        <v>10</v>
      </c>
      <c r="AV593" s="7">
        <v>10</v>
      </c>
      <c r="AW593" s="7">
        <v>5</v>
      </c>
      <c r="AX593" s="7">
        <v>1</v>
      </c>
      <c r="AY593" s="7">
        <v>1</v>
      </c>
      <c r="AZ593" s="7">
        <v>1</v>
      </c>
      <c r="BA593" s="7">
        <v>1</v>
      </c>
      <c r="BB593" s="7">
        <v>1</v>
      </c>
      <c r="BC593" s="510">
        <v>64</v>
      </c>
      <c r="BD593" s="510">
        <v>20</v>
      </c>
      <c r="BE593" s="510">
        <v>11</v>
      </c>
      <c r="BF593" s="510">
        <v>11</v>
      </c>
      <c r="BG593" s="510">
        <v>13</v>
      </c>
      <c r="BH593" s="510">
        <v>9</v>
      </c>
      <c r="BI593" s="510">
        <v>0</v>
      </c>
      <c r="BJ593" s="510">
        <v>5</v>
      </c>
      <c r="BK593" s="510">
        <v>1</v>
      </c>
      <c r="BL593" s="510">
        <v>1</v>
      </c>
      <c r="BM593" s="510">
        <v>1</v>
      </c>
      <c r="BN593" s="510">
        <v>1</v>
      </c>
      <c r="BO593" s="510">
        <v>1</v>
      </c>
      <c r="BP593" s="510">
        <v>0</v>
      </c>
    </row>
    <row r="594" spans="1:68">
      <c r="A594" s="247">
        <v>6096</v>
      </c>
      <c r="B594" s="248" t="s">
        <v>3039</v>
      </c>
      <c r="C594" s="247" t="str">
        <f t="shared" si="14"/>
        <v>Unidad Pedagógica</v>
      </c>
      <c r="D594" s="248" t="s">
        <v>127</v>
      </c>
      <c r="E594" s="501">
        <v>5</v>
      </c>
      <c r="F594" s="248" t="s">
        <v>86</v>
      </c>
      <c r="G594" s="248" t="s">
        <v>172</v>
      </c>
      <c r="H594" s="248" t="s">
        <v>849</v>
      </c>
      <c r="I594" s="248" t="s">
        <v>850</v>
      </c>
      <c r="J594" s="248" t="s">
        <v>3555</v>
      </c>
      <c r="K594" s="248" t="s">
        <v>1667</v>
      </c>
      <c r="L594" s="248">
        <v>24100409</v>
      </c>
      <c r="M594" s="248">
        <v>24100541</v>
      </c>
      <c r="N594" s="248" t="s">
        <v>3699</v>
      </c>
      <c r="O594" s="248" t="s">
        <v>3406</v>
      </c>
      <c r="P594" s="248">
        <v>64</v>
      </c>
      <c r="Q594" s="248">
        <v>14</v>
      </c>
      <c r="R594" s="248">
        <v>20</v>
      </c>
      <c r="S594" s="248">
        <v>15</v>
      </c>
      <c r="T594" s="248">
        <v>12</v>
      </c>
      <c r="U594" s="248">
        <v>3</v>
      </c>
      <c r="V594" s="248">
        <v>0</v>
      </c>
      <c r="W594" s="248">
        <v>5</v>
      </c>
      <c r="X594" s="248">
        <v>1</v>
      </c>
      <c r="Y594" s="248">
        <v>1</v>
      </c>
      <c r="Z594" s="248">
        <v>1</v>
      </c>
      <c r="AA594" s="248">
        <v>1</v>
      </c>
      <c r="AB594" s="248">
        <v>1</v>
      </c>
      <c r="AC594" s="248">
        <v>87</v>
      </c>
      <c r="AD594" s="7">
        <v>22</v>
      </c>
      <c r="AE594" s="7">
        <v>13</v>
      </c>
      <c r="AF594" s="7">
        <v>21</v>
      </c>
      <c r="AG594" s="7">
        <v>15</v>
      </c>
      <c r="AH594" s="7">
        <v>16</v>
      </c>
      <c r="AI594" s="7">
        <v>0</v>
      </c>
      <c r="AJ594" s="7">
        <v>5</v>
      </c>
      <c r="AK594" s="7">
        <v>1</v>
      </c>
      <c r="AL594" s="7">
        <v>1</v>
      </c>
      <c r="AM594" s="7">
        <v>1</v>
      </c>
      <c r="AN594" s="7">
        <v>1</v>
      </c>
      <c r="AO594" s="7">
        <v>1</v>
      </c>
      <c r="AP594" s="7">
        <v>0</v>
      </c>
      <c r="AQ594" s="7">
        <v>78</v>
      </c>
      <c r="AR594" s="7">
        <v>15</v>
      </c>
      <c r="AS594" s="7">
        <v>22</v>
      </c>
      <c r="AT594" s="7">
        <v>14</v>
      </c>
      <c r="AU594" s="7">
        <v>14</v>
      </c>
      <c r="AV594" s="7">
        <v>13</v>
      </c>
      <c r="AW594" s="7">
        <v>5</v>
      </c>
      <c r="AX594" s="7">
        <v>1</v>
      </c>
      <c r="AY594" s="7">
        <v>1</v>
      </c>
      <c r="AZ594" s="7">
        <v>1</v>
      </c>
      <c r="BA594" s="7">
        <v>1</v>
      </c>
      <c r="BB594" s="7">
        <v>1</v>
      </c>
      <c r="BC594" s="510">
        <v>94</v>
      </c>
      <c r="BD594" s="510">
        <v>19</v>
      </c>
      <c r="BE594" s="510">
        <v>17</v>
      </c>
      <c r="BF594" s="510">
        <v>17</v>
      </c>
      <c r="BG594" s="510">
        <v>16</v>
      </c>
      <c r="BH594" s="510">
        <v>25</v>
      </c>
      <c r="BI594" s="510">
        <v>0</v>
      </c>
      <c r="BJ594" s="510">
        <v>5</v>
      </c>
      <c r="BK594" s="510">
        <v>1</v>
      </c>
      <c r="BL594" s="510">
        <v>1</v>
      </c>
      <c r="BM594" s="510">
        <v>1</v>
      </c>
      <c r="BN594" s="510">
        <v>1</v>
      </c>
      <c r="BO594" s="510">
        <v>1</v>
      </c>
      <c r="BP594" s="510">
        <v>0</v>
      </c>
    </row>
    <row r="595" spans="1:68">
      <c r="A595" s="247">
        <v>6101</v>
      </c>
      <c r="B595" s="248" t="s">
        <v>859</v>
      </c>
      <c r="C595" s="247" t="str">
        <f t="shared" si="14"/>
        <v>Nocturno</v>
      </c>
      <c r="D595" s="248" t="s">
        <v>425</v>
      </c>
      <c r="E595" s="501">
        <v>4</v>
      </c>
      <c r="F595" s="248" t="s">
        <v>418</v>
      </c>
      <c r="G595" s="248" t="s">
        <v>434</v>
      </c>
      <c r="H595" s="248" t="s">
        <v>607</v>
      </c>
      <c r="I595" s="248" t="s">
        <v>2463</v>
      </c>
      <c r="J595" s="248" t="s">
        <v>3555</v>
      </c>
      <c r="K595" s="248" t="s">
        <v>3730</v>
      </c>
      <c r="L595" s="248">
        <v>27601493</v>
      </c>
      <c r="M595" s="248">
        <v>27601308</v>
      </c>
      <c r="N595" s="248" t="s">
        <v>3040</v>
      </c>
      <c r="O595" s="248" t="s">
        <v>2464</v>
      </c>
      <c r="P595" s="248">
        <v>181</v>
      </c>
      <c r="Q595" s="248">
        <v>8</v>
      </c>
      <c r="R595" s="248">
        <v>30</v>
      </c>
      <c r="S595" s="248">
        <v>40</v>
      </c>
      <c r="T595" s="248">
        <v>65</v>
      </c>
      <c r="U595" s="248">
        <v>38</v>
      </c>
      <c r="V595" s="248">
        <v>0</v>
      </c>
      <c r="W595" s="248">
        <v>8</v>
      </c>
      <c r="X595" s="248">
        <v>1</v>
      </c>
      <c r="Y595" s="248">
        <v>1</v>
      </c>
      <c r="Z595" s="248">
        <v>2</v>
      </c>
      <c r="AA595" s="248">
        <v>2</v>
      </c>
      <c r="AB595" s="248">
        <v>2</v>
      </c>
      <c r="AC595" s="248">
        <v>216</v>
      </c>
      <c r="AD595" s="7">
        <v>13</v>
      </c>
      <c r="AE595" s="7">
        <v>18</v>
      </c>
      <c r="AF595" s="7">
        <v>42</v>
      </c>
      <c r="AG595" s="7">
        <v>66</v>
      </c>
      <c r="AH595" s="7">
        <v>77</v>
      </c>
      <c r="AI595" s="7">
        <v>0</v>
      </c>
      <c r="AJ595" s="7">
        <v>9</v>
      </c>
      <c r="AK595" s="7">
        <v>1</v>
      </c>
      <c r="AL595" s="7">
        <v>1</v>
      </c>
      <c r="AM595" s="7">
        <v>2</v>
      </c>
      <c r="AN595" s="7">
        <v>2</v>
      </c>
      <c r="AO595" s="7">
        <v>3</v>
      </c>
      <c r="AP595" s="7">
        <v>0</v>
      </c>
      <c r="AQ595" s="7">
        <v>154</v>
      </c>
      <c r="AR595" s="7">
        <v>9</v>
      </c>
      <c r="AS595" s="7">
        <v>11</v>
      </c>
      <c r="AT595" s="7">
        <v>23</v>
      </c>
      <c r="AU595" s="7">
        <v>57</v>
      </c>
      <c r="AV595" s="7">
        <v>54</v>
      </c>
      <c r="AW595" s="7">
        <v>7</v>
      </c>
      <c r="AX595" s="7">
        <v>1</v>
      </c>
      <c r="AY595" s="7">
        <v>1</v>
      </c>
      <c r="AZ595" s="7">
        <v>1</v>
      </c>
      <c r="BA595" s="7">
        <v>2</v>
      </c>
      <c r="BB595" s="7">
        <v>2</v>
      </c>
      <c r="BC595" s="510">
        <v>145</v>
      </c>
      <c r="BD595" s="510">
        <v>12</v>
      </c>
      <c r="BE595" s="510">
        <v>15</v>
      </c>
      <c r="BF595" s="510">
        <v>16</v>
      </c>
      <c r="BG595" s="510">
        <v>44</v>
      </c>
      <c r="BH595" s="510">
        <v>58</v>
      </c>
      <c r="BI595" s="510">
        <v>0</v>
      </c>
      <c r="BJ595" s="510">
        <v>7</v>
      </c>
      <c r="BK595" s="510">
        <v>1</v>
      </c>
      <c r="BL595" s="510">
        <v>1</v>
      </c>
      <c r="BM595" s="510">
        <v>1</v>
      </c>
      <c r="BN595" s="510">
        <v>2</v>
      </c>
      <c r="BO595" s="510">
        <v>2</v>
      </c>
      <c r="BP595" s="510">
        <v>0</v>
      </c>
    </row>
    <row r="596" spans="1:68">
      <c r="A596" s="247">
        <v>6103</v>
      </c>
      <c r="B596" s="248" t="s">
        <v>3177</v>
      </c>
      <c r="C596" s="247" t="str">
        <f t="shared" si="14"/>
        <v/>
      </c>
      <c r="D596" s="248" t="s">
        <v>418</v>
      </c>
      <c r="E596" s="501">
        <v>8</v>
      </c>
      <c r="F596" s="248" t="s">
        <v>418</v>
      </c>
      <c r="G596" s="248" t="s">
        <v>429</v>
      </c>
      <c r="H596" s="248" t="s">
        <v>508</v>
      </c>
      <c r="I596" s="248" t="s">
        <v>297</v>
      </c>
      <c r="J596" s="248" t="s">
        <v>3555</v>
      </c>
      <c r="K596" s="248" t="s">
        <v>1667</v>
      </c>
      <c r="L596" s="248">
        <v>27510519</v>
      </c>
      <c r="M596" s="248">
        <v>27511055</v>
      </c>
      <c r="N596" s="248" t="s">
        <v>1817</v>
      </c>
      <c r="O596" s="248" t="s">
        <v>3288</v>
      </c>
      <c r="P596" s="248">
        <v>400</v>
      </c>
      <c r="Q596" s="248">
        <v>83</v>
      </c>
      <c r="R596" s="248">
        <v>96</v>
      </c>
      <c r="S596" s="248">
        <v>78</v>
      </c>
      <c r="T596" s="248">
        <v>68</v>
      </c>
      <c r="U596" s="248">
        <v>75</v>
      </c>
      <c r="V596" s="248">
        <v>0</v>
      </c>
      <c r="W596" s="248">
        <v>21</v>
      </c>
      <c r="X596" s="248">
        <v>4</v>
      </c>
      <c r="Y596" s="248">
        <v>5</v>
      </c>
      <c r="Z596" s="248">
        <v>4</v>
      </c>
      <c r="AA596" s="248">
        <v>4</v>
      </c>
      <c r="AB596" s="248">
        <v>4</v>
      </c>
      <c r="AC596" s="248">
        <v>483</v>
      </c>
      <c r="AD596" s="7">
        <v>129</v>
      </c>
      <c r="AE596" s="7">
        <v>85</v>
      </c>
      <c r="AF596" s="7">
        <v>95</v>
      </c>
      <c r="AG596" s="7">
        <v>98</v>
      </c>
      <c r="AH596" s="7">
        <v>76</v>
      </c>
      <c r="AI596" s="7">
        <v>0</v>
      </c>
      <c r="AJ596" s="7">
        <v>21</v>
      </c>
      <c r="AK596" s="7">
        <v>5</v>
      </c>
      <c r="AL596" s="7">
        <v>4</v>
      </c>
      <c r="AM596" s="7">
        <v>4</v>
      </c>
      <c r="AN596" s="7">
        <v>4</v>
      </c>
      <c r="AO596" s="7">
        <v>4</v>
      </c>
      <c r="AP596" s="7">
        <v>0</v>
      </c>
      <c r="AQ596" s="7">
        <v>505</v>
      </c>
      <c r="AR596" s="7">
        <v>121</v>
      </c>
      <c r="AS596" s="7">
        <v>127</v>
      </c>
      <c r="AT596" s="7">
        <v>73</v>
      </c>
      <c r="AU596" s="7">
        <v>87</v>
      </c>
      <c r="AV596" s="7">
        <v>97</v>
      </c>
      <c r="AW596" s="7">
        <v>21</v>
      </c>
      <c r="AX596" s="7">
        <v>5</v>
      </c>
      <c r="AY596" s="7">
        <v>5</v>
      </c>
      <c r="AZ596" s="7">
        <v>3</v>
      </c>
      <c r="BA596" s="7">
        <v>4</v>
      </c>
      <c r="BB596" s="7">
        <v>4</v>
      </c>
      <c r="BC596" s="510">
        <v>537</v>
      </c>
      <c r="BD596" s="510">
        <v>122</v>
      </c>
      <c r="BE596" s="510">
        <v>130</v>
      </c>
      <c r="BF596" s="510">
        <v>121</v>
      </c>
      <c r="BG596" s="510">
        <v>73</v>
      </c>
      <c r="BH596" s="510">
        <v>91</v>
      </c>
      <c r="BI596" s="510">
        <v>0</v>
      </c>
      <c r="BJ596" s="510">
        <v>22</v>
      </c>
      <c r="BK596" s="510">
        <v>5</v>
      </c>
      <c r="BL596" s="510">
        <v>5</v>
      </c>
      <c r="BM596" s="510">
        <v>5</v>
      </c>
      <c r="BN596" s="510">
        <v>3</v>
      </c>
      <c r="BO596" s="510">
        <v>4</v>
      </c>
      <c r="BP596" s="510">
        <v>0</v>
      </c>
    </row>
    <row r="597" spans="1:68">
      <c r="A597" s="247">
        <v>6104</v>
      </c>
      <c r="B597" s="248" t="s">
        <v>853</v>
      </c>
      <c r="C597" s="247" t="str">
        <f t="shared" si="14"/>
        <v>C.T.P.</v>
      </c>
      <c r="D597" s="248" t="s">
        <v>127</v>
      </c>
      <c r="E597" s="501">
        <v>2</v>
      </c>
      <c r="F597" s="248" t="s">
        <v>86</v>
      </c>
      <c r="G597" s="248" t="s">
        <v>127</v>
      </c>
      <c r="H597" s="248" t="s">
        <v>620</v>
      </c>
      <c r="I597" s="248" t="s">
        <v>2465</v>
      </c>
      <c r="J597" s="248" t="s">
        <v>3555</v>
      </c>
      <c r="K597" s="248" t="s">
        <v>3728</v>
      </c>
      <c r="L597" s="248">
        <v>22702273</v>
      </c>
      <c r="M597" s="248">
        <v>22701419</v>
      </c>
      <c r="N597" s="248" t="s">
        <v>1031</v>
      </c>
      <c r="O597" s="248" t="s">
        <v>2466</v>
      </c>
      <c r="P597" s="248">
        <v>1371</v>
      </c>
      <c r="Q597" s="248">
        <v>242</v>
      </c>
      <c r="R597" s="248">
        <v>251</v>
      </c>
      <c r="S597" s="248">
        <v>191</v>
      </c>
      <c r="T597" s="248">
        <v>305</v>
      </c>
      <c r="U597" s="248">
        <v>195</v>
      </c>
      <c r="V597" s="248">
        <v>187</v>
      </c>
      <c r="W597" s="248">
        <v>38</v>
      </c>
      <c r="X597" s="248">
        <v>7</v>
      </c>
      <c r="Y597" s="248">
        <v>7</v>
      </c>
      <c r="Z597" s="248">
        <v>6</v>
      </c>
      <c r="AA597" s="248">
        <v>8</v>
      </c>
      <c r="AB597" s="248">
        <v>5</v>
      </c>
      <c r="AC597" s="248">
        <v>1351</v>
      </c>
      <c r="AD597" s="7">
        <v>202</v>
      </c>
      <c r="AE597" s="7">
        <v>231</v>
      </c>
      <c r="AF597" s="7">
        <v>254</v>
      </c>
      <c r="AG597" s="7">
        <v>197</v>
      </c>
      <c r="AH597" s="7">
        <v>284</v>
      </c>
      <c r="AI597" s="7">
        <v>183</v>
      </c>
      <c r="AJ597" s="7">
        <v>39</v>
      </c>
      <c r="AK597" s="7">
        <v>6</v>
      </c>
      <c r="AL597" s="7">
        <v>7</v>
      </c>
      <c r="AM597" s="7">
        <v>7</v>
      </c>
      <c r="AN597" s="7">
        <v>6</v>
      </c>
      <c r="AO597" s="7">
        <v>8</v>
      </c>
      <c r="AP597" s="7">
        <v>5</v>
      </c>
      <c r="AQ597" s="7">
        <v>1304</v>
      </c>
      <c r="AR597" s="7">
        <v>244</v>
      </c>
      <c r="AS597" s="7">
        <v>191</v>
      </c>
      <c r="AT597" s="7">
        <v>254</v>
      </c>
      <c r="AU597" s="7">
        <v>186</v>
      </c>
      <c r="AV597" s="7">
        <v>201</v>
      </c>
      <c r="AW597" s="7">
        <v>39</v>
      </c>
      <c r="AX597" s="7">
        <v>7</v>
      </c>
      <c r="AY597" s="7">
        <v>6</v>
      </c>
      <c r="AZ597" s="7">
        <v>7</v>
      </c>
      <c r="BA597" s="7">
        <v>6</v>
      </c>
      <c r="BB597" s="7">
        <v>6</v>
      </c>
      <c r="BC597" s="510">
        <v>1235</v>
      </c>
      <c r="BD597" s="510">
        <v>278</v>
      </c>
      <c r="BE597" s="510">
        <v>204</v>
      </c>
      <c r="BF597" s="510">
        <v>178</v>
      </c>
      <c r="BG597" s="510">
        <v>225</v>
      </c>
      <c r="BH597" s="510">
        <v>166</v>
      </c>
      <c r="BI597" s="510">
        <v>184</v>
      </c>
      <c r="BJ597" s="510">
        <v>37</v>
      </c>
      <c r="BK597" s="510">
        <v>8</v>
      </c>
      <c r="BL597" s="510">
        <v>6</v>
      </c>
      <c r="BM597" s="510">
        <v>5</v>
      </c>
      <c r="BN597" s="510">
        <v>6</v>
      </c>
      <c r="BO597" s="510">
        <v>6</v>
      </c>
      <c r="BP597" s="510">
        <v>6</v>
      </c>
    </row>
    <row r="598" spans="1:68">
      <c r="A598" s="247">
        <v>6104</v>
      </c>
      <c r="B598" s="248" t="s">
        <v>3041</v>
      </c>
      <c r="C598" s="247"/>
      <c r="D598" s="248" t="s">
        <v>127</v>
      </c>
      <c r="E598" s="501">
        <v>2</v>
      </c>
      <c r="F598" s="248" t="s">
        <v>86</v>
      </c>
      <c r="G598" s="248" t="s">
        <v>127</v>
      </c>
      <c r="H598" s="248" t="s">
        <v>620</v>
      </c>
      <c r="I598" s="248" t="s">
        <v>2467</v>
      </c>
      <c r="J598" s="248" t="s">
        <v>3555</v>
      </c>
      <c r="K598" s="248" t="s">
        <v>3729</v>
      </c>
      <c r="L598" s="248">
        <v>22702273</v>
      </c>
      <c r="M598" s="248">
        <v>22701419</v>
      </c>
      <c r="N598" s="248" t="s">
        <v>1031</v>
      </c>
      <c r="O598" s="248" t="s">
        <v>3289</v>
      </c>
      <c r="P598" s="248">
        <v>228</v>
      </c>
      <c r="Q598" s="248">
        <v>0</v>
      </c>
      <c r="R598" s="248">
        <v>0</v>
      </c>
      <c r="S598" s="248">
        <v>0</v>
      </c>
      <c r="T598" s="248">
        <v>137</v>
      </c>
      <c r="U598" s="248">
        <v>43</v>
      </c>
      <c r="V598" s="248">
        <v>48</v>
      </c>
      <c r="W598" s="248">
        <v>17</v>
      </c>
      <c r="X598" s="248">
        <v>0</v>
      </c>
      <c r="Y598" s="248">
        <v>0</v>
      </c>
      <c r="Z598" s="248">
        <v>0</v>
      </c>
      <c r="AA598" s="248">
        <v>7</v>
      </c>
      <c r="AB598" s="248">
        <v>4</v>
      </c>
      <c r="AC598" s="248">
        <v>314</v>
      </c>
      <c r="AD598" s="7">
        <v>0</v>
      </c>
      <c r="AE598" s="7">
        <v>0</v>
      </c>
      <c r="AF598" s="7">
        <v>0</v>
      </c>
      <c r="AG598" s="7">
        <v>213</v>
      </c>
      <c r="AH598" s="7">
        <v>61</v>
      </c>
      <c r="AI598" s="7">
        <v>40</v>
      </c>
      <c r="AJ598" s="7">
        <v>18</v>
      </c>
      <c r="AK598" s="7">
        <v>0</v>
      </c>
      <c r="AL598" s="7">
        <v>0</v>
      </c>
      <c r="AM598" s="7">
        <v>0</v>
      </c>
      <c r="AN598" s="7">
        <v>7</v>
      </c>
      <c r="AO598" s="7">
        <v>7</v>
      </c>
      <c r="AP598" s="7">
        <v>4</v>
      </c>
      <c r="AQ598" s="7">
        <v>375</v>
      </c>
      <c r="AR598" s="7">
        <v>0</v>
      </c>
      <c r="AS598" s="7">
        <v>0</v>
      </c>
      <c r="AT598" s="7">
        <v>0</v>
      </c>
      <c r="AU598" s="7">
        <v>227</v>
      </c>
      <c r="AV598" s="7">
        <v>89</v>
      </c>
      <c r="AW598" s="7">
        <v>25</v>
      </c>
      <c r="AX598" s="7">
        <v>0</v>
      </c>
      <c r="AY598" s="7">
        <v>0</v>
      </c>
      <c r="AZ598" s="7">
        <v>0</v>
      </c>
      <c r="BA598" s="7">
        <v>11</v>
      </c>
      <c r="BB598" s="7">
        <v>7</v>
      </c>
      <c r="BC598" s="510">
        <v>406</v>
      </c>
      <c r="BD598" s="510">
        <v>0</v>
      </c>
      <c r="BE598" s="510">
        <v>0</v>
      </c>
      <c r="BF598" s="510">
        <v>0</v>
      </c>
      <c r="BG598" s="510">
        <v>253</v>
      </c>
      <c r="BH598" s="510">
        <v>88</v>
      </c>
      <c r="BI598" s="510">
        <v>65</v>
      </c>
      <c r="BJ598" s="510">
        <v>27</v>
      </c>
      <c r="BK598" s="510">
        <v>0</v>
      </c>
      <c r="BL598" s="510">
        <v>0</v>
      </c>
      <c r="BM598" s="510">
        <v>0</v>
      </c>
      <c r="BN598" s="510">
        <v>13</v>
      </c>
      <c r="BO598" s="510">
        <v>7</v>
      </c>
      <c r="BP598" s="510">
        <v>7</v>
      </c>
    </row>
    <row r="599" spans="1:68">
      <c r="A599" s="247">
        <v>6105</v>
      </c>
      <c r="B599" s="248" t="s">
        <v>840</v>
      </c>
      <c r="C599" s="247" t="str">
        <f t="shared" ref="C599:C635" si="15">+IF(MID(B599,1,4)="T.V.","Telesecundaria",IF(MID(B599,1,4)="IEGB","IEGB",IF(MID(B599,1,11)="Liceo Rural","Liceo Rural",IF(MID(B599,1,6)="C.T.P.","C.T.P.",IF(MID(B599,1,4)="Noct","Nocturno",IF(MID(B599,1,4)="Unid","Unidad Pedagógica",""))))))</f>
        <v>C.T.P.</v>
      </c>
      <c r="D599" s="248" t="s">
        <v>217</v>
      </c>
      <c r="E599" s="501">
        <v>1</v>
      </c>
      <c r="F599" s="248" t="s">
        <v>217</v>
      </c>
      <c r="G599" s="248" t="s">
        <v>217</v>
      </c>
      <c r="H599" s="248" t="s">
        <v>363</v>
      </c>
      <c r="I599" s="248" t="s">
        <v>841</v>
      </c>
      <c r="J599" s="248" t="s">
        <v>3555</v>
      </c>
      <c r="K599" s="248" t="s">
        <v>3728</v>
      </c>
      <c r="L599" s="248">
        <v>24830391</v>
      </c>
      <c r="M599" s="248">
        <v>24830055</v>
      </c>
      <c r="N599" s="248" t="s">
        <v>1074</v>
      </c>
      <c r="O599" s="248" t="s">
        <v>3042</v>
      </c>
      <c r="P599" s="248">
        <v>1184</v>
      </c>
      <c r="Q599" s="248">
        <v>198</v>
      </c>
      <c r="R599" s="248">
        <v>236</v>
      </c>
      <c r="S599" s="248">
        <v>210</v>
      </c>
      <c r="T599" s="248">
        <v>201</v>
      </c>
      <c r="U599" s="248">
        <v>198</v>
      </c>
      <c r="V599" s="248">
        <v>141</v>
      </c>
      <c r="W599" s="248">
        <v>36</v>
      </c>
      <c r="X599" s="248">
        <v>6</v>
      </c>
      <c r="Y599" s="248">
        <v>7</v>
      </c>
      <c r="Z599" s="248">
        <v>7</v>
      </c>
      <c r="AA599" s="248">
        <v>6</v>
      </c>
      <c r="AB599" s="248">
        <v>6</v>
      </c>
      <c r="AC599" s="248">
        <v>1248</v>
      </c>
      <c r="AD599" s="7">
        <v>218</v>
      </c>
      <c r="AE599" s="7">
        <v>201</v>
      </c>
      <c r="AF599" s="7">
        <v>226</v>
      </c>
      <c r="AG599" s="7">
        <v>206</v>
      </c>
      <c r="AH599" s="7">
        <v>201</v>
      </c>
      <c r="AI599" s="7">
        <v>196</v>
      </c>
      <c r="AJ599" s="7">
        <v>39</v>
      </c>
      <c r="AK599" s="7">
        <v>7</v>
      </c>
      <c r="AL599" s="7">
        <v>7</v>
      </c>
      <c r="AM599" s="7">
        <v>7</v>
      </c>
      <c r="AN599" s="7">
        <v>6</v>
      </c>
      <c r="AO599" s="7">
        <v>6</v>
      </c>
      <c r="AP599" s="7">
        <v>6</v>
      </c>
      <c r="AQ599" s="7">
        <v>1221</v>
      </c>
      <c r="AR599" s="7">
        <v>219</v>
      </c>
      <c r="AS599" s="7">
        <v>221</v>
      </c>
      <c r="AT599" s="7">
        <v>188</v>
      </c>
      <c r="AU599" s="7">
        <v>219</v>
      </c>
      <c r="AV599" s="7">
        <v>184</v>
      </c>
      <c r="AW599" s="7">
        <v>39</v>
      </c>
      <c r="AX599" s="7">
        <v>7</v>
      </c>
      <c r="AY599" s="7">
        <v>7</v>
      </c>
      <c r="AZ599" s="7">
        <v>7</v>
      </c>
      <c r="BA599" s="7">
        <v>6</v>
      </c>
      <c r="BB599" s="7">
        <v>6</v>
      </c>
      <c r="BC599" s="510">
        <v>1255</v>
      </c>
      <c r="BD599" s="510">
        <v>229</v>
      </c>
      <c r="BE599" s="510">
        <v>221</v>
      </c>
      <c r="BF599" s="510">
        <v>208</v>
      </c>
      <c r="BG599" s="510">
        <v>221</v>
      </c>
      <c r="BH599" s="510">
        <v>198</v>
      </c>
      <c r="BI599" s="510">
        <v>178</v>
      </c>
      <c r="BJ599" s="510">
        <v>39</v>
      </c>
      <c r="BK599" s="510">
        <v>7</v>
      </c>
      <c r="BL599" s="510">
        <v>7</v>
      </c>
      <c r="BM599" s="510">
        <v>7</v>
      </c>
      <c r="BN599" s="510">
        <v>6</v>
      </c>
      <c r="BO599" s="510">
        <v>6</v>
      </c>
      <c r="BP599" s="510">
        <v>6</v>
      </c>
    </row>
    <row r="600" spans="1:68">
      <c r="A600" s="247">
        <v>6105</v>
      </c>
      <c r="B600" s="507" t="s">
        <v>3815</v>
      </c>
      <c r="C600" s="247" t="str">
        <f>+IF(MID(B600,1,4)="T.V.","Telesecundaria",IF(MID(B600,1,4)="IEGB","IEGB",IF(MID(B600,1,11)="Liceo Rural","Liceo Rural",IF(MID(B600,1,6)="C.T.P.","C.T.P.",IF(MID(B600,1,4)="Noct","Nocturno",IF(MID(B600,1,4)="Unid","Unidad Pedagógica",""))))))</f>
        <v/>
      </c>
      <c r="D600" s="507" t="s">
        <v>217</v>
      </c>
      <c r="E600" s="508">
        <v>1</v>
      </c>
      <c r="F600" s="507" t="s">
        <v>217</v>
      </c>
      <c r="G600" s="507" t="s">
        <v>217</v>
      </c>
      <c r="H600" s="507" t="s">
        <v>363</v>
      </c>
      <c r="I600" s="507" t="s">
        <v>841</v>
      </c>
      <c r="J600" s="507" t="s">
        <v>3812</v>
      </c>
      <c r="K600" s="509" t="s">
        <v>3813</v>
      </c>
      <c r="L600" s="507">
        <v>24830391</v>
      </c>
      <c r="M600" s="507">
        <v>24830055</v>
      </c>
      <c r="N600" s="507" t="s">
        <v>1074</v>
      </c>
      <c r="O600" s="507" t="s">
        <v>3816</v>
      </c>
      <c r="P600" s="248"/>
      <c r="Q600" s="248"/>
      <c r="R600" s="248"/>
      <c r="S600" s="248"/>
      <c r="T600" s="248"/>
      <c r="U600" s="248"/>
      <c r="V600" s="248"/>
      <c r="W600" s="248"/>
      <c r="X600" s="248"/>
      <c r="Y600" s="248"/>
      <c r="Z600" s="248"/>
      <c r="AA600" s="248"/>
      <c r="AB600" s="248"/>
      <c r="AC600" s="248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510">
        <v>149</v>
      </c>
      <c r="BD600" s="510">
        <v>0</v>
      </c>
      <c r="BE600" s="510">
        <v>0</v>
      </c>
      <c r="BF600" s="510">
        <v>0</v>
      </c>
      <c r="BG600" s="510">
        <v>77</v>
      </c>
      <c r="BH600" s="510">
        <v>48</v>
      </c>
      <c r="BI600" s="510">
        <v>24</v>
      </c>
      <c r="BJ600" s="510">
        <v>15</v>
      </c>
      <c r="BK600" s="510">
        <v>0</v>
      </c>
      <c r="BL600" s="510">
        <v>0</v>
      </c>
      <c r="BM600" s="510">
        <v>0</v>
      </c>
      <c r="BN600" s="510">
        <v>5</v>
      </c>
      <c r="BO600" s="510">
        <v>5</v>
      </c>
      <c r="BP600" s="510">
        <v>5</v>
      </c>
    </row>
    <row r="601" spans="1:68">
      <c r="A601" s="247">
        <v>6106</v>
      </c>
      <c r="B601" s="248" t="s">
        <v>3043</v>
      </c>
      <c r="C601" s="247" t="str">
        <f t="shared" si="15"/>
        <v/>
      </c>
      <c r="D601" s="248" t="s">
        <v>1269</v>
      </c>
      <c r="E601" s="501">
        <v>3</v>
      </c>
      <c r="F601" s="248" t="s">
        <v>86</v>
      </c>
      <c r="G601" s="248" t="s">
        <v>128</v>
      </c>
      <c r="H601" s="248" t="s">
        <v>170</v>
      </c>
      <c r="I601" s="248" t="s">
        <v>860</v>
      </c>
      <c r="J601" s="248" t="s">
        <v>3555</v>
      </c>
      <c r="K601" s="248" t="s">
        <v>1667</v>
      </c>
      <c r="L601" s="248">
        <v>22282013</v>
      </c>
      <c r="M601" s="248">
        <v>22897762</v>
      </c>
      <c r="N601" s="248" t="s">
        <v>1808</v>
      </c>
      <c r="O601" s="248" t="s">
        <v>2468</v>
      </c>
      <c r="P601" s="248">
        <v>454</v>
      </c>
      <c r="Q601" s="248">
        <v>139</v>
      </c>
      <c r="R601" s="248">
        <v>171</v>
      </c>
      <c r="S601" s="248">
        <v>144</v>
      </c>
      <c r="T601" s="248">
        <v>0</v>
      </c>
      <c r="U601" s="248">
        <v>0</v>
      </c>
      <c r="V601" s="248">
        <v>0</v>
      </c>
      <c r="W601" s="248">
        <v>14</v>
      </c>
      <c r="X601" s="248">
        <v>4</v>
      </c>
      <c r="Y601" s="248">
        <v>5</v>
      </c>
      <c r="Z601" s="248">
        <v>5</v>
      </c>
      <c r="AA601" s="248">
        <v>0</v>
      </c>
      <c r="AB601" s="248">
        <v>0</v>
      </c>
      <c r="AC601" s="248">
        <v>497</v>
      </c>
      <c r="AD601" s="7">
        <v>180</v>
      </c>
      <c r="AE601" s="7">
        <v>137</v>
      </c>
      <c r="AF601" s="7">
        <v>180</v>
      </c>
      <c r="AG601" s="7">
        <v>0</v>
      </c>
      <c r="AH601" s="7">
        <v>0</v>
      </c>
      <c r="AI601" s="7">
        <v>0</v>
      </c>
      <c r="AJ601" s="7">
        <v>14</v>
      </c>
      <c r="AK601" s="7">
        <v>5</v>
      </c>
      <c r="AL601" s="7">
        <v>4</v>
      </c>
      <c r="AM601" s="7">
        <v>5</v>
      </c>
      <c r="AN601" s="7">
        <v>0</v>
      </c>
      <c r="AO601" s="7">
        <v>0</v>
      </c>
      <c r="AP601" s="7">
        <v>0</v>
      </c>
      <c r="AQ601" s="7">
        <v>476</v>
      </c>
      <c r="AR601" s="7">
        <v>175</v>
      </c>
      <c r="AS601" s="7">
        <v>173</v>
      </c>
      <c r="AT601" s="7">
        <v>128</v>
      </c>
      <c r="AU601" s="7">
        <v>0</v>
      </c>
      <c r="AV601" s="7">
        <v>0</v>
      </c>
      <c r="AW601" s="7">
        <v>14</v>
      </c>
      <c r="AX601" s="7">
        <v>5</v>
      </c>
      <c r="AY601" s="7">
        <v>5</v>
      </c>
      <c r="AZ601" s="7">
        <v>4</v>
      </c>
      <c r="BA601" s="7">
        <v>0</v>
      </c>
      <c r="BB601" s="7">
        <v>0</v>
      </c>
      <c r="BC601" s="510">
        <v>485</v>
      </c>
      <c r="BD601" s="510">
        <v>142</v>
      </c>
      <c r="BE601" s="510">
        <v>175</v>
      </c>
      <c r="BF601" s="510">
        <v>168</v>
      </c>
      <c r="BG601" s="510">
        <v>0</v>
      </c>
      <c r="BH601" s="510">
        <v>0</v>
      </c>
      <c r="BI601" s="510">
        <v>0</v>
      </c>
      <c r="BJ601" s="510">
        <v>14</v>
      </c>
      <c r="BK601" s="510">
        <v>4</v>
      </c>
      <c r="BL601" s="510">
        <v>5</v>
      </c>
      <c r="BM601" s="510">
        <v>5</v>
      </c>
      <c r="BN601" s="510">
        <v>0</v>
      </c>
      <c r="BO601" s="510">
        <v>0</v>
      </c>
      <c r="BP601" s="510">
        <v>0</v>
      </c>
    </row>
    <row r="602" spans="1:68">
      <c r="A602" s="247">
        <v>6108</v>
      </c>
      <c r="B602" s="248" t="s">
        <v>3044</v>
      </c>
      <c r="C602" s="247" t="str">
        <f t="shared" si="15"/>
        <v/>
      </c>
      <c r="D602" s="248" t="s">
        <v>127</v>
      </c>
      <c r="E602" s="501">
        <v>1</v>
      </c>
      <c r="F602" s="248" t="s">
        <v>86</v>
      </c>
      <c r="G602" s="248" t="s">
        <v>127</v>
      </c>
      <c r="H602" s="248" t="s">
        <v>130</v>
      </c>
      <c r="I602" s="248" t="s">
        <v>130</v>
      </c>
      <c r="J602" s="248" t="s">
        <v>3555</v>
      </c>
      <c r="K602" s="248" t="s">
        <v>1667</v>
      </c>
      <c r="L602" s="248">
        <v>22765225</v>
      </c>
      <c r="M602" s="248">
        <v>22765225</v>
      </c>
      <c r="N602" s="248" t="s">
        <v>3700</v>
      </c>
      <c r="O602" s="248" t="s">
        <v>2469</v>
      </c>
      <c r="P602" s="248">
        <v>278</v>
      </c>
      <c r="Q602" s="248">
        <v>103</v>
      </c>
      <c r="R602" s="248">
        <v>90</v>
      </c>
      <c r="S602" s="248">
        <v>85</v>
      </c>
      <c r="T602" s="248">
        <v>0</v>
      </c>
      <c r="U602" s="248">
        <v>0</v>
      </c>
      <c r="V602" s="248">
        <v>0</v>
      </c>
      <c r="W602" s="248">
        <v>9</v>
      </c>
      <c r="X602" s="248">
        <v>3</v>
      </c>
      <c r="Y602" s="248">
        <v>3</v>
      </c>
      <c r="Z602" s="248">
        <v>3</v>
      </c>
      <c r="AA602" s="248">
        <v>0</v>
      </c>
      <c r="AB602" s="248">
        <v>0</v>
      </c>
      <c r="AC602" s="248">
        <v>273</v>
      </c>
      <c r="AD602" s="7">
        <v>84</v>
      </c>
      <c r="AE602" s="7">
        <v>104</v>
      </c>
      <c r="AF602" s="7">
        <v>85</v>
      </c>
      <c r="AG602" s="7">
        <v>0</v>
      </c>
      <c r="AH602" s="7">
        <v>0</v>
      </c>
      <c r="AI602" s="7">
        <v>0</v>
      </c>
      <c r="AJ602" s="7">
        <v>9</v>
      </c>
      <c r="AK602" s="7">
        <v>3</v>
      </c>
      <c r="AL602" s="7">
        <v>3</v>
      </c>
      <c r="AM602" s="7">
        <v>3</v>
      </c>
      <c r="AN602" s="7">
        <v>0</v>
      </c>
      <c r="AO602" s="7">
        <v>0</v>
      </c>
      <c r="AP602" s="7">
        <v>0</v>
      </c>
      <c r="AQ602" s="7">
        <v>259</v>
      </c>
      <c r="AR602" s="7">
        <v>90</v>
      </c>
      <c r="AS602" s="7">
        <v>83</v>
      </c>
      <c r="AT602" s="7">
        <v>86</v>
      </c>
      <c r="AU602" s="7">
        <v>0</v>
      </c>
      <c r="AV602" s="7">
        <v>0</v>
      </c>
      <c r="AW602" s="7">
        <v>9</v>
      </c>
      <c r="AX602" s="7">
        <v>3</v>
      </c>
      <c r="AY602" s="7">
        <v>3</v>
      </c>
      <c r="AZ602" s="7">
        <v>3</v>
      </c>
      <c r="BA602" s="7">
        <v>0</v>
      </c>
      <c r="BB602" s="7">
        <v>0</v>
      </c>
      <c r="BC602" s="510">
        <v>249</v>
      </c>
      <c r="BD602" s="510">
        <v>92</v>
      </c>
      <c r="BE602" s="510">
        <v>84</v>
      </c>
      <c r="BF602" s="510">
        <v>73</v>
      </c>
      <c r="BG602" s="510">
        <v>0</v>
      </c>
      <c r="BH602" s="510">
        <v>0</v>
      </c>
      <c r="BI602" s="510">
        <v>0</v>
      </c>
      <c r="BJ602" s="510">
        <v>9</v>
      </c>
      <c r="BK602" s="510">
        <v>3</v>
      </c>
      <c r="BL602" s="510">
        <v>3</v>
      </c>
      <c r="BM602" s="510">
        <v>3</v>
      </c>
      <c r="BN602" s="510">
        <v>0</v>
      </c>
      <c r="BO602" s="510">
        <v>0</v>
      </c>
      <c r="BP602" s="510">
        <v>0</v>
      </c>
    </row>
    <row r="603" spans="1:68">
      <c r="A603" s="247">
        <v>6112</v>
      </c>
      <c r="B603" s="248" t="s">
        <v>1915</v>
      </c>
      <c r="C603" s="247" t="str">
        <f t="shared" si="15"/>
        <v/>
      </c>
      <c r="D603" s="248" t="s">
        <v>398</v>
      </c>
      <c r="E603" s="501">
        <v>11</v>
      </c>
      <c r="F603" s="248" t="s">
        <v>52</v>
      </c>
      <c r="G603" s="248" t="s">
        <v>414</v>
      </c>
      <c r="H603" s="248" t="s">
        <v>688</v>
      </c>
      <c r="I603" s="248" t="s">
        <v>856</v>
      </c>
      <c r="J603" s="248" t="s">
        <v>3555</v>
      </c>
      <c r="K603" s="248" t="s">
        <v>1667</v>
      </c>
      <c r="L603" s="248">
        <v>27801598</v>
      </c>
      <c r="M603" s="248">
        <v>27801598</v>
      </c>
      <c r="N603" s="248" t="s">
        <v>1807</v>
      </c>
      <c r="O603" s="248" t="s">
        <v>2470</v>
      </c>
      <c r="P603" s="248">
        <v>623</v>
      </c>
      <c r="Q603" s="248">
        <v>143</v>
      </c>
      <c r="R603" s="248">
        <v>148</v>
      </c>
      <c r="S603" s="248">
        <v>144</v>
      </c>
      <c r="T603" s="248">
        <v>111</v>
      </c>
      <c r="U603" s="248">
        <v>77</v>
      </c>
      <c r="V603" s="248">
        <v>0</v>
      </c>
      <c r="W603" s="248">
        <v>25</v>
      </c>
      <c r="X603" s="248">
        <v>7</v>
      </c>
      <c r="Y603" s="248">
        <v>5</v>
      </c>
      <c r="Z603" s="248">
        <v>6</v>
      </c>
      <c r="AA603" s="248">
        <v>4</v>
      </c>
      <c r="AB603" s="248">
        <v>3</v>
      </c>
      <c r="AC603" s="248">
        <v>702</v>
      </c>
      <c r="AD603" s="7">
        <v>162</v>
      </c>
      <c r="AE603" s="7">
        <v>149</v>
      </c>
      <c r="AF603" s="7">
        <v>141</v>
      </c>
      <c r="AG603" s="7">
        <v>138</v>
      </c>
      <c r="AH603" s="7">
        <v>112</v>
      </c>
      <c r="AI603" s="7">
        <v>0</v>
      </c>
      <c r="AJ603" s="7">
        <v>28</v>
      </c>
      <c r="AK603" s="7">
        <v>7</v>
      </c>
      <c r="AL603" s="7">
        <v>6</v>
      </c>
      <c r="AM603" s="7">
        <v>6</v>
      </c>
      <c r="AN603" s="7">
        <v>5</v>
      </c>
      <c r="AO603" s="7">
        <v>4</v>
      </c>
      <c r="AP603" s="7">
        <v>0</v>
      </c>
      <c r="AQ603" s="7">
        <v>696</v>
      </c>
      <c r="AR603" s="7">
        <v>176</v>
      </c>
      <c r="AS603" s="7">
        <v>144</v>
      </c>
      <c r="AT603" s="7">
        <v>129</v>
      </c>
      <c r="AU603" s="7">
        <v>125</v>
      </c>
      <c r="AV603" s="7">
        <v>122</v>
      </c>
      <c r="AW603" s="7">
        <v>28</v>
      </c>
      <c r="AX603" s="7">
        <v>7</v>
      </c>
      <c r="AY603" s="7">
        <v>6</v>
      </c>
      <c r="AZ603" s="7">
        <v>6</v>
      </c>
      <c r="BA603" s="7">
        <v>5</v>
      </c>
      <c r="BB603" s="7">
        <v>4</v>
      </c>
      <c r="BC603" s="510">
        <v>651</v>
      </c>
      <c r="BD603" s="510">
        <v>156</v>
      </c>
      <c r="BE603" s="510">
        <v>171</v>
      </c>
      <c r="BF603" s="510">
        <v>119</v>
      </c>
      <c r="BG603" s="510">
        <v>111</v>
      </c>
      <c r="BH603" s="510">
        <v>94</v>
      </c>
      <c r="BI603" s="510">
        <v>0</v>
      </c>
      <c r="BJ603" s="510">
        <v>28</v>
      </c>
      <c r="BK603" s="510">
        <v>7</v>
      </c>
      <c r="BL603" s="510">
        <v>7</v>
      </c>
      <c r="BM603" s="510">
        <v>5</v>
      </c>
      <c r="BN603" s="510">
        <v>5</v>
      </c>
      <c r="BO603" s="510">
        <v>4</v>
      </c>
      <c r="BP603" s="510">
        <v>0</v>
      </c>
    </row>
    <row r="604" spans="1:68">
      <c r="A604" s="247">
        <v>6113</v>
      </c>
      <c r="B604" s="248" t="s">
        <v>862</v>
      </c>
      <c r="C604" s="247" t="str">
        <f t="shared" si="15"/>
        <v>Nocturno</v>
      </c>
      <c r="D604" s="248" t="s">
        <v>204</v>
      </c>
      <c r="E604" s="501">
        <v>9</v>
      </c>
      <c r="F604" s="248" t="s">
        <v>86</v>
      </c>
      <c r="G604" s="248" t="s">
        <v>204</v>
      </c>
      <c r="H604" s="248" t="s">
        <v>187</v>
      </c>
      <c r="I604" s="248" t="s">
        <v>187</v>
      </c>
      <c r="J604" s="248" t="s">
        <v>3555</v>
      </c>
      <c r="K604" s="248" t="s">
        <v>3730</v>
      </c>
      <c r="L604" s="248">
        <v>27311535</v>
      </c>
      <c r="M604" s="248">
        <v>27311535</v>
      </c>
      <c r="N604" s="248" t="s">
        <v>3701</v>
      </c>
      <c r="O604" s="248" t="s">
        <v>2471</v>
      </c>
      <c r="P604" s="248">
        <v>641</v>
      </c>
      <c r="Q604" s="248">
        <v>92</v>
      </c>
      <c r="R604" s="248">
        <v>113</v>
      </c>
      <c r="S604" s="248">
        <v>123</v>
      </c>
      <c r="T604" s="248">
        <v>172</v>
      </c>
      <c r="U604" s="248">
        <v>141</v>
      </c>
      <c r="V604" s="248">
        <v>0</v>
      </c>
      <c r="W604" s="248">
        <v>24</v>
      </c>
      <c r="X604" s="248">
        <v>4</v>
      </c>
      <c r="Y604" s="248">
        <v>4</v>
      </c>
      <c r="Z604" s="248">
        <v>4</v>
      </c>
      <c r="AA604" s="248">
        <v>7</v>
      </c>
      <c r="AB604" s="248">
        <v>5</v>
      </c>
      <c r="AC604" s="248">
        <v>738</v>
      </c>
      <c r="AD604" s="7">
        <v>109</v>
      </c>
      <c r="AE604" s="7">
        <v>124</v>
      </c>
      <c r="AF604" s="7">
        <v>129</v>
      </c>
      <c r="AG604" s="7">
        <v>183</v>
      </c>
      <c r="AH604" s="7">
        <v>193</v>
      </c>
      <c r="AI604" s="7">
        <v>0</v>
      </c>
      <c r="AJ604" s="7">
        <v>24</v>
      </c>
      <c r="AK604" s="7">
        <v>4</v>
      </c>
      <c r="AL604" s="7">
        <v>4</v>
      </c>
      <c r="AM604" s="7">
        <v>4</v>
      </c>
      <c r="AN604" s="7">
        <v>6</v>
      </c>
      <c r="AO604" s="7">
        <v>6</v>
      </c>
      <c r="AP604" s="7">
        <v>0</v>
      </c>
      <c r="AQ604" s="7">
        <v>529</v>
      </c>
      <c r="AR604" s="7">
        <v>67</v>
      </c>
      <c r="AS604" s="7">
        <v>74</v>
      </c>
      <c r="AT604" s="7">
        <v>91</v>
      </c>
      <c r="AU604" s="7">
        <v>143</v>
      </c>
      <c r="AV604" s="7">
        <v>154</v>
      </c>
      <c r="AW604" s="7">
        <v>23</v>
      </c>
      <c r="AX604" s="7">
        <v>3</v>
      </c>
      <c r="AY604" s="7">
        <v>4</v>
      </c>
      <c r="AZ604" s="7">
        <v>4</v>
      </c>
      <c r="BA604" s="7">
        <v>6</v>
      </c>
      <c r="BB604" s="7">
        <v>6</v>
      </c>
      <c r="BC604" s="510">
        <v>493</v>
      </c>
      <c r="BD604" s="510">
        <v>49</v>
      </c>
      <c r="BE604" s="510">
        <v>63</v>
      </c>
      <c r="BF604" s="510">
        <v>101</v>
      </c>
      <c r="BG604" s="510">
        <v>130</v>
      </c>
      <c r="BH604" s="510">
        <v>150</v>
      </c>
      <c r="BI604" s="510">
        <v>0</v>
      </c>
      <c r="BJ604" s="510">
        <v>20</v>
      </c>
      <c r="BK604" s="510">
        <v>2</v>
      </c>
      <c r="BL604" s="510">
        <v>3</v>
      </c>
      <c r="BM604" s="510">
        <v>4</v>
      </c>
      <c r="BN604" s="510">
        <v>6</v>
      </c>
      <c r="BO604" s="510">
        <v>5</v>
      </c>
      <c r="BP604" s="510">
        <v>0</v>
      </c>
    </row>
    <row r="605" spans="1:68">
      <c r="A605" s="247">
        <v>6115</v>
      </c>
      <c r="B605" s="248" t="s">
        <v>230</v>
      </c>
      <c r="C605" s="247" t="str">
        <f t="shared" si="15"/>
        <v/>
      </c>
      <c r="D605" s="412" t="s">
        <v>425</v>
      </c>
      <c r="E605" s="453">
        <v>1</v>
      </c>
      <c r="F605" s="412" t="s">
        <v>418</v>
      </c>
      <c r="G605" s="412" t="s">
        <v>426</v>
      </c>
      <c r="H605" s="412" t="s">
        <v>2472</v>
      </c>
      <c r="I605" s="412" t="s">
        <v>170</v>
      </c>
      <c r="J605" s="248" t="s">
        <v>3555</v>
      </c>
      <c r="K605" s="248" t="s">
        <v>1667</v>
      </c>
      <c r="L605" s="412">
        <v>27113482</v>
      </c>
      <c r="M605" s="412"/>
      <c r="N605" s="412" t="s">
        <v>1809</v>
      </c>
      <c r="O605" s="248" t="s">
        <v>2473</v>
      </c>
      <c r="P605" s="412">
        <v>797</v>
      </c>
      <c r="Q605" s="412">
        <v>175</v>
      </c>
      <c r="R605" s="412">
        <v>142</v>
      </c>
      <c r="S605" s="412">
        <v>194</v>
      </c>
      <c r="T605" s="412">
        <v>156</v>
      </c>
      <c r="U605" s="412">
        <v>130</v>
      </c>
      <c r="V605" s="412">
        <v>0</v>
      </c>
      <c r="W605" s="412">
        <v>25</v>
      </c>
      <c r="X605" s="248">
        <v>5</v>
      </c>
      <c r="Y605" s="412">
        <v>4</v>
      </c>
      <c r="Z605" s="412">
        <v>7</v>
      </c>
      <c r="AA605" s="412">
        <v>5</v>
      </c>
      <c r="AB605" s="412">
        <v>4</v>
      </c>
      <c r="AC605" s="412">
        <v>822</v>
      </c>
      <c r="AD605" s="7">
        <v>174</v>
      </c>
      <c r="AE605" s="7">
        <v>164</v>
      </c>
      <c r="AF605" s="7">
        <v>136</v>
      </c>
      <c r="AG605" s="7">
        <v>192</v>
      </c>
      <c r="AH605" s="7">
        <v>156</v>
      </c>
      <c r="AI605" s="7">
        <v>0</v>
      </c>
      <c r="AJ605" s="7">
        <v>25</v>
      </c>
      <c r="AK605" s="7">
        <v>5</v>
      </c>
      <c r="AL605" s="7">
        <v>5</v>
      </c>
      <c r="AM605" s="7">
        <v>4</v>
      </c>
      <c r="AN605" s="7">
        <v>6</v>
      </c>
      <c r="AO605" s="7">
        <v>5</v>
      </c>
      <c r="AP605" s="7">
        <v>0</v>
      </c>
      <c r="AQ605" s="7">
        <v>800</v>
      </c>
      <c r="AR605" s="7">
        <v>174</v>
      </c>
      <c r="AS605" s="7">
        <v>170</v>
      </c>
      <c r="AT605" s="7">
        <v>147</v>
      </c>
      <c r="AU605" s="7">
        <v>128</v>
      </c>
      <c r="AV605" s="7">
        <v>181</v>
      </c>
      <c r="AW605" s="7">
        <v>25</v>
      </c>
      <c r="AX605" s="7">
        <v>5</v>
      </c>
      <c r="AY605" s="7">
        <v>5</v>
      </c>
      <c r="AZ605" s="7">
        <v>5</v>
      </c>
      <c r="BA605" s="7">
        <v>4</v>
      </c>
      <c r="BB605" s="7">
        <v>6</v>
      </c>
      <c r="BC605" s="510">
        <v>807</v>
      </c>
      <c r="BD605" s="510">
        <v>239</v>
      </c>
      <c r="BE605" s="510">
        <v>164</v>
      </c>
      <c r="BF605" s="510">
        <v>145</v>
      </c>
      <c r="BG605" s="510">
        <v>140</v>
      </c>
      <c r="BH605" s="510">
        <v>119</v>
      </c>
      <c r="BI605" s="510">
        <v>0</v>
      </c>
      <c r="BJ605" s="510">
        <v>25</v>
      </c>
      <c r="BK605" s="510">
        <v>7</v>
      </c>
      <c r="BL605" s="510">
        <v>5</v>
      </c>
      <c r="BM605" s="510">
        <v>5</v>
      </c>
      <c r="BN605" s="510">
        <v>4</v>
      </c>
      <c r="BO605" s="510">
        <v>4</v>
      </c>
      <c r="BP605" s="510">
        <v>0</v>
      </c>
    </row>
    <row r="606" spans="1:68">
      <c r="A606" s="247">
        <v>6127</v>
      </c>
      <c r="B606" s="248" t="s">
        <v>3045</v>
      </c>
      <c r="C606" s="247" t="str">
        <f t="shared" si="15"/>
        <v/>
      </c>
      <c r="D606" s="248" t="s">
        <v>1269</v>
      </c>
      <c r="E606" s="501">
        <v>4</v>
      </c>
      <c r="F606" s="248" t="s">
        <v>86</v>
      </c>
      <c r="G606" s="248" t="s">
        <v>92</v>
      </c>
      <c r="H606" s="248" t="s">
        <v>92</v>
      </c>
      <c r="I606" s="248" t="s">
        <v>843</v>
      </c>
      <c r="J606" s="248" t="s">
        <v>3555</v>
      </c>
      <c r="K606" s="248" t="s">
        <v>1667</v>
      </c>
      <c r="L606" s="248">
        <v>22826018</v>
      </c>
      <c r="M606" s="248">
        <v>22826018</v>
      </c>
      <c r="N606" s="248" t="s">
        <v>3702</v>
      </c>
      <c r="O606" s="248" t="s">
        <v>3046</v>
      </c>
      <c r="P606" s="248">
        <v>291</v>
      </c>
      <c r="Q606" s="248">
        <v>116</v>
      </c>
      <c r="R606" s="248">
        <v>97</v>
      </c>
      <c r="S606" s="248">
        <v>78</v>
      </c>
      <c r="T606" s="248">
        <v>0</v>
      </c>
      <c r="U606" s="248">
        <v>0</v>
      </c>
      <c r="V606" s="248">
        <v>0</v>
      </c>
      <c r="W606" s="248">
        <v>10</v>
      </c>
      <c r="X606" s="248">
        <v>4</v>
      </c>
      <c r="Y606" s="248">
        <v>3</v>
      </c>
      <c r="Z606" s="248">
        <v>3</v>
      </c>
      <c r="AA606" s="248">
        <v>0</v>
      </c>
      <c r="AB606" s="248">
        <v>0</v>
      </c>
      <c r="AC606" s="248">
        <v>302</v>
      </c>
      <c r="AD606" s="7">
        <v>101</v>
      </c>
      <c r="AE606" s="7">
        <v>113</v>
      </c>
      <c r="AF606" s="7">
        <v>88</v>
      </c>
      <c r="AG606" s="7">
        <v>0</v>
      </c>
      <c r="AH606" s="7">
        <v>0</v>
      </c>
      <c r="AI606" s="7">
        <v>0</v>
      </c>
      <c r="AJ606" s="7">
        <v>10</v>
      </c>
      <c r="AK606" s="7">
        <v>3</v>
      </c>
      <c r="AL606" s="7">
        <v>4</v>
      </c>
      <c r="AM606" s="7">
        <v>3</v>
      </c>
      <c r="AN606" s="7">
        <v>0</v>
      </c>
      <c r="AO606" s="7">
        <v>0</v>
      </c>
      <c r="AP606" s="7">
        <v>0</v>
      </c>
      <c r="AQ606" s="7">
        <v>285</v>
      </c>
      <c r="AR606" s="7">
        <v>87</v>
      </c>
      <c r="AS606" s="7">
        <v>93</v>
      </c>
      <c r="AT606" s="7">
        <v>105</v>
      </c>
      <c r="AU606" s="7">
        <v>0</v>
      </c>
      <c r="AV606" s="7">
        <v>0</v>
      </c>
      <c r="AW606" s="7">
        <v>10</v>
      </c>
      <c r="AX606" s="7">
        <v>3</v>
      </c>
      <c r="AY606" s="7">
        <v>3</v>
      </c>
      <c r="AZ606" s="7">
        <v>4</v>
      </c>
      <c r="BA606" s="7">
        <v>0</v>
      </c>
      <c r="BB606" s="7">
        <v>0</v>
      </c>
      <c r="BC606" s="510">
        <v>316</v>
      </c>
      <c r="BD606" s="510">
        <v>138</v>
      </c>
      <c r="BE606" s="510">
        <v>92</v>
      </c>
      <c r="BF606" s="510">
        <v>86</v>
      </c>
      <c r="BG606" s="510">
        <v>0</v>
      </c>
      <c r="BH606" s="510">
        <v>0</v>
      </c>
      <c r="BI606" s="510">
        <v>0</v>
      </c>
      <c r="BJ606" s="510">
        <v>10</v>
      </c>
      <c r="BK606" s="510">
        <v>4</v>
      </c>
      <c r="BL606" s="510">
        <v>3</v>
      </c>
      <c r="BM606" s="510">
        <v>3</v>
      </c>
      <c r="BN606" s="510">
        <v>0</v>
      </c>
      <c r="BO606" s="510">
        <v>0</v>
      </c>
      <c r="BP606" s="510">
        <v>0</v>
      </c>
    </row>
    <row r="607" spans="1:68">
      <c r="A607" s="247">
        <v>6128</v>
      </c>
      <c r="B607" s="248" t="s">
        <v>3047</v>
      </c>
      <c r="C607" s="247" t="str">
        <f t="shared" si="15"/>
        <v/>
      </c>
      <c r="D607" s="248" t="s">
        <v>1268</v>
      </c>
      <c r="E607" s="501">
        <v>1</v>
      </c>
      <c r="F607" s="248" t="s">
        <v>86</v>
      </c>
      <c r="G607" s="248" t="s">
        <v>156</v>
      </c>
      <c r="H607" s="248" t="s">
        <v>157</v>
      </c>
      <c r="I607" s="248" t="s">
        <v>847</v>
      </c>
      <c r="J607" s="248" t="s">
        <v>3555</v>
      </c>
      <c r="K607" s="248" t="s">
        <v>1667</v>
      </c>
      <c r="L607" s="248">
        <v>22533401</v>
      </c>
      <c r="M607" s="248">
        <v>22806412</v>
      </c>
      <c r="N607" s="248" t="s">
        <v>1143</v>
      </c>
      <c r="O607" s="248" t="s">
        <v>3290</v>
      </c>
      <c r="P607" s="248">
        <v>259</v>
      </c>
      <c r="Q607" s="248">
        <v>82</v>
      </c>
      <c r="R607" s="248">
        <v>92</v>
      </c>
      <c r="S607" s="248">
        <v>85</v>
      </c>
      <c r="T607" s="248">
        <v>0</v>
      </c>
      <c r="U607" s="248">
        <v>0</v>
      </c>
      <c r="V607" s="248">
        <v>0</v>
      </c>
      <c r="W607" s="248">
        <v>10</v>
      </c>
      <c r="X607" s="248">
        <v>3</v>
      </c>
      <c r="Y607" s="248">
        <v>4</v>
      </c>
      <c r="Z607" s="248">
        <v>3</v>
      </c>
      <c r="AA607" s="248">
        <v>0</v>
      </c>
      <c r="AB607" s="248">
        <v>0</v>
      </c>
      <c r="AC607" s="248">
        <v>258</v>
      </c>
      <c r="AD607" s="7">
        <v>84</v>
      </c>
      <c r="AE607" s="7">
        <v>84</v>
      </c>
      <c r="AF607" s="7">
        <v>90</v>
      </c>
      <c r="AG607" s="7">
        <v>0</v>
      </c>
      <c r="AH607" s="7">
        <v>0</v>
      </c>
      <c r="AI607" s="7">
        <v>0</v>
      </c>
      <c r="AJ607" s="7">
        <v>10</v>
      </c>
      <c r="AK607" s="7">
        <v>3</v>
      </c>
      <c r="AL607" s="7">
        <v>3</v>
      </c>
      <c r="AM607" s="7">
        <v>4</v>
      </c>
      <c r="AN607" s="7">
        <v>0</v>
      </c>
      <c r="AO607" s="7">
        <v>0</v>
      </c>
      <c r="AP607" s="7">
        <v>0</v>
      </c>
      <c r="AQ607" s="7">
        <v>264</v>
      </c>
      <c r="AR607" s="7">
        <v>106</v>
      </c>
      <c r="AS607" s="7">
        <v>81</v>
      </c>
      <c r="AT607" s="7">
        <v>77</v>
      </c>
      <c r="AU607" s="7">
        <v>0</v>
      </c>
      <c r="AV607" s="7">
        <v>0</v>
      </c>
      <c r="AW607" s="7">
        <v>10</v>
      </c>
      <c r="AX607" s="7">
        <v>4</v>
      </c>
      <c r="AY607" s="7">
        <v>3</v>
      </c>
      <c r="AZ607" s="7">
        <v>3</v>
      </c>
      <c r="BA607" s="7">
        <v>0</v>
      </c>
      <c r="BB607" s="7">
        <v>0</v>
      </c>
      <c r="BC607" s="510">
        <v>272</v>
      </c>
      <c r="BD607" s="510">
        <v>91</v>
      </c>
      <c r="BE607" s="510">
        <v>103</v>
      </c>
      <c r="BF607" s="510">
        <v>78</v>
      </c>
      <c r="BG607" s="510">
        <v>0</v>
      </c>
      <c r="BH607" s="510">
        <v>0</v>
      </c>
      <c r="BI607" s="510">
        <v>0</v>
      </c>
      <c r="BJ607" s="510">
        <v>10</v>
      </c>
      <c r="BK607" s="510">
        <v>3</v>
      </c>
      <c r="BL607" s="510">
        <v>4</v>
      </c>
      <c r="BM607" s="510">
        <v>3</v>
      </c>
      <c r="BN607" s="510">
        <v>0</v>
      </c>
      <c r="BO607" s="510">
        <v>0</v>
      </c>
      <c r="BP607" s="510">
        <v>0</v>
      </c>
    </row>
    <row r="608" spans="1:68">
      <c r="A608" s="247">
        <v>6129</v>
      </c>
      <c r="B608" s="248" t="s">
        <v>3048</v>
      </c>
      <c r="C608" s="247" t="str">
        <f t="shared" si="15"/>
        <v>Liceo Rural</v>
      </c>
      <c r="D608" s="412" t="s">
        <v>1285</v>
      </c>
      <c r="E608" s="453">
        <v>2</v>
      </c>
      <c r="F608" s="412" t="s">
        <v>418</v>
      </c>
      <c r="G608" s="412" t="s">
        <v>429</v>
      </c>
      <c r="H608" s="412" t="s">
        <v>455</v>
      </c>
      <c r="I608" s="412" t="s">
        <v>864</v>
      </c>
      <c r="J608" s="248" t="s">
        <v>3555</v>
      </c>
      <c r="K608" s="248" t="s">
        <v>1667</v>
      </c>
      <c r="L608" s="412">
        <v>87452637</v>
      </c>
      <c r="M608" s="412"/>
      <c r="N608" s="412" t="s">
        <v>1706</v>
      </c>
      <c r="O608" s="248" t="s">
        <v>2474</v>
      </c>
      <c r="P608" s="412">
        <v>100</v>
      </c>
      <c r="Q608" s="412">
        <v>20</v>
      </c>
      <c r="R608" s="412">
        <v>30</v>
      </c>
      <c r="S608" s="412">
        <v>22</v>
      </c>
      <c r="T608" s="412">
        <v>17</v>
      </c>
      <c r="U608" s="412">
        <v>11</v>
      </c>
      <c r="V608" s="412">
        <v>0</v>
      </c>
      <c r="W608" s="412">
        <v>5</v>
      </c>
      <c r="X608" s="248">
        <v>1</v>
      </c>
      <c r="Y608" s="412">
        <v>1</v>
      </c>
      <c r="Z608" s="412">
        <v>1</v>
      </c>
      <c r="AA608" s="412">
        <v>1</v>
      </c>
      <c r="AB608" s="412">
        <v>1</v>
      </c>
      <c r="AC608" s="412">
        <v>108</v>
      </c>
      <c r="AD608" s="7">
        <v>23</v>
      </c>
      <c r="AE608" s="7">
        <v>21</v>
      </c>
      <c r="AF608" s="7">
        <v>24</v>
      </c>
      <c r="AG608" s="7">
        <v>24</v>
      </c>
      <c r="AH608" s="7">
        <v>16</v>
      </c>
      <c r="AI608" s="7">
        <v>0</v>
      </c>
      <c r="AJ608" s="7">
        <v>13</v>
      </c>
      <c r="AK608" s="7">
        <v>2</v>
      </c>
      <c r="AL608" s="7">
        <v>3</v>
      </c>
      <c r="AM608" s="7">
        <v>3</v>
      </c>
      <c r="AN608" s="7">
        <v>3</v>
      </c>
      <c r="AO608" s="7">
        <v>2</v>
      </c>
      <c r="AP608" s="7">
        <v>0</v>
      </c>
      <c r="AQ608" s="7">
        <v>100</v>
      </c>
      <c r="AR608" s="7">
        <v>20</v>
      </c>
      <c r="AS608" s="7">
        <v>23</v>
      </c>
      <c r="AT608" s="7">
        <v>18</v>
      </c>
      <c r="AU608" s="7">
        <v>19</v>
      </c>
      <c r="AV608" s="7">
        <v>20</v>
      </c>
      <c r="AW608" s="7">
        <v>5</v>
      </c>
      <c r="AX608" s="7">
        <v>1</v>
      </c>
      <c r="AY608" s="7">
        <v>1</v>
      </c>
      <c r="AZ608" s="7">
        <v>1</v>
      </c>
      <c r="BA608" s="7">
        <v>1</v>
      </c>
      <c r="BB608" s="7">
        <v>1</v>
      </c>
      <c r="BC608" s="510">
        <v>97</v>
      </c>
      <c r="BD608" s="510">
        <v>21</v>
      </c>
      <c r="BE608" s="510">
        <v>20</v>
      </c>
      <c r="BF608" s="510">
        <v>20</v>
      </c>
      <c r="BG608" s="510">
        <v>15</v>
      </c>
      <c r="BH608" s="510">
        <v>21</v>
      </c>
      <c r="BI608" s="510">
        <v>0</v>
      </c>
      <c r="BJ608" s="510">
        <v>5</v>
      </c>
      <c r="BK608" s="510">
        <v>1</v>
      </c>
      <c r="BL608" s="510">
        <v>1</v>
      </c>
      <c r="BM608" s="510">
        <v>1</v>
      </c>
      <c r="BN608" s="510">
        <v>1</v>
      </c>
      <c r="BO608" s="510">
        <v>1</v>
      </c>
      <c r="BP608" s="510">
        <v>0</v>
      </c>
    </row>
    <row r="609" spans="1:68">
      <c r="A609" s="247">
        <v>6130</v>
      </c>
      <c r="B609" s="248" t="s">
        <v>846</v>
      </c>
      <c r="C609" s="247" t="str">
        <f t="shared" si="15"/>
        <v>C.T.P.</v>
      </c>
      <c r="D609" s="248" t="s">
        <v>1322</v>
      </c>
      <c r="E609" s="501">
        <v>4</v>
      </c>
      <c r="F609" s="248" t="s">
        <v>86</v>
      </c>
      <c r="G609" s="248" t="s">
        <v>116</v>
      </c>
      <c r="H609" s="248" t="s">
        <v>201</v>
      </c>
      <c r="I609" s="248" t="s">
        <v>539</v>
      </c>
      <c r="J609" s="248" t="s">
        <v>3555</v>
      </c>
      <c r="K609" s="248" t="s">
        <v>3728</v>
      </c>
      <c r="L609" s="248">
        <v>27738916</v>
      </c>
      <c r="M609" s="248">
        <v>22738916</v>
      </c>
      <c r="N609" s="248" t="s">
        <v>2475</v>
      </c>
      <c r="O609" s="248" t="s">
        <v>2476</v>
      </c>
      <c r="P609" s="248">
        <v>1172</v>
      </c>
      <c r="Q609" s="248">
        <v>222</v>
      </c>
      <c r="R609" s="248">
        <v>285</v>
      </c>
      <c r="S609" s="248">
        <v>183</v>
      </c>
      <c r="T609" s="248">
        <v>171</v>
      </c>
      <c r="U609" s="248">
        <v>181</v>
      </c>
      <c r="V609" s="248">
        <v>130</v>
      </c>
      <c r="W609" s="248">
        <v>36</v>
      </c>
      <c r="X609" s="248">
        <v>6</v>
      </c>
      <c r="Y609" s="248">
        <v>8</v>
      </c>
      <c r="Z609" s="248">
        <v>6</v>
      </c>
      <c r="AA609" s="248">
        <v>5</v>
      </c>
      <c r="AB609" s="248">
        <v>6</v>
      </c>
      <c r="AC609" s="248">
        <v>1270</v>
      </c>
      <c r="AD609" s="7">
        <v>206</v>
      </c>
      <c r="AE609" s="7">
        <v>223</v>
      </c>
      <c r="AF609" s="7">
        <v>284</v>
      </c>
      <c r="AG609" s="7">
        <v>200</v>
      </c>
      <c r="AH609" s="7">
        <v>165</v>
      </c>
      <c r="AI609" s="7">
        <v>192</v>
      </c>
      <c r="AJ609" s="7">
        <v>37</v>
      </c>
      <c r="AK609" s="7">
        <v>6</v>
      </c>
      <c r="AL609" s="7">
        <v>6</v>
      </c>
      <c r="AM609" s="7">
        <v>8</v>
      </c>
      <c r="AN609" s="7">
        <v>6</v>
      </c>
      <c r="AO609" s="7">
        <v>5</v>
      </c>
      <c r="AP609" s="7">
        <v>6</v>
      </c>
      <c r="AQ609" s="7">
        <v>1232</v>
      </c>
      <c r="AR609" s="7">
        <v>203</v>
      </c>
      <c r="AS609" s="7">
        <v>202</v>
      </c>
      <c r="AT609" s="7">
        <v>224</v>
      </c>
      <c r="AU609" s="7">
        <v>271</v>
      </c>
      <c r="AV609" s="7">
        <v>176</v>
      </c>
      <c r="AW609" s="7">
        <v>37</v>
      </c>
      <c r="AX609" s="7">
        <v>6</v>
      </c>
      <c r="AY609" s="7">
        <v>6</v>
      </c>
      <c r="AZ609" s="7">
        <v>6</v>
      </c>
      <c r="BA609" s="7">
        <v>8</v>
      </c>
      <c r="BB609" s="7">
        <v>6</v>
      </c>
      <c r="BC609" s="510">
        <v>1251</v>
      </c>
      <c r="BD609" s="510">
        <v>207</v>
      </c>
      <c r="BE609" s="510">
        <v>221</v>
      </c>
      <c r="BF609" s="510">
        <v>212</v>
      </c>
      <c r="BG609" s="510">
        <v>229</v>
      </c>
      <c r="BH609" s="510">
        <v>219</v>
      </c>
      <c r="BI609" s="510">
        <v>163</v>
      </c>
      <c r="BJ609" s="510">
        <v>37</v>
      </c>
      <c r="BK609" s="510">
        <v>6</v>
      </c>
      <c r="BL609" s="510">
        <v>6</v>
      </c>
      <c r="BM609" s="510">
        <v>6</v>
      </c>
      <c r="BN609" s="510">
        <v>6</v>
      </c>
      <c r="BO609" s="510">
        <v>7</v>
      </c>
      <c r="BP609" s="510">
        <v>6</v>
      </c>
    </row>
    <row r="610" spans="1:68">
      <c r="A610" s="247">
        <v>6130</v>
      </c>
      <c r="B610" s="248" t="s">
        <v>3050</v>
      </c>
      <c r="C610" s="247" t="str">
        <f t="shared" si="15"/>
        <v/>
      </c>
      <c r="D610" s="248" t="s">
        <v>1322</v>
      </c>
      <c r="E610" s="501">
        <v>4</v>
      </c>
      <c r="F610" s="248" t="s">
        <v>86</v>
      </c>
      <c r="G610" s="248" t="s">
        <v>116</v>
      </c>
      <c r="H610" s="248" t="s">
        <v>201</v>
      </c>
      <c r="I610" s="248" t="s">
        <v>2477</v>
      </c>
      <c r="J610" s="248" t="s">
        <v>3555</v>
      </c>
      <c r="K610" s="248" t="s">
        <v>3729</v>
      </c>
      <c r="L610" s="248">
        <v>22732009</v>
      </c>
      <c r="M610" s="248">
        <v>22732009</v>
      </c>
      <c r="N610" s="248" t="s">
        <v>2475</v>
      </c>
      <c r="O610" s="248" t="s">
        <v>2478</v>
      </c>
      <c r="P610" s="248">
        <v>63</v>
      </c>
      <c r="Q610" s="248">
        <v>0</v>
      </c>
      <c r="R610" s="248">
        <v>0</v>
      </c>
      <c r="S610" s="248">
        <v>0</v>
      </c>
      <c r="T610" s="248">
        <v>41</v>
      </c>
      <c r="U610" s="248">
        <v>13</v>
      </c>
      <c r="V610" s="248">
        <v>9</v>
      </c>
      <c r="W610" s="248">
        <v>5</v>
      </c>
      <c r="X610" s="248">
        <v>0</v>
      </c>
      <c r="Y610" s="248">
        <v>0</v>
      </c>
      <c r="Z610" s="248">
        <v>0</v>
      </c>
      <c r="AA610" s="248">
        <v>2</v>
      </c>
      <c r="AB610" s="248">
        <v>2</v>
      </c>
      <c r="AC610" s="248">
        <v>79</v>
      </c>
      <c r="AD610" s="7">
        <v>0</v>
      </c>
      <c r="AE610" s="7">
        <v>0</v>
      </c>
      <c r="AF610" s="7">
        <v>0</v>
      </c>
      <c r="AG610" s="7">
        <v>40</v>
      </c>
      <c r="AH610" s="7">
        <v>29</v>
      </c>
      <c r="AI610" s="7">
        <v>10</v>
      </c>
      <c r="AJ610" s="7">
        <v>6</v>
      </c>
      <c r="AK610" s="7">
        <v>0</v>
      </c>
      <c r="AL610" s="7">
        <v>0</v>
      </c>
      <c r="AM610" s="7">
        <v>0</v>
      </c>
      <c r="AN610" s="7">
        <v>2</v>
      </c>
      <c r="AO610" s="7">
        <v>2</v>
      </c>
      <c r="AP610" s="7">
        <v>2</v>
      </c>
      <c r="AQ610" s="7">
        <v>77</v>
      </c>
      <c r="AR610" s="7">
        <v>0</v>
      </c>
      <c r="AS610" s="7">
        <v>0</v>
      </c>
      <c r="AT610" s="7">
        <v>0</v>
      </c>
      <c r="AU610" s="7">
        <v>40</v>
      </c>
      <c r="AV610" s="7">
        <v>17</v>
      </c>
      <c r="AW610" s="7">
        <v>6</v>
      </c>
      <c r="AX610" s="7">
        <v>0</v>
      </c>
      <c r="AY610" s="7">
        <v>0</v>
      </c>
      <c r="AZ610" s="7">
        <v>0</v>
      </c>
      <c r="BA610" s="7">
        <v>2</v>
      </c>
      <c r="BB610" s="7">
        <v>2</v>
      </c>
      <c r="BC610" s="510">
        <v>78</v>
      </c>
      <c r="BD610" s="510">
        <v>0</v>
      </c>
      <c r="BE610" s="510">
        <v>0</v>
      </c>
      <c r="BF610" s="510">
        <v>0</v>
      </c>
      <c r="BG610" s="510">
        <v>40</v>
      </c>
      <c r="BH610" s="510">
        <v>23</v>
      </c>
      <c r="BI610" s="510">
        <v>15</v>
      </c>
      <c r="BJ610" s="510">
        <v>6</v>
      </c>
      <c r="BK610" s="510">
        <v>0</v>
      </c>
      <c r="BL610" s="510">
        <v>0</v>
      </c>
      <c r="BM610" s="510">
        <v>0</v>
      </c>
      <c r="BN610" s="510">
        <v>2</v>
      </c>
      <c r="BO610" s="510">
        <v>2</v>
      </c>
      <c r="BP610" s="510">
        <v>2</v>
      </c>
    </row>
    <row r="611" spans="1:68">
      <c r="A611" s="247">
        <v>6133</v>
      </c>
      <c r="B611" s="248" t="s">
        <v>3051</v>
      </c>
      <c r="C611" s="247" t="str">
        <f t="shared" si="15"/>
        <v/>
      </c>
      <c r="D611" s="248" t="s">
        <v>217</v>
      </c>
      <c r="E611" s="501">
        <v>10</v>
      </c>
      <c r="F611" s="248" t="s">
        <v>217</v>
      </c>
      <c r="G611" s="248" t="s">
        <v>240</v>
      </c>
      <c r="H611" s="248" t="s">
        <v>838</v>
      </c>
      <c r="I611" s="248" t="s">
        <v>839</v>
      </c>
      <c r="J611" s="248" t="s">
        <v>3555</v>
      </c>
      <c r="K611" s="248" t="s">
        <v>1667</v>
      </c>
      <c r="L611" s="248">
        <v>24441506</v>
      </c>
      <c r="M611" s="248"/>
      <c r="N611" s="248" t="s">
        <v>1114</v>
      </c>
      <c r="O611" s="248" t="s">
        <v>2479</v>
      </c>
      <c r="P611" s="248">
        <v>635</v>
      </c>
      <c r="Q611" s="248">
        <v>155</v>
      </c>
      <c r="R611" s="248">
        <v>156</v>
      </c>
      <c r="S611" s="248">
        <v>123</v>
      </c>
      <c r="T611" s="248">
        <v>107</v>
      </c>
      <c r="U611" s="248">
        <v>94</v>
      </c>
      <c r="V611" s="248">
        <v>0</v>
      </c>
      <c r="W611" s="248">
        <v>25</v>
      </c>
      <c r="X611" s="248">
        <v>6</v>
      </c>
      <c r="Y611" s="248">
        <v>6</v>
      </c>
      <c r="Z611" s="248">
        <v>5</v>
      </c>
      <c r="AA611" s="248">
        <v>4</v>
      </c>
      <c r="AB611" s="248">
        <v>4</v>
      </c>
      <c r="AC611" s="248">
        <v>698</v>
      </c>
      <c r="AD611" s="7">
        <v>168</v>
      </c>
      <c r="AE611" s="7">
        <v>156</v>
      </c>
      <c r="AF611" s="7">
        <v>155</v>
      </c>
      <c r="AG611" s="7">
        <v>111</v>
      </c>
      <c r="AH611" s="7">
        <v>108</v>
      </c>
      <c r="AI611" s="7">
        <v>0</v>
      </c>
      <c r="AJ611" s="7">
        <v>30</v>
      </c>
      <c r="AK611" s="7">
        <v>6</v>
      </c>
      <c r="AL611" s="7">
        <v>6</v>
      </c>
      <c r="AM611" s="7">
        <v>6</v>
      </c>
      <c r="AN611" s="7">
        <v>6</v>
      </c>
      <c r="AO611" s="7">
        <v>6</v>
      </c>
      <c r="AP611" s="7">
        <v>0</v>
      </c>
      <c r="AQ611" s="7">
        <v>717</v>
      </c>
      <c r="AR611" s="7">
        <v>165</v>
      </c>
      <c r="AS611" s="7">
        <v>163</v>
      </c>
      <c r="AT611" s="7">
        <v>139</v>
      </c>
      <c r="AU611" s="7">
        <v>147</v>
      </c>
      <c r="AV611" s="7">
        <v>103</v>
      </c>
      <c r="AW611" s="7">
        <v>27</v>
      </c>
      <c r="AX611" s="7">
        <v>6</v>
      </c>
      <c r="AY611" s="7">
        <v>6</v>
      </c>
      <c r="AZ611" s="7">
        <v>5</v>
      </c>
      <c r="BA611" s="7">
        <v>6</v>
      </c>
      <c r="BB611" s="7">
        <v>4</v>
      </c>
      <c r="BC611" s="510">
        <v>580</v>
      </c>
      <c r="BD611" s="510">
        <v>85</v>
      </c>
      <c r="BE611" s="510">
        <v>150</v>
      </c>
      <c r="BF611" s="510">
        <v>125</v>
      </c>
      <c r="BG611" s="510">
        <v>116</v>
      </c>
      <c r="BH611" s="510">
        <v>104</v>
      </c>
      <c r="BI611" s="510">
        <v>0</v>
      </c>
      <c r="BJ611" s="510">
        <v>23</v>
      </c>
      <c r="BK611" s="510">
        <v>3</v>
      </c>
      <c r="BL611" s="510">
        <v>6</v>
      </c>
      <c r="BM611" s="510">
        <v>5</v>
      </c>
      <c r="BN611" s="510">
        <v>5</v>
      </c>
      <c r="BO611" s="510">
        <v>4</v>
      </c>
      <c r="BP611" s="510">
        <v>0</v>
      </c>
    </row>
    <row r="612" spans="1:68">
      <c r="A612" s="247">
        <v>6135</v>
      </c>
      <c r="B612" s="248" t="s">
        <v>3052</v>
      </c>
      <c r="C612" s="247" t="str">
        <f t="shared" si="15"/>
        <v>Unidad Pedagógica</v>
      </c>
      <c r="D612" s="248" t="s">
        <v>127</v>
      </c>
      <c r="E612" s="501">
        <v>5</v>
      </c>
      <c r="F612" s="248" t="s">
        <v>86</v>
      </c>
      <c r="G612" s="248" t="s">
        <v>172</v>
      </c>
      <c r="H612" s="248" t="s">
        <v>848</v>
      </c>
      <c r="I612" s="248" t="s">
        <v>358</v>
      </c>
      <c r="J612" s="248" t="s">
        <v>3555</v>
      </c>
      <c r="K612" s="248" t="s">
        <v>1667</v>
      </c>
      <c r="L612" s="248">
        <v>24102494</v>
      </c>
      <c r="M612" s="248">
        <v>24107520</v>
      </c>
      <c r="N612" s="248" t="s">
        <v>3470</v>
      </c>
      <c r="O612" s="248" t="s">
        <v>2480</v>
      </c>
      <c r="P612" s="248">
        <v>84</v>
      </c>
      <c r="Q612" s="248">
        <v>13</v>
      </c>
      <c r="R612" s="248">
        <v>18</v>
      </c>
      <c r="S612" s="248">
        <v>19</v>
      </c>
      <c r="T612" s="248">
        <v>17</v>
      </c>
      <c r="U612" s="248">
        <v>17</v>
      </c>
      <c r="V612" s="248">
        <v>0</v>
      </c>
      <c r="W612" s="248">
        <v>5</v>
      </c>
      <c r="X612" s="248">
        <v>1</v>
      </c>
      <c r="Y612" s="248">
        <v>1</v>
      </c>
      <c r="Z612" s="248">
        <v>1</v>
      </c>
      <c r="AA612" s="248">
        <v>1</v>
      </c>
      <c r="AB612" s="248">
        <v>1</v>
      </c>
      <c r="AC612" s="248">
        <v>84</v>
      </c>
      <c r="AD612" s="7">
        <v>15</v>
      </c>
      <c r="AE612" s="7">
        <v>15</v>
      </c>
      <c r="AF612" s="7">
        <v>19</v>
      </c>
      <c r="AG612" s="7">
        <v>15</v>
      </c>
      <c r="AH612" s="7">
        <v>20</v>
      </c>
      <c r="AI612" s="7">
        <v>0</v>
      </c>
      <c r="AJ612" s="7">
        <v>5</v>
      </c>
      <c r="AK612" s="7">
        <v>1</v>
      </c>
      <c r="AL612" s="7">
        <v>1</v>
      </c>
      <c r="AM612" s="7">
        <v>1</v>
      </c>
      <c r="AN612" s="7">
        <v>1</v>
      </c>
      <c r="AO612" s="7">
        <v>1</v>
      </c>
      <c r="AP612" s="7">
        <v>0</v>
      </c>
      <c r="AQ612" s="7">
        <v>79</v>
      </c>
      <c r="AR612" s="7">
        <v>14</v>
      </c>
      <c r="AS612" s="7">
        <v>16</v>
      </c>
      <c r="AT612" s="7">
        <v>14</v>
      </c>
      <c r="AU612" s="7">
        <v>17</v>
      </c>
      <c r="AV612" s="7">
        <v>18</v>
      </c>
      <c r="AW612" s="7">
        <v>5</v>
      </c>
      <c r="AX612" s="7">
        <v>1</v>
      </c>
      <c r="AY612" s="7">
        <v>1</v>
      </c>
      <c r="AZ612" s="7">
        <v>1</v>
      </c>
      <c r="BA612" s="7">
        <v>1</v>
      </c>
      <c r="BB612" s="7">
        <v>1</v>
      </c>
      <c r="BC612" s="510">
        <v>98</v>
      </c>
      <c r="BD612" s="510">
        <v>19</v>
      </c>
      <c r="BE612" s="510">
        <v>19</v>
      </c>
      <c r="BF612" s="510">
        <v>22</v>
      </c>
      <c r="BG612" s="510">
        <v>21</v>
      </c>
      <c r="BH612" s="510">
        <v>17</v>
      </c>
      <c r="BI612" s="510">
        <v>0</v>
      </c>
      <c r="BJ612" s="510">
        <v>5</v>
      </c>
      <c r="BK612" s="510">
        <v>1</v>
      </c>
      <c r="BL612" s="510">
        <v>1</v>
      </c>
      <c r="BM612" s="510">
        <v>1</v>
      </c>
      <c r="BN612" s="510">
        <v>1</v>
      </c>
      <c r="BO612" s="510">
        <v>1</v>
      </c>
      <c r="BP612" s="510">
        <v>0</v>
      </c>
    </row>
    <row r="613" spans="1:68">
      <c r="A613" s="247">
        <v>6137</v>
      </c>
      <c r="B613" s="248" t="s">
        <v>844</v>
      </c>
      <c r="C613" s="247" t="str">
        <f t="shared" si="15"/>
        <v/>
      </c>
      <c r="D613" s="248" t="s">
        <v>182</v>
      </c>
      <c r="E613" s="501">
        <v>1</v>
      </c>
      <c r="F613" s="248" t="s">
        <v>182</v>
      </c>
      <c r="G613" s="248" t="s">
        <v>182</v>
      </c>
      <c r="H613" s="248" t="s">
        <v>285</v>
      </c>
      <c r="I613" s="248" t="s">
        <v>285</v>
      </c>
      <c r="J613" s="248" t="s">
        <v>3555</v>
      </c>
      <c r="K613" s="248" t="s">
        <v>1667</v>
      </c>
      <c r="L613" s="248">
        <v>25533771</v>
      </c>
      <c r="M613" s="248">
        <v>25515058</v>
      </c>
      <c r="N613" s="248" t="s">
        <v>1812</v>
      </c>
      <c r="O613" s="248" t="s">
        <v>2481</v>
      </c>
      <c r="P613" s="248">
        <v>688</v>
      </c>
      <c r="Q613" s="248">
        <v>167</v>
      </c>
      <c r="R613" s="248">
        <v>226</v>
      </c>
      <c r="S613" s="248">
        <v>114</v>
      </c>
      <c r="T613" s="248">
        <v>119</v>
      </c>
      <c r="U613" s="248">
        <v>62</v>
      </c>
      <c r="V613" s="248">
        <v>0</v>
      </c>
      <c r="W613" s="248">
        <v>24</v>
      </c>
      <c r="X613" s="248">
        <v>6</v>
      </c>
      <c r="Y613" s="248">
        <v>8</v>
      </c>
      <c r="Z613" s="248">
        <v>4</v>
      </c>
      <c r="AA613" s="248">
        <v>4</v>
      </c>
      <c r="AB613" s="248">
        <v>2</v>
      </c>
      <c r="AC613" s="248">
        <v>713</v>
      </c>
      <c r="AD613" s="7">
        <v>122</v>
      </c>
      <c r="AE613" s="7">
        <v>162</v>
      </c>
      <c r="AF613" s="7">
        <v>220</v>
      </c>
      <c r="AG613" s="7">
        <v>99</v>
      </c>
      <c r="AH613" s="7">
        <v>110</v>
      </c>
      <c r="AI613" s="7">
        <v>0</v>
      </c>
      <c r="AJ613" s="7">
        <v>24</v>
      </c>
      <c r="AK613" s="7">
        <v>4</v>
      </c>
      <c r="AL613" s="7">
        <v>6</v>
      </c>
      <c r="AM613" s="7">
        <v>8</v>
      </c>
      <c r="AN613" s="7">
        <v>3</v>
      </c>
      <c r="AO613" s="7">
        <v>3</v>
      </c>
      <c r="AP613" s="7">
        <v>0</v>
      </c>
      <c r="AQ613" s="7">
        <v>679</v>
      </c>
      <c r="AR613" s="7">
        <v>141</v>
      </c>
      <c r="AS613" s="7">
        <v>122</v>
      </c>
      <c r="AT613" s="7">
        <v>159</v>
      </c>
      <c r="AU613" s="7">
        <v>167</v>
      </c>
      <c r="AV613" s="7">
        <v>90</v>
      </c>
      <c r="AW613" s="7">
        <v>24</v>
      </c>
      <c r="AX613" s="7">
        <v>5</v>
      </c>
      <c r="AY613" s="7">
        <v>4</v>
      </c>
      <c r="AZ613" s="7">
        <v>6</v>
      </c>
      <c r="BA613" s="7">
        <v>6</v>
      </c>
      <c r="BB613" s="7">
        <v>3</v>
      </c>
      <c r="BC613" s="510">
        <v>587</v>
      </c>
      <c r="BD613" s="510">
        <v>81</v>
      </c>
      <c r="BE613" s="510">
        <v>131</v>
      </c>
      <c r="BF613" s="510">
        <v>130</v>
      </c>
      <c r="BG613" s="510">
        <v>133</v>
      </c>
      <c r="BH613" s="510">
        <v>112</v>
      </c>
      <c r="BI613" s="510">
        <v>0</v>
      </c>
      <c r="BJ613" s="510">
        <v>22</v>
      </c>
      <c r="BK613" s="510">
        <v>3</v>
      </c>
      <c r="BL613" s="510">
        <v>5</v>
      </c>
      <c r="BM613" s="510">
        <v>5</v>
      </c>
      <c r="BN613" s="510">
        <v>5</v>
      </c>
      <c r="BO613" s="510">
        <v>4</v>
      </c>
      <c r="BP613" s="510">
        <v>0</v>
      </c>
    </row>
    <row r="614" spans="1:68">
      <c r="A614" s="247">
        <v>6146</v>
      </c>
      <c r="B614" s="248" t="s">
        <v>3053</v>
      </c>
      <c r="C614" s="247" t="str">
        <f t="shared" si="15"/>
        <v/>
      </c>
      <c r="D614" s="248" t="s">
        <v>52</v>
      </c>
      <c r="E614" s="501">
        <v>5</v>
      </c>
      <c r="F614" s="248" t="s">
        <v>52</v>
      </c>
      <c r="G614" s="248" t="s">
        <v>52</v>
      </c>
      <c r="H614" s="248" t="s">
        <v>52</v>
      </c>
      <c r="I614" s="248" t="s">
        <v>851</v>
      </c>
      <c r="J614" s="248" t="s">
        <v>3556</v>
      </c>
      <c r="K614" s="248" t="s">
        <v>1667</v>
      </c>
      <c r="L614" s="248">
        <v>26614422</v>
      </c>
      <c r="M614" s="248">
        <v>26614422</v>
      </c>
      <c r="N614" s="248" t="s">
        <v>2482</v>
      </c>
      <c r="O614" s="248" t="s">
        <v>3407</v>
      </c>
      <c r="P614" s="248">
        <v>298</v>
      </c>
      <c r="Q614" s="248">
        <v>80</v>
      </c>
      <c r="R614" s="248">
        <v>61</v>
      </c>
      <c r="S614" s="248">
        <v>59</v>
      </c>
      <c r="T614" s="248">
        <v>51</v>
      </c>
      <c r="U614" s="248">
        <v>47</v>
      </c>
      <c r="V614" s="248">
        <v>0</v>
      </c>
      <c r="W614" s="248">
        <v>11</v>
      </c>
      <c r="X614" s="248">
        <v>3</v>
      </c>
      <c r="Y614" s="248">
        <v>2</v>
      </c>
      <c r="Z614" s="248">
        <v>2</v>
      </c>
      <c r="AA614" s="248">
        <v>2</v>
      </c>
      <c r="AB614" s="248">
        <v>2</v>
      </c>
      <c r="AC614" s="248">
        <v>342</v>
      </c>
      <c r="AD614" s="7">
        <v>105</v>
      </c>
      <c r="AE614" s="7">
        <v>68</v>
      </c>
      <c r="AF614" s="7">
        <v>61</v>
      </c>
      <c r="AG614" s="7">
        <v>57</v>
      </c>
      <c r="AH614" s="7">
        <v>51</v>
      </c>
      <c r="AI614" s="7">
        <v>0</v>
      </c>
      <c r="AJ614" s="7">
        <v>12</v>
      </c>
      <c r="AK614" s="7">
        <v>4</v>
      </c>
      <c r="AL614" s="7">
        <v>2</v>
      </c>
      <c r="AM614" s="7">
        <v>2</v>
      </c>
      <c r="AN614" s="7">
        <v>2</v>
      </c>
      <c r="AO614" s="7">
        <v>2</v>
      </c>
      <c r="AP614" s="7">
        <v>0</v>
      </c>
      <c r="AQ614" s="7">
        <v>342</v>
      </c>
      <c r="AR614" s="7">
        <v>90</v>
      </c>
      <c r="AS614" s="7">
        <v>86</v>
      </c>
      <c r="AT614" s="7">
        <v>64</v>
      </c>
      <c r="AU614" s="7">
        <v>48</v>
      </c>
      <c r="AV614" s="7">
        <v>54</v>
      </c>
      <c r="AW614" s="7">
        <v>12</v>
      </c>
      <c r="AX614" s="7">
        <v>3</v>
      </c>
      <c r="AY614" s="7">
        <v>3</v>
      </c>
      <c r="AZ614" s="7">
        <v>2</v>
      </c>
      <c r="BA614" s="7">
        <v>2</v>
      </c>
      <c r="BB614" s="7">
        <v>2</v>
      </c>
      <c r="BC614" s="510">
        <v>331</v>
      </c>
      <c r="BD614" s="510">
        <v>86</v>
      </c>
      <c r="BE614" s="510">
        <v>80</v>
      </c>
      <c r="BF614" s="510">
        <v>73</v>
      </c>
      <c r="BG614" s="510">
        <v>51</v>
      </c>
      <c r="BH614" s="510">
        <v>41</v>
      </c>
      <c r="BI614" s="510">
        <v>0</v>
      </c>
      <c r="BJ614" s="510">
        <v>13</v>
      </c>
      <c r="BK614" s="510">
        <v>3</v>
      </c>
      <c r="BL614" s="510">
        <v>3</v>
      </c>
      <c r="BM614" s="510">
        <v>3</v>
      </c>
      <c r="BN614" s="510">
        <v>2</v>
      </c>
      <c r="BO614" s="510">
        <v>2</v>
      </c>
      <c r="BP614" s="510">
        <v>0</v>
      </c>
    </row>
    <row r="615" spans="1:68">
      <c r="A615" s="247">
        <v>6147</v>
      </c>
      <c r="B615" s="412" t="s">
        <v>3054</v>
      </c>
      <c r="C615" s="247" t="str">
        <f t="shared" si="15"/>
        <v/>
      </c>
      <c r="D615" s="248" t="s">
        <v>291</v>
      </c>
      <c r="E615" s="501">
        <v>1</v>
      </c>
      <c r="F615" s="248" t="s">
        <v>52</v>
      </c>
      <c r="G615" s="248" t="s">
        <v>292</v>
      </c>
      <c r="H615" s="248" t="s">
        <v>292</v>
      </c>
      <c r="I615" s="248" t="s">
        <v>381</v>
      </c>
      <c r="J615" s="248" t="s">
        <v>3555</v>
      </c>
      <c r="K615" s="248" t="s">
        <v>3729</v>
      </c>
      <c r="L615" s="248">
        <v>27300045</v>
      </c>
      <c r="M615" s="248"/>
      <c r="N615" s="248" t="s">
        <v>1142</v>
      </c>
      <c r="O615" s="412" t="s">
        <v>3588</v>
      </c>
      <c r="P615" s="248">
        <v>314</v>
      </c>
      <c r="Q615" s="248">
        <v>0</v>
      </c>
      <c r="R615" s="248">
        <v>0</v>
      </c>
      <c r="S615" s="248">
        <v>0</v>
      </c>
      <c r="T615" s="248">
        <v>155</v>
      </c>
      <c r="U615" s="248">
        <v>86</v>
      </c>
      <c r="V615" s="248">
        <v>73</v>
      </c>
      <c r="W615" s="248">
        <v>17</v>
      </c>
      <c r="X615" s="248">
        <v>0</v>
      </c>
      <c r="Y615" s="248">
        <v>0</v>
      </c>
      <c r="Z615" s="248">
        <v>0</v>
      </c>
      <c r="AA615" s="248">
        <v>6</v>
      </c>
      <c r="AB615" s="248">
        <v>5</v>
      </c>
      <c r="AC615" s="248">
        <v>302</v>
      </c>
      <c r="AD615" s="7">
        <v>0</v>
      </c>
      <c r="AE615" s="7">
        <v>0</v>
      </c>
      <c r="AF615" s="7">
        <v>0</v>
      </c>
      <c r="AG615" s="7">
        <v>120</v>
      </c>
      <c r="AH615" s="7">
        <v>101</v>
      </c>
      <c r="AI615" s="7">
        <v>81</v>
      </c>
      <c r="AJ615" s="7">
        <v>17</v>
      </c>
      <c r="AK615" s="7">
        <v>0</v>
      </c>
      <c r="AL615" s="7">
        <v>0</v>
      </c>
      <c r="AM615" s="7">
        <v>0</v>
      </c>
      <c r="AN615" s="7">
        <v>6</v>
      </c>
      <c r="AO615" s="7">
        <v>6</v>
      </c>
      <c r="AP615" s="7">
        <v>5</v>
      </c>
      <c r="AQ615" s="7">
        <v>216</v>
      </c>
      <c r="AR615" s="7">
        <v>0</v>
      </c>
      <c r="AS615" s="7">
        <v>0</v>
      </c>
      <c r="AT615" s="7">
        <v>0</v>
      </c>
      <c r="AU615" s="7">
        <v>80</v>
      </c>
      <c r="AV615" s="7">
        <v>61</v>
      </c>
      <c r="AW615" s="7">
        <v>15</v>
      </c>
      <c r="AX615" s="7">
        <v>0</v>
      </c>
      <c r="AY615" s="7">
        <v>0</v>
      </c>
      <c r="AZ615" s="7">
        <v>0</v>
      </c>
      <c r="BA615" s="7">
        <v>4</v>
      </c>
      <c r="BB615" s="7">
        <v>5</v>
      </c>
      <c r="BC615" s="510">
        <v>247</v>
      </c>
      <c r="BD615" s="510">
        <v>0</v>
      </c>
      <c r="BE615" s="510">
        <v>0</v>
      </c>
      <c r="BF615" s="510">
        <v>0</v>
      </c>
      <c r="BG615" s="510">
        <v>155</v>
      </c>
      <c r="BH615" s="510">
        <v>48</v>
      </c>
      <c r="BI615" s="510">
        <v>44</v>
      </c>
      <c r="BJ615" s="510">
        <v>14</v>
      </c>
      <c r="BK615" s="510">
        <v>0</v>
      </c>
      <c r="BL615" s="510">
        <v>0</v>
      </c>
      <c r="BM615" s="510">
        <v>0</v>
      </c>
      <c r="BN615" s="510">
        <v>6</v>
      </c>
      <c r="BO615" s="510">
        <v>4</v>
      </c>
      <c r="BP615" s="510">
        <v>4</v>
      </c>
    </row>
    <row r="616" spans="1:68">
      <c r="A616" s="247">
        <v>6148</v>
      </c>
      <c r="B616" s="248" t="s">
        <v>3055</v>
      </c>
      <c r="C616" s="247" t="str">
        <f t="shared" si="15"/>
        <v/>
      </c>
      <c r="D616" s="248" t="s">
        <v>418</v>
      </c>
      <c r="E616" s="501">
        <v>1</v>
      </c>
      <c r="F616" s="248" t="s">
        <v>418</v>
      </c>
      <c r="G616" s="248" t="s">
        <v>418</v>
      </c>
      <c r="H616" s="248" t="s">
        <v>418</v>
      </c>
      <c r="I616" s="248" t="s">
        <v>419</v>
      </c>
      <c r="J616" s="248" t="s">
        <v>3555</v>
      </c>
      <c r="K616" s="248" t="s">
        <v>3729</v>
      </c>
      <c r="L616" s="248">
        <v>27954110</v>
      </c>
      <c r="M616" s="248">
        <v>27954110</v>
      </c>
      <c r="N616" s="248" t="s">
        <v>1723</v>
      </c>
      <c r="O616" s="248" t="s">
        <v>3408</v>
      </c>
      <c r="P616" s="248">
        <v>334</v>
      </c>
      <c r="Q616" s="248">
        <v>0</v>
      </c>
      <c r="R616" s="248">
        <v>0</v>
      </c>
      <c r="S616" s="248">
        <v>0</v>
      </c>
      <c r="T616" s="248">
        <v>173</v>
      </c>
      <c r="U616" s="248">
        <v>88</v>
      </c>
      <c r="V616" s="248">
        <v>73</v>
      </c>
      <c r="W616" s="248">
        <v>21</v>
      </c>
      <c r="X616" s="248">
        <v>0</v>
      </c>
      <c r="Y616" s="248">
        <v>0</v>
      </c>
      <c r="Z616" s="248">
        <v>0</v>
      </c>
      <c r="AA616" s="248">
        <v>8</v>
      </c>
      <c r="AB616" s="248">
        <v>7</v>
      </c>
      <c r="AC616" s="248">
        <v>381</v>
      </c>
      <c r="AD616" s="7">
        <v>0</v>
      </c>
      <c r="AE616" s="7">
        <v>0</v>
      </c>
      <c r="AF616" s="7">
        <v>0</v>
      </c>
      <c r="AG616" s="7">
        <v>171</v>
      </c>
      <c r="AH616" s="7">
        <v>123</v>
      </c>
      <c r="AI616" s="7">
        <v>87</v>
      </c>
      <c r="AJ616" s="7">
        <v>21</v>
      </c>
      <c r="AK616" s="7">
        <v>0</v>
      </c>
      <c r="AL616" s="7">
        <v>0</v>
      </c>
      <c r="AM616" s="7">
        <v>0</v>
      </c>
      <c r="AN616" s="7">
        <v>8</v>
      </c>
      <c r="AO616" s="7">
        <v>7</v>
      </c>
      <c r="AP616" s="7">
        <v>6</v>
      </c>
      <c r="AQ616" s="7">
        <v>372</v>
      </c>
      <c r="AR616" s="7">
        <v>0</v>
      </c>
      <c r="AS616" s="7">
        <v>0</v>
      </c>
      <c r="AT616" s="7">
        <v>0</v>
      </c>
      <c r="AU616" s="7">
        <v>175</v>
      </c>
      <c r="AV616" s="7">
        <v>102</v>
      </c>
      <c r="AW616" s="7">
        <v>21</v>
      </c>
      <c r="AX616" s="7">
        <v>0</v>
      </c>
      <c r="AY616" s="7">
        <v>0</v>
      </c>
      <c r="AZ616" s="7">
        <v>0</v>
      </c>
      <c r="BA616" s="7">
        <v>8</v>
      </c>
      <c r="BB616" s="7">
        <v>7</v>
      </c>
      <c r="BC616" s="510">
        <v>424</v>
      </c>
      <c r="BD616" s="510">
        <v>0</v>
      </c>
      <c r="BE616" s="510">
        <v>0</v>
      </c>
      <c r="BF616" s="510">
        <v>0</v>
      </c>
      <c r="BG616" s="510">
        <v>239</v>
      </c>
      <c r="BH616" s="510">
        <v>95</v>
      </c>
      <c r="BI616" s="510">
        <v>90</v>
      </c>
      <c r="BJ616" s="510">
        <v>25</v>
      </c>
      <c r="BK616" s="510">
        <v>0</v>
      </c>
      <c r="BL616" s="510">
        <v>0</v>
      </c>
      <c r="BM616" s="510">
        <v>0</v>
      </c>
      <c r="BN616" s="510">
        <v>10</v>
      </c>
      <c r="BO616" s="510">
        <v>7</v>
      </c>
      <c r="BP616" s="510">
        <v>8</v>
      </c>
    </row>
    <row r="617" spans="1:68">
      <c r="A617" s="247">
        <v>6149</v>
      </c>
      <c r="B617" s="248" t="s">
        <v>852</v>
      </c>
      <c r="C617" s="247" t="str">
        <f t="shared" si="15"/>
        <v/>
      </c>
      <c r="D617" s="248" t="s">
        <v>291</v>
      </c>
      <c r="E617" s="501">
        <v>1</v>
      </c>
      <c r="F617" s="248" t="s">
        <v>52</v>
      </c>
      <c r="G617" s="248" t="s">
        <v>292</v>
      </c>
      <c r="H617" s="248" t="s">
        <v>292</v>
      </c>
      <c r="I617" s="248" t="s">
        <v>3566</v>
      </c>
      <c r="J617" s="248" t="s">
        <v>3555</v>
      </c>
      <c r="K617" s="248" t="s">
        <v>1667</v>
      </c>
      <c r="L617" s="248">
        <v>27302360</v>
      </c>
      <c r="M617" s="248">
        <v>27302360</v>
      </c>
      <c r="N617" s="248" t="s">
        <v>3056</v>
      </c>
      <c r="O617" s="248" t="s">
        <v>2483</v>
      </c>
      <c r="P617" s="248">
        <v>571</v>
      </c>
      <c r="Q617" s="248">
        <v>124</v>
      </c>
      <c r="R617" s="248">
        <v>133</v>
      </c>
      <c r="S617" s="248">
        <v>116</v>
      </c>
      <c r="T617" s="248">
        <v>102</v>
      </c>
      <c r="U617" s="248">
        <v>96</v>
      </c>
      <c r="V617" s="248">
        <v>0</v>
      </c>
      <c r="W617" s="248">
        <v>27</v>
      </c>
      <c r="X617" s="248">
        <v>6</v>
      </c>
      <c r="Y617" s="248">
        <v>6</v>
      </c>
      <c r="Z617" s="248">
        <v>5</v>
      </c>
      <c r="AA617" s="248">
        <v>5</v>
      </c>
      <c r="AB617" s="248">
        <v>5</v>
      </c>
      <c r="AC617" s="248">
        <v>612</v>
      </c>
      <c r="AD617" s="7">
        <v>145</v>
      </c>
      <c r="AE617" s="7">
        <v>121</v>
      </c>
      <c r="AF617" s="7">
        <v>118</v>
      </c>
      <c r="AG617" s="7">
        <v>130</v>
      </c>
      <c r="AH617" s="7">
        <v>98</v>
      </c>
      <c r="AI617" s="7">
        <v>0</v>
      </c>
      <c r="AJ617" s="7">
        <v>27</v>
      </c>
      <c r="AK617" s="7">
        <v>6</v>
      </c>
      <c r="AL617" s="7">
        <v>6</v>
      </c>
      <c r="AM617" s="7">
        <v>5</v>
      </c>
      <c r="AN617" s="7">
        <v>5</v>
      </c>
      <c r="AO617" s="7">
        <v>5</v>
      </c>
      <c r="AP617" s="7">
        <v>0</v>
      </c>
      <c r="AQ617" s="7">
        <v>619</v>
      </c>
      <c r="AR617" s="7">
        <v>138</v>
      </c>
      <c r="AS617" s="7">
        <v>149</v>
      </c>
      <c r="AT617" s="7">
        <v>119</v>
      </c>
      <c r="AU617" s="7">
        <v>96</v>
      </c>
      <c r="AV617" s="7">
        <v>117</v>
      </c>
      <c r="AW617" s="7">
        <v>27</v>
      </c>
      <c r="AX617" s="7">
        <v>6</v>
      </c>
      <c r="AY617" s="7">
        <v>6</v>
      </c>
      <c r="AZ617" s="7">
        <v>5</v>
      </c>
      <c r="BA617" s="7">
        <v>5</v>
      </c>
      <c r="BB617" s="7">
        <v>5</v>
      </c>
      <c r="BC617" s="510">
        <v>590</v>
      </c>
      <c r="BD617" s="510">
        <v>135</v>
      </c>
      <c r="BE617" s="510">
        <v>124</v>
      </c>
      <c r="BF617" s="510">
        <v>135</v>
      </c>
      <c r="BG617" s="510">
        <v>107</v>
      </c>
      <c r="BH617" s="510">
        <v>89</v>
      </c>
      <c r="BI617" s="510">
        <v>0</v>
      </c>
      <c r="BJ617" s="510">
        <v>27</v>
      </c>
      <c r="BK617" s="510">
        <v>6</v>
      </c>
      <c r="BL617" s="510">
        <v>6</v>
      </c>
      <c r="BM617" s="510">
        <v>5</v>
      </c>
      <c r="BN617" s="510">
        <v>5</v>
      </c>
      <c r="BO617" s="510">
        <v>5</v>
      </c>
      <c r="BP617" s="510">
        <v>0</v>
      </c>
    </row>
    <row r="618" spans="1:68">
      <c r="A618" s="247">
        <v>6156</v>
      </c>
      <c r="B618" s="248" t="s">
        <v>3057</v>
      </c>
      <c r="C618" s="247" t="str">
        <f t="shared" si="15"/>
        <v/>
      </c>
      <c r="D618" s="248" t="s">
        <v>398</v>
      </c>
      <c r="E618" s="501">
        <v>5</v>
      </c>
      <c r="F618" s="248" t="s">
        <v>52</v>
      </c>
      <c r="G618" s="248" t="s">
        <v>406</v>
      </c>
      <c r="H618" s="248" t="s">
        <v>407</v>
      </c>
      <c r="I618" s="248" t="s">
        <v>407</v>
      </c>
      <c r="J618" s="248" t="s">
        <v>3555</v>
      </c>
      <c r="K618" s="248" t="s">
        <v>1667</v>
      </c>
      <c r="L618" s="248">
        <v>27734715</v>
      </c>
      <c r="M618" s="248">
        <v>27734715</v>
      </c>
      <c r="N618" s="248" t="s">
        <v>1813</v>
      </c>
      <c r="O618" s="248" t="s">
        <v>2484</v>
      </c>
      <c r="P618" s="248">
        <v>261</v>
      </c>
      <c r="Q618" s="248">
        <v>68</v>
      </c>
      <c r="R618" s="248">
        <v>39</v>
      </c>
      <c r="S618" s="248">
        <v>54</v>
      </c>
      <c r="T618" s="248">
        <v>51</v>
      </c>
      <c r="U618" s="248">
        <v>49</v>
      </c>
      <c r="V618" s="248">
        <v>0</v>
      </c>
      <c r="W618" s="248">
        <v>13</v>
      </c>
      <c r="X618" s="248">
        <v>3</v>
      </c>
      <c r="Y618" s="248">
        <v>2</v>
      </c>
      <c r="Z618" s="248">
        <v>3</v>
      </c>
      <c r="AA618" s="248">
        <v>3</v>
      </c>
      <c r="AB618" s="248">
        <v>2</v>
      </c>
      <c r="AC618" s="248">
        <v>274</v>
      </c>
      <c r="AD618" s="7">
        <v>60</v>
      </c>
      <c r="AE618" s="7">
        <v>64</v>
      </c>
      <c r="AF618" s="7">
        <v>39</v>
      </c>
      <c r="AG618" s="7">
        <v>56</v>
      </c>
      <c r="AH618" s="7">
        <v>55</v>
      </c>
      <c r="AI618" s="7">
        <v>0</v>
      </c>
      <c r="AJ618" s="7">
        <v>13</v>
      </c>
      <c r="AK618" s="7">
        <v>3</v>
      </c>
      <c r="AL618" s="7">
        <v>3</v>
      </c>
      <c r="AM618" s="7">
        <v>2</v>
      </c>
      <c r="AN618" s="7">
        <v>3</v>
      </c>
      <c r="AO618" s="7">
        <v>2</v>
      </c>
      <c r="AP618" s="7">
        <v>0</v>
      </c>
      <c r="AQ618" s="7">
        <v>323</v>
      </c>
      <c r="AR618" s="7">
        <v>82</v>
      </c>
      <c r="AS618" s="7">
        <v>56</v>
      </c>
      <c r="AT618" s="7">
        <v>67</v>
      </c>
      <c r="AU618" s="7">
        <v>46</v>
      </c>
      <c r="AV618" s="7">
        <v>72</v>
      </c>
      <c r="AW618" s="7">
        <v>14</v>
      </c>
      <c r="AX618" s="7">
        <v>3</v>
      </c>
      <c r="AY618" s="7">
        <v>3</v>
      </c>
      <c r="AZ618" s="7">
        <v>3</v>
      </c>
      <c r="BA618" s="7">
        <v>2</v>
      </c>
      <c r="BB618" s="7">
        <v>3</v>
      </c>
      <c r="BC618" s="510">
        <v>324</v>
      </c>
      <c r="BD618" s="510">
        <v>60</v>
      </c>
      <c r="BE618" s="510">
        <v>86</v>
      </c>
      <c r="BF618" s="510">
        <v>46</v>
      </c>
      <c r="BG618" s="510">
        <v>67</v>
      </c>
      <c r="BH618" s="510">
        <v>65</v>
      </c>
      <c r="BI618" s="510">
        <v>0</v>
      </c>
      <c r="BJ618" s="510">
        <v>14</v>
      </c>
      <c r="BK618" s="510">
        <v>3</v>
      </c>
      <c r="BL618" s="510">
        <v>3</v>
      </c>
      <c r="BM618" s="510">
        <v>2</v>
      </c>
      <c r="BN618" s="510">
        <v>3</v>
      </c>
      <c r="BO618" s="510">
        <v>3</v>
      </c>
      <c r="BP618" s="510">
        <v>0</v>
      </c>
    </row>
    <row r="619" spans="1:68">
      <c r="A619" s="247">
        <v>6157</v>
      </c>
      <c r="B619" s="248" t="s">
        <v>3058</v>
      </c>
      <c r="C619" s="247" t="str">
        <f t="shared" si="15"/>
        <v/>
      </c>
      <c r="D619" s="248" t="s">
        <v>278</v>
      </c>
      <c r="E619" s="501">
        <v>3</v>
      </c>
      <c r="F619" s="248" t="s">
        <v>217</v>
      </c>
      <c r="G619" s="248" t="s">
        <v>279</v>
      </c>
      <c r="H619" s="248" t="s">
        <v>3186</v>
      </c>
      <c r="I619" s="248" t="s">
        <v>863</v>
      </c>
      <c r="J619" s="248" t="s">
        <v>3555</v>
      </c>
      <c r="K619" s="248" t="s">
        <v>1667</v>
      </c>
      <c r="L619" s="248">
        <v>44050940</v>
      </c>
      <c r="M619" s="248"/>
      <c r="N619" s="248" t="s">
        <v>3703</v>
      </c>
      <c r="O619" s="248" t="s">
        <v>3059</v>
      </c>
      <c r="P619" s="248">
        <v>59</v>
      </c>
      <c r="Q619" s="248">
        <v>21</v>
      </c>
      <c r="R619" s="248">
        <v>20</v>
      </c>
      <c r="S619" s="248">
        <v>18</v>
      </c>
      <c r="T619" s="248">
        <v>0</v>
      </c>
      <c r="U619" s="248">
        <v>0</v>
      </c>
      <c r="V619" s="248">
        <v>0</v>
      </c>
      <c r="W619" s="248">
        <v>3</v>
      </c>
      <c r="X619" s="248">
        <v>1</v>
      </c>
      <c r="Y619" s="248">
        <v>1</v>
      </c>
      <c r="Z619" s="248">
        <v>1</v>
      </c>
      <c r="AA619" s="248">
        <v>0</v>
      </c>
      <c r="AB619" s="248">
        <v>0</v>
      </c>
      <c r="AC619" s="248">
        <v>57</v>
      </c>
      <c r="AD619" s="7">
        <v>17</v>
      </c>
      <c r="AE619" s="7">
        <v>20</v>
      </c>
      <c r="AF619" s="7">
        <v>20</v>
      </c>
      <c r="AG619" s="7">
        <v>0</v>
      </c>
      <c r="AH619" s="7">
        <v>0</v>
      </c>
      <c r="AI619" s="7">
        <v>0</v>
      </c>
      <c r="AJ619" s="7">
        <v>3</v>
      </c>
      <c r="AK619" s="7">
        <v>1</v>
      </c>
      <c r="AL619" s="7">
        <v>1</v>
      </c>
      <c r="AM619" s="7">
        <v>1</v>
      </c>
      <c r="AN619" s="7">
        <v>0</v>
      </c>
      <c r="AO619" s="7">
        <v>0</v>
      </c>
      <c r="AP619" s="7">
        <v>0</v>
      </c>
      <c r="AQ619" s="7">
        <v>47</v>
      </c>
      <c r="AR619" s="7">
        <v>14</v>
      </c>
      <c r="AS619" s="7">
        <v>15</v>
      </c>
      <c r="AT619" s="7">
        <v>18</v>
      </c>
      <c r="AU619" s="7">
        <v>0</v>
      </c>
      <c r="AV619" s="7">
        <v>0</v>
      </c>
      <c r="AW619" s="7">
        <v>3</v>
      </c>
      <c r="AX619" s="7">
        <v>1</v>
      </c>
      <c r="AY619" s="7">
        <v>1</v>
      </c>
      <c r="AZ619" s="7">
        <v>1</v>
      </c>
      <c r="BA619" s="7">
        <v>0</v>
      </c>
      <c r="BB619" s="7">
        <v>0</v>
      </c>
      <c r="BC619" s="510">
        <v>35</v>
      </c>
      <c r="BD619" s="510">
        <v>8</v>
      </c>
      <c r="BE619" s="510">
        <v>15</v>
      </c>
      <c r="BF619" s="510">
        <v>12</v>
      </c>
      <c r="BG619" s="510">
        <v>0</v>
      </c>
      <c r="BH619" s="510">
        <v>0</v>
      </c>
      <c r="BI619" s="510">
        <v>0</v>
      </c>
      <c r="BJ619" s="510">
        <v>3</v>
      </c>
      <c r="BK619" s="510">
        <v>1</v>
      </c>
      <c r="BL619" s="510">
        <v>1</v>
      </c>
      <c r="BM619" s="510">
        <v>1</v>
      </c>
      <c r="BN619" s="510">
        <v>0</v>
      </c>
      <c r="BO619" s="510">
        <v>0</v>
      </c>
      <c r="BP619" s="510">
        <v>0</v>
      </c>
    </row>
    <row r="620" spans="1:68">
      <c r="A620" s="247">
        <v>6215</v>
      </c>
      <c r="B620" s="248" t="s">
        <v>3060</v>
      </c>
      <c r="C620" s="247" t="str">
        <f t="shared" si="15"/>
        <v>Unidad Pedagógica</v>
      </c>
      <c r="D620" s="248" t="s">
        <v>300</v>
      </c>
      <c r="E620" s="501">
        <v>4</v>
      </c>
      <c r="F620" s="248" t="s">
        <v>182</v>
      </c>
      <c r="G620" s="248" t="s">
        <v>300</v>
      </c>
      <c r="H620" s="248" t="s">
        <v>56</v>
      </c>
      <c r="I620" s="248" t="s">
        <v>865</v>
      </c>
      <c r="J620" s="248" t="s">
        <v>3555</v>
      </c>
      <c r="K620" s="248" t="s">
        <v>1667</v>
      </c>
      <c r="L620" s="248">
        <v>22005199</v>
      </c>
      <c r="M620" s="248"/>
      <c r="N620" s="248" t="s">
        <v>3421</v>
      </c>
      <c r="O620" s="248" t="s">
        <v>2485</v>
      </c>
      <c r="P620" s="248">
        <v>127</v>
      </c>
      <c r="Q620" s="248">
        <v>30</v>
      </c>
      <c r="R620" s="248">
        <v>32</v>
      </c>
      <c r="S620" s="248">
        <v>29</v>
      </c>
      <c r="T620" s="248">
        <v>19</v>
      </c>
      <c r="U620" s="248">
        <v>17</v>
      </c>
      <c r="V620" s="248">
        <v>0</v>
      </c>
      <c r="W620" s="248">
        <v>5</v>
      </c>
      <c r="X620" s="248">
        <v>1</v>
      </c>
      <c r="Y620" s="248">
        <v>1</v>
      </c>
      <c r="Z620" s="248">
        <v>1</v>
      </c>
      <c r="AA620" s="248">
        <v>1</v>
      </c>
      <c r="AB620" s="248">
        <v>1</v>
      </c>
      <c r="AC620" s="248">
        <v>160</v>
      </c>
      <c r="AD620" s="7">
        <v>42</v>
      </c>
      <c r="AE620" s="7">
        <v>34</v>
      </c>
      <c r="AF620" s="7">
        <v>32</v>
      </c>
      <c r="AG620" s="7">
        <v>29</v>
      </c>
      <c r="AH620" s="7">
        <v>23</v>
      </c>
      <c r="AI620" s="7">
        <v>0</v>
      </c>
      <c r="AJ620" s="7">
        <v>5</v>
      </c>
      <c r="AK620" s="7">
        <v>1</v>
      </c>
      <c r="AL620" s="7">
        <v>1</v>
      </c>
      <c r="AM620" s="7">
        <v>1</v>
      </c>
      <c r="AN620" s="7">
        <v>1</v>
      </c>
      <c r="AO620" s="7">
        <v>1</v>
      </c>
      <c r="AP620" s="7">
        <v>0</v>
      </c>
      <c r="AQ620" s="7">
        <v>181</v>
      </c>
      <c r="AR620" s="7">
        <v>55</v>
      </c>
      <c r="AS620" s="7">
        <v>38</v>
      </c>
      <c r="AT620" s="7">
        <v>33</v>
      </c>
      <c r="AU620" s="7">
        <v>30</v>
      </c>
      <c r="AV620" s="7">
        <v>25</v>
      </c>
      <c r="AW620" s="7">
        <v>6</v>
      </c>
      <c r="AX620" s="7">
        <v>2</v>
      </c>
      <c r="AY620" s="7">
        <v>1</v>
      </c>
      <c r="AZ620" s="7">
        <v>1</v>
      </c>
      <c r="BA620" s="7">
        <v>1</v>
      </c>
      <c r="BB620" s="7">
        <v>1</v>
      </c>
      <c r="BC620" s="510">
        <v>174</v>
      </c>
      <c r="BD620" s="510">
        <v>32</v>
      </c>
      <c r="BE620" s="510">
        <v>52</v>
      </c>
      <c r="BF620" s="510">
        <v>34</v>
      </c>
      <c r="BG620" s="510">
        <v>32</v>
      </c>
      <c r="BH620" s="510">
        <v>24</v>
      </c>
      <c r="BI620" s="510">
        <v>0</v>
      </c>
      <c r="BJ620" s="510">
        <v>6</v>
      </c>
      <c r="BK620" s="510">
        <v>1</v>
      </c>
      <c r="BL620" s="510">
        <v>2</v>
      </c>
      <c r="BM620" s="510">
        <v>1</v>
      </c>
      <c r="BN620" s="510">
        <v>1</v>
      </c>
      <c r="BO620" s="510">
        <v>1</v>
      </c>
      <c r="BP620" s="510">
        <v>0</v>
      </c>
    </row>
    <row r="621" spans="1:68">
      <c r="A621" s="247">
        <v>6216</v>
      </c>
      <c r="B621" s="248" t="s">
        <v>3061</v>
      </c>
      <c r="C621" s="247" t="str">
        <f t="shared" si="15"/>
        <v/>
      </c>
      <c r="D621" s="248" t="s">
        <v>182</v>
      </c>
      <c r="E621" s="501">
        <v>7</v>
      </c>
      <c r="F621" s="248" t="s">
        <v>182</v>
      </c>
      <c r="G621" s="248" t="s">
        <v>182</v>
      </c>
      <c r="H621" s="248" t="s">
        <v>294</v>
      </c>
      <c r="I621" s="248" t="s">
        <v>866</v>
      </c>
      <c r="J621" s="248" t="s">
        <v>3555</v>
      </c>
      <c r="K621" s="248" t="s">
        <v>1667</v>
      </c>
      <c r="L621" s="248">
        <v>25482532</v>
      </c>
      <c r="M621" s="248">
        <v>25482532</v>
      </c>
      <c r="N621" s="248" t="s">
        <v>3253</v>
      </c>
      <c r="O621" s="248" t="s">
        <v>2486</v>
      </c>
      <c r="P621" s="248">
        <v>173</v>
      </c>
      <c r="Q621" s="248">
        <v>44</v>
      </c>
      <c r="R621" s="248">
        <v>35</v>
      </c>
      <c r="S621" s="248">
        <v>30</v>
      </c>
      <c r="T621" s="248">
        <v>40</v>
      </c>
      <c r="U621" s="248">
        <v>24</v>
      </c>
      <c r="V621" s="248">
        <v>0</v>
      </c>
      <c r="W621" s="248">
        <v>8</v>
      </c>
      <c r="X621" s="248">
        <v>2</v>
      </c>
      <c r="Y621" s="248">
        <v>2</v>
      </c>
      <c r="Z621" s="248">
        <v>1</v>
      </c>
      <c r="AA621" s="248">
        <v>2</v>
      </c>
      <c r="AB621" s="248">
        <v>1</v>
      </c>
      <c r="AC621" s="248">
        <v>178</v>
      </c>
      <c r="AD621" s="7">
        <v>41</v>
      </c>
      <c r="AE621" s="7">
        <v>39</v>
      </c>
      <c r="AF621" s="7">
        <v>29</v>
      </c>
      <c r="AG621" s="7">
        <v>28</v>
      </c>
      <c r="AH621" s="7">
        <v>41</v>
      </c>
      <c r="AI621" s="7">
        <v>0</v>
      </c>
      <c r="AJ621" s="7">
        <v>8</v>
      </c>
      <c r="AK621" s="7">
        <v>2</v>
      </c>
      <c r="AL621" s="7">
        <v>2</v>
      </c>
      <c r="AM621" s="7">
        <v>1</v>
      </c>
      <c r="AN621" s="7">
        <v>1</v>
      </c>
      <c r="AO621" s="7">
        <v>2</v>
      </c>
      <c r="AP621" s="7">
        <v>0</v>
      </c>
      <c r="AQ621" s="7">
        <v>176</v>
      </c>
      <c r="AR621" s="7">
        <v>41</v>
      </c>
      <c r="AS621" s="7">
        <v>40</v>
      </c>
      <c r="AT621" s="7">
        <v>41</v>
      </c>
      <c r="AU621" s="7">
        <v>26</v>
      </c>
      <c r="AV621" s="7">
        <v>28</v>
      </c>
      <c r="AW621" s="7">
        <v>8</v>
      </c>
      <c r="AX621" s="7">
        <v>2</v>
      </c>
      <c r="AY621" s="7">
        <v>2</v>
      </c>
      <c r="AZ621" s="7">
        <v>2</v>
      </c>
      <c r="BA621" s="7">
        <v>1</v>
      </c>
      <c r="BB621" s="7">
        <v>1</v>
      </c>
      <c r="BC621" s="510">
        <v>197</v>
      </c>
      <c r="BD621" s="510">
        <v>46</v>
      </c>
      <c r="BE621" s="510">
        <v>49</v>
      </c>
      <c r="BF621" s="510">
        <v>43</v>
      </c>
      <c r="BG621" s="510">
        <v>31</v>
      </c>
      <c r="BH621" s="510">
        <v>28</v>
      </c>
      <c r="BI621" s="510">
        <v>0</v>
      </c>
      <c r="BJ621" s="510">
        <v>9</v>
      </c>
      <c r="BK621" s="510">
        <v>2</v>
      </c>
      <c r="BL621" s="510">
        <v>2</v>
      </c>
      <c r="BM621" s="510">
        <v>2</v>
      </c>
      <c r="BN621" s="510">
        <v>2</v>
      </c>
      <c r="BO621" s="510">
        <v>1</v>
      </c>
      <c r="BP621" s="510">
        <v>0</v>
      </c>
    </row>
    <row r="622" spans="1:68">
      <c r="A622" s="247">
        <v>6217</v>
      </c>
      <c r="B622" s="248" t="s">
        <v>3062</v>
      </c>
      <c r="C622" s="247" t="str">
        <f t="shared" si="15"/>
        <v>Liceo Rural</v>
      </c>
      <c r="D622" s="412" t="s">
        <v>52</v>
      </c>
      <c r="E622" s="453">
        <v>6</v>
      </c>
      <c r="F622" s="412" t="s">
        <v>52</v>
      </c>
      <c r="G622" s="412" t="s">
        <v>52</v>
      </c>
      <c r="H622" s="412" t="s">
        <v>867</v>
      </c>
      <c r="I622" s="412" t="s">
        <v>867</v>
      </c>
      <c r="J622" s="248" t="s">
        <v>3555</v>
      </c>
      <c r="K622" s="248" t="s">
        <v>1667</v>
      </c>
      <c r="L622" s="412">
        <v>26471033</v>
      </c>
      <c r="M622" s="412">
        <v>26471033</v>
      </c>
      <c r="N622" s="412" t="s">
        <v>3254</v>
      </c>
      <c r="O622" s="248" t="s">
        <v>3589</v>
      </c>
      <c r="P622" s="412">
        <v>62</v>
      </c>
      <c r="Q622" s="412">
        <v>19</v>
      </c>
      <c r="R622" s="412">
        <v>13</v>
      </c>
      <c r="S622" s="412">
        <v>16</v>
      </c>
      <c r="T622" s="412">
        <v>7</v>
      </c>
      <c r="U622" s="412">
        <v>7</v>
      </c>
      <c r="V622" s="412">
        <v>0</v>
      </c>
      <c r="W622" s="412">
        <v>5</v>
      </c>
      <c r="X622" s="248">
        <v>1</v>
      </c>
      <c r="Y622" s="412">
        <v>1</v>
      </c>
      <c r="Z622" s="412">
        <v>1</v>
      </c>
      <c r="AA622" s="412">
        <v>1</v>
      </c>
      <c r="AB622" s="412">
        <v>1</v>
      </c>
      <c r="AC622" s="412">
        <v>59</v>
      </c>
      <c r="AD622" s="7">
        <v>8</v>
      </c>
      <c r="AE622" s="7">
        <v>18</v>
      </c>
      <c r="AF622" s="7">
        <v>13</v>
      </c>
      <c r="AG622" s="7">
        <v>15</v>
      </c>
      <c r="AH622" s="7">
        <v>5</v>
      </c>
      <c r="AI622" s="7">
        <v>0</v>
      </c>
      <c r="AJ622" s="7">
        <v>5</v>
      </c>
      <c r="AK622" s="7">
        <v>1</v>
      </c>
      <c r="AL622" s="7">
        <v>1</v>
      </c>
      <c r="AM622" s="7">
        <v>1</v>
      </c>
      <c r="AN622" s="7">
        <v>1</v>
      </c>
      <c r="AO622" s="7">
        <v>1</v>
      </c>
      <c r="AP622" s="7">
        <v>0</v>
      </c>
      <c r="AQ622" s="7">
        <v>59</v>
      </c>
      <c r="AR622" s="7">
        <v>7</v>
      </c>
      <c r="AS622" s="7">
        <v>9</v>
      </c>
      <c r="AT622" s="7">
        <v>17</v>
      </c>
      <c r="AU622" s="7">
        <v>13</v>
      </c>
      <c r="AV622" s="7">
        <v>13</v>
      </c>
      <c r="AW622" s="7">
        <v>5</v>
      </c>
      <c r="AX622" s="7">
        <v>1</v>
      </c>
      <c r="AY622" s="7">
        <v>1</v>
      </c>
      <c r="AZ622" s="7">
        <v>1</v>
      </c>
      <c r="BA622" s="7">
        <v>1</v>
      </c>
      <c r="BB622" s="7">
        <v>1</v>
      </c>
      <c r="BC622" s="510">
        <v>55</v>
      </c>
      <c r="BD622" s="510">
        <v>10</v>
      </c>
      <c r="BE622" s="510">
        <v>7</v>
      </c>
      <c r="BF622" s="510">
        <v>9</v>
      </c>
      <c r="BG622" s="510">
        <v>16</v>
      </c>
      <c r="BH622" s="510">
        <v>13</v>
      </c>
      <c r="BI622" s="510">
        <v>0</v>
      </c>
      <c r="BJ622" s="510">
        <v>5</v>
      </c>
      <c r="BK622" s="510">
        <v>1</v>
      </c>
      <c r="BL622" s="510">
        <v>1</v>
      </c>
      <c r="BM622" s="510">
        <v>1</v>
      </c>
      <c r="BN622" s="510">
        <v>1</v>
      </c>
      <c r="BO622" s="510">
        <v>1</v>
      </c>
      <c r="BP622" s="510">
        <v>0</v>
      </c>
    </row>
    <row r="623" spans="1:68">
      <c r="A623" s="247">
        <v>6219</v>
      </c>
      <c r="B623" s="248" t="s">
        <v>3063</v>
      </c>
      <c r="C623" s="247" t="str">
        <f t="shared" si="15"/>
        <v>Unidad Pedagógica</v>
      </c>
      <c r="D623" s="248" t="s">
        <v>278</v>
      </c>
      <c r="E623" s="501">
        <v>6</v>
      </c>
      <c r="F623" s="248" t="s">
        <v>217</v>
      </c>
      <c r="G623" s="248" t="s">
        <v>282</v>
      </c>
      <c r="H623" s="248" t="s">
        <v>536</v>
      </c>
      <c r="I623" s="248" t="s">
        <v>868</v>
      </c>
      <c r="J623" s="248" t="s">
        <v>3555</v>
      </c>
      <c r="K623" s="248" t="s">
        <v>1667</v>
      </c>
      <c r="L623" s="248">
        <v>24610908</v>
      </c>
      <c r="M623" s="248"/>
      <c r="N623" s="248" t="s">
        <v>1147</v>
      </c>
      <c r="O623" s="248" t="s">
        <v>3409</v>
      </c>
      <c r="P623" s="248">
        <v>98</v>
      </c>
      <c r="Q623" s="248">
        <v>27</v>
      </c>
      <c r="R623" s="248">
        <v>21</v>
      </c>
      <c r="S623" s="248">
        <v>18</v>
      </c>
      <c r="T623" s="248">
        <v>16</v>
      </c>
      <c r="U623" s="248">
        <v>16</v>
      </c>
      <c r="V623" s="248">
        <v>0</v>
      </c>
      <c r="W623" s="248">
        <v>5</v>
      </c>
      <c r="X623" s="248">
        <v>1</v>
      </c>
      <c r="Y623" s="248">
        <v>1</v>
      </c>
      <c r="Z623" s="248">
        <v>1</v>
      </c>
      <c r="AA623" s="248">
        <v>1</v>
      </c>
      <c r="AB623" s="248">
        <v>1</v>
      </c>
      <c r="AC623" s="248">
        <v>114</v>
      </c>
      <c r="AD623" s="7">
        <v>33</v>
      </c>
      <c r="AE623" s="7">
        <v>29</v>
      </c>
      <c r="AF623" s="7">
        <v>19</v>
      </c>
      <c r="AG623" s="7">
        <v>16</v>
      </c>
      <c r="AH623" s="7">
        <v>17</v>
      </c>
      <c r="AI623" s="7">
        <v>0</v>
      </c>
      <c r="AJ623" s="7">
        <v>5</v>
      </c>
      <c r="AK623" s="7">
        <v>1</v>
      </c>
      <c r="AL623" s="7">
        <v>1</v>
      </c>
      <c r="AM623" s="7">
        <v>1</v>
      </c>
      <c r="AN623" s="7">
        <v>1</v>
      </c>
      <c r="AO623" s="7">
        <v>1</v>
      </c>
      <c r="AP623" s="7">
        <v>0</v>
      </c>
      <c r="AQ623" s="7">
        <v>114</v>
      </c>
      <c r="AR623" s="7">
        <v>30</v>
      </c>
      <c r="AS623" s="7">
        <v>24</v>
      </c>
      <c r="AT623" s="7">
        <v>27</v>
      </c>
      <c r="AU623" s="7">
        <v>20</v>
      </c>
      <c r="AV623" s="7">
        <v>13</v>
      </c>
      <c r="AW623" s="7">
        <v>5</v>
      </c>
      <c r="AX623" s="7">
        <v>1</v>
      </c>
      <c r="AY623" s="7">
        <v>1</v>
      </c>
      <c r="AZ623" s="7">
        <v>1</v>
      </c>
      <c r="BA623" s="7">
        <v>1</v>
      </c>
      <c r="BB623" s="7">
        <v>1</v>
      </c>
      <c r="BC623" s="510">
        <v>110</v>
      </c>
      <c r="BD623" s="510">
        <v>22</v>
      </c>
      <c r="BE623" s="510">
        <v>23</v>
      </c>
      <c r="BF623" s="510">
        <v>21</v>
      </c>
      <c r="BG623" s="510">
        <v>26</v>
      </c>
      <c r="BH623" s="510">
        <v>18</v>
      </c>
      <c r="BI623" s="510">
        <v>0</v>
      </c>
      <c r="BJ623" s="510">
        <v>5</v>
      </c>
      <c r="BK623" s="510">
        <v>1</v>
      </c>
      <c r="BL623" s="510">
        <v>1</v>
      </c>
      <c r="BM623" s="510">
        <v>1</v>
      </c>
      <c r="BN623" s="510">
        <v>1</v>
      </c>
      <c r="BO623" s="510">
        <v>1</v>
      </c>
      <c r="BP623" s="510">
        <v>0</v>
      </c>
    </row>
    <row r="624" spans="1:68">
      <c r="A624" s="247">
        <v>6220</v>
      </c>
      <c r="B624" s="248" t="s">
        <v>3064</v>
      </c>
      <c r="C624" s="247" t="str">
        <f t="shared" si="15"/>
        <v>Liceo Rural</v>
      </c>
      <c r="D624" s="412" t="s">
        <v>335</v>
      </c>
      <c r="E624" s="453">
        <v>8</v>
      </c>
      <c r="F624" s="412" t="s">
        <v>54</v>
      </c>
      <c r="G624" s="412" t="s">
        <v>356</v>
      </c>
      <c r="H624" s="412" t="s">
        <v>564</v>
      </c>
      <c r="I624" s="412" t="s">
        <v>869</v>
      </c>
      <c r="J624" s="248" t="s">
        <v>3555</v>
      </c>
      <c r="K624" s="248" t="s">
        <v>1667</v>
      </c>
      <c r="L624" s="412">
        <v>26558002</v>
      </c>
      <c r="M624" s="412">
        <v>26558002</v>
      </c>
      <c r="N624" s="412" t="s">
        <v>3065</v>
      </c>
      <c r="O624" s="248" t="s">
        <v>3410</v>
      </c>
      <c r="P624" s="412">
        <v>66</v>
      </c>
      <c r="Q624" s="412">
        <v>14</v>
      </c>
      <c r="R624" s="412">
        <v>16</v>
      </c>
      <c r="S624" s="412">
        <v>14</v>
      </c>
      <c r="T624" s="412">
        <v>12</v>
      </c>
      <c r="U624" s="412">
        <v>10</v>
      </c>
      <c r="V624" s="412">
        <v>0</v>
      </c>
      <c r="W624" s="412">
        <v>5</v>
      </c>
      <c r="X624" s="248">
        <v>1</v>
      </c>
      <c r="Y624" s="412">
        <v>1</v>
      </c>
      <c r="Z624" s="412">
        <v>1</v>
      </c>
      <c r="AA624" s="412">
        <v>1</v>
      </c>
      <c r="AB624" s="412">
        <v>1</v>
      </c>
      <c r="AC624" s="412">
        <v>90</v>
      </c>
      <c r="AD624" s="7">
        <v>28</v>
      </c>
      <c r="AE624" s="7">
        <v>15</v>
      </c>
      <c r="AF624" s="7">
        <v>17</v>
      </c>
      <c r="AG624" s="7">
        <v>18</v>
      </c>
      <c r="AH624" s="7">
        <v>12</v>
      </c>
      <c r="AI624" s="7">
        <v>0</v>
      </c>
      <c r="AJ624" s="7">
        <v>5</v>
      </c>
      <c r="AK624" s="7">
        <v>1</v>
      </c>
      <c r="AL624" s="7">
        <v>1</v>
      </c>
      <c r="AM624" s="7">
        <v>1</v>
      </c>
      <c r="AN624" s="7">
        <v>1</v>
      </c>
      <c r="AO624" s="7">
        <v>1</v>
      </c>
      <c r="AP624" s="7">
        <v>0</v>
      </c>
      <c r="AQ624" s="7">
        <v>107</v>
      </c>
      <c r="AR624" s="7">
        <v>29</v>
      </c>
      <c r="AS624" s="7">
        <v>27</v>
      </c>
      <c r="AT624" s="7">
        <v>19</v>
      </c>
      <c r="AU624" s="7">
        <v>19</v>
      </c>
      <c r="AV624" s="7">
        <v>13</v>
      </c>
      <c r="AW624" s="7">
        <v>5</v>
      </c>
      <c r="AX624" s="7">
        <v>1</v>
      </c>
      <c r="AY624" s="7">
        <v>1</v>
      </c>
      <c r="AZ624" s="7">
        <v>1</v>
      </c>
      <c r="BA624" s="7">
        <v>1</v>
      </c>
      <c r="BB624" s="7">
        <v>1</v>
      </c>
      <c r="BC624" s="510">
        <v>96</v>
      </c>
      <c r="BD624" s="510">
        <v>14</v>
      </c>
      <c r="BE624" s="510">
        <v>25</v>
      </c>
      <c r="BF624" s="510">
        <v>23</v>
      </c>
      <c r="BG624" s="510">
        <v>19</v>
      </c>
      <c r="BH624" s="510">
        <v>15</v>
      </c>
      <c r="BI624" s="510">
        <v>0</v>
      </c>
      <c r="BJ624" s="510">
        <v>5</v>
      </c>
      <c r="BK624" s="510">
        <v>1</v>
      </c>
      <c r="BL624" s="510">
        <v>1</v>
      </c>
      <c r="BM624" s="510">
        <v>1</v>
      </c>
      <c r="BN624" s="510">
        <v>1</v>
      </c>
      <c r="BO624" s="510">
        <v>1</v>
      </c>
      <c r="BP624" s="510">
        <v>0</v>
      </c>
    </row>
    <row r="625" spans="1:68">
      <c r="A625" s="247">
        <v>6222</v>
      </c>
      <c r="B625" s="248" t="s">
        <v>871</v>
      </c>
      <c r="C625" s="247" t="str">
        <f t="shared" si="15"/>
        <v/>
      </c>
      <c r="D625" s="248" t="s">
        <v>333</v>
      </c>
      <c r="E625" s="501">
        <v>4</v>
      </c>
      <c r="F625" s="248" t="s">
        <v>54</v>
      </c>
      <c r="G625" s="248" t="s">
        <v>333</v>
      </c>
      <c r="H625" s="248" t="s">
        <v>333</v>
      </c>
      <c r="I625" s="248" t="s">
        <v>632</v>
      </c>
      <c r="J625" s="248" t="s">
        <v>3555</v>
      </c>
      <c r="K625" s="248" t="s">
        <v>1667</v>
      </c>
      <c r="L625" s="248">
        <v>26918214</v>
      </c>
      <c r="M625" s="248">
        <v>26918214</v>
      </c>
      <c r="N625" s="248" t="s">
        <v>3225</v>
      </c>
      <c r="O625" s="248" t="s">
        <v>2487</v>
      </c>
      <c r="P625" s="248">
        <v>109</v>
      </c>
      <c r="Q625" s="248">
        <v>28</v>
      </c>
      <c r="R625" s="248">
        <v>21</v>
      </c>
      <c r="S625" s="248">
        <v>16</v>
      </c>
      <c r="T625" s="248">
        <v>24</v>
      </c>
      <c r="U625" s="248">
        <v>20</v>
      </c>
      <c r="V625" s="248">
        <v>0</v>
      </c>
      <c r="W625" s="248">
        <v>5</v>
      </c>
      <c r="X625" s="248">
        <v>1</v>
      </c>
      <c r="Y625" s="248">
        <v>1</v>
      </c>
      <c r="Z625" s="248">
        <v>1</v>
      </c>
      <c r="AA625" s="248">
        <v>1</v>
      </c>
      <c r="AB625" s="248">
        <v>1</v>
      </c>
      <c r="AC625" s="248">
        <v>115</v>
      </c>
      <c r="AD625" s="7">
        <v>20</v>
      </c>
      <c r="AE625" s="7">
        <v>30</v>
      </c>
      <c r="AF625" s="7">
        <v>24</v>
      </c>
      <c r="AG625" s="7">
        <v>16</v>
      </c>
      <c r="AH625" s="7">
        <v>25</v>
      </c>
      <c r="AI625" s="7">
        <v>0</v>
      </c>
      <c r="AJ625" s="7">
        <v>5</v>
      </c>
      <c r="AK625" s="7">
        <v>1</v>
      </c>
      <c r="AL625" s="7">
        <v>1</v>
      </c>
      <c r="AM625" s="7">
        <v>1</v>
      </c>
      <c r="AN625" s="7">
        <v>1</v>
      </c>
      <c r="AO625" s="7">
        <v>1</v>
      </c>
      <c r="AP625" s="7">
        <v>0</v>
      </c>
      <c r="AQ625" s="7">
        <v>110</v>
      </c>
      <c r="AR625" s="7">
        <v>24</v>
      </c>
      <c r="AS625" s="7">
        <v>18</v>
      </c>
      <c r="AT625" s="7">
        <v>25</v>
      </c>
      <c r="AU625" s="7">
        <v>22</v>
      </c>
      <c r="AV625" s="7">
        <v>21</v>
      </c>
      <c r="AW625" s="7">
        <v>5</v>
      </c>
      <c r="AX625" s="7">
        <v>1</v>
      </c>
      <c r="AY625" s="7">
        <v>1</v>
      </c>
      <c r="AZ625" s="7">
        <v>1</v>
      </c>
      <c r="BA625" s="7">
        <v>1</v>
      </c>
      <c r="BB625" s="7">
        <v>1</v>
      </c>
      <c r="BC625" s="510">
        <v>120</v>
      </c>
      <c r="BD625" s="510">
        <v>25</v>
      </c>
      <c r="BE625" s="510">
        <v>23</v>
      </c>
      <c r="BF625" s="510">
        <v>23</v>
      </c>
      <c r="BG625" s="510">
        <v>28</v>
      </c>
      <c r="BH625" s="510">
        <v>21</v>
      </c>
      <c r="BI625" s="510">
        <v>0</v>
      </c>
      <c r="BJ625" s="510">
        <v>5</v>
      </c>
      <c r="BK625" s="510">
        <v>1</v>
      </c>
      <c r="BL625" s="510">
        <v>1</v>
      </c>
      <c r="BM625" s="510">
        <v>1</v>
      </c>
      <c r="BN625" s="510">
        <v>1</v>
      </c>
      <c r="BO625" s="510">
        <v>1</v>
      </c>
      <c r="BP625" s="510">
        <v>0</v>
      </c>
    </row>
    <row r="626" spans="1:68">
      <c r="A626" s="247">
        <v>6224</v>
      </c>
      <c r="B626" s="248" t="s">
        <v>3066</v>
      </c>
      <c r="C626" s="247" t="str">
        <f t="shared" si="15"/>
        <v>Liceo Rural</v>
      </c>
      <c r="D626" s="412" t="s">
        <v>1285</v>
      </c>
      <c r="E626" s="453">
        <v>3</v>
      </c>
      <c r="F626" s="412" t="s">
        <v>418</v>
      </c>
      <c r="G626" s="412" t="s">
        <v>429</v>
      </c>
      <c r="H626" s="412" t="s">
        <v>455</v>
      </c>
      <c r="I626" s="412" t="s">
        <v>2488</v>
      </c>
      <c r="J626" s="248" t="s">
        <v>3555</v>
      </c>
      <c r="K626" s="248" t="s">
        <v>1667</v>
      </c>
      <c r="L626" s="412">
        <v>84904590</v>
      </c>
      <c r="M626" s="412">
        <v>27511175</v>
      </c>
      <c r="N626" s="412" t="s">
        <v>1814</v>
      </c>
      <c r="O626" s="248" t="s">
        <v>3291</v>
      </c>
      <c r="P626" s="412">
        <v>62</v>
      </c>
      <c r="Q626" s="412">
        <v>21</v>
      </c>
      <c r="R626" s="412">
        <v>13</v>
      </c>
      <c r="S626" s="412">
        <v>11</v>
      </c>
      <c r="T626" s="412">
        <v>7</v>
      </c>
      <c r="U626" s="412">
        <v>10</v>
      </c>
      <c r="V626" s="412">
        <v>0</v>
      </c>
      <c r="W626" s="412">
        <v>5</v>
      </c>
      <c r="X626" s="248">
        <v>1</v>
      </c>
      <c r="Y626" s="412">
        <v>1</v>
      </c>
      <c r="Z626" s="412">
        <v>1</v>
      </c>
      <c r="AA626" s="412">
        <v>1</v>
      </c>
      <c r="AB626" s="412">
        <v>1</v>
      </c>
      <c r="AC626" s="412">
        <v>59</v>
      </c>
      <c r="AD626" s="7">
        <v>7</v>
      </c>
      <c r="AE626" s="7">
        <v>21</v>
      </c>
      <c r="AF626" s="7">
        <v>14</v>
      </c>
      <c r="AG626" s="7">
        <v>11</v>
      </c>
      <c r="AH626" s="7">
        <v>6</v>
      </c>
      <c r="AI626" s="7">
        <v>0</v>
      </c>
      <c r="AJ626" s="7">
        <v>5</v>
      </c>
      <c r="AK626" s="7">
        <v>1</v>
      </c>
      <c r="AL626" s="7">
        <v>1</v>
      </c>
      <c r="AM626" s="7">
        <v>1</v>
      </c>
      <c r="AN626" s="7">
        <v>1</v>
      </c>
      <c r="AO626" s="7">
        <v>1</v>
      </c>
      <c r="AP626" s="7">
        <v>0</v>
      </c>
      <c r="AQ626" s="7">
        <v>52</v>
      </c>
      <c r="AR626" s="7">
        <v>9</v>
      </c>
      <c r="AS626" s="7">
        <v>7</v>
      </c>
      <c r="AT626" s="7">
        <v>15</v>
      </c>
      <c r="AU626" s="7">
        <v>12</v>
      </c>
      <c r="AV626" s="7">
        <v>9</v>
      </c>
      <c r="AW626" s="7">
        <v>5</v>
      </c>
      <c r="AX626" s="7">
        <v>1</v>
      </c>
      <c r="AY626" s="7">
        <v>1</v>
      </c>
      <c r="AZ626" s="7">
        <v>1</v>
      </c>
      <c r="BA626" s="7">
        <v>1</v>
      </c>
      <c r="BB626" s="7">
        <v>1</v>
      </c>
      <c r="BC626" s="510">
        <v>52</v>
      </c>
      <c r="BD626" s="510">
        <v>14</v>
      </c>
      <c r="BE626" s="510">
        <v>9</v>
      </c>
      <c r="BF626" s="510">
        <v>9</v>
      </c>
      <c r="BG626" s="510">
        <v>11</v>
      </c>
      <c r="BH626" s="510">
        <v>9</v>
      </c>
      <c r="BI626" s="510">
        <v>0</v>
      </c>
      <c r="BJ626" s="510">
        <v>5</v>
      </c>
      <c r="BK626" s="510">
        <v>1</v>
      </c>
      <c r="BL626" s="510">
        <v>1</v>
      </c>
      <c r="BM626" s="510">
        <v>1</v>
      </c>
      <c r="BN626" s="510">
        <v>1</v>
      </c>
      <c r="BO626" s="510">
        <v>1</v>
      </c>
      <c r="BP626" s="510">
        <v>0</v>
      </c>
    </row>
    <row r="627" spans="1:68">
      <c r="A627" s="247">
        <v>6235</v>
      </c>
      <c r="B627" s="248" t="s">
        <v>3067</v>
      </c>
      <c r="C627" s="247" t="str">
        <f t="shared" si="15"/>
        <v>Liceo Rural</v>
      </c>
      <c r="D627" s="412" t="s">
        <v>1285</v>
      </c>
      <c r="E627" s="453">
        <v>6</v>
      </c>
      <c r="F627" s="412" t="s">
        <v>418</v>
      </c>
      <c r="G627" s="412" t="s">
        <v>431</v>
      </c>
      <c r="H627" s="412" t="s">
        <v>431</v>
      </c>
      <c r="I627" s="412" t="s">
        <v>2489</v>
      </c>
      <c r="J627" s="248" t="s">
        <v>3555</v>
      </c>
      <c r="K627" s="248" t="s">
        <v>1667</v>
      </c>
      <c r="L627" s="412">
        <v>22005315</v>
      </c>
      <c r="M627" s="412"/>
      <c r="N627" s="412" t="s">
        <v>1815</v>
      </c>
      <c r="O627" s="248" t="s">
        <v>2490</v>
      </c>
      <c r="P627" s="412">
        <v>102</v>
      </c>
      <c r="Q627" s="412">
        <v>33</v>
      </c>
      <c r="R627" s="412">
        <v>28</v>
      </c>
      <c r="S627" s="412">
        <v>20</v>
      </c>
      <c r="T627" s="412">
        <v>14</v>
      </c>
      <c r="U627" s="412">
        <v>7</v>
      </c>
      <c r="V627" s="412">
        <v>0</v>
      </c>
      <c r="W627" s="412">
        <v>6</v>
      </c>
      <c r="X627" s="248">
        <v>2</v>
      </c>
      <c r="Y627" s="412">
        <v>1</v>
      </c>
      <c r="Z627" s="412">
        <v>1</v>
      </c>
      <c r="AA627" s="412">
        <v>1</v>
      </c>
      <c r="AB627" s="412">
        <v>1</v>
      </c>
      <c r="AC627" s="412">
        <v>115</v>
      </c>
      <c r="AD627" s="7">
        <v>33</v>
      </c>
      <c r="AE627" s="7">
        <v>29</v>
      </c>
      <c r="AF627" s="7">
        <v>15</v>
      </c>
      <c r="AG627" s="7">
        <v>19</v>
      </c>
      <c r="AH627" s="7">
        <v>19</v>
      </c>
      <c r="AI627" s="7">
        <v>0</v>
      </c>
      <c r="AJ627" s="7">
        <v>6</v>
      </c>
      <c r="AK627" s="7">
        <v>2</v>
      </c>
      <c r="AL627" s="7">
        <v>1</v>
      </c>
      <c r="AM627" s="7">
        <v>1</v>
      </c>
      <c r="AN627" s="7">
        <v>1</v>
      </c>
      <c r="AO627" s="7">
        <v>1</v>
      </c>
      <c r="AP627" s="7">
        <v>0</v>
      </c>
      <c r="AQ627" s="7">
        <v>127</v>
      </c>
      <c r="AR627" s="7">
        <v>37</v>
      </c>
      <c r="AS627" s="7">
        <v>37</v>
      </c>
      <c r="AT627" s="7">
        <v>27</v>
      </c>
      <c r="AU627" s="7">
        <v>17</v>
      </c>
      <c r="AV627" s="7">
        <v>9</v>
      </c>
      <c r="AW627" s="7">
        <v>7</v>
      </c>
      <c r="AX627" s="7">
        <v>2</v>
      </c>
      <c r="AY627" s="7">
        <v>2</v>
      </c>
      <c r="AZ627" s="7">
        <v>1</v>
      </c>
      <c r="BA627" s="7">
        <v>1</v>
      </c>
      <c r="BB627" s="7">
        <v>1</v>
      </c>
      <c r="BC627" s="510">
        <v>138</v>
      </c>
      <c r="BD627" s="510">
        <v>62</v>
      </c>
      <c r="BE627" s="510">
        <v>31</v>
      </c>
      <c r="BF627" s="510">
        <v>18</v>
      </c>
      <c r="BG627" s="510">
        <v>21</v>
      </c>
      <c r="BH627" s="510">
        <v>6</v>
      </c>
      <c r="BI627" s="510">
        <v>0</v>
      </c>
      <c r="BJ627" s="510">
        <v>7</v>
      </c>
      <c r="BK627" s="510">
        <v>3</v>
      </c>
      <c r="BL627" s="510">
        <v>1</v>
      </c>
      <c r="BM627" s="510">
        <v>1</v>
      </c>
      <c r="BN627" s="510">
        <v>1</v>
      </c>
      <c r="BO627" s="510">
        <v>1</v>
      </c>
      <c r="BP627" s="510">
        <v>0</v>
      </c>
    </row>
    <row r="628" spans="1:68">
      <c r="A628" s="247">
        <v>6236</v>
      </c>
      <c r="B628" s="248" t="s">
        <v>3068</v>
      </c>
      <c r="C628" s="247" t="str">
        <f t="shared" si="15"/>
        <v>Liceo Rural</v>
      </c>
      <c r="D628" s="412" t="s">
        <v>1285</v>
      </c>
      <c r="E628" s="453">
        <v>6</v>
      </c>
      <c r="F628" s="412" t="s">
        <v>418</v>
      </c>
      <c r="G628" s="412" t="s">
        <v>431</v>
      </c>
      <c r="H628" s="412" t="s">
        <v>610</v>
      </c>
      <c r="I628" s="412" t="s">
        <v>770</v>
      </c>
      <c r="J628" s="248" t="s">
        <v>3555</v>
      </c>
      <c r="K628" s="248" t="s">
        <v>1667</v>
      </c>
      <c r="L628" s="412">
        <v>83949689</v>
      </c>
      <c r="M628" s="412"/>
      <c r="N628" s="412" t="s">
        <v>1816</v>
      </c>
      <c r="O628" s="248" t="s">
        <v>3069</v>
      </c>
      <c r="P628" s="412">
        <v>83</v>
      </c>
      <c r="Q628" s="412">
        <v>17</v>
      </c>
      <c r="R628" s="412">
        <v>21</v>
      </c>
      <c r="S628" s="412">
        <v>22</v>
      </c>
      <c r="T628" s="412">
        <v>17</v>
      </c>
      <c r="U628" s="412">
        <v>6</v>
      </c>
      <c r="V628" s="412">
        <v>0</v>
      </c>
      <c r="W628" s="412">
        <v>5</v>
      </c>
      <c r="X628" s="248">
        <v>1</v>
      </c>
      <c r="Y628" s="412">
        <v>1</v>
      </c>
      <c r="Z628" s="412">
        <v>1</v>
      </c>
      <c r="AA628" s="412">
        <v>1</v>
      </c>
      <c r="AB628" s="412">
        <v>1</v>
      </c>
      <c r="AC628" s="412">
        <v>116</v>
      </c>
      <c r="AD628" s="7">
        <v>25</v>
      </c>
      <c r="AE628" s="7">
        <v>17</v>
      </c>
      <c r="AF628" s="7">
        <v>27</v>
      </c>
      <c r="AG628" s="7">
        <v>30</v>
      </c>
      <c r="AH628" s="7">
        <v>17</v>
      </c>
      <c r="AI628" s="7">
        <v>0</v>
      </c>
      <c r="AJ628" s="7">
        <v>5</v>
      </c>
      <c r="AK628" s="7">
        <v>1</v>
      </c>
      <c r="AL628" s="7">
        <v>1</v>
      </c>
      <c r="AM628" s="7">
        <v>1</v>
      </c>
      <c r="AN628" s="7">
        <v>1</v>
      </c>
      <c r="AO628" s="7">
        <v>1</v>
      </c>
      <c r="AP628" s="7">
        <v>0</v>
      </c>
      <c r="AQ628" s="7">
        <v>111</v>
      </c>
      <c r="AR628" s="7">
        <v>22</v>
      </c>
      <c r="AS628" s="7">
        <v>25</v>
      </c>
      <c r="AT628" s="7">
        <v>21</v>
      </c>
      <c r="AU628" s="7">
        <v>29</v>
      </c>
      <c r="AV628" s="7">
        <v>14</v>
      </c>
      <c r="AW628" s="7">
        <v>5</v>
      </c>
      <c r="AX628" s="7">
        <v>1</v>
      </c>
      <c r="AY628" s="7">
        <v>1</v>
      </c>
      <c r="AZ628" s="7">
        <v>1</v>
      </c>
      <c r="BA628" s="7">
        <v>1</v>
      </c>
      <c r="BB628" s="7">
        <v>1</v>
      </c>
      <c r="BC628" s="510">
        <v>64</v>
      </c>
      <c r="BD628" s="510">
        <v>13</v>
      </c>
      <c r="BE628" s="510">
        <v>16</v>
      </c>
      <c r="BF628" s="510">
        <v>9</v>
      </c>
      <c r="BG628" s="510">
        <v>17</v>
      </c>
      <c r="BH628" s="510">
        <v>9</v>
      </c>
      <c r="BI628" s="510">
        <v>0</v>
      </c>
      <c r="BJ628" s="510">
        <v>5</v>
      </c>
      <c r="BK628" s="510">
        <v>1</v>
      </c>
      <c r="BL628" s="510">
        <v>1</v>
      </c>
      <c r="BM628" s="510">
        <v>1</v>
      </c>
      <c r="BN628" s="510">
        <v>1</v>
      </c>
      <c r="BO628" s="510">
        <v>1</v>
      </c>
      <c r="BP628" s="510">
        <v>0</v>
      </c>
    </row>
    <row r="629" spans="1:68">
      <c r="A629" s="247">
        <v>6244</v>
      </c>
      <c r="B629" s="248" t="s">
        <v>3070</v>
      </c>
      <c r="C629" s="247" t="str">
        <f t="shared" si="15"/>
        <v/>
      </c>
      <c r="D629" s="248" t="s">
        <v>253</v>
      </c>
      <c r="E629" s="501">
        <v>6</v>
      </c>
      <c r="F629" s="248" t="s">
        <v>217</v>
      </c>
      <c r="G629" s="248" t="s">
        <v>253</v>
      </c>
      <c r="H629" s="248" t="s">
        <v>268</v>
      </c>
      <c r="I629" s="248" t="s">
        <v>870</v>
      </c>
      <c r="J629" s="248" t="s">
        <v>3555</v>
      </c>
      <c r="K629" s="248" t="s">
        <v>1667</v>
      </c>
      <c r="L629" s="248">
        <v>24692660</v>
      </c>
      <c r="M629" s="248">
        <v>24692660</v>
      </c>
      <c r="N629" s="248" t="s">
        <v>3471</v>
      </c>
      <c r="O629" s="248" t="s">
        <v>2491</v>
      </c>
      <c r="P629" s="248">
        <v>454</v>
      </c>
      <c r="Q629" s="248">
        <v>138</v>
      </c>
      <c r="R629" s="248">
        <v>92</v>
      </c>
      <c r="S629" s="248">
        <v>93</v>
      </c>
      <c r="T629" s="248">
        <v>69</v>
      </c>
      <c r="U629" s="248">
        <v>62</v>
      </c>
      <c r="V629" s="248">
        <v>0</v>
      </c>
      <c r="W629" s="248">
        <v>14</v>
      </c>
      <c r="X629" s="248">
        <v>4</v>
      </c>
      <c r="Y629" s="248">
        <v>3</v>
      </c>
      <c r="Z629" s="248">
        <v>3</v>
      </c>
      <c r="AA629" s="248">
        <v>2</v>
      </c>
      <c r="AB629" s="248">
        <v>2</v>
      </c>
      <c r="AC629" s="248">
        <v>467</v>
      </c>
      <c r="AD629" s="7">
        <v>98</v>
      </c>
      <c r="AE629" s="7">
        <v>121</v>
      </c>
      <c r="AF629" s="7">
        <v>93</v>
      </c>
      <c r="AG629" s="7">
        <v>87</v>
      </c>
      <c r="AH629" s="7">
        <v>68</v>
      </c>
      <c r="AI629" s="7">
        <v>0</v>
      </c>
      <c r="AJ629" s="7">
        <v>15</v>
      </c>
      <c r="AK629" s="7">
        <v>3</v>
      </c>
      <c r="AL629" s="7">
        <v>4</v>
      </c>
      <c r="AM629" s="7">
        <v>3</v>
      </c>
      <c r="AN629" s="7">
        <v>3</v>
      </c>
      <c r="AO629" s="7">
        <v>2</v>
      </c>
      <c r="AP629" s="7">
        <v>0</v>
      </c>
      <c r="AQ629" s="7">
        <v>511</v>
      </c>
      <c r="AR629" s="7">
        <v>129</v>
      </c>
      <c r="AS629" s="7">
        <v>92</v>
      </c>
      <c r="AT629" s="7">
        <v>122</v>
      </c>
      <c r="AU629" s="7">
        <v>88</v>
      </c>
      <c r="AV629" s="7">
        <v>80</v>
      </c>
      <c r="AW629" s="7">
        <v>17</v>
      </c>
      <c r="AX629" s="7">
        <v>4</v>
      </c>
      <c r="AY629" s="7">
        <v>3</v>
      </c>
      <c r="AZ629" s="7">
        <v>4</v>
      </c>
      <c r="BA629" s="7">
        <v>3</v>
      </c>
      <c r="BB629" s="7">
        <v>3</v>
      </c>
      <c r="BC629" s="510">
        <v>511</v>
      </c>
      <c r="BD629" s="510">
        <v>102</v>
      </c>
      <c r="BE629" s="510">
        <v>115</v>
      </c>
      <c r="BF629" s="510">
        <v>99</v>
      </c>
      <c r="BG629" s="510">
        <v>114</v>
      </c>
      <c r="BH629" s="510">
        <v>81</v>
      </c>
      <c r="BI629" s="510">
        <v>0</v>
      </c>
      <c r="BJ629" s="510">
        <v>17</v>
      </c>
      <c r="BK629" s="510">
        <v>3</v>
      </c>
      <c r="BL629" s="510">
        <v>4</v>
      </c>
      <c r="BM629" s="510">
        <v>3</v>
      </c>
      <c r="BN629" s="510">
        <v>4</v>
      </c>
      <c r="BO629" s="510">
        <v>3</v>
      </c>
      <c r="BP629" s="510">
        <v>0</v>
      </c>
    </row>
    <row r="630" spans="1:68">
      <c r="A630" s="247">
        <v>6267</v>
      </c>
      <c r="B630" s="248" t="s">
        <v>3071</v>
      </c>
      <c r="C630" s="247" t="str">
        <f t="shared" si="15"/>
        <v>Liceo Rural</v>
      </c>
      <c r="D630" s="412" t="s">
        <v>253</v>
      </c>
      <c r="E630" s="453">
        <v>7</v>
      </c>
      <c r="F630" s="412" t="s">
        <v>217</v>
      </c>
      <c r="G630" s="412" t="s">
        <v>253</v>
      </c>
      <c r="H630" s="412" t="s">
        <v>596</v>
      </c>
      <c r="I630" s="412" t="s">
        <v>873</v>
      </c>
      <c r="J630" s="248" t="s">
        <v>3555</v>
      </c>
      <c r="K630" s="248" t="s">
        <v>1667</v>
      </c>
      <c r="L630" s="412">
        <v>73007613</v>
      </c>
      <c r="M630" s="412"/>
      <c r="N630" s="412" t="s">
        <v>1761</v>
      </c>
      <c r="O630" s="248" t="s">
        <v>2492</v>
      </c>
      <c r="P630" s="412">
        <v>34</v>
      </c>
      <c r="Q630" s="412">
        <v>8</v>
      </c>
      <c r="R630" s="412">
        <v>7</v>
      </c>
      <c r="S630" s="412">
        <v>7</v>
      </c>
      <c r="T630" s="412">
        <v>6</v>
      </c>
      <c r="U630" s="412">
        <v>6</v>
      </c>
      <c r="V630" s="412">
        <v>0</v>
      </c>
      <c r="W630" s="412">
        <v>5</v>
      </c>
      <c r="X630" s="248">
        <v>1</v>
      </c>
      <c r="Y630" s="412">
        <v>1</v>
      </c>
      <c r="Z630" s="412">
        <v>1</v>
      </c>
      <c r="AA630" s="412">
        <v>1</v>
      </c>
      <c r="AB630" s="412">
        <v>1</v>
      </c>
      <c r="AC630" s="412">
        <v>35</v>
      </c>
      <c r="AD630" s="7">
        <v>9</v>
      </c>
      <c r="AE630" s="7">
        <v>8</v>
      </c>
      <c r="AF630" s="7">
        <v>7</v>
      </c>
      <c r="AG630" s="7">
        <v>6</v>
      </c>
      <c r="AH630" s="7">
        <v>5</v>
      </c>
      <c r="AI630" s="7">
        <v>0</v>
      </c>
      <c r="AJ630" s="7">
        <v>5</v>
      </c>
      <c r="AK630" s="7">
        <v>1</v>
      </c>
      <c r="AL630" s="7">
        <v>1</v>
      </c>
      <c r="AM630" s="7">
        <v>1</v>
      </c>
      <c r="AN630" s="7">
        <v>1</v>
      </c>
      <c r="AO630" s="7">
        <v>1</v>
      </c>
      <c r="AP630" s="7">
        <v>0</v>
      </c>
      <c r="AQ630" s="7">
        <v>35</v>
      </c>
      <c r="AR630" s="7">
        <v>11</v>
      </c>
      <c r="AS630" s="7">
        <v>6</v>
      </c>
      <c r="AT630" s="7">
        <v>8</v>
      </c>
      <c r="AU630" s="7">
        <v>4</v>
      </c>
      <c r="AV630" s="7">
        <v>6</v>
      </c>
      <c r="AW630" s="7">
        <v>5</v>
      </c>
      <c r="AX630" s="7">
        <v>1</v>
      </c>
      <c r="AY630" s="7">
        <v>1</v>
      </c>
      <c r="AZ630" s="7">
        <v>1</v>
      </c>
      <c r="BA630" s="7">
        <v>1</v>
      </c>
      <c r="BB630" s="7">
        <v>1</v>
      </c>
      <c r="BC630" s="510">
        <v>38</v>
      </c>
      <c r="BD630" s="510">
        <v>11</v>
      </c>
      <c r="BE630" s="510">
        <v>10</v>
      </c>
      <c r="BF630" s="510">
        <v>7</v>
      </c>
      <c r="BG630" s="510">
        <v>7</v>
      </c>
      <c r="BH630" s="510">
        <v>3</v>
      </c>
      <c r="BI630" s="510">
        <v>0</v>
      </c>
      <c r="BJ630" s="510">
        <v>5</v>
      </c>
      <c r="BK630" s="510">
        <v>1</v>
      </c>
      <c r="BL630" s="510">
        <v>1</v>
      </c>
      <c r="BM630" s="510">
        <v>1</v>
      </c>
      <c r="BN630" s="510">
        <v>1</v>
      </c>
      <c r="BO630" s="510">
        <v>1</v>
      </c>
      <c r="BP630" s="510">
        <v>0</v>
      </c>
    </row>
    <row r="631" spans="1:68">
      <c r="A631" s="247">
        <v>6269</v>
      </c>
      <c r="B631" s="248" t="s">
        <v>872</v>
      </c>
      <c r="C631" s="247" t="str">
        <f t="shared" si="15"/>
        <v/>
      </c>
      <c r="D631" s="248" t="s">
        <v>1268</v>
      </c>
      <c r="E631" s="501">
        <v>2</v>
      </c>
      <c r="F631" s="248" t="s">
        <v>86</v>
      </c>
      <c r="G631" s="248" t="s">
        <v>156</v>
      </c>
      <c r="H631" s="248" t="s">
        <v>643</v>
      </c>
      <c r="I631" s="248" t="s">
        <v>257</v>
      </c>
      <c r="J631" s="248" t="s">
        <v>3555</v>
      </c>
      <c r="K631" s="248" t="s">
        <v>1667</v>
      </c>
      <c r="L631" s="248">
        <v>22455581</v>
      </c>
      <c r="M631" s="248">
        <v>40306210</v>
      </c>
      <c r="N631" s="248" t="s">
        <v>2493</v>
      </c>
      <c r="O631" s="248" t="s">
        <v>2494</v>
      </c>
      <c r="P631" s="248">
        <v>641</v>
      </c>
      <c r="Q631" s="248">
        <v>140</v>
      </c>
      <c r="R631" s="248">
        <v>156</v>
      </c>
      <c r="S631" s="248">
        <v>139</v>
      </c>
      <c r="T631" s="248">
        <v>127</v>
      </c>
      <c r="U631" s="248">
        <v>79</v>
      </c>
      <c r="V631" s="248">
        <v>0</v>
      </c>
      <c r="W631" s="248">
        <v>22</v>
      </c>
      <c r="X631" s="248">
        <v>5</v>
      </c>
      <c r="Y631" s="248">
        <v>5</v>
      </c>
      <c r="Z631" s="248">
        <v>5</v>
      </c>
      <c r="AA631" s="248">
        <v>4</v>
      </c>
      <c r="AB631" s="248">
        <v>3</v>
      </c>
      <c r="AC631" s="248">
        <v>651</v>
      </c>
      <c r="AD631" s="7">
        <v>141</v>
      </c>
      <c r="AE631" s="7">
        <v>133</v>
      </c>
      <c r="AF631" s="7">
        <v>149</v>
      </c>
      <c r="AG631" s="7">
        <v>105</v>
      </c>
      <c r="AH631" s="7">
        <v>123</v>
      </c>
      <c r="AI631" s="7">
        <v>0</v>
      </c>
      <c r="AJ631" s="7">
        <v>22</v>
      </c>
      <c r="AK631" s="7">
        <v>5</v>
      </c>
      <c r="AL631" s="7">
        <v>5</v>
      </c>
      <c r="AM631" s="7">
        <v>5</v>
      </c>
      <c r="AN631" s="7">
        <v>4</v>
      </c>
      <c r="AO631" s="7">
        <v>3</v>
      </c>
      <c r="AP631" s="7">
        <v>0</v>
      </c>
      <c r="AQ631" s="7">
        <v>636</v>
      </c>
      <c r="AR631" s="7">
        <v>149</v>
      </c>
      <c r="AS631" s="7">
        <v>142</v>
      </c>
      <c r="AT631" s="7">
        <v>125</v>
      </c>
      <c r="AU631" s="7">
        <v>125</v>
      </c>
      <c r="AV631" s="7">
        <v>95</v>
      </c>
      <c r="AW631" s="7">
        <v>22</v>
      </c>
      <c r="AX631" s="7">
        <v>5</v>
      </c>
      <c r="AY631" s="7">
        <v>5</v>
      </c>
      <c r="AZ631" s="7">
        <v>5</v>
      </c>
      <c r="BA631" s="7">
        <v>4</v>
      </c>
      <c r="BB631" s="7">
        <v>3</v>
      </c>
      <c r="BC631" s="510">
        <v>604</v>
      </c>
      <c r="BD631" s="510">
        <v>140</v>
      </c>
      <c r="BE631" s="510">
        <v>140</v>
      </c>
      <c r="BF631" s="510">
        <v>116</v>
      </c>
      <c r="BG631" s="510">
        <v>120</v>
      </c>
      <c r="BH631" s="510">
        <v>88</v>
      </c>
      <c r="BI631" s="510">
        <v>0</v>
      </c>
      <c r="BJ631" s="510">
        <v>22</v>
      </c>
      <c r="BK631" s="510">
        <v>5</v>
      </c>
      <c r="BL631" s="510">
        <v>5</v>
      </c>
      <c r="BM631" s="510">
        <v>5</v>
      </c>
      <c r="BN631" s="510">
        <v>4</v>
      </c>
      <c r="BO631" s="510">
        <v>3</v>
      </c>
      <c r="BP631" s="510">
        <v>0</v>
      </c>
    </row>
    <row r="632" spans="1:68">
      <c r="A632" s="247">
        <v>6273</v>
      </c>
      <c r="B632" s="248" t="s">
        <v>3072</v>
      </c>
      <c r="C632" s="247" t="str">
        <f t="shared" si="15"/>
        <v>Liceo Rural</v>
      </c>
      <c r="D632" s="412" t="s">
        <v>392</v>
      </c>
      <c r="E632" s="453">
        <v>6</v>
      </c>
      <c r="F632" s="412" t="s">
        <v>52</v>
      </c>
      <c r="G632" s="412" t="s">
        <v>393</v>
      </c>
      <c r="H632" s="412" t="s">
        <v>393</v>
      </c>
      <c r="I632" s="412" t="s">
        <v>60</v>
      </c>
      <c r="J632" s="248" t="s">
        <v>3555</v>
      </c>
      <c r="K632" s="248" t="s">
        <v>1667</v>
      </c>
      <c r="L632" s="412">
        <v>27773384</v>
      </c>
      <c r="M632" s="412"/>
      <c r="N632" s="412" t="s">
        <v>3704</v>
      </c>
      <c r="O632" s="248" t="s">
        <v>2495</v>
      </c>
      <c r="P632" s="412">
        <v>176</v>
      </c>
      <c r="Q632" s="412">
        <v>28</v>
      </c>
      <c r="R632" s="412">
        <v>35</v>
      </c>
      <c r="S632" s="412">
        <v>42</v>
      </c>
      <c r="T632" s="412">
        <v>46</v>
      </c>
      <c r="U632" s="412">
        <v>25</v>
      </c>
      <c r="V632" s="412">
        <v>0</v>
      </c>
      <c r="W632" s="412">
        <v>7</v>
      </c>
      <c r="X632" s="248">
        <v>1</v>
      </c>
      <c r="Y632" s="412">
        <v>1</v>
      </c>
      <c r="Z632" s="412">
        <v>2</v>
      </c>
      <c r="AA632" s="412">
        <v>2</v>
      </c>
      <c r="AB632" s="412">
        <v>1</v>
      </c>
      <c r="AC632" s="412">
        <v>184</v>
      </c>
      <c r="AD632" s="7">
        <v>30</v>
      </c>
      <c r="AE632" s="7">
        <v>28</v>
      </c>
      <c r="AF632" s="7">
        <v>35</v>
      </c>
      <c r="AG632" s="7">
        <v>40</v>
      </c>
      <c r="AH632" s="7">
        <v>51</v>
      </c>
      <c r="AI632" s="7">
        <v>0</v>
      </c>
      <c r="AJ632" s="7">
        <v>7</v>
      </c>
      <c r="AK632" s="7">
        <v>1</v>
      </c>
      <c r="AL632" s="7">
        <v>1</v>
      </c>
      <c r="AM632" s="7">
        <v>1</v>
      </c>
      <c r="AN632" s="7">
        <v>2</v>
      </c>
      <c r="AO632" s="7">
        <v>2</v>
      </c>
      <c r="AP632" s="7">
        <v>0</v>
      </c>
      <c r="AQ632" s="7">
        <v>189</v>
      </c>
      <c r="AR632" s="7">
        <v>58</v>
      </c>
      <c r="AS632" s="7">
        <v>33</v>
      </c>
      <c r="AT632" s="7">
        <v>28</v>
      </c>
      <c r="AU632" s="7">
        <v>26</v>
      </c>
      <c r="AV632" s="7">
        <v>44</v>
      </c>
      <c r="AW632" s="7">
        <v>7</v>
      </c>
      <c r="AX632" s="7">
        <v>2</v>
      </c>
      <c r="AY632" s="7">
        <v>1</v>
      </c>
      <c r="AZ632" s="7">
        <v>1</v>
      </c>
      <c r="BA632" s="7">
        <v>1</v>
      </c>
      <c r="BB632" s="7">
        <v>2</v>
      </c>
      <c r="BC632" s="510">
        <v>186</v>
      </c>
      <c r="BD632" s="510">
        <v>50</v>
      </c>
      <c r="BE632" s="510">
        <v>60</v>
      </c>
      <c r="BF632" s="510">
        <v>30</v>
      </c>
      <c r="BG632" s="510">
        <v>23</v>
      </c>
      <c r="BH632" s="510">
        <v>23</v>
      </c>
      <c r="BI632" s="510">
        <v>0</v>
      </c>
      <c r="BJ632" s="510">
        <v>7</v>
      </c>
      <c r="BK632" s="510">
        <v>2</v>
      </c>
      <c r="BL632" s="510">
        <v>2</v>
      </c>
      <c r="BM632" s="510">
        <v>1</v>
      </c>
      <c r="BN632" s="510">
        <v>1</v>
      </c>
      <c r="BO632" s="510">
        <v>1</v>
      </c>
      <c r="BP632" s="510">
        <v>0</v>
      </c>
    </row>
    <row r="633" spans="1:68">
      <c r="A633" s="247">
        <v>6350</v>
      </c>
      <c r="B633" s="248" t="s">
        <v>3073</v>
      </c>
      <c r="C633" s="247" t="str">
        <f t="shared" si="15"/>
        <v/>
      </c>
      <c r="D633" s="248" t="s">
        <v>418</v>
      </c>
      <c r="E633" s="501">
        <v>7</v>
      </c>
      <c r="F633" s="248" t="s">
        <v>418</v>
      </c>
      <c r="G633" s="248" t="s">
        <v>418</v>
      </c>
      <c r="H633" s="248" t="s">
        <v>560</v>
      </c>
      <c r="I633" s="248" t="s">
        <v>560</v>
      </c>
      <c r="J633" s="248" t="s">
        <v>3555</v>
      </c>
      <c r="K633" s="248" t="s">
        <v>1667</v>
      </c>
      <c r="L633" s="248">
        <v>84789004</v>
      </c>
      <c r="M633" s="248"/>
      <c r="N633" s="248" t="s">
        <v>3705</v>
      </c>
      <c r="O633" s="248" t="s">
        <v>2496</v>
      </c>
      <c r="P633" s="248">
        <v>129</v>
      </c>
      <c r="Q633" s="248">
        <v>47</v>
      </c>
      <c r="R633" s="248">
        <v>49</v>
      </c>
      <c r="S633" s="248">
        <v>33</v>
      </c>
      <c r="T633" s="248">
        <v>0</v>
      </c>
      <c r="U633" s="248">
        <v>0</v>
      </c>
      <c r="V633" s="248">
        <v>0</v>
      </c>
      <c r="W633" s="248">
        <v>7</v>
      </c>
      <c r="X633" s="248">
        <v>3</v>
      </c>
      <c r="Y633" s="248">
        <v>2</v>
      </c>
      <c r="Z633" s="248">
        <v>2</v>
      </c>
      <c r="AA633" s="248">
        <v>0</v>
      </c>
      <c r="AB633" s="248">
        <v>0</v>
      </c>
      <c r="AC633" s="248">
        <v>145</v>
      </c>
      <c r="AD633" s="7">
        <v>51</v>
      </c>
      <c r="AE633" s="7">
        <v>49</v>
      </c>
      <c r="AF633" s="7">
        <v>45</v>
      </c>
      <c r="AG633" s="7">
        <v>0</v>
      </c>
      <c r="AH633" s="7">
        <v>0</v>
      </c>
      <c r="AI633" s="7">
        <v>0</v>
      </c>
      <c r="AJ633" s="7">
        <v>7</v>
      </c>
      <c r="AK633" s="7">
        <v>3</v>
      </c>
      <c r="AL633" s="7">
        <v>2</v>
      </c>
      <c r="AM633" s="7">
        <v>2</v>
      </c>
      <c r="AN633" s="7">
        <v>0</v>
      </c>
      <c r="AO633" s="7">
        <v>0</v>
      </c>
      <c r="AP633" s="7">
        <v>0</v>
      </c>
      <c r="AQ633" s="7">
        <v>141</v>
      </c>
      <c r="AR633" s="7">
        <v>54</v>
      </c>
      <c r="AS633" s="7">
        <v>50</v>
      </c>
      <c r="AT633" s="7">
        <v>37</v>
      </c>
      <c r="AU633" s="7">
        <v>0</v>
      </c>
      <c r="AV633" s="7">
        <v>0</v>
      </c>
      <c r="AW633" s="7">
        <v>7</v>
      </c>
      <c r="AX633" s="7">
        <v>3</v>
      </c>
      <c r="AY633" s="7">
        <v>2</v>
      </c>
      <c r="AZ633" s="7">
        <v>2</v>
      </c>
      <c r="BA633" s="7">
        <v>0</v>
      </c>
      <c r="BB633" s="7">
        <v>0</v>
      </c>
      <c r="BC633" s="510">
        <v>151</v>
      </c>
      <c r="BD633" s="510">
        <v>57</v>
      </c>
      <c r="BE633" s="510">
        <v>52</v>
      </c>
      <c r="BF633" s="510">
        <v>42</v>
      </c>
      <c r="BG633" s="510">
        <v>0</v>
      </c>
      <c r="BH633" s="510">
        <v>0</v>
      </c>
      <c r="BI633" s="510">
        <v>0</v>
      </c>
      <c r="BJ633" s="510">
        <v>7</v>
      </c>
      <c r="BK633" s="510">
        <v>3</v>
      </c>
      <c r="BL633" s="510">
        <v>2</v>
      </c>
      <c r="BM633" s="510">
        <v>2</v>
      </c>
      <c r="BN633" s="510">
        <v>0</v>
      </c>
      <c r="BO633" s="510">
        <v>0</v>
      </c>
      <c r="BP633" s="510">
        <v>0</v>
      </c>
    </row>
    <row r="634" spans="1:68">
      <c r="A634" s="247">
        <v>6357</v>
      </c>
      <c r="B634" s="248" t="s">
        <v>1940</v>
      </c>
      <c r="C634" s="247"/>
      <c r="D634" s="248" t="s">
        <v>177</v>
      </c>
      <c r="E634" s="501">
        <v>1</v>
      </c>
      <c r="F634" s="248" t="s">
        <v>177</v>
      </c>
      <c r="G634" s="248" t="s">
        <v>196</v>
      </c>
      <c r="H634" s="248" t="s">
        <v>196</v>
      </c>
      <c r="I634" s="248" t="s">
        <v>94</v>
      </c>
      <c r="J634" s="248" t="s">
        <v>3556</v>
      </c>
      <c r="K634" s="248" t="s">
        <v>1667</v>
      </c>
      <c r="L634" s="248">
        <v>22633660</v>
      </c>
      <c r="M634" s="248">
        <v>22633661</v>
      </c>
      <c r="N634" s="248" t="s">
        <v>2497</v>
      </c>
      <c r="O634" s="248" t="s">
        <v>2498</v>
      </c>
      <c r="P634" s="248">
        <v>65</v>
      </c>
      <c r="Q634" s="248">
        <v>15</v>
      </c>
      <c r="R634" s="248">
        <v>16</v>
      </c>
      <c r="S634" s="248">
        <v>15</v>
      </c>
      <c r="T634" s="248">
        <v>8</v>
      </c>
      <c r="U634" s="248">
        <v>11</v>
      </c>
      <c r="V634" s="248">
        <v>0</v>
      </c>
      <c r="W634" s="248">
        <v>5</v>
      </c>
      <c r="X634" s="248">
        <v>1</v>
      </c>
      <c r="Y634" s="248">
        <v>1</v>
      </c>
      <c r="Z634" s="248">
        <v>1</v>
      </c>
      <c r="AA634" s="248">
        <v>1</v>
      </c>
      <c r="AB634" s="248">
        <v>1</v>
      </c>
      <c r="AC634" s="248">
        <v>65</v>
      </c>
      <c r="AD634" s="7">
        <v>19</v>
      </c>
      <c r="AE634" s="7">
        <v>17</v>
      </c>
      <c r="AF634" s="7">
        <v>16</v>
      </c>
      <c r="AG634" s="7">
        <v>8</v>
      </c>
      <c r="AH634" s="7">
        <v>5</v>
      </c>
      <c r="AI634" s="7">
        <v>0</v>
      </c>
      <c r="AJ634" s="7">
        <v>5</v>
      </c>
      <c r="AK634" s="7">
        <v>1</v>
      </c>
      <c r="AL634" s="7">
        <v>1</v>
      </c>
      <c r="AM634" s="7">
        <v>1</v>
      </c>
      <c r="AN634" s="7">
        <v>1</v>
      </c>
      <c r="AO634" s="7">
        <v>1</v>
      </c>
      <c r="AP634" s="7">
        <v>0</v>
      </c>
      <c r="AQ634" s="7">
        <v>69</v>
      </c>
      <c r="AR634" s="7">
        <v>19</v>
      </c>
      <c r="AS634" s="7">
        <v>18</v>
      </c>
      <c r="AT634" s="7">
        <v>16</v>
      </c>
      <c r="AU634" s="7">
        <v>9</v>
      </c>
      <c r="AV634" s="7">
        <v>7</v>
      </c>
      <c r="AW634" s="7">
        <v>5</v>
      </c>
      <c r="AX634" s="7">
        <v>1</v>
      </c>
      <c r="AY634" s="7">
        <v>1</v>
      </c>
      <c r="AZ634" s="7">
        <v>1</v>
      </c>
      <c r="BA634" s="7">
        <v>1</v>
      </c>
      <c r="BB634" s="7">
        <v>1</v>
      </c>
      <c r="BC634" s="511">
        <v>86</v>
      </c>
      <c r="BD634" s="511">
        <v>20</v>
      </c>
      <c r="BE634" s="511">
        <v>22</v>
      </c>
      <c r="BF634" s="511">
        <v>21</v>
      </c>
      <c r="BG634" s="511">
        <v>15</v>
      </c>
      <c r="BH634" s="511">
        <v>8</v>
      </c>
      <c r="BI634" s="511">
        <v>0</v>
      </c>
      <c r="BJ634" s="511">
        <v>5</v>
      </c>
      <c r="BK634" s="511">
        <v>1</v>
      </c>
      <c r="BL634" s="511">
        <v>1</v>
      </c>
      <c r="BM634" s="511">
        <v>1</v>
      </c>
      <c r="BN634" s="511">
        <v>1</v>
      </c>
      <c r="BO634" s="511">
        <v>1</v>
      </c>
      <c r="BP634" s="511">
        <v>0</v>
      </c>
    </row>
    <row r="635" spans="1:68">
      <c r="A635" s="247">
        <v>6358</v>
      </c>
      <c r="B635" s="248" t="s">
        <v>876</v>
      </c>
      <c r="C635" s="247" t="str">
        <f t="shared" si="15"/>
        <v>C.T.P.</v>
      </c>
      <c r="D635" s="248" t="s">
        <v>1268</v>
      </c>
      <c r="E635" s="501">
        <v>6</v>
      </c>
      <c r="F635" s="248" t="s">
        <v>86</v>
      </c>
      <c r="G635" s="248" t="s">
        <v>168</v>
      </c>
      <c r="H635" s="248" t="s">
        <v>540</v>
      </c>
      <c r="I635" s="248" t="s">
        <v>2499</v>
      </c>
      <c r="J635" s="248" t="s">
        <v>3555</v>
      </c>
      <c r="K635" s="248" t="s">
        <v>3728</v>
      </c>
      <c r="L635" s="248">
        <v>22293801</v>
      </c>
      <c r="M635" s="248">
        <v>22293801</v>
      </c>
      <c r="N635" s="248" t="s">
        <v>1150</v>
      </c>
      <c r="O635" s="248" t="s">
        <v>2500</v>
      </c>
      <c r="P635" s="248">
        <v>443</v>
      </c>
      <c r="Q635" s="248">
        <v>0</v>
      </c>
      <c r="R635" s="248">
        <v>0</v>
      </c>
      <c r="S635" s="248">
        <v>0</v>
      </c>
      <c r="T635" s="248">
        <v>153</v>
      </c>
      <c r="U635" s="248">
        <v>150</v>
      </c>
      <c r="V635" s="248">
        <v>140</v>
      </c>
      <c r="W635" s="248">
        <v>24</v>
      </c>
      <c r="X635" s="248">
        <v>0</v>
      </c>
      <c r="Y635" s="248">
        <v>0</v>
      </c>
      <c r="Z635" s="248">
        <v>0</v>
      </c>
      <c r="AA635" s="248">
        <v>8</v>
      </c>
      <c r="AB635" s="248">
        <v>8</v>
      </c>
      <c r="AC635" s="248">
        <v>456</v>
      </c>
      <c r="AD635" s="7">
        <v>0</v>
      </c>
      <c r="AE635" s="7">
        <v>0</v>
      </c>
      <c r="AF635" s="7">
        <v>0</v>
      </c>
      <c r="AG635" s="7">
        <v>160</v>
      </c>
      <c r="AH635" s="7">
        <v>145</v>
      </c>
      <c r="AI635" s="7">
        <v>151</v>
      </c>
      <c r="AJ635" s="7">
        <v>24</v>
      </c>
      <c r="AK635" s="7">
        <v>0</v>
      </c>
      <c r="AL635" s="7">
        <v>0</v>
      </c>
      <c r="AM635" s="7">
        <v>0</v>
      </c>
      <c r="AN635" s="7">
        <v>8</v>
      </c>
      <c r="AO635" s="7">
        <v>8</v>
      </c>
      <c r="AP635" s="7">
        <v>8</v>
      </c>
      <c r="AQ635" s="7">
        <v>439</v>
      </c>
      <c r="AR635" s="7">
        <v>0</v>
      </c>
      <c r="AS635" s="7">
        <v>0</v>
      </c>
      <c r="AT635" s="7">
        <v>0</v>
      </c>
      <c r="AU635" s="7">
        <v>157</v>
      </c>
      <c r="AV635" s="7">
        <v>143</v>
      </c>
      <c r="AW635" s="7">
        <v>12</v>
      </c>
      <c r="AX635" s="7">
        <v>0</v>
      </c>
      <c r="AY635" s="7">
        <v>0</v>
      </c>
      <c r="AZ635" s="7">
        <v>0</v>
      </c>
      <c r="BA635" s="7">
        <v>4</v>
      </c>
      <c r="BB635" s="7">
        <v>4</v>
      </c>
      <c r="BC635" s="510">
        <v>439</v>
      </c>
      <c r="BD635" s="510">
        <v>0</v>
      </c>
      <c r="BE635" s="510">
        <v>0</v>
      </c>
      <c r="BF635" s="510">
        <v>0</v>
      </c>
      <c r="BG635" s="510">
        <v>151</v>
      </c>
      <c r="BH635" s="510">
        <v>147</v>
      </c>
      <c r="BI635" s="510">
        <v>141</v>
      </c>
      <c r="BJ635" s="510">
        <v>24</v>
      </c>
      <c r="BK635" s="510">
        <v>0</v>
      </c>
      <c r="BL635" s="510">
        <v>0</v>
      </c>
      <c r="BM635" s="510">
        <v>0</v>
      </c>
      <c r="BN635" s="510">
        <v>8</v>
      </c>
      <c r="BO635" s="510">
        <v>8</v>
      </c>
      <c r="BP635" s="510">
        <v>8</v>
      </c>
    </row>
    <row r="636" spans="1:68">
      <c r="A636" s="247">
        <v>6358</v>
      </c>
      <c r="B636" s="248" t="s">
        <v>3074</v>
      </c>
      <c r="C636" s="247"/>
      <c r="D636" s="248" t="s">
        <v>1268</v>
      </c>
      <c r="E636" s="501">
        <v>6</v>
      </c>
      <c r="F636" s="248" t="s">
        <v>86</v>
      </c>
      <c r="G636" s="248" t="s">
        <v>168</v>
      </c>
      <c r="H636" s="248" t="s">
        <v>540</v>
      </c>
      <c r="I636" s="248" t="s">
        <v>130</v>
      </c>
      <c r="J636" s="248" t="s">
        <v>3555</v>
      </c>
      <c r="K636" s="248" t="s">
        <v>3729</v>
      </c>
      <c r="L636" s="248">
        <v>22293801</v>
      </c>
      <c r="M636" s="248">
        <v>22293801</v>
      </c>
      <c r="N636" s="248" t="s">
        <v>1150</v>
      </c>
      <c r="O636" s="248" t="s">
        <v>2500</v>
      </c>
      <c r="P636" s="248">
        <v>196</v>
      </c>
      <c r="Q636" s="248">
        <v>0</v>
      </c>
      <c r="R636" s="248">
        <v>0</v>
      </c>
      <c r="S636" s="248">
        <v>0</v>
      </c>
      <c r="T636" s="248">
        <v>98</v>
      </c>
      <c r="U636" s="248">
        <v>61</v>
      </c>
      <c r="V636" s="248">
        <v>37</v>
      </c>
      <c r="W636" s="248">
        <v>13</v>
      </c>
      <c r="X636" s="248">
        <v>0</v>
      </c>
      <c r="Y636" s="248">
        <v>0</v>
      </c>
      <c r="Z636" s="248">
        <v>0</v>
      </c>
      <c r="AA636" s="248">
        <v>5</v>
      </c>
      <c r="AB636" s="248">
        <v>4</v>
      </c>
      <c r="AC636" s="248">
        <v>278</v>
      </c>
      <c r="AD636" s="7">
        <v>0</v>
      </c>
      <c r="AE636" s="7">
        <v>0</v>
      </c>
      <c r="AF636" s="7">
        <v>0</v>
      </c>
      <c r="AG636" s="7">
        <v>157</v>
      </c>
      <c r="AH636" s="7">
        <v>71</v>
      </c>
      <c r="AI636" s="7">
        <v>50</v>
      </c>
      <c r="AJ636" s="7">
        <v>16</v>
      </c>
      <c r="AK636" s="7">
        <v>0</v>
      </c>
      <c r="AL636" s="7">
        <v>0</v>
      </c>
      <c r="AM636" s="7">
        <v>0</v>
      </c>
      <c r="AN636" s="7">
        <v>8</v>
      </c>
      <c r="AO636" s="7">
        <v>4</v>
      </c>
      <c r="AP636" s="7">
        <v>4</v>
      </c>
      <c r="AQ636" s="7">
        <v>306</v>
      </c>
      <c r="AR636" s="7">
        <v>0</v>
      </c>
      <c r="AS636" s="7">
        <v>0</v>
      </c>
      <c r="AT636" s="7">
        <v>0</v>
      </c>
      <c r="AU636" s="7">
        <v>177</v>
      </c>
      <c r="AV636" s="7">
        <v>82</v>
      </c>
      <c r="AW636" s="7">
        <v>18</v>
      </c>
      <c r="AX636" s="7">
        <v>0</v>
      </c>
      <c r="AY636" s="7">
        <v>0</v>
      </c>
      <c r="AZ636" s="7">
        <v>0</v>
      </c>
      <c r="BA636" s="7">
        <v>8</v>
      </c>
      <c r="BB636" s="7">
        <v>6</v>
      </c>
      <c r="BC636" s="510">
        <v>267</v>
      </c>
      <c r="BD636" s="510">
        <v>0</v>
      </c>
      <c r="BE636" s="510">
        <v>0</v>
      </c>
      <c r="BF636" s="510">
        <v>0</v>
      </c>
      <c r="BG636" s="510">
        <v>118</v>
      </c>
      <c r="BH636" s="510">
        <v>86</v>
      </c>
      <c r="BI636" s="510">
        <v>63</v>
      </c>
      <c r="BJ636" s="510">
        <v>16</v>
      </c>
      <c r="BK636" s="510">
        <v>0</v>
      </c>
      <c r="BL636" s="510">
        <v>0</v>
      </c>
      <c r="BM636" s="510">
        <v>0</v>
      </c>
      <c r="BN636" s="510">
        <v>6</v>
      </c>
      <c r="BO636" s="510">
        <v>5</v>
      </c>
      <c r="BP636" s="510">
        <v>5</v>
      </c>
    </row>
    <row r="637" spans="1:68">
      <c r="A637" s="247">
        <v>6372</v>
      </c>
      <c r="B637" s="248" t="s">
        <v>877</v>
      </c>
      <c r="C637" s="247" t="str">
        <f t="shared" ref="C637:C651" si="16">+IF(MID(B637,1,4)="T.V.","Telesecundaria",IF(MID(B637,1,4)="IEGB","IEGB",IF(MID(B637,1,11)="Liceo Rural","Liceo Rural",IF(MID(B637,1,6)="C.T.P.","C.T.P.",IF(MID(B637,1,4)="Noct","Nocturno",IF(MID(B637,1,4)="Unid","Unidad Pedagógica",""))))))</f>
        <v/>
      </c>
      <c r="D637" s="248" t="s">
        <v>182</v>
      </c>
      <c r="E637" s="501">
        <v>4</v>
      </c>
      <c r="F637" s="248" t="s">
        <v>182</v>
      </c>
      <c r="G637" s="248" t="s">
        <v>182</v>
      </c>
      <c r="H637" s="248" t="s">
        <v>878</v>
      </c>
      <c r="I637" s="248" t="s">
        <v>878</v>
      </c>
      <c r="J637" s="248" t="s">
        <v>3555</v>
      </c>
      <c r="K637" s="248" t="s">
        <v>1667</v>
      </c>
      <c r="L637" s="248">
        <v>25302424</v>
      </c>
      <c r="M637" s="248">
        <v>25302424</v>
      </c>
      <c r="N637" s="248" t="s">
        <v>1130</v>
      </c>
      <c r="O637" s="248" t="s">
        <v>2501</v>
      </c>
      <c r="P637" s="248">
        <v>467</v>
      </c>
      <c r="Q637" s="248">
        <v>124</v>
      </c>
      <c r="R637" s="248">
        <v>100</v>
      </c>
      <c r="S637" s="248">
        <v>91</v>
      </c>
      <c r="T637" s="248">
        <v>78</v>
      </c>
      <c r="U637" s="248">
        <v>74</v>
      </c>
      <c r="V637" s="248">
        <v>0</v>
      </c>
      <c r="W637" s="248">
        <v>19</v>
      </c>
      <c r="X637" s="248">
        <v>5</v>
      </c>
      <c r="Y637" s="248">
        <v>4</v>
      </c>
      <c r="Z637" s="248">
        <v>4</v>
      </c>
      <c r="AA637" s="248">
        <v>3</v>
      </c>
      <c r="AB637" s="248">
        <v>3</v>
      </c>
      <c r="AC637" s="248">
        <v>477</v>
      </c>
      <c r="AD637" s="7">
        <v>100</v>
      </c>
      <c r="AE637" s="7">
        <v>120</v>
      </c>
      <c r="AF637" s="7">
        <v>97</v>
      </c>
      <c r="AG637" s="7">
        <v>81</v>
      </c>
      <c r="AH637" s="7">
        <v>79</v>
      </c>
      <c r="AI637" s="7">
        <v>0</v>
      </c>
      <c r="AJ637" s="7">
        <v>19</v>
      </c>
      <c r="AK637" s="7">
        <v>4</v>
      </c>
      <c r="AL637" s="7">
        <v>5</v>
      </c>
      <c r="AM637" s="7">
        <v>4</v>
      </c>
      <c r="AN637" s="7">
        <v>3</v>
      </c>
      <c r="AO637" s="7">
        <v>3</v>
      </c>
      <c r="AP637" s="7">
        <v>0</v>
      </c>
      <c r="AQ637" s="7">
        <v>502</v>
      </c>
      <c r="AR637" s="7">
        <v>109</v>
      </c>
      <c r="AS637" s="7">
        <v>99</v>
      </c>
      <c r="AT637" s="7">
        <v>118</v>
      </c>
      <c r="AU637" s="7">
        <v>98</v>
      </c>
      <c r="AV637" s="7">
        <v>78</v>
      </c>
      <c r="AW637" s="7">
        <v>19</v>
      </c>
      <c r="AX637" s="7">
        <v>4</v>
      </c>
      <c r="AY637" s="7">
        <v>4</v>
      </c>
      <c r="AZ637" s="7">
        <v>4</v>
      </c>
      <c r="BA637" s="7">
        <v>4</v>
      </c>
      <c r="BB637" s="7">
        <v>3</v>
      </c>
      <c r="BC637" s="510">
        <v>486</v>
      </c>
      <c r="BD637" s="510">
        <v>133</v>
      </c>
      <c r="BE637" s="510">
        <v>101</v>
      </c>
      <c r="BF637" s="510">
        <v>79</v>
      </c>
      <c r="BG637" s="510">
        <v>114</v>
      </c>
      <c r="BH637" s="510">
        <v>59</v>
      </c>
      <c r="BI637" s="510">
        <v>0</v>
      </c>
      <c r="BJ637" s="510">
        <v>19</v>
      </c>
      <c r="BK637" s="510">
        <v>5</v>
      </c>
      <c r="BL637" s="510">
        <v>4</v>
      </c>
      <c r="BM637" s="510">
        <v>3</v>
      </c>
      <c r="BN637" s="510">
        <v>5</v>
      </c>
      <c r="BO637" s="510">
        <v>2</v>
      </c>
      <c r="BP637" s="510">
        <v>0</v>
      </c>
    </row>
    <row r="638" spans="1:68">
      <c r="A638" s="247">
        <v>6375</v>
      </c>
      <c r="B638" s="248" t="s">
        <v>672</v>
      </c>
      <c r="C638" s="247" t="str">
        <f t="shared" si="16"/>
        <v/>
      </c>
      <c r="D638" s="248" t="s">
        <v>335</v>
      </c>
      <c r="E638" s="501">
        <v>8</v>
      </c>
      <c r="F638" s="248" t="s">
        <v>54</v>
      </c>
      <c r="G638" s="248" t="s">
        <v>356</v>
      </c>
      <c r="H638" s="248" t="s">
        <v>874</v>
      </c>
      <c r="I638" s="248" t="s">
        <v>114</v>
      </c>
      <c r="J638" s="248" t="s">
        <v>3555</v>
      </c>
      <c r="K638" s="248" t="s">
        <v>1667</v>
      </c>
      <c r="L638" s="248">
        <v>88974534</v>
      </c>
      <c r="M638" s="248">
        <v>22007623</v>
      </c>
      <c r="N638" s="248" t="s">
        <v>3255</v>
      </c>
      <c r="O638" s="248" t="s">
        <v>2502</v>
      </c>
      <c r="P638" s="248">
        <v>60</v>
      </c>
      <c r="Q638" s="248">
        <v>12</v>
      </c>
      <c r="R638" s="248">
        <v>13</v>
      </c>
      <c r="S638" s="248">
        <v>6</v>
      </c>
      <c r="T638" s="248">
        <v>18</v>
      </c>
      <c r="U638" s="248">
        <v>11</v>
      </c>
      <c r="V638" s="248">
        <v>0</v>
      </c>
      <c r="W638" s="248">
        <v>5</v>
      </c>
      <c r="X638" s="248">
        <v>1</v>
      </c>
      <c r="Y638" s="248">
        <v>1</v>
      </c>
      <c r="Z638" s="248">
        <v>1</v>
      </c>
      <c r="AA638" s="248">
        <v>1</v>
      </c>
      <c r="AB638" s="248">
        <v>1</v>
      </c>
      <c r="AC638" s="248">
        <v>63</v>
      </c>
      <c r="AD638" s="7">
        <v>7</v>
      </c>
      <c r="AE638" s="7">
        <v>13</v>
      </c>
      <c r="AF638" s="7">
        <v>14</v>
      </c>
      <c r="AG638" s="7">
        <v>8</v>
      </c>
      <c r="AH638" s="7">
        <v>21</v>
      </c>
      <c r="AI638" s="7">
        <v>0</v>
      </c>
      <c r="AJ638" s="7">
        <v>5</v>
      </c>
      <c r="AK638" s="7">
        <v>1</v>
      </c>
      <c r="AL638" s="7">
        <v>1</v>
      </c>
      <c r="AM638" s="7">
        <v>1</v>
      </c>
      <c r="AN638" s="7">
        <v>1</v>
      </c>
      <c r="AO638" s="7">
        <v>1</v>
      </c>
      <c r="AP638" s="7">
        <v>0</v>
      </c>
      <c r="AQ638" s="7">
        <v>55</v>
      </c>
      <c r="AR638" s="7">
        <v>15</v>
      </c>
      <c r="AS638" s="7">
        <v>7</v>
      </c>
      <c r="AT638" s="7">
        <v>12</v>
      </c>
      <c r="AU638" s="7">
        <v>14</v>
      </c>
      <c r="AV638" s="7">
        <v>7</v>
      </c>
      <c r="AW638" s="7">
        <v>5</v>
      </c>
      <c r="AX638" s="7">
        <v>1</v>
      </c>
      <c r="AY638" s="7">
        <v>1</v>
      </c>
      <c r="AZ638" s="7">
        <v>1</v>
      </c>
      <c r="BA638" s="7">
        <v>1</v>
      </c>
      <c r="BB638" s="7">
        <v>1</v>
      </c>
      <c r="BC638" s="510">
        <v>65</v>
      </c>
      <c r="BD638" s="510">
        <v>14</v>
      </c>
      <c r="BE638" s="510">
        <v>15</v>
      </c>
      <c r="BF638" s="510">
        <v>9</v>
      </c>
      <c r="BG638" s="510">
        <v>13</v>
      </c>
      <c r="BH638" s="510">
        <v>14</v>
      </c>
      <c r="BI638" s="510">
        <v>0</v>
      </c>
      <c r="BJ638" s="510">
        <v>5</v>
      </c>
      <c r="BK638" s="510">
        <v>1</v>
      </c>
      <c r="BL638" s="510">
        <v>1</v>
      </c>
      <c r="BM638" s="510">
        <v>1</v>
      </c>
      <c r="BN638" s="510">
        <v>1</v>
      </c>
      <c r="BO638" s="510">
        <v>1</v>
      </c>
      <c r="BP638" s="510">
        <v>0</v>
      </c>
    </row>
    <row r="639" spans="1:68">
      <c r="A639" s="247">
        <v>6376</v>
      </c>
      <c r="B639" s="248" t="s">
        <v>881</v>
      </c>
      <c r="C639" s="247" t="str">
        <f t="shared" si="16"/>
        <v/>
      </c>
      <c r="D639" s="412" t="s">
        <v>331</v>
      </c>
      <c r="E639" s="453">
        <v>5</v>
      </c>
      <c r="F639" s="412" t="s">
        <v>177</v>
      </c>
      <c r="G639" s="412" t="s">
        <v>331</v>
      </c>
      <c r="H639" s="412" t="s">
        <v>332</v>
      </c>
      <c r="I639" s="412" t="s">
        <v>882</v>
      </c>
      <c r="J639" s="248" t="s">
        <v>3555</v>
      </c>
      <c r="K639" s="248" t="s">
        <v>1667</v>
      </c>
      <c r="L639" s="412">
        <v>72968913</v>
      </c>
      <c r="M639" s="412"/>
      <c r="N639" s="412" t="s">
        <v>1798</v>
      </c>
      <c r="O639" s="248" t="s">
        <v>3075</v>
      </c>
      <c r="P639" s="412">
        <v>273</v>
      </c>
      <c r="Q639" s="412">
        <v>80</v>
      </c>
      <c r="R639" s="412">
        <v>51</v>
      </c>
      <c r="S639" s="412">
        <v>64</v>
      </c>
      <c r="T639" s="412">
        <v>46</v>
      </c>
      <c r="U639" s="412">
        <v>32</v>
      </c>
      <c r="V639" s="412">
        <v>0</v>
      </c>
      <c r="W639" s="412">
        <v>14</v>
      </c>
      <c r="X639" s="248">
        <v>4</v>
      </c>
      <c r="Y639" s="412">
        <v>3</v>
      </c>
      <c r="Z639" s="412">
        <v>3</v>
      </c>
      <c r="AA639" s="412">
        <v>2</v>
      </c>
      <c r="AB639" s="412">
        <v>2</v>
      </c>
      <c r="AC639" s="412">
        <v>255</v>
      </c>
      <c r="AD639" s="7">
        <v>48</v>
      </c>
      <c r="AE639" s="7">
        <v>66</v>
      </c>
      <c r="AF639" s="7">
        <v>44</v>
      </c>
      <c r="AG639" s="7">
        <v>57</v>
      </c>
      <c r="AH639" s="7">
        <v>40</v>
      </c>
      <c r="AI639" s="7">
        <v>0</v>
      </c>
      <c r="AJ639" s="7">
        <v>14</v>
      </c>
      <c r="AK639" s="7">
        <v>3</v>
      </c>
      <c r="AL639" s="7">
        <v>3</v>
      </c>
      <c r="AM639" s="7">
        <v>3</v>
      </c>
      <c r="AN639" s="7">
        <v>3</v>
      </c>
      <c r="AO639" s="7">
        <v>2</v>
      </c>
      <c r="AP639" s="7">
        <v>0</v>
      </c>
      <c r="AQ639" s="7">
        <v>254</v>
      </c>
      <c r="AR639" s="7">
        <v>66</v>
      </c>
      <c r="AS639" s="7">
        <v>39</v>
      </c>
      <c r="AT639" s="7">
        <v>66</v>
      </c>
      <c r="AU639" s="7">
        <v>37</v>
      </c>
      <c r="AV639" s="7">
        <v>46</v>
      </c>
      <c r="AW639" s="7">
        <v>15</v>
      </c>
      <c r="AX639" s="7">
        <v>4</v>
      </c>
      <c r="AY639" s="7">
        <v>2</v>
      </c>
      <c r="AZ639" s="7">
        <v>4</v>
      </c>
      <c r="BA639" s="7">
        <v>2</v>
      </c>
      <c r="BB639" s="7">
        <v>3</v>
      </c>
      <c r="BC639" s="510">
        <v>237</v>
      </c>
      <c r="BD639" s="510">
        <v>64</v>
      </c>
      <c r="BE639" s="510">
        <v>62</v>
      </c>
      <c r="BF639" s="510">
        <v>36</v>
      </c>
      <c r="BG639" s="510">
        <v>45</v>
      </c>
      <c r="BH639" s="510">
        <v>30</v>
      </c>
      <c r="BI639" s="510">
        <v>0</v>
      </c>
      <c r="BJ639" s="510">
        <v>15</v>
      </c>
      <c r="BK639" s="510">
        <v>4</v>
      </c>
      <c r="BL639" s="510">
        <v>4</v>
      </c>
      <c r="BM639" s="510">
        <v>2</v>
      </c>
      <c r="BN639" s="510">
        <v>3</v>
      </c>
      <c r="BO639" s="510">
        <v>2</v>
      </c>
      <c r="BP639" s="510">
        <v>0</v>
      </c>
    </row>
    <row r="640" spans="1:68">
      <c r="A640" s="247">
        <v>6384</v>
      </c>
      <c r="B640" s="248" t="s">
        <v>879</v>
      </c>
      <c r="C640" s="247" t="str">
        <f t="shared" si="16"/>
        <v/>
      </c>
      <c r="D640" s="248" t="s">
        <v>182</v>
      </c>
      <c r="E640" s="501">
        <v>3</v>
      </c>
      <c r="F640" s="248" t="s">
        <v>182</v>
      </c>
      <c r="G640" s="248" t="s">
        <v>308</v>
      </c>
      <c r="H640" s="248" t="s">
        <v>880</v>
      </c>
      <c r="I640" s="248" t="s">
        <v>880</v>
      </c>
      <c r="J640" s="248" t="s">
        <v>3555</v>
      </c>
      <c r="K640" s="248" t="s">
        <v>1667</v>
      </c>
      <c r="L640" s="248">
        <v>25720868</v>
      </c>
      <c r="M640" s="248">
        <v>83495147</v>
      </c>
      <c r="N640" s="248" t="s">
        <v>1036</v>
      </c>
      <c r="O640" s="248" t="s">
        <v>2503</v>
      </c>
      <c r="P640" s="248">
        <v>295</v>
      </c>
      <c r="Q640" s="248">
        <v>66</v>
      </c>
      <c r="R640" s="248">
        <v>61</v>
      </c>
      <c r="S640" s="248">
        <v>41</v>
      </c>
      <c r="T640" s="248">
        <v>78</v>
      </c>
      <c r="U640" s="248">
        <v>49</v>
      </c>
      <c r="V640" s="248">
        <v>0</v>
      </c>
      <c r="W640" s="248">
        <v>14</v>
      </c>
      <c r="X640" s="248">
        <v>3</v>
      </c>
      <c r="Y640" s="248">
        <v>3</v>
      </c>
      <c r="Z640" s="248">
        <v>3</v>
      </c>
      <c r="AA640" s="248">
        <v>3</v>
      </c>
      <c r="AB640" s="248">
        <v>2</v>
      </c>
      <c r="AC640" s="248">
        <v>319</v>
      </c>
      <c r="AD640" s="7">
        <v>62</v>
      </c>
      <c r="AE640" s="7">
        <v>75</v>
      </c>
      <c r="AF640" s="7">
        <v>61</v>
      </c>
      <c r="AG640" s="7">
        <v>42</v>
      </c>
      <c r="AH640" s="7">
        <v>79</v>
      </c>
      <c r="AI640" s="7">
        <v>0</v>
      </c>
      <c r="AJ640" s="7">
        <v>14</v>
      </c>
      <c r="AK640" s="7">
        <v>3</v>
      </c>
      <c r="AL640" s="7">
        <v>3</v>
      </c>
      <c r="AM640" s="7">
        <v>3</v>
      </c>
      <c r="AN640" s="7">
        <v>2</v>
      </c>
      <c r="AO640" s="7">
        <v>3</v>
      </c>
      <c r="AP640" s="7">
        <v>0</v>
      </c>
      <c r="AQ640" s="7">
        <v>305</v>
      </c>
      <c r="AR640" s="7">
        <v>75</v>
      </c>
      <c r="AS640" s="7">
        <v>55</v>
      </c>
      <c r="AT640" s="7">
        <v>82</v>
      </c>
      <c r="AU640" s="7">
        <v>55</v>
      </c>
      <c r="AV640" s="7">
        <v>38</v>
      </c>
      <c r="AW640" s="7">
        <v>15</v>
      </c>
      <c r="AX640" s="7">
        <v>4</v>
      </c>
      <c r="AY640" s="7">
        <v>3</v>
      </c>
      <c r="AZ640" s="7">
        <v>3</v>
      </c>
      <c r="BA640" s="7">
        <v>3</v>
      </c>
      <c r="BB640" s="7">
        <v>2</v>
      </c>
      <c r="BC640" s="510">
        <v>331</v>
      </c>
      <c r="BD640" s="510">
        <v>102</v>
      </c>
      <c r="BE640" s="510">
        <v>79</v>
      </c>
      <c r="BF640" s="510">
        <v>50</v>
      </c>
      <c r="BG640" s="510">
        <v>62</v>
      </c>
      <c r="BH640" s="510">
        <v>38</v>
      </c>
      <c r="BI640" s="510">
        <v>0</v>
      </c>
      <c r="BJ640" s="510">
        <v>15</v>
      </c>
      <c r="BK640" s="510">
        <v>5</v>
      </c>
      <c r="BL640" s="510">
        <v>3</v>
      </c>
      <c r="BM640" s="510">
        <v>2</v>
      </c>
      <c r="BN640" s="510">
        <v>3</v>
      </c>
      <c r="BO640" s="510">
        <v>2</v>
      </c>
      <c r="BP640" s="510">
        <v>0</v>
      </c>
    </row>
    <row r="641" spans="1:68">
      <c r="A641" s="247">
        <v>6385</v>
      </c>
      <c r="B641" s="248" t="s">
        <v>133</v>
      </c>
      <c r="C641" s="247" t="str">
        <f t="shared" si="16"/>
        <v/>
      </c>
      <c r="D641" s="412" t="s">
        <v>425</v>
      </c>
      <c r="E641" s="453">
        <v>5</v>
      </c>
      <c r="F641" s="412" t="s">
        <v>418</v>
      </c>
      <c r="G641" s="412" t="s">
        <v>426</v>
      </c>
      <c r="H641" s="412" t="s">
        <v>608</v>
      </c>
      <c r="I641" s="412" t="s">
        <v>130</v>
      </c>
      <c r="J641" s="248" t="s">
        <v>3555</v>
      </c>
      <c r="K641" s="248" t="s">
        <v>1667</v>
      </c>
      <c r="L641" s="412">
        <v>27632610</v>
      </c>
      <c r="M641" s="412"/>
      <c r="N641" s="412" t="s">
        <v>1151</v>
      </c>
      <c r="O641" s="248" t="s">
        <v>2504</v>
      </c>
      <c r="P641" s="412">
        <v>495</v>
      </c>
      <c r="Q641" s="412">
        <v>158</v>
      </c>
      <c r="R641" s="412">
        <v>114</v>
      </c>
      <c r="S641" s="412">
        <v>91</v>
      </c>
      <c r="T641" s="412">
        <v>78</v>
      </c>
      <c r="U641" s="412">
        <v>54</v>
      </c>
      <c r="V641" s="412">
        <v>0</v>
      </c>
      <c r="W641" s="412">
        <v>23</v>
      </c>
      <c r="X641" s="248">
        <v>7</v>
      </c>
      <c r="Y641" s="412">
        <v>5</v>
      </c>
      <c r="Z641" s="412">
        <v>4</v>
      </c>
      <c r="AA641" s="412">
        <v>4</v>
      </c>
      <c r="AB641" s="412">
        <v>3</v>
      </c>
      <c r="AC641" s="412">
        <v>561</v>
      </c>
      <c r="AD641" s="7">
        <v>145</v>
      </c>
      <c r="AE641" s="7">
        <v>143</v>
      </c>
      <c r="AF641" s="7">
        <v>104</v>
      </c>
      <c r="AG641" s="7">
        <v>91</v>
      </c>
      <c r="AH641" s="7">
        <v>78</v>
      </c>
      <c r="AI641" s="7">
        <v>0</v>
      </c>
      <c r="AJ641" s="7">
        <v>26</v>
      </c>
      <c r="AK641" s="7">
        <v>7</v>
      </c>
      <c r="AL641" s="7">
        <v>6</v>
      </c>
      <c r="AM641" s="7">
        <v>5</v>
      </c>
      <c r="AN641" s="7">
        <v>4</v>
      </c>
      <c r="AO641" s="7">
        <v>4</v>
      </c>
      <c r="AP641" s="7">
        <v>0</v>
      </c>
      <c r="AQ641" s="7">
        <v>517</v>
      </c>
      <c r="AR641" s="7">
        <v>111</v>
      </c>
      <c r="AS641" s="7">
        <v>123</v>
      </c>
      <c r="AT641" s="7">
        <v>111</v>
      </c>
      <c r="AU641" s="7">
        <v>88</v>
      </c>
      <c r="AV641" s="7">
        <v>84</v>
      </c>
      <c r="AW641" s="7">
        <v>24</v>
      </c>
      <c r="AX641" s="7">
        <v>5</v>
      </c>
      <c r="AY641" s="7">
        <v>6</v>
      </c>
      <c r="AZ641" s="7">
        <v>5</v>
      </c>
      <c r="BA641" s="7">
        <v>4</v>
      </c>
      <c r="BB641" s="7">
        <v>4</v>
      </c>
      <c r="BC641" s="510">
        <v>447</v>
      </c>
      <c r="BD641" s="510">
        <v>86</v>
      </c>
      <c r="BE641" s="510">
        <v>103</v>
      </c>
      <c r="BF641" s="510">
        <v>100</v>
      </c>
      <c r="BG641" s="510">
        <v>90</v>
      </c>
      <c r="BH641" s="510">
        <v>68</v>
      </c>
      <c r="BI641" s="510">
        <v>0</v>
      </c>
      <c r="BJ641" s="510">
        <v>21</v>
      </c>
      <c r="BK641" s="510">
        <v>4</v>
      </c>
      <c r="BL641" s="510">
        <v>5</v>
      </c>
      <c r="BM641" s="510">
        <v>5</v>
      </c>
      <c r="BN641" s="510">
        <v>4</v>
      </c>
      <c r="BO641" s="510">
        <v>3</v>
      </c>
      <c r="BP641" s="510">
        <v>0</v>
      </c>
    </row>
    <row r="642" spans="1:68">
      <c r="A642" s="247">
        <v>6406</v>
      </c>
      <c r="B642" s="248" t="s">
        <v>885</v>
      </c>
      <c r="C642" s="247" t="str">
        <f t="shared" si="16"/>
        <v>Liceo Rural</v>
      </c>
      <c r="D642" s="412" t="s">
        <v>300</v>
      </c>
      <c r="E642" s="453">
        <v>7</v>
      </c>
      <c r="F642" s="412" t="s">
        <v>418</v>
      </c>
      <c r="G642" s="412" t="s">
        <v>418</v>
      </c>
      <c r="H642" s="412" t="s">
        <v>420</v>
      </c>
      <c r="I642" s="412" t="s">
        <v>886</v>
      </c>
      <c r="J642" s="248" t="s">
        <v>3555</v>
      </c>
      <c r="K642" s="248" t="s">
        <v>1667</v>
      </c>
      <c r="L642" s="412">
        <v>25140043</v>
      </c>
      <c r="M642" s="412"/>
      <c r="N642" s="412" t="s">
        <v>3256</v>
      </c>
      <c r="O642" s="248" t="s">
        <v>2505</v>
      </c>
      <c r="P642" s="412">
        <v>149</v>
      </c>
      <c r="Q642" s="412">
        <v>57</v>
      </c>
      <c r="R642" s="412">
        <v>29</v>
      </c>
      <c r="S642" s="412">
        <v>30</v>
      </c>
      <c r="T642" s="412">
        <v>21</v>
      </c>
      <c r="U642" s="412">
        <v>12</v>
      </c>
      <c r="V642" s="412">
        <v>0</v>
      </c>
      <c r="W642" s="412">
        <v>5</v>
      </c>
      <c r="X642" s="248">
        <v>1</v>
      </c>
      <c r="Y642" s="412">
        <v>1</v>
      </c>
      <c r="Z642" s="412">
        <v>1</v>
      </c>
      <c r="AA642" s="412">
        <v>1</v>
      </c>
      <c r="AB642" s="412">
        <v>1</v>
      </c>
      <c r="AC642" s="412">
        <v>176</v>
      </c>
      <c r="AD642" s="7">
        <v>41</v>
      </c>
      <c r="AE642" s="7">
        <v>51</v>
      </c>
      <c r="AF642" s="7">
        <v>31</v>
      </c>
      <c r="AG642" s="7">
        <v>30</v>
      </c>
      <c r="AH642" s="7">
        <v>23</v>
      </c>
      <c r="AI642" s="7">
        <v>0</v>
      </c>
      <c r="AJ642" s="7">
        <v>5</v>
      </c>
      <c r="AK642" s="7">
        <v>1</v>
      </c>
      <c r="AL642" s="7">
        <v>1</v>
      </c>
      <c r="AM642" s="7">
        <v>1</v>
      </c>
      <c r="AN642" s="7">
        <v>1</v>
      </c>
      <c r="AO642" s="7">
        <v>1</v>
      </c>
      <c r="AP642" s="7">
        <v>0</v>
      </c>
      <c r="AQ642" s="7">
        <v>197</v>
      </c>
      <c r="AR642" s="7">
        <v>48</v>
      </c>
      <c r="AS642" s="7">
        <v>47</v>
      </c>
      <c r="AT642" s="7">
        <v>40</v>
      </c>
      <c r="AU642" s="7">
        <v>38</v>
      </c>
      <c r="AV642" s="7">
        <v>24</v>
      </c>
      <c r="AW642" s="7">
        <v>7</v>
      </c>
      <c r="AX642" s="7">
        <v>2</v>
      </c>
      <c r="AY642" s="7">
        <v>1</v>
      </c>
      <c r="AZ642" s="7">
        <v>2</v>
      </c>
      <c r="BA642" s="7">
        <v>1</v>
      </c>
      <c r="BB642" s="7">
        <v>1</v>
      </c>
      <c r="BC642" s="510">
        <v>196</v>
      </c>
      <c r="BD642" s="510">
        <v>60</v>
      </c>
      <c r="BE642" s="510">
        <v>41</v>
      </c>
      <c r="BF642" s="510">
        <v>30</v>
      </c>
      <c r="BG642" s="510">
        <v>38</v>
      </c>
      <c r="BH642" s="510">
        <v>27</v>
      </c>
      <c r="BI642" s="510">
        <v>0</v>
      </c>
      <c r="BJ642" s="510">
        <v>7</v>
      </c>
      <c r="BK642" s="510">
        <v>2</v>
      </c>
      <c r="BL642" s="510">
        <v>1</v>
      </c>
      <c r="BM642" s="510">
        <v>1</v>
      </c>
      <c r="BN642" s="510">
        <v>2</v>
      </c>
      <c r="BO642" s="510">
        <v>1</v>
      </c>
      <c r="BP642" s="510">
        <v>0</v>
      </c>
    </row>
    <row r="643" spans="1:68">
      <c r="A643" s="247">
        <v>6407</v>
      </c>
      <c r="B643" s="248" t="s">
        <v>887</v>
      </c>
      <c r="C643" s="247" t="str">
        <f t="shared" si="16"/>
        <v>Liceo Rural</v>
      </c>
      <c r="D643" s="412" t="s">
        <v>300</v>
      </c>
      <c r="E643" s="453">
        <v>9</v>
      </c>
      <c r="F643" s="412" t="s">
        <v>182</v>
      </c>
      <c r="G643" s="412" t="s">
        <v>300</v>
      </c>
      <c r="H643" s="412" t="s">
        <v>584</v>
      </c>
      <c r="I643" s="412" t="s">
        <v>2506</v>
      </c>
      <c r="J643" s="248" t="s">
        <v>3555</v>
      </c>
      <c r="K643" s="248" t="s">
        <v>1667</v>
      </c>
      <c r="L643" s="412">
        <v>25140438</v>
      </c>
      <c r="M643" s="412">
        <v>87765958</v>
      </c>
      <c r="N643" s="412" t="s">
        <v>3706</v>
      </c>
      <c r="O643" s="248" t="s">
        <v>2507</v>
      </c>
      <c r="P643" s="412">
        <v>80</v>
      </c>
      <c r="Q643" s="412">
        <v>27</v>
      </c>
      <c r="R643" s="412">
        <v>16</v>
      </c>
      <c r="S643" s="412">
        <v>12</v>
      </c>
      <c r="T643" s="412">
        <v>15</v>
      </c>
      <c r="U643" s="412">
        <v>10</v>
      </c>
      <c r="V643" s="412">
        <v>0</v>
      </c>
      <c r="W643" s="412">
        <v>5</v>
      </c>
      <c r="X643" s="248">
        <v>1</v>
      </c>
      <c r="Y643" s="412">
        <v>1</v>
      </c>
      <c r="Z643" s="412">
        <v>1</v>
      </c>
      <c r="AA643" s="412">
        <v>1</v>
      </c>
      <c r="AB643" s="412">
        <v>1</v>
      </c>
      <c r="AC643" s="412">
        <v>104</v>
      </c>
      <c r="AD643" s="7">
        <v>26</v>
      </c>
      <c r="AE643" s="7">
        <v>33</v>
      </c>
      <c r="AF643" s="7">
        <v>19</v>
      </c>
      <c r="AG643" s="7">
        <v>9</v>
      </c>
      <c r="AH643" s="7">
        <v>17</v>
      </c>
      <c r="AI643" s="7">
        <v>0</v>
      </c>
      <c r="AJ643" s="7">
        <v>5</v>
      </c>
      <c r="AK643" s="7">
        <v>1</v>
      </c>
      <c r="AL643" s="7">
        <v>1</v>
      </c>
      <c r="AM643" s="7">
        <v>1</v>
      </c>
      <c r="AN643" s="7">
        <v>1</v>
      </c>
      <c r="AO643" s="7">
        <v>1</v>
      </c>
      <c r="AP643" s="7">
        <v>0</v>
      </c>
      <c r="AQ643" s="7">
        <v>87</v>
      </c>
      <c r="AR643" s="7">
        <v>17</v>
      </c>
      <c r="AS643" s="7">
        <v>19</v>
      </c>
      <c r="AT643" s="7">
        <v>26</v>
      </c>
      <c r="AU643" s="7">
        <v>15</v>
      </c>
      <c r="AV643" s="7">
        <v>10</v>
      </c>
      <c r="AW643" s="7">
        <v>5</v>
      </c>
      <c r="AX643" s="7">
        <v>1</v>
      </c>
      <c r="AY643" s="7">
        <v>1</v>
      </c>
      <c r="AZ643" s="7">
        <v>1</v>
      </c>
      <c r="BA643" s="7">
        <v>1</v>
      </c>
      <c r="BB643" s="7">
        <v>1</v>
      </c>
      <c r="BC643" s="510">
        <v>97</v>
      </c>
      <c r="BD643" s="510">
        <v>34</v>
      </c>
      <c r="BE643" s="510">
        <v>13</v>
      </c>
      <c r="BF643" s="510">
        <v>17</v>
      </c>
      <c r="BG643" s="510">
        <v>22</v>
      </c>
      <c r="BH643" s="510">
        <v>11</v>
      </c>
      <c r="BI643" s="510">
        <v>0</v>
      </c>
      <c r="BJ643" s="510">
        <v>5</v>
      </c>
      <c r="BK643" s="510">
        <v>1</v>
      </c>
      <c r="BL643" s="510">
        <v>1</v>
      </c>
      <c r="BM643" s="510">
        <v>1</v>
      </c>
      <c r="BN643" s="510">
        <v>1</v>
      </c>
      <c r="BO643" s="510">
        <v>1</v>
      </c>
      <c r="BP643" s="510">
        <v>0</v>
      </c>
    </row>
    <row r="644" spans="1:68">
      <c r="A644" s="247">
        <v>6408</v>
      </c>
      <c r="B644" s="248" t="s">
        <v>3076</v>
      </c>
      <c r="C644" s="247" t="str">
        <f t="shared" si="16"/>
        <v/>
      </c>
      <c r="D644" s="248" t="s">
        <v>1285</v>
      </c>
      <c r="E644" s="501">
        <v>1</v>
      </c>
      <c r="F644" s="248" t="s">
        <v>418</v>
      </c>
      <c r="G644" s="248" t="s">
        <v>429</v>
      </c>
      <c r="H644" s="248" t="s">
        <v>430</v>
      </c>
      <c r="I644" s="248" t="s">
        <v>888</v>
      </c>
      <c r="J644" s="248" t="s">
        <v>3555</v>
      </c>
      <c r="K644" s="248" t="s">
        <v>1667</v>
      </c>
      <c r="L644" s="248">
        <v>27102843</v>
      </c>
      <c r="M644" s="248">
        <v>27102843</v>
      </c>
      <c r="N644" s="248" t="s">
        <v>3472</v>
      </c>
      <c r="O644" s="248" t="s">
        <v>2508</v>
      </c>
      <c r="P644" s="248">
        <v>168</v>
      </c>
      <c r="Q644" s="248">
        <v>59</v>
      </c>
      <c r="R644" s="248">
        <v>28</v>
      </c>
      <c r="S644" s="248">
        <v>33</v>
      </c>
      <c r="T644" s="248">
        <v>25</v>
      </c>
      <c r="U644" s="248">
        <v>23</v>
      </c>
      <c r="V644" s="248">
        <v>0</v>
      </c>
      <c r="W644" s="248">
        <v>6</v>
      </c>
      <c r="X644" s="248">
        <v>2</v>
      </c>
      <c r="Y644" s="248">
        <v>1</v>
      </c>
      <c r="Z644" s="248">
        <v>1</v>
      </c>
      <c r="AA644" s="248">
        <v>1</v>
      </c>
      <c r="AB644" s="248">
        <v>1</v>
      </c>
      <c r="AC644" s="248">
        <v>187</v>
      </c>
      <c r="AD644" s="7">
        <v>44</v>
      </c>
      <c r="AE644" s="7">
        <v>58</v>
      </c>
      <c r="AF644" s="7">
        <v>26</v>
      </c>
      <c r="AG644" s="7">
        <v>31</v>
      </c>
      <c r="AH644" s="7">
        <v>28</v>
      </c>
      <c r="AI644" s="7">
        <v>0</v>
      </c>
      <c r="AJ644" s="7">
        <v>8</v>
      </c>
      <c r="AK644" s="7">
        <v>2</v>
      </c>
      <c r="AL644" s="7">
        <v>2</v>
      </c>
      <c r="AM644" s="7">
        <v>1</v>
      </c>
      <c r="AN644" s="7">
        <v>2</v>
      </c>
      <c r="AO644" s="7">
        <v>1</v>
      </c>
      <c r="AP644" s="7">
        <v>0</v>
      </c>
      <c r="AQ644" s="7">
        <v>182</v>
      </c>
      <c r="AR644" s="7">
        <v>52</v>
      </c>
      <c r="AS644" s="7">
        <v>35</v>
      </c>
      <c r="AT644" s="7">
        <v>48</v>
      </c>
      <c r="AU644" s="7">
        <v>21</v>
      </c>
      <c r="AV644" s="7">
        <v>26</v>
      </c>
      <c r="AW644" s="7">
        <v>10</v>
      </c>
      <c r="AX644" s="7">
        <v>3</v>
      </c>
      <c r="AY644" s="7">
        <v>2</v>
      </c>
      <c r="AZ644" s="7">
        <v>2</v>
      </c>
      <c r="BA644" s="7">
        <v>1</v>
      </c>
      <c r="BB644" s="7">
        <v>2</v>
      </c>
      <c r="BC644" s="510">
        <v>214</v>
      </c>
      <c r="BD644" s="510">
        <v>60</v>
      </c>
      <c r="BE644" s="510">
        <v>49</v>
      </c>
      <c r="BF644" s="510">
        <v>37</v>
      </c>
      <c r="BG644" s="510">
        <v>45</v>
      </c>
      <c r="BH644" s="510">
        <v>23</v>
      </c>
      <c r="BI644" s="510">
        <v>0</v>
      </c>
      <c r="BJ644" s="510">
        <v>11</v>
      </c>
      <c r="BK644" s="510">
        <v>3</v>
      </c>
      <c r="BL644" s="510">
        <v>3</v>
      </c>
      <c r="BM644" s="510">
        <v>2</v>
      </c>
      <c r="BN644" s="510">
        <v>2</v>
      </c>
      <c r="BO644" s="510">
        <v>1</v>
      </c>
      <c r="BP644" s="510">
        <v>0</v>
      </c>
    </row>
    <row r="645" spans="1:68">
      <c r="A645" s="247">
        <v>6409</v>
      </c>
      <c r="B645" s="248" t="s">
        <v>883</v>
      </c>
      <c r="C645" s="247" t="str">
        <f t="shared" si="16"/>
        <v>Liceo Rural</v>
      </c>
      <c r="D645" s="412" t="s">
        <v>291</v>
      </c>
      <c r="E645" s="453">
        <v>12</v>
      </c>
      <c r="F645" s="412" t="s">
        <v>52</v>
      </c>
      <c r="G645" s="412" t="s">
        <v>292</v>
      </c>
      <c r="H645" s="412" t="s">
        <v>292</v>
      </c>
      <c r="I645" s="412" t="s">
        <v>884</v>
      </c>
      <c r="J645" s="248" t="s">
        <v>3555</v>
      </c>
      <c r="K645" s="248" t="s">
        <v>1667</v>
      </c>
      <c r="L645" s="412">
        <v>88675925</v>
      </c>
      <c r="M645" s="412"/>
      <c r="N645" s="412" t="s">
        <v>1818</v>
      </c>
      <c r="O645" s="248" t="s">
        <v>2509</v>
      </c>
      <c r="P645" s="412">
        <v>96</v>
      </c>
      <c r="Q645" s="412">
        <v>20</v>
      </c>
      <c r="R645" s="412">
        <v>24</v>
      </c>
      <c r="S645" s="412">
        <v>19</v>
      </c>
      <c r="T645" s="412">
        <v>17</v>
      </c>
      <c r="U645" s="412">
        <v>16</v>
      </c>
      <c r="V645" s="412">
        <v>0</v>
      </c>
      <c r="W645" s="412">
        <v>5</v>
      </c>
      <c r="X645" s="248">
        <v>1</v>
      </c>
      <c r="Y645" s="412">
        <v>1</v>
      </c>
      <c r="Z645" s="412">
        <v>1</v>
      </c>
      <c r="AA645" s="412">
        <v>1</v>
      </c>
      <c r="AB645" s="412">
        <v>1</v>
      </c>
      <c r="AC645" s="412">
        <v>109</v>
      </c>
      <c r="AD645" s="7">
        <v>21</v>
      </c>
      <c r="AE645" s="7">
        <v>20</v>
      </c>
      <c r="AF645" s="7">
        <v>26</v>
      </c>
      <c r="AG645" s="7">
        <v>25</v>
      </c>
      <c r="AH645" s="7">
        <v>17</v>
      </c>
      <c r="AI645" s="7">
        <v>0</v>
      </c>
      <c r="AJ645" s="7">
        <v>5</v>
      </c>
      <c r="AK645" s="7">
        <v>1</v>
      </c>
      <c r="AL645" s="7">
        <v>1</v>
      </c>
      <c r="AM645" s="7">
        <v>1</v>
      </c>
      <c r="AN645" s="7">
        <v>1</v>
      </c>
      <c r="AO645" s="7">
        <v>1</v>
      </c>
      <c r="AP645" s="7">
        <v>0</v>
      </c>
      <c r="AQ645" s="7">
        <v>125</v>
      </c>
      <c r="AR645" s="7">
        <v>37</v>
      </c>
      <c r="AS645" s="7">
        <v>24</v>
      </c>
      <c r="AT645" s="7">
        <v>21</v>
      </c>
      <c r="AU645" s="7">
        <v>24</v>
      </c>
      <c r="AV645" s="7">
        <v>19</v>
      </c>
      <c r="AW645" s="7">
        <v>5</v>
      </c>
      <c r="AX645" s="7">
        <v>1</v>
      </c>
      <c r="AY645" s="7">
        <v>1</v>
      </c>
      <c r="AZ645" s="7">
        <v>1</v>
      </c>
      <c r="BA645" s="7">
        <v>1</v>
      </c>
      <c r="BB645" s="7">
        <v>1</v>
      </c>
      <c r="BC645" s="510">
        <v>106</v>
      </c>
      <c r="BD645" s="510">
        <v>26</v>
      </c>
      <c r="BE645" s="510">
        <v>29</v>
      </c>
      <c r="BF645" s="510">
        <v>20</v>
      </c>
      <c r="BG645" s="510">
        <v>17</v>
      </c>
      <c r="BH645" s="510">
        <v>14</v>
      </c>
      <c r="BI645" s="510">
        <v>0</v>
      </c>
      <c r="BJ645" s="510">
        <v>6</v>
      </c>
      <c r="BK645" s="510">
        <v>1</v>
      </c>
      <c r="BL645" s="510">
        <v>2</v>
      </c>
      <c r="BM645" s="510">
        <v>1</v>
      </c>
      <c r="BN645" s="510">
        <v>1</v>
      </c>
      <c r="BO645" s="510">
        <v>1</v>
      </c>
      <c r="BP645" s="510">
        <v>0</v>
      </c>
    </row>
    <row r="646" spans="1:68">
      <c r="A646" s="247">
        <v>6429</v>
      </c>
      <c r="B646" s="248" t="s">
        <v>3077</v>
      </c>
      <c r="C646" s="247" t="str">
        <f t="shared" si="16"/>
        <v>Liceo Rural</v>
      </c>
      <c r="D646" s="412" t="s">
        <v>335</v>
      </c>
      <c r="E646" s="453">
        <v>1</v>
      </c>
      <c r="F646" s="412" t="s">
        <v>54</v>
      </c>
      <c r="G646" s="412" t="s">
        <v>335</v>
      </c>
      <c r="H646" s="412" t="s">
        <v>335</v>
      </c>
      <c r="I646" s="412" t="s">
        <v>890</v>
      </c>
      <c r="J646" s="248" t="s">
        <v>3555</v>
      </c>
      <c r="K646" s="248" t="s">
        <v>1667</v>
      </c>
      <c r="L646" s="412">
        <v>22007817</v>
      </c>
      <c r="M646" s="412">
        <v>22007817</v>
      </c>
      <c r="N646" s="412" t="s">
        <v>3707</v>
      </c>
      <c r="O646" s="248" t="s">
        <v>2510</v>
      </c>
      <c r="P646" s="412">
        <v>50</v>
      </c>
      <c r="Q646" s="412">
        <v>11</v>
      </c>
      <c r="R646" s="412">
        <v>10</v>
      </c>
      <c r="S646" s="412">
        <v>8</v>
      </c>
      <c r="T646" s="412">
        <v>10</v>
      </c>
      <c r="U646" s="412">
        <v>11</v>
      </c>
      <c r="V646" s="412">
        <v>0</v>
      </c>
      <c r="W646" s="412">
        <v>5</v>
      </c>
      <c r="X646" s="248">
        <v>1</v>
      </c>
      <c r="Y646" s="412">
        <v>1</v>
      </c>
      <c r="Z646" s="412">
        <v>1</v>
      </c>
      <c r="AA646" s="412">
        <v>1</v>
      </c>
      <c r="AB646" s="412">
        <v>1</v>
      </c>
      <c r="AC646" s="412">
        <v>57</v>
      </c>
      <c r="AD646" s="7">
        <v>15</v>
      </c>
      <c r="AE646" s="7">
        <v>12</v>
      </c>
      <c r="AF646" s="7">
        <v>11</v>
      </c>
      <c r="AG646" s="7">
        <v>8</v>
      </c>
      <c r="AH646" s="7">
        <v>11</v>
      </c>
      <c r="AI646" s="7">
        <v>0</v>
      </c>
      <c r="AJ646" s="7">
        <v>5</v>
      </c>
      <c r="AK646" s="7">
        <v>1</v>
      </c>
      <c r="AL646" s="7">
        <v>1</v>
      </c>
      <c r="AM646" s="7">
        <v>1</v>
      </c>
      <c r="AN646" s="7">
        <v>1</v>
      </c>
      <c r="AO646" s="7">
        <v>1</v>
      </c>
      <c r="AP646" s="7">
        <v>0</v>
      </c>
      <c r="AQ646" s="7">
        <v>60</v>
      </c>
      <c r="AR646" s="7">
        <v>14</v>
      </c>
      <c r="AS646" s="7">
        <v>16</v>
      </c>
      <c r="AT646" s="7">
        <v>12</v>
      </c>
      <c r="AU646" s="7">
        <v>10</v>
      </c>
      <c r="AV646" s="7">
        <v>8</v>
      </c>
      <c r="AW646" s="7">
        <v>5</v>
      </c>
      <c r="AX646" s="7">
        <v>1</v>
      </c>
      <c r="AY646" s="7">
        <v>1</v>
      </c>
      <c r="AZ646" s="7">
        <v>1</v>
      </c>
      <c r="BA646" s="7">
        <v>1</v>
      </c>
      <c r="BB646" s="7">
        <v>1</v>
      </c>
      <c r="BC646" s="510">
        <v>58</v>
      </c>
      <c r="BD646" s="510">
        <v>13</v>
      </c>
      <c r="BE646" s="510">
        <v>13</v>
      </c>
      <c r="BF646" s="510">
        <v>13</v>
      </c>
      <c r="BG646" s="510">
        <v>11</v>
      </c>
      <c r="BH646" s="510">
        <v>8</v>
      </c>
      <c r="BI646" s="510">
        <v>0</v>
      </c>
      <c r="BJ646" s="510">
        <v>5</v>
      </c>
      <c r="BK646" s="510">
        <v>1</v>
      </c>
      <c r="BL646" s="510">
        <v>1</v>
      </c>
      <c r="BM646" s="510">
        <v>1</v>
      </c>
      <c r="BN646" s="510">
        <v>1</v>
      </c>
      <c r="BO646" s="510">
        <v>1</v>
      </c>
      <c r="BP646" s="510">
        <v>0</v>
      </c>
    </row>
    <row r="647" spans="1:68">
      <c r="A647" s="247">
        <v>6456</v>
      </c>
      <c r="B647" s="248" t="s">
        <v>889</v>
      </c>
      <c r="C647" s="247" t="str">
        <f t="shared" si="16"/>
        <v/>
      </c>
      <c r="D647" s="248" t="s">
        <v>300</v>
      </c>
      <c r="E647" s="501">
        <v>2</v>
      </c>
      <c r="F647" s="248" t="s">
        <v>182</v>
      </c>
      <c r="G647" s="248" t="s">
        <v>300</v>
      </c>
      <c r="H647" s="248" t="s">
        <v>300</v>
      </c>
      <c r="I647" s="248" t="s">
        <v>300</v>
      </c>
      <c r="J647" s="248" t="s">
        <v>3555</v>
      </c>
      <c r="K647" s="248" t="s">
        <v>1667</v>
      </c>
      <c r="L647" s="248">
        <v>40301961</v>
      </c>
      <c r="M647" s="248">
        <v>25561133</v>
      </c>
      <c r="N647" s="248" t="s">
        <v>3708</v>
      </c>
      <c r="O647" s="248" t="s">
        <v>2511</v>
      </c>
      <c r="P647" s="248">
        <v>704</v>
      </c>
      <c r="Q647" s="248">
        <v>166</v>
      </c>
      <c r="R647" s="248">
        <v>152</v>
      </c>
      <c r="S647" s="248">
        <v>142</v>
      </c>
      <c r="T647" s="248">
        <v>157</v>
      </c>
      <c r="U647" s="248">
        <v>87</v>
      </c>
      <c r="V647" s="248">
        <v>0</v>
      </c>
      <c r="W647" s="248">
        <v>27</v>
      </c>
      <c r="X647" s="248">
        <v>6</v>
      </c>
      <c r="Y647" s="248">
        <v>6</v>
      </c>
      <c r="Z647" s="248">
        <v>6</v>
      </c>
      <c r="AA647" s="248">
        <v>6</v>
      </c>
      <c r="AB647" s="248">
        <v>3</v>
      </c>
      <c r="AC647" s="248">
        <v>717</v>
      </c>
      <c r="AD647" s="7">
        <v>136</v>
      </c>
      <c r="AE647" s="7">
        <v>151</v>
      </c>
      <c r="AF647" s="7">
        <v>143</v>
      </c>
      <c r="AG647" s="7">
        <v>138</v>
      </c>
      <c r="AH647" s="7">
        <v>149</v>
      </c>
      <c r="AI647" s="7">
        <v>0</v>
      </c>
      <c r="AJ647" s="7">
        <v>27</v>
      </c>
      <c r="AK647" s="7">
        <v>5</v>
      </c>
      <c r="AL647" s="7">
        <v>6</v>
      </c>
      <c r="AM647" s="7">
        <v>6</v>
      </c>
      <c r="AN647" s="7">
        <v>5</v>
      </c>
      <c r="AO647" s="7">
        <v>5</v>
      </c>
      <c r="AP647" s="7">
        <v>0</v>
      </c>
      <c r="AQ647" s="7">
        <v>719</v>
      </c>
      <c r="AR647" s="7">
        <v>154</v>
      </c>
      <c r="AS647" s="7">
        <v>155</v>
      </c>
      <c r="AT647" s="7">
        <v>145</v>
      </c>
      <c r="AU647" s="7">
        <v>132</v>
      </c>
      <c r="AV647" s="7">
        <v>133</v>
      </c>
      <c r="AW647" s="7">
        <v>27</v>
      </c>
      <c r="AX647" s="7">
        <v>6</v>
      </c>
      <c r="AY647" s="7">
        <v>5</v>
      </c>
      <c r="AZ647" s="7">
        <v>6</v>
      </c>
      <c r="BA647" s="7">
        <v>5</v>
      </c>
      <c r="BB647" s="7">
        <v>5</v>
      </c>
      <c r="BC647" s="510">
        <v>668</v>
      </c>
      <c r="BD647" s="510">
        <v>146</v>
      </c>
      <c r="BE647" s="510">
        <v>139</v>
      </c>
      <c r="BF647" s="510">
        <v>136</v>
      </c>
      <c r="BG647" s="510">
        <v>144</v>
      </c>
      <c r="BH647" s="510">
        <v>103</v>
      </c>
      <c r="BI647" s="510">
        <v>0</v>
      </c>
      <c r="BJ647" s="510">
        <v>25</v>
      </c>
      <c r="BK647" s="510">
        <v>6</v>
      </c>
      <c r="BL647" s="510">
        <v>5</v>
      </c>
      <c r="BM647" s="510">
        <v>5</v>
      </c>
      <c r="BN647" s="510">
        <v>5</v>
      </c>
      <c r="BO647" s="510">
        <v>4</v>
      </c>
      <c r="BP647" s="510">
        <v>0</v>
      </c>
    </row>
    <row r="648" spans="1:68">
      <c r="A648" s="247">
        <v>6465</v>
      </c>
      <c r="B648" s="248" t="s">
        <v>3078</v>
      </c>
      <c r="C648" s="247" t="str">
        <f t="shared" si="16"/>
        <v>Liceo Rural</v>
      </c>
      <c r="D648" s="412" t="s">
        <v>291</v>
      </c>
      <c r="E648" s="453">
        <v>12</v>
      </c>
      <c r="F648" s="412" t="s">
        <v>52</v>
      </c>
      <c r="G648" s="412" t="s">
        <v>292</v>
      </c>
      <c r="H648" s="412" t="s">
        <v>292</v>
      </c>
      <c r="I648" s="412" t="s">
        <v>891</v>
      </c>
      <c r="J648" s="248" t="s">
        <v>3555</v>
      </c>
      <c r="K648" s="248" t="s">
        <v>1667</v>
      </c>
      <c r="L648" s="412">
        <v>22001224</v>
      </c>
      <c r="M648" s="412">
        <v>27300578</v>
      </c>
      <c r="N648" s="412" t="s">
        <v>1152</v>
      </c>
      <c r="O648" s="248" t="s">
        <v>3411</v>
      </c>
      <c r="P648" s="412">
        <v>48</v>
      </c>
      <c r="Q648" s="412">
        <v>13</v>
      </c>
      <c r="R648" s="412">
        <v>7</v>
      </c>
      <c r="S648" s="412">
        <v>10</v>
      </c>
      <c r="T648" s="412">
        <v>11</v>
      </c>
      <c r="U648" s="412">
        <v>7</v>
      </c>
      <c r="V648" s="412">
        <v>0</v>
      </c>
      <c r="W648" s="412">
        <v>5</v>
      </c>
      <c r="X648" s="248">
        <v>1</v>
      </c>
      <c r="Y648" s="412">
        <v>1</v>
      </c>
      <c r="Z648" s="412">
        <v>1</v>
      </c>
      <c r="AA648" s="412">
        <v>1</v>
      </c>
      <c r="AB648" s="412">
        <v>1</v>
      </c>
      <c r="AC648" s="412">
        <v>60</v>
      </c>
      <c r="AD648" s="7">
        <v>14</v>
      </c>
      <c r="AE648" s="7">
        <v>15</v>
      </c>
      <c r="AF648" s="7">
        <v>8</v>
      </c>
      <c r="AG648" s="7">
        <v>12</v>
      </c>
      <c r="AH648" s="7">
        <v>11</v>
      </c>
      <c r="AI648" s="7">
        <v>0</v>
      </c>
      <c r="AJ648" s="7">
        <v>5</v>
      </c>
      <c r="AK648" s="7">
        <v>1</v>
      </c>
      <c r="AL648" s="7">
        <v>1</v>
      </c>
      <c r="AM648" s="7">
        <v>1</v>
      </c>
      <c r="AN648" s="7">
        <v>1</v>
      </c>
      <c r="AO648" s="7">
        <v>1</v>
      </c>
      <c r="AP648" s="7">
        <v>0</v>
      </c>
      <c r="AQ648" s="7">
        <v>56</v>
      </c>
      <c r="AR648" s="7">
        <v>12</v>
      </c>
      <c r="AS648" s="7">
        <v>13</v>
      </c>
      <c r="AT648" s="7">
        <v>14</v>
      </c>
      <c r="AU648" s="7">
        <v>10</v>
      </c>
      <c r="AV648" s="7">
        <v>7</v>
      </c>
      <c r="AW648" s="7">
        <v>5</v>
      </c>
      <c r="AX648" s="7">
        <v>1</v>
      </c>
      <c r="AY648" s="7">
        <v>1</v>
      </c>
      <c r="AZ648" s="7">
        <v>1</v>
      </c>
      <c r="BA648" s="7">
        <v>1</v>
      </c>
      <c r="BB648" s="7">
        <v>1</v>
      </c>
      <c r="BC648" s="510">
        <v>55</v>
      </c>
      <c r="BD648" s="510">
        <v>9</v>
      </c>
      <c r="BE648" s="510">
        <v>11</v>
      </c>
      <c r="BF648" s="510">
        <v>16</v>
      </c>
      <c r="BG648" s="510">
        <v>13</v>
      </c>
      <c r="BH648" s="510">
        <v>6</v>
      </c>
      <c r="BI648" s="510">
        <v>0</v>
      </c>
      <c r="BJ648" s="510">
        <v>5</v>
      </c>
      <c r="BK648" s="510">
        <v>1</v>
      </c>
      <c r="BL648" s="510">
        <v>1</v>
      </c>
      <c r="BM648" s="510">
        <v>1</v>
      </c>
      <c r="BN648" s="510">
        <v>1</v>
      </c>
      <c r="BO648" s="510">
        <v>1</v>
      </c>
      <c r="BP648" s="510">
        <v>0</v>
      </c>
    </row>
    <row r="649" spans="1:68">
      <c r="A649" s="247">
        <v>6475</v>
      </c>
      <c r="B649" s="248" t="s">
        <v>557</v>
      </c>
      <c r="C649" s="247" t="str">
        <f t="shared" si="16"/>
        <v>Nocturno</v>
      </c>
      <c r="D649" s="248" t="s">
        <v>333</v>
      </c>
      <c r="E649" s="501">
        <v>3</v>
      </c>
      <c r="F649" s="248" t="s">
        <v>54</v>
      </c>
      <c r="G649" s="248" t="s">
        <v>346</v>
      </c>
      <c r="H649" s="248" t="s">
        <v>346</v>
      </c>
      <c r="I649" s="248" t="s">
        <v>346</v>
      </c>
      <c r="J649" s="248" t="s">
        <v>3555</v>
      </c>
      <c r="K649" s="248" t="s">
        <v>3730</v>
      </c>
      <c r="L649" s="248">
        <v>26711049</v>
      </c>
      <c r="M649" s="248">
        <v>26711049</v>
      </c>
      <c r="N649" s="248" t="s">
        <v>3709</v>
      </c>
      <c r="O649" s="248" t="s">
        <v>2512</v>
      </c>
      <c r="P649" s="248">
        <v>419</v>
      </c>
      <c r="Q649" s="248">
        <v>62</v>
      </c>
      <c r="R649" s="248">
        <v>75</v>
      </c>
      <c r="S649" s="248">
        <v>106</v>
      </c>
      <c r="T649" s="248">
        <v>96</v>
      </c>
      <c r="U649" s="248">
        <v>80</v>
      </c>
      <c r="V649" s="248">
        <v>0</v>
      </c>
      <c r="W649" s="248">
        <v>14</v>
      </c>
      <c r="X649" s="248">
        <v>2</v>
      </c>
      <c r="Y649" s="248">
        <v>3</v>
      </c>
      <c r="Z649" s="248">
        <v>3</v>
      </c>
      <c r="AA649" s="248">
        <v>3</v>
      </c>
      <c r="AB649" s="248">
        <v>3</v>
      </c>
      <c r="AC649" s="248">
        <v>513</v>
      </c>
      <c r="AD649" s="7">
        <v>62</v>
      </c>
      <c r="AE649" s="7">
        <v>88</v>
      </c>
      <c r="AF649" s="7">
        <v>89</v>
      </c>
      <c r="AG649" s="7">
        <v>162</v>
      </c>
      <c r="AH649" s="7">
        <v>112</v>
      </c>
      <c r="AI649" s="7">
        <v>0</v>
      </c>
      <c r="AJ649" s="7">
        <v>16</v>
      </c>
      <c r="AK649" s="7">
        <v>2</v>
      </c>
      <c r="AL649" s="7">
        <v>3</v>
      </c>
      <c r="AM649" s="7">
        <v>3</v>
      </c>
      <c r="AN649" s="7">
        <v>5</v>
      </c>
      <c r="AO649" s="7">
        <v>3</v>
      </c>
      <c r="AP649" s="7">
        <v>0</v>
      </c>
      <c r="AQ649" s="7">
        <v>501</v>
      </c>
      <c r="AR649" s="7">
        <v>69</v>
      </c>
      <c r="AS649" s="7">
        <v>82</v>
      </c>
      <c r="AT649" s="7">
        <v>88</v>
      </c>
      <c r="AU649" s="7">
        <v>125</v>
      </c>
      <c r="AV649" s="7">
        <v>137</v>
      </c>
      <c r="AW649" s="7">
        <v>16</v>
      </c>
      <c r="AX649" s="7">
        <v>2</v>
      </c>
      <c r="AY649" s="7">
        <v>3</v>
      </c>
      <c r="AZ649" s="7">
        <v>3</v>
      </c>
      <c r="BA649" s="7">
        <v>4</v>
      </c>
      <c r="BB649" s="7">
        <v>4</v>
      </c>
      <c r="BC649" s="510">
        <v>349</v>
      </c>
      <c r="BD649" s="510">
        <v>34</v>
      </c>
      <c r="BE649" s="510">
        <v>43</v>
      </c>
      <c r="BF649" s="510">
        <v>74</v>
      </c>
      <c r="BG649" s="510">
        <v>119</v>
      </c>
      <c r="BH649" s="510">
        <v>79</v>
      </c>
      <c r="BI649" s="510">
        <v>0</v>
      </c>
      <c r="BJ649" s="510">
        <v>15</v>
      </c>
      <c r="BK649" s="510">
        <v>2</v>
      </c>
      <c r="BL649" s="510">
        <v>2</v>
      </c>
      <c r="BM649" s="510">
        <v>3</v>
      </c>
      <c r="BN649" s="510">
        <v>5</v>
      </c>
      <c r="BO649" s="510">
        <v>3</v>
      </c>
      <c r="BP649" s="510">
        <v>0</v>
      </c>
    </row>
    <row r="650" spans="1:68">
      <c r="A650" s="247">
        <v>6479</v>
      </c>
      <c r="B650" s="248" t="s">
        <v>3079</v>
      </c>
      <c r="C650" s="247" t="str">
        <f t="shared" si="16"/>
        <v/>
      </c>
      <c r="D650" s="248" t="s">
        <v>425</v>
      </c>
      <c r="E650" s="501">
        <v>4</v>
      </c>
      <c r="F650" s="248" t="s">
        <v>418</v>
      </c>
      <c r="G650" s="248" t="s">
        <v>434</v>
      </c>
      <c r="H650" s="248" t="s">
        <v>434</v>
      </c>
      <c r="I650" s="248" t="s">
        <v>181</v>
      </c>
      <c r="J650" s="248" t="s">
        <v>3555</v>
      </c>
      <c r="K650" s="248" t="s">
        <v>1667</v>
      </c>
      <c r="L650" s="248">
        <v>27165352</v>
      </c>
      <c r="M650" s="248"/>
      <c r="N650" s="248" t="s">
        <v>3710</v>
      </c>
      <c r="O650" s="248" t="s">
        <v>2513</v>
      </c>
      <c r="P650" s="248">
        <v>394</v>
      </c>
      <c r="Q650" s="248">
        <v>101</v>
      </c>
      <c r="R650" s="248">
        <v>86</v>
      </c>
      <c r="S650" s="248">
        <v>73</v>
      </c>
      <c r="T650" s="248">
        <v>76</v>
      </c>
      <c r="U650" s="248">
        <v>58</v>
      </c>
      <c r="V650" s="248">
        <v>0</v>
      </c>
      <c r="W650" s="248">
        <v>16</v>
      </c>
      <c r="X650" s="248">
        <v>4</v>
      </c>
      <c r="Y650" s="248">
        <v>3</v>
      </c>
      <c r="Z650" s="248">
        <v>3</v>
      </c>
      <c r="AA650" s="248">
        <v>3</v>
      </c>
      <c r="AB650" s="248">
        <v>3</v>
      </c>
      <c r="AC650" s="248">
        <v>475</v>
      </c>
      <c r="AD650" s="7">
        <v>134</v>
      </c>
      <c r="AE650" s="7">
        <v>97</v>
      </c>
      <c r="AF650" s="7">
        <v>89</v>
      </c>
      <c r="AG650" s="7">
        <v>66</v>
      </c>
      <c r="AH650" s="7">
        <v>89</v>
      </c>
      <c r="AI650" s="7">
        <v>0</v>
      </c>
      <c r="AJ650" s="7">
        <v>16</v>
      </c>
      <c r="AK650" s="7">
        <v>4</v>
      </c>
      <c r="AL650" s="7">
        <v>3</v>
      </c>
      <c r="AM650" s="7">
        <v>3</v>
      </c>
      <c r="AN650" s="7">
        <v>3</v>
      </c>
      <c r="AO650" s="7">
        <v>3</v>
      </c>
      <c r="AP650" s="7">
        <v>0</v>
      </c>
      <c r="AQ650" s="7">
        <v>479</v>
      </c>
      <c r="AR650" s="7">
        <v>132</v>
      </c>
      <c r="AS650" s="7">
        <v>114</v>
      </c>
      <c r="AT650" s="7">
        <v>81</v>
      </c>
      <c r="AU650" s="7">
        <v>80</v>
      </c>
      <c r="AV650" s="7">
        <v>72</v>
      </c>
      <c r="AW650" s="7">
        <v>18</v>
      </c>
      <c r="AX650" s="7">
        <v>5</v>
      </c>
      <c r="AY650" s="7">
        <v>4</v>
      </c>
      <c r="AZ650" s="7">
        <v>3</v>
      </c>
      <c r="BA650" s="7">
        <v>3</v>
      </c>
      <c r="BB650" s="7">
        <v>3</v>
      </c>
      <c r="BC650" s="510">
        <v>403</v>
      </c>
      <c r="BD650" s="510">
        <v>134</v>
      </c>
      <c r="BE650" s="510">
        <v>89</v>
      </c>
      <c r="BF650" s="510">
        <v>61</v>
      </c>
      <c r="BG650" s="510">
        <v>66</v>
      </c>
      <c r="BH650" s="510">
        <v>53</v>
      </c>
      <c r="BI650" s="510">
        <v>0</v>
      </c>
      <c r="BJ650" s="510">
        <v>17</v>
      </c>
      <c r="BK650" s="510">
        <v>5</v>
      </c>
      <c r="BL650" s="510">
        <v>4</v>
      </c>
      <c r="BM650" s="510">
        <v>3</v>
      </c>
      <c r="BN650" s="510">
        <v>3</v>
      </c>
      <c r="BO650" s="510">
        <v>2</v>
      </c>
      <c r="BP650" s="510">
        <v>0</v>
      </c>
    </row>
    <row r="651" spans="1:68">
      <c r="A651" s="247">
        <v>6480</v>
      </c>
      <c r="B651" s="248" t="s">
        <v>892</v>
      </c>
      <c r="C651" s="247" t="str">
        <f t="shared" si="16"/>
        <v>Liceo Rural</v>
      </c>
      <c r="D651" s="412" t="s">
        <v>1285</v>
      </c>
      <c r="E651" s="453">
        <v>5</v>
      </c>
      <c r="F651" s="412" t="s">
        <v>418</v>
      </c>
      <c r="G651" s="412" t="s">
        <v>418</v>
      </c>
      <c r="H651" s="412" t="s">
        <v>420</v>
      </c>
      <c r="I651" s="412" t="s">
        <v>893</v>
      </c>
      <c r="J651" s="248" t="s">
        <v>3555</v>
      </c>
      <c r="K651" s="248" t="s">
        <v>1667</v>
      </c>
      <c r="L651" s="412">
        <v>83684494</v>
      </c>
      <c r="M651" s="412"/>
      <c r="N651" s="412" t="s">
        <v>3711</v>
      </c>
      <c r="O651" s="248" t="s">
        <v>3412</v>
      </c>
      <c r="P651" s="412">
        <v>99</v>
      </c>
      <c r="Q651" s="412">
        <v>22</v>
      </c>
      <c r="R651" s="412">
        <v>22</v>
      </c>
      <c r="S651" s="412">
        <v>22</v>
      </c>
      <c r="T651" s="412">
        <v>15</v>
      </c>
      <c r="U651" s="412">
        <v>18</v>
      </c>
      <c r="V651" s="412">
        <v>0</v>
      </c>
      <c r="W651" s="412">
        <v>5</v>
      </c>
      <c r="X651" s="248">
        <v>1</v>
      </c>
      <c r="Y651" s="412">
        <v>1</v>
      </c>
      <c r="Z651" s="412">
        <v>1</v>
      </c>
      <c r="AA651" s="412">
        <v>1</v>
      </c>
      <c r="AB651" s="412">
        <v>1</v>
      </c>
      <c r="AC651" s="412">
        <v>107</v>
      </c>
      <c r="AD651" s="7">
        <v>35</v>
      </c>
      <c r="AE651" s="7">
        <v>23</v>
      </c>
      <c r="AF651" s="7">
        <v>17</v>
      </c>
      <c r="AG651" s="7">
        <v>17</v>
      </c>
      <c r="AH651" s="7">
        <v>15</v>
      </c>
      <c r="AI651" s="7">
        <v>0</v>
      </c>
      <c r="AJ651" s="7">
        <v>5</v>
      </c>
      <c r="AK651" s="7">
        <v>1</v>
      </c>
      <c r="AL651" s="7">
        <v>1</v>
      </c>
      <c r="AM651" s="7">
        <v>1</v>
      </c>
      <c r="AN651" s="7">
        <v>1</v>
      </c>
      <c r="AO651" s="7">
        <v>1</v>
      </c>
      <c r="AP651" s="7">
        <v>0</v>
      </c>
      <c r="AQ651" s="7">
        <v>127</v>
      </c>
      <c r="AR651" s="7">
        <v>34</v>
      </c>
      <c r="AS651" s="7">
        <v>35</v>
      </c>
      <c r="AT651" s="7">
        <v>22</v>
      </c>
      <c r="AU651" s="7">
        <v>18</v>
      </c>
      <c r="AV651" s="7">
        <v>18</v>
      </c>
      <c r="AW651" s="7">
        <v>7</v>
      </c>
      <c r="AX651" s="7">
        <v>2</v>
      </c>
      <c r="AY651" s="7">
        <v>2</v>
      </c>
      <c r="AZ651" s="7">
        <v>1</v>
      </c>
      <c r="BA651" s="7">
        <v>1</v>
      </c>
      <c r="BB651" s="7">
        <v>1</v>
      </c>
      <c r="BC651" s="510">
        <v>125</v>
      </c>
      <c r="BD651" s="510">
        <v>32</v>
      </c>
      <c r="BE651" s="510">
        <v>30</v>
      </c>
      <c r="BF651" s="510">
        <v>30</v>
      </c>
      <c r="BG651" s="510">
        <v>19</v>
      </c>
      <c r="BH651" s="510">
        <v>14</v>
      </c>
      <c r="BI651" s="510">
        <v>0</v>
      </c>
      <c r="BJ651" s="510">
        <v>5</v>
      </c>
      <c r="BK651" s="510">
        <v>1</v>
      </c>
      <c r="BL651" s="510">
        <v>1</v>
      </c>
      <c r="BM651" s="510">
        <v>1</v>
      </c>
      <c r="BN651" s="510">
        <v>1</v>
      </c>
      <c r="BO651" s="510">
        <v>1</v>
      </c>
      <c r="BP651" s="510">
        <v>0</v>
      </c>
    </row>
    <row r="652" spans="1:68">
      <c r="A652" s="247">
        <v>6498</v>
      </c>
      <c r="B652" s="248" t="s">
        <v>3080</v>
      </c>
      <c r="C652" s="247" t="s">
        <v>1206</v>
      </c>
      <c r="D652" s="412" t="s">
        <v>291</v>
      </c>
      <c r="E652" s="453">
        <v>11</v>
      </c>
      <c r="F652" s="412" t="s">
        <v>52</v>
      </c>
      <c r="G652" s="412" t="s">
        <v>292</v>
      </c>
      <c r="H652" s="412" t="s">
        <v>543</v>
      </c>
      <c r="I652" s="412" t="s">
        <v>1262</v>
      </c>
      <c r="J652" s="248" t="s">
        <v>3555</v>
      </c>
      <c r="K652" s="248" t="s">
        <v>1667</v>
      </c>
      <c r="L652" s="412">
        <v>22002038</v>
      </c>
      <c r="M652" s="412"/>
      <c r="N652" s="412" t="s">
        <v>3258</v>
      </c>
      <c r="O652" s="248" t="s">
        <v>2514</v>
      </c>
      <c r="P652" s="412">
        <v>115</v>
      </c>
      <c r="Q652" s="412">
        <v>27</v>
      </c>
      <c r="R652" s="412">
        <v>31</v>
      </c>
      <c r="S652" s="412">
        <v>24</v>
      </c>
      <c r="T652" s="412">
        <v>24</v>
      </c>
      <c r="U652" s="412">
        <v>9</v>
      </c>
      <c r="V652" s="412">
        <v>0</v>
      </c>
      <c r="W652" s="412">
        <v>9</v>
      </c>
      <c r="X652" s="248">
        <v>2</v>
      </c>
      <c r="Y652" s="412">
        <v>2</v>
      </c>
      <c r="Z652" s="412">
        <v>2</v>
      </c>
      <c r="AA652" s="412">
        <v>2</v>
      </c>
      <c r="AB652" s="412">
        <v>1</v>
      </c>
      <c r="AC652" s="412">
        <v>136</v>
      </c>
      <c r="AD652" s="7">
        <v>30</v>
      </c>
      <c r="AE652" s="7">
        <v>26</v>
      </c>
      <c r="AF652" s="7">
        <v>29</v>
      </c>
      <c r="AG652" s="7">
        <v>27</v>
      </c>
      <c r="AH652" s="7">
        <v>24</v>
      </c>
      <c r="AI652" s="7">
        <v>0</v>
      </c>
      <c r="AJ652" s="7">
        <v>10</v>
      </c>
      <c r="AK652" s="7">
        <v>2</v>
      </c>
      <c r="AL652" s="7">
        <v>2</v>
      </c>
      <c r="AM652" s="7">
        <v>2</v>
      </c>
      <c r="AN652" s="7">
        <v>2</v>
      </c>
      <c r="AO652" s="7">
        <v>2</v>
      </c>
      <c r="AP652" s="7">
        <v>0</v>
      </c>
      <c r="AQ652" s="7">
        <v>143</v>
      </c>
      <c r="AR652" s="7">
        <v>30</v>
      </c>
      <c r="AS652" s="7">
        <v>32</v>
      </c>
      <c r="AT652" s="7">
        <v>26</v>
      </c>
      <c r="AU652" s="7">
        <v>32</v>
      </c>
      <c r="AV652" s="7">
        <v>23</v>
      </c>
      <c r="AW652" s="7">
        <v>10</v>
      </c>
      <c r="AX652" s="7">
        <v>2</v>
      </c>
      <c r="AY652" s="7">
        <v>2</v>
      </c>
      <c r="AZ652" s="7">
        <v>2</v>
      </c>
      <c r="BA652" s="7">
        <v>2</v>
      </c>
      <c r="BB652" s="7">
        <v>2</v>
      </c>
      <c r="BC652" s="510">
        <v>118</v>
      </c>
      <c r="BD652" s="510">
        <v>32</v>
      </c>
      <c r="BE652" s="510">
        <v>27</v>
      </c>
      <c r="BF652" s="510">
        <v>26</v>
      </c>
      <c r="BG652" s="510">
        <v>16</v>
      </c>
      <c r="BH652" s="510">
        <v>17</v>
      </c>
      <c r="BI652" s="510">
        <v>0</v>
      </c>
      <c r="BJ652" s="510">
        <v>8</v>
      </c>
      <c r="BK652" s="510">
        <v>2</v>
      </c>
      <c r="BL652" s="510">
        <v>2</v>
      </c>
      <c r="BM652" s="510">
        <v>2</v>
      </c>
      <c r="BN652" s="510">
        <v>1</v>
      </c>
      <c r="BO652" s="510">
        <v>1</v>
      </c>
      <c r="BP652" s="510">
        <v>0</v>
      </c>
    </row>
    <row r="653" spans="1:68">
      <c r="A653" s="247">
        <v>6500</v>
      </c>
      <c r="B653" s="248" t="s">
        <v>1241</v>
      </c>
      <c r="C653" s="247"/>
      <c r="D653" s="248" t="s">
        <v>418</v>
      </c>
      <c r="E653" s="501">
        <v>1</v>
      </c>
      <c r="F653" s="248" t="s">
        <v>418</v>
      </c>
      <c r="G653" s="248" t="s">
        <v>418</v>
      </c>
      <c r="H653" s="248" t="s">
        <v>418</v>
      </c>
      <c r="I653" s="248" t="s">
        <v>1263</v>
      </c>
      <c r="J653" s="248" t="s">
        <v>3555</v>
      </c>
      <c r="K653" s="248" t="s">
        <v>1667</v>
      </c>
      <c r="L653" s="248">
        <v>27953483</v>
      </c>
      <c r="M653" s="248">
        <v>27953483</v>
      </c>
      <c r="N653" s="248" t="s">
        <v>3712</v>
      </c>
      <c r="O653" s="248" t="s">
        <v>2515</v>
      </c>
      <c r="P653" s="248">
        <v>343</v>
      </c>
      <c r="Q653" s="248">
        <v>75</v>
      </c>
      <c r="R653" s="248">
        <v>78</v>
      </c>
      <c r="S653" s="248">
        <v>71</v>
      </c>
      <c r="T653" s="248">
        <v>68</v>
      </c>
      <c r="U653" s="248">
        <v>51</v>
      </c>
      <c r="V653" s="248">
        <v>0</v>
      </c>
      <c r="W653" s="248">
        <v>14</v>
      </c>
      <c r="X653" s="248">
        <v>3</v>
      </c>
      <c r="Y653" s="248">
        <v>3</v>
      </c>
      <c r="Z653" s="248">
        <v>3</v>
      </c>
      <c r="AA653" s="248">
        <v>3</v>
      </c>
      <c r="AB653" s="248">
        <v>2</v>
      </c>
      <c r="AC653" s="248">
        <v>394</v>
      </c>
      <c r="AD653" s="7">
        <v>99</v>
      </c>
      <c r="AE653" s="7">
        <v>78</v>
      </c>
      <c r="AF653" s="7">
        <v>78</v>
      </c>
      <c r="AG653" s="7">
        <v>72</v>
      </c>
      <c r="AH653" s="7">
        <v>67</v>
      </c>
      <c r="AI653" s="7">
        <v>0</v>
      </c>
      <c r="AJ653" s="7">
        <v>14</v>
      </c>
      <c r="AK653" s="7">
        <v>3</v>
      </c>
      <c r="AL653" s="7">
        <v>3</v>
      </c>
      <c r="AM653" s="7">
        <v>3</v>
      </c>
      <c r="AN653" s="7">
        <v>3</v>
      </c>
      <c r="AO653" s="7">
        <v>2</v>
      </c>
      <c r="AP653" s="7">
        <v>0</v>
      </c>
      <c r="AQ653" s="7">
        <v>378</v>
      </c>
      <c r="AR653" s="7">
        <v>75</v>
      </c>
      <c r="AS653" s="7">
        <v>91</v>
      </c>
      <c r="AT653" s="7">
        <v>78</v>
      </c>
      <c r="AU653" s="7">
        <v>68</v>
      </c>
      <c r="AV653" s="7">
        <v>66</v>
      </c>
      <c r="AW653" s="7">
        <v>14</v>
      </c>
      <c r="AX653" s="7">
        <v>3</v>
      </c>
      <c r="AY653" s="7">
        <v>3</v>
      </c>
      <c r="AZ653" s="7">
        <v>3</v>
      </c>
      <c r="BA653" s="7">
        <v>3</v>
      </c>
      <c r="BB653" s="7">
        <v>2</v>
      </c>
      <c r="BC653" s="510">
        <v>363</v>
      </c>
      <c r="BD653" s="510">
        <v>113</v>
      </c>
      <c r="BE653" s="510">
        <v>72</v>
      </c>
      <c r="BF653" s="510">
        <v>62</v>
      </c>
      <c r="BG653" s="510">
        <v>57</v>
      </c>
      <c r="BH653" s="510">
        <v>59</v>
      </c>
      <c r="BI653" s="510">
        <v>0</v>
      </c>
      <c r="BJ653" s="510">
        <v>14</v>
      </c>
      <c r="BK653" s="510">
        <v>5</v>
      </c>
      <c r="BL653" s="510">
        <v>3</v>
      </c>
      <c r="BM653" s="510">
        <v>2</v>
      </c>
      <c r="BN653" s="510">
        <v>2</v>
      </c>
      <c r="BO653" s="510">
        <v>2</v>
      </c>
      <c r="BP653" s="510">
        <v>0</v>
      </c>
    </row>
    <row r="654" spans="1:68">
      <c r="A654" s="247">
        <v>6501</v>
      </c>
      <c r="B654" s="248" t="s">
        <v>1242</v>
      </c>
      <c r="C654" s="247"/>
      <c r="D654" s="248" t="s">
        <v>418</v>
      </c>
      <c r="E654" s="501">
        <v>6</v>
      </c>
      <c r="F654" s="248" t="s">
        <v>418</v>
      </c>
      <c r="G654" s="248" t="s">
        <v>427</v>
      </c>
      <c r="H654" s="248" t="s">
        <v>1264</v>
      </c>
      <c r="I654" s="248" t="s">
        <v>1264</v>
      </c>
      <c r="J654" s="248" t="s">
        <v>3555</v>
      </c>
      <c r="K654" s="248" t="s">
        <v>1667</v>
      </c>
      <c r="L654" s="248">
        <v>27651041</v>
      </c>
      <c r="M654" s="248"/>
      <c r="N654" s="248" t="s">
        <v>1820</v>
      </c>
      <c r="O654" s="248" t="s">
        <v>2516</v>
      </c>
      <c r="P654" s="248">
        <v>190</v>
      </c>
      <c r="Q654" s="248">
        <v>50</v>
      </c>
      <c r="R654" s="248">
        <v>44</v>
      </c>
      <c r="S654" s="248">
        <v>46</v>
      </c>
      <c r="T654" s="248">
        <v>28</v>
      </c>
      <c r="U654" s="248">
        <v>22</v>
      </c>
      <c r="V654" s="248">
        <v>0</v>
      </c>
      <c r="W654" s="248">
        <v>7</v>
      </c>
      <c r="X654" s="248">
        <v>2</v>
      </c>
      <c r="Y654" s="248">
        <v>2</v>
      </c>
      <c r="Z654" s="248">
        <v>1</v>
      </c>
      <c r="AA654" s="248">
        <v>1</v>
      </c>
      <c r="AB654" s="248">
        <v>1</v>
      </c>
      <c r="AC654" s="248">
        <v>201</v>
      </c>
      <c r="AD654" s="7">
        <v>35</v>
      </c>
      <c r="AE654" s="7">
        <v>52</v>
      </c>
      <c r="AF654" s="7">
        <v>46</v>
      </c>
      <c r="AG654" s="7">
        <v>41</v>
      </c>
      <c r="AH654" s="7">
        <v>27</v>
      </c>
      <c r="AI654" s="7">
        <v>0</v>
      </c>
      <c r="AJ654" s="7">
        <v>7</v>
      </c>
      <c r="AK654" s="7">
        <v>2</v>
      </c>
      <c r="AL654" s="7">
        <v>2</v>
      </c>
      <c r="AM654" s="7">
        <v>1</v>
      </c>
      <c r="AN654" s="7">
        <v>1</v>
      </c>
      <c r="AO654" s="7">
        <v>1</v>
      </c>
      <c r="AP654" s="7">
        <v>0</v>
      </c>
      <c r="AQ654" s="7">
        <v>200</v>
      </c>
      <c r="AR654" s="7">
        <v>44</v>
      </c>
      <c r="AS654" s="7">
        <v>38</v>
      </c>
      <c r="AT654" s="7">
        <v>47</v>
      </c>
      <c r="AU654" s="7">
        <v>39</v>
      </c>
      <c r="AV654" s="7">
        <v>32</v>
      </c>
      <c r="AW654" s="7">
        <v>7</v>
      </c>
      <c r="AX654" s="7">
        <v>2</v>
      </c>
      <c r="AY654" s="7">
        <v>1</v>
      </c>
      <c r="AZ654" s="7">
        <v>2</v>
      </c>
      <c r="BA654" s="7">
        <v>1</v>
      </c>
      <c r="BB654" s="7">
        <v>1</v>
      </c>
      <c r="BC654" s="510">
        <v>193</v>
      </c>
      <c r="BD654" s="510">
        <v>54</v>
      </c>
      <c r="BE654" s="510">
        <v>48</v>
      </c>
      <c r="BF654" s="510">
        <v>24</v>
      </c>
      <c r="BG654" s="510">
        <v>36</v>
      </c>
      <c r="BH654" s="510">
        <v>31</v>
      </c>
      <c r="BI654" s="510">
        <v>0</v>
      </c>
      <c r="BJ654" s="510">
        <v>7</v>
      </c>
      <c r="BK654" s="510">
        <v>2</v>
      </c>
      <c r="BL654" s="510">
        <v>2</v>
      </c>
      <c r="BM654" s="510">
        <v>1</v>
      </c>
      <c r="BN654" s="510">
        <v>1</v>
      </c>
      <c r="BO654" s="510">
        <v>1</v>
      </c>
      <c r="BP654" s="510">
        <v>0</v>
      </c>
    </row>
    <row r="655" spans="1:68">
      <c r="A655" s="247">
        <v>6502</v>
      </c>
      <c r="B655" s="248" t="s">
        <v>1243</v>
      </c>
      <c r="C655" s="247"/>
      <c r="D655" s="248" t="s">
        <v>234</v>
      </c>
      <c r="E655" s="501">
        <v>6</v>
      </c>
      <c r="F655" s="248" t="s">
        <v>217</v>
      </c>
      <c r="G655" s="248" t="s">
        <v>248</v>
      </c>
      <c r="H655" s="248" t="s">
        <v>684</v>
      </c>
      <c r="I655" s="248" t="s">
        <v>1265</v>
      </c>
      <c r="J655" s="248" t="s">
        <v>3555</v>
      </c>
      <c r="K655" s="248" t="s">
        <v>3728</v>
      </c>
      <c r="L655" s="248">
        <v>24533107</v>
      </c>
      <c r="M655" s="248">
        <v>24533148</v>
      </c>
      <c r="N655" s="248" t="s">
        <v>1136</v>
      </c>
      <c r="O655" s="248" t="s">
        <v>2517</v>
      </c>
      <c r="P655" s="248">
        <v>401</v>
      </c>
      <c r="Q655" s="248">
        <v>95</v>
      </c>
      <c r="R655" s="248">
        <v>69</v>
      </c>
      <c r="S655" s="248">
        <v>82</v>
      </c>
      <c r="T655" s="248">
        <v>65</v>
      </c>
      <c r="U655" s="248">
        <v>51</v>
      </c>
      <c r="V655" s="248">
        <v>39</v>
      </c>
      <c r="W655" s="248">
        <v>16</v>
      </c>
      <c r="X655" s="248">
        <v>4</v>
      </c>
      <c r="Y655" s="248">
        <v>2</v>
      </c>
      <c r="Z655" s="248">
        <v>3</v>
      </c>
      <c r="AA655" s="248">
        <v>3</v>
      </c>
      <c r="AB655" s="248">
        <v>2</v>
      </c>
      <c r="AC655" s="248">
        <v>416</v>
      </c>
      <c r="AD655" s="7">
        <v>80</v>
      </c>
      <c r="AE655" s="7">
        <v>90</v>
      </c>
      <c r="AF655" s="7">
        <v>67</v>
      </c>
      <c r="AG655" s="7">
        <v>77</v>
      </c>
      <c r="AH655" s="7">
        <v>54</v>
      </c>
      <c r="AI655" s="7">
        <v>48</v>
      </c>
      <c r="AJ655" s="7">
        <v>17</v>
      </c>
      <c r="AK655" s="7">
        <v>3</v>
      </c>
      <c r="AL655" s="7">
        <v>4</v>
      </c>
      <c r="AM655" s="7">
        <v>3</v>
      </c>
      <c r="AN655" s="7">
        <v>3</v>
      </c>
      <c r="AO655" s="7">
        <v>2</v>
      </c>
      <c r="AP655" s="7">
        <v>2</v>
      </c>
      <c r="AQ655" s="7">
        <v>426</v>
      </c>
      <c r="AR655" s="7">
        <v>76</v>
      </c>
      <c r="AS655" s="7">
        <v>86</v>
      </c>
      <c r="AT655" s="7">
        <v>81</v>
      </c>
      <c r="AU655" s="7">
        <v>70</v>
      </c>
      <c r="AV655" s="7">
        <v>62</v>
      </c>
      <c r="AW655" s="7">
        <v>18</v>
      </c>
      <c r="AX655" s="7">
        <v>3</v>
      </c>
      <c r="AY655" s="7">
        <v>3</v>
      </c>
      <c r="AZ655" s="7">
        <v>4</v>
      </c>
      <c r="BA655" s="7">
        <v>3</v>
      </c>
      <c r="BB655" s="7">
        <v>3</v>
      </c>
      <c r="BC655" s="510">
        <v>385</v>
      </c>
      <c r="BD655" s="510">
        <v>70</v>
      </c>
      <c r="BE655" s="510">
        <v>73</v>
      </c>
      <c r="BF655" s="510">
        <v>78</v>
      </c>
      <c r="BG655" s="510">
        <v>68</v>
      </c>
      <c r="BH655" s="510">
        <v>45</v>
      </c>
      <c r="BI655" s="510">
        <v>51</v>
      </c>
      <c r="BJ655" s="510">
        <v>16</v>
      </c>
      <c r="BK655" s="510">
        <v>3</v>
      </c>
      <c r="BL655" s="510">
        <v>3</v>
      </c>
      <c r="BM655" s="510">
        <v>3</v>
      </c>
      <c r="BN655" s="510">
        <v>3</v>
      </c>
      <c r="BO655" s="510">
        <v>2</v>
      </c>
      <c r="BP655" s="510">
        <v>2</v>
      </c>
    </row>
    <row r="656" spans="1:68">
      <c r="A656" s="247">
        <v>6502</v>
      </c>
      <c r="B656" s="248" t="s">
        <v>3081</v>
      </c>
      <c r="C656" s="247"/>
      <c r="D656" s="248" t="s">
        <v>234</v>
      </c>
      <c r="E656" s="501">
        <v>6</v>
      </c>
      <c r="F656" s="248" t="s">
        <v>217</v>
      </c>
      <c r="G656" s="248" t="s">
        <v>248</v>
      </c>
      <c r="H656" s="248" t="s">
        <v>684</v>
      </c>
      <c r="I656" s="248" t="s">
        <v>1265</v>
      </c>
      <c r="J656" s="248" t="s">
        <v>3555</v>
      </c>
      <c r="K656" s="248" t="s">
        <v>3729</v>
      </c>
      <c r="L656" s="248">
        <v>24533107</v>
      </c>
      <c r="M656" s="248">
        <v>24533107</v>
      </c>
      <c r="N656" s="248" t="s">
        <v>1136</v>
      </c>
      <c r="O656" s="248" t="s">
        <v>2517</v>
      </c>
      <c r="P656" s="248">
        <v>196</v>
      </c>
      <c r="Q656" s="248">
        <v>0</v>
      </c>
      <c r="R656" s="248">
        <v>0</v>
      </c>
      <c r="S656" s="248">
        <v>0</v>
      </c>
      <c r="T656" s="248">
        <v>105</v>
      </c>
      <c r="U656" s="248">
        <v>53</v>
      </c>
      <c r="V656" s="248">
        <v>38</v>
      </c>
      <c r="W656" s="248">
        <v>12</v>
      </c>
      <c r="X656" s="248">
        <v>0</v>
      </c>
      <c r="Y656" s="248">
        <v>0</v>
      </c>
      <c r="Z656" s="248">
        <v>0</v>
      </c>
      <c r="AA656" s="248">
        <v>4</v>
      </c>
      <c r="AB656" s="248">
        <v>4</v>
      </c>
      <c r="AC656" s="248">
        <v>175</v>
      </c>
      <c r="AD656" s="7">
        <v>0</v>
      </c>
      <c r="AE656" s="7">
        <v>0</v>
      </c>
      <c r="AF656" s="7">
        <v>0</v>
      </c>
      <c r="AG656" s="7">
        <v>81</v>
      </c>
      <c r="AH656" s="7">
        <v>46</v>
      </c>
      <c r="AI656" s="7">
        <v>48</v>
      </c>
      <c r="AJ656" s="7">
        <v>12</v>
      </c>
      <c r="AK656" s="7">
        <v>0</v>
      </c>
      <c r="AL656" s="7">
        <v>0</v>
      </c>
      <c r="AM656" s="7">
        <v>0</v>
      </c>
      <c r="AN656" s="7">
        <v>4</v>
      </c>
      <c r="AO656" s="7">
        <v>4</v>
      </c>
      <c r="AP656" s="7">
        <v>4</v>
      </c>
      <c r="AQ656" s="7">
        <v>176</v>
      </c>
      <c r="AR656" s="7">
        <v>0</v>
      </c>
      <c r="AS656" s="7">
        <v>0</v>
      </c>
      <c r="AT656" s="7">
        <v>0</v>
      </c>
      <c r="AU656" s="7">
        <v>83</v>
      </c>
      <c r="AV656" s="7">
        <v>56</v>
      </c>
      <c r="AW656" s="7">
        <v>12</v>
      </c>
      <c r="AX656" s="7">
        <v>0</v>
      </c>
      <c r="AY656" s="7">
        <v>0</v>
      </c>
      <c r="AZ656" s="7">
        <v>0</v>
      </c>
      <c r="BA656" s="7">
        <v>4</v>
      </c>
      <c r="BB656" s="7">
        <v>4</v>
      </c>
      <c r="BC656" s="510">
        <v>183</v>
      </c>
      <c r="BD656" s="510">
        <v>0</v>
      </c>
      <c r="BE656" s="510">
        <v>0</v>
      </c>
      <c r="BF656" s="510">
        <v>0</v>
      </c>
      <c r="BG656" s="510">
        <v>95</v>
      </c>
      <c r="BH656" s="510">
        <v>37</v>
      </c>
      <c r="BI656" s="510">
        <v>51</v>
      </c>
      <c r="BJ656" s="510">
        <v>13</v>
      </c>
      <c r="BK656" s="510">
        <v>0</v>
      </c>
      <c r="BL656" s="510">
        <v>0</v>
      </c>
      <c r="BM656" s="510">
        <v>0</v>
      </c>
      <c r="BN656" s="510">
        <v>5</v>
      </c>
      <c r="BO656" s="510">
        <v>4</v>
      </c>
      <c r="BP656" s="510">
        <v>4</v>
      </c>
    </row>
    <row r="657" spans="1:68">
      <c r="A657" s="247">
        <v>6503</v>
      </c>
      <c r="B657" s="248" t="s">
        <v>1244</v>
      </c>
      <c r="C657" s="247"/>
      <c r="D657" s="248" t="s">
        <v>182</v>
      </c>
      <c r="E657" s="501">
        <v>2</v>
      </c>
      <c r="F657" s="248" t="s">
        <v>182</v>
      </c>
      <c r="G657" s="248" t="s">
        <v>182</v>
      </c>
      <c r="H657" s="248" t="s">
        <v>644</v>
      </c>
      <c r="I657" s="248" t="s">
        <v>644</v>
      </c>
      <c r="J657" s="248" t="s">
        <v>3555</v>
      </c>
      <c r="K657" s="248" t="s">
        <v>3728</v>
      </c>
      <c r="L657" s="248">
        <v>25536190</v>
      </c>
      <c r="M657" s="248">
        <v>25536190</v>
      </c>
      <c r="N657" s="248" t="s">
        <v>1127</v>
      </c>
      <c r="O657" s="248" t="s">
        <v>2518</v>
      </c>
      <c r="P657" s="248">
        <v>819</v>
      </c>
      <c r="Q657" s="248">
        <v>127</v>
      </c>
      <c r="R657" s="248">
        <v>132</v>
      </c>
      <c r="S657" s="248">
        <v>152</v>
      </c>
      <c r="T657" s="248">
        <v>134</v>
      </c>
      <c r="U657" s="248">
        <v>155</v>
      </c>
      <c r="V657" s="248">
        <v>119</v>
      </c>
      <c r="W657" s="248">
        <v>26</v>
      </c>
      <c r="X657" s="248">
        <v>4</v>
      </c>
      <c r="Y657" s="248">
        <v>4</v>
      </c>
      <c r="Z657" s="248">
        <v>5</v>
      </c>
      <c r="AA657" s="248">
        <v>4</v>
      </c>
      <c r="AB657" s="248">
        <v>5</v>
      </c>
      <c r="AC657" s="248">
        <v>834</v>
      </c>
      <c r="AD657" s="7">
        <v>136</v>
      </c>
      <c r="AE657" s="7">
        <v>131</v>
      </c>
      <c r="AF657" s="7">
        <v>132</v>
      </c>
      <c r="AG657" s="7">
        <v>159</v>
      </c>
      <c r="AH657" s="7">
        <v>130</v>
      </c>
      <c r="AI657" s="7">
        <v>146</v>
      </c>
      <c r="AJ657" s="7">
        <v>26</v>
      </c>
      <c r="AK657" s="7">
        <v>4</v>
      </c>
      <c r="AL657" s="7">
        <v>4</v>
      </c>
      <c r="AM657" s="7">
        <v>4</v>
      </c>
      <c r="AN657" s="7">
        <v>5</v>
      </c>
      <c r="AO657" s="7">
        <v>4</v>
      </c>
      <c r="AP657" s="7">
        <v>5</v>
      </c>
      <c r="AQ657" s="7">
        <v>823</v>
      </c>
      <c r="AR657" s="7">
        <v>125</v>
      </c>
      <c r="AS657" s="7">
        <v>132</v>
      </c>
      <c r="AT657" s="7">
        <v>128</v>
      </c>
      <c r="AU657" s="7">
        <v>174</v>
      </c>
      <c r="AV657" s="7">
        <v>140</v>
      </c>
      <c r="AW657" s="7">
        <v>26</v>
      </c>
      <c r="AX657" s="7">
        <v>4</v>
      </c>
      <c r="AY657" s="7">
        <v>4</v>
      </c>
      <c r="AZ657" s="7">
        <v>4</v>
      </c>
      <c r="BA657" s="7">
        <v>5</v>
      </c>
      <c r="BB657" s="7">
        <v>5</v>
      </c>
      <c r="BC657" s="510">
        <v>808</v>
      </c>
      <c r="BD657" s="510">
        <v>129</v>
      </c>
      <c r="BE657" s="510">
        <v>129</v>
      </c>
      <c r="BF657" s="510">
        <v>128</v>
      </c>
      <c r="BG657" s="510">
        <v>133</v>
      </c>
      <c r="BH657" s="510">
        <v>163</v>
      </c>
      <c r="BI657" s="510">
        <v>126</v>
      </c>
      <c r="BJ657" s="510">
        <v>26</v>
      </c>
      <c r="BK657" s="510">
        <v>4</v>
      </c>
      <c r="BL657" s="510">
        <v>4</v>
      </c>
      <c r="BM657" s="510">
        <v>4</v>
      </c>
      <c r="BN657" s="510">
        <v>4</v>
      </c>
      <c r="BO657" s="510">
        <v>5</v>
      </c>
      <c r="BP657" s="510">
        <v>5</v>
      </c>
    </row>
    <row r="658" spans="1:68">
      <c r="A658" s="247">
        <v>6503</v>
      </c>
      <c r="B658" s="248" t="s">
        <v>3178</v>
      </c>
      <c r="C658" s="247"/>
      <c r="D658" s="248" t="s">
        <v>182</v>
      </c>
      <c r="E658" s="501">
        <v>2</v>
      </c>
      <c r="F658" s="248" t="s">
        <v>182</v>
      </c>
      <c r="G658" s="248" t="s">
        <v>182</v>
      </c>
      <c r="H658" s="248" t="s">
        <v>644</v>
      </c>
      <c r="I658" s="248" t="s">
        <v>644</v>
      </c>
      <c r="J658" s="248" t="s">
        <v>3555</v>
      </c>
      <c r="K658" s="248" t="s">
        <v>3729</v>
      </c>
      <c r="L658" s="248">
        <v>25522328</v>
      </c>
      <c r="M658" s="248">
        <v>25532328</v>
      </c>
      <c r="N658" s="248" t="s">
        <v>1821</v>
      </c>
      <c r="O658" s="248" t="s">
        <v>2518</v>
      </c>
      <c r="P658" s="248">
        <v>192</v>
      </c>
      <c r="Q658" s="248">
        <v>0</v>
      </c>
      <c r="R658" s="248">
        <v>0</v>
      </c>
      <c r="S658" s="248">
        <v>0</v>
      </c>
      <c r="T658" s="248">
        <v>87</v>
      </c>
      <c r="U658" s="248">
        <v>66</v>
      </c>
      <c r="V658" s="248">
        <v>39</v>
      </c>
      <c r="W658" s="248">
        <v>13</v>
      </c>
      <c r="X658" s="248">
        <v>0</v>
      </c>
      <c r="Y658" s="248">
        <v>0</v>
      </c>
      <c r="Z658" s="248">
        <v>0</v>
      </c>
      <c r="AA658" s="248">
        <v>5</v>
      </c>
      <c r="AB658" s="248">
        <v>5</v>
      </c>
      <c r="AC658" s="248">
        <v>168</v>
      </c>
      <c r="AD658" s="7">
        <v>0</v>
      </c>
      <c r="AE658" s="7">
        <v>0</v>
      </c>
      <c r="AF658" s="7">
        <v>0</v>
      </c>
      <c r="AG658" s="7">
        <v>66</v>
      </c>
      <c r="AH658" s="7">
        <v>47</v>
      </c>
      <c r="AI658" s="7">
        <v>55</v>
      </c>
      <c r="AJ658" s="7">
        <v>13</v>
      </c>
      <c r="AK658" s="7">
        <v>0</v>
      </c>
      <c r="AL658" s="7">
        <v>0</v>
      </c>
      <c r="AM658" s="7">
        <v>0</v>
      </c>
      <c r="AN658" s="7">
        <v>3</v>
      </c>
      <c r="AO658" s="7">
        <v>5</v>
      </c>
      <c r="AP658" s="7">
        <v>5</v>
      </c>
      <c r="AQ658" s="7">
        <v>138</v>
      </c>
      <c r="AR658" s="7">
        <v>0</v>
      </c>
      <c r="AS658" s="7">
        <v>0</v>
      </c>
      <c r="AT658" s="7">
        <v>0</v>
      </c>
      <c r="AU658" s="7">
        <v>71</v>
      </c>
      <c r="AV658" s="7">
        <v>39</v>
      </c>
      <c r="AW658" s="7">
        <v>12</v>
      </c>
      <c r="AX658" s="7">
        <v>0</v>
      </c>
      <c r="AY658" s="7">
        <v>0</v>
      </c>
      <c r="AZ658" s="7">
        <v>0</v>
      </c>
      <c r="BA658" s="7">
        <v>4</v>
      </c>
      <c r="BB658" s="7">
        <v>3</v>
      </c>
      <c r="BC658" s="510">
        <v>153</v>
      </c>
      <c r="BD658" s="510">
        <v>0</v>
      </c>
      <c r="BE658" s="510">
        <v>0</v>
      </c>
      <c r="BF658" s="510">
        <v>0</v>
      </c>
      <c r="BG658" s="510">
        <v>76</v>
      </c>
      <c r="BH658" s="510">
        <v>44</v>
      </c>
      <c r="BI658" s="510">
        <v>33</v>
      </c>
      <c r="BJ658" s="510">
        <v>11</v>
      </c>
      <c r="BK658" s="510">
        <v>0</v>
      </c>
      <c r="BL658" s="510">
        <v>0</v>
      </c>
      <c r="BM658" s="510">
        <v>0</v>
      </c>
      <c r="BN658" s="510">
        <v>4</v>
      </c>
      <c r="BO658" s="510">
        <v>4</v>
      </c>
      <c r="BP658" s="510">
        <v>3</v>
      </c>
    </row>
    <row r="659" spans="1:68">
      <c r="A659" s="247">
        <v>6504</v>
      </c>
      <c r="B659" s="248" t="s">
        <v>1245</v>
      </c>
      <c r="C659" s="247"/>
      <c r="D659" s="248" t="s">
        <v>177</v>
      </c>
      <c r="E659" s="501">
        <v>4</v>
      </c>
      <c r="F659" s="248" t="s">
        <v>177</v>
      </c>
      <c r="G659" s="248" t="s">
        <v>319</v>
      </c>
      <c r="H659" s="248" t="s">
        <v>187</v>
      </c>
      <c r="I659" s="248" t="s">
        <v>187</v>
      </c>
      <c r="J659" s="248" t="s">
        <v>3555</v>
      </c>
      <c r="K659" s="248" t="s">
        <v>3728</v>
      </c>
      <c r="L659" s="248">
        <v>22382053</v>
      </c>
      <c r="M659" s="248">
        <v>22385053</v>
      </c>
      <c r="N659" s="248" t="s">
        <v>1822</v>
      </c>
      <c r="O659" s="248" t="s">
        <v>3082</v>
      </c>
      <c r="P659" s="248">
        <v>710</v>
      </c>
      <c r="Q659" s="248">
        <v>103</v>
      </c>
      <c r="R659" s="248">
        <v>97</v>
      </c>
      <c r="S659" s="248">
        <v>110</v>
      </c>
      <c r="T659" s="248">
        <v>144</v>
      </c>
      <c r="U659" s="248">
        <v>130</v>
      </c>
      <c r="V659" s="248">
        <v>126</v>
      </c>
      <c r="W659" s="248">
        <v>21</v>
      </c>
      <c r="X659" s="248">
        <v>3</v>
      </c>
      <c r="Y659" s="248">
        <v>3</v>
      </c>
      <c r="Z659" s="248">
        <v>3</v>
      </c>
      <c r="AA659" s="248">
        <v>4</v>
      </c>
      <c r="AB659" s="248">
        <v>4</v>
      </c>
      <c r="AC659" s="248">
        <v>722</v>
      </c>
      <c r="AD659" s="7">
        <v>103</v>
      </c>
      <c r="AE659" s="7">
        <v>109</v>
      </c>
      <c r="AF659" s="7">
        <v>101</v>
      </c>
      <c r="AG659" s="7">
        <v>137</v>
      </c>
      <c r="AH659" s="7">
        <v>143</v>
      </c>
      <c r="AI659" s="7">
        <v>129</v>
      </c>
      <c r="AJ659" s="7">
        <v>21</v>
      </c>
      <c r="AK659" s="7">
        <v>3</v>
      </c>
      <c r="AL659" s="7">
        <v>3</v>
      </c>
      <c r="AM659" s="7">
        <v>3</v>
      </c>
      <c r="AN659" s="7">
        <v>4</v>
      </c>
      <c r="AO659" s="7">
        <v>4</v>
      </c>
      <c r="AP659" s="7">
        <v>4</v>
      </c>
      <c r="AQ659" s="7">
        <v>729</v>
      </c>
      <c r="AR659" s="7">
        <v>111</v>
      </c>
      <c r="AS659" s="7">
        <v>102</v>
      </c>
      <c r="AT659" s="7">
        <v>106</v>
      </c>
      <c r="AU659" s="7">
        <v>142</v>
      </c>
      <c r="AV659" s="7">
        <v>130</v>
      </c>
      <c r="AW659" s="7">
        <v>21</v>
      </c>
      <c r="AX659" s="7">
        <v>3</v>
      </c>
      <c r="AY659" s="7">
        <v>3</v>
      </c>
      <c r="AZ659" s="7">
        <v>3</v>
      </c>
      <c r="BA659" s="7">
        <v>4</v>
      </c>
      <c r="BB659" s="7">
        <v>4</v>
      </c>
      <c r="BC659" s="510">
        <v>719</v>
      </c>
      <c r="BD659" s="510">
        <v>97</v>
      </c>
      <c r="BE659" s="510">
        <v>114</v>
      </c>
      <c r="BF659" s="510">
        <v>104</v>
      </c>
      <c r="BG659" s="510">
        <v>141</v>
      </c>
      <c r="BH659" s="510">
        <v>133</v>
      </c>
      <c r="BI659" s="510">
        <v>130</v>
      </c>
      <c r="BJ659" s="510">
        <v>21</v>
      </c>
      <c r="BK659" s="510">
        <v>3</v>
      </c>
      <c r="BL659" s="510">
        <v>3</v>
      </c>
      <c r="BM659" s="510">
        <v>3</v>
      </c>
      <c r="BN659" s="510">
        <v>4</v>
      </c>
      <c r="BO659" s="510">
        <v>4</v>
      </c>
      <c r="BP659" s="510">
        <v>4</v>
      </c>
    </row>
    <row r="660" spans="1:68">
      <c r="A660" s="247">
        <v>6504</v>
      </c>
      <c r="B660" s="248" t="s">
        <v>3083</v>
      </c>
      <c r="C660" s="247"/>
      <c r="D660" s="248" t="s">
        <v>177</v>
      </c>
      <c r="E660" s="501">
        <v>4</v>
      </c>
      <c r="F660" s="248" t="s">
        <v>177</v>
      </c>
      <c r="G660" s="248" t="s">
        <v>319</v>
      </c>
      <c r="H660" s="248" t="s">
        <v>187</v>
      </c>
      <c r="I660" s="248" t="s">
        <v>187</v>
      </c>
      <c r="J660" s="248" t="s">
        <v>3555</v>
      </c>
      <c r="K660" s="248" t="s">
        <v>3729</v>
      </c>
      <c r="L660" s="248">
        <v>22385053</v>
      </c>
      <c r="M660" s="248"/>
      <c r="N660" s="248" t="s">
        <v>1822</v>
      </c>
      <c r="O660" s="248" t="s">
        <v>3082</v>
      </c>
      <c r="P660" s="248">
        <v>90</v>
      </c>
      <c r="Q660" s="248">
        <v>0</v>
      </c>
      <c r="R660" s="248">
        <v>0</v>
      </c>
      <c r="S660" s="248">
        <v>0</v>
      </c>
      <c r="T660" s="248">
        <v>42</v>
      </c>
      <c r="U660" s="248">
        <v>23</v>
      </c>
      <c r="V660" s="248">
        <v>25</v>
      </c>
      <c r="W660" s="248">
        <v>6</v>
      </c>
      <c r="X660" s="248">
        <v>0</v>
      </c>
      <c r="Y660" s="248">
        <v>0</v>
      </c>
      <c r="Z660" s="248">
        <v>0</v>
      </c>
      <c r="AA660" s="248">
        <v>2</v>
      </c>
      <c r="AB660" s="248">
        <v>2</v>
      </c>
      <c r="AC660" s="248">
        <v>119</v>
      </c>
      <c r="AD660" s="7">
        <v>0</v>
      </c>
      <c r="AE660" s="7">
        <v>0</v>
      </c>
      <c r="AF660" s="7">
        <v>0</v>
      </c>
      <c r="AG660" s="7">
        <v>75</v>
      </c>
      <c r="AH660" s="7">
        <v>26</v>
      </c>
      <c r="AI660" s="7">
        <v>18</v>
      </c>
      <c r="AJ660" s="7">
        <v>8</v>
      </c>
      <c r="AK660" s="7">
        <v>0</v>
      </c>
      <c r="AL660" s="7">
        <v>0</v>
      </c>
      <c r="AM660" s="7">
        <v>0</v>
      </c>
      <c r="AN660" s="7">
        <v>4</v>
      </c>
      <c r="AO660" s="7">
        <v>2</v>
      </c>
      <c r="AP660" s="7">
        <v>2</v>
      </c>
      <c r="AQ660" s="7">
        <v>132</v>
      </c>
      <c r="AR660" s="7">
        <v>0</v>
      </c>
      <c r="AS660" s="7">
        <v>0</v>
      </c>
      <c r="AT660" s="7">
        <v>0</v>
      </c>
      <c r="AU660" s="7">
        <v>80</v>
      </c>
      <c r="AV660" s="7">
        <v>32</v>
      </c>
      <c r="AW660" s="7">
        <v>9</v>
      </c>
      <c r="AX660" s="7">
        <v>0</v>
      </c>
      <c r="AY660" s="7">
        <v>0</v>
      </c>
      <c r="AZ660" s="7">
        <v>0</v>
      </c>
      <c r="BA660" s="7">
        <v>4</v>
      </c>
      <c r="BB660" s="7">
        <v>3</v>
      </c>
      <c r="BC660" s="510">
        <v>139</v>
      </c>
      <c r="BD660" s="510">
        <v>0</v>
      </c>
      <c r="BE660" s="510">
        <v>0</v>
      </c>
      <c r="BF660" s="510">
        <v>0</v>
      </c>
      <c r="BG660" s="510">
        <v>66</v>
      </c>
      <c r="BH660" s="510">
        <v>51</v>
      </c>
      <c r="BI660" s="510">
        <v>22</v>
      </c>
      <c r="BJ660" s="510">
        <v>12</v>
      </c>
      <c r="BK660" s="510">
        <v>0</v>
      </c>
      <c r="BL660" s="510">
        <v>0</v>
      </c>
      <c r="BM660" s="510">
        <v>0</v>
      </c>
      <c r="BN660" s="510">
        <v>4</v>
      </c>
      <c r="BO660" s="510">
        <v>5</v>
      </c>
      <c r="BP660" s="510">
        <v>3</v>
      </c>
    </row>
    <row r="661" spans="1:68">
      <c r="A661" s="247">
        <v>6505</v>
      </c>
      <c r="B661" s="248" t="s">
        <v>1246</v>
      </c>
      <c r="C661" s="247"/>
      <c r="D661" s="248" t="s">
        <v>139</v>
      </c>
      <c r="E661" s="501">
        <v>5</v>
      </c>
      <c r="F661" s="248" t="s">
        <v>86</v>
      </c>
      <c r="G661" s="248" t="s">
        <v>172</v>
      </c>
      <c r="H661" s="248" t="s">
        <v>849</v>
      </c>
      <c r="I661" s="248" t="s">
        <v>849</v>
      </c>
      <c r="J661" s="248" t="s">
        <v>3555</v>
      </c>
      <c r="K661" s="248" t="s">
        <v>3728</v>
      </c>
      <c r="L661" s="248">
        <v>24184409</v>
      </c>
      <c r="M661" s="248">
        <v>24184409</v>
      </c>
      <c r="N661" s="248" t="s">
        <v>1823</v>
      </c>
      <c r="O661" s="248" t="s">
        <v>2519</v>
      </c>
      <c r="P661" s="248">
        <v>321</v>
      </c>
      <c r="Q661" s="248">
        <v>60</v>
      </c>
      <c r="R661" s="248">
        <v>57</v>
      </c>
      <c r="S661" s="248">
        <v>64</v>
      </c>
      <c r="T661" s="248">
        <v>54</v>
      </c>
      <c r="U661" s="248">
        <v>39</v>
      </c>
      <c r="V661" s="248">
        <v>47</v>
      </c>
      <c r="W661" s="248">
        <v>16</v>
      </c>
      <c r="X661" s="248">
        <v>3</v>
      </c>
      <c r="Y661" s="248">
        <v>2</v>
      </c>
      <c r="Z661" s="248">
        <v>3</v>
      </c>
      <c r="AA661" s="248">
        <v>3</v>
      </c>
      <c r="AB661" s="248">
        <v>2</v>
      </c>
      <c r="AC661" s="248">
        <v>337</v>
      </c>
      <c r="AD661" s="7">
        <v>72</v>
      </c>
      <c r="AE661" s="7">
        <v>59</v>
      </c>
      <c r="AF661" s="7">
        <v>55</v>
      </c>
      <c r="AG661" s="7">
        <v>62</v>
      </c>
      <c r="AH661" s="7">
        <v>54</v>
      </c>
      <c r="AI661" s="7">
        <v>35</v>
      </c>
      <c r="AJ661" s="7">
        <v>14</v>
      </c>
      <c r="AK661" s="7">
        <v>3</v>
      </c>
      <c r="AL661" s="7">
        <v>2</v>
      </c>
      <c r="AM661" s="7">
        <v>2</v>
      </c>
      <c r="AN661" s="7">
        <v>3</v>
      </c>
      <c r="AO661" s="7">
        <v>2</v>
      </c>
      <c r="AP661" s="7">
        <v>2</v>
      </c>
      <c r="AQ661" s="7">
        <v>338</v>
      </c>
      <c r="AR661" s="7">
        <v>76</v>
      </c>
      <c r="AS661" s="7">
        <v>80</v>
      </c>
      <c r="AT661" s="7">
        <v>50</v>
      </c>
      <c r="AU661" s="7">
        <v>49</v>
      </c>
      <c r="AV661" s="7">
        <v>42</v>
      </c>
      <c r="AW661" s="7">
        <v>14</v>
      </c>
      <c r="AX661" s="7">
        <v>3</v>
      </c>
      <c r="AY661" s="7">
        <v>3</v>
      </c>
      <c r="AZ661" s="7">
        <v>2</v>
      </c>
      <c r="BA661" s="7">
        <v>2</v>
      </c>
      <c r="BB661" s="7">
        <v>2</v>
      </c>
      <c r="BC661" s="510">
        <v>324</v>
      </c>
      <c r="BD661" s="510">
        <v>66</v>
      </c>
      <c r="BE661" s="510">
        <v>72</v>
      </c>
      <c r="BF661" s="510">
        <v>68</v>
      </c>
      <c r="BG661" s="510">
        <v>46</v>
      </c>
      <c r="BH661" s="510">
        <v>33</v>
      </c>
      <c r="BI661" s="510">
        <v>39</v>
      </c>
      <c r="BJ661" s="510">
        <v>12</v>
      </c>
      <c r="BK661" s="510">
        <v>3</v>
      </c>
      <c r="BL661" s="510">
        <v>1</v>
      </c>
      <c r="BM661" s="510">
        <v>3</v>
      </c>
      <c r="BN661" s="510">
        <v>2</v>
      </c>
      <c r="BO661" s="510">
        <v>1</v>
      </c>
      <c r="BP661" s="510">
        <v>2</v>
      </c>
    </row>
    <row r="662" spans="1:68">
      <c r="A662" s="247">
        <v>6505</v>
      </c>
      <c r="B662" s="248" t="s">
        <v>1650</v>
      </c>
      <c r="C662" s="247"/>
      <c r="D662" s="248" t="s">
        <v>139</v>
      </c>
      <c r="E662" s="501">
        <v>5</v>
      </c>
      <c r="F662" s="248" t="s">
        <v>86</v>
      </c>
      <c r="G662" s="248" t="s">
        <v>172</v>
      </c>
      <c r="H662" s="248" t="s">
        <v>849</v>
      </c>
      <c r="I662" s="248" t="s">
        <v>849</v>
      </c>
      <c r="J662" s="248" t="s">
        <v>3555</v>
      </c>
      <c r="K662" s="248" t="s">
        <v>3729</v>
      </c>
      <c r="L662" s="248">
        <v>24184409</v>
      </c>
      <c r="M662" s="248"/>
      <c r="N662" s="248" t="s">
        <v>1823</v>
      </c>
      <c r="O662" s="248" t="s">
        <v>2520</v>
      </c>
      <c r="P662" s="248">
        <v>63</v>
      </c>
      <c r="Q662" s="248">
        <v>0</v>
      </c>
      <c r="R662" s="248">
        <v>0</v>
      </c>
      <c r="S662" s="248">
        <v>0</v>
      </c>
      <c r="T662" s="248">
        <v>36</v>
      </c>
      <c r="U662" s="248">
        <v>22</v>
      </c>
      <c r="V662" s="248">
        <v>5</v>
      </c>
      <c r="W662" s="248">
        <v>5</v>
      </c>
      <c r="X662" s="248">
        <v>0</v>
      </c>
      <c r="Y662" s="248">
        <v>0</v>
      </c>
      <c r="Z662" s="248">
        <v>0</v>
      </c>
      <c r="AA662" s="248">
        <v>2</v>
      </c>
      <c r="AB662" s="248">
        <v>2</v>
      </c>
      <c r="AC662" s="248">
        <v>72</v>
      </c>
      <c r="AD662" s="7">
        <v>0</v>
      </c>
      <c r="AE662" s="7">
        <v>0</v>
      </c>
      <c r="AF662" s="7">
        <v>0</v>
      </c>
      <c r="AG662" s="7">
        <v>25</v>
      </c>
      <c r="AH662" s="7">
        <v>25</v>
      </c>
      <c r="AI662" s="7">
        <v>22</v>
      </c>
      <c r="AJ662" s="7">
        <v>5</v>
      </c>
      <c r="AK662" s="7">
        <v>0</v>
      </c>
      <c r="AL662" s="7">
        <v>0</v>
      </c>
      <c r="AM662" s="7">
        <v>0</v>
      </c>
      <c r="AN662" s="7">
        <v>1</v>
      </c>
      <c r="AO662" s="7">
        <v>2</v>
      </c>
      <c r="AP662" s="7">
        <v>2</v>
      </c>
      <c r="AQ662" s="7">
        <v>61</v>
      </c>
      <c r="AR662" s="7">
        <v>0</v>
      </c>
      <c r="AS662" s="7">
        <v>0</v>
      </c>
      <c r="AT662" s="7">
        <v>0</v>
      </c>
      <c r="AU662" s="7">
        <v>35</v>
      </c>
      <c r="AV662" s="7">
        <v>6</v>
      </c>
      <c r="AW662" s="7">
        <v>5</v>
      </c>
      <c r="AX662" s="7">
        <v>0</v>
      </c>
      <c r="AY662" s="7">
        <v>0</v>
      </c>
      <c r="AZ662" s="7">
        <v>0</v>
      </c>
      <c r="BA662" s="7">
        <v>2</v>
      </c>
      <c r="BB662" s="7">
        <v>1</v>
      </c>
      <c r="BC662" s="510">
        <v>63</v>
      </c>
      <c r="BD662" s="510">
        <v>0</v>
      </c>
      <c r="BE662" s="510">
        <v>0</v>
      </c>
      <c r="BF662" s="510">
        <v>0</v>
      </c>
      <c r="BG662" s="510">
        <v>33</v>
      </c>
      <c r="BH662" s="510">
        <v>24</v>
      </c>
      <c r="BI662" s="510">
        <v>6</v>
      </c>
      <c r="BJ662" s="510">
        <v>5</v>
      </c>
      <c r="BK662" s="510">
        <v>0</v>
      </c>
      <c r="BL662" s="510">
        <v>0</v>
      </c>
      <c r="BM662" s="510">
        <v>0</v>
      </c>
      <c r="BN662" s="510">
        <v>2</v>
      </c>
      <c r="BO662" s="510">
        <v>2</v>
      </c>
      <c r="BP662" s="510">
        <v>1</v>
      </c>
    </row>
    <row r="663" spans="1:68">
      <c r="A663" s="247">
        <v>6506</v>
      </c>
      <c r="B663" s="248" t="s">
        <v>3084</v>
      </c>
      <c r="C663" s="247"/>
      <c r="D663" s="248" t="s">
        <v>217</v>
      </c>
      <c r="E663" s="501">
        <v>6</v>
      </c>
      <c r="F663" s="248" t="s">
        <v>217</v>
      </c>
      <c r="G663" s="248" t="s">
        <v>240</v>
      </c>
      <c r="H663" s="248" t="s">
        <v>861</v>
      </c>
      <c r="I663" s="248" t="s">
        <v>114</v>
      </c>
      <c r="J663" s="248" t="s">
        <v>3555</v>
      </c>
      <c r="K663" s="248" t="s">
        <v>3728</v>
      </c>
      <c r="L663" s="248">
        <v>24941493</v>
      </c>
      <c r="M663" s="248">
        <v>24941493</v>
      </c>
      <c r="N663" s="248" t="s">
        <v>1824</v>
      </c>
      <c r="O663" s="248" t="s">
        <v>2521</v>
      </c>
      <c r="P663" s="248">
        <v>710</v>
      </c>
      <c r="Q663" s="248">
        <v>150</v>
      </c>
      <c r="R663" s="248">
        <v>135</v>
      </c>
      <c r="S663" s="248">
        <v>140</v>
      </c>
      <c r="T663" s="248">
        <v>131</v>
      </c>
      <c r="U663" s="248">
        <v>77</v>
      </c>
      <c r="V663" s="248">
        <v>77</v>
      </c>
      <c r="W663" s="248">
        <v>24</v>
      </c>
      <c r="X663" s="248">
        <v>4</v>
      </c>
      <c r="Y663" s="248">
        <v>5</v>
      </c>
      <c r="Z663" s="248">
        <v>5</v>
      </c>
      <c r="AA663" s="248">
        <v>4</v>
      </c>
      <c r="AB663" s="248">
        <v>3</v>
      </c>
      <c r="AC663" s="248">
        <v>757</v>
      </c>
      <c r="AD663" s="7">
        <v>151</v>
      </c>
      <c r="AE663" s="7">
        <v>145</v>
      </c>
      <c r="AF663" s="7">
        <v>134</v>
      </c>
      <c r="AG663" s="7">
        <v>140</v>
      </c>
      <c r="AH663" s="7">
        <v>112</v>
      </c>
      <c r="AI663" s="7">
        <v>75</v>
      </c>
      <c r="AJ663" s="7">
        <v>25</v>
      </c>
      <c r="AK663" s="7">
        <v>5</v>
      </c>
      <c r="AL663" s="7">
        <v>5</v>
      </c>
      <c r="AM663" s="7">
        <v>4</v>
      </c>
      <c r="AN663" s="7">
        <v>4</v>
      </c>
      <c r="AO663" s="7">
        <v>4</v>
      </c>
      <c r="AP663" s="7">
        <v>3</v>
      </c>
      <c r="AQ663" s="7">
        <v>786</v>
      </c>
      <c r="AR663" s="7">
        <v>131</v>
      </c>
      <c r="AS663" s="7">
        <v>149</v>
      </c>
      <c r="AT663" s="7">
        <v>145</v>
      </c>
      <c r="AU663" s="7">
        <v>137</v>
      </c>
      <c r="AV663" s="7">
        <v>116</v>
      </c>
      <c r="AW663" s="7">
        <v>26</v>
      </c>
      <c r="AX663" s="7">
        <v>4</v>
      </c>
      <c r="AY663" s="7">
        <v>5</v>
      </c>
      <c r="AZ663" s="7">
        <v>5</v>
      </c>
      <c r="BA663" s="7">
        <v>4</v>
      </c>
      <c r="BB663" s="7">
        <v>4</v>
      </c>
      <c r="BC663" s="510">
        <v>800</v>
      </c>
      <c r="BD663" s="510">
        <v>136</v>
      </c>
      <c r="BE663" s="510">
        <v>137</v>
      </c>
      <c r="BF663" s="510">
        <v>152</v>
      </c>
      <c r="BG663" s="510">
        <v>141</v>
      </c>
      <c r="BH663" s="510">
        <v>122</v>
      </c>
      <c r="BI663" s="510">
        <v>112</v>
      </c>
      <c r="BJ663" s="510">
        <v>26</v>
      </c>
      <c r="BK663" s="510">
        <v>5</v>
      </c>
      <c r="BL663" s="510">
        <v>4</v>
      </c>
      <c r="BM663" s="510">
        <v>5</v>
      </c>
      <c r="BN663" s="510">
        <v>4</v>
      </c>
      <c r="BO663" s="510">
        <v>4</v>
      </c>
      <c r="BP663" s="510">
        <v>4</v>
      </c>
    </row>
    <row r="664" spans="1:68">
      <c r="A664" s="247">
        <v>6507</v>
      </c>
      <c r="B664" s="248" t="s">
        <v>3085</v>
      </c>
      <c r="C664" s="247"/>
      <c r="D664" s="248" t="s">
        <v>217</v>
      </c>
      <c r="E664" s="501">
        <v>3</v>
      </c>
      <c r="F664" s="248" t="s">
        <v>217</v>
      </c>
      <c r="G664" s="248" t="s">
        <v>217</v>
      </c>
      <c r="H664" s="248" t="s">
        <v>188</v>
      </c>
      <c r="I664" s="248" t="s">
        <v>188</v>
      </c>
      <c r="J664" s="248" t="s">
        <v>3555</v>
      </c>
      <c r="K664" s="248" t="s">
        <v>3728</v>
      </c>
      <c r="L664" s="248">
        <v>24495598</v>
      </c>
      <c r="M664" s="248">
        <v>24495598</v>
      </c>
      <c r="N664" s="248" t="s">
        <v>3198</v>
      </c>
      <c r="O664" s="248" t="s">
        <v>2522</v>
      </c>
      <c r="P664" s="248">
        <v>587</v>
      </c>
      <c r="Q664" s="248">
        <v>156</v>
      </c>
      <c r="R664" s="248">
        <v>110</v>
      </c>
      <c r="S664" s="248">
        <v>110</v>
      </c>
      <c r="T664" s="248">
        <v>84</v>
      </c>
      <c r="U664" s="248">
        <v>69</v>
      </c>
      <c r="V664" s="248">
        <v>58</v>
      </c>
      <c r="W664" s="248">
        <v>21</v>
      </c>
      <c r="X664" s="248">
        <v>5</v>
      </c>
      <c r="Y664" s="248">
        <v>4</v>
      </c>
      <c r="Z664" s="248">
        <v>4</v>
      </c>
      <c r="AA664" s="248">
        <v>3</v>
      </c>
      <c r="AB664" s="248">
        <v>3</v>
      </c>
      <c r="AC664" s="248">
        <v>639</v>
      </c>
      <c r="AD664" s="7">
        <v>120</v>
      </c>
      <c r="AE664" s="7">
        <v>150</v>
      </c>
      <c r="AF664" s="7">
        <v>115</v>
      </c>
      <c r="AG664" s="7">
        <v>107</v>
      </c>
      <c r="AH664" s="7">
        <v>79</v>
      </c>
      <c r="AI664" s="7">
        <v>68</v>
      </c>
      <c r="AJ664" s="7">
        <v>23</v>
      </c>
      <c r="AK664" s="7">
        <v>4</v>
      </c>
      <c r="AL664" s="7">
        <v>5</v>
      </c>
      <c r="AM664" s="7">
        <v>4</v>
      </c>
      <c r="AN664" s="7">
        <v>4</v>
      </c>
      <c r="AO664" s="7">
        <v>3</v>
      </c>
      <c r="AP664" s="7">
        <v>3</v>
      </c>
      <c r="AQ664" s="7">
        <v>625</v>
      </c>
      <c r="AR664" s="7">
        <v>105</v>
      </c>
      <c r="AS664" s="7">
        <v>110</v>
      </c>
      <c r="AT664" s="7">
        <v>148</v>
      </c>
      <c r="AU664" s="7">
        <v>106</v>
      </c>
      <c r="AV664" s="7">
        <v>81</v>
      </c>
      <c r="AW664" s="7">
        <v>22</v>
      </c>
      <c r="AX664" s="7">
        <v>4</v>
      </c>
      <c r="AY664" s="7">
        <v>4</v>
      </c>
      <c r="AZ664" s="7">
        <v>5</v>
      </c>
      <c r="BA664" s="7">
        <v>3</v>
      </c>
      <c r="BB664" s="7">
        <v>3</v>
      </c>
      <c r="BC664" s="510">
        <v>660</v>
      </c>
      <c r="BD664" s="510">
        <v>135</v>
      </c>
      <c r="BE664" s="510">
        <v>121</v>
      </c>
      <c r="BF664" s="510">
        <v>109</v>
      </c>
      <c r="BG664" s="510">
        <v>122</v>
      </c>
      <c r="BH664" s="510">
        <v>95</v>
      </c>
      <c r="BI664" s="510">
        <v>78</v>
      </c>
      <c r="BJ664" s="510">
        <v>22</v>
      </c>
      <c r="BK664" s="510">
        <v>4</v>
      </c>
      <c r="BL664" s="510">
        <v>4</v>
      </c>
      <c r="BM664" s="510">
        <v>4</v>
      </c>
      <c r="BN664" s="510">
        <v>4</v>
      </c>
      <c r="BO664" s="510">
        <v>3</v>
      </c>
      <c r="BP664" s="510">
        <v>3</v>
      </c>
    </row>
    <row r="665" spans="1:68">
      <c r="A665" s="247">
        <v>6508</v>
      </c>
      <c r="B665" s="248" t="s">
        <v>1247</v>
      </c>
      <c r="C665" s="247"/>
      <c r="D665" s="248" t="s">
        <v>217</v>
      </c>
      <c r="E665" s="501">
        <v>7</v>
      </c>
      <c r="F665" s="248" t="s">
        <v>217</v>
      </c>
      <c r="G665" s="248" t="s">
        <v>250</v>
      </c>
      <c r="H665" s="248" t="s">
        <v>170</v>
      </c>
      <c r="I665" s="248" t="s">
        <v>170</v>
      </c>
      <c r="J665" s="248" t="s">
        <v>3555</v>
      </c>
      <c r="K665" s="248" t="s">
        <v>3728</v>
      </c>
      <c r="L665" s="248">
        <v>21006431</v>
      </c>
      <c r="M665" s="248">
        <v>24383132</v>
      </c>
      <c r="N665" s="248" t="s">
        <v>1088</v>
      </c>
      <c r="O665" s="248" t="s">
        <v>2523</v>
      </c>
      <c r="P665" s="248">
        <v>546</v>
      </c>
      <c r="Q665" s="248">
        <v>99</v>
      </c>
      <c r="R665" s="248">
        <v>106</v>
      </c>
      <c r="S665" s="248">
        <v>92</v>
      </c>
      <c r="T665" s="248">
        <v>97</v>
      </c>
      <c r="U665" s="248">
        <v>82</v>
      </c>
      <c r="V665" s="248">
        <v>70</v>
      </c>
      <c r="W665" s="248">
        <v>20</v>
      </c>
      <c r="X665" s="248">
        <v>4</v>
      </c>
      <c r="Y665" s="248">
        <v>4</v>
      </c>
      <c r="Z665" s="248">
        <v>3</v>
      </c>
      <c r="AA665" s="248">
        <v>3</v>
      </c>
      <c r="AB665" s="248">
        <v>3</v>
      </c>
      <c r="AC665" s="248">
        <v>581</v>
      </c>
      <c r="AD665" s="7">
        <v>110</v>
      </c>
      <c r="AE665" s="7">
        <v>98</v>
      </c>
      <c r="AF665" s="7">
        <v>102</v>
      </c>
      <c r="AG665" s="7">
        <v>97</v>
      </c>
      <c r="AH665" s="7">
        <v>92</v>
      </c>
      <c r="AI665" s="7">
        <v>82</v>
      </c>
      <c r="AJ665" s="7">
        <v>20</v>
      </c>
      <c r="AK665" s="7">
        <v>4</v>
      </c>
      <c r="AL665" s="7">
        <v>4</v>
      </c>
      <c r="AM665" s="7">
        <v>3</v>
      </c>
      <c r="AN665" s="7">
        <v>3</v>
      </c>
      <c r="AO665" s="7">
        <v>3</v>
      </c>
      <c r="AP665" s="7">
        <v>3</v>
      </c>
      <c r="AQ665" s="7">
        <v>561</v>
      </c>
      <c r="AR665" s="7">
        <v>100</v>
      </c>
      <c r="AS665" s="7">
        <v>109</v>
      </c>
      <c r="AT665" s="7">
        <v>92</v>
      </c>
      <c r="AU665" s="7">
        <v>101</v>
      </c>
      <c r="AV665" s="7">
        <v>81</v>
      </c>
      <c r="AW665" s="7">
        <v>20</v>
      </c>
      <c r="AX665" s="7">
        <v>4</v>
      </c>
      <c r="AY665" s="7">
        <v>4</v>
      </c>
      <c r="AZ665" s="7">
        <v>3</v>
      </c>
      <c r="BA665" s="7">
        <v>3</v>
      </c>
      <c r="BB665" s="7">
        <v>3</v>
      </c>
      <c r="BC665" s="510">
        <v>565</v>
      </c>
      <c r="BD665" s="510">
        <v>107</v>
      </c>
      <c r="BE665" s="510">
        <v>98</v>
      </c>
      <c r="BF665" s="510">
        <v>95</v>
      </c>
      <c r="BG665" s="510">
        <v>95</v>
      </c>
      <c r="BH665" s="510">
        <v>90</v>
      </c>
      <c r="BI665" s="510">
        <v>80</v>
      </c>
      <c r="BJ665" s="510">
        <v>20</v>
      </c>
      <c r="BK665" s="510">
        <v>4</v>
      </c>
      <c r="BL665" s="510">
        <v>4</v>
      </c>
      <c r="BM665" s="510">
        <v>3</v>
      </c>
      <c r="BN665" s="510">
        <v>3</v>
      </c>
      <c r="BO665" s="510">
        <v>3</v>
      </c>
      <c r="BP665" s="510">
        <v>3</v>
      </c>
    </row>
    <row r="666" spans="1:68">
      <c r="A666" s="247">
        <v>6512</v>
      </c>
      <c r="B666" s="248" t="s">
        <v>1248</v>
      </c>
      <c r="C666" s="247"/>
      <c r="D666" s="412" t="s">
        <v>425</v>
      </c>
      <c r="E666" s="453">
        <v>1</v>
      </c>
      <c r="F666" s="412" t="s">
        <v>418</v>
      </c>
      <c r="G666" s="412" t="s">
        <v>426</v>
      </c>
      <c r="H666" s="412" t="s">
        <v>2472</v>
      </c>
      <c r="I666" s="412" t="s">
        <v>781</v>
      </c>
      <c r="J666" s="248" t="s">
        <v>3555</v>
      </c>
      <c r="K666" s="248" t="s">
        <v>1667</v>
      </c>
      <c r="L666" s="412">
        <v>27110581</v>
      </c>
      <c r="M666" s="412"/>
      <c r="N666" s="412" t="s">
        <v>1825</v>
      </c>
      <c r="O666" s="248" t="s">
        <v>2524</v>
      </c>
      <c r="P666" s="412">
        <v>496</v>
      </c>
      <c r="Q666" s="412">
        <v>136</v>
      </c>
      <c r="R666" s="412">
        <v>138</v>
      </c>
      <c r="S666" s="412">
        <v>84</v>
      </c>
      <c r="T666" s="412">
        <v>81</v>
      </c>
      <c r="U666" s="412">
        <v>57</v>
      </c>
      <c r="V666" s="412">
        <v>0</v>
      </c>
      <c r="W666" s="412">
        <v>17</v>
      </c>
      <c r="X666" s="248">
        <v>5</v>
      </c>
      <c r="Y666" s="412">
        <v>4</v>
      </c>
      <c r="Z666" s="412">
        <v>3</v>
      </c>
      <c r="AA666" s="412">
        <v>3</v>
      </c>
      <c r="AB666" s="412">
        <v>2</v>
      </c>
      <c r="AC666" s="412">
        <v>532</v>
      </c>
      <c r="AD666" s="7">
        <v>137</v>
      </c>
      <c r="AE666" s="7">
        <v>121</v>
      </c>
      <c r="AF666" s="7">
        <v>121</v>
      </c>
      <c r="AG666" s="7">
        <v>83</v>
      </c>
      <c r="AH666" s="7">
        <v>70</v>
      </c>
      <c r="AI666" s="7">
        <v>0</v>
      </c>
      <c r="AJ666" s="7">
        <v>19</v>
      </c>
      <c r="AK666" s="7">
        <v>5</v>
      </c>
      <c r="AL666" s="7">
        <v>4</v>
      </c>
      <c r="AM666" s="7">
        <v>4</v>
      </c>
      <c r="AN666" s="7">
        <v>3</v>
      </c>
      <c r="AO666" s="7">
        <v>3</v>
      </c>
      <c r="AP666" s="7">
        <v>0</v>
      </c>
      <c r="AQ666" s="7">
        <v>543</v>
      </c>
      <c r="AR666" s="7">
        <v>105</v>
      </c>
      <c r="AS666" s="7">
        <v>128</v>
      </c>
      <c r="AT666" s="7">
        <v>118</v>
      </c>
      <c r="AU666" s="7">
        <v>112</v>
      </c>
      <c r="AV666" s="7">
        <v>80</v>
      </c>
      <c r="AW666" s="7">
        <v>18</v>
      </c>
      <c r="AX666" s="7">
        <v>3</v>
      </c>
      <c r="AY666" s="7">
        <v>4</v>
      </c>
      <c r="AZ666" s="7">
        <v>4</v>
      </c>
      <c r="BA666" s="7">
        <v>4</v>
      </c>
      <c r="BB666" s="7">
        <v>3</v>
      </c>
      <c r="BC666" s="510">
        <v>543</v>
      </c>
      <c r="BD666" s="510">
        <v>113</v>
      </c>
      <c r="BE666" s="510">
        <v>113</v>
      </c>
      <c r="BF666" s="510">
        <v>112</v>
      </c>
      <c r="BG666" s="510">
        <v>109</v>
      </c>
      <c r="BH666" s="510">
        <v>96</v>
      </c>
      <c r="BI666" s="510">
        <v>0</v>
      </c>
      <c r="BJ666" s="510">
        <v>18</v>
      </c>
      <c r="BK666" s="510">
        <v>4</v>
      </c>
      <c r="BL666" s="510">
        <v>3</v>
      </c>
      <c r="BM666" s="510">
        <v>4</v>
      </c>
      <c r="BN666" s="510">
        <v>4</v>
      </c>
      <c r="BO666" s="510">
        <v>3</v>
      </c>
      <c r="BP666" s="510">
        <v>0</v>
      </c>
    </row>
    <row r="667" spans="1:68">
      <c r="A667" s="247">
        <v>6523</v>
      </c>
      <c r="B667" s="248" t="s">
        <v>1275</v>
      </c>
      <c r="C667" s="247" t="s">
        <v>1325</v>
      </c>
      <c r="D667" s="248" t="s">
        <v>392</v>
      </c>
      <c r="E667" s="501">
        <v>5</v>
      </c>
      <c r="F667" s="248" t="s">
        <v>52</v>
      </c>
      <c r="G667" s="248" t="s">
        <v>442</v>
      </c>
      <c r="H667" s="248" t="s">
        <v>443</v>
      </c>
      <c r="I667" s="248" t="s">
        <v>1276</v>
      </c>
      <c r="J667" s="248" t="s">
        <v>3555</v>
      </c>
      <c r="K667" s="248" t="s">
        <v>3730</v>
      </c>
      <c r="L667" s="248">
        <v>26430077</v>
      </c>
      <c r="M667" s="248">
        <v>26430213</v>
      </c>
      <c r="N667" s="248" t="s">
        <v>1841</v>
      </c>
      <c r="O667" s="248" t="s">
        <v>2525</v>
      </c>
      <c r="P667" s="248">
        <v>303</v>
      </c>
      <c r="Q667" s="248">
        <v>60</v>
      </c>
      <c r="R667" s="248">
        <v>55</v>
      </c>
      <c r="S667" s="248">
        <v>57</v>
      </c>
      <c r="T667" s="248">
        <v>74</v>
      </c>
      <c r="U667" s="248">
        <v>57</v>
      </c>
      <c r="V667" s="248">
        <v>0</v>
      </c>
      <c r="W667" s="248">
        <v>10</v>
      </c>
      <c r="X667" s="248">
        <v>2</v>
      </c>
      <c r="Y667" s="248">
        <v>2</v>
      </c>
      <c r="Z667" s="248">
        <v>2</v>
      </c>
      <c r="AA667" s="248">
        <v>2</v>
      </c>
      <c r="AB667" s="248">
        <v>2</v>
      </c>
      <c r="AC667" s="248">
        <v>458</v>
      </c>
      <c r="AD667" s="7">
        <v>70</v>
      </c>
      <c r="AE667" s="7">
        <v>87</v>
      </c>
      <c r="AF667" s="7">
        <v>72</v>
      </c>
      <c r="AG667" s="7">
        <v>122</v>
      </c>
      <c r="AH667" s="7">
        <v>107</v>
      </c>
      <c r="AI667" s="7">
        <v>0</v>
      </c>
      <c r="AJ667" s="7">
        <v>10</v>
      </c>
      <c r="AK667" s="7">
        <v>2</v>
      </c>
      <c r="AL667" s="7">
        <v>2</v>
      </c>
      <c r="AM667" s="7">
        <v>2</v>
      </c>
      <c r="AN667" s="7">
        <v>2</v>
      </c>
      <c r="AO667" s="7">
        <v>2</v>
      </c>
      <c r="AP667" s="7">
        <v>0</v>
      </c>
      <c r="AQ667" s="7">
        <v>380</v>
      </c>
      <c r="AR667" s="7">
        <v>47</v>
      </c>
      <c r="AS667" s="7">
        <v>72</v>
      </c>
      <c r="AT667" s="7">
        <v>71</v>
      </c>
      <c r="AU667" s="7">
        <v>110</v>
      </c>
      <c r="AV667" s="7">
        <v>80</v>
      </c>
      <c r="AW667" s="7">
        <v>9</v>
      </c>
      <c r="AX667" s="7">
        <v>1</v>
      </c>
      <c r="AY667" s="7">
        <v>2</v>
      </c>
      <c r="AZ667" s="7">
        <v>2</v>
      </c>
      <c r="BA667" s="7">
        <v>2</v>
      </c>
      <c r="BB667" s="7">
        <v>2</v>
      </c>
      <c r="BC667" s="510">
        <v>451</v>
      </c>
      <c r="BD667" s="510">
        <v>51</v>
      </c>
      <c r="BE667" s="510">
        <v>87</v>
      </c>
      <c r="BF667" s="510">
        <v>114</v>
      </c>
      <c r="BG667" s="510">
        <v>98</v>
      </c>
      <c r="BH667" s="510">
        <v>101</v>
      </c>
      <c r="BI667" s="510">
        <v>0</v>
      </c>
      <c r="BJ667" s="510">
        <v>9</v>
      </c>
      <c r="BK667" s="510">
        <v>1</v>
      </c>
      <c r="BL667" s="510">
        <v>2</v>
      </c>
      <c r="BM667" s="510">
        <v>2</v>
      </c>
      <c r="BN667" s="510">
        <v>2</v>
      </c>
      <c r="BO667" s="510">
        <v>2</v>
      </c>
      <c r="BP667" s="510">
        <v>0</v>
      </c>
    </row>
    <row r="668" spans="1:68">
      <c r="A668" s="247">
        <v>6524</v>
      </c>
      <c r="B668" s="248" t="s">
        <v>3179</v>
      </c>
      <c r="C668" s="247"/>
      <c r="D668" s="248" t="s">
        <v>177</v>
      </c>
      <c r="E668" s="501">
        <v>6</v>
      </c>
      <c r="F668" s="248" t="s">
        <v>177</v>
      </c>
      <c r="G668" s="248" t="s">
        <v>169</v>
      </c>
      <c r="H668" s="248" t="s">
        <v>86</v>
      </c>
      <c r="I668" s="248" t="s">
        <v>1267</v>
      </c>
      <c r="J668" s="248" t="s">
        <v>3555</v>
      </c>
      <c r="K668" s="248" t="s">
        <v>3728</v>
      </c>
      <c r="L668" s="248">
        <v>22685475</v>
      </c>
      <c r="M668" s="248">
        <v>22685475</v>
      </c>
      <c r="N668" s="248" t="s">
        <v>2526</v>
      </c>
      <c r="O668" s="248" t="s">
        <v>2527</v>
      </c>
      <c r="P668" s="248">
        <v>494</v>
      </c>
      <c r="Q668" s="248">
        <v>0</v>
      </c>
      <c r="R668" s="248">
        <v>0</v>
      </c>
      <c r="S668" s="248">
        <v>0</v>
      </c>
      <c r="T668" s="248">
        <v>197</v>
      </c>
      <c r="U668" s="248">
        <v>172</v>
      </c>
      <c r="V668" s="248">
        <v>125</v>
      </c>
      <c r="W668" s="248">
        <v>20</v>
      </c>
      <c r="X668" s="248">
        <v>0</v>
      </c>
      <c r="Y668" s="248">
        <v>0</v>
      </c>
      <c r="Z668" s="248">
        <v>0</v>
      </c>
      <c r="AA668" s="248">
        <v>8</v>
      </c>
      <c r="AB668" s="248">
        <v>7</v>
      </c>
      <c r="AC668" s="248">
        <v>535</v>
      </c>
      <c r="AD668" s="7">
        <v>0</v>
      </c>
      <c r="AE668" s="7">
        <v>0</v>
      </c>
      <c r="AF668" s="7">
        <v>0</v>
      </c>
      <c r="AG668" s="7">
        <v>165</v>
      </c>
      <c r="AH668" s="7">
        <v>198</v>
      </c>
      <c r="AI668" s="7">
        <v>172</v>
      </c>
      <c r="AJ668" s="7">
        <v>19</v>
      </c>
      <c r="AK668" s="7">
        <v>0</v>
      </c>
      <c r="AL668" s="7">
        <v>0</v>
      </c>
      <c r="AM668" s="7">
        <v>0</v>
      </c>
      <c r="AN668" s="7">
        <v>5</v>
      </c>
      <c r="AO668" s="7">
        <v>7</v>
      </c>
      <c r="AP668" s="7">
        <v>7</v>
      </c>
      <c r="AQ668" s="7">
        <v>527</v>
      </c>
      <c r="AR668" s="7">
        <v>0</v>
      </c>
      <c r="AS668" s="7">
        <v>0</v>
      </c>
      <c r="AT668" s="7">
        <v>0</v>
      </c>
      <c r="AU668" s="7">
        <v>192</v>
      </c>
      <c r="AV668" s="7">
        <v>150</v>
      </c>
      <c r="AW668" s="7">
        <v>18</v>
      </c>
      <c r="AX668" s="7">
        <v>0</v>
      </c>
      <c r="AY668" s="7">
        <v>0</v>
      </c>
      <c r="AZ668" s="7">
        <v>0</v>
      </c>
      <c r="BA668" s="7">
        <v>6</v>
      </c>
      <c r="BB668" s="7">
        <v>5</v>
      </c>
      <c r="BC668" s="510">
        <v>500</v>
      </c>
      <c r="BD668" s="510">
        <v>0</v>
      </c>
      <c r="BE668" s="510">
        <v>0</v>
      </c>
      <c r="BF668" s="510">
        <v>0</v>
      </c>
      <c r="BG668" s="510">
        <v>162</v>
      </c>
      <c r="BH668" s="510">
        <v>190</v>
      </c>
      <c r="BI668" s="510">
        <v>148</v>
      </c>
      <c r="BJ668" s="510">
        <v>16</v>
      </c>
      <c r="BK668" s="510">
        <v>0</v>
      </c>
      <c r="BL668" s="510">
        <v>0</v>
      </c>
      <c r="BM668" s="510">
        <v>0</v>
      </c>
      <c r="BN668" s="510">
        <v>5</v>
      </c>
      <c r="BO668" s="510">
        <v>6</v>
      </c>
      <c r="BP668" s="510">
        <v>5</v>
      </c>
    </row>
    <row r="669" spans="1:68">
      <c r="A669" s="247">
        <v>6524</v>
      </c>
      <c r="B669" s="248" t="s">
        <v>1648</v>
      </c>
      <c r="C669" s="247"/>
      <c r="D669" s="248" t="s">
        <v>177</v>
      </c>
      <c r="E669" s="501">
        <v>6</v>
      </c>
      <c r="F669" s="248" t="s">
        <v>177</v>
      </c>
      <c r="G669" s="248" t="s">
        <v>169</v>
      </c>
      <c r="H669" s="248" t="s">
        <v>86</v>
      </c>
      <c r="I669" s="248" t="s">
        <v>1267</v>
      </c>
      <c r="J669" s="248" t="s">
        <v>3555</v>
      </c>
      <c r="K669" s="248" t="s">
        <v>3729</v>
      </c>
      <c r="L669" s="248">
        <v>22685475</v>
      </c>
      <c r="M669" s="248">
        <v>22685475</v>
      </c>
      <c r="N669" s="248" t="s">
        <v>2526</v>
      </c>
      <c r="O669" s="248" t="s">
        <v>2527</v>
      </c>
      <c r="P669" s="248">
        <v>121</v>
      </c>
      <c r="Q669" s="248">
        <v>0</v>
      </c>
      <c r="R669" s="248">
        <v>0</v>
      </c>
      <c r="S669" s="248">
        <v>0</v>
      </c>
      <c r="T669" s="248">
        <v>59</v>
      </c>
      <c r="U669" s="248">
        <v>42</v>
      </c>
      <c r="V669" s="248">
        <v>20</v>
      </c>
      <c r="W669" s="248">
        <v>11</v>
      </c>
      <c r="X669" s="248">
        <v>0</v>
      </c>
      <c r="Y669" s="248">
        <v>0</v>
      </c>
      <c r="Z669" s="248">
        <v>0</v>
      </c>
      <c r="AA669" s="248">
        <v>4</v>
      </c>
      <c r="AB669" s="248">
        <v>4</v>
      </c>
      <c r="AC669" s="248">
        <v>217</v>
      </c>
      <c r="AD669" s="7">
        <v>0</v>
      </c>
      <c r="AE669" s="7">
        <v>0</v>
      </c>
      <c r="AF669" s="7">
        <v>0</v>
      </c>
      <c r="AG669" s="7">
        <v>148</v>
      </c>
      <c r="AH669" s="7">
        <v>40</v>
      </c>
      <c r="AI669" s="7">
        <v>29</v>
      </c>
      <c r="AJ669" s="7">
        <v>15</v>
      </c>
      <c r="AK669" s="7">
        <v>0</v>
      </c>
      <c r="AL669" s="7">
        <v>0</v>
      </c>
      <c r="AM669" s="7">
        <v>0</v>
      </c>
      <c r="AN669" s="7">
        <v>7</v>
      </c>
      <c r="AO669" s="7">
        <v>4</v>
      </c>
      <c r="AP669" s="7">
        <v>4</v>
      </c>
      <c r="AQ669" s="7">
        <v>183</v>
      </c>
      <c r="AR669" s="7">
        <v>0</v>
      </c>
      <c r="AS669" s="7">
        <v>0</v>
      </c>
      <c r="AT669" s="7">
        <v>0</v>
      </c>
      <c r="AU669" s="7">
        <v>112</v>
      </c>
      <c r="AV669" s="7">
        <v>46</v>
      </c>
      <c r="AW669" s="7">
        <v>16</v>
      </c>
      <c r="AX669" s="7">
        <v>0</v>
      </c>
      <c r="AY669" s="7">
        <v>0</v>
      </c>
      <c r="AZ669" s="7">
        <v>0</v>
      </c>
      <c r="BA669" s="7">
        <v>6</v>
      </c>
      <c r="BB669" s="7">
        <v>6</v>
      </c>
      <c r="BC669" s="510">
        <v>246</v>
      </c>
      <c r="BD669" s="510">
        <v>0</v>
      </c>
      <c r="BE669" s="510">
        <v>0</v>
      </c>
      <c r="BF669" s="510">
        <v>0</v>
      </c>
      <c r="BG669" s="510">
        <v>146</v>
      </c>
      <c r="BH669" s="510">
        <v>61</v>
      </c>
      <c r="BI669" s="510">
        <v>39</v>
      </c>
      <c r="BJ669" s="510">
        <v>19</v>
      </c>
      <c r="BK669" s="510">
        <v>0</v>
      </c>
      <c r="BL669" s="510">
        <v>0</v>
      </c>
      <c r="BM669" s="510">
        <v>0</v>
      </c>
      <c r="BN669" s="510">
        <v>7</v>
      </c>
      <c r="BO669" s="510">
        <v>6</v>
      </c>
      <c r="BP669" s="510">
        <v>6</v>
      </c>
    </row>
    <row r="670" spans="1:68">
      <c r="A670" s="247">
        <v>6525</v>
      </c>
      <c r="B670" s="248" t="s">
        <v>1249</v>
      </c>
      <c r="C670" s="247"/>
      <c r="D670" s="248" t="s">
        <v>177</v>
      </c>
      <c r="E670" s="501">
        <v>5</v>
      </c>
      <c r="F670" s="248" t="s">
        <v>177</v>
      </c>
      <c r="G670" s="248" t="s">
        <v>178</v>
      </c>
      <c r="H670" s="248" t="s">
        <v>271</v>
      </c>
      <c r="I670" s="248" t="s">
        <v>271</v>
      </c>
      <c r="J670" s="248" t="s">
        <v>3555</v>
      </c>
      <c r="K670" s="248" t="s">
        <v>3728</v>
      </c>
      <c r="L670" s="248">
        <v>22443190</v>
      </c>
      <c r="M670" s="248">
        <v>22443190</v>
      </c>
      <c r="N670" s="248" t="s">
        <v>3474</v>
      </c>
      <c r="O670" s="248" t="s">
        <v>2528</v>
      </c>
      <c r="P670" s="248">
        <v>526</v>
      </c>
      <c r="Q670" s="248">
        <v>0</v>
      </c>
      <c r="R670" s="248">
        <v>0</v>
      </c>
      <c r="S670" s="248">
        <v>0</v>
      </c>
      <c r="T670" s="248">
        <v>173</v>
      </c>
      <c r="U670" s="248">
        <v>188</v>
      </c>
      <c r="V670" s="248">
        <v>165</v>
      </c>
      <c r="W670" s="248">
        <v>18</v>
      </c>
      <c r="X670" s="248">
        <v>0</v>
      </c>
      <c r="Y670" s="248">
        <v>0</v>
      </c>
      <c r="Z670" s="248">
        <v>0</v>
      </c>
      <c r="AA670" s="248">
        <v>6</v>
      </c>
      <c r="AB670" s="248">
        <v>6</v>
      </c>
      <c r="AC670" s="248">
        <v>544</v>
      </c>
      <c r="AD670" s="7">
        <v>0</v>
      </c>
      <c r="AE670" s="7">
        <v>0</v>
      </c>
      <c r="AF670" s="7">
        <v>0</v>
      </c>
      <c r="AG670" s="7">
        <v>191</v>
      </c>
      <c r="AH670" s="7">
        <v>166</v>
      </c>
      <c r="AI670" s="7">
        <v>187</v>
      </c>
      <c r="AJ670" s="7">
        <v>18</v>
      </c>
      <c r="AK670" s="7">
        <v>0</v>
      </c>
      <c r="AL670" s="7">
        <v>0</v>
      </c>
      <c r="AM670" s="7">
        <v>0</v>
      </c>
      <c r="AN670" s="7">
        <v>6</v>
      </c>
      <c r="AO670" s="7">
        <v>6</v>
      </c>
      <c r="AP670" s="7">
        <v>6</v>
      </c>
      <c r="AQ670" s="7">
        <v>504</v>
      </c>
      <c r="AR670" s="7">
        <v>0</v>
      </c>
      <c r="AS670" s="7">
        <v>0</v>
      </c>
      <c r="AT670" s="7">
        <v>0</v>
      </c>
      <c r="AU670" s="7">
        <v>195</v>
      </c>
      <c r="AV670" s="7">
        <v>171</v>
      </c>
      <c r="AW670" s="7">
        <v>18</v>
      </c>
      <c r="AX670" s="7">
        <v>0</v>
      </c>
      <c r="AY670" s="7">
        <v>0</v>
      </c>
      <c r="AZ670" s="7">
        <v>0</v>
      </c>
      <c r="BA670" s="7">
        <v>6</v>
      </c>
      <c r="BB670" s="7">
        <v>6</v>
      </c>
      <c r="BC670" s="510">
        <v>523</v>
      </c>
      <c r="BD670" s="510">
        <v>0</v>
      </c>
      <c r="BE670" s="510">
        <v>0</v>
      </c>
      <c r="BF670" s="510">
        <v>0</v>
      </c>
      <c r="BG670" s="510">
        <v>194</v>
      </c>
      <c r="BH670" s="510">
        <v>179</v>
      </c>
      <c r="BI670" s="510">
        <v>150</v>
      </c>
      <c r="BJ670" s="510">
        <v>18</v>
      </c>
      <c r="BK670" s="510">
        <v>0</v>
      </c>
      <c r="BL670" s="510">
        <v>0</v>
      </c>
      <c r="BM670" s="510">
        <v>0</v>
      </c>
      <c r="BN670" s="510">
        <v>6</v>
      </c>
      <c r="BO670" s="510">
        <v>6</v>
      </c>
      <c r="BP670" s="510">
        <v>6</v>
      </c>
    </row>
    <row r="671" spans="1:68">
      <c r="A671" s="247">
        <v>6525</v>
      </c>
      <c r="B671" s="248" t="s">
        <v>1332</v>
      </c>
      <c r="C671" s="247"/>
      <c r="D671" s="248" t="s">
        <v>177</v>
      </c>
      <c r="E671" s="501">
        <v>5</v>
      </c>
      <c r="F671" s="248" t="s">
        <v>177</v>
      </c>
      <c r="G671" s="248" t="s">
        <v>178</v>
      </c>
      <c r="H671" s="248" t="s">
        <v>271</v>
      </c>
      <c r="I671" s="248" t="s">
        <v>271</v>
      </c>
      <c r="J671" s="248" t="s">
        <v>3555</v>
      </c>
      <c r="K671" s="248" t="s">
        <v>3729</v>
      </c>
      <c r="L671" s="248">
        <v>22443190</v>
      </c>
      <c r="M671" s="248">
        <v>22443727</v>
      </c>
      <c r="N671" s="248" t="s">
        <v>3474</v>
      </c>
      <c r="O671" s="248" t="s">
        <v>2528</v>
      </c>
      <c r="P671" s="248">
        <v>173</v>
      </c>
      <c r="Q671" s="248">
        <v>0</v>
      </c>
      <c r="R671" s="248">
        <v>0</v>
      </c>
      <c r="S671" s="248">
        <v>0</v>
      </c>
      <c r="T671" s="248">
        <v>98</v>
      </c>
      <c r="U671" s="248">
        <v>50</v>
      </c>
      <c r="V671" s="248">
        <v>25</v>
      </c>
      <c r="W671" s="248">
        <v>12</v>
      </c>
      <c r="X671" s="248">
        <v>0</v>
      </c>
      <c r="Y671" s="248">
        <v>0</v>
      </c>
      <c r="Z671" s="248">
        <v>0</v>
      </c>
      <c r="AA671" s="248">
        <v>4</v>
      </c>
      <c r="AB671" s="248">
        <v>4</v>
      </c>
      <c r="AC671" s="248">
        <v>144</v>
      </c>
      <c r="AD671" s="7">
        <v>0</v>
      </c>
      <c r="AE671" s="7">
        <v>0</v>
      </c>
      <c r="AF671" s="7">
        <v>0</v>
      </c>
      <c r="AG671" s="7">
        <v>64</v>
      </c>
      <c r="AH671" s="7">
        <v>45</v>
      </c>
      <c r="AI671" s="7">
        <v>35</v>
      </c>
      <c r="AJ671" s="7">
        <v>11</v>
      </c>
      <c r="AK671" s="7">
        <v>0</v>
      </c>
      <c r="AL671" s="7">
        <v>0</v>
      </c>
      <c r="AM671" s="7">
        <v>0</v>
      </c>
      <c r="AN671" s="7">
        <v>3</v>
      </c>
      <c r="AO671" s="7">
        <v>4</v>
      </c>
      <c r="AP671" s="7">
        <v>4</v>
      </c>
      <c r="AQ671" s="7">
        <v>156</v>
      </c>
      <c r="AR671" s="7">
        <v>0</v>
      </c>
      <c r="AS671" s="7">
        <v>0</v>
      </c>
      <c r="AT671" s="7">
        <v>0</v>
      </c>
      <c r="AU671" s="7">
        <v>94</v>
      </c>
      <c r="AV671" s="7">
        <v>27</v>
      </c>
      <c r="AW671" s="7">
        <v>11</v>
      </c>
      <c r="AX671" s="7">
        <v>0</v>
      </c>
      <c r="AY671" s="7">
        <v>0</v>
      </c>
      <c r="AZ671" s="7">
        <v>0</v>
      </c>
      <c r="BA671" s="7">
        <v>4</v>
      </c>
      <c r="BB671" s="7">
        <v>3</v>
      </c>
      <c r="BC671" s="510">
        <v>163</v>
      </c>
      <c r="BD671" s="510">
        <v>0</v>
      </c>
      <c r="BE671" s="510">
        <v>0</v>
      </c>
      <c r="BF671" s="510">
        <v>0</v>
      </c>
      <c r="BG671" s="510">
        <v>103</v>
      </c>
      <c r="BH671" s="510">
        <v>44</v>
      </c>
      <c r="BI671" s="510">
        <v>16</v>
      </c>
      <c r="BJ671" s="510">
        <v>11</v>
      </c>
      <c r="BK671" s="510">
        <v>0</v>
      </c>
      <c r="BL671" s="510">
        <v>0</v>
      </c>
      <c r="BM671" s="510">
        <v>0</v>
      </c>
      <c r="BN671" s="510">
        <v>4</v>
      </c>
      <c r="BO671" s="510">
        <v>4</v>
      </c>
      <c r="BP671" s="510">
        <v>3</v>
      </c>
    </row>
    <row r="672" spans="1:68">
      <c r="A672" s="247">
        <v>6526</v>
      </c>
      <c r="B672" s="248" t="s">
        <v>1250</v>
      </c>
      <c r="C672" s="247"/>
      <c r="D672" s="248" t="s">
        <v>177</v>
      </c>
      <c r="E672" s="501">
        <v>2</v>
      </c>
      <c r="F672" s="248" t="s">
        <v>177</v>
      </c>
      <c r="G672" s="248" t="s">
        <v>177</v>
      </c>
      <c r="H672" s="248" t="s">
        <v>192</v>
      </c>
      <c r="I672" s="248" t="s">
        <v>314</v>
      </c>
      <c r="J672" s="248" t="s">
        <v>3555</v>
      </c>
      <c r="K672" s="248" t="s">
        <v>3728</v>
      </c>
      <c r="L672" s="248">
        <v>22605090</v>
      </c>
      <c r="M672" s="248">
        <v>22617445</v>
      </c>
      <c r="N672" s="248" t="s">
        <v>1826</v>
      </c>
      <c r="O672" s="248" t="s">
        <v>2529</v>
      </c>
      <c r="P672" s="248">
        <v>709</v>
      </c>
      <c r="Q672" s="248">
        <v>123</v>
      </c>
      <c r="R672" s="248">
        <v>120</v>
      </c>
      <c r="S672" s="248">
        <v>117</v>
      </c>
      <c r="T672" s="248">
        <v>123</v>
      </c>
      <c r="U672" s="248">
        <v>124</v>
      </c>
      <c r="V672" s="248">
        <v>102</v>
      </c>
      <c r="W672" s="248">
        <v>24</v>
      </c>
      <c r="X672" s="248">
        <v>4</v>
      </c>
      <c r="Y672" s="248">
        <v>4</v>
      </c>
      <c r="Z672" s="248">
        <v>4</v>
      </c>
      <c r="AA672" s="248">
        <v>4</v>
      </c>
      <c r="AB672" s="248">
        <v>4</v>
      </c>
      <c r="AC672" s="248">
        <v>714</v>
      </c>
      <c r="AD672" s="7">
        <v>118</v>
      </c>
      <c r="AE672" s="7">
        <v>122</v>
      </c>
      <c r="AF672" s="7">
        <v>121</v>
      </c>
      <c r="AG672" s="7">
        <v>113</v>
      </c>
      <c r="AH672" s="7">
        <v>120</v>
      </c>
      <c r="AI672" s="7">
        <v>120</v>
      </c>
      <c r="AJ672" s="7">
        <v>24</v>
      </c>
      <c r="AK672" s="7">
        <v>4</v>
      </c>
      <c r="AL672" s="7">
        <v>4</v>
      </c>
      <c r="AM672" s="7">
        <v>4</v>
      </c>
      <c r="AN672" s="7">
        <v>4</v>
      </c>
      <c r="AO672" s="7">
        <v>4</v>
      </c>
      <c r="AP672" s="7">
        <v>4</v>
      </c>
      <c r="AQ672" s="7">
        <v>706</v>
      </c>
      <c r="AR672" s="7">
        <v>123</v>
      </c>
      <c r="AS672" s="7">
        <v>122</v>
      </c>
      <c r="AT672" s="7">
        <v>118</v>
      </c>
      <c r="AU672" s="7">
        <v>126</v>
      </c>
      <c r="AV672" s="7">
        <v>108</v>
      </c>
      <c r="AW672" s="7">
        <v>24</v>
      </c>
      <c r="AX672" s="7">
        <v>4</v>
      </c>
      <c r="AY672" s="7">
        <v>4</v>
      </c>
      <c r="AZ672" s="7">
        <v>4</v>
      </c>
      <c r="BA672" s="7">
        <v>4</v>
      </c>
      <c r="BB672" s="7">
        <v>4</v>
      </c>
      <c r="BC672" s="510">
        <v>713</v>
      </c>
      <c r="BD672" s="510">
        <v>124</v>
      </c>
      <c r="BE672" s="510">
        <v>126</v>
      </c>
      <c r="BF672" s="510">
        <v>119</v>
      </c>
      <c r="BG672" s="510">
        <v>119</v>
      </c>
      <c r="BH672" s="510">
        <v>118</v>
      </c>
      <c r="BI672" s="510">
        <v>107</v>
      </c>
      <c r="BJ672" s="510">
        <v>24</v>
      </c>
      <c r="BK672" s="510">
        <v>4</v>
      </c>
      <c r="BL672" s="510">
        <v>4</v>
      </c>
      <c r="BM672" s="510">
        <v>4</v>
      </c>
      <c r="BN672" s="510">
        <v>4</v>
      </c>
      <c r="BO672" s="510">
        <v>4</v>
      </c>
      <c r="BP672" s="510">
        <v>4</v>
      </c>
    </row>
    <row r="673" spans="1:68">
      <c r="A673" s="247">
        <v>6527</v>
      </c>
      <c r="B673" s="248" t="s">
        <v>1251</v>
      </c>
      <c r="C673" s="247"/>
      <c r="D673" s="248" t="s">
        <v>127</v>
      </c>
      <c r="E673" s="501">
        <v>1</v>
      </c>
      <c r="F673" s="248" t="s">
        <v>86</v>
      </c>
      <c r="G673" s="248" t="s">
        <v>127</v>
      </c>
      <c r="H673" s="248" t="s">
        <v>660</v>
      </c>
      <c r="I673" s="248" t="s">
        <v>1270</v>
      </c>
      <c r="J673" s="248" t="s">
        <v>3555</v>
      </c>
      <c r="K673" s="248" t="s">
        <v>3728</v>
      </c>
      <c r="L673" s="248">
        <v>22743185</v>
      </c>
      <c r="M673" s="248">
        <v>22743185</v>
      </c>
      <c r="N673" s="248" t="s">
        <v>1096</v>
      </c>
      <c r="O673" s="248" t="s">
        <v>3292</v>
      </c>
      <c r="P673" s="248">
        <v>845</v>
      </c>
      <c r="Q673" s="248">
        <v>178</v>
      </c>
      <c r="R673" s="248">
        <v>144</v>
      </c>
      <c r="S673" s="248">
        <v>175</v>
      </c>
      <c r="T673" s="248">
        <v>141</v>
      </c>
      <c r="U673" s="248">
        <v>113</v>
      </c>
      <c r="V673" s="248">
        <v>94</v>
      </c>
      <c r="W673" s="248">
        <v>27</v>
      </c>
      <c r="X673" s="248">
        <v>6</v>
      </c>
      <c r="Y673" s="248">
        <v>5</v>
      </c>
      <c r="Z673" s="248">
        <v>6</v>
      </c>
      <c r="AA673" s="248">
        <v>4</v>
      </c>
      <c r="AB673" s="248">
        <v>3</v>
      </c>
      <c r="AC673" s="248">
        <v>921</v>
      </c>
      <c r="AD673" s="7">
        <v>178</v>
      </c>
      <c r="AE673" s="7">
        <v>183</v>
      </c>
      <c r="AF673" s="7">
        <v>149</v>
      </c>
      <c r="AG673" s="7">
        <v>157</v>
      </c>
      <c r="AH673" s="7">
        <v>143</v>
      </c>
      <c r="AI673" s="7">
        <v>111</v>
      </c>
      <c r="AJ673" s="7">
        <v>28</v>
      </c>
      <c r="AK673" s="7">
        <v>6</v>
      </c>
      <c r="AL673" s="7">
        <v>6</v>
      </c>
      <c r="AM673" s="7">
        <v>5</v>
      </c>
      <c r="AN673" s="7">
        <v>4</v>
      </c>
      <c r="AO673" s="7">
        <v>4</v>
      </c>
      <c r="AP673" s="7">
        <v>3</v>
      </c>
      <c r="AQ673" s="7">
        <v>902</v>
      </c>
      <c r="AR673" s="7">
        <v>157</v>
      </c>
      <c r="AS673" s="7">
        <v>177</v>
      </c>
      <c r="AT673" s="7">
        <v>169</v>
      </c>
      <c r="AU673" s="7">
        <v>133</v>
      </c>
      <c r="AV673" s="7">
        <v>143</v>
      </c>
      <c r="AW673" s="7">
        <v>29</v>
      </c>
      <c r="AX673" s="7">
        <v>5</v>
      </c>
      <c r="AY673" s="7">
        <v>6</v>
      </c>
      <c r="AZ673" s="7">
        <v>6</v>
      </c>
      <c r="BA673" s="7">
        <v>4</v>
      </c>
      <c r="BB673" s="7">
        <v>4</v>
      </c>
      <c r="BC673" s="510">
        <v>928</v>
      </c>
      <c r="BD673" s="510">
        <v>197</v>
      </c>
      <c r="BE673" s="510">
        <v>148</v>
      </c>
      <c r="BF673" s="510">
        <v>172</v>
      </c>
      <c r="BG673" s="510">
        <v>161</v>
      </c>
      <c r="BH673" s="510">
        <v>112</v>
      </c>
      <c r="BI673" s="510">
        <v>138</v>
      </c>
      <c r="BJ673" s="510">
        <v>29</v>
      </c>
      <c r="BK673" s="510">
        <v>6</v>
      </c>
      <c r="BL673" s="510">
        <v>5</v>
      </c>
      <c r="BM673" s="510">
        <v>6</v>
      </c>
      <c r="BN673" s="510">
        <v>4</v>
      </c>
      <c r="BO673" s="510">
        <v>4</v>
      </c>
      <c r="BP673" s="510">
        <v>4</v>
      </c>
    </row>
    <row r="674" spans="1:68">
      <c r="A674" s="247">
        <v>6528</v>
      </c>
      <c r="B674" s="248" t="s">
        <v>1252</v>
      </c>
      <c r="C674" s="247"/>
      <c r="D674" s="248" t="s">
        <v>1268</v>
      </c>
      <c r="E674" s="501">
        <v>2</v>
      </c>
      <c r="F674" s="248" t="s">
        <v>86</v>
      </c>
      <c r="G674" s="248" t="s">
        <v>156</v>
      </c>
      <c r="H674" s="248" t="s">
        <v>438</v>
      </c>
      <c r="I674" s="248" t="s">
        <v>440</v>
      </c>
      <c r="J674" s="248" t="s">
        <v>3555</v>
      </c>
      <c r="K674" s="248" t="s">
        <v>3728</v>
      </c>
      <c r="L674" s="248">
        <v>22451046</v>
      </c>
      <c r="M674" s="248"/>
      <c r="N674" s="248" t="s">
        <v>1668</v>
      </c>
      <c r="O674" s="248" t="s">
        <v>2530</v>
      </c>
      <c r="P674" s="248">
        <v>942</v>
      </c>
      <c r="Q674" s="248">
        <v>257</v>
      </c>
      <c r="R674" s="248">
        <v>160</v>
      </c>
      <c r="S674" s="248">
        <v>140</v>
      </c>
      <c r="T674" s="248">
        <v>163</v>
      </c>
      <c r="U674" s="248">
        <v>124</v>
      </c>
      <c r="V674" s="248">
        <v>98</v>
      </c>
      <c r="W674" s="248">
        <v>27</v>
      </c>
      <c r="X674" s="248">
        <v>7</v>
      </c>
      <c r="Y674" s="248">
        <v>5</v>
      </c>
      <c r="Z674" s="248">
        <v>4</v>
      </c>
      <c r="AA674" s="248">
        <v>4</v>
      </c>
      <c r="AB674" s="248">
        <v>4</v>
      </c>
      <c r="AC674" s="248">
        <v>1026</v>
      </c>
      <c r="AD674" s="7">
        <v>250</v>
      </c>
      <c r="AE674" s="7">
        <v>217</v>
      </c>
      <c r="AF674" s="7">
        <v>150</v>
      </c>
      <c r="AG674" s="7">
        <v>167</v>
      </c>
      <c r="AH674" s="7">
        <v>134</v>
      </c>
      <c r="AI674" s="7">
        <v>108</v>
      </c>
      <c r="AJ674" s="7">
        <v>28</v>
      </c>
      <c r="AK674" s="7">
        <v>6</v>
      </c>
      <c r="AL674" s="7">
        <v>6</v>
      </c>
      <c r="AM674" s="7">
        <v>4</v>
      </c>
      <c r="AN674" s="7">
        <v>4</v>
      </c>
      <c r="AO674" s="7">
        <v>4</v>
      </c>
      <c r="AP674" s="7">
        <v>4</v>
      </c>
      <c r="AQ674" s="7">
        <v>1068</v>
      </c>
      <c r="AR674" s="7">
        <v>246</v>
      </c>
      <c r="AS674" s="7">
        <v>229</v>
      </c>
      <c r="AT674" s="7">
        <v>191</v>
      </c>
      <c r="AU674" s="7">
        <v>149</v>
      </c>
      <c r="AV674" s="7">
        <v>128</v>
      </c>
      <c r="AW674" s="7">
        <v>29</v>
      </c>
      <c r="AX674" s="7">
        <v>6</v>
      </c>
      <c r="AY674" s="7">
        <v>6</v>
      </c>
      <c r="AZ674" s="7">
        <v>5</v>
      </c>
      <c r="BA674" s="7">
        <v>4</v>
      </c>
      <c r="BB674" s="7">
        <v>4</v>
      </c>
      <c r="BC674" s="510">
        <v>994</v>
      </c>
      <c r="BD674" s="510">
        <v>226</v>
      </c>
      <c r="BE674" s="510">
        <v>183</v>
      </c>
      <c r="BF674" s="510">
        <v>192</v>
      </c>
      <c r="BG674" s="510">
        <v>163</v>
      </c>
      <c r="BH674" s="510">
        <v>129</v>
      </c>
      <c r="BI674" s="510">
        <v>101</v>
      </c>
      <c r="BJ674" s="510">
        <v>29</v>
      </c>
      <c r="BK674" s="510">
        <v>6</v>
      </c>
      <c r="BL674" s="510">
        <v>5</v>
      </c>
      <c r="BM674" s="510">
        <v>5</v>
      </c>
      <c r="BN674" s="510">
        <v>5</v>
      </c>
      <c r="BO674" s="510">
        <v>4</v>
      </c>
      <c r="BP674" s="510">
        <v>4</v>
      </c>
    </row>
    <row r="675" spans="1:68">
      <c r="A675" s="247">
        <v>6528</v>
      </c>
      <c r="B675" s="248" t="s">
        <v>3087</v>
      </c>
      <c r="C675" s="247"/>
      <c r="D675" s="248" t="s">
        <v>1268</v>
      </c>
      <c r="E675" s="501">
        <v>2</v>
      </c>
      <c r="F675" s="248" t="s">
        <v>86</v>
      </c>
      <c r="G675" s="248" t="s">
        <v>156</v>
      </c>
      <c r="H675" s="248" t="s">
        <v>438</v>
      </c>
      <c r="I675" s="248" t="s">
        <v>438</v>
      </c>
      <c r="J675" s="248" t="s">
        <v>3555</v>
      </c>
      <c r="K675" s="248" t="s">
        <v>3729</v>
      </c>
      <c r="L675" s="248">
        <v>22451046</v>
      </c>
      <c r="M675" s="248"/>
      <c r="N675" s="248" t="s">
        <v>1668</v>
      </c>
      <c r="O675" s="248" t="s">
        <v>2530</v>
      </c>
      <c r="P675" s="248">
        <v>183</v>
      </c>
      <c r="Q675" s="248">
        <v>0</v>
      </c>
      <c r="R675" s="248">
        <v>0</v>
      </c>
      <c r="S675" s="248">
        <v>0</v>
      </c>
      <c r="T675" s="248">
        <v>89</v>
      </c>
      <c r="U675" s="248">
        <v>56</v>
      </c>
      <c r="V675" s="248">
        <v>38</v>
      </c>
      <c r="W675" s="248">
        <v>12</v>
      </c>
      <c r="X675" s="248">
        <v>0</v>
      </c>
      <c r="Y675" s="248">
        <v>0</v>
      </c>
      <c r="Z675" s="248">
        <v>0</v>
      </c>
      <c r="AA675" s="248">
        <v>4</v>
      </c>
      <c r="AB675" s="248">
        <v>4</v>
      </c>
      <c r="AC675" s="248">
        <v>237</v>
      </c>
      <c r="AD675" s="7">
        <v>0</v>
      </c>
      <c r="AE675" s="7">
        <v>0</v>
      </c>
      <c r="AF675" s="7">
        <v>0</v>
      </c>
      <c r="AG675" s="7">
        <v>132</v>
      </c>
      <c r="AH675" s="7">
        <v>60</v>
      </c>
      <c r="AI675" s="7">
        <v>45</v>
      </c>
      <c r="AJ675" s="7">
        <v>13</v>
      </c>
      <c r="AK675" s="7">
        <v>0</v>
      </c>
      <c r="AL675" s="7">
        <v>0</v>
      </c>
      <c r="AM675" s="7">
        <v>0</v>
      </c>
      <c r="AN675" s="7">
        <v>5</v>
      </c>
      <c r="AO675" s="7">
        <v>4</v>
      </c>
      <c r="AP675" s="7">
        <v>4</v>
      </c>
      <c r="AQ675" s="7">
        <v>177</v>
      </c>
      <c r="AR675" s="7">
        <v>0</v>
      </c>
      <c r="AS675" s="7">
        <v>0</v>
      </c>
      <c r="AT675" s="7">
        <v>0</v>
      </c>
      <c r="AU675" s="7">
        <v>91</v>
      </c>
      <c r="AV675" s="7">
        <v>48</v>
      </c>
      <c r="AW675" s="7">
        <v>14</v>
      </c>
      <c r="AX675" s="7">
        <v>0</v>
      </c>
      <c r="AY675" s="7">
        <v>0</v>
      </c>
      <c r="AZ675" s="7">
        <v>0</v>
      </c>
      <c r="BA675" s="7">
        <v>5</v>
      </c>
      <c r="BB675" s="7">
        <v>5</v>
      </c>
      <c r="BC675" s="510">
        <v>183</v>
      </c>
      <c r="BD675" s="510">
        <v>0</v>
      </c>
      <c r="BE675" s="510">
        <v>0</v>
      </c>
      <c r="BF675" s="510">
        <v>0</v>
      </c>
      <c r="BG675" s="510">
        <v>94</v>
      </c>
      <c r="BH675" s="510">
        <v>55</v>
      </c>
      <c r="BI675" s="510">
        <v>34</v>
      </c>
      <c r="BJ675" s="510">
        <v>14</v>
      </c>
      <c r="BK675" s="510">
        <v>0</v>
      </c>
      <c r="BL675" s="510">
        <v>0</v>
      </c>
      <c r="BM675" s="510">
        <v>0</v>
      </c>
      <c r="BN675" s="510">
        <v>4</v>
      </c>
      <c r="BO675" s="510">
        <v>5</v>
      </c>
      <c r="BP675" s="510">
        <v>5</v>
      </c>
    </row>
    <row r="676" spans="1:68">
      <c r="A676" s="247">
        <v>6529</v>
      </c>
      <c r="B676" s="248" t="s">
        <v>1253</v>
      </c>
      <c r="C676" s="247"/>
      <c r="D676" s="248" t="s">
        <v>1268</v>
      </c>
      <c r="E676" s="501">
        <v>5</v>
      </c>
      <c r="F676" s="248" t="s">
        <v>86</v>
      </c>
      <c r="G676" s="248" t="s">
        <v>179</v>
      </c>
      <c r="H676" s="248" t="s">
        <v>571</v>
      </c>
      <c r="I676" s="248" t="s">
        <v>571</v>
      </c>
      <c r="J676" s="248" t="s">
        <v>3555</v>
      </c>
      <c r="K676" s="248" t="s">
        <v>3728</v>
      </c>
      <c r="L676" s="248">
        <v>22947119</v>
      </c>
      <c r="M676" s="248"/>
      <c r="N676" s="248" t="s">
        <v>3713</v>
      </c>
      <c r="O676" s="248" t="s">
        <v>2531</v>
      </c>
      <c r="P676" s="248">
        <v>910</v>
      </c>
      <c r="Q676" s="248">
        <v>142</v>
      </c>
      <c r="R676" s="248">
        <v>168</v>
      </c>
      <c r="S676" s="248">
        <v>177</v>
      </c>
      <c r="T676" s="248">
        <v>155</v>
      </c>
      <c r="U676" s="248">
        <v>143</v>
      </c>
      <c r="V676" s="248">
        <v>125</v>
      </c>
      <c r="W676" s="248">
        <v>26</v>
      </c>
      <c r="X676" s="248">
        <v>4</v>
      </c>
      <c r="Y676" s="248">
        <v>5</v>
      </c>
      <c r="Z676" s="248">
        <v>5</v>
      </c>
      <c r="AA676" s="248">
        <v>4</v>
      </c>
      <c r="AB676" s="248">
        <v>4</v>
      </c>
      <c r="AC676" s="248">
        <v>905</v>
      </c>
      <c r="AD676" s="7">
        <v>138</v>
      </c>
      <c r="AE676" s="7">
        <v>145</v>
      </c>
      <c r="AF676" s="7">
        <v>167</v>
      </c>
      <c r="AG676" s="7">
        <v>175</v>
      </c>
      <c r="AH676" s="7">
        <v>146</v>
      </c>
      <c r="AI676" s="7">
        <v>134</v>
      </c>
      <c r="AJ676" s="7">
        <v>26</v>
      </c>
      <c r="AK676" s="7">
        <v>4</v>
      </c>
      <c r="AL676" s="7">
        <v>4</v>
      </c>
      <c r="AM676" s="7">
        <v>5</v>
      </c>
      <c r="AN676" s="7">
        <v>5</v>
      </c>
      <c r="AO676" s="7">
        <v>4</v>
      </c>
      <c r="AP676" s="7">
        <v>4</v>
      </c>
      <c r="AQ676" s="7">
        <v>903</v>
      </c>
      <c r="AR676" s="7">
        <v>175</v>
      </c>
      <c r="AS676" s="7">
        <v>140</v>
      </c>
      <c r="AT676" s="7">
        <v>146</v>
      </c>
      <c r="AU676" s="7">
        <v>166</v>
      </c>
      <c r="AV676" s="7">
        <v>157</v>
      </c>
      <c r="AW676" s="7">
        <v>27</v>
      </c>
      <c r="AX676" s="7">
        <v>5</v>
      </c>
      <c r="AY676" s="7">
        <v>4</v>
      </c>
      <c r="AZ676" s="7">
        <v>4</v>
      </c>
      <c r="BA676" s="7">
        <v>5</v>
      </c>
      <c r="BB676" s="7">
        <v>5</v>
      </c>
      <c r="BC676" s="510">
        <v>899</v>
      </c>
      <c r="BD676" s="510">
        <v>176</v>
      </c>
      <c r="BE676" s="510">
        <v>156</v>
      </c>
      <c r="BF676" s="510">
        <v>136</v>
      </c>
      <c r="BG676" s="510">
        <v>135</v>
      </c>
      <c r="BH676" s="510">
        <v>152</v>
      </c>
      <c r="BI676" s="510">
        <v>144</v>
      </c>
      <c r="BJ676" s="510">
        <v>27</v>
      </c>
      <c r="BK676" s="510">
        <v>5</v>
      </c>
      <c r="BL676" s="510">
        <v>5</v>
      </c>
      <c r="BM676" s="510">
        <v>4</v>
      </c>
      <c r="BN676" s="510">
        <v>4</v>
      </c>
      <c r="BO676" s="510">
        <v>5</v>
      </c>
      <c r="BP676" s="510">
        <v>4</v>
      </c>
    </row>
    <row r="677" spans="1:68">
      <c r="A677" s="247">
        <v>6529</v>
      </c>
      <c r="B677" s="248" t="s">
        <v>3088</v>
      </c>
      <c r="C677" s="247"/>
      <c r="D677" s="248" t="s">
        <v>1268</v>
      </c>
      <c r="E677" s="501">
        <v>5</v>
      </c>
      <c r="F677" s="248" t="s">
        <v>86</v>
      </c>
      <c r="G677" s="248" t="s">
        <v>179</v>
      </c>
      <c r="H677" s="248" t="s">
        <v>571</v>
      </c>
      <c r="I677" s="248" t="s">
        <v>571</v>
      </c>
      <c r="J677" s="248" t="s">
        <v>3555</v>
      </c>
      <c r="K677" s="248" t="s">
        <v>3729</v>
      </c>
      <c r="L677" s="248">
        <v>22947119</v>
      </c>
      <c r="M677" s="248"/>
      <c r="N677" s="248" t="s">
        <v>3714</v>
      </c>
      <c r="O677" s="248" t="s">
        <v>2532</v>
      </c>
      <c r="P677" s="248">
        <v>81</v>
      </c>
      <c r="Q677" s="248">
        <v>0</v>
      </c>
      <c r="R677" s="248">
        <v>0</v>
      </c>
      <c r="S677" s="248">
        <v>0</v>
      </c>
      <c r="T677" s="248">
        <v>50</v>
      </c>
      <c r="U677" s="248">
        <v>15</v>
      </c>
      <c r="V677" s="248">
        <v>16</v>
      </c>
      <c r="W677" s="248">
        <v>8</v>
      </c>
      <c r="X677" s="248">
        <v>0</v>
      </c>
      <c r="Y677" s="248">
        <v>0</v>
      </c>
      <c r="Z677" s="248">
        <v>0</v>
      </c>
      <c r="AA677" s="248">
        <v>3</v>
      </c>
      <c r="AB677" s="248">
        <v>3</v>
      </c>
      <c r="AC677" s="248">
        <v>115</v>
      </c>
      <c r="AD677" s="7">
        <v>0</v>
      </c>
      <c r="AE677" s="7">
        <v>0</v>
      </c>
      <c r="AF677" s="7">
        <v>0</v>
      </c>
      <c r="AG677" s="7">
        <v>69</v>
      </c>
      <c r="AH677" s="7">
        <v>35</v>
      </c>
      <c r="AI677" s="7">
        <v>11</v>
      </c>
      <c r="AJ677" s="7">
        <v>9</v>
      </c>
      <c r="AK677" s="7">
        <v>0</v>
      </c>
      <c r="AL677" s="7">
        <v>0</v>
      </c>
      <c r="AM677" s="7">
        <v>0</v>
      </c>
      <c r="AN677" s="7">
        <v>3</v>
      </c>
      <c r="AO677" s="7">
        <v>3</v>
      </c>
      <c r="AP677" s="7">
        <v>3</v>
      </c>
      <c r="AQ677" s="7">
        <v>118</v>
      </c>
      <c r="AR677" s="7">
        <v>0</v>
      </c>
      <c r="AS677" s="7">
        <v>0</v>
      </c>
      <c r="AT677" s="7">
        <v>0</v>
      </c>
      <c r="AU677" s="7">
        <v>56</v>
      </c>
      <c r="AV677" s="7">
        <v>35</v>
      </c>
      <c r="AW677" s="7">
        <v>9</v>
      </c>
      <c r="AX677" s="7">
        <v>0</v>
      </c>
      <c r="AY677" s="7">
        <v>0</v>
      </c>
      <c r="AZ677" s="7">
        <v>0</v>
      </c>
      <c r="BA677" s="7">
        <v>3</v>
      </c>
      <c r="BB677" s="7">
        <v>3</v>
      </c>
      <c r="BC677" s="510">
        <v>113</v>
      </c>
      <c r="BD677" s="510">
        <v>0</v>
      </c>
      <c r="BE677" s="510">
        <v>0</v>
      </c>
      <c r="BF677" s="510">
        <v>0</v>
      </c>
      <c r="BG677" s="510">
        <v>52</v>
      </c>
      <c r="BH677" s="510">
        <v>30</v>
      </c>
      <c r="BI677" s="510">
        <v>31</v>
      </c>
      <c r="BJ677" s="510">
        <v>9</v>
      </c>
      <c r="BK677" s="510">
        <v>0</v>
      </c>
      <c r="BL677" s="510">
        <v>0</v>
      </c>
      <c r="BM677" s="510">
        <v>0</v>
      </c>
      <c r="BN677" s="510">
        <v>3</v>
      </c>
      <c r="BO677" s="510">
        <v>3</v>
      </c>
      <c r="BP677" s="510">
        <v>3</v>
      </c>
    </row>
    <row r="678" spans="1:68">
      <c r="A678" s="247">
        <v>6530</v>
      </c>
      <c r="B678" s="248" t="s">
        <v>1254</v>
      </c>
      <c r="C678" s="247"/>
      <c r="D678" s="248" t="s">
        <v>1269</v>
      </c>
      <c r="E678" s="501">
        <v>2</v>
      </c>
      <c r="F678" s="248" t="s">
        <v>86</v>
      </c>
      <c r="G678" s="248" t="s">
        <v>86</v>
      </c>
      <c r="H678" s="248" t="s">
        <v>118</v>
      </c>
      <c r="I678" s="248" t="s">
        <v>2533</v>
      </c>
      <c r="J678" s="248" t="s">
        <v>3555</v>
      </c>
      <c r="K678" s="248" t="s">
        <v>3728</v>
      </c>
      <c r="L678" s="248">
        <v>22962805</v>
      </c>
      <c r="M678" s="248">
        <v>22962807</v>
      </c>
      <c r="N678" s="248" t="s">
        <v>3475</v>
      </c>
      <c r="O678" s="248" t="s">
        <v>2534</v>
      </c>
      <c r="P678" s="248">
        <v>445</v>
      </c>
      <c r="Q678" s="248">
        <v>0</v>
      </c>
      <c r="R678" s="248">
        <v>0</v>
      </c>
      <c r="S678" s="248">
        <v>0</v>
      </c>
      <c r="T678" s="248">
        <v>160</v>
      </c>
      <c r="U678" s="248">
        <v>136</v>
      </c>
      <c r="V678" s="248">
        <v>149</v>
      </c>
      <c r="W678" s="248">
        <v>15</v>
      </c>
      <c r="X678" s="248">
        <v>0</v>
      </c>
      <c r="Y678" s="248">
        <v>0</v>
      </c>
      <c r="Z678" s="248">
        <v>0</v>
      </c>
      <c r="AA678" s="248">
        <v>5</v>
      </c>
      <c r="AB678" s="248">
        <v>5</v>
      </c>
      <c r="AC678" s="248">
        <v>446</v>
      </c>
      <c r="AD678" s="7">
        <v>0</v>
      </c>
      <c r="AE678" s="7">
        <v>0</v>
      </c>
      <c r="AF678" s="7">
        <v>0</v>
      </c>
      <c r="AG678" s="7">
        <v>158</v>
      </c>
      <c r="AH678" s="7">
        <v>155</v>
      </c>
      <c r="AI678" s="7">
        <v>133</v>
      </c>
      <c r="AJ678" s="7">
        <v>15</v>
      </c>
      <c r="AK678" s="7">
        <v>0</v>
      </c>
      <c r="AL678" s="7">
        <v>0</v>
      </c>
      <c r="AM678" s="7">
        <v>0</v>
      </c>
      <c r="AN678" s="7">
        <v>5</v>
      </c>
      <c r="AO678" s="7">
        <v>5</v>
      </c>
      <c r="AP678" s="7">
        <v>5</v>
      </c>
      <c r="AQ678" s="7">
        <v>425</v>
      </c>
      <c r="AR678" s="7">
        <v>0</v>
      </c>
      <c r="AS678" s="7">
        <v>0</v>
      </c>
      <c r="AT678" s="7">
        <v>0</v>
      </c>
      <c r="AU678" s="7">
        <v>138</v>
      </c>
      <c r="AV678" s="7">
        <v>149</v>
      </c>
      <c r="AW678" s="7">
        <v>15</v>
      </c>
      <c r="AX678" s="7">
        <v>0</v>
      </c>
      <c r="AY678" s="7">
        <v>0</v>
      </c>
      <c r="AZ678" s="7">
        <v>0</v>
      </c>
      <c r="BA678" s="7">
        <v>5</v>
      </c>
      <c r="BB678" s="7">
        <v>5</v>
      </c>
      <c r="BC678" s="510">
        <v>425</v>
      </c>
      <c r="BD678" s="510">
        <v>0</v>
      </c>
      <c r="BE678" s="510">
        <v>0</v>
      </c>
      <c r="BF678" s="510">
        <v>0</v>
      </c>
      <c r="BG678" s="510">
        <v>156</v>
      </c>
      <c r="BH678" s="510">
        <v>127</v>
      </c>
      <c r="BI678" s="510">
        <v>142</v>
      </c>
      <c r="BJ678" s="510">
        <v>15</v>
      </c>
      <c r="BK678" s="510">
        <v>0</v>
      </c>
      <c r="BL678" s="510">
        <v>0</v>
      </c>
      <c r="BM678" s="510">
        <v>0</v>
      </c>
      <c r="BN678" s="510">
        <v>5</v>
      </c>
      <c r="BO678" s="510">
        <v>5</v>
      </c>
      <c r="BP678" s="510">
        <v>5</v>
      </c>
    </row>
    <row r="679" spans="1:68">
      <c r="A679" s="247">
        <v>6530</v>
      </c>
      <c r="B679" s="248" t="s">
        <v>1333</v>
      </c>
      <c r="C679" s="247"/>
      <c r="D679" s="248" t="s">
        <v>1269</v>
      </c>
      <c r="E679" s="501">
        <v>2</v>
      </c>
      <c r="F679" s="248" t="s">
        <v>86</v>
      </c>
      <c r="G679" s="248" t="s">
        <v>86</v>
      </c>
      <c r="H679" s="248" t="s">
        <v>118</v>
      </c>
      <c r="I679" s="248" t="s">
        <v>2533</v>
      </c>
      <c r="J679" s="248" t="s">
        <v>3555</v>
      </c>
      <c r="K679" s="248" t="s">
        <v>3729</v>
      </c>
      <c r="L679" s="248">
        <v>22962805</v>
      </c>
      <c r="M679" s="248">
        <v>22962807</v>
      </c>
      <c r="N679" s="248" t="s">
        <v>3475</v>
      </c>
      <c r="O679" s="248" t="s">
        <v>2534</v>
      </c>
      <c r="P679" s="248">
        <v>273</v>
      </c>
      <c r="Q679" s="248">
        <v>0</v>
      </c>
      <c r="R679" s="248">
        <v>0</v>
      </c>
      <c r="S679" s="248">
        <v>0</v>
      </c>
      <c r="T679" s="248">
        <v>152</v>
      </c>
      <c r="U679" s="248">
        <v>61</v>
      </c>
      <c r="V679" s="248">
        <v>60</v>
      </c>
      <c r="W679" s="248">
        <v>12</v>
      </c>
      <c r="X679" s="248">
        <v>0</v>
      </c>
      <c r="Y679" s="248">
        <v>0</v>
      </c>
      <c r="Z679" s="248">
        <v>0</v>
      </c>
      <c r="AA679" s="248">
        <v>5</v>
      </c>
      <c r="AB679" s="248">
        <v>5</v>
      </c>
      <c r="AC679" s="248">
        <v>245</v>
      </c>
      <c r="AD679" s="7">
        <v>0</v>
      </c>
      <c r="AE679" s="7">
        <v>0</v>
      </c>
      <c r="AF679" s="7">
        <v>0</v>
      </c>
      <c r="AG679" s="7">
        <v>117</v>
      </c>
      <c r="AH679" s="7">
        <v>81</v>
      </c>
      <c r="AI679" s="7">
        <v>47</v>
      </c>
      <c r="AJ679" s="7">
        <v>15</v>
      </c>
      <c r="AK679" s="7">
        <v>0</v>
      </c>
      <c r="AL679" s="7">
        <v>0</v>
      </c>
      <c r="AM679" s="7">
        <v>0</v>
      </c>
      <c r="AN679" s="7">
        <v>5</v>
      </c>
      <c r="AO679" s="7">
        <v>5</v>
      </c>
      <c r="AP679" s="7">
        <v>5</v>
      </c>
      <c r="AQ679" s="7">
        <v>255</v>
      </c>
      <c r="AR679" s="7">
        <v>0</v>
      </c>
      <c r="AS679" s="7">
        <v>0</v>
      </c>
      <c r="AT679" s="7">
        <v>0</v>
      </c>
      <c r="AU679" s="7">
        <v>143</v>
      </c>
      <c r="AV679" s="7">
        <v>61</v>
      </c>
      <c r="AW679" s="7">
        <v>16</v>
      </c>
      <c r="AX679" s="7">
        <v>0</v>
      </c>
      <c r="AY679" s="7">
        <v>0</v>
      </c>
      <c r="AZ679" s="7">
        <v>0</v>
      </c>
      <c r="BA679" s="7">
        <v>6</v>
      </c>
      <c r="BB679" s="7">
        <v>5</v>
      </c>
      <c r="BC679" s="510">
        <v>222</v>
      </c>
      <c r="BD679" s="510">
        <v>0</v>
      </c>
      <c r="BE679" s="510">
        <v>0</v>
      </c>
      <c r="BF679" s="510">
        <v>0</v>
      </c>
      <c r="BG679" s="510">
        <v>103</v>
      </c>
      <c r="BH679" s="510">
        <v>77</v>
      </c>
      <c r="BI679" s="510">
        <v>42</v>
      </c>
      <c r="BJ679" s="510">
        <v>16</v>
      </c>
      <c r="BK679" s="510">
        <v>0</v>
      </c>
      <c r="BL679" s="510">
        <v>0</v>
      </c>
      <c r="BM679" s="510">
        <v>0</v>
      </c>
      <c r="BN679" s="510">
        <v>5</v>
      </c>
      <c r="BO679" s="510">
        <v>6</v>
      </c>
      <c r="BP679" s="510">
        <v>5</v>
      </c>
    </row>
    <row r="680" spans="1:68">
      <c r="A680" s="247">
        <v>6531</v>
      </c>
      <c r="B680" s="248" t="s">
        <v>1255</v>
      </c>
      <c r="C680" s="247"/>
      <c r="D680" s="248" t="s">
        <v>127</v>
      </c>
      <c r="E680" s="501">
        <v>3</v>
      </c>
      <c r="F680" s="248" t="s">
        <v>86</v>
      </c>
      <c r="G680" s="248" t="s">
        <v>150</v>
      </c>
      <c r="H680" s="248" t="s">
        <v>1270</v>
      </c>
      <c r="I680" s="248" t="s">
        <v>1270</v>
      </c>
      <c r="J680" s="248" t="s">
        <v>3555</v>
      </c>
      <c r="K680" s="248" t="s">
        <v>3728</v>
      </c>
      <c r="L680" s="248">
        <v>22305222</v>
      </c>
      <c r="M680" s="248">
        <v>22305222</v>
      </c>
      <c r="N680" s="248" t="s">
        <v>1068</v>
      </c>
      <c r="O680" s="248" t="s">
        <v>3293</v>
      </c>
      <c r="P680" s="248">
        <v>638</v>
      </c>
      <c r="Q680" s="248">
        <v>0</v>
      </c>
      <c r="R680" s="248">
        <v>0</v>
      </c>
      <c r="S680" s="248">
        <v>0</v>
      </c>
      <c r="T680" s="248">
        <v>233</v>
      </c>
      <c r="U680" s="248">
        <v>204</v>
      </c>
      <c r="V680" s="248">
        <v>201</v>
      </c>
      <c r="W680" s="248">
        <v>19</v>
      </c>
      <c r="X680" s="248">
        <v>0</v>
      </c>
      <c r="Y680" s="248">
        <v>0</v>
      </c>
      <c r="Z680" s="248">
        <v>0</v>
      </c>
      <c r="AA680" s="248">
        <v>7</v>
      </c>
      <c r="AB680" s="248">
        <v>6</v>
      </c>
      <c r="AC680" s="248">
        <v>643</v>
      </c>
      <c r="AD680" s="7">
        <v>0</v>
      </c>
      <c r="AE680" s="7">
        <v>0</v>
      </c>
      <c r="AF680" s="7">
        <v>0</v>
      </c>
      <c r="AG680" s="7">
        <v>206</v>
      </c>
      <c r="AH680" s="7">
        <v>234</v>
      </c>
      <c r="AI680" s="7">
        <v>203</v>
      </c>
      <c r="AJ680" s="7">
        <v>20</v>
      </c>
      <c r="AK680" s="7">
        <v>0</v>
      </c>
      <c r="AL680" s="7">
        <v>0</v>
      </c>
      <c r="AM680" s="7">
        <v>0</v>
      </c>
      <c r="AN680" s="7">
        <v>7</v>
      </c>
      <c r="AO680" s="7">
        <v>7</v>
      </c>
      <c r="AP680" s="7">
        <v>6</v>
      </c>
      <c r="AQ680" s="7">
        <v>631</v>
      </c>
      <c r="AR680" s="7">
        <v>0</v>
      </c>
      <c r="AS680" s="7">
        <v>0</v>
      </c>
      <c r="AT680" s="7">
        <v>0</v>
      </c>
      <c r="AU680" s="7">
        <v>207</v>
      </c>
      <c r="AV680" s="7">
        <v>197</v>
      </c>
      <c r="AW680" s="7">
        <v>20</v>
      </c>
      <c r="AX680" s="7">
        <v>0</v>
      </c>
      <c r="AY680" s="7">
        <v>0</v>
      </c>
      <c r="AZ680" s="7">
        <v>0</v>
      </c>
      <c r="BA680" s="7">
        <v>6</v>
      </c>
      <c r="BB680" s="7">
        <v>7</v>
      </c>
      <c r="BC680" s="510">
        <v>614</v>
      </c>
      <c r="BD680" s="510">
        <v>0</v>
      </c>
      <c r="BE680" s="510">
        <v>0</v>
      </c>
      <c r="BF680" s="510">
        <v>0</v>
      </c>
      <c r="BG680" s="510">
        <v>224</v>
      </c>
      <c r="BH680" s="510">
        <v>194</v>
      </c>
      <c r="BI680" s="510">
        <v>196</v>
      </c>
      <c r="BJ680" s="510">
        <v>20</v>
      </c>
      <c r="BK680" s="510">
        <v>0</v>
      </c>
      <c r="BL680" s="510">
        <v>0</v>
      </c>
      <c r="BM680" s="510">
        <v>0</v>
      </c>
      <c r="BN680" s="510">
        <v>7</v>
      </c>
      <c r="BO680" s="510">
        <v>6</v>
      </c>
      <c r="BP680" s="510">
        <v>7</v>
      </c>
    </row>
    <row r="681" spans="1:68">
      <c r="A681" s="247">
        <v>6531</v>
      </c>
      <c r="B681" s="248" t="s">
        <v>3089</v>
      </c>
      <c r="C681" s="247"/>
      <c r="D681" s="248" t="s">
        <v>127</v>
      </c>
      <c r="E681" s="501">
        <v>3</v>
      </c>
      <c r="F681" s="248" t="s">
        <v>86</v>
      </c>
      <c r="G681" s="248" t="s">
        <v>150</v>
      </c>
      <c r="H681" s="248" t="s">
        <v>1270</v>
      </c>
      <c r="I681" s="248" t="s">
        <v>1292</v>
      </c>
      <c r="J681" s="248" t="s">
        <v>3555</v>
      </c>
      <c r="K681" s="248" t="s">
        <v>3729</v>
      </c>
      <c r="L681" s="248">
        <v>22305222</v>
      </c>
      <c r="M681" s="248">
        <v>22305222</v>
      </c>
      <c r="N681" s="248" t="s">
        <v>1068</v>
      </c>
      <c r="O681" s="248" t="s">
        <v>3293</v>
      </c>
      <c r="P681" s="248">
        <v>270</v>
      </c>
      <c r="Q681" s="248">
        <v>0</v>
      </c>
      <c r="R681" s="248">
        <v>0</v>
      </c>
      <c r="S681" s="248">
        <v>0</v>
      </c>
      <c r="T681" s="248">
        <v>142</v>
      </c>
      <c r="U681" s="248">
        <v>85</v>
      </c>
      <c r="V681" s="248">
        <v>43</v>
      </c>
      <c r="W681" s="248">
        <v>19</v>
      </c>
      <c r="X681" s="248">
        <v>0</v>
      </c>
      <c r="Y681" s="248">
        <v>0</v>
      </c>
      <c r="Z681" s="248">
        <v>0</v>
      </c>
      <c r="AA681" s="248">
        <v>8</v>
      </c>
      <c r="AB681" s="248">
        <v>6</v>
      </c>
      <c r="AC681" s="248">
        <v>321</v>
      </c>
      <c r="AD681" s="7">
        <v>0</v>
      </c>
      <c r="AE681" s="7">
        <v>0</v>
      </c>
      <c r="AF681" s="7">
        <v>0</v>
      </c>
      <c r="AG681" s="7">
        <v>154</v>
      </c>
      <c r="AH681" s="7">
        <v>92</v>
      </c>
      <c r="AI681" s="7">
        <v>75</v>
      </c>
      <c r="AJ681" s="7">
        <v>22</v>
      </c>
      <c r="AK681" s="7">
        <v>0</v>
      </c>
      <c r="AL681" s="7">
        <v>0</v>
      </c>
      <c r="AM681" s="7">
        <v>0</v>
      </c>
      <c r="AN681" s="7">
        <v>8</v>
      </c>
      <c r="AO681" s="7">
        <v>8</v>
      </c>
      <c r="AP681" s="7">
        <v>6</v>
      </c>
      <c r="AQ681" s="7">
        <v>257</v>
      </c>
      <c r="AR681" s="7">
        <v>0</v>
      </c>
      <c r="AS681" s="7">
        <v>0</v>
      </c>
      <c r="AT681" s="7">
        <v>0</v>
      </c>
      <c r="AU681" s="7">
        <v>116</v>
      </c>
      <c r="AV681" s="7">
        <v>72</v>
      </c>
      <c r="AW681" s="7">
        <v>16</v>
      </c>
      <c r="AX681" s="7">
        <v>0</v>
      </c>
      <c r="AY681" s="7">
        <v>0</v>
      </c>
      <c r="AZ681" s="7">
        <v>0</v>
      </c>
      <c r="BA681" s="7">
        <v>6</v>
      </c>
      <c r="BB681" s="7">
        <v>5</v>
      </c>
      <c r="BC681" s="510">
        <v>317</v>
      </c>
      <c r="BD681" s="510">
        <v>0</v>
      </c>
      <c r="BE681" s="510">
        <v>0</v>
      </c>
      <c r="BF681" s="510">
        <v>0</v>
      </c>
      <c r="BG681" s="510">
        <v>179</v>
      </c>
      <c r="BH681" s="510">
        <v>90</v>
      </c>
      <c r="BI681" s="510">
        <v>48</v>
      </c>
      <c r="BJ681" s="510">
        <v>18</v>
      </c>
      <c r="BK681" s="510">
        <v>0</v>
      </c>
      <c r="BL681" s="510">
        <v>0</v>
      </c>
      <c r="BM681" s="510">
        <v>0</v>
      </c>
      <c r="BN681" s="510">
        <v>9</v>
      </c>
      <c r="BO681" s="510">
        <v>6</v>
      </c>
      <c r="BP681" s="510">
        <v>3</v>
      </c>
    </row>
    <row r="682" spans="1:68">
      <c r="A682" s="247">
        <v>6532</v>
      </c>
      <c r="B682" s="248" t="s">
        <v>1256</v>
      </c>
      <c r="C682" s="247"/>
      <c r="D682" s="248" t="s">
        <v>204</v>
      </c>
      <c r="E682" s="501">
        <v>2</v>
      </c>
      <c r="F682" s="248" t="s">
        <v>86</v>
      </c>
      <c r="G682" s="248" t="s">
        <v>204</v>
      </c>
      <c r="H682" s="248" t="s">
        <v>3183</v>
      </c>
      <c r="I682" s="248" t="s">
        <v>628</v>
      </c>
      <c r="J682" s="248" t="s">
        <v>3555</v>
      </c>
      <c r="K682" s="248" t="s">
        <v>3728</v>
      </c>
      <c r="L682" s="248">
        <v>27714243</v>
      </c>
      <c r="M682" s="248">
        <v>27714243</v>
      </c>
      <c r="N682" s="248" t="s">
        <v>1137</v>
      </c>
      <c r="O682" s="248" t="s">
        <v>2535</v>
      </c>
      <c r="P682" s="248">
        <v>774</v>
      </c>
      <c r="Q682" s="248">
        <v>169</v>
      </c>
      <c r="R682" s="248">
        <v>112</v>
      </c>
      <c r="S682" s="248">
        <v>150</v>
      </c>
      <c r="T682" s="248">
        <v>154</v>
      </c>
      <c r="U682" s="248">
        <v>108</v>
      </c>
      <c r="V682" s="248">
        <v>81</v>
      </c>
      <c r="W682" s="248">
        <v>27</v>
      </c>
      <c r="X682" s="248">
        <v>6</v>
      </c>
      <c r="Y682" s="248">
        <v>4</v>
      </c>
      <c r="Z682" s="248">
        <v>5</v>
      </c>
      <c r="AA682" s="248">
        <v>5</v>
      </c>
      <c r="AB682" s="248">
        <v>4</v>
      </c>
      <c r="AC682" s="248">
        <v>813</v>
      </c>
      <c r="AD682" s="7">
        <v>181</v>
      </c>
      <c r="AE682" s="7">
        <v>148</v>
      </c>
      <c r="AF682" s="7">
        <v>112</v>
      </c>
      <c r="AG682" s="7">
        <v>150</v>
      </c>
      <c r="AH682" s="7">
        <v>129</v>
      </c>
      <c r="AI682" s="7">
        <v>93</v>
      </c>
      <c r="AJ682" s="7">
        <v>28</v>
      </c>
      <c r="AK682" s="7">
        <v>6</v>
      </c>
      <c r="AL682" s="7">
        <v>5</v>
      </c>
      <c r="AM682" s="7">
        <v>4</v>
      </c>
      <c r="AN682" s="7">
        <v>5</v>
      </c>
      <c r="AO682" s="7">
        <v>5</v>
      </c>
      <c r="AP682" s="7">
        <v>3</v>
      </c>
      <c r="AQ682" s="7">
        <v>800</v>
      </c>
      <c r="AR682" s="7">
        <v>151</v>
      </c>
      <c r="AS682" s="7">
        <v>177</v>
      </c>
      <c r="AT682" s="7">
        <v>111</v>
      </c>
      <c r="AU682" s="7">
        <v>133</v>
      </c>
      <c r="AV682" s="7">
        <v>120</v>
      </c>
      <c r="AW682" s="7">
        <v>28</v>
      </c>
      <c r="AX682" s="7">
        <v>5</v>
      </c>
      <c r="AY682" s="7">
        <v>6</v>
      </c>
      <c r="AZ682" s="7">
        <v>5</v>
      </c>
      <c r="BA682" s="7">
        <v>4</v>
      </c>
      <c r="BB682" s="7">
        <v>4</v>
      </c>
      <c r="BC682" s="510">
        <v>812</v>
      </c>
      <c r="BD682" s="510">
        <v>146</v>
      </c>
      <c r="BE682" s="510">
        <v>146</v>
      </c>
      <c r="BF682" s="510">
        <v>173</v>
      </c>
      <c r="BG682" s="510">
        <v>131</v>
      </c>
      <c r="BH682" s="510">
        <v>98</v>
      </c>
      <c r="BI682" s="510">
        <v>118</v>
      </c>
      <c r="BJ682" s="510">
        <v>28</v>
      </c>
      <c r="BK682" s="510">
        <v>5</v>
      </c>
      <c r="BL682" s="510">
        <v>5</v>
      </c>
      <c r="BM682" s="510">
        <v>6</v>
      </c>
      <c r="BN682" s="510">
        <v>4</v>
      </c>
      <c r="BO682" s="510">
        <v>4</v>
      </c>
      <c r="BP682" s="510">
        <v>4</v>
      </c>
    </row>
    <row r="683" spans="1:68">
      <c r="A683" s="509">
        <v>6532</v>
      </c>
      <c r="B683" s="507" t="s">
        <v>1256</v>
      </c>
      <c r="C683" s="247" t="str">
        <f>+IF(MID(B683,1,4)="T.V.","Telesecundaria",IF(MID(B683,1,4)="IEGB","IEGB",IF(MID(B683,1,11)="Liceo Rural","Liceo Rural",IF(MID(B683,1,6)="C.T.P.","C.T.P.",IF(MID(B683,1,4)="Noct","Nocturno",IF(MID(B683,1,4)="Unid","Unidad Pedagógica",""))))))</f>
        <v>C.T.P.</v>
      </c>
      <c r="D683" s="507" t="s">
        <v>204</v>
      </c>
      <c r="E683" s="508">
        <v>2</v>
      </c>
      <c r="F683" s="507" t="s">
        <v>86</v>
      </c>
      <c r="G683" s="507" t="s">
        <v>204</v>
      </c>
      <c r="H683" s="507" t="s">
        <v>3817</v>
      </c>
      <c r="I683" s="507" t="s">
        <v>628</v>
      </c>
      <c r="J683" s="507" t="s">
        <v>3812</v>
      </c>
      <c r="K683" s="509" t="s">
        <v>3818</v>
      </c>
      <c r="L683" s="507">
        <v>27714243</v>
      </c>
      <c r="M683" s="507"/>
      <c r="N683" s="507" t="s">
        <v>1137</v>
      </c>
      <c r="O683" s="507" t="s">
        <v>2535</v>
      </c>
      <c r="P683" s="248"/>
      <c r="Q683" s="248"/>
      <c r="R683" s="248"/>
      <c r="S683" s="248"/>
      <c r="T683" s="248"/>
      <c r="U683" s="248"/>
      <c r="V683" s="248"/>
      <c r="W683" s="248"/>
      <c r="X683" s="248"/>
      <c r="Y683" s="248"/>
      <c r="Z683" s="248"/>
      <c r="AA683" s="248"/>
      <c r="AB683" s="248"/>
      <c r="AC683" s="248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510">
        <v>210</v>
      </c>
      <c r="BD683" s="510">
        <v>0</v>
      </c>
      <c r="BE683" s="510">
        <v>0</v>
      </c>
      <c r="BF683" s="510">
        <v>0</v>
      </c>
      <c r="BG683" s="510">
        <v>130</v>
      </c>
      <c r="BH683" s="510">
        <v>38</v>
      </c>
      <c r="BI683" s="510">
        <v>42</v>
      </c>
      <c r="BJ683" s="510">
        <v>14</v>
      </c>
      <c r="BK683" s="510">
        <v>0</v>
      </c>
      <c r="BL683" s="510">
        <v>0</v>
      </c>
      <c r="BM683" s="510">
        <v>0</v>
      </c>
      <c r="BN683" s="510">
        <v>7</v>
      </c>
      <c r="BO683" s="510">
        <v>3</v>
      </c>
      <c r="BP683" s="510">
        <v>4</v>
      </c>
    </row>
    <row r="684" spans="1:68">
      <c r="A684" s="247">
        <v>6533</v>
      </c>
      <c r="B684" s="248" t="s">
        <v>1257</v>
      </c>
      <c r="C684" s="247"/>
      <c r="D684" s="248" t="s">
        <v>182</v>
      </c>
      <c r="E684" s="501">
        <v>4</v>
      </c>
      <c r="F684" s="248" t="s">
        <v>182</v>
      </c>
      <c r="G684" s="248" t="s">
        <v>307</v>
      </c>
      <c r="H684" s="248" t="s">
        <v>170</v>
      </c>
      <c r="I684" s="248" t="s">
        <v>1271</v>
      </c>
      <c r="J684" s="248" t="s">
        <v>3555</v>
      </c>
      <c r="K684" s="248" t="s">
        <v>3728</v>
      </c>
      <c r="L684" s="248">
        <v>25912973</v>
      </c>
      <c r="M684" s="248">
        <v>83698615</v>
      </c>
      <c r="N684" s="248" t="s">
        <v>1049</v>
      </c>
      <c r="O684" s="248" t="s">
        <v>2536</v>
      </c>
      <c r="P684" s="248">
        <v>449</v>
      </c>
      <c r="Q684" s="248">
        <v>0</v>
      </c>
      <c r="R684" s="248">
        <v>0</v>
      </c>
      <c r="S684" s="248">
        <v>0</v>
      </c>
      <c r="T684" s="248">
        <v>155</v>
      </c>
      <c r="U684" s="248">
        <v>117</v>
      </c>
      <c r="V684" s="248">
        <v>177</v>
      </c>
      <c r="W684" s="248">
        <v>14</v>
      </c>
      <c r="X684" s="248">
        <v>0</v>
      </c>
      <c r="Y684" s="248">
        <v>0</v>
      </c>
      <c r="Z684" s="248">
        <v>0</v>
      </c>
      <c r="AA684" s="248">
        <v>4</v>
      </c>
      <c r="AB684" s="248">
        <v>4</v>
      </c>
      <c r="AC684" s="248">
        <v>439</v>
      </c>
      <c r="AD684" s="7">
        <v>0</v>
      </c>
      <c r="AE684" s="7">
        <v>0</v>
      </c>
      <c r="AF684" s="7">
        <v>0</v>
      </c>
      <c r="AG684" s="7">
        <v>188</v>
      </c>
      <c r="AH684" s="7">
        <v>142</v>
      </c>
      <c r="AI684" s="7">
        <v>109</v>
      </c>
      <c r="AJ684" s="7">
        <v>13</v>
      </c>
      <c r="AK684" s="7">
        <v>0</v>
      </c>
      <c r="AL684" s="7">
        <v>0</v>
      </c>
      <c r="AM684" s="7">
        <v>0</v>
      </c>
      <c r="AN684" s="7">
        <v>5</v>
      </c>
      <c r="AO684" s="7">
        <v>4</v>
      </c>
      <c r="AP684" s="7">
        <v>4</v>
      </c>
      <c r="AQ684" s="7">
        <v>456</v>
      </c>
      <c r="AR684" s="7">
        <v>0</v>
      </c>
      <c r="AS684" s="7">
        <v>0</v>
      </c>
      <c r="AT684" s="7">
        <v>0</v>
      </c>
      <c r="AU684" s="7">
        <v>173</v>
      </c>
      <c r="AV684" s="7">
        <v>165</v>
      </c>
      <c r="AW684" s="7">
        <v>13</v>
      </c>
      <c r="AX684" s="7">
        <v>0</v>
      </c>
      <c r="AY684" s="7">
        <v>0</v>
      </c>
      <c r="AZ684" s="7">
        <v>0</v>
      </c>
      <c r="BA684" s="7">
        <v>4</v>
      </c>
      <c r="BB684" s="7">
        <v>5</v>
      </c>
      <c r="BC684" s="510">
        <v>452</v>
      </c>
      <c r="BD684" s="510">
        <v>0</v>
      </c>
      <c r="BE684" s="510">
        <v>0</v>
      </c>
      <c r="BF684" s="510">
        <v>0</v>
      </c>
      <c r="BG684" s="510">
        <v>157</v>
      </c>
      <c r="BH684" s="510">
        <v>143</v>
      </c>
      <c r="BI684" s="510">
        <v>152</v>
      </c>
      <c r="BJ684" s="510">
        <v>13</v>
      </c>
      <c r="BK684" s="510">
        <v>0</v>
      </c>
      <c r="BL684" s="510">
        <v>0</v>
      </c>
      <c r="BM684" s="510">
        <v>0</v>
      </c>
      <c r="BN684" s="510">
        <v>4</v>
      </c>
      <c r="BO684" s="510">
        <v>4</v>
      </c>
      <c r="BP684" s="510">
        <v>5</v>
      </c>
    </row>
    <row r="685" spans="1:68">
      <c r="A685" s="247">
        <v>6534</v>
      </c>
      <c r="B685" s="248" t="s">
        <v>1258</v>
      </c>
      <c r="C685" s="247"/>
      <c r="D685" s="248" t="s">
        <v>182</v>
      </c>
      <c r="E685" s="501">
        <v>5</v>
      </c>
      <c r="F685" s="248" t="s">
        <v>182</v>
      </c>
      <c r="G685" s="248" t="s">
        <v>297</v>
      </c>
      <c r="H685" s="248" t="s">
        <v>800</v>
      </c>
      <c r="I685" s="248" t="s">
        <v>799</v>
      </c>
      <c r="J685" s="248" t="s">
        <v>3555</v>
      </c>
      <c r="K685" s="248" t="s">
        <v>3728</v>
      </c>
      <c r="L685" s="248">
        <v>25745990</v>
      </c>
      <c r="M685" s="248">
        <v>25745990</v>
      </c>
      <c r="N685" s="248" t="s">
        <v>1134</v>
      </c>
      <c r="O685" s="248" t="s">
        <v>2537</v>
      </c>
      <c r="P685" s="248">
        <v>696</v>
      </c>
      <c r="Q685" s="248">
        <v>89</v>
      </c>
      <c r="R685" s="248">
        <v>73</v>
      </c>
      <c r="S685" s="248">
        <v>133</v>
      </c>
      <c r="T685" s="248">
        <v>150</v>
      </c>
      <c r="U685" s="248">
        <v>133</v>
      </c>
      <c r="V685" s="248">
        <v>118</v>
      </c>
      <c r="W685" s="248">
        <v>24</v>
      </c>
      <c r="X685" s="248">
        <v>3</v>
      </c>
      <c r="Y685" s="248">
        <v>3</v>
      </c>
      <c r="Z685" s="248">
        <v>4</v>
      </c>
      <c r="AA685" s="248">
        <v>5</v>
      </c>
      <c r="AB685" s="248">
        <v>5</v>
      </c>
      <c r="AC685" s="248">
        <v>702</v>
      </c>
      <c r="AD685" s="7">
        <v>114</v>
      </c>
      <c r="AE685" s="7">
        <v>88</v>
      </c>
      <c r="AF685" s="7">
        <v>82</v>
      </c>
      <c r="AG685" s="7">
        <v>151</v>
      </c>
      <c r="AH685" s="7">
        <v>131</v>
      </c>
      <c r="AI685" s="7">
        <v>136</v>
      </c>
      <c r="AJ685" s="7">
        <v>23</v>
      </c>
      <c r="AK685" s="7">
        <v>4</v>
      </c>
      <c r="AL685" s="7">
        <v>3</v>
      </c>
      <c r="AM685" s="7">
        <v>3</v>
      </c>
      <c r="AN685" s="7">
        <v>5</v>
      </c>
      <c r="AO685" s="7">
        <v>4</v>
      </c>
      <c r="AP685" s="7">
        <v>4</v>
      </c>
      <c r="AQ685" s="7">
        <v>716</v>
      </c>
      <c r="AR685" s="7">
        <v>132</v>
      </c>
      <c r="AS685" s="7">
        <v>114</v>
      </c>
      <c r="AT685" s="7">
        <v>95</v>
      </c>
      <c r="AU685" s="7">
        <v>131</v>
      </c>
      <c r="AV685" s="7">
        <v>120</v>
      </c>
      <c r="AW685" s="7">
        <v>23</v>
      </c>
      <c r="AX685" s="7">
        <v>4</v>
      </c>
      <c r="AY685" s="7">
        <v>4</v>
      </c>
      <c r="AZ685" s="7">
        <v>3</v>
      </c>
      <c r="BA685" s="7">
        <v>4</v>
      </c>
      <c r="BB685" s="7">
        <v>4</v>
      </c>
      <c r="BC685" s="510">
        <v>715</v>
      </c>
      <c r="BD685" s="510">
        <v>120</v>
      </c>
      <c r="BE685" s="510">
        <v>126</v>
      </c>
      <c r="BF685" s="510">
        <v>119</v>
      </c>
      <c r="BG685" s="510">
        <v>128</v>
      </c>
      <c r="BH685" s="510">
        <v>109</v>
      </c>
      <c r="BI685" s="510">
        <v>113</v>
      </c>
      <c r="BJ685" s="510">
        <v>24</v>
      </c>
      <c r="BK685" s="510">
        <v>4</v>
      </c>
      <c r="BL685" s="510">
        <v>4</v>
      </c>
      <c r="BM685" s="510">
        <v>4</v>
      </c>
      <c r="BN685" s="510">
        <v>4</v>
      </c>
      <c r="BO685" s="510">
        <v>4</v>
      </c>
      <c r="BP685" s="510">
        <v>4</v>
      </c>
    </row>
    <row r="686" spans="1:68">
      <c r="A686" s="509">
        <v>6534</v>
      </c>
      <c r="B686" s="507" t="s">
        <v>3819</v>
      </c>
      <c r="C686" s="247" t="str">
        <f>+IF(MID(B686,1,4)="T.V.","Telesecundaria",IF(MID(B686,1,4)="IEGB","IEGB",IF(MID(B686,1,11)="Liceo Rural","Liceo Rural",IF(MID(B686,1,6)="C.T.P.","C.T.P.",IF(MID(B686,1,4)="Noct","Nocturno",IF(MID(B686,1,4)="Unid","Unidad Pedagógica",""))))))</f>
        <v/>
      </c>
      <c r="D686" s="507" t="s">
        <v>182</v>
      </c>
      <c r="E686" s="508">
        <v>5</v>
      </c>
      <c r="F686" s="507" t="s">
        <v>182</v>
      </c>
      <c r="G686" s="507" t="s">
        <v>297</v>
      </c>
      <c r="H686" s="507" t="s">
        <v>3820</v>
      </c>
      <c r="I686" s="507" t="s">
        <v>799</v>
      </c>
      <c r="J686" s="507" t="s">
        <v>3812</v>
      </c>
      <c r="K686" s="509" t="s">
        <v>3813</v>
      </c>
      <c r="L686" s="507">
        <v>25745990</v>
      </c>
      <c r="M686" s="507">
        <v>25745990</v>
      </c>
      <c r="N686" s="507" t="s">
        <v>1134</v>
      </c>
      <c r="O686" s="507" t="s">
        <v>2537</v>
      </c>
      <c r="P686" s="248"/>
      <c r="Q686" s="248"/>
      <c r="R686" s="248"/>
      <c r="S686" s="248"/>
      <c r="T686" s="248"/>
      <c r="U686" s="248"/>
      <c r="V686" s="248"/>
      <c r="W686" s="248"/>
      <c r="X686" s="248"/>
      <c r="Y686" s="248"/>
      <c r="Z686" s="248"/>
      <c r="AA686" s="248"/>
      <c r="AB686" s="248"/>
      <c r="AC686" s="248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510">
        <v>260</v>
      </c>
      <c r="BD686" s="510">
        <v>0</v>
      </c>
      <c r="BE686" s="510">
        <v>0</v>
      </c>
      <c r="BF686" s="510">
        <v>0</v>
      </c>
      <c r="BG686" s="510">
        <v>135</v>
      </c>
      <c r="BH686" s="510">
        <v>71</v>
      </c>
      <c r="BI686" s="510">
        <v>54</v>
      </c>
      <c r="BJ686" s="510">
        <v>18</v>
      </c>
      <c r="BK686" s="510">
        <v>0</v>
      </c>
      <c r="BL686" s="510">
        <v>0</v>
      </c>
      <c r="BM686" s="510">
        <v>0</v>
      </c>
      <c r="BN686" s="510">
        <v>6</v>
      </c>
      <c r="BO686" s="510">
        <v>6</v>
      </c>
      <c r="BP686" s="510">
        <v>6</v>
      </c>
    </row>
    <row r="687" spans="1:68">
      <c r="A687" s="247">
        <v>6535</v>
      </c>
      <c r="B687" s="248" t="s">
        <v>1259</v>
      </c>
      <c r="C687" s="247"/>
      <c r="D687" s="248" t="s">
        <v>234</v>
      </c>
      <c r="E687" s="501">
        <v>1</v>
      </c>
      <c r="F687" s="248" t="s">
        <v>217</v>
      </c>
      <c r="G687" s="248" t="s">
        <v>235</v>
      </c>
      <c r="H687" s="248" t="s">
        <v>170</v>
      </c>
      <c r="I687" s="248" t="s">
        <v>1272</v>
      </c>
      <c r="J687" s="248" t="s">
        <v>3555</v>
      </c>
      <c r="K687" s="248" t="s">
        <v>3728</v>
      </c>
      <c r="L687" s="248">
        <v>24450793</v>
      </c>
      <c r="M687" s="248">
        <v>24450793</v>
      </c>
      <c r="N687" s="248" t="s">
        <v>1827</v>
      </c>
      <c r="O687" s="248" t="s">
        <v>2538</v>
      </c>
      <c r="P687" s="248">
        <v>566</v>
      </c>
      <c r="Q687" s="248">
        <v>101</v>
      </c>
      <c r="R687" s="248">
        <v>73</v>
      </c>
      <c r="S687" s="248">
        <v>103</v>
      </c>
      <c r="T687" s="248">
        <v>125</v>
      </c>
      <c r="U687" s="248">
        <v>87</v>
      </c>
      <c r="V687" s="248">
        <v>77</v>
      </c>
      <c r="W687" s="248">
        <v>18</v>
      </c>
      <c r="X687" s="248">
        <v>3</v>
      </c>
      <c r="Y687" s="248">
        <v>2</v>
      </c>
      <c r="Z687" s="248">
        <v>3</v>
      </c>
      <c r="AA687" s="248">
        <v>4</v>
      </c>
      <c r="AB687" s="248">
        <v>3</v>
      </c>
      <c r="AC687" s="248">
        <v>568</v>
      </c>
      <c r="AD687" s="7">
        <v>98</v>
      </c>
      <c r="AE687" s="7">
        <v>105</v>
      </c>
      <c r="AF687" s="7">
        <v>71</v>
      </c>
      <c r="AG687" s="7">
        <v>100</v>
      </c>
      <c r="AH687" s="7">
        <v>110</v>
      </c>
      <c r="AI687" s="7">
        <v>84</v>
      </c>
      <c r="AJ687" s="7">
        <v>18</v>
      </c>
      <c r="AK687" s="7">
        <v>3</v>
      </c>
      <c r="AL687" s="7">
        <v>3</v>
      </c>
      <c r="AM687" s="7">
        <v>2</v>
      </c>
      <c r="AN687" s="7">
        <v>3</v>
      </c>
      <c r="AO687" s="7">
        <v>4</v>
      </c>
      <c r="AP687" s="7">
        <v>3</v>
      </c>
      <c r="AQ687" s="7">
        <v>584</v>
      </c>
      <c r="AR687" s="7">
        <v>126</v>
      </c>
      <c r="AS687" s="7">
        <v>105</v>
      </c>
      <c r="AT687" s="7">
        <v>101</v>
      </c>
      <c r="AU687" s="7">
        <v>71</v>
      </c>
      <c r="AV687" s="7">
        <v>76</v>
      </c>
      <c r="AW687" s="7">
        <v>18</v>
      </c>
      <c r="AX687" s="7">
        <v>4</v>
      </c>
      <c r="AY687" s="7">
        <v>3</v>
      </c>
      <c r="AZ687" s="7">
        <v>3</v>
      </c>
      <c r="BA687" s="7">
        <v>2</v>
      </c>
      <c r="BB687" s="7">
        <v>3</v>
      </c>
      <c r="BC687" s="510">
        <v>525</v>
      </c>
      <c r="BD687" s="510">
        <v>90</v>
      </c>
      <c r="BE687" s="510">
        <v>118</v>
      </c>
      <c r="BF687" s="510">
        <v>105</v>
      </c>
      <c r="BG687" s="510">
        <v>85</v>
      </c>
      <c r="BH687" s="510">
        <v>54</v>
      </c>
      <c r="BI687" s="510">
        <v>73</v>
      </c>
      <c r="BJ687" s="510">
        <v>18</v>
      </c>
      <c r="BK687" s="510">
        <v>3</v>
      </c>
      <c r="BL687" s="510">
        <v>4</v>
      </c>
      <c r="BM687" s="510">
        <v>4</v>
      </c>
      <c r="BN687" s="510">
        <v>3</v>
      </c>
      <c r="BO687" s="510">
        <v>2</v>
      </c>
      <c r="BP687" s="510">
        <v>2</v>
      </c>
    </row>
    <row r="688" spans="1:68">
      <c r="A688" s="247">
        <v>6535</v>
      </c>
      <c r="B688" s="248" t="s">
        <v>3090</v>
      </c>
      <c r="C688" s="247"/>
      <c r="D688" s="248" t="s">
        <v>234</v>
      </c>
      <c r="E688" s="501">
        <v>1</v>
      </c>
      <c r="F688" s="248" t="s">
        <v>217</v>
      </c>
      <c r="G688" s="248" t="s">
        <v>235</v>
      </c>
      <c r="H688" s="248" t="s">
        <v>170</v>
      </c>
      <c r="I688" s="248" t="s">
        <v>1272</v>
      </c>
      <c r="J688" s="248" t="s">
        <v>3555</v>
      </c>
      <c r="K688" s="248" t="s">
        <v>3729</v>
      </c>
      <c r="L688" s="248">
        <v>24450793</v>
      </c>
      <c r="M688" s="248">
        <v>24450793</v>
      </c>
      <c r="N688" s="248" t="s">
        <v>1827</v>
      </c>
      <c r="O688" s="248" t="s">
        <v>2538</v>
      </c>
      <c r="P688" s="248">
        <v>155</v>
      </c>
      <c r="Q688" s="248">
        <v>0</v>
      </c>
      <c r="R688" s="248">
        <v>0</v>
      </c>
      <c r="S688" s="248">
        <v>0</v>
      </c>
      <c r="T688" s="248">
        <v>68</v>
      </c>
      <c r="U688" s="248">
        <v>59</v>
      </c>
      <c r="V688" s="248">
        <v>28</v>
      </c>
      <c r="W688" s="248">
        <v>11</v>
      </c>
      <c r="X688" s="248">
        <v>0</v>
      </c>
      <c r="Y688" s="248">
        <v>0</v>
      </c>
      <c r="Z688" s="248">
        <v>0</v>
      </c>
      <c r="AA688" s="248">
        <v>3</v>
      </c>
      <c r="AB688" s="248">
        <v>5</v>
      </c>
      <c r="AC688" s="248">
        <v>197</v>
      </c>
      <c r="AD688" s="7">
        <v>0</v>
      </c>
      <c r="AE688" s="7">
        <v>0</v>
      </c>
      <c r="AF688" s="7">
        <v>0</v>
      </c>
      <c r="AG688" s="7">
        <v>104</v>
      </c>
      <c r="AH688" s="7">
        <v>42</v>
      </c>
      <c r="AI688" s="7">
        <v>51</v>
      </c>
      <c r="AJ688" s="7">
        <v>12</v>
      </c>
      <c r="AK688" s="7">
        <v>0</v>
      </c>
      <c r="AL688" s="7">
        <v>0</v>
      </c>
      <c r="AM688" s="7">
        <v>0</v>
      </c>
      <c r="AN688" s="7">
        <v>5</v>
      </c>
      <c r="AO688" s="7">
        <v>3</v>
      </c>
      <c r="AP688" s="7">
        <v>4</v>
      </c>
      <c r="AQ688" s="7">
        <v>152</v>
      </c>
      <c r="AR688" s="7">
        <v>0</v>
      </c>
      <c r="AS688" s="7">
        <v>0</v>
      </c>
      <c r="AT688" s="7">
        <v>0</v>
      </c>
      <c r="AU688" s="7">
        <v>82</v>
      </c>
      <c r="AV688" s="7">
        <v>46</v>
      </c>
      <c r="AW688" s="7">
        <v>12</v>
      </c>
      <c r="AX688" s="7">
        <v>0</v>
      </c>
      <c r="AY688" s="7">
        <v>0</v>
      </c>
      <c r="AZ688" s="7">
        <v>0</v>
      </c>
      <c r="BA688" s="7">
        <v>4</v>
      </c>
      <c r="BB688" s="7">
        <v>5</v>
      </c>
      <c r="BC688" s="510">
        <v>170</v>
      </c>
      <c r="BD688" s="510">
        <v>0</v>
      </c>
      <c r="BE688" s="510">
        <v>0</v>
      </c>
      <c r="BF688" s="510">
        <v>0</v>
      </c>
      <c r="BG688" s="510">
        <v>84</v>
      </c>
      <c r="BH688" s="510">
        <v>56</v>
      </c>
      <c r="BI688" s="510">
        <v>30</v>
      </c>
      <c r="BJ688" s="510">
        <v>12</v>
      </c>
      <c r="BK688" s="510">
        <v>0</v>
      </c>
      <c r="BL688" s="510">
        <v>0</v>
      </c>
      <c r="BM688" s="510">
        <v>0</v>
      </c>
      <c r="BN688" s="510">
        <v>3</v>
      </c>
      <c r="BO688" s="510">
        <v>4</v>
      </c>
      <c r="BP688" s="510">
        <v>5</v>
      </c>
    </row>
    <row r="689" spans="1:68">
      <c r="A689" s="247">
        <v>6536</v>
      </c>
      <c r="B689" s="248" t="s">
        <v>3091</v>
      </c>
      <c r="C689" s="247"/>
      <c r="D689" s="248" t="s">
        <v>234</v>
      </c>
      <c r="E689" s="501">
        <v>5</v>
      </c>
      <c r="F689" s="248" t="s">
        <v>217</v>
      </c>
      <c r="G689" s="248" t="s">
        <v>247</v>
      </c>
      <c r="H689" s="248" t="s">
        <v>3189</v>
      </c>
      <c r="I689" s="248" t="s">
        <v>1273</v>
      </c>
      <c r="J689" s="248" t="s">
        <v>3555</v>
      </c>
      <c r="K689" s="248" t="s">
        <v>3728</v>
      </c>
      <c r="L689" s="248">
        <v>24510404</v>
      </c>
      <c r="M689" s="248">
        <v>24511819</v>
      </c>
      <c r="N689" s="248" t="s">
        <v>2539</v>
      </c>
      <c r="O689" s="248" t="s">
        <v>2540</v>
      </c>
      <c r="P689" s="248">
        <v>705</v>
      </c>
      <c r="Q689" s="248">
        <v>160</v>
      </c>
      <c r="R689" s="248">
        <v>133</v>
      </c>
      <c r="S689" s="248">
        <v>140</v>
      </c>
      <c r="T689" s="248">
        <v>130</v>
      </c>
      <c r="U689" s="248">
        <v>73</v>
      </c>
      <c r="V689" s="248">
        <v>69</v>
      </c>
      <c r="W689" s="248">
        <v>26</v>
      </c>
      <c r="X689" s="248">
        <v>5</v>
      </c>
      <c r="Y689" s="248">
        <v>4</v>
      </c>
      <c r="Z689" s="248">
        <v>5</v>
      </c>
      <c r="AA689" s="248">
        <v>6</v>
      </c>
      <c r="AB689" s="248">
        <v>3</v>
      </c>
      <c r="AC689" s="248">
        <v>721</v>
      </c>
      <c r="AD689" s="7">
        <v>127</v>
      </c>
      <c r="AE689" s="7">
        <v>140</v>
      </c>
      <c r="AF689" s="7">
        <v>122</v>
      </c>
      <c r="AG689" s="7">
        <v>138</v>
      </c>
      <c r="AH689" s="7">
        <v>124</v>
      </c>
      <c r="AI689" s="7">
        <v>70</v>
      </c>
      <c r="AJ689" s="7">
        <v>27</v>
      </c>
      <c r="AK689" s="7">
        <v>5</v>
      </c>
      <c r="AL689" s="7">
        <v>5</v>
      </c>
      <c r="AM689" s="7">
        <v>4</v>
      </c>
      <c r="AN689" s="7">
        <v>5</v>
      </c>
      <c r="AO689" s="7">
        <v>5</v>
      </c>
      <c r="AP689" s="7">
        <v>3</v>
      </c>
      <c r="AQ689" s="7">
        <v>702</v>
      </c>
      <c r="AR689" s="7">
        <v>131</v>
      </c>
      <c r="AS689" s="7">
        <v>136</v>
      </c>
      <c r="AT689" s="7">
        <v>114</v>
      </c>
      <c r="AU689" s="7">
        <v>108</v>
      </c>
      <c r="AV689" s="7">
        <v>106</v>
      </c>
      <c r="AW689" s="7">
        <v>26</v>
      </c>
      <c r="AX689" s="7">
        <v>5</v>
      </c>
      <c r="AY689" s="7">
        <v>5</v>
      </c>
      <c r="AZ689" s="7">
        <v>4</v>
      </c>
      <c r="BA689" s="7">
        <v>4</v>
      </c>
      <c r="BB689" s="7">
        <v>4</v>
      </c>
      <c r="BC689" s="510">
        <v>631</v>
      </c>
      <c r="BD689" s="510">
        <v>115</v>
      </c>
      <c r="BE689" s="510">
        <v>114</v>
      </c>
      <c r="BF689" s="510">
        <v>112</v>
      </c>
      <c r="BG689" s="510">
        <v>113</v>
      </c>
      <c r="BH689" s="510">
        <v>76</v>
      </c>
      <c r="BI689" s="510">
        <v>101</v>
      </c>
      <c r="BJ689" s="510">
        <v>23</v>
      </c>
      <c r="BK689" s="510">
        <v>4</v>
      </c>
      <c r="BL689" s="510">
        <v>4</v>
      </c>
      <c r="BM689" s="510">
        <v>4</v>
      </c>
      <c r="BN689" s="510">
        <v>4</v>
      </c>
      <c r="BO689" s="510">
        <v>3</v>
      </c>
      <c r="BP689" s="510">
        <v>4</v>
      </c>
    </row>
    <row r="690" spans="1:68">
      <c r="A690" s="247">
        <v>6536</v>
      </c>
      <c r="B690" s="248" t="s">
        <v>1334</v>
      </c>
      <c r="C690" s="247"/>
      <c r="D690" s="248" t="s">
        <v>234</v>
      </c>
      <c r="E690" s="501">
        <v>5</v>
      </c>
      <c r="F690" s="248" t="s">
        <v>217</v>
      </c>
      <c r="G690" s="248" t="s">
        <v>247</v>
      </c>
      <c r="H690" s="248" t="s">
        <v>3189</v>
      </c>
      <c r="I690" s="248" t="s">
        <v>1273</v>
      </c>
      <c r="J690" s="248" t="s">
        <v>3555</v>
      </c>
      <c r="K690" s="248" t="s">
        <v>3729</v>
      </c>
      <c r="L690" s="248">
        <v>24510404</v>
      </c>
      <c r="M690" s="248">
        <v>24501819</v>
      </c>
      <c r="N690" s="248" t="s">
        <v>2539</v>
      </c>
      <c r="O690" s="248" t="s">
        <v>2541</v>
      </c>
      <c r="P690" s="248">
        <v>191</v>
      </c>
      <c r="Q690" s="248">
        <v>0</v>
      </c>
      <c r="R690" s="248">
        <v>0</v>
      </c>
      <c r="S690" s="248">
        <v>0</v>
      </c>
      <c r="T690" s="248">
        <v>93</v>
      </c>
      <c r="U690" s="248">
        <v>52</v>
      </c>
      <c r="V690" s="248">
        <v>46</v>
      </c>
      <c r="W690" s="248">
        <v>13</v>
      </c>
      <c r="X690" s="248">
        <v>0</v>
      </c>
      <c r="Y690" s="248">
        <v>0</v>
      </c>
      <c r="Z690" s="248">
        <v>0</v>
      </c>
      <c r="AA690" s="248">
        <v>4</v>
      </c>
      <c r="AB690" s="248">
        <v>5</v>
      </c>
      <c r="AC690" s="248">
        <v>202</v>
      </c>
      <c r="AD690" s="7">
        <v>0</v>
      </c>
      <c r="AE690" s="7">
        <v>0</v>
      </c>
      <c r="AF690" s="7">
        <v>0</v>
      </c>
      <c r="AG690" s="7">
        <v>101</v>
      </c>
      <c r="AH690" s="7">
        <v>60</v>
      </c>
      <c r="AI690" s="7">
        <v>41</v>
      </c>
      <c r="AJ690" s="7">
        <v>13</v>
      </c>
      <c r="AK690" s="7">
        <v>0</v>
      </c>
      <c r="AL690" s="7">
        <v>0</v>
      </c>
      <c r="AM690" s="7">
        <v>0</v>
      </c>
      <c r="AN690" s="7">
        <v>4</v>
      </c>
      <c r="AO690" s="7">
        <v>5</v>
      </c>
      <c r="AP690" s="7">
        <v>4</v>
      </c>
      <c r="AQ690" s="7">
        <v>160</v>
      </c>
      <c r="AR690" s="7">
        <v>0</v>
      </c>
      <c r="AS690" s="7">
        <v>0</v>
      </c>
      <c r="AT690" s="7">
        <v>0</v>
      </c>
      <c r="AU690" s="7">
        <v>87</v>
      </c>
      <c r="AV690" s="7">
        <v>37</v>
      </c>
      <c r="AW690" s="7">
        <v>12</v>
      </c>
      <c r="AX690" s="7">
        <v>0</v>
      </c>
      <c r="AY690" s="7">
        <v>0</v>
      </c>
      <c r="AZ690" s="7">
        <v>0</v>
      </c>
      <c r="BA690" s="7">
        <v>4</v>
      </c>
      <c r="BB690" s="7">
        <v>4</v>
      </c>
      <c r="BC690" s="510">
        <v>145</v>
      </c>
      <c r="BD690" s="510">
        <v>0</v>
      </c>
      <c r="BE690" s="510">
        <v>0</v>
      </c>
      <c r="BF690" s="510">
        <v>0</v>
      </c>
      <c r="BG690" s="510">
        <v>77</v>
      </c>
      <c r="BH690" s="510">
        <v>48</v>
      </c>
      <c r="BI690" s="510">
        <v>20</v>
      </c>
      <c r="BJ690" s="510">
        <v>12</v>
      </c>
      <c r="BK690" s="510">
        <v>0</v>
      </c>
      <c r="BL690" s="510">
        <v>0</v>
      </c>
      <c r="BM690" s="510">
        <v>0</v>
      </c>
      <c r="BN690" s="510">
        <v>4</v>
      </c>
      <c r="BO690" s="510">
        <v>4</v>
      </c>
      <c r="BP690" s="510">
        <v>4</v>
      </c>
    </row>
    <row r="691" spans="1:68">
      <c r="A691" s="247">
        <v>6537</v>
      </c>
      <c r="B691" s="248" t="s">
        <v>1260</v>
      </c>
      <c r="C691" s="247"/>
      <c r="D691" s="248" t="s">
        <v>217</v>
      </c>
      <c r="E691" s="501">
        <v>8</v>
      </c>
      <c r="F691" s="248" t="s">
        <v>217</v>
      </c>
      <c r="G691" s="248" t="s">
        <v>245</v>
      </c>
      <c r="H691" s="248" t="s">
        <v>698</v>
      </c>
      <c r="I691" s="248" t="s">
        <v>698</v>
      </c>
      <c r="J691" s="248" t="s">
        <v>3555</v>
      </c>
      <c r="K691" s="248" t="s">
        <v>3728</v>
      </c>
      <c r="L691" s="248">
        <v>24460703</v>
      </c>
      <c r="M691" s="248">
        <v>24460703</v>
      </c>
      <c r="N691" s="248" t="s">
        <v>2410</v>
      </c>
      <c r="O691" s="248" t="s">
        <v>3092</v>
      </c>
      <c r="P691" s="248">
        <v>309</v>
      </c>
      <c r="Q691" s="248">
        <v>73</v>
      </c>
      <c r="R691" s="248">
        <v>62</v>
      </c>
      <c r="S691" s="248">
        <v>53</v>
      </c>
      <c r="T691" s="248">
        <v>45</v>
      </c>
      <c r="U691" s="248">
        <v>45</v>
      </c>
      <c r="V691" s="248">
        <v>31</v>
      </c>
      <c r="W691" s="248">
        <v>14</v>
      </c>
      <c r="X691" s="248">
        <v>3</v>
      </c>
      <c r="Y691" s="248">
        <v>3</v>
      </c>
      <c r="Z691" s="248">
        <v>2</v>
      </c>
      <c r="AA691" s="248">
        <v>2</v>
      </c>
      <c r="AB691" s="248">
        <v>3</v>
      </c>
      <c r="AC691" s="248">
        <v>332</v>
      </c>
      <c r="AD691" s="7">
        <v>63</v>
      </c>
      <c r="AE691" s="7">
        <v>68</v>
      </c>
      <c r="AF691" s="7">
        <v>61</v>
      </c>
      <c r="AG691" s="7">
        <v>55</v>
      </c>
      <c r="AH691" s="7">
        <v>41</v>
      </c>
      <c r="AI691" s="7">
        <v>44</v>
      </c>
      <c r="AJ691" s="7">
        <v>15</v>
      </c>
      <c r="AK691" s="7">
        <v>3</v>
      </c>
      <c r="AL691" s="7">
        <v>3</v>
      </c>
      <c r="AM691" s="7">
        <v>2</v>
      </c>
      <c r="AN691" s="7">
        <v>3</v>
      </c>
      <c r="AO691" s="7">
        <v>2</v>
      </c>
      <c r="AP691" s="7">
        <v>2</v>
      </c>
      <c r="AQ691" s="7">
        <v>337</v>
      </c>
      <c r="AR691" s="7">
        <v>71</v>
      </c>
      <c r="AS691" s="7">
        <v>69</v>
      </c>
      <c r="AT691" s="7">
        <v>62</v>
      </c>
      <c r="AU691" s="7">
        <v>56</v>
      </c>
      <c r="AV691" s="7">
        <v>46</v>
      </c>
      <c r="AW691" s="7">
        <v>15</v>
      </c>
      <c r="AX691" s="7">
        <v>3</v>
      </c>
      <c r="AY691" s="7">
        <v>3</v>
      </c>
      <c r="AZ691" s="7">
        <v>2</v>
      </c>
      <c r="BA691" s="7">
        <v>3</v>
      </c>
      <c r="BB691" s="7">
        <v>2</v>
      </c>
      <c r="BC691" s="510">
        <v>339</v>
      </c>
      <c r="BD691" s="510">
        <v>68</v>
      </c>
      <c r="BE691" s="510">
        <v>62</v>
      </c>
      <c r="BF691" s="510">
        <v>72</v>
      </c>
      <c r="BG691" s="510">
        <v>56</v>
      </c>
      <c r="BH691" s="510">
        <v>41</v>
      </c>
      <c r="BI691" s="510">
        <v>40</v>
      </c>
      <c r="BJ691" s="510">
        <v>15</v>
      </c>
      <c r="BK691" s="510">
        <v>3</v>
      </c>
      <c r="BL691" s="510">
        <v>2</v>
      </c>
      <c r="BM691" s="510">
        <v>3</v>
      </c>
      <c r="BN691" s="510">
        <v>3</v>
      </c>
      <c r="BO691" s="510">
        <v>2</v>
      </c>
      <c r="BP691" s="510">
        <v>2</v>
      </c>
    </row>
    <row r="692" spans="1:68">
      <c r="A692" s="247">
        <v>6538</v>
      </c>
      <c r="B692" s="248" t="s">
        <v>1261</v>
      </c>
      <c r="C692" s="247"/>
      <c r="D692" s="248" t="s">
        <v>353</v>
      </c>
      <c r="E692" s="501">
        <v>1</v>
      </c>
      <c r="F692" s="248" t="s">
        <v>54</v>
      </c>
      <c r="G692" s="248" t="s">
        <v>353</v>
      </c>
      <c r="H692" s="248" t="s">
        <v>353</v>
      </c>
      <c r="I692" s="248" t="s">
        <v>353</v>
      </c>
      <c r="J692" s="248" t="s">
        <v>3555</v>
      </c>
      <c r="K692" s="248" t="s">
        <v>3728</v>
      </c>
      <c r="L692" s="248">
        <v>26689015</v>
      </c>
      <c r="M692" s="248">
        <v>26687232</v>
      </c>
      <c r="N692" s="248" t="s">
        <v>1140</v>
      </c>
      <c r="O692" s="248" t="s">
        <v>2542</v>
      </c>
      <c r="P692" s="248">
        <v>674</v>
      </c>
      <c r="Q692" s="248">
        <v>108</v>
      </c>
      <c r="R692" s="248">
        <v>119</v>
      </c>
      <c r="S692" s="248">
        <v>114</v>
      </c>
      <c r="T692" s="248">
        <v>140</v>
      </c>
      <c r="U692" s="248">
        <v>105</v>
      </c>
      <c r="V692" s="248">
        <v>88</v>
      </c>
      <c r="W692" s="248">
        <v>26</v>
      </c>
      <c r="X692" s="248">
        <v>4</v>
      </c>
      <c r="Y692" s="248">
        <v>4</v>
      </c>
      <c r="Z692" s="248">
        <v>4</v>
      </c>
      <c r="AA692" s="248">
        <v>6</v>
      </c>
      <c r="AB692" s="248">
        <v>4</v>
      </c>
      <c r="AC692" s="248">
        <v>673</v>
      </c>
      <c r="AD692" s="7">
        <v>113</v>
      </c>
      <c r="AE692" s="7">
        <v>108</v>
      </c>
      <c r="AF692" s="7">
        <v>119</v>
      </c>
      <c r="AG692" s="7">
        <v>110</v>
      </c>
      <c r="AH692" s="7">
        <v>121</v>
      </c>
      <c r="AI692" s="7">
        <v>102</v>
      </c>
      <c r="AJ692" s="7">
        <v>27</v>
      </c>
      <c r="AK692" s="7">
        <v>4</v>
      </c>
      <c r="AL692" s="7">
        <v>4</v>
      </c>
      <c r="AM692" s="7">
        <v>4</v>
      </c>
      <c r="AN692" s="7">
        <v>5</v>
      </c>
      <c r="AO692" s="7">
        <v>6</v>
      </c>
      <c r="AP692" s="7">
        <v>4</v>
      </c>
      <c r="AQ692" s="7">
        <v>674</v>
      </c>
      <c r="AR692" s="7">
        <v>120</v>
      </c>
      <c r="AS692" s="7">
        <v>117</v>
      </c>
      <c r="AT692" s="7">
        <v>114</v>
      </c>
      <c r="AU692" s="7">
        <v>127</v>
      </c>
      <c r="AV692" s="7">
        <v>92</v>
      </c>
      <c r="AW692" s="7">
        <v>24</v>
      </c>
      <c r="AX692" s="7">
        <v>4</v>
      </c>
      <c r="AY692" s="7">
        <v>4</v>
      </c>
      <c r="AZ692" s="7">
        <v>4</v>
      </c>
      <c r="BA692" s="7">
        <v>4</v>
      </c>
      <c r="BB692" s="7">
        <v>4</v>
      </c>
      <c r="BC692" s="510">
        <v>686</v>
      </c>
      <c r="BD692" s="510">
        <v>118</v>
      </c>
      <c r="BE692" s="510">
        <v>118</v>
      </c>
      <c r="BF692" s="510">
        <v>118</v>
      </c>
      <c r="BG692" s="510">
        <v>127</v>
      </c>
      <c r="BH692" s="510">
        <v>116</v>
      </c>
      <c r="BI692" s="510">
        <v>89</v>
      </c>
      <c r="BJ692" s="510">
        <v>24</v>
      </c>
      <c r="BK692" s="510">
        <v>4</v>
      </c>
      <c r="BL692" s="510">
        <v>4</v>
      </c>
      <c r="BM692" s="510">
        <v>4</v>
      </c>
      <c r="BN692" s="510">
        <v>4</v>
      </c>
      <c r="BO692" s="510">
        <v>4</v>
      </c>
      <c r="BP692" s="510">
        <v>4</v>
      </c>
    </row>
    <row r="693" spans="1:68">
      <c r="A693" s="247">
        <v>6538</v>
      </c>
      <c r="B693" s="248" t="s">
        <v>1335</v>
      </c>
      <c r="C693" s="247"/>
      <c r="D693" s="248" t="s">
        <v>353</v>
      </c>
      <c r="E693" s="501">
        <v>1</v>
      </c>
      <c r="F693" s="248" t="s">
        <v>54</v>
      </c>
      <c r="G693" s="248" t="s">
        <v>353</v>
      </c>
      <c r="H693" s="248" t="s">
        <v>353</v>
      </c>
      <c r="I693" s="248" t="s">
        <v>353</v>
      </c>
      <c r="J693" s="248" t="s">
        <v>3555</v>
      </c>
      <c r="K693" s="248" t="s">
        <v>3729</v>
      </c>
      <c r="L693" s="248">
        <v>26689015</v>
      </c>
      <c r="M693" s="248"/>
      <c r="N693" s="248" t="s">
        <v>1140</v>
      </c>
      <c r="O693" s="248" t="s">
        <v>2542</v>
      </c>
      <c r="P693" s="248">
        <v>88</v>
      </c>
      <c r="Q693" s="248">
        <v>0</v>
      </c>
      <c r="R693" s="248">
        <v>0</v>
      </c>
      <c r="S693" s="248">
        <v>0</v>
      </c>
      <c r="T693" s="248">
        <v>42</v>
      </c>
      <c r="U693" s="248">
        <v>29</v>
      </c>
      <c r="V693" s="248">
        <v>17</v>
      </c>
      <c r="W693" s="248">
        <v>6</v>
      </c>
      <c r="X693" s="248">
        <v>0</v>
      </c>
      <c r="Y693" s="248">
        <v>0</v>
      </c>
      <c r="Z693" s="248">
        <v>0</v>
      </c>
      <c r="AA693" s="248">
        <v>2</v>
      </c>
      <c r="AB693" s="248">
        <v>2</v>
      </c>
      <c r="AC693" s="248">
        <v>97</v>
      </c>
      <c r="AD693" s="7">
        <v>0</v>
      </c>
      <c r="AE693" s="7">
        <v>0</v>
      </c>
      <c r="AF693" s="7">
        <v>0</v>
      </c>
      <c r="AG693" s="7">
        <v>49</v>
      </c>
      <c r="AH693" s="7">
        <v>21</v>
      </c>
      <c r="AI693" s="7">
        <v>27</v>
      </c>
      <c r="AJ693" s="7">
        <v>6</v>
      </c>
      <c r="AK693" s="7">
        <v>0</v>
      </c>
      <c r="AL693" s="7">
        <v>0</v>
      </c>
      <c r="AM693" s="7">
        <v>0</v>
      </c>
      <c r="AN693" s="7">
        <v>2</v>
      </c>
      <c r="AO693" s="7">
        <v>2</v>
      </c>
      <c r="AP693" s="7">
        <v>2</v>
      </c>
      <c r="AQ693" s="7">
        <v>105</v>
      </c>
      <c r="AR693" s="7">
        <v>0</v>
      </c>
      <c r="AS693" s="7">
        <v>0</v>
      </c>
      <c r="AT693" s="7">
        <v>0</v>
      </c>
      <c r="AU693" s="7">
        <v>73</v>
      </c>
      <c r="AV693" s="7">
        <v>15</v>
      </c>
      <c r="AW693" s="7">
        <v>8</v>
      </c>
      <c r="AX693" s="7">
        <v>0</v>
      </c>
      <c r="AY693" s="7">
        <v>0</v>
      </c>
      <c r="AZ693" s="7">
        <v>0</v>
      </c>
      <c r="BA693" s="7">
        <v>4</v>
      </c>
      <c r="BB693" s="7">
        <v>2</v>
      </c>
      <c r="BC693" s="510">
        <v>109</v>
      </c>
      <c r="BD693" s="510">
        <v>0</v>
      </c>
      <c r="BE693" s="510">
        <v>0</v>
      </c>
      <c r="BF693" s="510">
        <v>0</v>
      </c>
      <c r="BG693" s="510">
        <v>55</v>
      </c>
      <c r="BH693" s="510">
        <v>46</v>
      </c>
      <c r="BI693" s="510">
        <v>8</v>
      </c>
      <c r="BJ693" s="510">
        <v>7</v>
      </c>
      <c r="BK693" s="510">
        <v>0</v>
      </c>
      <c r="BL693" s="510">
        <v>0</v>
      </c>
      <c r="BM693" s="510">
        <v>0</v>
      </c>
      <c r="BN693" s="510">
        <v>2</v>
      </c>
      <c r="BO693" s="510">
        <v>3</v>
      </c>
      <c r="BP693" s="510">
        <v>2</v>
      </c>
    </row>
    <row r="694" spans="1:68">
      <c r="A694" s="247">
        <v>6547</v>
      </c>
      <c r="B694" s="248" t="s">
        <v>3093</v>
      </c>
      <c r="C694" s="247"/>
      <c r="D694" s="248" t="s">
        <v>217</v>
      </c>
      <c r="E694" s="501">
        <v>8</v>
      </c>
      <c r="F694" s="248" t="s">
        <v>217</v>
      </c>
      <c r="G694" s="248" t="s">
        <v>245</v>
      </c>
      <c r="H694" s="248" t="s">
        <v>245</v>
      </c>
      <c r="I694" s="248" t="s">
        <v>245</v>
      </c>
      <c r="J694" s="248" t="s">
        <v>3555</v>
      </c>
      <c r="K694" s="248" t="s">
        <v>3728</v>
      </c>
      <c r="L694" s="248">
        <v>24461271</v>
      </c>
      <c r="M694" s="248">
        <v>24461255</v>
      </c>
      <c r="N694" s="248" t="s">
        <v>1828</v>
      </c>
      <c r="O694" s="248" t="s">
        <v>2543</v>
      </c>
      <c r="P694" s="248">
        <v>706</v>
      </c>
      <c r="Q694" s="248">
        <v>135</v>
      </c>
      <c r="R694" s="248">
        <v>123</v>
      </c>
      <c r="S694" s="248">
        <v>130</v>
      </c>
      <c r="T694" s="248">
        <v>127</v>
      </c>
      <c r="U694" s="248">
        <v>109</v>
      </c>
      <c r="V694" s="248">
        <v>82</v>
      </c>
      <c r="W694" s="248">
        <v>23</v>
      </c>
      <c r="X694" s="248">
        <v>4</v>
      </c>
      <c r="Y694" s="248">
        <v>4</v>
      </c>
      <c r="Z694" s="248">
        <v>4</v>
      </c>
      <c r="AA694" s="248">
        <v>4</v>
      </c>
      <c r="AB694" s="248">
        <v>4</v>
      </c>
      <c r="AC694" s="248">
        <v>760</v>
      </c>
      <c r="AD694" s="7">
        <v>142</v>
      </c>
      <c r="AE694" s="7">
        <v>129</v>
      </c>
      <c r="AF694" s="7">
        <v>133</v>
      </c>
      <c r="AG694" s="7">
        <v>139</v>
      </c>
      <c r="AH694" s="7">
        <v>111</v>
      </c>
      <c r="AI694" s="7">
        <v>106</v>
      </c>
      <c r="AJ694" s="7">
        <v>24</v>
      </c>
      <c r="AK694" s="7">
        <v>4</v>
      </c>
      <c r="AL694" s="7">
        <v>4</v>
      </c>
      <c r="AM694" s="7">
        <v>4</v>
      </c>
      <c r="AN694" s="7">
        <v>4</v>
      </c>
      <c r="AO694" s="7">
        <v>4</v>
      </c>
      <c r="AP694" s="7">
        <v>4</v>
      </c>
      <c r="AQ694" s="7">
        <v>760</v>
      </c>
      <c r="AR694" s="7">
        <v>143</v>
      </c>
      <c r="AS694" s="7">
        <v>136</v>
      </c>
      <c r="AT694" s="7">
        <v>133</v>
      </c>
      <c r="AU694" s="7">
        <v>128</v>
      </c>
      <c r="AV694" s="7">
        <v>119</v>
      </c>
      <c r="AW694" s="7">
        <v>24</v>
      </c>
      <c r="AX694" s="7">
        <v>4</v>
      </c>
      <c r="AY694" s="7">
        <v>4</v>
      </c>
      <c r="AZ694" s="7">
        <v>4</v>
      </c>
      <c r="BA694" s="7">
        <v>4</v>
      </c>
      <c r="BB694" s="7">
        <v>4</v>
      </c>
      <c r="BC694" s="510">
        <v>781</v>
      </c>
      <c r="BD694" s="510">
        <v>142</v>
      </c>
      <c r="BE694" s="510">
        <v>144</v>
      </c>
      <c r="BF694" s="510">
        <v>140</v>
      </c>
      <c r="BG694" s="510">
        <v>138</v>
      </c>
      <c r="BH694" s="510">
        <v>104</v>
      </c>
      <c r="BI694" s="510">
        <v>113</v>
      </c>
      <c r="BJ694" s="510">
        <v>24</v>
      </c>
      <c r="BK694" s="510">
        <v>4</v>
      </c>
      <c r="BL694" s="510">
        <v>4</v>
      </c>
      <c r="BM694" s="510">
        <v>4</v>
      </c>
      <c r="BN694" s="510">
        <v>4</v>
      </c>
      <c r="BO694" s="510">
        <v>4</v>
      </c>
      <c r="BP694" s="510">
        <v>4</v>
      </c>
    </row>
    <row r="695" spans="1:68">
      <c r="A695" s="247">
        <v>6547</v>
      </c>
      <c r="B695" s="248" t="s">
        <v>1336</v>
      </c>
      <c r="C695" s="247"/>
      <c r="D695" s="248" t="s">
        <v>217</v>
      </c>
      <c r="E695" s="501">
        <v>8</v>
      </c>
      <c r="F695" s="248" t="s">
        <v>217</v>
      </c>
      <c r="G695" s="248" t="s">
        <v>245</v>
      </c>
      <c r="H695" s="248" t="s">
        <v>245</v>
      </c>
      <c r="I695" s="248" t="s">
        <v>3380</v>
      </c>
      <c r="J695" s="248" t="s">
        <v>3555</v>
      </c>
      <c r="K695" s="248" t="s">
        <v>3729</v>
      </c>
      <c r="L695" s="248">
        <v>24461215</v>
      </c>
      <c r="M695" s="248">
        <v>24461255</v>
      </c>
      <c r="N695" s="248" t="s">
        <v>1149</v>
      </c>
      <c r="O695" s="248" t="s">
        <v>2543</v>
      </c>
      <c r="P695" s="248">
        <v>162</v>
      </c>
      <c r="Q695" s="248">
        <v>0</v>
      </c>
      <c r="R695" s="248">
        <v>0</v>
      </c>
      <c r="S695" s="248">
        <v>0</v>
      </c>
      <c r="T695" s="248">
        <v>77</v>
      </c>
      <c r="U695" s="248">
        <v>50</v>
      </c>
      <c r="V695" s="248">
        <v>35</v>
      </c>
      <c r="W695" s="248">
        <v>12</v>
      </c>
      <c r="X695" s="248">
        <v>0</v>
      </c>
      <c r="Y695" s="248">
        <v>0</v>
      </c>
      <c r="Z695" s="248">
        <v>0</v>
      </c>
      <c r="AA695" s="248">
        <v>4</v>
      </c>
      <c r="AB695" s="248">
        <v>4</v>
      </c>
      <c r="AC695" s="248">
        <v>165</v>
      </c>
      <c r="AD695" s="7">
        <v>0</v>
      </c>
      <c r="AE695" s="7">
        <v>0</v>
      </c>
      <c r="AF695" s="7">
        <v>0</v>
      </c>
      <c r="AG695" s="7">
        <v>73</v>
      </c>
      <c r="AH695" s="7">
        <v>49</v>
      </c>
      <c r="AI695" s="7">
        <v>43</v>
      </c>
      <c r="AJ695" s="7">
        <v>12</v>
      </c>
      <c r="AK695" s="7">
        <v>0</v>
      </c>
      <c r="AL695" s="7">
        <v>0</v>
      </c>
      <c r="AM695" s="7">
        <v>0</v>
      </c>
      <c r="AN695" s="7">
        <v>4</v>
      </c>
      <c r="AO695" s="7">
        <v>4</v>
      </c>
      <c r="AP695" s="7">
        <v>4</v>
      </c>
      <c r="AQ695" s="7">
        <v>160</v>
      </c>
      <c r="AR695" s="7">
        <v>0</v>
      </c>
      <c r="AS695" s="7">
        <v>0</v>
      </c>
      <c r="AT695" s="7">
        <v>0</v>
      </c>
      <c r="AU695" s="7">
        <v>88</v>
      </c>
      <c r="AV695" s="7">
        <v>40</v>
      </c>
      <c r="AW695" s="7">
        <v>13</v>
      </c>
      <c r="AX695" s="7">
        <v>0</v>
      </c>
      <c r="AY695" s="7">
        <v>0</v>
      </c>
      <c r="AZ695" s="7">
        <v>0</v>
      </c>
      <c r="BA695" s="7">
        <v>5</v>
      </c>
      <c r="BB695" s="7">
        <v>4</v>
      </c>
      <c r="BC695" s="510">
        <v>160</v>
      </c>
      <c r="BD695" s="510">
        <v>0</v>
      </c>
      <c r="BE695" s="510">
        <v>0</v>
      </c>
      <c r="BF695" s="510">
        <v>0</v>
      </c>
      <c r="BG695" s="510">
        <v>77</v>
      </c>
      <c r="BH695" s="510">
        <v>56</v>
      </c>
      <c r="BI695" s="510">
        <v>27</v>
      </c>
      <c r="BJ695" s="510">
        <v>13</v>
      </c>
      <c r="BK695" s="510">
        <v>0</v>
      </c>
      <c r="BL695" s="510">
        <v>0</v>
      </c>
      <c r="BM695" s="510">
        <v>0</v>
      </c>
      <c r="BN695" s="510">
        <v>4</v>
      </c>
      <c r="BO695" s="510">
        <v>5</v>
      </c>
      <c r="BP695" s="510">
        <v>4</v>
      </c>
    </row>
    <row r="696" spans="1:68">
      <c r="A696" s="247">
        <v>6548</v>
      </c>
      <c r="B696" s="248" t="s">
        <v>1277</v>
      </c>
      <c r="C696" s="247"/>
      <c r="D696" s="248" t="s">
        <v>139</v>
      </c>
      <c r="E696" s="501">
        <v>5</v>
      </c>
      <c r="F696" s="248" t="s">
        <v>86</v>
      </c>
      <c r="G696" s="248" t="s">
        <v>154</v>
      </c>
      <c r="H696" s="248" t="s">
        <v>155</v>
      </c>
      <c r="I696" s="248" t="s">
        <v>155</v>
      </c>
      <c r="J696" s="248" t="s">
        <v>3555</v>
      </c>
      <c r="K696" s="248" t="s">
        <v>3728</v>
      </c>
      <c r="L696" s="248">
        <v>22490215</v>
      </c>
      <c r="M696" s="248"/>
      <c r="N696" s="248" t="s">
        <v>1829</v>
      </c>
      <c r="O696" s="248" t="s">
        <v>2544</v>
      </c>
      <c r="P696" s="248">
        <v>185</v>
      </c>
      <c r="Q696" s="248">
        <v>0</v>
      </c>
      <c r="R696" s="248">
        <v>0</v>
      </c>
      <c r="S696" s="248">
        <v>0</v>
      </c>
      <c r="T696" s="248">
        <v>71</v>
      </c>
      <c r="U696" s="248">
        <v>64</v>
      </c>
      <c r="V696" s="248">
        <v>50</v>
      </c>
      <c r="W696" s="248">
        <v>6</v>
      </c>
      <c r="X696" s="248">
        <v>0</v>
      </c>
      <c r="Y696" s="248">
        <v>0</v>
      </c>
      <c r="Z696" s="248">
        <v>0</v>
      </c>
      <c r="AA696" s="248">
        <v>2</v>
      </c>
      <c r="AB696" s="248">
        <v>2</v>
      </c>
      <c r="AC696" s="248">
        <v>206</v>
      </c>
      <c r="AD696" s="7">
        <v>0</v>
      </c>
      <c r="AE696" s="7">
        <v>0</v>
      </c>
      <c r="AF696" s="7">
        <v>0</v>
      </c>
      <c r="AG696" s="7">
        <v>70</v>
      </c>
      <c r="AH696" s="7">
        <v>72</v>
      </c>
      <c r="AI696" s="7">
        <v>64</v>
      </c>
      <c r="AJ696" s="7">
        <v>6</v>
      </c>
      <c r="AK696" s="7">
        <v>0</v>
      </c>
      <c r="AL696" s="7">
        <v>0</v>
      </c>
      <c r="AM696" s="7">
        <v>0</v>
      </c>
      <c r="AN696" s="7">
        <v>2</v>
      </c>
      <c r="AO696" s="7">
        <v>2</v>
      </c>
      <c r="AP696" s="7">
        <v>2</v>
      </c>
      <c r="AQ696" s="7">
        <v>199</v>
      </c>
      <c r="AR696" s="7">
        <v>0</v>
      </c>
      <c r="AS696" s="7">
        <v>0</v>
      </c>
      <c r="AT696" s="7">
        <v>0</v>
      </c>
      <c r="AU696" s="7">
        <v>67</v>
      </c>
      <c r="AV696" s="7">
        <v>63</v>
      </c>
      <c r="AW696" s="7">
        <v>6</v>
      </c>
      <c r="AX696" s="7">
        <v>0</v>
      </c>
      <c r="AY696" s="7">
        <v>0</v>
      </c>
      <c r="AZ696" s="7">
        <v>0</v>
      </c>
      <c r="BA696" s="7">
        <v>2</v>
      </c>
      <c r="BB696" s="7">
        <v>2</v>
      </c>
      <c r="BC696" s="510">
        <v>197</v>
      </c>
      <c r="BD696" s="510">
        <v>0</v>
      </c>
      <c r="BE696" s="510">
        <v>0</v>
      </c>
      <c r="BF696" s="510">
        <v>0</v>
      </c>
      <c r="BG696" s="510">
        <v>71</v>
      </c>
      <c r="BH696" s="510">
        <v>65</v>
      </c>
      <c r="BI696" s="510">
        <v>61</v>
      </c>
      <c r="BJ696" s="510">
        <v>6</v>
      </c>
      <c r="BK696" s="510">
        <v>0</v>
      </c>
      <c r="BL696" s="510">
        <v>0</v>
      </c>
      <c r="BM696" s="510">
        <v>0</v>
      </c>
      <c r="BN696" s="510">
        <v>2</v>
      </c>
      <c r="BO696" s="510">
        <v>2</v>
      </c>
      <c r="BP696" s="510">
        <v>2</v>
      </c>
    </row>
    <row r="697" spans="1:68">
      <c r="A697" s="247">
        <v>6549</v>
      </c>
      <c r="B697" s="248" t="s">
        <v>1278</v>
      </c>
      <c r="C697" s="247"/>
      <c r="D697" s="248" t="s">
        <v>234</v>
      </c>
      <c r="E697" s="501">
        <v>7</v>
      </c>
      <c r="F697" s="248" t="s">
        <v>217</v>
      </c>
      <c r="G697" s="248" t="s">
        <v>273</v>
      </c>
      <c r="H697" s="248" t="s">
        <v>273</v>
      </c>
      <c r="I697" s="248" t="s">
        <v>157</v>
      </c>
      <c r="J697" s="248" t="s">
        <v>3555</v>
      </c>
      <c r="K697" s="248" t="s">
        <v>3728</v>
      </c>
      <c r="L697" s="248">
        <v>24631213</v>
      </c>
      <c r="M697" s="248">
        <v>24631213</v>
      </c>
      <c r="N697" s="248" t="s">
        <v>1135</v>
      </c>
      <c r="O697" s="248" t="s">
        <v>2545</v>
      </c>
      <c r="P697" s="248">
        <v>370</v>
      </c>
      <c r="Q697" s="248">
        <v>66</v>
      </c>
      <c r="R697" s="248">
        <v>74</v>
      </c>
      <c r="S697" s="248">
        <v>60</v>
      </c>
      <c r="T697" s="248">
        <v>54</v>
      </c>
      <c r="U697" s="248">
        <v>54</v>
      </c>
      <c r="V697" s="248">
        <v>62</v>
      </c>
      <c r="W697" s="248">
        <v>17</v>
      </c>
      <c r="X697" s="248">
        <v>3</v>
      </c>
      <c r="Y697" s="248">
        <v>3</v>
      </c>
      <c r="Z697" s="248">
        <v>3</v>
      </c>
      <c r="AA697" s="248">
        <v>2</v>
      </c>
      <c r="AB697" s="248">
        <v>3</v>
      </c>
      <c r="AC697" s="248">
        <v>381</v>
      </c>
      <c r="AD697" s="7">
        <v>85</v>
      </c>
      <c r="AE697" s="7">
        <v>70</v>
      </c>
      <c r="AF697" s="7">
        <v>76</v>
      </c>
      <c r="AG697" s="7">
        <v>53</v>
      </c>
      <c r="AH697" s="7">
        <v>43</v>
      </c>
      <c r="AI697" s="7">
        <v>54</v>
      </c>
      <c r="AJ697" s="7">
        <v>16</v>
      </c>
      <c r="AK697" s="7">
        <v>4</v>
      </c>
      <c r="AL697" s="7">
        <v>3</v>
      </c>
      <c r="AM697" s="7">
        <v>3</v>
      </c>
      <c r="AN697" s="7">
        <v>2</v>
      </c>
      <c r="AO697" s="7">
        <v>2</v>
      </c>
      <c r="AP697" s="7">
        <v>2</v>
      </c>
      <c r="AQ697" s="7">
        <v>426</v>
      </c>
      <c r="AR697" s="7">
        <v>116</v>
      </c>
      <c r="AS697" s="7">
        <v>88</v>
      </c>
      <c r="AT697" s="7">
        <v>69</v>
      </c>
      <c r="AU697" s="7">
        <v>72</v>
      </c>
      <c r="AV697" s="7">
        <v>43</v>
      </c>
      <c r="AW697" s="7">
        <v>17</v>
      </c>
      <c r="AX697" s="7">
        <v>4</v>
      </c>
      <c r="AY697" s="7">
        <v>3</v>
      </c>
      <c r="AZ697" s="7">
        <v>3</v>
      </c>
      <c r="BA697" s="7">
        <v>3</v>
      </c>
      <c r="BB697" s="7">
        <v>2</v>
      </c>
      <c r="BC697" s="510">
        <v>434</v>
      </c>
      <c r="BD697" s="510">
        <v>91</v>
      </c>
      <c r="BE697" s="510">
        <v>102</v>
      </c>
      <c r="BF697" s="510">
        <v>75</v>
      </c>
      <c r="BG697" s="510">
        <v>71</v>
      </c>
      <c r="BH697" s="510">
        <v>55</v>
      </c>
      <c r="BI697" s="510">
        <v>40</v>
      </c>
      <c r="BJ697" s="510">
        <v>17</v>
      </c>
      <c r="BK697" s="510">
        <v>3</v>
      </c>
      <c r="BL697" s="510">
        <v>4</v>
      </c>
      <c r="BM697" s="510">
        <v>3</v>
      </c>
      <c r="BN697" s="510">
        <v>3</v>
      </c>
      <c r="BO697" s="510">
        <v>2</v>
      </c>
      <c r="BP697" s="510">
        <v>2</v>
      </c>
    </row>
    <row r="698" spans="1:68">
      <c r="A698" s="247">
        <v>6550</v>
      </c>
      <c r="B698" s="248" t="s">
        <v>1279</v>
      </c>
      <c r="C698" s="247"/>
      <c r="D698" s="248" t="s">
        <v>52</v>
      </c>
      <c r="E698" s="501">
        <v>7</v>
      </c>
      <c r="F698" s="248" t="s">
        <v>52</v>
      </c>
      <c r="G698" s="248" t="s">
        <v>379</v>
      </c>
      <c r="H698" s="248" t="s">
        <v>170</v>
      </c>
      <c r="I698" s="248" t="s">
        <v>2546</v>
      </c>
      <c r="J698" s="248" t="s">
        <v>3555</v>
      </c>
      <c r="K698" s="248" t="s">
        <v>3728</v>
      </c>
      <c r="L698" s="248">
        <v>26355524</v>
      </c>
      <c r="M698" s="248">
        <v>26355524</v>
      </c>
      <c r="N698" s="248" t="s">
        <v>1124</v>
      </c>
      <c r="O698" s="248" t="s">
        <v>2547</v>
      </c>
      <c r="P698" s="248">
        <v>350</v>
      </c>
      <c r="Q698" s="248">
        <v>63</v>
      </c>
      <c r="R698" s="248">
        <v>47</v>
      </c>
      <c r="S698" s="248">
        <v>57</v>
      </c>
      <c r="T698" s="248">
        <v>74</v>
      </c>
      <c r="U698" s="248">
        <v>40</v>
      </c>
      <c r="V698" s="248">
        <v>69</v>
      </c>
      <c r="W698" s="248">
        <v>19</v>
      </c>
      <c r="X698" s="248">
        <v>3</v>
      </c>
      <c r="Y698" s="248">
        <v>3</v>
      </c>
      <c r="Z698" s="248">
        <v>3</v>
      </c>
      <c r="AA698" s="248">
        <v>4</v>
      </c>
      <c r="AB698" s="248">
        <v>2</v>
      </c>
      <c r="AC698" s="248">
        <v>379</v>
      </c>
      <c r="AD698" s="7">
        <v>94</v>
      </c>
      <c r="AE698" s="7">
        <v>60</v>
      </c>
      <c r="AF698" s="7">
        <v>52</v>
      </c>
      <c r="AG698" s="7">
        <v>81</v>
      </c>
      <c r="AH698" s="7">
        <v>44</v>
      </c>
      <c r="AI698" s="7">
        <v>48</v>
      </c>
      <c r="AJ698" s="7">
        <v>18</v>
      </c>
      <c r="AK698" s="7">
        <v>3</v>
      </c>
      <c r="AL698" s="7">
        <v>3</v>
      </c>
      <c r="AM698" s="7">
        <v>3</v>
      </c>
      <c r="AN698" s="7">
        <v>4</v>
      </c>
      <c r="AO698" s="7">
        <v>2</v>
      </c>
      <c r="AP698" s="7">
        <v>3</v>
      </c>
      <c r="AQ698" s="7">
        <v>407</v>
      </c>
      <c r="AR698" s="7">
        <v>82</v>
      </c>
      <c r="AS698" s="7">
        <v>87</v>
      </c>
      <c r="AT698" s="7">
        <v>55</v>
      </c>
      <c r="AU698" s="7">
        <v>90</v>
      </c>
      <c r="AV698" s="7">
        <v>48</v>
      </c>
      <c r="AW698" s="7">
        <v>18</v>
      </c>
      <c r="AX698" s="7">
        <v>3</v>
      </c>
      <c r="AY698" s="7">
        <v>3</v>
      </c>
      <c r="AZ698" s="7">
        <v>3</v>
      </c>
      <c r="BA698" s="7">
        <v>4</v>
      </c>
      <c r="BB698" s="7">
        <v>2</v>
      </c>
      <c r="BC698" s="510">
        <v>425</v>
      </c>
      <c r="BD698" s="510">
        <v>75</v>
      </c>
      <c r="BE698" s="510">
        <v>77</v>
      </c>
      <c r="BF698" s="510">
        <v>77</v>
      </c>
      <c r="BG698" s="510">
        <v>84</v>
      </c>
      <c r="BH698" s="510">
        <v>51</v>
      </c>
      <c r="BI698" s="510">
        <v>61</v>
      </c>
      <c r="BJ698" s="510">
        <v>18</v>
      </c>
      <c r="BK698" s="510">
        <v>3</v>
      </c>
      <c r="BL698" s="510">
        <v>3</v>
      </c>
      <c r="BM698" s="510">
        <v>3</v>
      </c>
      <c r="BN698" s="510">
        <v>4</v>
      </c>
      <c r="BO698" s="510">
        <v>2</v>
      </c>
      <c r="BP698" s="510">
        <v>3</v>
      </c>
    </row>
    <row r="699" spans="1:68">
      <c r="A699" s="247">
        <v>6551</v>
      </c>
      <c r="B699" s="248" t="s">
        <v>3094</v>
      </c>
      <c r="C699" s="247" t="s">
        <v>1325</v>
      </c>
      <c r="D699" s="248" t="s">
        <v>1285</v>
      </c>
      <c r="E699" s="501">
        <v>2</v>
      </c>
      <c r="F699" s="248" t="s">
        <v>418</v>
      </c>
      <c r="G699" s="248" t="s">
        <v>429</v>
      </c>
      <c r="H699" s="248" t="s">
        <v>455</v>
      </c>
      <c r="I699" s="248" t="s">
        <v>456</v>
      </c>
      <c r="J699" s="248" t="s">
        <v>3555</v>
      </c>
      <c r="K699" s="248" t="s">
        <v>3730</v>
      </c>
      <c r="L699" s="248"/>
      <c r="M699" s="248"/>
      <c r="N699" s="248" t="s">
        <v>1830</v>
      </c>
      <c r="O699" s="248" t="s">
        <v>2548</v>
      </c>
      <c r="P699" s="248">
        <v>215</v>
      </c>
      <c r="Q699" s="248">
        <v>23</v>
      </c>
      <c r="R699" s="248">
        <v>35</v>
      </c>
      <c r="S699" s="248">
        <v>50</v>
      </c>
      <c r="T699" s="248">
        <v>59</v>
      </c>
      <c r="U699" s="248">
        <v>48</v>
      </c>
      <c r="V699" s="248">
        <v>0</v>
      </c>
      <c r="W699" s="248">
        <v>10</v>
      </c>
      <c r="X699" s="248">
        <v>1</v>
      </c>
      <c r="Y699" s="248">
        <v>2</v>
      </c>
      <c r="Z699" s="248">
        <v>2</v>
      </c>
      <c r="AA699" s="248">
        <v>3</v>
      </c>
      <c r="AB699" s="248">
        <v>2</v>
      </c>
      <c r="AC699" s="248">
        <v>225</v>
      </c>
      <c r="AD699" s="7">
        <v>12</v>
      </c>
      <c r="AE699" s="7">
        <v>32</v>
      </c>
      <c r="AF699" s="7">
        <v>44</v>
      </c>
      <c r="AG699" s="7">
        <v>71</v>
      </c>
      <c r="AH699" s="7">
        <v>66</v>
      </c>
      <c r="AI699" s="7">
        <v>0</v>
      </c>
      <c r="AJ699" s="7">
        <v>11</v>
      </c>
      <c r="AK699" s="7">
        <v>1</v>
      </c>
      <c r="AL699" s="7">
        <v>2</v>
      </c>
      <c r="AM699" s="7">
        <v>2</v>
      </c>
      <c r="AN699" s="7">
        <v>3</v>
      </c>
      <c r="AO699" s="7">
        <v>3</v>
      </c>
      <c r="AP699" s="7">
        <v>0</v>
      </c>
      <c r="AQ699" s="7">
        <v>160</v>
      </c>
      <c r="AR699" s="7">
        <v>9</v>
      </c>
      <c r="AS699" s="7">
        <v>12</v>
      </c>
      <c r="AT699" s="7">
        <v>31</v>
      </c>
      <c r="AU699" s="7">
        <v>46</v>
      </c>
      <c r="AV699" s="7">
        <v>62</v>
      </c>
      <c r="AW699" s="7">
        <v>10</v>
      </c>
      <c r="AX699" s="7">
        <v>1</v>
      </c>
      <c r="AY699" s="7">
        <v>1</v>
      </c>
      <c r="AZ699" s="7">
        <v>2</v>
      </c>
      <c r="BA699" s="7">
        <v>3</v>
      </c>
      <c r="BB699" s="7">
        <v>3</v>
      </c>
      <c r="BC699" s="510">
        <v>115</v>
      </c>
      <c r="BD699" s="510">
        <v>8</v>
      </c>
      <c r="BE699" s="510">
        <v>10</v>
      </c>
      <c r="BF699" s="510">
        <v>26</v>
      </c>
      <c r="BG699" s="510">
        <v>39</v>
      </c>
      <c r="BH699" s="510">
        <v>32</v>
      </c>
      <c r="BI699" s="510">
        <v>0</v>
      </c>
      <c r="BJ699" s="510">
        <v>7</v>
      </c>
      <c r="BK699" s="510">
        <v>1</v>
      </c>
      <c r="BL699" s="510">
        <v>1</v>
      </c>
      <c r="BM699" s="510">
        <v>1</v>
      </c>
      <c r="BN699" s="510">
        <v>2</v>
      </c>
      <c r="BO699" s="510">
        <v>2</v>
      </c>
      <c r="BP699" s="510">
        <v>0</v>
      </c>
    </row>
    <row r="700" spans="1:68">
      <c r="A700" s="247">
        <v>6564</v>
      </c>
      <c r="B700" s="248" t="s">
        <v>1280</v>
      </c>
      <c r="C700" s="247"/>
      <c r="D700" s="248" t="s">
        <v>146</v>
      </c>
      <c r="E700" s="501">
        <v>2</v>
      </c>
      <c r="F700" s="248" t="s">
        <v>86</v>
      </c>
      <c r="G700" s="248" t="s">
        <v>198</v>
      </c>
      <c r="H700" s="248" t="s">
        <v>1276</v>
      </c>
      <c r="I700" s="248" t="s">
        <v>2549</v>
      </c>
      <c r="J700" s="248" t="s">
        <v>3555</v>
      </c>
      <c r="K700" s="248" t="s">
        <v>1667</v>
      </c>
      <c r="L700" s="248">
        <v>25411633</v>
      </c>
      <c r="M700" s="248"/>
      <c r="N700" s="248" t="s">
        <v>3715</v>
      </c>
      <c r="O700" s="248" t="s">
        <v>2551</v>
      </c>
      <c r="P700" s="248">
        <v>134</v>
      </c>
      <c r="Q700" s="248">
        <v>25</v>
      </c>
      <c r="R700" s="248">
        <v>24</v>
      </c>
      <c r="S700" s="248">
        <v>34</v>
      </c>
      <c r="T700" s="248">
        <v>31</v>
      </c>
      <c r="U700" s="248">
        <v>20</v>
      </c>
      <c r="V700" s="248">
        <v>0</v>
      </c>
      <c r="W700" s="248">
        <v>10</v>
      </c>
      <c r="X700" s="248">
        <v>2</v>
      </c>
      <c r="Y700" s="248">
        <v>2</v>
      </c>
      <c r="Z700" s="248">
        <v>2</v>
      </c>
      <c r="AA700" s="248">
        <v>2</v>
      </c>
      <c r="AB700" s="248">
        <v>2</v>
      </c>
      <c r="AC700" s="248">
        <v>134</v>
      </c>
      <c r="AD700" s="7">
        <v>20</v>
      </c>
      <c r="AE700" s="7">
        <v>25</v>
      </c>
      <c r="AF700" s="7">
        <v>24</v>
      </c>
      <c r="AG700" s="7">
        <v>37</v>
      </c>
      <c r="AH700" s="7">
        <v>28</v>
      </c>
      <c r="AI700" s="7">
        <v>0</v>
      </c>
      <c r="AJ700" s="7">
        <v>10</v>
      </c>
      <c r="AK700" s="7">
        <v>2</v>
      </c>
      <c r="AL700" s="7">
        <v>2</v>
      </c>
      <c r="AM700" s="7">
        <v>2</v>
      </c>
      <c r="AN700" s="7">
        <v>2</v>
      </c>
      <c r="AO700" s="7">
        <v>2</v>
      </c>
      <c r="AP700" s="7">
        <v>0</v>
      </c>
      <c r="AQ700" s="7">
        <v>128</v>
      </c>
      <c r="AR700" s="7">
        <v>18</v>
      </c>
      <c r="AS700" s="7">
        <v>21</v>
      </c>
      <c r="AT700" s="7">
        <v>27</v>
      </c>
      <c r="AU700" s="7">
        <v>26</v>
      </c>
      <c r="AV700" s="7">
        <v>36</v>
      </c>
      <c r="AW700" s="7">
        <v>10</v>
      </c>
      <c r="AX700" s="7">
        <v>2</v>
      </c>
      <c r="AY700" s="7">
        <v>2</v>
      </c>
      <c r="AZ700" s="7">
        <v>2</v>
      </c>
      <c r="BA700" s="7">
        <v>2</v>
      </c>
      <c r="BB700" s="7">
        <v>2</v>
      </c>
      <c r="BC700" s="510">
        <v>117</v>
      </c>
      <c r="BD700" s="510">
        <v>28</v>
      </c>
      <c r="BE700" s="510">
        <v>24</v>
      </c>
      <c r="BF700" s="510">
        <v>19</v>
      </c>
      <c r="BG700" s="510">
        <v>22</v>
      </c>
      <c r="BH700" s="510">
        <v>24</v>
      </c>
      <c r="BI700" s="510">
        <v>0</v>
      </c>
      <c r="BJ700" s="510">
        <v>9</v>
      </c>
      <c r="BK700" s="510">
        <v>2</v>
      </c>
      <c r="BL700" s="510">
        <v>2</v>
      </c>
      <c r="BM700" s="510">
        <v>1</v>
      </c>
      <c r="BN700" s="510">
        <v>2</v>
      </c>
      <c r="BO700" s="510">
        <v>2</v>
      </c>
      <c r="BP700" s="510">
        <v>0</v>
      </c>
    </row>
    <row r="701" spans="1:68">
      <c r="A701" s="247">
        <v>6565</v>
      </c>
      <c r="B701" s="248" t="s">
        <v>3180</v>
      </c>
      <c r="C701" s="247" t="s">
        <v>1206</v>
      </c>
      <c r="D701" s="412" t="s">
        <v>253</v>
      </c>
      <c r="E701" s="453">
        <v>10</v>
      </c>
      <c r="F701" s="412" t="s">
        <v>217</v>
      </c>
      <c r="G701" s="412" t="s">
        <v>281</v>
      </c>
      <c r="H701" s="412" t="s">
        <v>550</v>
      </c>
      <c r="I701" s="412" t="s">
        <v>86</v>
      </c>
      <c r="J701" s="248" t="s">
        <v>3555</v>
      </c>
      <c r="K701" s="248" t="s">
        <v>1667</v>
      </c>
      <c r="L701" s="412">
        <v>41051141</v>
      </c>
      <c r="M701" s="412">
        <v>41051141</v>
      </c>
      <c r="N701" s="412" t="s">
        <v>1831</v>
      </c>
      <c r="O701" s="248" t="s">
        <v>3413</v>
      </c>
      <c r="P701" s="412">
        <v>212</v>
      </c>
      <c r="Q701" s="412">
        <v>68</v>
      </c>
      <c r="R701" s="412">
        <v>48</v>
      </c>
      <c r="S701" s="412">
        <v>37</v>
      </c>
      <c r="T701" s="412">
        <v>34</v>
      </c>
      <c r="U701" s="412">
        <v>25</v>
      </c>
      <c r="V701" s="412">
        <v>0</v>
      </c>
      <c r="W701" s="412">
        <v>10</v>
      </c>
      <c r="X701" s="248">
        <v>3</v>
      </c>
      <c r="Y701" s="412">
        <v>2</v>
      </c>
      <c r="Z701" s="412">
        <v>2</v>
      </c>
      <c r="AA701" s="412">
        <v>2</v>
      </c>
      <c r="AB701" s="412">
        <v>1</v>
      </c>
      <c r="AC701" s="412">
        <v>238</v>
      </c>
      <c r="AD701" s="7">
        <v>58</v>
      </c>
      <c r="AE701" s="7">
        <v>61</v>
      </c>
      <c r="AF701" s="7">
        <v>43</v>
      </c>
      <c r="AG701" s="7">
        <v>38</v>
      </c>
      <c r="AH701" s="7">
        <v>38</v>
      </c>
      <c r="AI701" s="7">
        <v>0</v>
      </c>
      <c r="AJ701" s="7">
        <v>11</v>
      </c>
      <c r="AK701" s="7">
        <v>2</v>
      </c>
      <c r="AL701" s="7">
        <v>3</v>
      </c>
      <c r="AM701" s="7">
        <v>2</v>
      </c>
      <c r="AN701" s="7">
        <v>2</v>
      </c>
      <c r="AO701" s="7">
        <v>2</v>
      </c>
      <c r="AP701" s="7">
        <v>0</v>
      </c>
      <c r="AQ701" s="7">
        <v>241</v>
      </c>
      <c r="AR701" s="7">
        <v>53</v>
      </c>
      <c r="AS701" s="7">
        <v>57</v>
      </c>
      <c r="AT701" s="7">
        <v>58</v>
      </c>
      <c r="AU701" s="7">
        <v>39</v>
      </c>
      <c r="AV701" s="7">
        <v>34</v>
      </c>
      <c r="AW701" s="7">
        <v>11</v>
      </c>
      <c r="AX701" s="7">
        <v>2</v>
      </c>
      <c r="AY701" s="7">
        <v>2</v>
      </c>
      <c r="AZ701" s="7">
        <v>3</v>
      </c>
      <c r="BA701" s="7">
        <v>2</v>
      </c>
      <c r="BB701" s="7">
        <v>2</v>
      </c>
      <c r="BC701" s="510">
        <v>262</v>
      </c>
      <c r="BD701" s="510">
        <v>58</v>
      </c>
      <c r="BE701" s="510">
        <v>54</v>
      </c>
      <c r="BF701" s="510">
        <v>61</v>
      </c>
      <c r="BG701" s="510">
        <v>49</v>
      </c>
      <c r="BH701" s="510">
        <v>40</v>
      </c>
      <c r="BI701" s="510">
        <v>0</v>
      </c>
      <c r="BJ701" s="510">
        <v>11</v>
      </c>
      <c r="BK701" s="510">
        <v>2</v>
      </c>
      <c r="BL701" s="510">
        <v>2</v>
      </c>
      <c r="BM701" s="510">
        <v>3</v>
      </c>
      <c r="BN701" s="510">
        <v>2</v>
      </c>
      <c r="BO701" s="510">
        <v>2</v>
      </c>
      <c r="BP701" s="510">
        <v>0</v>
      </c>
    </row>
    <row r="702" spans="1:68">
      <c r="A702" s="247">
        <v>6567</v>
      </c>
      <c r="B702" s="248" t="s">
        <v>1281</v>
      </c>
      <c r="C702" s="247" t="s">
        <v>1206</v>
      </c>
      <c r="D702" s="412" t="s">
        <v>425</v>
      </c>
      <c r="E702" s="453">
        <v>1</v>
      </c>
      <c r="F702" s="412" t="s">
        <v>418</v>
      </c>
      <c r="G702" s="412" t="s">
        <v>426</v>
      </c>
      <c r="H702" s="412" t="s">
        <v>425</v>
      </c>
      <c r="I702" s="412" t="s">
        <v>2112</v>
      </c>
      <c r="J702" s="248" t="s">
        <v>3555</v>
      </c>
      <c r="K702" s="248" t="s">
        <v>1667</v>
      </c>
      <c r="L702" s="412">
        <v>27103944</v>
      </c>
      <c r="M702" s="412"/>
      <c r="N702" s="412" t="s">
        <v>3259</v>
      </c>
      <c r="O702" s="248" t="s">
        <v>2552</v>
      </c>
      <c r="P702" s="412">
        <v>117</v>
      </c>
      <c r="Q702" s="412">
        <v>26</v>
      </c>
      <c r="R702" s="412">
        <v>29</v>
      </c>
      <c r="S702" s="412">
        <v>27</v>
      </c>
      <c r="T702" s="412">
        <v>23</v>
      </c>
      <c r="U702" s="412">
        <v>12</v>
      </c>
      <c r="V702" s="412">
        <v>0</v>
      </c>
      <c r="W702" s="412">
        <v>7</v>
      </c>
      <c r="X702" s="248">
        <v>2</v>
      </c>
      <c r="Y702" s="412">
        <v>2</v>
      </c>
      <c r="Z702" s="412">
        <v>1</v>
      </c>
      <c r="AA702" s="412">
        <v>1</v>
      </c>
      <c r="AB702" s="412">
        <v>1</v>
      </c>
      <c r="AC702" s="412">
        <v>142</v>
      </c>
      <c r="AD702" s="7">
        <v>34</v>
      </c>
      <c r="AE702" s="7">
        <v>28</v>
      </c>
      <c r="AF702" s="7">
        <v>29</v>
      </c>
      <c r="AG702" s="7">
        <v>26</v>
      </c>
      <c r="AH702" s="7">
        <v>25</v>
      </c>
      <c r="AI702" s="7">
        <v>0</v>
      </c>
      <c r="AJ702" s="7">
        <v>7</v>
      </c>
      <c r="AK702" s="7">
        <v>2</v>
      </c>
      <c r="AL702" s="7">
        <v>1</v>
      </c>
      <c r="AM702" s="7">
        <v>2</v>
      </c>
      <c r="AN702" s="7">
        <v>1</v>
      </c>
      <c r="AO702" s="7">
        <v>1</v>
      </c>
      <c r="AP702" s="7">
        <v>0</v>
      </c>
      <c r="AQ702" s="7">
        <v>146</v>
      </c>
      <c r="AR702" s="7">
        <v>40</v>
      </c>
      <c r="AS702" s="7">
        <v>34</v>
      </c>
      <c r="AT702" s="7">
        <v>23</v>
      </c>
      <c r="AU702" s="7">
        <v>27</v>
      </c>
      <c r="AV702" s="7">
        <v>22</v>
      </c>
      <c r="AW702" s="7">
        <v>7</v>
      </c>
      <c r="AX702" s="7">
        <v>2</v>
      </c>
      <c r="AY702" s="7">
        <v>2</v>
      </c>
      <c r="AZ702" s="7">
        <v>1</v>
      </c>
      <c r="BA702" s="7">
        <v>1</v>
      </c>
      <c r="BB702" s="7">
        <v>1</v>
      </c>
      <c r="BC702" s="510">
        <v>131</v>
      </c>
      <c r="BD702" s="510">
        <v>24</v>
      </c>
      <c r="BE702" s="510">
        <v>38</v>
      </c>
      <c r="BF702" s="510">
        <v>25</v>
      </c>
      <c r="BG702" s="510">
        <v>19</v>
      </c>
      <c r="BH702" s="510">
        <v>25</v>
      </c>
      <c r="BI702" s="510">
        <v>0</v>
      </c>
      <c r="BJ702" s="510">
        <v>7</v>
      </c>
      <c r="BK702" s="510">
        <v>1</v>
      </c>
      <c r="BL702" s="510">
        <v>2</v>
      </c>
      <c r="BM702" s="510">
        <v>1</v>
      </c>
      <c r="BN702" s="510">
        <v>1</v>
      </c>
      <c r="BO702" s="510">
        <v>2</v>
      </c>
      <c r="BP702" s="510">
        <v>0</v>
      </c>
    </row>
    <row r="703" spans="1:68">
      <c r="A703" s="247">
        <v>6568</v>
      </c>
      <c r="B703" s="248" t="s">
        <v>1282</v>
      </c>
      <c r="C703" s="247" t="s">
        <v>1206</v>
      </c>
      <c r="D703" s="412" t="s">
        <v>1357</v>
      </c>
      <c r="E703" s="453">
        <v>1</v>
      </c>
      <c r="F703" s="412" t="s">
        <v>52</v>
      </c>
      <c r="G703" s="412" t="s">
        <v>52</v>
      </c>
      <c r="H703" s="412" t="s">
        <v>371</v>
      </c>
      <c r="I703" s="412" t="s">
        <v>2553</v>
      </c>
      <c r="J703" s="248" t="s">
        <v>3555</v>
      </c>
      <c r="K703" s="248" t="s">
        <v>1667</v>
      </c>
      <c r="L703" s="412">
        <v>26500128</v>
      </c>
      <c r="M703" s="412">
        <v>26500128</v>
      </c>
      <c r="N703" s="412" t="s">
        <v>1832</v>
      </c>
      <c r="O703" s="248" t="s">
        <v>2554</v>
      </c>
      <c r="P703" s="412">
        <v>132</v>
      </c>
      <c r="Q703" s="412">
        <v>30</v>
      </c>
      <c r="R703" s="412">
        <v>25</v>
      </c>
      <c r="S703" s="412">
        <v>25</v>
      </c>
      <c r="T703" s="412">
        <v>26</v>
      </c>
      <c r="U703" s="412">
        <v>26</v>
      </c>
      <c r="V703" s="412">
        <v>0</v>
      </c>
      <c r="W703" s="412">
        <v>5</v>
      </c>
      <c r="X703" s="248">
        <v>1</v>
      </c>
      <c r="Y703" s="412">
        <v>1</v>
      </c>
      <c r="Z703" s="412">
        <v>1</v>
      </c>
      <c r="AA703" s="412">
        <v>1</v>
      </c>
      <c r="AB703" s="412">
        <v>1</v>
      </c>
      <c r="AC703" s="412">
        <v>142</v>
      </c>
      <c r="AD703" s="7">
        <v>30</v>
      </c>
      <c r="AE703" s="7">
        <v>30</v>
      </c>
      <c r="AF703" s="7">
        <v>26</v>
      </c>
      <c r="AG703" s="7">
        <v>28</v>
      </c>
      <c r="AH703" s="7">
        <v>28</v>
      </c>
      <c r="AI703" s="7">
        <v>0</v>
      </c>
      <c r="AJ703" s="7">
        <v>5</v>
      </c>
      <c r="AK703" s="7">
        <v>1</v>
      </c>
      <c r="AL703" s="7">
        <v>1</v>
      </c>
      <c r="AM703" s="7">
        <v>1</v>
      </c>
      <c r="AN703" s="7">
        <v>1</v>
      </c>
      <c r="AO703" s="7">
        <v>1</v>
      </c>
      <c r="AP703" s="7">
        <v>0</v>
      </c>
      <c r="AQ703" s="7">
        <v>140</v>
      </c>
      <c r="AR703" s="7">
        <v>29</v>
      </c>
      <c r="AS703" s="7">
        <v>31</v>
      </c>
      <c r="AT703" s="7">
        <v>30</v>
      </c>
      <c r="AU703" s="7">
        <v>26</v>
      </c>
      <c r="AV703" s="7">
        <v>24</v>
      </c>
      <c r="AW703" s="7">
        <v>5</v>
      </c>
      <c r="AX703" s="7">
        <v>1</v>
      </c>
      <c r="AY703" s="7">
        <v>1</v>
      </c>
      <c r="AZ703" s="7">
        <v>1</v>
      </c>
      <c r="BA703" s="7">
        <v>1</v>
      </c>
      <c r="BB703" s="7">
        <v>1</v>
      </c>
      <c r="BC703" s="510">
        <v>139</v>
      </c>
      <c r="BD703" s="510">
        <v>25</v>
      </c>
      <c r="BE703" s="510">
        <v>30</v>
      </c>
      <c r="BF703" s="510">
        <v>30</v>
      </c>
      <c r="BG703" s="510">
        <v>30</v>
      </c>
      <c r="BH703" s="510">
        <v>24</v>
      </c>
      <c r="BI703" s="510">
        <v>0</v>
      </c>
      <c r="BJ703" s="510">
        <v>5</v>
      </c>
      <c r="BK703" s="510">
        <v>1</v>
      </c>
      <c r="BL703" s="510">
        <v>1</v>
      </c>
      <c r="BM703" s="510">
        <v>1</v>
      </c>
      <c r="BN703" s="510">
        <v>1</v>
      </c>
      <c r="BO703" s="510">
        <v>1</v>
      </c>
      <c r="BP703" s="510">
        <v>0</v>
      </c>
    </row>
    <row r="704" spans="1:68">
      <c r="A704" s="247">
        <v>6569</v>
      </c>
      <c r="B704" s="248" t="s">
        <v>1283</v>
      </c>
      <c r="C704" s="247" t="s">
        <v>1206</v>
      </c>
      <c r="D704" s="412" t="s">
        <v>52</v>
      </c>
      <c r="E704" s="453">
        <v>2</v>
      </c>
      <c r="F704" s="412" t="s">
        <v>52</v>
      </c>
      <c r="G704" s="412" t="s">
        <v>52</v>
      </c>
      <c r="H704" s="412" t="s">
        <v>90</v>
      </c>
      <c r="I704" s="412" t="s">
        <v>88</v>
      </c>
      <c r="J704" s="248" t="s">
        <v>3555</v>
      </c>
      <c r="K704" s="248" t="s">
        <v>1667</v>
      </c>
      <c r="L704" s="412">
        <v>22006524</v>
      </c>
      <c r="M704" s="412">
        <v>22006524</v>
      </c>
      <c r="N704" s="412" t="s">
        <v>3716</v>
      </c>
      <c r="O704" s="248" t="s">
        <v>2555</v>
      </c>
      <c r="P704" s="412">
        <v>132</v>
      </c>
      <c r="Q704" s="412">
        <v>44</v>
      </c>
      <c r="R704" s="412">
        <v>26</v>
      </c>
      <c r="S704" s="412">
        <v>19</v>
      </c>
      <c r="T704" s="412">
        <v>32</v>
      </c>
      <c r="U704" s="412">
        <v>11</v>
      </c>
      <c r="V704" s="412">
        <v>0</v>
      </c>
      <c r="W704" s="412">
        <v>6</v>
      </c>
      <c r="X704" s="248">
        <v>2</v>
      </c>
      <c r="Y704" s="412">
        <v>1</v>
      </c>
      <c r="Z704" s="412">
        <v>1</v>
      </c>
      <c r="AA704" s="412">
        <v>1</v>
      </c>
      <c r="AB704" s="412">
        <v>1</v>
      </c>
      <c r="AC704" s="412">
        <v>151</v>
      </c>
      <c r="AD704" s="7">
        <v>30</v>
      </c>
      <c r="AE704" s="7">
        <v>41</v>
      </c>
      <c r="AF704" s="7">
        <v>27</v>
      </c>
      <c r="AG704" s="7">
        <v>20</v>
      </c>
      <c r="AH704" s="7">
        <v>33</v>
      </c>
      <c r="AI704" s="7">
        <v>0</v>
      </c>
      <c r="AJ704" s="7">
        <v>6</v>
      </c>
      <c r="AK704" s="7">
        <v>1</v>
      </c>
      <c r="AL704" s="7">
        <v>2</v>
      </c>
      <c r="AM704" s="7">
        <v>1</v>
      </c>
      <c r="AN704" s="7">
        <v>1</v>
      </c>
      <c r="AO704" s="7">
        <v>1</v>
      </c>
      <c r="AP704" s="7">
        <v>0</v>
      </c>
      <c r="AQ704" s="7">
        <v>151</v>
      </c>
      <c r="AR704" s="7">
        <v>31</v>
      </c>
      <c r="AS704" s="7">
        <v>30</v>
      </c>
      <c r="AT704" s="7">
        <v>46</v>
      </c>
      <c r="AU704" s="7">
        <v>25</v>
      </c>
      <c r="AV704" s="7">
        <v>19</v>
      </c>
      <c r="AW704" s="7">
        <v>6</v>
      </c>
      <c r="AX704" s="7">
        <v>1</v>
      </c>
      <c r="AY704" s="7">
        <v>1</v>
      </c>
      <c r="AZ704" s="7">
        <v>2</v>
      </c>
      <c r="BA704" s="7">
        <v>1</v>
      </c>
      <c r="BB704" s="7">
        <v>1</v>
      </c>
      <c r="BC704" s="510">
        <v>137</v>
      </c>
      <c r="BD704" s="510">
        <v>32</v>
      </c>
      <c r="BE704" s="510">
        <v>26</v>
      </c>
      <c r="BF704" s="510">
        <v>29</v>
      </c>
      <c r="BG704" s="510">
        <v>31</v>
      </c>
      <c r="BH704" s="510">
        <v>19</v>
      </c>
      <c r="BI704" s="510">
        <v>0</v>
      </c>
      <c r="BJ704" s="510">
        <v>6</v>
      </c>
      <c r="BK704" s="510">
        <v>1</v>
      </c>
      <c r="BL704" s="510">
        <v>1</v>
      </c>
      <c r="BM704" s="510">
        <v>1</v>
      </c>
      <c r="BN704" s="510">
        <v>2</v>
      </c>
      <c r="BO704" s="510">
        <v>1</v>
      </c>
      <c r="BP704" s="510">
        <v>0</v>
      </c>
    </row>
    <row r="705" spans="1:68">
      <c r="A705" s="247">
        <v>6570</v>
      </c>
      <c r="B705" s="248" t="s">
        <v>1284</v>
      </c>
      <c r="C705" s="247" t="s">
        <v>1206</v>
      </c>
      <c r="D705" s="412" t="s">
        <v>1285</v>
      </c>
      <c r="E705" s="453">
        <v>4</v>
      </c>
      <c r="F705" s="412" t="s">
        <v>418</v>
      </c>
      <c r="G705" s="412" t="s">
        <v>429</v>
      </c>
      <c r="H705" s="412" t="s">
        <v>430</v>
      </c>
      <c r="I705" s="412" t="s">
        <v>2556</v>
      </c>
      <c r="J705" s="248" t="s">
        <v>3555</v>
      </c>
      <c r="K705" s="248" t="s">
        <v>1667</v>
      </c>
      <c r="L705" s="412"/>
      <c r="M705" s="412"/>
      <c r="N705" s="412" t="s">
        <v>1833</v>
      </c>
      <c r="O705" s="248" t="s">
        <v>2557</v>
      </c>
      <c r="P705" s="412">
        <v>38</v>
      </c>
      <c r="Q705" s="412">
        <v>12</v>
      </c>
      <c r="R705" s="412">
        <v>8</v>
      </c>
      <c r="S705" s="412">
        <v>6</v>
      </c>
      <c r="T705" s="412">
        <v>5</v>
      </c>
      <c r="U705" s="412">
        <v>7</v>
      </c>
      <c r="V705" s="412">
        <v>0</v>
      </c>
      <c r="W705" s="412">
        <v>5</v>
      </c>
      <c r="X705" s="248">
        <v>1</v>
      </c>
      <c r="Y705" s="412">
        <v>1</v>
      </c>
      <c r="Z705" s="412">
        <v>1</v>
      </c>
      <c r="AA705" s="412">
        <v>1</v>
      </c>
      <c r="AB705" s="412">
        <v>1</v>
      </c>
      <c r="AC705" s="412">
        <v>35</v>
      </c>
      <c r="AD705" s="7">
        <v>11</v>
      </c>
      <c r="AE705" s="7">
        <v>9</v>
      </c>
      <c r="AF705" s="7">
        <v>8</v>
      </c>
      <c r="AG705" s="7">
        <v>4</v>
      </c>
      <c r="AH705" s="7">
        <v>3</v>
      </c>
      <c r="AI705" s="7">
        <v>0</v>
      </c>
      <c r="AJ705" s="7">
        <v>5</v>
      </c>
      <c r="AK705" s="7">
        <v>1</v>
      </c>
      <c r="AL705" s="7">
        <v>1</v>
      </c>
      <c r="AM705" s="7">
        <v>1</v>
      </c>
      <c r="AN705" s="7">
        <v>1</v>
      </c>
      <c r="AO705" s="7">
        <v>1</v>
      </c>
      <c r="AP705" s="7">
        <v>0</v>
      </c>
      <c r="AQ705" s="7">
        <v>47</v>
      </c>
      <c r="AR705" s="7">
        <v>10</v>
      </c>
      <c r="AS705" s="7">
        <v>14</v>
      </c>
      <c r="AT705" s="7">
        <v>12</v>
      </c>
      <c r="AU705" s="7">
        <v>7</v>
      </c>
      <c r="AV705" s="7">
        <v>4</v>
      </c>
      <c r="AW705" s="7">
        <v>5</v>
      </c>
      <c r="AX705" s="7">
        <v>1</v>
      </c>
      <c r="AY705" s="7">
        <v>1</v>
      </c>
      <c r="AZ705" s="7">
        <v>1</v>
      </c>
      <c r="BA705" s="7">
        <v>1</v>
      </c>
      <c r="BB705" s="7">
        <v>1</v>
      </c>
      <c r="BC705" s="510">
        <v>56</v>
      </c>
      <c r="BD705" s="510">
        <v>16</v>
      </c>
      <c r="BE705" s="510">
        <v>10</v>
      </c>
      <c r="BF705" s="510">
        <v>12</v>
      </c>
      <c r="BG705" s="510">
        <v>10</v>
      </c>
      <c r="BH705" s="510">
        <v>8</v>
      </c>
      <c r="BI705" s="510">
        <v>0</v>
      </c>
      <c r="BJ705" s="510">
        <v>5</v>
      </c>
      <c r="BK705" s="510">
        <v>1</v>
      </c>
      <c r="BL705" s="510">
        <v>1</v>
      </c>
      <c r="BM705" s="510">
        <v>1</v>
      </c>
      <c r="BN705" s="510">
        <v>1</v>
      </c>
      <c r="BO705" s="510">
        <v>1</v>
      </c>
      <c r="BP705" s="510">
        <v>0</v>
      </c>
    </row>
    <row r="706" spans="1:68">
      <c r="A706" s="247">
        <v>6571</v>
      </c>
      <c r="B706" s="248" t="s">
        <v>1286</v>
      </c>
      <c r="C706" s="247" t="s">
        <v>1206</v>
      </c>
      <c r="D706" s="412" t="s">
        <v>398</v>
      </c>
      <c r="E706" s="453">
        <v>14</v>
      </c>
      <c r="F706" s="412" t="s">
        <v>52</v>
      </c>
      <c r="G706" s="412" t="s">
        <v>399</v>
      </c>
      <c r="H706" s="412" t="s">
        <v>471</v>
      </c>
      <c r="I706" s="412" t="s">
        <v>2558</v>
      </c>
      <c r="J706" s="248" t="s">
        <v>3555</v>
      </c>
      <c r="K706" s="248" t="s">
        <v>1667</v>
      </c>
      <c r="L706" s="412">
        <v>24591100</v>
      </c>
      <c r="M706" s="412"/>
      <c r="N706" s="412" t="s">
        <v>1834</v>
      </c>
      <c r="O706" s="248" t="s">
        <v>2559</v>
      </c>
      <c r="P706" s="412">
        <v>64</v>
      </c>
      <c r="Q706" s="412">
        <v>11</v>
      </c>
      <c r="R706" s="412">
        <v>15</v>
      </c>
      <c r="S706" s="412">
        <v>12</v>
      </c>
      <c r="T706" s="412">
        <v>15</v>
      </c>
      <c r="U706" s="412">
        <v>11</v>
      </c>
      <c r="V706" s="412">
        <v>0</v>
      </c>
      <c r="W706" s="412">
        <v>5</v>
      </c>
      <c r="X706" s="248">
        <v>1</v>
      </c>
      <c r="Y706" s="412">
        <v>1</v>
      </c>
      <c r="Z706" s="412">
        <v>1</v>
      </c>
      <c r="AA706" s="412">
        <v>1</v>
      </c>
      <c r="AB706" s="412">
        <v>1</v>
      </c>
      <c r="AC706" s="412">
        <v>70</v>
      </c>
      <c r="AD706" s="7">
        <v>16</v>
      </c>
      <c r="AE706" s="7">
        <v>12</v>
      </c>
      <c r="AF706" s="7">
        <v>15</v>
      </c>
      <c r="AG706" s="7">
        <v>12</v>
      </c>
      <c r="AH706" s="7">
        <v>15</v>
      </c>
      <c r="AI706" s="7">
        <v>0</v>
      </c>
      <c r="AJ706" s="7">
        <v>5</v>
      </c>
      <c r="AK706" s="7">
        <v>1</v>
      </c>
      <c r="AL706" s="7">
        <v>1</v>
      </c>
      <c r="AM706" s="7">
        <v>1</v>
      </c>
      <c r="AN706" s="7">
        <v>1</v>
      </c>
      <c r="AO706" s="7">
        <v>1</v>
      </c>
      <c r="AP706" s="7">
        <v>0</v>
      </c>
      <c r="AQ706" s="7">
        <v>75</v>
      </c>
      <c r="AR706" s="7">
        <v>16</v>
      </c>
      <c r="AS706" s="7">
        <v>18</v>
      </c>
      <c r="AT706" s="7">
        <v>10</v>
      </c>
      <c r="AU706" s="7">
        <v>18</v>
      </c>
      <c r="AV706" s="7">
        <v>13</v>
      </c>
      <c r="AW706" s="7">
        <v>5</v>
      </c>
      <c r="AX706" s="7">
        <v>1</v>
      </c>
      <c r="AY706" s="7">
        <v>1</v>
      </c>
      <c r="AZ706" s="7">
        <v>1</v>
      </c>
      <c r="BA706" s="7">
        <v>1</v>
      </c>
      <c r="BB706" s="7">
        <v>1</v>
      </c>
      <c r="BC706" s="510">
        <v>68</v>
      </c>
      <c r="BD706" s="510">
        <v>13</v>
      </c>
      <c r="BE706" s="510">
        <v>17</v>
      </c>
      <c r="BF706" s="510">
        <v>11</v>
      </c>
      <c r="BG706" s="510">
        <v>10</v>
      </c>
      <c r="BH706" s="510">
        <v>17</v>
      </c>
      <c r="BI706" s="510">
        <v>0</v>
      </c>
      <c r="BJ706" s="510">
        <v>5</v>
      </c>
      <c r="BK706" s="510">
        <v>1</v>
      </c>
      <c r="BL706" s="510">
        <v>1</v>
      </c>
      <c r="BM706" s="510">
        <v>1</v>
      </c>
      <c r="BN706" s="510">
        <v>1</v>
      </c>
      <c r="BO706" s="510">
        <v>1</v>
      </c>
      <c r="BP706" s="510">
        <v>0</v>
      </c>
    </row>
    <row r="707" spans="1:68">
      <c r="A707" s="247">
        <v>6574</v>
      </c>
      <c r="B707" s="248" t="s">
        <v>3095</v>
      </c>
      <c r="C707" s="247"/>
      <c r="D707" s="248" t="s">
        <v>127</v>
      </c>
      <c r="E707" s="501">
        <v>2</v>
      </c>
      <c r="F707" s="248" t="s">
        <v>86</v>
      </c>
      <c r="G707" s="248" t="s">
        <v>127</v>
      </c>
      <c r="H707" s="248" t="s">
        <v>129</v>
      </c>
      <c r="I707" s="248" t="s">
        <v>835</v>
      </c>
      <c r="J707" s="248" t="s">
        <v>3555</v>
      </c>
      <c r="K707" s="248" t="s">
        <v>3728</v>
      </c>
      <c r="L707" s="248">
        <v>22702308</v>
      </c>
      <c r="M707" s="248">
        <v>22702308</v>
      </c>
      <c r="N707" s="248" t="s">
        <v>3717</v>
      </c>
      <c r="O707" s="248" t="s">
        <v>2560</v>
      </c>
      <c r="P707" s="248">
        <v>784</v>
      </c>
      <c r="Q707" s="248">
        <v>181</v>
      </c>
      <c r="R707" s="248">
        <v>131</v>
      </c>
      <c r="S707" s="248">
        <v>155</v>
      </c>
      <c r="T707" s="248">
        <v>147</v>
      </c>
      <c r="U707" s="248">
        <v>100</v>
      </c>
      <c r="V707" s="248">
        <v>70</v>
      </c>
      <c r="W707" s="248">
        <v>22</v>
      </c>
      <c r="X707" s="248">
        <v>5</v>
      </c>
      <c r="Y707" s="248">
        <v>4</v>
      </c>
      <c r="Z707" s="248">
        <v>4</v>
      </c>
      <c r="AA707" s="248">
        <v>4</v>
      </c>
      <c r="AB707" s="248">
        <v>3</v>
      </c>
      <c r="AC707" s="248">
        <v>826</v>
      </c>
      <c r="AD707" s="7">
        <v>135</v>
      </c>
      <c r="AE707" s="7">
        <v>179</v>
      </c>
      <c r="AF707" s="7">
        <v>135</v>
      </c>
      <c r="AG707" s="7">
        <v>141</v>
      </c>
      <c r="AH707" s="7">
        <v>142</v>
      </c>
      <c r="AI707" s="7">
        <v>94</v>
      </c>
      <c r="AJ707" s="7">
        <v>24</v>
      </c>
      <c r="AK707" s="7">
        <v>4</v>
      </c>
      <c r="AL707" s="7">
        <v>5</v>
      </c>
      <c r="AM707" s="7">
        <v>4</v>
      </c>
      <c r="AN707" s="7">
        <v>4</v>
      </c>
      <c r="AO707" s="7">
        <v>4</v>
      </c>
      <c r="AP707" s="7">
        <v>3</v>
      </c>
      <c r="AQ707" s="7">
        <v>855</v>
      </c>
      <c r="AR707" s="7">
        <v>143</v>
      </c>
      <c r="AS707" s="7">
        <v>144</v>
      </c>
      <c r="AT707" s="7">
        <v>163</v>
      </c>
      <c r="AU707" s="7">
        <v>147</v>
      </c>
      <c r="AV707" s="7">
        <v>135</v>
      </c>
      <c r="AW707" s="7">
        <v>25</v>
      </c>
      <c r="AX707" s="7">
        <v>4</v>
      </c>
      <c r="AY707" s="7">
        <v>4</v>
      </c>
      <c r="AZ707" s="7">
        <v>5</v>
      </c>
      <c r="BA707" s="7">
        <v>4</v>
      </c>
      <c r="BB707" s="7">
        <v>4</v>
      </c>
      <c r="BC707" s="510">
        <v>901</v>
      </c>
      <c r="BD707" s="510">
        <v>188</v>
      </c>
      <c r="BE707" s="510">
        <v>160</v>
      </c>
      <c r="BF707" s="510">
        <v>150</v>
      </c>
      <c r="BG707" s="510">
        <v>158</v>
      </c>
      <c r="BH707" s="510">
        <v>123</v>
      </c>
      <c r="BI707" s="510">
        <v>122</v>
      </c>
      <c r="BJ707" s="510">
        <v>25</v>
      </c>
      <c r="BK707" s="510">
        <v>5</v>
      </c>
      <c r="BL707" s="510">
        <v>4</v>
      </c>
      <c r="BM707" s="510">
        <v>4</v>
      </c>
      <c r="BN707" s="510">
        <v>4</v>
      </c>
      <c r="BO707" s="510">
        <v>4</v>
      </c>
      <c r="BP707" s="510">
        <v>4</v>
      </c>
    </row>
    <row r="708" spans="1:68">
      <c r="A708" s="247">
        <v>6576</v>
      </c>
      <c r="B708" s="248" t="s">
        <v>3096</v>
      </c>
      <c r="C708" s="247"/>
      <c r="D708" s="248" t="s">
        <v>398</v>
      </c>
      <c r="E708" s="501">
        <v>12</v>
      </c>
      <c r="F708" s="248" t="s">
        <v>52</v>
      </c>
      <c r="G708" s="248" t="s">
        <v>406</v>
      </c>
      <c r="H708" s="248" t="s">
        <v>855</v>
      </c>
      <c r="I708" s="248" t="s">
        <v>374</v>
      </c>
      <c r="J708" s="248" t="s">
        <v>3555</v>
      </c>
      <c r="K708" s="248" t="s">
        <v>3728</v>
      </c>
      <c r="L708" s="248">
        <v>27848114</v>
      </c>
      <c r="M708" s="248">
        <v>27848114</v>
      </c>
      <c r="N708" s="248" t="s">
        <v>3260</v>
      </c>
      <c r="O708" s="248" t="s">
        <v>3097</v>
      </c>
      <c r="P708" s="248">
        <v>331</v>
      </c>
      <c r="Q708" s="248">
        <v>56</v>
      </c>
      <c r="R708" s="248">
        <v>45</v>
      </c>
      <c r="S708" s="248">
        <v>48</v>
      </c>
      <c r="T708" s="248">
        <v>39</v>
      </c>
      <c r="U708" s="248">
        <v>112</v>
      </c>
      <c r="V708" s="248">
        <v>31</v>
      </c>
      <c r="W708" s="248">
        <v>16</v>
      </c>
      <c r="X708" s="248">
        <v>3</v>
      </c>
      <c r="Y708" s="248">
        <v>2</v>
      </c>
      <c r="Z708" s="248">
        <v>2</v>
      </c>
      <c r="AA708" s="248">
        <v>2</v>
      </c>
      <c r="AB708" s="248">
        <v>5</v>
      </c>
      <c r="AC708" s="248">
        <v>345</v>
      </c>
      <c r="AD708" s="7">
        <v>58</v>
      </c>
      <c r="AE708" s="7">
        <v>55</v>
      </c>
      <c r="AF708" s="7">
        <v>48</v>
      </c>
      <c r="AG708" s="7">
        <v>53</v>
      </c>
      <c r="AH708" s="7">
        <v>33</v>
      </c>
      <c r="AI708" s="7">
        <v>98</v>
      </c>
      <c r="AJ708" s="7">
        <v>12</v>
      </c>
      <c r="AK708" s="7">
        <v>3</v>
      </c>
      <c r="AL708" s="7">
        <v>2</v>
      </c>
      <c r="AM708" s="7">
        <v>2</v>
      </c>
      <c r="AN708" s="7">
        <v>2</v>
      </c>
      <c r="AO708" s="7">
        <v>1</v>
      </c>
      <c r="AP708" s="7">
        <v>2</v>
      </c>
      <c r="AQ708" s="7">
        <v>354</v>
      </c>
      <c r="AR708" s="7">
        <v>60</v>
      </c>
      <c r="AS708" s="7">
        <v>46</v>
      </c>
      <c r="AT708" s="7">
        <v>47</v>
      </c>
      <c r="AU708" s="7">
        <v>43</v>
      </c>
      <c r="AV708" s="7">
        <v>131</v>
      </c>
      <c r="AW708" s="7">
        <v>12</v>
      </c>
      <c r="AX708" s="7">
        <v>3</v>
      </c>
      <c r="AY708" s="7">
        <v>2</v>
      </c>
      <c r="AZ708" s="7">
        <v>2</v>
      </c>
      <c r="BA708" s="7">
        <v>2</v>
      </c>
      <c r="BB708" s="7">
        <v>2</v>
      </c>
      <c r="BC708" s="510">
        <v>277</v>
      </c>
      <c r="BD708" s="510">
        <v>62</v>
      </c>
      <c r="BE708" s="510">
        <v>47</v>
      </c>
      <c r="BF708" s="510">
        <v>46</v>
      </c>
      <c r="BG708" s="510">
        <v>40</v>
      </c>
      <c r="BH708" s="510">
        <v>28</v>
      </c>
      <c r="BI708" s="510">
        <v>54</v>
      </c>
      <c r="BJ708" s="510">
        <v>14</v>
      </c>
      <c r="BK708" s="510">
        <v>2</v>
      </c>
      <c r="BL708" s="510">
        <v>2</v>
      </c>
      <c r="BM708" s="510">
        <v>1</v>
      </c>
      <c r="BN708" s="510">
        <v>2</v>
      </c>
      <c r="BO708" s="510">
        <v>2</v>
      </c>
      <c r="BP708" s="510">
        <v>5</v>
      </c>
    </row>
    <row r="709" spans="1:68">
      <c r="A709" s="247">
        <v>6577</v>
      </c>
      <c r="B709" s="248" t="s">
        <v>3098</v>
      </c>
      <c r="C709" s="247"/>
      <c r="D709" s="248" t="s">
        <v>253</v>
      </c>
      <c r="E709" s="501">
        <v>2</v>
      </c>
      <c r="F709" s="248" t="s">
        <v>217</v>
      </c>
      <c r="G709" s="248" t="s">
        <v>253</v>
      </c>
      <c r="H709" s="248" t="s">
        <v>259</v>
      </c>
      <c r="I709" s="248" t="s">
        <v>875</v>
      </c>
      <c r="J709" s="248" t="s">
        <v>3555</v>
      </c>
      <c r="K709" s="248" t="s">
        <v>3728</v>
      </c>
      <c r="L709" s="248">
        <v>24757122</v>
      </c>
      <c r="M709" s="248">
        <v>24757122</v>
      </c>
      <c r="N709" s="248" t="s">
        <v>1835</v>
      </c>
      <c r="O709" s="248" t="s">
        <v>2561</v>
      </c>
      <c r="P709" s="248">
        <v>336</v>
      </c>
      <c r="Q709" s="248">
        <v>82</v>
      </c>
      <c r="R709" s="248">
        <v>61</v>
      </c>
      <c r="S709" s="248">
        <v>64</v>
      </c>
      <c r="T709" s="248">
        <v>55</v>
      </c>
      <c r="U709" s="248">
        <v>40</v>
      </c>
      <c r="V709" s="248">
        <v>34</v>
      </c>
      <c r="W709" s="248">
        <v>14</v>
      </c>
      <c r="X709" s="248">
        <v>3</v>
      </c>
      <c r="Y709" s="248">
        <v>2</v>
      </c>
      <c r="Z709" s="248">
        <v>3</v>
      </c>
      <c r="AA709" s="248">
        <v>2</v>
      </c>
      <c r="AB709" s="248">
        <v>2</v>
      </c>
      <c r="AC709" s="248">
        <v>364</v>
      </c>
      <c r="AD709" s="7">
        <v>87</v>
      </c>
      <c r="AE709" s="7">
        <v>71</v>
      </c>
      <c r="AF709" s="7">
        <v>55</v>
      </c>
      <c r="AG709" s="7">
        <v>63</v>
      </c>
      <c r="AH709" s="7">
        <v>47</v>
      </c>
      <c r="AI709" s="7">
        <v>41</v>
      </c>
      <c r="AJ709" s="7">
        <v>14</v>
      </c>
      <c r="AK709" s="7">
        <v>3</v>
      </c>
      <c r="AL709" s="7">
        <v>3</v>
      </c>
      <c r="AM709" s="7">
        <v>2</v>
      </c>
      <c r="AN709" s="7">
        <v>2</v>
      </c>
      <c r="AO709" s="7">
        <v>2</v>
      </c>
      <c r="AP709" s="7">
        <v>2</v>
      </c>
      <c r="AQ709" s="7">
        <v>387</v>
      </c>
      <c r="AR709" s="7">
        <v>89</v>
      </c>
      <c r="AS709" s="7">
        <v>85</v>
      </c>
      <c r="AT709" s="7">
        <v>63</v>
      </c>
      <c r="AU709" s="7">
        <v>58</v>
      </c>
      <c r="AV709" s="7">
        <v>51</v>
      </c>
      <c r="AW709" s="7">
        <v>14</v>
      </c>
      <c r="AX709" s="7">
        <v>3</v>
      </c>
      <c r="AY709" s="7">
        <v>3</v>
      </c>
      <c r="AZ709" s="7">
        <v>2</v>
      </c>
      <c r="BA709" s="7">
        <v>2</v>
      </c>
      <c r="BB709" s="7">
        <v>2</v>
      </c>
      <c r="BC709" s="510">
        <v>411</v>
      </c>
      <c r="BD709" s="510">
        <v>92</v>
      </c>
      <c r="BE709" s="510">
        <v>83</v>
      </c>
      <c r="BF709" s="510">
        <v>85</v>
      </c>
      <c r="BG709" s="510">
        <v>60</v>
      </c>
      <c r="BH709" s="510">
        <v>44</v>
      </c>
      <c r="BI709" s="510">
        <v>47</v>
      </c>
      <c r="BJ709" s="510">
        <v>15</v>
      </c>
      <c r="BK709" s="510">
        <v>3</v>
      </c>
      <c r="BL709" s="510">
        <v>3</v>
      </c>
      <c r="BM709" s="510">
        <v>3</v>
      </c>
      <c r="BN709" s="510">
        <v>2</v>
      </c>
      <c r="BO709" s="510">
        <v>2</v>
      </c>
      <c r="BP709" s="510">
        <v>2</v>
      </c>
    </row>
    <row r="710" spans="1:68">
      <c r="A710" s="247">
        <v>6577</v>
      </c>
      <c r="B710" s="248" t="s">
        <v>1337</v>
      </c>
      <c r="C710" s="247"/>
      <c r="D710" s="248" t="s">
        <v>253</v>
      </c>
      <c r="E710" s="501">
        <v>2</v>
      </c>
      <c r="F710" s="248" t="s">
        <v>217</v>
      </c>
      <c r="G710" s="248" t="s">
        <v>253</v>
      </c>
      <c r="H710" s="248" t="s">
        <v>259</v>
      </c>
      <c r="I710" s="248" t="s">
        <v>875</v>
      </c>
      <c r="J710" s="248" t="s">
        <v>3555</v>
      </c>
      <c r="K710" s="248" t="s">
        <v>3729</v>
      </c>
      <c r="L710" s="248">
        <v>24757122</v>
      </c>
      <c r="M710" s="248">
        <v>24757122</v>
      </c>
      <c r="N710" s="248" t="s">
        <v>1835</v>
      </c>
      <c r="O710" s="248" t="s">
        <v>2561</v>
      </c>
      <c r="P710" s="248">
        <v>88</v>
      </c>
      <c r="Q710" s="248">
        <v>0</v>
      </c>
      <c r="R710" s="248">
        <v>0</v>
      </c>
      <c r="S710" s="248">
        <v>0</v>
      </c>
      <c r="T710" s="248">
        <v>47</v>
      </c>
      <c r="U710" s="248">
        <v>21</v>
      </c>
      <c r="V710" s="248">
        <v>20</v>
      </c>
      <c r="W710" s="248">
        <v>6</v>
      </c>
      <c r="X710" s="248">
        <v>0</v>
      </c>
      <c r="Y710" s="248">
        <v>0</v>
      </c>
      <c r="Z710" s="248">
        <v>0</v>
      </c>
      <c r="AA710" s="248">
        <v>2</v>
      </c>
      <c r="AB710" s="248">
        <v>2</v>
      </c>
      <c r="AC710" s="248">
        <v>95</v>
      </c>
      <c r="AD710" s="7">
        <v>0</v>
      </c>
      <c r="AE710" s="7">
        <v>0</v>
      </c>
      <c r="AF710" s="7">
        <v>0</v>
      </c>
      <c r="AG710" s="7">
        <v>56</v>
      </c>
      <c r="AH710" s="7">
        <v>23</v>
      </c>
      <c r="AI710" s="7">
        <v>16</v>
      </c>
      <c r="AJ710" s="7">
        <v>6</v>
      </c>
      <c r="AK710" s="7">
        <v>0</v>
      </c>
      <c r="AL710" s="7">
        <v>0</v>
      </c>
      <c r="AM710" s="7">
        <v>0</v>
      </c>
      <c r="AN710" s="7">
        <v>2</v>
      </c>
      <c r="AO710" s="7">
        <v>2</v>
      </c>
      <c r="AP710" s="7">
        <v>2</v>
      </c>
      <c r="AQ710" s="7">
        <v>76</v>
      </c>
      <c r="AR710" s="7">
        <v>0</v>
      </c>
      <c r="AS710" s="7">
        <v>0</v>
      </c>
      <c r="AT710" s="7">
        <v>0</v>
      </c>
      <c r="AU710" s="7">
        <v>38</v>
      </c>
      <c r="AV710" s="7">
        <v>20</v>
      </c>
      <c r="AW710" s="7">
        <v>6</v>
      </c>
      <c r="AX710" s="7">
        <v>0</v>
      </c>
      <c r="AY710" s="7">
        <v>0</v>
      </c>
      <c r="AZ710" s="7">
        <v>0</v>
      </c>
      <c r="BA710" s="7">
        <v>2</v>
      </c>
      <c r="BB710" s="7">
        <v>2</v>
      </c>
      <c r="BC710" s="510">
        <v>80</v>
      </c>
      <c r="BD710" s="510">
        <v>0</v>
      </c>
      <c r="BE710" s="510">
        <v>0</v>
      </c>
      <c r="BF710" s="510">
        <v>0</v>
      </c>
      <c r="BG710" s="510">
        <v>40</v>
      </c>
      <c r="BH710" s="510">
        <v>24</v>
      </c>
      <c r="BI710" s="510">
        <v>16</v>
      </c>
      <c r="BJ710" s="510">
        <v>6</v>
      </c>
      <c r="BK710" s="510">
        <v>0</v>
      </c>
      <c r="BL710" s="510">
        <v>0</v>
      </c>
      <c r="BM710" s="510">
        <v>0</v>
      </c>
      <c r="BN710" s="510">
        <v>2</v>
      </c>
      <c r="BO710" s="510">
        <v>2</v>
      </c>
      <c r="BP710" s="510">
        <v>2</v>
      </c>
    </row>
    <row r="711" spans="1:68">
      <c r="A711" s="247">
        <v>6578</v>
      </c>
      <c r="B711" s="248" t="s">
        <v>1287</v>
      </c>
      <c r="C711" s="247"/>
      <c r="D711" s="248" t="s">
        <v>333</v>
      </c>
      <c r="E711" s="501">
        <v>1</v>
      </c>
      <c r="F711" s="248" t="s">
        <v>54</v>
      </c>
      <c r="G711" s="248" t="s">
        <v>358</v>
      </c>
      <c r="H711" s="248" t="s">
        <v>358</v>
      </c>
      <c r="I711" s="248" t="s">
        <v>2562</v>
      </c>
      <c r="J711" s="248" t="s">
        <v>3555</v>
      </c>
      <c r="K711" s="248" t="s">
        <v>3728</v>
      </c>
      <c r="L711" s="248">
        <v>88672014</v>
      </c>
      <c r="M711" s="248">
        <v>26799174</v>
      </c>
      <c r="N711" s="248" t="s">
        <v>3718</v>
      </c>
      <c r="O711" s="248" t="s">
        <v>2563</v>
      </c>
      <c r="P711" s="248">
        <v>494</v>
      </c>
      <c r="Q711" s="248">
        <v>104</v>
      </c>
      <c r="R711" s="248">
        <v>83</v>
      </c>
      <c r="S711" s="248">
        <v>102</v>
      </c>
      <c r="T711" s="248">
        <v>92</v>
      </c>
      <c r="U711" s="248">
        <v>68</v>
      </c>
      <c r="V711" s="248">
        <v>45</v>
      </c>
      <c r="W711" s="248">
        <v>19</v>
      </c>
      <c r="X711" s="248">
        <v>4</v>
      </c>
      <c r="Y711" s="248">
        <v>3</v>
      </c>
      <c r="Z711" s="248">
        <v>4</v>
      </c>
      <c r="AA711" s="248">
        <v>3</v>
      </c>
      <c r="AB711" s="248">
        <v>3</v>
      </c>
      <c r="AC711" s="248">
        <v>564</v>
      </c>
      <c r="AD711" s="7">
        <v>113</v>
      </c>
      <c r="AE711" s="7">
        <v>105</v>
      </c>
      <c r="AF711" s="7">
        <v>80</v>
      </c>
      <c r="AG711" s="7">
        <v>111</v>
      </c>
      <c r="AH711" s="7">
        <v>85</v>
      </c>
      <c r="AI711" s="7">
        <v>70</v>
      </c>
      <c r="AJ711" s="7">
        <v>20</v>
      </c>
      <c r="AK711" s="7">
        <v>4</v>
      </c>
      <c r="AL711" s="7">
        <v>4</v>
      </c>
      <c r="AM711" s="7">
        <v>3</v>
      </c>
      <c r="AN711" s="7">
        <v>4</v>
      </c>
      <c r="AO711" s="7">
        <v>3</v>
      </c>
      <c r="AP711" s="7">
        <v>2</v>
      </c>
      <c r="AQ711" s="7">
        <v>574</v>
      </c>
      <c r="AR711" s="7">
        <v>125</v>
      </c>
      <c r="AS711" s="7">
        <v>110</v>
      </c>
      <c r="AT711" s="7">
        <v>105</v>
      </c>
      <c r="AU711" s="7">
        <v>84</v>
      </c>
      <c r="AV711" s="7">
        <v>81</v>
      </c>
      <c r="AW711" s="7">
        <v>21</v>
      </c>
      <c r="AX711" s="7">
        <v>4</v>
      </c>
      <c r="AY711" s="7">
        <v>4</v>
      </c>
      <c r="AZ711" s="7">
        <v>4</v>
      </c>
      <c r="BA711" s="7">
        <v>3</v>
      </c>
      <c r="BB711" s="7">
        <v>3</v>
      </c>
      <c r="BC711" s="510">
        <v>561</v>
      </c>
      <c r="BD711" s="510">
        <v>116</v>
      </c>
      <c r="BE711" s="510">
        <v>114</v>
      </c>
      <c r="BF711" s="510">
        <v>101</v>
      </c>
      <c r="BG711" s="510">
        <v>95</v>
      </c>
      <c r="BH711" s="510">
        <v>56</v>
      </c>
      <c r="BI711" s="510">
        <v>79</v>
      </c>
      <c r="BJ711" s="510">
        <v>20</v>
      </c>
      <c r="BK711" s="510">
        <v>4</v>
      </c>
      <c r="BL711" s="510">
        <v>4</v>
      </c>
      <c r="BM711" s="510">
        <v>4</v>
      </c>
      <c r="BN711" s="510">
        <v>3</v>
      </c>
      <c r="BO711" s="510">
        <v>2</v>
      </c>
      <c r="BP711" s="510">
        <v>3</v>
      </c>
    </row>
    <row r="712" spans="1:68">
      <c r="A712" s="247">
        <v>6579</v>
      </c>
      <c r="B712" s="248" t="s">
        <v>3099</v>
      </c>
      <c r="C712" s="247"/>
      <c r="D712" s="248" t="s">
        <v>418</v>
      </c>
      <c r="E712" s="501">
        <v>7</v>
      </c>
      <c r="F712" s="248" t="s">
        <v>418</v>
      </c>
      <c r="G712" s="248" t="s">
        <v>418</v>
      </c>
      <c r="H712" s="248" t="s">
        <v>560</v>
      </c>
      <c r="I712" s="248" t="s">
        <v>2564</v>
      </c>
      <c r="J712" s="248" t="s">
        <v>3555</v>
      </c>
      <c r="K712" s="248" t="s">
        <v>3728</v>
      </c>
      <c r="L712" s="248">
        <v>27971909</v>
      </c>
      <c r="M712" s="248">
        <v>27971909</v>
      </c>
      <c r="N712" s="248" t="s">
        <v>1836</v>
      </c>
      <c r="O712" s="248" t="s">
        <v>2565</v>
      </c>
      <c r="P712" s="248">
        <v>567</v>
      </c>
      <c r="Q712" s="248">
        <v>119</v>
      </c>
      <c r="R712" s="248">
        <v>98</v>
      </c>
      <c r="S712" s="248">
        <v>119</v>
      </c>
      <c r="T712" s="248">
        <v>119</v>
      </c>
      <c r="U712" s="248">
        <v>61</v>
      </c>
      <c r="V712" s="248">
        <v>51</v>
      </c>
      <c r="W712" s="248">
        <v>22</v>
      </c>
      <c r="X712" s="248">
        <v>4</v>
      </c>
      <c r="Y712" s="248">
        <v>4</v>
      </c>
      <c r="Z712" s="248">
        <v>4</v>
      </c>
      <c r="AA712" s="248">
        <v>5</v>
      </c>
      <c r="AB712" s="248">
        <v>3</v>
      </c>
      <c r="AC712" s="248">
        <v>620</v>
      </c>
      <c r="AD712" s="7">
        <v>124</v>
      </c>
      <c r="AE712" s="7">
        <v>107</v>
      </c>
      <c r="AF712" s="7">
        <v>99</v>
      </c>
      <c r="AG712" s="7">
        <v>128</v>
      </c>
      <c r="AH712" s="7">
        <v>102</v>
      </c>
      <c r="AI712" s="7">
        <v>60</v>
      </c>
      <c r="AJ712" s="7">
        <v>21</v>
      </c>
      <c r="AK712" s="7">
        <v>4</v>
      </c>
      <c r="AL712" s="7">
        <v>4</v>
      </c>
      <c r="AM712" s="7">
        <v>3</v>
      </c>
      <c r="AN712" s="7">
        <v>4</v>
      </c>
      <c r="AO712" s="7">
        <v>4</v>
      </c>
      <c r="AP712" s="7">
        <v>2</v>
      </c>
      <c r="AQ712" s="7">
        <v>686</v>
      </c>
      <c r="AR712" s="7">
        <v>144</v>
      </c>
      <c r="AS712" s="7">
        <v>129</v>
      </c>
      <c r="AT712" s="7">
        <v>107</v>
      </c>
      <c r="AU712" s="7">
        <v>107</v>
      </c>
      <c r="AV712" s="7">
        <v>110</v>
      </c>
      <c r="AW712" s="7">
        <v>21</v>
      </c>
      <c r="AX712" s="7">
        <v>4</v>
      </c>
      <c r="AY712" s="7">
        <v>4</v>
      </c>
      <c r="AZ712" s="7">
        <v>3</v>
      </c>
      <c r="BA712" s="7">
        <v>3</v>
      </c>
      <c r="BB712" s="7">
        <v>4</v>
      </c>
      <c r="BC712" s="510">
        <v>653</v>
      </c>
      <c r="BD712" s="510">
        <v>123</v>
      </c>
      <c r="BE712" s="510">
        <v>131</v>
      </c>
      <c r="BF712" s="510">
        <v>114</v>
      </c>
      <c r="BG712" s="510">
        <v>95</v>
      </c>
      <c r="BH712" s="510">
        <v>76</v>
      </c>
      <c r="BI712" s="510">
        <v>114</v>
      </c>
      <c r="BJ712" s="510">
        <v>21</v>
      </c>
      <c r="BK712" s="510">
        <v>4</v>
      </c>
      <c r="BL712" s="510">
        <v>4</v>
      </c>
      <c r="BM712" s="510">
        <v>4</v>
      </c>
      <c r="BN712" s="510">
        <v>3</v>
      </c>
      <c r="BO712" s="510">
        <v>2</v>
      </c>
      <c r="BP712" s="510">
        <v>4</v>
      </c>
    </row>
    <row r="713" spans="1:68">
      <c r="A713" s="247">
        <v>6579</v>
      </c>
      <c r="B713" s="248" t="s">
        <v>1338</v>
      </c>
      <c r="C713" s="247"/>
      <c r="D713" s="248" t="s">
        <v>418</v>
      </c>
      <c r="E713" s="501">
        <v>7</v>
      </c>
      <c r="F713" s="248" t="s">
        <v>418</v>
      </c>
      <c r="G713" s="248" t="s">
        <v>418</v>
      </c>
      <c r="H713" s="248" t="s">
        <v>560</v>
      </c>
      <c r="I713" s="248" t="s">
        <v>2564</v>
      </c>
      <c r="J713" s="248" t="s">
        <v>3555</v>
      </c>
      <c r="K713" s="248" t="s">
        <v>3729</v>
      </c>
      <c r="L713" s="248">
        <v>27971909</v>
      </c>
      <c r="M713" s="248">
        <v>27971909</v>
      </c>
      <c r="N713" s="248" t="s">
        <v>1836</v>
      </c>
      <c r="O713" s="248" t="s">
        <v>2565</v>
      </c>
      <c r="P713" s="248">
        <v>138</v>
      </c>
      <c r="Q713" s="248">
        <v>0</v>
      </c>
      <c r="R713" s="248">
        <v>0</v>
      </c>
      <c r="S713" s="248">
        <v>0</v>
      </c>
      <c r="T713" s="248">
        <v>72</v>
      </c>
      <c r="U713" s="248">
        <v>47</v>
      </c>
      <c r="V713" s="248">
        <v>19</v>
      </c>
      <c r="W713" s="248">
        <v>8</v>
      </c>
      <c r="X713" s="248">
        <v>0</v>
      </c>
      <c r="Y713" s="248">
        <v>0</v>
      </c>
      <c r="Z713" s="248">
        <v>0</v>
      </c>
      <c r="AA713" s="248">
        <v>3</v>
      </c>
      <c r="AB713" s="248">
        <v>3</v>
      </c>
      <c r="AC713" s="248">
        <v>139</v>
      </c>
      <c r="AD713" s="7">
        <v>0</v>
      </c>
      <c r="AE713" s="7">
        <v>0</v>
      </c>
      <c r="AF713" s="7">
        <v>0</v>
      </c>
      <c r="AG713" s="7">
        <v>51</v>
      </c>
      <c r="AH713" s="7">
        <v>52</v>
      </c>
      <c r="AI713" s="7">
        <v>36</v>
      </c>
      <c r="AJ713" s="7">
        <v>8</v>
      </c>
      <c r="AK713" s="7">
        <v>0</v>
      </c>
      <c r="AL713" s="7">
        <v>0</v>
      </c>
      <c r="AM713" s="7">
        <v>0</v>
      </c>
      <c r="AN713" s="7">
        <v>2</v>
      </c>
      <c r="AO713" s="7">
        <v>3</v>
      </c>
      <c r="AP713" s="7">
        <v>3</v>
      </c>
      <c r="AQ713" s="7">
        <v>120</v>
      </c>
      <c r="AR713" s="7">
        <v>0</v>
      </c>
      <c r="AS713" s="7">
        <v>0</v>
      </c>
      <c r="AT713" s="7">
        <v>0</v>
      </c>
      <c r="AU713" s="7">
        <v>49</v>
      </c>
      <c r="AV713" s="7">
        <v>38</v>
      </c>
      <c r="AW713" s="7">
        <v>7</v>
      </c>
      <c r="AX713" s="7">
        <v>0</v>
      </c>
      <c r="AY713" s="7">
        <v>0</v>
      </c>
      <c r="AZ713" s="7">
        <v>0</v>
      </c>
      <c r="BA713" s="7">
        <v>2</v>
      </c>
      <c r="BB713" s="7">
        <v>2</v>
      </c>
      <c r="BC713" s="510">
        <v>112</v>
      </c>
      <c r="BD713" s="510">
        <v>0</v>
      </c>
      <c r="BE713" s="510">
        <v>0</v>
      </c>
      <c r="BF713" s="510">
        <v>0</v>
      </c>
      <c r="BG713" s="510">
        <v>51</v>
      </c>
      <c r="BH713" s="510">
        <v>32</v>
      </c>
      <c r="BI713" s="510">
        <v>29</v>
      </c>
      <c r="BJ713" s="510">
        <v>6</v>
      </c>
      <c r="BK713" s="510">
        <v>0</v>
      </c>
      <c r="BL713" s="510">
        <v>0</v>
      </c>
      <c r="BM713" s="510">
        <v>0</v>
      </c>
      <c r="BN713" s="510">
        <v>2</v>
      </c>
      <c r="BO713" s="510">
        <v>2</v>
      </c>
      <c r="BP713" s="510">
        <v>2</v>
      </c>
    </row>
    <row r="714" spans="1:68">
      <c r="A714" s="247">
        <v>6580</v>
      </c>
      <c r="B714" s="248" t="s">
        <v>1288</v>
      </c>
      <c r="C714" s="247"/>
      <c r="D714" s="248" t="s">
        <v>425</v>
      </c>
      <c r="E714" s="501">
        <v>8</v>
      </c>
      <c r="F714" s="248" t="s">
        <v>418</v>
      </c>
      <c r="G714" s="248" t="s">
        <v>426</v>
      </c>
      <c r="H714" s="248" t="s">
        <v>525</v>
      </c>
      <c r="I714" s="248" t="s">
        <v>2566</v>
      </c>
      <c r="J714" s="248" t="s">
        <v>3555</v>
      </c>
      <c r="K714" s="248" t="s">
        <v>3728</v>
      </c>
      <c r="L714" s="248">
        <v>88043675</v>
      </c>
      <c r="M714" s="248">
        <v>27673031</v>
      </c>
      <c r="N714" s="248" t="s">
        <v>1837</v>
      </c>
      <c r="O714" s="248" t="s">
        <v>2567</v>
      </c>
      <c r="P714" s="248">
        <v>657</v>
      </c>
      <c r="Q714" s="248">
        <v>153</v>
      </c>
      <c r="R714" s="248">
        <v>141</v>
      </c>
      <c r="S714" s="248">
        <v>120</v>
      </c>
      <c r="T714" s="248">
        <v>113</v>
      </c>
      <c r="U714" s="248">
        <v>81</v>
      </c>
      <c r="V714" s="248">
        <v>49</v>
      </c>
      <c r="W714" s="248">
        <v>20</v>
      </c>
      <c r="X714" s="248">
        <v>4</v>
      </c>
      <c r="Y714" s="248">
        <v>4</v>
      </c>
      <c r="Z714" s="248">
        <v>4</v>
      </c>
      <c r="AA714" s="248">
        <v>3</v>
      </c>
      <c r="AB714" s="248">
        <v>3</v>
      </c>
      <c r="AC714" s="248">
        <v>681</v>
      </c>
      <c r="AD714" s="7">
        <v>153</v>
      </c>
      <c r="AE714" s="7">
        <v>137</v>
      </c>
      <c r="AF714" s="7">
        <v>120</v>
      </c>
      <c r="AG714" s="7">
        <v>102</v>
      </c>
      <c r="AH714" s="7">
        <v>90</v>
      </c>
      <c r="AI714" s="7">
        <v>79</v>
      </c>
      <c r="AJ714" s="7">
        <v>19</v>
      </c>
      <c r="AK714" s="7">
        <v>4</v>
      </c>
      <c r="AL714" s="7">
        <v>4</v>
      </c>
      <c r="AM714" s="7">
        <v>3</v>
      </c>
      <c r="AN714" s="7">
        <v>3</v>
      </c>
      <c r="AO714" s="7">
        <v>3</v>
      </c>
      <c r="AP714" s="7">
        <v>2</v>
      </c>
      <c r="AQ714" s="7">
        <v>670</v>
      </c>
      <c r="AR714" s="7">
        <v>161</v>
      </c>
      <c r="AS714" s="7">
        <v>145</v>
      </c>
      <c r="AT714" s="7">
        <v>115</v>
      </c>
      <c r="AU714" s="7">
        <v>97</v>
      </c>
      <c r="AV714" s="7">
        <v>77</v>
      </c>
      <c r="AW714" s="7">
        <v>19</v>
      </c>
      <c r="AX714" s="7">
        <v>4</v>
      </c>
      <c r="AY714" s="7">
        <v>4</v>
      </c>
      <c r="AZ714" s="7">
        <v>3</v>
      </c>
      <c r="BA714" s="7">
        <v>3</v>
      </c>
      <c r="BB714" s="7">
        <v>3</v>
      </c>
      <c r="BC714" s="510">
        <v>698</v>
      </c>
      <c r="BD714" s="510">
        <v>189</v>
      </c>
      <c r="BE714" s="510">
        <v>146</v>
      </c>
      <c r="BF714" s="510">
        <v>121</v>
      </c>
      <c r="BG714" s="510">
        <v>108</v>
      </c>
      <c r="BH714" s="510">
        <v>68</v>
      </c>
      <c r="BI714" s="510">
        <v>66</v>
      </c>
      <c r="BJ714" s="510">
        <v>19</v>
      </c>
      <c r="BK714" s="510">
        <v>5</v>
      </c>
      <c r="BL714" s="510">
        <v>4</v>
      </c>
      <c r="BM714" s="510">
        <v>3</v>
      </c>
      <c r="BN714" s="510">
        <v>3</v>
      </c>
      <c r="BO714" s="510">
        <v>2</v>
      </c>
      <c r="BP714" s="510">
        <v>2</v>
      </c>
    </row>
    <row r="715" spans="1:68">
      <c r="A715" s="247">
        <v>6581</v>
      </c>
      <c r="B715" s="248" t="s">
        <v>3100</v>
      </c>
      <c r="C715" s="247"/>
      <c r="D715" s="248" t="s">
        <v>182</v>
      </c>
      <c r="E715" s="501">
        <v>8</v>
      </c>
      <c r="F715" s="248" t="s">
        <v>182</v>
      </c>
      <c r="G715" s="248" t="s">
        <v>297</v>
      </c>
      <c r="H715" s="248" t="s">
        <v>2568</v>
      </c>
      <c r="I715" s="248" t="s">
        <v>2569</v>
      </c>
      <c r="J715" s="248" t="s">
        <v>3555</v>
      </c>
      <c r="K715" s="248" t="s">
        <v>3728</v>
      </c>
      <c r="L715" s="248">
        <v>25332504</v>
      </c>
      <c r="M715" s="248">
        <v>84054901</v>
      </c>
      <c r="N715" s="248" t="s">
        <v>1752</v>
      </c>
      <c r="O715" s="248" t="s">
        <v>2570</v>
      </c>
      <c r="P715" s="248">
        <v>694</v>
      </c>
      <c r="Q715" s="248">
        <v>171</v>
      </c>
      <c r="R715" s="248">
        <v>169</v>
      </c>
      <c r="S715" s="248">
        <v>137</v>
      </c>
      <c r="T715" s="248">
        <v>75</v>
      </c>
      <c r="U715" s="248">
        <v>72</v>
      </c>
      <c r="V715" s="248">
        <v>70</v>
      </c>
      <c r="W715" s="248">
        <v>23</v>
      </c>
      <c r="X715" s="248">
        <v>6</v>
      </c>
      <c r="Y715" s="248">
        <v>5</v>
      </c>
      <c r="Z715" s="248">
        <v>4</v>
      </c>
      <c r="AA715" s="248">
        <v>3</v>
      </c>
      <c r="AB715" s="248">
        <v>3</v>
      </c>
      <c r="AC715" s="248">
        <v>693</v>
      </c>
      <c r="AD715" s="7">
        <v>116</v>
      </c>
      <c r="AE715" s="7">
        <v>168</v>
      </c>
      <c r="AF715" s="7">
        <v>161</v>
      </c>
      <c r="AG715" s="7">
        <v>112</v>
      </c>
      <c r="AH715" s="7">
        <v>65</v>
      </c>
      <c r="AI715" s="7">
        <v>71</v>
      </c>
      <c r="AJ715" s="7">
        <v>22</v>
      </c>
      <c r="AK715" s="7">
        <v>4</v>
      </c>
      <c r="AL715" s="7">
        <v>5</v>
      </c>
      <c r="AM715" s="7">
        <v>5</v>
      </c>
      <c r="AN715" s="7">
        <v>3</v>
      </c>
      <c r="AO715" s="7">
        <v>2</v>
      </c>
      <c r="AP715" s="7">
        <v>3</v>
      </c>
      <c r="AQ715" s="7">
        <v>710</v>
      </c>
      <c r="AR715" s="7">
        <v>155</v>
      </c>
      <c r="AS715" s="7">
        <v>124</v>
      </c>
      <c r="AT715" s="7">
        <v>144</v>
      </c>
      <c r="AU715" s="7">
        <v>145</v>
      </c>
      <c r="AV715" s="7">
        <v>87</v>
      </c>
      <c r="AW715" s="7">
        <v>23</v>
      </c>
      <c r="AX715" s="7">
        <v>5</v>
      </c>
      <c r="AY715" s="7">
        <v>4</v>
      </c>
      <c r="AZ715" s="7">
        <v>5</v>
      </c>
      <c r="BA715" s="7">
        <v>4</v>
      </c>
      <c r="BB715" s="7">
        <v>3</v>
      </c>
      <c r="BC715" s="510">
        <v>762</v>
      </c>
      <c r="BD715" s="510">
        <v>193</v>
      </c>
      <c r="BE715" s="510">
        <v>142</v>
      </c>
      <c r="BF715" s="510">
        <v>113</v>
      </c>
      <c r="BG715" s="510">
        <v>134</v>
      </c>
      <c r="BH715" s="510">
        <v>98</v>
      </c>
      <c r="BI715" s="510">
        <v>82</v>
      </c>
      <c r="BJ715" s="510">
        <v>24</v>
      </c>
      <c r="BK715" s="510">
        <v>6</v>
      </c>
      <c r="BL715" s="510">
        <v>4</v>
      </c>
      <c r="BM715" s="510">
        <v>4</v>
      </c>
      <c r="BN715" s="510">
        <v>4</v>
      </c>
      <c r="BO715" s="510">
        <v>3</v>
      </c>
      <c r="BP715" s="510">
        <v>3</v>
      </c>
    </row>
    <row r="716" spans="1:68">
      <c r="A716" s="247">
        <v>6582</v>
      </c>
      <c r="B716" s="248" t="s">
        <v>1289</v>
      </c>
      <c r="C716" s="247"/>
      <c r="D716" s="248" t="s">
        <v>127</v>
      </c>
      <c r="E716" s="501">
        <v>7</v>
      </c>
      <c r="F716" s="248" t="s">
        <v>86</v>
      </c>
      <c r="G716" s="248" t="s">
        <v>127</v>
      </c>
      <c r="H716" s="248" t="s">
        <v>137</v>
      </c>
      <c r="I716" s="248" t="s">
        <v>137</v>
      </c>
      <c r="J716" s="248" t="s">
        <v>3555</v>
      </c>
      <c r="K716" s="248" t="s">
        <v>3728</v>
      </c>
      <c r="L716" s="248">
        <v>22752317</v>
      </c>
      <c r="M716" s="248">
        <v>22752317</v>
      </c>
      <c r="N716" s="248" t="s">
        <v>1838</v>
      </c>
      <c r="O716" s="248" t="s">
        <v>3101</v>
      </c>
      <c r="P716" s="248">
        <v>1343</v>
      </c>
      <c r="Q716" s="248">
        <v>245</v>
      </c>
      <c r="R716" s="248">
        <v>254</v>
      </c>
      <c r="S716" s="248">
        <v>223</v>
      </c>
      <c r="T716" s="248">
        <v>243</v>
      </c>
      <c r="U716" s="248">
        <v>206</v>
      </c>
      <c r="V716" s="248">
        <v>172</v>
      </c>
      <c r="W716" s="248">
        <v>37</v>
      </c>
      <c r="X716" s="248">
        <v>7</v>
      </c>
      <c r="Y716" s="248">
        <v>7</v>
      </c>
      <c r="Z716" s="248">
        <v>6</v>
      </c>
      <c r="AA716" s="248">
        <v>6</v>
      </c>
      <c r="AB716" s="248">
        <v>6</v>
      </c>
      <c r="AC716" s="248">
        <v>1332</v>
      </c>
      <c r="AD716" s="7">
        <v>229</v>
      </c>
      <c r="AE716" s="7">
        <v>242</v>
      </c>
      <c r="AF716" s="7">
        <v>240</v>
      </c>
      <c r="AG716" s="7">
        <v>187</v>
      </c>
      <c r="AH716" s="7">
        <v>231</v>
      </c>
      <c r="AI716" s="7">
        <v>203</v>
      </c>
      <c r="AJ716" s="7">
        <v>37</v>
      </c>
      <c r="AK716" s="7">
        <v>7</v>
      </c>
      <c r="AL716" s="7">
        <v>7</v>
      </c>
      <c r="AM716" s="7">
        <v>6</v>
      </c>
      <c r="AN716" s="7">
        <v>5</v>
      </c>
      <c r="AO716" s="7">
        <v>6</v>
      </c>
      <c r="AP716" s="7">
        <v>6</v>
      </c>
      <c r="AQ716" s="7">
        <v>1253</v>
      </c>
      <c r="AR716" s="7">
        <v>209</v>
      </c>
      <c r="AS716" s="7">
        <v>217</v>
      </c>
      <c r="AT716" s="7">
        <v>233</v>
      </c>
      <c r="AU716" s="7">
        <v>213</v>
      </c>
      <c r="AV716" s="7">
        <v>170</v>
      </c>
      <c r="AW716" s="7">
        <v>37</v>
      </c>
      <c r="AX716" s="7">
        <v>7</v>
      </c>
      <c r="AY716" s="7">
        <v>7</v>
      </c>
      <c r="AZ716" s="7">
        <v>6</v>
      </c>
      <c r="BA716" s="7">
        <v>6</v>
      </c>
      <c r="BB716" s="7">
        <v>5</v>
      </c>
      <c r="BC716" s="510">
        <v>1156</v>
      </c>
      <c r="BD716" s="510">
        <v>218</v>
      </c>
      <c r="BE716" s="510">
        <v>205</v>
      </c>
      <c r="BF716" s="510">
        <v>207</v>
      </c>
      <c r="BG716" s="510">
        <v>195</v>
      </c>
      <c r="BH716" s="510">
        <v>174</v>
      </c>
      <c r="BI716" s="510">
        <v>157</v>
      </c>
      <c r="BJ716" s="510">
        <v>36</v>
      </c>
      <c r="BK716" s="510">
        <v>7</v>
      </c>
      <c r="BL716" s="510">
        <v>6</v>
      </c>
      <c r="BM716" s="510">
        <v>6</v>
      </c>
      <c r="BN716" s="510">
        <v>6</v>
      </c>
      <c r="BO716" s="510">
        <v>6</v>
      </c>
      <c r="BP716" s="510">
        <v>5</v>
      </c>
    </row>
    <row r="717" spans="1:68">
      <c r="A717" s="247">
        <v>6583</v>
      </c>
      <c r="B717" s="248" t="s">
        <v>1290</v>
      </c>
      <c r="C717" s="247"/>
      <c r="D717" s="248" t="s">
        <v>127</v>
      </c>
      <c r="E717" s="501">
        <v>3</v>
      </c>
      <c r="F717" s="248" t="s">
        <v>86</v>
      </c>
      <c r="G717" s="248" t="s">
        <v>150</v>
      </c>
      <c r="H717" s="248" t="s">
        <v>189</v>
      </c>
      <c r="I717" s="248" t="s">
        <v>189</v>
      </c>
      <c r="J717" s="248" t="s">
        <v>3555</v>
      </c>
      <c r="K717" s="248" t="s">
        <v>3728</v>
      </c>
      <c r="L717" s="248">
        <v>25401629</v>
      </c>
      <c r="M717" s="248">
        <v>25402450</v>
      </c>
      <c r="N717" s="248" t="s">
        <v>3261</v>
      </c>
      <c r="O717" s="248" t="s">
        <v>2571</v>
      </c>
      <c r="P717" s="248">
        <v>291</v>
      </c>
      <c r="Q717" s="248">
        <v>85</v>
      </c>
      <c r="R717" s="248">
        <v>66</v>
      </c>
      <c r="S717" s="248">
        <v>36</v>
      </c>
      <c r="T717" s="248">
        <v>46</v>
      </c>
      <c r="U717" s="248">
        <v>32</v>
      </c>
      <c r="V717" s="248">
        <v>26</v>
      </c>
      <c r="W717" s="248">
        <v>11</v>
      </c>
      <c r="X717" s="248">
        <v>3</v>
      </c>
      <c r="Y717" s="248">
        <v>2</v>
      </c>
      <c r="Z717" s="248">
        <v>2</v>
      </c>
      <c r="AA717" s="248">
        <v>2</v>
      </c>
      <c r="AB717" s="248">
        <v>1</v>
      </c>
      <c r="AC717" s="248">
        <v>321</v>
      </c>
      <c r="AD717" s="7">
        <v>60</v>
      </c>
      <c r="AE717" s="7">
        <v>82</v>
      </c>
      <c r="AF717" s="7">
        <v>67</v>
      </c>
      <c r="AG717" s="7">
        <v>36</v>
      </c>
      <c r="AH717" s="7">
        <v>44</v>
      </c>
      <c r="AI717" s="7">
        <v>32</v>
      </c>
      <c r="AJ717" s="7">
        <v>11</v>
      </c>
      <c r="AK717" s="7">
        <v>2</v>
      </c>
      <c r="AL717" s="7">
        <v>3</v>
      </c>
      <c r="AM717" s="7">
        <v>2</v>
      </c>
      <c r="AN717" s="7">
        <v>1</v>
      </c>
      <c r="AO717" s="7">
        <v>2</v>
      </c>
      <c r="AP717" s="7">
        <v>1</v>
      </c>
      <c r="AQ717" s="7">
        <v>304</v>
      </c>
      <c r="AR717" s="7">
        <v>58</v>
      </c>
      <c r="AS717" s="7">
        <v>60</v>
      </c>
      <c r="AT717" s="7">
        <v>71</v>
      </c>
      <c r="AU717" s="7">
        <v>54</v>
      </c>
      <c r="AV717" s="7">
        <v>26</v>
      </c>
      <c r="AW717" s="7">
        <v>11</v>
      </c>
      <c r="AX717" s="7">
        <v>2</v>
      </c>
      <c r="AY717" s="7">
        <v>2</v>
      </c>
      <c r="AZ717" s="7">
        <v>3</v>
      </c>
      <c r="BA717" s="7">
        <v>2</v>
      </c>
      <c r="BB717" s="7">
        <v>1</v>
      </c>
      <c r="BC717" s="510">
        <v>293</v>
      </c>
      <c r="BD717" s="510">
        <v>47</v>
      </c>
      <c r="BE717" s="510">
        <v>61</v>
      </c>
      <c r="BF717" s="510">
        <v>54</v>
      </c>
      <c r="BG717" s="510">
        <v>56</v>
      </c>
      <c r="BH717" s="510">
        <v>48</v>
      </c>
      <c r="BI717" s="510">
        <v>27</v>
      </c>
      <c r="BJ717" s="510">
        <v>11</v>
      </c>
      <c r="BK717" s="510">
        <v>2</v>
      </c>
      <c r="BL717" s="510">
        <v>2</v>
      </c>
      <c r="BM717" s="510">
        <v>2</v>
      </c>
      <c r="BN717" s="510">
        <v>2</v>
      </c>
      <c r="BO717" s="510">
        <v>2</v>
      </c>
      <c r="BP717" s="510">
        <v>1</v>
      </c>
    </row>
    <row r="718" spans="1:68">
      <c r="A718" s="247">
        <v>6583</v>
      </c>
      <c r="B718" s="248" t="s">
        <v>1339</v>
      </c>
      <c r="C718" s="247"/>
      <c r="D718" s="248" t="s">
        <v>127</v>
      </c>
      <c r="E718" s="501">
        <v>3</v>
      </c>
      <c r="F718" s="248" t="s">
        <v>86</v>
      </c>
      <c r="G718" s="248" t="s">
        <v>150</v>
      </c>
      <c r="H718" s="248" t="s">
        <v>189</v>
      </c>
      <c r="I718" s="248" t="s">
        <v>189</v>
      </c>
      <c r="J718" s="248" t="s">
        <v>3555</v>
      </c>
      <c r="K718" s="248" t="s">
        <v>3729</v>
      </c>
      <c r="L718" s="248">
        <v>86919111</v>
      </c>
      <c r="M718" s="248"/>
      <c r="N718" s="248" t="s">
        <v>3262</v>
      </c>
      <c r="O718" s="248" t="s">
        <v>2571</v>
      </c>
      <c r="P718" s="248">
        <v>77</v>
      </c>
      <c r="Q718" s="248">
        <v>0</v>
      </c>
      <c r="R718" s="248">
        <v>0</v>
      </c>
      <c r="S718" s="248">
        <v>0</v>
      </c>
      <c r="T718" s="248">
        <v>46</v>
      </c>
      <c r="U718" s="248">
        <v>15</v>
      </c>
      <c r="V718" s="248">
        <v>16</v>
      </c>
      <c r="W718" s="248">
        <v>5</v>
      </c>
      <c r="X718" s="248">
        <v>0</v>
      </c>
      <c r="Y718" s="248">
        <v>0</v>
      </c>
      <c r="Z718" s="248">
        <v>0</v>
      </c>
      <c r="AA718" s="248">
        <v>2</v>
      </c>
      <c r="AB718" s="248">
        <v>1</v>
      </c>
      <c r="AC718" s="248">
        <v>73</v>
      </c>
      <c r="AD718" s="7">
        <v>0</v>
      </c>
      <c r="AE718" s="7">
        <v>0</v>
      </c>
      <c r="AF718" s="7">
        <v>0</v>
      </c>
      <c r="AG718" s="7">
        <v>34</v>
      </c>
      <c r="AH718" s="7">
        <v>30</v>
      </c>
      <c r="AI718" s="7">
        <v>9</v>
      </c>
      <c r="AJ718" s="7">
        <v>5</v>
      </c>
      <c r="AK718" s="7">
        <v>0</v>
      </c>
      <c r="AL718" s="7">
        <v>0</v>
      </c>
      <c r="AM718" s="7">
        <v>0</v>
      </c>
      <c r="AN718" s="7">
        <v>2</v>
      </c>
      <c r="AO718" s="7">
        <v>2</v>
      </c>
      <c r="AP718" s="7">
        <v>1</v>
      </c>
      <c r="AQ718" s="7">
        <v>72</v>
      </c>
      <c r="AR718" s="7">
        <v>0</v>
      </c>
      <c r="AS718" s="7">
        <v>0</v>
      </c>
      <c r="AT718" s="7">
        <v>0</v>
      </c>
      <c r="AU718" s="7">
        <v>36</v>
      </c>
      <c r="AV718" s="7">
        <v>17</v>
      </c>
      <c r="AW718" s="7">
        <v>6</v>
      </c>
      <c r="AX718" s="7">
        <v>0</v>
      </c>
      <c r="AY718" s="7">
        <v>0</v>
      </c>
      <c r="AZ718" s="7">
        <v>0</v>
      </c>
      <c r="BA718" s="7">
        <v>2</v>
      </c>
      <c r="BB718" s="7">
        <v>2</v>
      </c>
      <c r="BC718" s="510">
        <v>73</v>
      </c>
      <c r="BD718" s="510">
        <v>0</v>
      </c>
      <c r="BE718" s="510">
        <v>0</v>
      </c>
      <c r="BF718" s="510">
        <v>0</v>
      </c>
      <c r="BG718" s="510">
        <v>39</v>
      </c>
      <c r="BH718" s="510">
        <v>19</v>
      </c>
      <c r="BI718" s="510">
        <v>15</v>
      </c>
      <c r="BJ718" s="510">
        <v>6</v>
      </c>
      <c r="BK718" s="510">
        <v>0</v>
      </c>
      <c r="BL718" s="510">
        <v>0</v>
      </c>
      <c r="BM718" s="510">
        <v>0</v>
      </c>
      <c r="BN718" s="510">
        <v>2</v>
      </c>
      <c r="BO718" s="510">
        <v>2</v>
      </c>
      <c r="BP718" s="510">
        <v>2</v>
      </c>
    </row>
    <row r="719" spans="1:68">
      <c r="A719" s="247">
        <v>6584</v>
      </c>
      <c r="B719" s="248" t="s">
        <v>1291</v>
      </c>
      <c r="C719" s="247"/>
      <c r="D719" s="248" t="s">
        <v>425</v>
      </c>
      <c r="E719" s="501">
        <v>6</v>
      </c>
      <c r="F719" s="248" t="s">
        <v>418</v>
      </c>
      <c r="G719" s="248" t="s">
        <v>426</v>
      </c>
      <c r="H719" s="248" t="s">
        <v>525</v>
      </c>
      <c r="I719" s="248" t="s">
        <v>2572</v>
      </c>
      <c r="J719" s="248" t="s">
        <v>3555</v>
      </c>
      <c r="K719" s="248" t="s">
        <v>3728</v>
      </c>
      <c r="L719" s="248">
        <v>44092714</v>
      </c>
      <c r="M719" s="248"/>
      <c r="N719" s="248" t="s">
        <v>1839</v>
      </c>
      <c r="O719" s="248" t="s">
        <v>2573</v>
      </c>
      <c r="P719" s="248">
        <v>518</v>
      </c>
      <c r="Q719" s="248">
        <v>129</v>
      </c>
      <c r="R719" s="248">
        <v>93</v>
      </c>
      <c r="S719" s="248">
        <v>94</v>
      </c>
      <c r="T719" s="248">
        <v>90</v>
      </c>
      <c r="U719" s="248">
        <v>59</v>
      </c>
      <c r="V719" s="248">
        <v>53</v>
      </c>
      <c r="W719" s="248">
        <v>17</v>
      </c>
      <c r="X719" s="248">
        <v>4</v>
      </c>
      <c r="Y719" s="248">
        <v>3</v>
      </c>
      <c r="Z719" s="248">
        <v>3</v>
      </c>
      <c r="AA719" s="248">
        <v>3</v>
      </c>
      <c r="AB719" s="248">
        <v>2</v>
      </c>
      <c r="AC719" s="248">
        <v>581</v>
      </c>
      <c r="AD719" s="7">
        <v>134</v>
      </c>
      <c r="AE719" s="7">
        <v>125</v>
      </c>
      <c r="AF719" s="7">
        <v>95</v>
      </c>
      <c r="AG719" s="7">
        <v>89</v>
      </c>
      <c r="AH719" s="7">
        <v>81</v>
      </c>
      <c r="AI719" s="7">
        <v>57</v>
      </c>
      <c r="AJ719" s="7">
        <v>19</v>
      </c>
      <c r="AK719" s="7">
        <v>4</v>
      </c>
      <c r="AL719" s="7">
        <v>4</v>
      </c>
      <c r="AM719" s="7">
        <v>3</v>
      </c>
      <c r="AN719" s="7">
        <v>3</v>
      </c>
      <c r="AO719" s="7">
        <v>3</v>
      </c>
      <c r="AP719" s="7">
        <v>2</v>
      </c>
      <c r="AQ719" s="7">
        <v>581</v>
      </c>
      <c r="AR719" s="7">
        <v>116</v>
      </c>
      <c r="AS719" s="7">
        <v>125</v>
      </c>
      <c r="AT719" s="7">
        <v>120</v>
      </c>
      <c r="AU719" s="7">
        <v>77</v>
      </c>
      <c r="AV719" s="7">
        <v>77</v>
      </c>
      <c r="AW719" s="7">
        <v>21</v>
      </c>
      <c r="AX719" s="7">
        <v>4</v>
      </c>
      <c r="AY719" s="7">
        <v>4</v>
      </c>
      <c r="AZ719" s="7">
        <v>4</v>
      </c>
      <c r="BA719" s="7">
        <v>3</v>
      </c>
      <c r="BB719" s="7">
        <v>3</v>
      </c>
      <c r="BC719" s="510">
        <v>602</v>
      </c>
      <c r="BD719" s="510">
        <v>132</v>
      </c>
      <c r="BE719" s="510">
        <v>117</v>
      </c>
      <c r="BF719" s="510">
        <v>125</v>
      </c>
      <c r="BG719" s="510">
        <v>102</v>
      </c>
      <c r="BH719" s="510">
        <v>58</v>
      </c>
      <c r="BI719" s="510">
        <v>68</v>
      </c>
      <c r="BJ719" s="510">
        <v>21</v>
      </c>
      <c r="BK719" s="510">
        <v>4</v>
      </c>
      <c r="BL719" s="510">
        <v>4</v>
      </c>
      <c r="BM719" s="510">
        <v>4</v>
      </c>
      <c r="BN719" s="510">
        <v>3</v>
      </c>
      <c r="BO719" s="510">
        <v>3</v>
      </c>
      <c r="BP719" s="510">
        <v>3</v>
      </c>
    </row>
    <row r="720" spans="1:68">
      <c r="A720" s="247">
        <v>6584</v>
      </c>
      <c r="B720" s="248" t="s">
        <v>1340</v>
      </c>
      <c r="C720" s="247"/>
      <c r="D720" s="248" t="s">
        <v>425</v>
      </c>
      <c r="E720" s="501">
        <v>6</v>
      </c>
      <c r="F720" s="248" t="s">
        <v>418</v>
      </c>
      <c r="G720" s="248" t="s">
        <v>426</v>
      </c>
      <c r="H720" s="248" t="s">
        <v>525</v>
      </c>
      <c r="I720" s="248" t="s">
        <v>2572</v>
      </c>
      <c r="J720" s="248" t="s">
        <v>3555</v>
      </c>
      <c r="K720" s="248" t="s">
        <v>3729</v>
      </c>
      <c r="L720" s="248">
        <v>27098328</v>
      </c>
      <c r="M720" s="248">
        <v>44092714</v>
      </c>
      <c r="N720" s="248" t="s">
        <v>1839</v>
      </c>
      <c r="O720" s="248" t="s">
        <v>2573</v>
      </c>
      <c r="P720" s="248">
        <v>128</v>
      </c>
      <c r="Q720" s="248">
        <v>0</v>
      </c>
      <c r="R720" s="248">
        <v>0</v>
      </c>
      <c r="S720" s="248">
        <v>0</v>
      </c>
      <c r="T720" s="248">
        <v>93</v>
      </c>
      <c r="U720" s="248">
        <v>27</v>
      </c>
      <c r="V720" s="248">
        <v>8</v>
      </c>
      <c r="W720" s="248">
        <v>8</v>
      </c>
      <c r="X720" s="248">
        <v>0</v>
      </c>
      <c r="Y720" s="248">
        <v>0</v>
      </c>
      <c r="Z720" s="248">
        <v>0</v>
      </c>
      <c r="AA720" s="248">
        <v>4</v>
      </c>
      <c r="AB720" s="248">
        <v>3</v>
      </c>
      <c r="AC720" s="248">
        <v>139</v>
      </c>
      <c r="AD720" s="7">
        <v>0</v>
      </c>
      <c r="AE720" s="7">
        <v>0</v>
      </c>
      <c r="AF720" s="7">
        <v>0</v>
      </c>
      <c r="AG720" s="7">
        <v>67</v>
      </c>
      <c r="AH720" s="7">
        <v>52</v>
      </c>
      <c r="AI720" s="7">
        <v>20</v>
      </c>
      <c r="AJ720" s="7">
        <v>9</v>
      </c>
      <c r="AK720" s="7">
        <v>0</v>
      </c>
      <c r="AL720" s="7">
        <v>0</v>
      </c>
      <c r="AM720" s="7">
        <v>0</v>
      </c>
      <c r="AN720" s="7">
        <v>3</v>
      </c>
      <c r="AO720" s="7">
        <v>3</v>
      </c>
      <c r="AP720" s="7">
        <v>3</v>
      </c>
      <c r="AQ720" s="7">
        <v>127</v>
      </c>
      <c r="AR720" s="7">
        <v>0</v>
      </c>
      <c r="AS720" s="7">
        <v>0</v>
      </c>
      <c r="AT720" s="7">
        <v>0</v>
      </c>
      <c r="AU720" s="7">
        <v>51</v>
      </c>
      <c r="AV720" s="7">
        <v>44</v>
      </c>
      <c r="AW720" s="7">
        <v>8</v>
      </c>
      <c r="AX720" s="7">
        <v>0</v>
      </c>
      <c r="AY720" s="7">
        <v>0</v>
      </c>
      <c r="AZ720" s="7">
        <v>0</v>
      </c>
      <c r="BA720" s="7">
        <v>2</v>
      </c>
      <c r="BB720" s="7">
        <v>3</v>
      </c>
      <c r="BC720" s="510">
        <v>117</v>
      </c>
      <c r="BD720" s="510">
        <v>0</v>
      </c>
      <c r="BE720" s="510">
        <v>0</v>
      </c>
      <c r="BF720" s="510">
        <v>0</v>
      </c>
      <c r="BG720" s="510">
        <v>58</v>
      </c>
      <c r="BH720" s="510">
        <v>27</v>
      </c>
      <c r="BI720" s="510">
        <v>32</v>
      </c>
      <c r="BJ720" s="510">
        <v>8</v>
      </c>
      <c r="BK720" s="510">
        <v>0</v>
      </c>
      <c r="BL720" s="510">
        <v>0</v>
      </c>
      <c r="BM720" s="510">
        <v>0</v>
      </c>
      <c r="BN720" s="510">
        <v>3</v>
      </c>
      <c r="BO720" s="510">
        <v>2</v>
      </c>
      <c r="BP720" s="510">
        <v>3</v>
      </c>
    </row>
    <row r="721" spans="1:68">
      <c r="A721" s="247">
        <v>6624</v>
      </c>
      <c r="B721" s="248" t="s">
        <v>1308</v>
      </c>
      <c r="C721" s="247" t="s">
        <v>1206</v>
      </c>
      <c r="D721" s="412" t="s">
        <v>291</v>
      </c>
      <c r="E721" s="453">
        <v>12</v>
      </c>
      <c r="F721" s="412" t="s">
        <v>52</v>
      </c>
      <c r="G721" s="412" t="s">
        <v>292</v>
      </c>
      <c r="H721" s="412" t="s">
        <v>292</v>
      </c>
      <c r="I721" s="412" t="s">
        <v>1317</v>
      </c>
      <c r="J721" s="248" t="s">
        <v>3555</v>
      </c>
      <c r="K721" s="248" t="s">
        <v>1667</v>
      </c>
      <c r="L721" s="412">
        <v>86760444</v>
      </c>
      <c r="M721" s="412">
        <v>22065110</v>
      </c>
      <c r="N721" s="412" t="s">
        <v>3719</v>
      </c>
      <c r="O721" s="248" t="s">
        <v>2574</v>
      </c>
      <c r="P721" s="412">
        <v>80</v>
      </c>
      <c r="Q721" s="412">
        <v>20</v>
      </c>
      <c r="R721" s="412">
        <v>15</v>
      </c>
      <c r="S721" s="412">
        <v>10</v>
      </c>
      <c r="T721" s="412">
        <v>17</v>
      </c>
      <c r="U721" s="412">
        <v>18</v>
      </c>
      <c r="V721" s="412">
        <v>0</v>
      </c>
      <c r="W721" s="412">
        <v>5</v>
      </c>
      <c r="X721" s="248">
        <v>1</v>
      </c>
      <c r="Y721" s="412">
        <v>1</v>
      </c>
      <c r="Z721" s="412">
        <v>1</v>
      </c>
      <c r="AA721" s="412">
        <v>1</v>
      </c>
      <c r="AB721" s="412">
        <v>1</v>
      </c>
      <c r="AC721" s="412">
        <v>102</v>
      </c>
      <c r="AD721" s="7">
        <v>17</v>
      </c>
      <c r="AE721" s="7">
        <v>26</v>
      </c>
      <c r="AF721" s="7">
        <v>22</v>
      </c>
      <c r="AG721" s="7">
        <v>16</v>
      </c>
      <c r="AH721" s="7">
        <v>21</v>
      </c>
      <c r="AI721" s="7">
        <v>0</v>
      </c>
      <c r="AJ721" s="7">
        <v>5</v>
      </c>
      <c r="AK721" s="7">
        <v>1</v>
      </c>
      <c r="AL721" s="7">
        <v>1</v>
      </c>
      <c r="AM721" s="7">
        <v>1</v>
      </c>
      <c r="AN721" s="7">
        <v>1</v>
      </c>
      <c r="AO721" s="7">
        <v>1</v>
      </c>
      <c r="AP721" s="7">
        <v>0</v>
      </c>
      <c r="AQ721" s="7">
        <v>82</v>
      </c>
      <c r="AR721" s="7">
        <v>7</v>
      </c>
      <c r="AS721" s="7">
        <v>24</v>
      </c>
      <c r="AT721" s="7">
        <v>20</v>
      </c>
      <c r="AU721" s="7">
        <v>21</v>
      </c>
      <c r="AV721" s="7">
        <v>10</v>
      </c>
      <c r="AW721" s="7">
        <v>5</v>
      </c>
      <c r="AX721" s="7">
        <v>1</v>
      </c>
      <c r="AY721" s="7">
        <v>1</v>
      </c>
      <c r="AZ721" s="7">
        <v>1</v>
      </c>
      <c r="BA721" s="7">
        <v>1</v>
      </c>
      <c r="BB721" s="7">
        <v>1</v>
      </c>
      <c r="BC721" s="510">
        <v>55</v>
      </c>
      <c r="BD721" s="510">
        <v>9</v>
      </c>
      <c r="BE721" s="510">
        <v>9</v>
      </c>
      <c r="BF721" s="510">
        <v>16</v>
      </c>
      <c r="BG721" s="510">
        <v>15</v>
      </c>
      <c r="BH721" s="510">
        <v>6</v>
      </c>
      <c r="BI721" s="510">
        <v>0</v>
      </c>
      <c r="BJ721" s="510">
        <v>5</v>
      </c>
      <c r="BK721" s="510">
        <v>1</v>
      </c>
      <c r="BL721" s="510">
        <v>1</v>
      </c>
      <c r="BM721" s="510">
        <v>1</v>
      </c>
      <c r="BN721" s="510">
        <v>1</v>
      </c>
      <c r="BO721" s="510">
        <v>1</v>
      </c>
      <c r="BP721" s="510">
        <v>0</v>
      </c>
    </row>
    <row r="722" spans="1:68">
      <c r="A722" s="247">
        <v>6625</v>
      </c>
      <c r="B722" s="248" t="s">
        <v>1309</v>
      </c>
      <c r="C722" s="247" t="s">
        <v>1206</v>
      </c>
      <c r="D722" s="412" t="s">
        <v>300</v>
      </c>
      <c r="E722" s="453">
        <v>7</v>
      </c>
      <c r="F722" s="412" t="s">
        <v>418</v>
      </c>
      <c r="G722" s="412" t="s">
        <v>418</v>
      </c>
      <c r="H722" s="412" t="s">
        <v>420</v>
      </c>
      <c r="I722" s="412" t="s">
        <v>1318</v>
      </c>
      <c r="J722" s="248" t="s">
        <v>3555</v>
      </c>
      <c r="K722" s="248" t="s">
        <v>1667</v>
      </c>
      <c r="L722" s="412">
        <v>22064594</v>
      </c>
      <c r="M722" s="412">
        <v>22064594</v>
      </c>
      <c r="N722" s="412" t="s">
        <v>1840</v>
      </c>
      <c r="O722" s="248" t="s">
        <v>2575</v>
      </c>
      <c r="P722" s="412">
        <v>134</v>
      </c>
      <c r="Q722" s="412">
        <v>31</v>
      </c>
      <c r="R722" s="412">
        <v>38</v>
      </c>
      <c r="S722" s="412">
        <v>27</v>
      </c>
      <c r="T722" s="412">
        <v>25</v>
      </c>
      <c r="U722" s="412">
        <v>13</v>
      </c>
      <c r="V722" s="412">
        <v>0</v>
      </c>
      <c r="W722" s="412">
        <v>5</v>
      </c>
      <c r="X722" s="248">
        <v>1</v>
      </c>
      <c r="Y722" s="412">
        <v>1</v>
      </c>
      <c r="Z722" s="412">
        <v>1</v>
      </c>
      <c r="AA722" s="412">
        <v>1</v>
      </c>
      <c r="AB722" s="412">
        <v>1</v>
      </c>
      <c r="AC722" s="412">
        <v>174</v>
      </c>
      <c r="AD722" s="7">
        <v>36</v>
      </c>
      <c r="AE722" s="7">
        <v>39</v>
      </c>
      <c r="AF722" s="7">
        <v>43</v>
      </c>
      <c r="AG722" s="7">
        <v>30</v>
      </c>
      <c r="AH722" s="7">
        <v>26</v>
      </c>
      <c r="AI722" s="7">
        <v>0</v>
      </c>
      <c r="AJ722" s="7">
        <v>12</v>
      </c>
      <c r="AK722" s="7">
        <v>2</v>
      </c>
      <c r="AL722" s="7">
        <v>3</v>
      </c>
      <c r="AM722" s="7">
        <v>3</v>
      </c>
      <c r="AN722" s="7">
        <v>2</v>
      </c>
      <c r="AO722" s="7">
        <v>2</v>
      </c>
      <c r="AP722" s="7">
        <v>0</v>
      </c>
      <c r="AQ722" s="7">
        <v>152</v>
      </c>
      <c r="AR722" s="7">
        <v>27</v>
      </c>
      <c r="AS722" s="7">
        <v>29</v>
      </c>
      <c r="AT722" s="7">
        <v>38</v>
      </c>
      <c r="AU722" s="7">
        <v>37</v>
      </c>
      <c r="AV722" s="7">
        <v>21</v>
      </c>
      <c r="AW722" s="7">
        <v>5</v>
      </c>
      <c r="AX722" s="7">
        <v>1</v>
      </c>
      <c r="AY722" s="7">
        <v>1</v>
      </c>
      <c r="AZ722" s="7">
        <v>1</v>
      </c>
      <c r="BA722" s="7">
        <v>1</v>
      </c>
      <c r="BB722" s="7">
        <v>1</v>
      </c>
      <c r="BC722" s="510">
        <v>155</v>
      </c>
      <c r="BD722" s="510">
        <v>40</v>
      </c>
      <c r="BE722" s="510">
        <v>26</v>
      </c>
      <c r="BF722" s="510">
        <v>33</v>
      </c>
      <c r="BG722" s="510">
        <v>32</v>
      </c>
      <c r="BH722" s="510">
        <v>24</v>
      </c>
      <c r="BI722" s="510">
        <v>0</v>
      </c>
      <c r="BJ722" s="510">
        <v>5</v>
      </c>
      <c r="BK722" s="510">
        <v>1</v>
      </c>
      <c r="BL722" s="510">
        <v>1</v>
      </c>
      <c r="BM722" s="510">
        <v>1</v>
      </c>
      <c r="BN722" s="510">
        <v>1</v>
      </c>
      <c r="BO722" s="510">
        <v>1</v>
      </c>
      <c r="BP722" s="510">
        <v>0</v>
      </c>
    </row>
    <row r="723" spans="1:68">
      <c r="A723" s="247">
        <v>6631</v>
      </c>
      <c r="B723" s="248" t="s">
        <v>3102</v>
      </c>
      <c r="C723" s="247" t="s">
        <v>1326</v>
      </c>
      <c r="D723" s="248" t="s">
        <v>1269</v>
      </c>
      <c r="E723" s="501">
        <v>2</v>
      </c>
      <c r="F723" s="248" t="s">
        <v>86</v>
      </c>
      <c r="G723" s="248" t="s">
        <v>86</v>
      </c>
      <c r="H723" s="248" t="s">
        <v>118</v>
      </c>
      <c r="I723" s="248" t="s">
        <v>1319</v>
      </c>
      <c r="J723" s="248" t="s">
        <v>3555</v>
      </c>
      <c r="K723" s="248" t="s">
        <v>1667</v>
      </c>
      <c r="L723" s="248">
        <v>22900500</v>
      </c>
      <c r="M723" s="248">
        <v>22900500</v>
      </c>
      <c r="N723" s="248" t="s">
        <v>3720</v>
      </c>
      <c r="O723" s="248" t="s">
        <v>2576</v>
      </c>
      <c r="P723" s="248">
        <v>342</v>
      </c>
      <c r="Q723" s="248">
        <v>69</v>
      </c>
      <c r="R723" s="248">
        <v>65</v>
      </c>
      <c r="S723" s="248">
        <v>102</v>
      </c>
      <c r="T723" s="248">
        <v>63</v>
      </c>
      <c r="U723" s="248">
        <v>43</v>
      </c>
      <c r="V723" s="248">
        <v>0</v>
      </c>
      <c r="W723" s="248">
        <v>11</v>
      </c>
      <c r="X723" s="248">
        <v>2</v>
      </c>
      <c r="Y723" s="248">
        <v>2</v>
      </c>
      <c r="Z723" s="248">
        <v>3</v>
      </c>
      <c r="AA723" s="248">
        <v>2</v>
      </c>
      <c r="AB723" s="248">
        <v>2</v>
      </c>
      <c r="AC723" s="248">
        <v>370</v>
      </c>
      <c r="AD723" s="7">
        <v>98</v>
      </c>
      <c r="AE723" s="7">
        <v>70</v>
      </c>
      <c r="AF723" s="7">
        <v>70</v>
      </c>
      <c r="AG723" s="7">
        <v>69</v>
      </c>
      <c r="AH723" s="7">
        <v>63</v>
      </c>
      <c r="AI723" s="7">
        <v>0</v>
      </c>
      <c r="AJ723" s="7">
        <v>11</v>
      </c>
      <c r="AK723" s="7">
        <v>3</v>
      </c>
      <c r="AL723" s="7">
        <v>2</v>
      </c>
      <c r="AM723" s="7">
        <v>2</v>
      </c>
      <c r="AN723" s="7">
        <v>2</v>
      </c>
      <c r="AO723" s="7">
        <v>2</v>
      </c>
      <c r="AP723" s="7">
        <v>0</v>
      </c>
      <c r="AQ723" s="7">
        <v>356</v>
      </c>
      <c r="AR723" s="7">
        <v>78</v>
      </c>
      <c r="AS723" s="7">
        <v>91</v>
      </c>
      <c r="AT723" s="7">
        <v>68</v>
      </c>
      <c r="AU723" s="7">
        <v>71</v>
      </c>
      <c r="AV723" s="7">
        <v>48</v>
      </c>
      <c r="AW723" s="7">
        <v>11</v>
      </c>
      <c r="AX723" s="7">
        <v>2</v>
      </c>
      <c r="AY723" s="7">
        <v>3</v>
      </c>
      <c r="AZ723" s="7">
        <v>2</v>
      </c>
      <c r="BA723" s="7">
        <v>2</v>
      </c>
      <c r="BB723" s="7">
        <v>2</v>
      </c>
      <c r="BC723" s="510">
        <v>336</v>
      </c>
      <c r="BD723" s="510">
        <v>69</v>
      </c>
      <c r="BE723" s="510">
        <v>64</v>
      </c>
      <c r="BF723" s="510">
        <v>89</v>
      </c>
      <c r="BG723" s="510">
        <v>53</v>
      </c>
      <c r="BH723" s="510">
        <v>61</v>
      </c>
      <c r="BI723" s="510">
        <v>0</v>
      </c>
      <c r="BJ723" s="510">
        <v>11</v>
      </c>
      <c r="BK723" s="510">
        <v>2</v>
      </c>
      <c r="BL723" s="510">
        <v>2</v>
      </c>
      <c r="BM723" s="510">
        <v>3</v>
      </c>
      <c r="BN723" s="510">
        <v>2</v>
      </c>
      <c r="BO723" s="510">
        <v>2</v>
      </c>
      <c r="BP723" s="510">
        <v>0</v>
      </c>
    </row>
    <row r="724" spans="1:68">
      <c r="A724" s="247">
        <v>6632</v>
      </c>
      <c r="B724" s="248" t="s">
        <v>3103</v>
      </c>
      <c r="C724" s="247" t="s">
        <v>1326</v>
      </c>
      <c r="D724" s="248" t="s">
        <v>52</v>
      </c>
      <c r="E724" s="501">
        <v>5</v>
      </c>
      <c r="F724" s="248" t="s">
        <v>52</v>
      </c>
      <c r="G724" s="248" t="s">
        <v>52</v>
      </c>
      <c r="H724" s="248" t="s">
        <v>52</v>
      </c>
      <c r="I724" s="248" t="s">
        <v>1320</v>
      </c>
      <c r="J724" s="248" t="s">
        <v>3555</v>
      </c>
      <c r="K724" s="248" t="s">
        <v>1667</v>
      </c>
      <c r="L724" s="248">
        <v>84202229</v>
      </c>
      <c r="M724" s="248"/>
      <c r="N724" s="248" t="s">
        <v>3721</v>
      </c>
      <c r="O724" s="248" t="s">
        <v>2577</v>
      </c>
      <c r="P724" s="248">
        <v>26</v>
      </c>
      <c r="Q724" s="248">
        <v>5</v>
      </c>
      <c r="R724" s="248">
        <v>9</v>
      </c>
      <c r="S724" s="248">
        <v>4</v>
      </c>
      <c r="T724" s="248">
        <v>5</v>
      </c>
      <c r="U724" s="248">
        <v>3</v>
      </c>
      <c r="V724" s="248">
        <v>0</v>
      </c>
      <c r="W724" s="248">
        <v>5</v>
      </c>
      <c r="X724" s="248">
        <v>1</v>
      </c>
      <c r="Y724" s="248">
        <v>1</v>
      </c>
      <c r="Z724" s="248">
        <v>1</v>
      </c>
      <c r="AA724" s="248">
        <v>1</v>
      </c>
      <c r="AB724" s="248">
        <v>1</v>
      </c>
      <c r="AC724" s="248">
        <v>32</v>
      </c>
      <c r="AD724" s="7">
        <v>5</v>
      </c>
      <c r="AE724" s="7">
        <v>6</v>
      </c>
      <c r="AF724" s="7">
        <v>9</v>
      </c>
      <c r="AG724" s="7">
        <v>3</v>
      </c>
      <c r="AH724" s="7">
        <v>9</v>
      </c>
      <c r="AI724" s="7">
        <v>0</v>
      </c>
      <c r="AJ724" s="7">
        <v>5</v>
      </c>
      <c r="AK724" s="7">
        <v>1</v>
      </c>
      <c r="AL724" s="7">
        <v>1</v>
      </c>
      <c r="AM724" s="7">
        <v>1</v>
      </c>
      <c r="AN724" s="7">
        <v>1</v>
      </c>
      <c r="AO724" s="7">
        <v>1</v>
      </c>
      <c r="AP724" s="7">
        <v>0</v>
      </c>
      <c r="AQ724" s="7">
        <v>26</v>
      </c>
      <c r="AR724" s="7">
        <v>5</v>
      </c>
      <c r="AS724" s="7">
        <v>5</v>
      </c>
      <c r="AT724" s="7">
        <v>6</v>
      </c>
      <c r="AU724" s="7">
        <v>8</v>
      </c>
      <c r="AV724" s="7">
        <v>2</v>
      </c>
      <c r="AW724" s="7">
        <v>5</v>
      </c>
      <c r="AX724" s="7">
        <v>1</v>
      </c>
      <c r="AY724" s="7">
        <v>1</v>
      </c>
      <c r="AZ724" s="7">
        <v>1</v>
      </c>
      <c r="BA724" s="7">
        <v>1</v>
      </c>
      <c r="BB724" s="7">
        <v>1</v>
      </c>
      <c r="BC724" s="510">
        <v>29</v>
      </c>
      <c r="BD724" s="510">
        <v>5</v>
      </c>
      <c r="BE724" s="510">
        <v>6</v>
      </c>
      <c r="BF724" s="510">
        <v>4</v>
      </c>
      <c r="BG724" s="510">
        <v>6</v>
      </c>
      <c r="BH724" s="510">
        <v>8</v>
      </c>
      <c r="BI724" s="510">
        <v>0</v>
      </c>
      <c r="BJ724" s="510">
        <v>5</v>
      </c>
      <c r="BK724" s="510">
        <v>1</v>
      </c>
      <c r="BL724" s="510">
        <v>1</v>
      </c>
      <c r="BM724" s="510">
        <v>1</v>
      </c>
      <c r="BN724" s="510">
        <v>1</v>
      </c>
      <c r="BO724" s="510">
        <v>1</v>
      </c>
      <c r="BP724" s="510">
        <v>0</v>
      </c>
    </row>
    <row r="725" spans="1:68">
      <c r="A725" s="247">
        <v>6633</v>
      </c>
      <c r="B725" s="248" t="s">
        <v>1310</v>
      </c>
      <c r="C725" s="247"/>
      <c r="D725" s="248" t="s">
        <v>177</v>
      </c>
      <c r="E725" s="501">
        <v>7</v>
      </c>
      <c r="F725" s="248" t="s">
        <v>177</v>
      </c>
      <c r="G725" s="248" t="s">
        <v>326</v>
      </c>
      <c r="H725" s="248" t="s">
        <v>1321</v>
      </c>
      <c r="I725" s="248" t="s">
        <v>1321</v>
      </c>
      <c r="J725" s="248" t="s">
        <v>3555</v>
      </c>
      <c r="K725" s="248" t="s">
        <v>3728</v>
      </c>
      <c r="L725" s="248">
        <v>25890332</v>
      </c>
      <c r="M725" s="248"/>
      <c r="N725" s="248" t="s">
        <v>1053</v>
      </c>
      <c r="O725" s="248" t="s">
        <v>2578</v>
      </c>
      <c r="P725" s="248">
        <v>227</v>
      </c>
      <c r="Q725" s="248">
        <v>0</v>
      </c>
      <c r="R725" s="248">
        <v>0</v>
      </c>
      <c r="S725" s="248">
        <v>0</v>
      </c>
      <c r="T725" s="248">
        <v>84</v>
      </c>
      <c r="U725" s="248">
        <v>84</v>
      </c>
      <c r="V725" s="248">
        <v>59</v>
      </c>
      <c r="W725" s="248">
        <v>9</v>
      </c>
      <c r="X725" s="248">
        <v>0</v>
      </c>
      <c r="Y725" s="248">
        <v>0</v>
      </c>
      <c r="Z725" s="248">
        <v>0</v>
      </c>
      <c r="AA725" s="248">
        <v>3</v>
      </c>
      <c r="AB725" s="248">
        <v>3</v>
      </c>
      <c r="AC725" s="248">
        <v>248</v>
      </c>
      <c r="AD725" s="7">
        <v>0</v>
      </c>
      <c r="AE725" s="7">
        <v>0</v>
      </c>
      <c r="AF725" s="7">
        <v>0</v>
      </c>
      <c r="AG725" s="7">
        <v>86</v>
      </c>
      <c r="AH725" s="7">
        <v>78</v>
      </c>
      <c r="AI725" s="7">
        <v>84</v>
      </c>
      <c r="AJ725" s="7">
        <v>9</v>
      </c>
      <c r="AK725" s="7">
        <v>0</v>
      </c>
      <c r="AL725" s="7">
        <v>0</v>
      </c>
      <c r="AM725" s="7">
        <v>0</v>
      </c>
      <c r="AN725" s="7">
        <v>3</v>
      </c>
      <c r="AO725" s="7">
        <v>3</v>
      </c>
      <c r="AP725" s="7">
        <v>3</v>
      </c>
      <c r="AQ725" s="7">
        <v>243</v>
      </c>
      <c r="AR725" s="7">
        <v>0</v>
      </c>
      <c r="AS725" s="7">
        <v>0</v>
      </c>
      <c r="AT725" s="7">
        <v>0</v>
      </c>
      <c r="AU725" s="7">
        <v>85</v>
      </c>
      <c r="AV725" s="7">
        <v>84</v>
      </c>
      <c r="AW725" s="7">
        <v>9</v>
      </c>
      <c r="AX725" s="7">
        <v>0</v>
      </c>
      <c r="AY725" s="7">
        <v>0</v>
      </c>
      <c r="AZ725" s="7">
        <v>0</v>
      </c>
      <c r="BA725" s="7">
        <v>3</v>
      </c>
      <c r="BB725" s="7">
        <v>3</v>
      </c>
      <c r="BC725" s="510">
        <v>257</v>
      </c>
      <c r="BD725" s="510">
        <v>0</v>
      </c>
      <c r="BE725" s="510">
        <v>0</v>
      </c>
      <c r="BF725" s="510">
        <v>0</v>
      </c>
      <c r="BG725" s="510">
        <v>89</v>
      </c>
      <c r="BH725" s="510">
        <v>84</v>
      </c>
      <c r="BI725" s="510">
        <v>84</v>
      </c>
      <c r="BJ725" s="510">
        <v>9</v>
      </c>
      <c r="BK725" s="510">
        <v>0</v>
      </c>
      <c r="BL725" s="510">
        <v>0</v>
      </c>
      <c r="BM725" s="510">
        <v>0</v>
      </c>
      <c r="BN725" s="510">
        <v>3</v>
      </c>
      <c r="BO725" s="510">
        <v>3</v>
      </c>
      <c r="BP725" s="510">
        <v>3</v>
      </c>
    </row>
    <row r="726" spans="1:68">
      <c r="A726" s="247">
        <v>6634</v>
      </c>
      <c r="B726" s="248" t="s">
        <v>1311</v>
      </c>
      <c r="C726" s="247"/>
      <c r="D726" s="248" t="s">
        <v>1322</v>
      </c>
      <c r="E726" s="501">
        <v>6</v>
      </c>
      <c r="F726" s="248" t="s">
        <v>86</v>
      </c>
      <c r="G726" s="248" t="s">
        <v>101</v>
      </c>
      <c r="H726" s="248" t="s">
        <v>101</v>
      </c>
      <c r="I726" s="248" t="s">
        <v>1323</v>
      </c>
      <c r="J726" s="248" t="s">
        <v>3555</v>
      </c>
      <c r="K726" s="248" t="s">
        <v>3728</v>
      </c>
      <c r="L726" s="248">
        <v>22222872</v>
      </c>
      <c r="M726" s="248"/>
      <c r="N726" s="248" t="s">
        <v>1842</v>
      </c>
      <c r="O726" s="248" t="s">
        <v>2579</v>
      </c>
      <c r="P726" s="248">
        <v>799</v>
      </c>
      <c r="Q726" s="248">
        <v>140</v>
      </c>
      <c r="R726" s="248">
        <v>106</v>
      </c>
      <c r="S726" s="248">
        <v>167</v>
      </c>
      <c r="T726" s="248">
        <v>152</v>
      </c>
      <c r="U726" s="248">
        <v>105</v>
      </c>
      <c r="V726" s="248">
        <v>129</v>
      </c>
      <c r="W726" s="248">
        <v>26</v>
      </c>
      <c r="X726" s="248">
        <v>5</v>
      </c>
      <c r="Y726" s="248">
        <v>3</v>
      </c>
      <c r="Z726" s="248">
        <v>5</v>
      </c>
      <c r="AA726" s="248">
        <v>5</v>
      </c>
      <c r="AB726" s="248">
        <v>4</v>
      </c>
      <c r="AC726" s="248">
        <v>805</v>
      </c>
      <c r="AD726" s="7">
        <v>140</v>
      </c>
      <c r="AE726" s="7">
        <v>140</v>
      </c>
      <c r="AF726" s="7">
        <v>106</v>
      </c>
      <c r="AG726" s="7">
        <v>165</v>
      </c>
      <c r="AH726" s="7">
        <v>148</v>
      </c>
      <c r="AI726" s="7">
        <v>106</v>
      </c>
      <c r="AJ726" s="7">
        <v>27</v>
      </c>
      <c r="AK726" s="7">
        <v>5</v>
      </c>
      <c r="AL726" s="7">
        <v>5</v>
      </c>
      <c r="AM726" s="7">
        <v>3</v>
      </c>
      <c r="AN726" s="7">
        <v>5</v>
      </c>
      <c r="AO726" s="7">
        <v>5</v>
      </c>
      <c r="AP726" s="7">
        <v>4</v>
      </c>
      <c r="AQ726" s="7">
        <v>869</v>
      </c>
      <c r="AR726" s="7">
        <v>140</v>
      </c>
      <c r="AS726" s="7">
        <v>144</v>
      </c>
      <c r="AT726" s="7">
        <v>138</v>
      </c>
      <c r="AU726" s="7">
        <v>144</v>
      </c>
      <c r="AV726" s="7">
        <v>159</v>
      </c>
      <c r="AW726" s="7">
        <v>30</v>
      </c>
      <c r="AX726" s="7">
        <v>5</v>
      </c>
      <c r="AY726" s="7">
        <v>5</v>
      </c>
      <c r="AZ726" s="7">
        <v>5</v>
      </c>
      <c r="BA726" s="7">
        <v>5</v>
      </c>
      <c r="BB726" s="7">
        <v>5</v>
      </c>
      <c r="BC726" s="510">
        <v>857</v>
      </c>
      <c r="BD726" s="510">
        <v>140</v>
      </c>
      <c r="BE726" s="510">
        <v>140</v>
      </c>
      <c r="BF726" s="510">
        <v>140</v>
      </c>
      <c r="BG726" s="510">
        <v>145</v>
      </c>
      <c r="BH726" s="510">
        <v>133</v>
      </c>
      <c r="BI726" s="510">
        <v>159</v>
      </c>
      <c r="BJ726" s="510">
        <v>30</v>
      </c>
      <c r="BK726" s="510">
        <v>5</v>
      </c>
      <c r="BL726" s="510">
        <v>5</v>
      </c>
      <c r="BM726" s="510">
        <v>5</v>
      </c>
      <c r="BN726" s="510">
        <v>5</v>
      </c>
      <c r="BO726" s="510">
        <v>5</v>
      </c>
      <c r="BP726" s="510">
        <v>5</v>
      </c>
    </row>
    <row r="727" spans="1:68">
      <c r="A727" s="247">
        <v>6635</v>
      </c>
      <c r="B727" s="248" t="s">
        <v>1312</v>
      </c>
      <c r="C727" s="247"/>
      <c r="D727" s="248" t="s">
        <v>217</v>
      </c>
      <c r="E727" s="501">
        <v>4</v>
      </c>
      <c r="F727" s="248" t="s">
        <v>217</v>
      </c>
      <c r="G727" s="248" t="s">
        <v>217</v>
      </c>
      <c r="H727" s="248" t="s">
        <v>170</v>
      </c>
      <c r="I727" s="248" t="s">
        <v>170</v>
      </c>
      <c r="J727" s="248" t="s">
        <v>3555</v>
      </c>
      <c r="K727" s="248" t="s">
        <v>3728</v>
      </c>
      <c r="L727" s="248">
        <v>21027983</v>
      </c>
      <c r="M727" s="248"/>
      <c r="N727" s="248" t="s">
        <v>3722</v>
      </c>
      <c r="O727" s="248" t="s">
        <v>2580</v>
      </c>
      <c r="P727" s="248">
        <v>562</v>
      </c>
      <c r="Q727" s="248">
        <v>125</v>
      </c>
      <c r="R727" s="248">
        <v>122</v>
      </c>
      <c r="S727" s="248">
        <v>65</v>
      </c>
      <c r="T727" s="248">
        <v>103</v>
      </c>
      <c r="U727" s="248">
        <v>91</v>
      </c>
      <c r="V727" s="248">
        <v>56</v>
      </c>
      <c r="W727" s="248">
        <v>18</v>
      </c>
      <c r="X727" s="248">
        <v>4</v>
      </c>
      <c r="Y727" s="248">
        <v>4</v>
      </c>
      <c r="Z727" s="248">
        <v>2</v>
      </c>
      <c r="AA727" s="248">
        <v>3</v>
      </c>
      <c r="AB727" s="248">
        <v>3</v>
      </c>
      <c r="AC727" s="248">
        <v>542</v>
      </c>
      <c r="AD727" s="7">
        <v>66</v>
      </c>
      <c r="AE727" s="7">
        <v>120</v>
      </c>
      <c r="AF727" s="7">
        <v>118</v>
      </c>
      <c r="AG727" s="7">
        <v>63</v>
      </c>
      <c r="AH727" s="7">
        <v>88</v>
      </c>
      <c r="AI727" s="7">
        <v>87</v>
      </c>
      <c r="AJ727" s="7">
        <v>17</v>
      </c>
      <c r="AK727" s="7">
        <v>2</v>
      </c>
      <c r="AL727" s="7">
        <v>4</v>
      </c>
      <c r="AM727" s="7">
        <v>4</v>
      </c>
      <c r="AN727" s="7">
        <v>2</v>
      </c>
      <c r="AO727" s="7">
        <v>2</v>
      </c>
      <c r="AP727" s="7">
        <v>3</v>
      </c>
      <c r="AQ727" s="7">
        <v>607</v>
      </c>
      <c r="AR727" s="7">
        <v>137</v>
      </c>
      <c r="AS727" s="7">
        <v>69</v>
      </c>
      <c r="AT727" s="7">
        <v>130</v>
      </c>
      <c r="AU727" s="7">
        <v>133</v>
      </c>
      <c r="AV727" s="7">
        <v>54</v>
      </c>
      <c r="AW727" s="7">
        <v>19</v>
      </c>
      <c r="AX727" s="7">
        <v>4</v>
      </c>
      <c r="AY727" s="7">
        <v>2</v>
      </c>
      <c r="AZ727" s="7">
        <v>4</v>
      </c>
      <c r="BA727" s="7">
        <v>4</v>
      </c>
      <c r="BB727" s="7">
        <v>2</v>
      </c>
      <c r="BC727" s="510">
        <v>803</v>
      </c>
      <c r="BD727" s="510">
        <v>144</v>
      </c>
      <c r="BE727" s="510">
        <v>141</v>
      </c>
      <c r="BF727" s="510">
        <v>107</v>
      </c>
      <c r="BG727" s="510">
        <v>135</v>
      </c>
      <c r="BH727" s="510">
        <v>222</v>
      </c>
      <c r="BI727" s="510">
        <v>54</v>
      </c>
      <c r="BJ727" s="510">
        <v>21</v>
      </c>
      <c r="BK727" s="510">
        <v>4</v>
      </c>
      <c r="BL727" s="510">
        <v>4</v>
      </c>
      <c r="BM727" s="510">
        <v>3</v>
      </c>
      <c r="BN727" s="510">
        <v>4</v>
      </c>
      <c r="BO727" s="510">
        <v>4</v>
      </c>
      <c r="BP727" s="510">
        <v>2</v>
      </c>
    </row>
    <row r="728" spans="1:68">
      <c r="A728" s="247">
        <v>6635</v>
      </c>
      <c r="B728" s="507" t="s">
        <v>3825</v>
      </c>
      <c r="C728" s="247" t="str">
        <f>+IF(MID(B728,1,4)="T.V.","Telesecundaria",IF(MID(B728,1,4)="IEGB","IEGB",IF(MID(B728,1,11)="Liceo Rural","Liceo Rural",IF(MID(B728,1,6)="C.T.P.","C.T.P.",IF(MID(B728,1,4)="Noct","Nocturno",IF(MID(B728,1,4)="Unid","Unidad Pedagógica",""))))))</f>
        <v/>
      </c>
      <c r="D728" s="507" t="s">
        <v>217</v>
      </c>
      <c r="E728" s="508">
        <v>4</v>
      </c>
      <c r="F728" s="507" t="s">
        <v>217</v>
      </c>
      <c r="G728" s="507" t="s">
        <v>217</v>
      </c>
      <c r="H728" s="507" t="s">
        <v>170</v>
      </c>
      <c r="I728" s="507" t="s">
        <v>170</v>
      </c>
      <c r="J728" s="507" t="s">
        <v>3812</v>
      </c>
      <c r="K728" s="509" t="s">
        <v>3813</v>
      </c>
      <c r="L728" s="507">
        <v>21027983</v>
      </c>
      <c r="M728" s="507"/>
      <c r="N728" s="507" t="s">
        <v>3722</v>
      </c>
      <c r="O728" s="507" t="s">
        <v>2580</v>
      </c>
      <c r="P728" s="248"/>
      <c r="Q728" s="248"/>
      <c r="R728" s="248"/>
      <c r="S728" s="248"/>
      <c r="T728" s="248"/>
      <c r="U728" s="248"/>
      <c r="V728" s="248"/>
      <c r="W728" s="248"/>
      <c r="X728" s="248"/>
      <c r="Y728" s="248"/>
      <c r="Z728" s="248"/>
      <c r="AA728" s="248"/>
      <c r="AB728" s="248"/>
      <c r="AC728" s="248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510">
        <v>193</v>
      </c>
      <c r="BD728" s="510">
        <v>0</v>
      </c>
      <c r="BE728" s="510">
        <v>0</v>
      </c>
      <c r="BF728" s="510">
        <v>0</v>
      </c>
      <c r="BG728" s="510">
        <v>92</v>
      </c>
      <c r="BH728" s="510">
        <v>70</v>
      </c>
      <c r="BI728" s="510">
        <v>31</v>
      </c>
      <c r="BJ728" s="510">
        <v>13</v>
      </c>
      <c r="BK728" s="510">
        <v>0</v>
      </c>
      <c r="BL728" s="510">
        <v>0</v>
      </c>
      <c r="BM728" s="510">
        <v>0</v>
      </c>
      <c r="BN728" s="510">
        <v>4</v>
      </c>
      <c r="BO728" s="510">
        <v>6</v>
      </c>
      <c r="BP728" s="510">
        <v>3</v>
      </c>
    </row>
    <row r="729" spans="1:68">
      <c r="A729" s="247">
        <v>6636</v>
      </c>
      <c r="B729" s="248" t="s">
        <v>1313</v>
      </c>
      <c r="C729" s="247" t="s">
        <v>1206</v>
      </c>
      <c r="D729" s="412" t="s">
        <v>300</v>
      </c>
      <c r="E729" s="453">
        <v>7</v>
      </c>
      <c r="F729" s="412" t="s">
        <v>418</v>
      </c>
      <c r="G729" s="412" t="s">
        <v>418</v>
      </c>
      <c r="H729" s="412" t="s">
        <v>420</v>
      </c>
      <c r="I729" s="412" t="s">
        <v>1324</v>
      </c>
      <c r="J729" s="248" t="s">
        <v>3555</v>
      </c>
      <c r="K729" s="248" t="s">
        <v>1667</v>
      </c>
      <c r="L729" s="412">
        <v>22064630</v>
      </c>
      <c r="M729" s="412"/>
      <c r="N729" s="412" t="s">
        <v>1133</v>
      </c>
      <c r="O729" s="248" t="s">
        <v>2581</v>
      </c>
      <c r="P729" s="412">
        <v>92</v>
      </c>
      <c r="Q729" s="412">
        <v>31</v>
      </c>
      <c r="R729" s="412">
        <v>18</v>
      </c>
      <c r="S729" s="412">
        <v>20</v>
      </c>
      <c r="T729" s="412">
        <v>21</v>
      </c>
      <c r="U729" s="412">
        <v>2</v>
      </c>
      <c r="V729" s="412">
        <v>0</v>
      </c>
      <c r="W729" s="412">
        <v>5</v>
      </c>
      <c r="X729" s="248">
        <v>1</v>
      </c>
      <c r="Y729" s="412">
        <v>1</v>
      </c>
      <c r="Z729" s="412">
        <v>1</v>
      </c>
      <c r="AA729" s="412">
        <v>1</v>
      </c>
      <c r="AB729" s="412">
        <v>1</v>
      </c>
      <c r="AC729" s="412">
        <v>122</v>
      </c>
      <c r="AD729" s="7">
        <v>30</v>
      </c>
      <c r="AE729" s="7">
        <v>35</v>
      </c>
      <c r="AF729" s="7">
        <v>18</v>
      </c>
      <c r="AG729" s="7">
        <v>20</v>
      </c>
      <c r="AH729" s="7">
        <v>19</v>
      </c>
      <c r="AI729" s="7">
        <v>0</v>
      </c>
      <c r="AJ729" s="7">
        <v>5</v>
      </c>
      <c r="AK729" s="7">
        <v>1</v>
      </c>
      <c r="AL729" s="7">
        <v>1</v>
      </c>
      <c r="AM729" s="7">
        <v>1</v>
      </c>
      <c r="AN729" s="7">
        <v>1</v>
      </c>
      <c r="AO729" s="7">
        <v>1</v>
      </c>
      <c r="AP729" s="7">
        <v>0</v>
      </c>
      <c r="AQ729" s="7">
        <v>124</v>
      </c>
      <c r="AR729" s="7">
        <v>24</v>
      </c>
      <c r="AS729" s="7">
        <v>32</v>
      </c>
      <c r="AT729" s="7">
        <v>30</v>
      </c>
      <c r="AU729" s="7">
        <v>21</v>
      </c>
      <c r="AV729" s="7">
        <v>17</v>
      </c>
      <c r="AW729" s="7">
        <v>5</v>
      </c>
      <c r="AX729" s="7">
        <v>1</v>
      </c>
      <c r="AY729" s="7">
        <v>1</v>
      </c>
      <c r="AZ729" s="7">
        <v>1</v>
      </c>
      <c r="BA729" s="7">
        <v>1</v>
      </c>
      <c r="BB729" s="7">
        <v>1</v>
      </c>
      <c r="BC729" s="510">
        <v>121</v>
      </c>
      <c r="BD729" s="510">
        <v>36</v>
      </c>
      <c r="BE729" s="510">
        <v>23</v>
      </c>
      <c r="BF729" s="510">
        <v>34</v>
      </c>
      <c r="BG729" s="510">
        <v>23</v>
      </c>
      <c r="BH729" s="510">
        <v>5</v>
      </c>
      <c r="BI729" s="510">
        <v>0</v>
      </c>
      <c r="BJ729" s="510">
        <v>5</v>
      </c>
      <c r="BK729" s="510">
        <v>1</v>
      </c>
      <c r="BL729" s="510">
        <v>1</v>
      </c>
      <c r="BM729" s="510">
        <v>1</v>
      </c>
      <c r="BN729" s="510">
        <v>1</v>
      </c>
      <c r="BO729" s="510">
        <v>1</v>
      </c>
      <c r="BP729" s="510">
        <v>0</v>
      </c>
    </row>
    <row r="730" spans="1:68">
      <c r="A730" s="247">
        <v>6639</v>
      </c>
      <c r="B730" s="248" t="s">
        <v>1314</v>
      </c>
      <c r="C730" s="247"/>
      <c r="D730" s="248" t="s">
        <v>177</v>
      </c>
      <c r="E730" s="501">
        <v>5</v>
      </c>
      <c r="F730" s="248" t="s">
        <v>177</v>
      </c>
      <c r="G730" s="248" t="s">
        <v>178</v>
      </c>
      <c r="H730" s="248" t="s">
        <v>129</v>
      </c>
      <c r="I730" s="248" t="s">
        <v>129</v>
      </c>
      <c r="J730" s="248" t="s">
        <v>3555</v>
      </c>
      <c r="K730" s="248" t="s">
        <v>3728</v>
      </c>
      <c r="L730" s="248">
        <v>22411295</v>
      </c>
      <c r="M730" s="248">
        <v>22411295</v>
      </c>
      <c r="N730" s="248" t="s">
        <v>1056</v>
      </c>
      <c r="O730" s="248" t="s">
        <v>2582</v>
      </c>
      <c r="P730" s="248">
        <v>972</v>
      </c>
      <c r="Q730" s="248">
        <v>140</v>
      </c>
      <c r="R730" s="248">
        <v>165</v>
      </c>
      <c r="S730" s="248">
        <v>177</v>
      </c>
      <c r="T730" s="248">
        <v>166</v>
      </c>
      <c r="U730" s="248">
        <v>170</v>
      </c>
      <c r="V730" s="248">
        <v>154</v>
      </c>
      <c r="W730" s="248">
        <v>29</v>
      </c>
      <c r="X730" s="248">
        <v>4</v>
      </c>
      <c r="Y730" s="248">
        <v>5</v>
      </c>
      <c r="Z730" s="248">
        <v>5</v>
      </c>
      <c r="AA730" s="248">
        <v>5</v>
      </c>
      <c r="AB730" s="248">
        <v>5</v>
      </c>
      <c r="AC730" s="248">
        <v>911</v>
      </c>
      <c r="AD730" s="7">
        <v>118</v>
      </c>
      <c r="AE730" s="7">
        <v>139</v>
      </c>
      <c r="AF730" s="7">
        <v>165</v>
      </c>
      <c r="AG730" s="7">
        <v>155</v>
      </c>
      <c r="AH730" s="7">
        <v>160</v>
      </c>
      <c r="AI730" s="7">
        <v>174</v>
      </c>
      <c r="AJ730" s="7">
        <v>29</v>
      </c>
      <c r="AK730" s="7">
        <v>4</v>
      </c>
      <c r="AL730" s="7">
        <v>5</v>
      </c>
      <c r="AM730" s="7">
        <v>5</v>
      </c>
      <c r="AN730" s="7">
        <v>5</v>
      </c>
      <c r="AO730" s="7">
        <v>5</v>
      </c>
      <c r="AP730" s="7">
        <v>5</v>
      </c>
      <c r="AQ730" s="7">
        <v>859</v>
      </c>
      <c r="AR730" s="7">
        <v>151</v>
      </c>
      <c r="AS730" s="7">
        <v>122</v>
      </c>
      <c r="AT730" s="7">
        <v>138</v>
      </c>
      <c r="AU730" s="7">
        <v>166</v>
      </c>
      <c r="AV730" s="7">
        <v>145</v>
      </c>
      <c r="AW730" s="7">
        <v>29</v>
      </c>
      <c r="AX730" s="7">
        <v>5</v>
      </c>
      <c r="AY730" s="7">
        <v>4</v>
      </c>
      <c r="AZ730" s="7">
        <v>5</v>
      </c>
      <c r="BA730" s="7">
        <v>5</v>
      </c>
      <c r="BB730" s="7">
        <v>5</v>
      </c>
      <c r="BC730" s="510">
        <v>878</v>
      </c>
      <c r="BD730" s="510">
        <v>158</v>
      </c>
      <c r="BE730" s="510">
        <v>154</v>
      </c>
      <c r="BF730" s="510">
        <v>136</v>
      </c>
      <c r="BG730" s="510">
        <v>142</v>
      </c>
      <c r="BH730" s="510">
        <v>159</v>
      </c>
      <c r="BI730" s="510">
        <v>129</v>
      </c>
      <c r="BJ730" s="510">
        <v>29</v>
      </c>
      <c r="BK730" s="510">
        <v>5</v>
      </c>
      <c r="BL730" s="510">
        <v>5</v>
      </c>
      <c r="BM730" s="510">
        <v>5</v>
      </c>
      <c r="BN730" s="510">
        <v>4</v>
      </c>
      <c r="BO730" s="510">
        <v>5</v>
      </c>
      <c r="BP730" s="510">
        <v>5</v>
      </c>
    </row>
    <row r="731" spans="1:68">
      <c r="A731" s="247">
        <v>6640</v>
      </c>
      <c r="B731" s="248" t="s">
        <v>1315</v>
      </c>
      <c r="C731" s="247"/>
      <c r="D731" s="248" t="s">
        <v>335</v>
      </c>
      <c r="E731" s="501">
        <v>3</v>
      </c>
      <c r="F731" s="248" t="s">
        <v>54</v>
      </c>
      <c r="G731" s="248" t="s">
        <v>335</v>
      </c>
      <c r="H731" s="248" t="s">
        <v>777</v>
      </c>
      <c r="I731" s="248" t="s">
        <v>778</v>
      </c>
      <c r="J731" s="248" t="s">
        <v>3555</v>
      </c>
      <c r="K731" s="248" t="s">
        <v>3728</v>
      </c>
      <c r="L731" s="248">
        <v>26870258</v>
      </c>
      <c r="M731" s="248">
        <v>26870115</v>
      </c>
      <c r="N731" s="248" t="s">
        <v>3723</v>
      </c>
      <c r="O731" s="248" t="s">
        <v>3414</v>
      </c>
      <c r="P731" s="248">
        <v>116</v>
      </c>
      <c r="Q731" s="248">
        <v>13</v>
      </c>
      <c r="R731" s="248">
        <v>18</v>
      </c>
      <c r="S731" s="248">
        <v>14</v>
      </c>
      <c r="T731" s="248">
        <v>28</v>
      </c>
      <c r="U731" s="248">
        <v>15</v>
      </c>
      <c r="V731" s="248">
        <v>28</v>
      </c>
      <c r="W731" s="248">
        <v>6</v>
      </c>
      <c r="X731" s="248">
        <v>1</v>
      </c>
      <c r="Y731" s="248">
        <v>1</v>
      </c>
      <c r="Z731" s="248">
        <v>1</v>
      </c>
      <c r="AA731" s="248">
        <v>1</v>
      </c>
      <c r="AB731" s="248">
        <v>1</v>
      </c>
      <c r="AC731" s="248">
        <v>174</v>
      </c>
      <c r="AD731" s="7">
        <v>25</v>
      </c>
      <c r="AE731" s="7">
        <v>14</v>
      </c>
      <c r="AF731" s="7">
        <v>19</v>
      </c>
      <c r="AG731" s="7">
        <v>76</v>
      </c>
      <c r="AH731" s="7">
        <v>25</v>
      </c>
      <c r="AI731" s="7">
        <v>15</v>
      </c>
      <c r="AJ731" s="7">
        <v>6</v>
      </c>
      <c r="AK731" s="7">
        <v>1</v>
      </c>
      <c r="AL731" s="7">
        <v>1</v>
      </c>
      <c r="AM731" s="7">
        <v>1</v>
      </c>
      <c r="AN731" s="7">
        <v>1</v>
      </c>
      <c r="AO731" s="7">
        <v>1</v>
      </c>
      <c r="AP731" s="7">
        <v>1</v>
      </c>
      <c r="AQ731" s="7">
        <v>171</v>
      </c>
      <c r="AR731" s="7">
        <v>32</v>
      </c>
      <c r="AS731" s="7">
        <v>32</v>
      </c>
      <c r="AT731" s="7">
        <v>15</v>
      </c>
      <c r="AU731" s="7">
        <v>43</v>
      </c>
      <c r="AV731" s="7">
        <v>27</v>
      </c>
      <c r="AW731" s="7">
        <v>7</v>
      </c>
      <c r="AX731" s="7">
        <v>1</v>
      </c>
      <c r="AY731" s="7">
        <v>1</v>
      </c>
      <c r="AZ731" s="7">
        <v>1</v>
      </c>
      <c r="BA731" s="7">
        <v>2</v>
      </c>
      <c r="BB731" s="7">
        <v>1</v>
      </c>
      <c r="BC731" s="510">
        <v>170</v>
      </c>
      <c r="BD731" s="510">
        <v>27</v>
      </c>
      <c r="BE731" s="510">
        <v>34</v>
      </c>
      <c r="BF731" s="510">
        <v>28</v>
      </c>
      <c r="BG731" s="510">
        <v>34</v>
      </c>
      <c r="BH731" s="510">
        <v>29</v>
      </c>
      <c r="BI731" s="510">
        <v>18</v>
      </c>
      <c r="BJ731" s="510">
        <v>6</v>
      </c>
      <c r="BK731" s="510">
        <v>1</v>
      </c>
      <c r="BL731" s="510">
        <v>1</v>
      </c>
      <c r="BM731" s="510">
        <v>1</v>
      </c>
      <c r="BN731" s="510">
        <v>1</v>
      </c>
      <c r="BO731" s="510">
        <v>1</v>
      </c>
      <c r="BP731" s="510">
        <v>1</v>
      </c>
    </row>
    <row r="732" spans="1:68">
      <c r="A732" s="247">
        <v>6641</v>
      </c>
      <c r="B732" s="248" t="s">
        <v>1316</v>
      </c>
      <c r="C732" s="247"/>
      <c r="D732" s="248" t="s">
        <v>253</v>
      </c>
      <c r="E732" s="501">
        <v>2</v>
      </c>
      <c r="F732" s="248" t="s">
        <v>217</v>
      </c>
      <c r="G732" s="248" t="s">
        <v>253</v>
      </c>
      <c r="H732" s="248" t="s">
        <v>845</v>
      </c>
      <c r="I732" s="248" t="s">
        <v>845</v>
      </c>
      <c r="J732" s="248" t="s">
        <v>3555</v>
      </c>
      <c r="K732" s="248" t="s">
        <v>3728</v>
      </c>
      <c r="L732" s="248">
        <v>24689930</v>
      </c>
      <c r="M732" s="248">
        <v>24689930</v>
      </c>
      <c r="N732" s="248" t="s">
        <v>3724</v>
      </c>
      <c r="O732" s="248" t="s">
        <v>2583</v>
      </c>
      <c r="P732" s="248">
        <v>463</v>
      </c>
      <c r="Q732" s="248">
        <v>114</v>
      </c>
      <c r="R732" s="248">
        <v>104</v>
      </c>
      <c r="S732" s="248">
        <v>83</v>
      </c>
      <c r="T732" s="248">
        <v>78</v>
      </c>
      <c r="U732" s="248">
        <v>53</v>
      </c>
      <c r="V732" s="248">
        <v>31</v>
      </c>
      <c r="W732" s="248">
        <v>19</v>
      </c>
      <c r="X732" s="248">
        <v>5</v>
      </c>
      <c r="Y732" s="248">
        <v>4</v>
      </c>
      <c r="Z732" s="248">
        <v>4</v>
      </c>
      <c r="AA732" s="248">
        <v>3</v>
      </c>
      <c r="AB732" s="248">
        <v>2</v>
      </c>
      <c r="AC732" s="248">
        <v>510</v>
      </c>
      <c r="AD732" s="7">
        <v>113</v>
      </c>
      <c r="AE732" s="7">
        <v>108</v>
      </c>
      <c r="AF732" s="7">
        <v>87</v>
      </c>
      <c r="AG732" s="7">
        <v>84</v>
      </c>
      <c r="AH732" s="7">
        <v>64</v>
      </c>
      <c r="AI732" s="7">
        <v>54</v>
      </c>
      <c r="AJ732" s="7">
        <v>21</v>
      </c>
      <c r="AK732" s="7">
        <v>5</v>
      </c>
      <c r="AL732" s="7">
        <v>4</v>
      </c>
      <c r="AM732" s="7">
        <v>4</v>
      </c>
      <c r="AN732" s="7">
        <v>3</v>
      </c>
      <c r="AO732" s="7">
        <v>3</v>
      </c>
      <c r="AP732" s="7">
        <v>2</v>
      </c>
      <c r="AQ732" s="7">
        <v>560</v>
      </c>
      <c r="AR732" s="7">
        <v>128</v>
      </c>
      <c r="AS732" s="7">
        <v>110</v>
      </c>
      <c r="AT732" s="7">
        <v>110</v>
      </c>
      <c r="AU732" s="7">
        <v>87</v>
      </c>
      <c r="AV732" s="7">
        <v>66</v>
      </c>
      <c r="AW732" s="7">
        <v>21</v>
      </c>
      <c r="AX732" s="7">
        <v>5</v>
      </c>
      <c r="AY732" s="7">
        <v>4</v>
      </c>
      <c r="AZ732" s="7">
        <v>4</v>
      </c>
      <c r="BA732" s="7">
        <v>3</v>
      </c>
      <c r="BB732" s="7">
        <v>3</v>
      </c>
      <c r="BC732" s="510">
        <v>537</v>
      </c>
      <c r="BD732" s="510">
        <v>126</v>
      </c>
      <c r="BE732" s="510">
        <v>106</v>
      </c>
      <c r="BF732" s="510">
        <v>104</v>
      </c>
      <c r="BG732" s="510">
        <v>97</v>
      </c>
      <c r="BH732" s="510">
        <v>48</v>
      </c>
      <c r="BI732" s="510">
        <v>56</v>
      </c>
      <c r="BJ732" s="510">
        <v>21</v>
      </c>
      <c r="BK732" s="510">
        <v>5</v>
      </c>
      <c r="BL732" s="510">
        <v>4</v>
      </c>
      <c r="BM732" s="510">
        <v>4</v>
      </c>
      <c r="BN732" s="510">
        <v>3</v>
      </c>
      <c r="BO732" s="510">
        <v>2</v>
      </c>
      <c r="BP732" s="510">
        <v>3</v>
      </c>
    </row>
    <row r="733" spans="1:68">
      <c r="A733" s="247">
        <v>6641</v>
      </c>
      <c r="B733" s="248" t="s">
        <v>1649</v>
      </c>
      <c r="C733" s="247"/>
      <c r="D733" s="248" t="s">
        <v>253</v>
      </c>
      <c r="E733" s="501">
        <v>2</v>
      </c>
      <c r="F733" s="248" t="s">
        <v>217</v>
      </c>
      <c r="G733" s="248" t="s">
        <v>253</v>
      </c>
      <c r="H733" s="248" t="s">
        <v>845</v>
      </c>
      <c r="I733" s="248" t="s">
        <v>845</v>
      </c>
      <c r="J733" s="248" t="s">
        <v>3555</v>
      </c>
      <c r="K733" s="248" t="s">
        <v>3729</v>
      </c>
      <c r="L733" s="248">
        <v>24689930</v>
      </c>
      <c r="M733" s="248">
        <v>24689930</v>
      </c>
      <c r="N733" s="248" t="s">
        <v>3724</v>
      </c>
      <c r="O733" s="248" t="s">
        <v>2584</v>
      </c>
      <c r="P733" s="248">
        <v>109</v>
      </c>
      <c r="Q733" s="248">
        <v>0</v>
      </c>
      <c r="R733" s="248">
        <v>0</v>
      </c>
      <c r="S733" s="248">
        <v>0</v>
      </c>
      <c r="T733" s="248">
        <v>58</v>
      </c>
      <c r="U733" s="248">
        <v>29</v>
      </c>
      <c r="V733" s="248">
        <v>22</v>
      </c>
      <c r="W733" s="248">
        <v>6</v>
      </c>
      <c r="X733" s="248">
        <v>0</v>
      </c>
      <c r="Y733" s="248">
        <v>0</v>
      </c>
      <c r="Z733" s="248">
        <v>0</v>
      </c>
      <c r="AA733" s="248">
        <v>2</v>
      </c>
      <c r="AB733" s="248">
        <v>2</v>
      </c>
      <c r="AC733" s="248">
        <v>152</v>
      </c>
      <c r="AD733" s="7">
        <v>0</v>
      </c>
      <c r="AE733" s="7">
        <v>0</v>
      </c>
      <c r="AF733" s="7">
        <v>0</v>
      </c>
      <c r="AG733" s="7">
        <v>90</v>
      </c>
      <c r="AH733" s="7">
        <v>38</v>
      </c>
      <c r="AI733" s="7">
        <v>24</v>
      </c>
      <c r="AJ733" s="7">
        <v>8</v>
      </c>
      <c r="AK733" s="7">
        <v>0</v>
      </c>
      <c r="AL733" s="7">
        <v>0</v>
      </c>
      <c r="AM733" s="7">
        <v>0</v>
      </c>
      <c r="AN733" s="7">
        <v>4</v>
      </c>
      <c r="AO733" s="7">
        <v>2</v>
      </c>
      <c r="AP733" s="7">
        <v>2</v>
      </c>
      <c r="AQ733" s="7">
        <v>129</v>
      </c>
      <c r="AR733" s="7">
        <v>0</v>
      </c>
      <c r="AS733" s="7">
        <v>0</v>
      </c>
      <c r="AT733" s="7">
        <v>0</v>
      </c>
      <c r="AU733" s="7">
        <v>71</v>
      </c>
      <c r="AV733" s="7">
        <v>38</v>
      </c>
      <c r="AW733" s="7">
        <v>10</v>
      </c>
      <c r="AX733" s="7">
        <v>0</v>
      </c>
      <c r="AY733" s="7">
        <v>0</v>
      </c>
      <c r="AZ733" s="7">
        <v>0</v>
      </c>
      <c r="BA733" s="7">
        <v>4</v>
      </c>
      <c r="BB733" s="7">
        <v>4</v>
      </c>
      <c r="BC733" s="510">
        <v>141</v>
      </c>
      <c r="BD733" s="510">
        <v>0</v>
      </c>
      <c r="BE733" s="510">
        <v>0</v>
      </c>
      <c r="BF733" s="510">
        <v>0</v>
      </c>
      <c r="BG733" s="510">
        <v>65</v>
      </c>
      <c r="BH733" s="510">
        <v>46</v>
      </c>
      <c r="BI733" s="510">
        <v>30</v>
      </c>
      <c r="BJ733" s="510">
        <v>11</v>
      </c>
      <c r="BK733" s="510">
        <v>0</v>
      </c>
      <c r="BL733" s="510">
        <v>0</v>
      </c>
      <c r="BM733" s="510">
        <v>0</v>
      </c>
      <c r="BN733" s="510">
        <v>4</v>
      </c>
      <c r="BO733" s="510">
        <v>4</v>
      </c>
      <c r="BP733" s="510">
        <v>3</v>
      </c>
    </row>
    <row r="734" spans="1:68">
      <c r="A734" s="247">
        <v>6666</v>
      </c>
      <c r="B734" s="248" t="s">
        <v>1354</v>
      </c>
      <c r="C734" s="247"/>
      <c r="D734" s="248" t="s">
        <v>253</v>
      </c>
      <c r="E734" s="501">
        <v>4</v>
      </c>
      <c r="F734" s="248" t="s">
        <v>217</v>
      </c>
      <c r="G734" s="248" t="s">
        <v>253</v>
      </c>
      <c r="H734" s="248" t="s">
        <v>769</v>
      </c>
      <c r="I734" s="248" t="s">
        <v>310</v>
      </c>
      <c r="J734" s="248" t="s">
        <v>3555</v>
      </c>
      <c r="K734" s="248" t="s">
        <v>1667</v>
      </c>
      <c r="L734" s="248">
        <v>24748029</v>
      </c>
      <c r="M734" s="248">
        <v>24748029</v>
      </c>
      <c r="N734" s="248" t="s">
        <v>1113</v>
      </c>
      <c r="O734" s="248" t="s">
        <v>2585</v>
      </c>
      <c r="P734" s="248">
        <v>164</v>
      </c>
      <c r="Q734" s="248">
        <v>26</v>
      </c>
      <c r="R734" s="248">
        <v>34</v>
      </c>
      <c r="S734" s="248">
        <v>40</v>
      </c>
      <c r="T734" s="248">
        <v>37</v>
      </c>
      <c r="U734" s="248">
        <v>27</v>
      </c>
      <c r="V734" s="248">
        <v>0</v>
      </c>
      <c r="W734" s="248">
        <v>10</v>
      </c>
      <c r="X734" s="248">
        <v>2</v>
      </c>
      <c r="Y734" s="248">
        <v>2</v>
      </c>
      <c r="Z734" s="248">
        <v>2</v>
      </c>
      <c r="AA734" s="248">
        <v>2</v>
      </c>
      <c r="AB734" s="248">
        <v>2</v>
      </c>
      <c r="AC734" s="248">
        <v>187</v>
      </c>
      <c r="AD734" s="7">
        <v>44</v>
      </c>
      <c r="AE734" s="7">
        <v>33</v>
      </c>
      <c r="AF734" s="7">
        <v>34</v>
      </c>
      <c r="AG734" s="7">
        <v>37</v>
      </c>
      <c r="AH734" s="7">
        <v>39</v>
      </c>
      <c r="AI734" s="7">
        <v>0</v>
      </c>
      <c r="AJ734" s="7">
        <v>10</v>
      </c>
      <c r="AK734" s="7">
        <v>2</v>
      </c>
      <c r="AL734" s="7">
        <v>2</v>
      </c>
      <c r="AM734" s="7">
        <v>2</v>
      </c>
      <c r="AN734" s="7">
        <v>2</v>
      </c>
      <c r="AO734" s="7">
        <v>2</v>
      </c>
      <c r="AP734" s="7">
        <v>0</v>
      </c>
      <c r="AQ734" s="7">
        <v>189</v>
      </c>
      <c r="AR734" s="7">
        <v>51</v>
      </c>
      <c r="AS734" s="7">
        <v>45</v>
      </c>
      <c r="AT734" s="7">
        <v>30</v>
      </c>
      <c r="AU734" s="7">
        <v>30</v>
      </c>
      <c r="AV734" s="7">
        <v>33</v>
      </c>
      <c r="AW734" s="7">
        <v>10</v>
      </c>
      <c r="AX734" s="7">
        <v>2</v>
      </c>
      <c r="AY734" s="7">
        <v>2</v>
      </c>
      <c r="AZ734" s="7">
        <v>2</v>
      </c>
      <c r="BA734" s="7">
        <v>2</v>
      </c>
      <c r="BB734" s="7">
        <v>2</v>
      </c>
      <c r="BC734" s="510">
        <v>194</v>
      </c>
      <c r="BD734" s="510">
        <v>41</v>
      </c>
      <c r="BE734" s="510">
        <v>48</v>
      </c>
      <c r="BF734" s="510">
        <v>45</v>
      </c>
      <c r="BG734" s="510">
        <v>29</v>
      </c>
      <c r="BH734" s="510">
        <v>31</v>
      </c>
      <c r="BI734" s="510">
        <v>0</v>
      </c>
      <c r="BJ734" s="510">
        <v>10</v>
      </c>
      <c r="BK734" s="510">
        <v>2</v>
      </c>
      <c r="BL734" s="510">
        <v>2</v>
      </c>
      <c r="BM734" s="510">
        <v>2</v>
      </c>
      <c r="BN734" s="510">
        <v>2</v>
      </c>
      <c r="BO734" s="510">
        <v>2</v>
      </c>
      <c r="BP734" s="510">
        <v>0</v>
      </c>
    </row>
    <row r="735" spans="1:68">
      <c r="A735" s="247">
        <v>6667</v>
      </c>
      <c r="B735" s="248" t="s">
        <v>1355</v>
      </c>
      <c r="C735" s="247" t="s">
        <v>1206</v>
      </c>
      <c r="D735" s="412" t="s">
        <v>425</v>
      </c>
      <c r="E735" s="453">
        <v>6</v>
      </c>
      <c r="F735" s="412" t="s">
        <v>418</v>
      </c>
      <c r="G735" s="412" t="s">
        <v>426</v>
      </c>
      <c r="H735" s="412" t="s">
        <v>445</v>
      </c>
      <c r="I735" s="412" t="s">
        <v>1358</v>
      </c>
      <c r="J735" s="248" t="s">
        <v>3555</v>
      </c>
      <c r="K735" s="248" t="s">
        <v>1667</v>
      </c>
      <c r="L735" s="412">
        <v>44092707</v>
      </c>
      <c r="M735" s="412">
        <v>87083395</v>
      </c>
      <c r="N735" s="412" t="s">
        <v>1122</v>
      </c>
      <c r="O735" s="248" t="s">
        <v>2586</v>
      </c>
      <c r="P735" s="412">
        <v>45</v>
      </c>
      <c r="Q735" s="412">
        <v>10</v>
      </c>
      <c r="R735" s="412">
        <v>13</v>
      </c>
      <c r="S735" s="412">
        <v>12</v>
      </c>
      <c r="T735" s="412">
        <v>7</v>
      </c>
      <c r="U735" s="412">
        <v>3</v>
      </c>
      <c r="V735" s="412">
        <v>0</v>
      </c>
      <c r="W735" s="412">
        <v>5</v>
      </c>
      <c r="X735" s="248">
        <v>1</v>
      </c>
      <c r="Y735" s="412">
        <v>1</v>
      </c>
      <c r="Z735" s="412">
        <v>1</v>
      </c>
      <c r="AA735" s="412">
        <v>1</v>
      </c>
      <c r="AB735" s="412">
        <v>1</v>
      </c>
      <c r="AC735" s="412">
        <v>51</v>
      </c>
      <c r="AD735" s="7">
        <v>12</v>
      </c>
      <c r="AE735" s="7">
        <v>9</v>
      </c>
      <c r="AF735" s="7">
        <v>13</v>
      </c>
      <c r="AG735" s="7">
        <v>12</v>
      </c>
      <c r="AH735" s="7">
        <v>5</v>
      </c>
      <c r="AI735" s="7">
        <v>0</v>
      </c>
      <c r="AJ735" s="7">
        <v>5</v>
      </c>
      <c r="AK735" s="7">
        <v>1</v>
      </c>
      <c r="AL735" s="7">
        <v>1</v>
      </c>
      <c r="AM735" s="7">
        <v>1</v>
      </c>
      <c r="AN735" s="7">
        <v>1</v>
      </c>
      <c r="AO735" s="7">
        <v>1</v>
      </c>
      <c r="AP735" s="7">
        <v>0</v>
      </c>
      <c r="AQ735" s="7">
        <v>53</v>
      </c>
      <c r="AR735" s="7">
        <v>20</v>
      </c>
      <c r="AS735" s="7">
        <v>10</v>
      </c>
      <c r="AT735" s="7">
        <v>10</v>
      </c>
      <c r="AU735" s="7">
        <v>10</v>
      </c>
      <c r="AV735" s="7">
        <v>3</v>
      </c>
      <c r="AW735" s="7">
        <v>5</v>
      </c>
      <c r="AX735" s="7">
        <v>1</v>
      </c>
      <c r="AY735" s="7">
        <v>1</v>
      </c>
      <c r="AZ735" s="7">
        <v>1</v>
      </c>
      <c r="BA735" s="7">
        <v>1</v>
      </c>
      <c r="BB735" s="7">
        <v>1</v>
      </c>
      <c r="BC735" s="510">
        <v>55</v>
      </c>
      <c r="BD735" s="510">
        <v>21</v>
      </c>
      <c r="BE735" s="510">
        <v>17</v>
      </c>
      <c r="BF735" s="510">
        <v>6</v>
      </c>
      <c r="BG735" s="510">
        <v>6</v>
      </c>
      <c r="BH735" s="510">
        <v>5</v>
      </c>
      <c r="BI735" s="510">
        <v>0</v>
      </c>
      <c r="BJ735" s="510">
        <v>5</v>
      </c>
      <c r="BK735" s="510">
        <v>1</v>
      </c>
      <c r="BL735" s="510">
        <v>1</v>
      </c>
      <c r="BM735" s="510">
        <v>1</v>
      </c>
      <c r="BN735" s="510">
        <v>1</v>
      </c>
      <c r="BO735" s="510">
        <v>1</v>
      </c>
      <c r="BP735" s="510">
        <v>0</v>
      </c>
    </row>
    <row r="736" spans="1:68">
      <c r="A736" s="247">
        <v>6676</v>
      </c>
      <c r="B736" s="248" t="s">
        <v>1356</v>
      </c>
      <c r="C736" s="247"/>
      <c r="D736" s="248" t="s">
        <v>1357</v>
      </c>
      <c r="E736" s="501">
        <v>3</v>
      </c>
      <c r="F736" s="248" t="s">
        <v>52</v>
      </c>
      <c r="G736" s="248" t="s">
        <v>52</v>
      </c>
      <c r="H736" s="248" t="s">
        <v>368</v>
      </c>
      <c r="I736" s="248" t="s">
        <v>368</v>
      </c>
      <c r="J736" s="248" t="s">
        <v>3555</v>
      </c>
      <c r="K736" s="248" t="s">
        <v>1667</v>
      </c>
      <c r="L736" s="248">
        <v>26500300</v>
      </c>
      <c r="M736" s="248"/>
      <c r="N736" s="248" t="s">
        <v>3104</v>
      </c>
      <c r="O736" s="248" t="s">
        <v>2587</v>
      </c>
      <c r="P736" s="248">
        <v>190</v>
      </c>
      <c r="Q736" s="248">
        <v>44</v>
      </c>
      <c r="R736" s="248">
        <v>36</v>
      </c>
      <c r="S736" s="248">
        <v>34</v>
      </c>
      <c r="T736" s="248">
        <v>39</v>
      </c>
      <c r="U736" s="248">
        <v>37</v>
      </c>
      <c r="V736" s="248">
        <v>0</v>
      </c>
      <c r="W736" s="248">
        <v>10</v>
      </c>
      <c r="X736" s="248">
        <v>2</v>
      </c>
      <c r="Y736" s="248">
        <v>2</v>
      </c>
      <c r="Z736" s="248">
        <v>2</v>
      </c>
      <c r="AA736" s="248">
        <v>2</v>
      </c>
      <c r="AB736" s="248">
        <v>2</v>
      </c>
      <c r="AC736" s="248">
        <v>182</v>
      </c>
      <c r="AD736" s="7">
        <v>32</v>
      </c>
      <c r="AE736" s="7">
        <v>45</v>
      </c>
      <c r="AF736" s="7">
        <v>35</v>
      </c>
      <c r="AG736" s="7">
        <v>32</v>
      </c>
      <c r="AH736" s="7">
        <v>38</v>
      </c>
      <c r="AI736" s="7">
        <v>0</v>
      </c>
      <c r="AJ736" s="7">
        <v>15</v>
      </c>
      <c r="AK736" s="7">
        <v>3</v>
      </c>
      <c r="AL736" s="7">
        <v>3</v>
      </c>
      <c r="AM736" s="7">
        <v>3</v>
      </c>
      <c r="AN736" s="7">
        <v>3</v>
      </c>
      <c r="AO736" s="7">
        <v>3</v>
      </c>
      <c r="AP736" s="7">
        <v>0</v>
      </c>
      <c r="AQ736" s="7">
        <v>178</v>
      </c>
      <c r="AR736" s="7">
        <v>42</v>
      </c>
      <c r="AS736" s="7">
        <v>35</v>
      </c>
      <c r="AT736" s="7">
        <v>41</v>
      </c>
      <c r="AU736" s="7">
        <v>33</v>
      </c>
      <c r="AV736" s="7">
        <v>27</v>
      </c>
      <c r="AW736" s="7">
        <v>12</v>
      </c>
      <c r="AX736" s="7">
        <v>3</v>
      </c>
      <c r="AY736" s="7">
        <v>2</v>
      </c>
      <c r="AZ736" s="7">
        <v>3</v>
      </c>
      <c r="BA736" s="7">
        <v>2</v>
      </c>
      <c r="BB736" s="7">
        <v>2</v>
      </c>
      <c r="BC736" s="510">
        <v>190</v>
      </c>
      <c r="BD736" s="510">
        <v>48</v>
      </c>
      <c r="BE736" s="510">
        <v>38</v>
      </c>
      <c r="BF736" s="510">
        <v>36</v>
      </c>
      <c r="BG736" s="510">
        <v>45</v>
      </c>
      <c r="BH736" s="510">
        <v>23</v>
      </c>
      <c r="BI736" s="510">
        <v>0</v>
      </c>
      <c r="BJ736" s="510">
        <v>14</v>
      </c>
      <c r="BK736" s="510">
        <v>3</v>
      </c>
      <c r="BL736" s="510">
        <v>3</v>
      </c>
      <c r="BM736" s="510">
        <v>3</v>
      </c>
      <c r="BN736" s="510">
        <v>3</v>
      </c>
      <c r="BO736" s="510">
        <v>2</v>
      </c>
      <c r="BP736" s="510">
        <v>0</v>
      </c>
    </row>
    <row r="737" spans="1:68">
      <c r="A737" s="247">
        <v>6714</v>
      </c>
      <c r="B737" s="248" t="s">
        <v>1552</v>
      </c>
      <c r="C737" s="247"/>
      <c r="D737" s="248" t="s">
        <v>139</v>
      </c>
      <c r="E737" s="501">
        <v>1</v>
      </c>
      <c r="F737" s="248" t="s">
        <v>86</v>
      </c>
      <c r="G737" s="248" t="s">
        <v>139</v>
      </c>
      <c r="H737" s="248" t="s">
        <v>140</v>
      </c>
      <c r="I737" s="248" t="s">
        <v>1554</v>
      </c>
      <c r="J737" s="248" t="s">
        <v>3555</v>
      </c>
      <c r="K737" s="248" t="s">
        <v>1667</v>
      </c>
      <c r="L737" s="248">
        <v>24164041</v>
      </c>
      <c r="M737" s="248"/>
      <c r="N737" s="248" t="s">
        <v>1843</v>
      </c>
      <c r="O737" s="248" t="s">
        <v>2588</v>
      </c>
      <c r="P737" s="248">
        <v>114</v>
      </c>
      <c r="Q737" s="248">
        <v>30</v>
      </c>
      <c r="R737" s="248">
        <v>26</v>
      </c>
      <c r="S737" s="248">
        <v>17</v>
      </c>
      <c r="T737" s="248">
        <v>24</v>
      </c>
      <c r="U737" s="248">
        <v>17</v>
      </c>
      <c r="V737" s="248">
        <v>0</v>
      </c>
      <c r="W737" s="248">
        <v>6</v>
      </c>
      <c r="X737" s="248">
        <v>2</v>
      </c>
      <c r="Y737" s="248">
        <v>1</v>
      </c>
      <c r="Z737" s="248">
        <v>1</v>
      </c>
      <c r="AA737" s="248">
        <v>1</v>
      </c>
      <c r="AB737" s="248">
        <v>1</v>
      </c>
      <c r="AC737" s="248">
        <v>118</v>
      </c>
      <c r="AD737" s="7">
        <v>24</v>
      </c>
      <c r="AE737" s="7">
        <v>32</v>
      </c>
      <c r="AF737" s="7">
        <v>25</v>
      </c>
      <c r="AG737" s="7">
        <v>16</v>
      </c>
      <c r="AH737" s="7">
        <v>21</v>
      </c>
      <c r="AI737" s="7">
        <v>0</v>
      </c>
      <c r="AJ737" s="7">
        <v>6</v>
      </c>
      <c r="AK737" s="7">
        <v>1</v>
      </c>
      <c r="AL737" s="7">
        <v>2</v>
      </c>
      <c r="AM737" s="7">
        <v>1</v>
      </c>
      <c r="AN737" s="7">
        <v>1</v>
      </c>
      <c r="AO737" s="7">
        <v>1</v>
      </c>
      <c r="AP737" s="7">
        <v>0</v>
      </c>
      <c r="AQ737" s="7">
        <v>135</v>
      </c>
      <c r="AR737" s="7">
        <v>41</v>
      </c>
      <c r="AS737" s="7">
        <v>22</v>
      </c>
      <c r="AT737" s="7">
        <v>32</v>
      </c>
      <c r="AU737" s="7">
        <v>25</v>
      </c>
      <c r="AV737" s="7">
        <v>15</v>
      </c>
      <c r="AW737" s="7">
        <v>7</v>
      </c>
      <c r="AX737" s="7">
        <v>2</v>
      </c>
      <c r="AY737" s="7">
        <v>1</v>
      </c>
      <c r="AZ737" s="7">
        <v>2</v>
      </c>
      <c r="BA737" s="7">
        <v>1</v>
      </c>
      <c r="BB737" s="7">
        <v>1</v>
      </c>
      <c r="BC737" s="510">
        <v>133</v>
      </c>
      <c r="BD737" s="510">
        <v>30</v>
      </c>
      <c r="BE737" s="510">
        <v>40</v>
      </c>
      <c r="BF737" s="510">
        <v>15</v>
      </c>
      <c r="BG737" s="510">
        <v>27</v>
      </c>
      <c r="BH737" s="510">
        <v>21</v>
      </c>
      <c r="BI737" s="510">
        <v>0</v>
      </c>
      <c r="BJ737" s="510">
        <v>7</v>
      </c>
      <c r="BK737" s="510">
        <v>2</v>
      </c>
      <c r="BL737" s="510">
        <v>2</v>
      </c>
      <c r="BM737" s="510">
        <v>1</v>
      </c>
      <c r="BN737" s="510">
        <v>1</v>
      </c>
      <c r="BO737" s="510">
        <v>1</v>
      </c>
      <c r="BP737" s="510">
        <v>0</v>
      </c>
    </row>
    <row r="738" spans="1:68">
      <c r="A738" s="247">
        <v>6716</v>
      </c>
      <c r="B738" s="248" t="s">
        <v>3105</v>
      </c>
      <c r="C738" s="247"/>
      <c r="D738" s="248" t="s">
        <v>177</v>
      </c>
      <c r="E738" s="501">
        <v>2</v>
      </c>
      <c r="F738" s="248" t="s">
        <v>177</v>
      </c>
      <c r="G738" s="248" t="s">
        <v>177</v>
      </c>
      <c r="H738" s="248" t="s">
        <v>310</v>
      </c>
      <c r="I738" s="248" t="s">
        <v>671</v>
      </c>
      <c r="J738" s="248" t="s">
        <v>3555</v>
      </c>
      <c r="K738" s="248" t="s">
        <v>1667</v>
      </c>
      <c r="L738" s="248">
        <v>22374033</v>
      </c>
      <c r="M738" s="248"/>
      <c r="N738" s="248" t="s">
        <v>1844</v>
      </c>
      <c r="O738" s="248" t="s">
        <v>2589</v>
      </c>
      <c r="P738" s="248">
        <v>543</v>
      </c>
      <c r="Q738" s="248">
        <v>163</v>
      </c>
      <c r="R738" s="248">
        <v>161</v>
      </c>
      <c r="S738" s="248">
        <v>100</v>
      </c>
      <c r="T738" s="248">
        <v>77</v>
      </c>
      <c r="U738" s="248">
        <v>42</v>
      </c>
      <c r="V738" s="248">
        <v>0</v>
      </c>
      <c r="W738" s="248">
        <v>24</v>
      </c>
      <c r="X738" s="248">
        <v>7</v>
      </c>
      <c r="Y738" s="248">
        <v>7</v>
      </c>
      <c r="Z738" s="248">
        <v>4</v>
      </c>
      <c r="AA738" s="248">
        <v>4</v>
      </c>
      <c r="AB738" s="248">
        <v>2</v>
      </c>
      <c r="AC738" s="248">
        <v>606</v>
      </c>
      <c r="AD738" s="7">
        <v>150</v>
      </c>
      <c r="AE738" s="7">
        <v>150</v>
      </c>
      <c r="AF738" s="7">
        <v>145</v>
      </c>
      <c r="AG738" s="7">
        <v>94</v>
      </c>
      <c r="AH738" s="7">
        <v>67</v>
      </c>
      <c r="AI738" s="7">
        <v>0</v>
      </c>
      <c r="AJ738" s="7">
        <v>24</v>
      </c>
      <c r="AK738" s="7">
        <v>6</v>
      </c>
      <c r="AL738" s="7">
        <v>6</v>
      </c>
      <c r="AM738" s="7">
        <v>6</v>
      </c>
      <c r="AN738" s="7">
        <v>3</v>
      </c>
      <c r="AO738" s="7">
        <v>3</v>
      </c>
      <c r="AP738" s="7">
        <v>0</v>
      </c>
      <c r="AQ738" s="7">
        <v>637</v>
      </c>
      <c r="AR738" s="7">
        <v>152</v>
      </c>
      <c r="AS738" s="7">
        <v>152</v>
      </c>
      <c r="AT738" s="7">
        <v>132</v>
      </c>
      <c r="AU738" s="7">
        <v>127</v>
      </c>
      <c r="AV738" s="7">
        <v>74</v>
      </c>
      <c r="AW738" s="7">
        <v>25</v>
      </c>
      <c r="AX738" s="7">
        <v>6</v>
      </c>
      <c r="AY738" s="7">
        <v>6</v>
      </c>
      <c r="AZ738" s="7">
        <v>5</v>
      </c>
      <c r="BA738" s="7">
        <v>5</v>
      </c>
      <c r="BB738" s="7">
        <v>3</v>
      </c>
      <c r="BC738" s="510">
        <v>650</v>
      </c>
      <c r="BD738" s="510">
        <v>159</v>
      </c>
      <c r="BE738" s="510">
        <v>145</v>
      </c>
      <c r="BF738" s="510">
        <v>140</v>
      </c>
      <c r="BG738" s="510">
        <v>110</v>
      </c>
      <c r="BH738" s="510">
        <v>96</v>
      </c>
      <c r="BI738" s="510">
        <v>0</v>
      </c>
      <c r="BJ738" s="510">
        <v>25</v>
      </c>
      <c r="BK738" s="510">
        <v>6</v>
      </c>
      <c r="BL738" s="510">
        <v>6</v>
      </c>
      <c r="BM738" s="510">
        <v>5</v>
      </c>
      <c r="BN738" s="510">
        <v>4</v>
      </c>
      <c r="BO738" s="510">
        <v>4</v>
      </c>
      <c r="BP738" s="510">
        <v>0</v>
      </c>
    </row>
    <row r="739" spans="1:68">
      <c r="A739" s="247">
        <v>6717</v>
      </c>
      <c r="B739" s="248" t="s">
        <v>3106</v>
      </c>
      <c r="C739" s="247"/>
      <c r="D739" s="248" t="s">
        <v>418</v>
      </c>
      <c r="E739" s="501">
        <v>5</v>
      </c>
      <c r="F739" s="248" t="s">
        <v>418</v>
      </c>
      <c r="G739" s="248" t="s">
        <v>427</v>
      </c>
      <c r="H739" s="248" t="s">
        <v>427</v>
      </c>
      <c r="I739" s="248" t="s">
        <v>427</v>
      </c>
      <c r="J739" s="248" t="s">
        <v>3555</v>
      </c>
      <c r="K739" s="248" t="s">
        <v>1667</v>
      </c>
      <c r="L739" s="248">
        <v>27682361</v>
      </c>
      <c r="M739" s="248"/>
      <c r="N739" s="248" t="s">
        <v>1845</v>
      </c>
      <c r="O739" s="248" t="s">
        <v>2590</v>
      </c>
      <c r="P739" s="248">
        <v>376</v>
      </c>
      <c r="Q739" s="248">
        <v>73</v>
      </c>
      <c r="R739" s="248">
        <v>65</v>
      </c>
      <c r="S739" s="248">
        <v>82</v>
      </c>
      <c r="T739" s="248">
        <v>85</v>
      </c>
      <c r="U739" s="248">
        <v>71</v>
      </c>
      <c r="V739" s="248">
        <v>0</v>
      </c>
      <c r="W739" s="248">
        <v>16</v>
      </c>
      <c r="X739" s="248">
        <v>3</v>
      </c>
      <c r="Y739" s="248">
        <v>3</v>
      </c>
      <c r="Z739" s="248">
        <v>4</v>
      </c>
      <c r="AA739" s="248">
        <v>3</v>
      </c>
      <c r="AB739" s="248">
        <v>3</v>
      </c>
      <c r="AC739" s="248">
        <v>374</v>
      </c>
      <c r="AD739" s="7">
        <v>75</v>
      </c>
      <c r="AE739" s="7">
        <v>72</v>
      </c>
      <c r="AF739" s="7">
        <v>66</v>
      </c>
      <c r="AG739" s="7">
        <v>78</v>
      </c>
      <c r="AH739" s="7">
        <v>83</v>
      </c>
      <c r="AI739" s="7">
        <v>0</v>
      </c>
      <c r="AJ739" s="7">
        <v>16</v>
      </c>
      <c r="AK739" s="7">
        <v>4</v>
      </c>
      <c r="AL739" s="7">
        <v>3</v>
      </c>
      <c r="AM739" s="7">
        <v>3</v>
      </c>
      <c r="AN739" s="7">
        <v>3</v>
      </c>
      <c r="AO739" s="7">
        <v>3</v>
      </c>
      <c r="AP739" s="7">
        <v>0</v>
      </c>
      <c r="AQ739" s="7">
        <v>358</v>
      </c>
      <c r="AR739" s="7">
        <v>71</v>
      </c>
      <c r="AS739" s="7">
        <v>74</v>
      </c>
      <c r="AT739" s="7">
        <v>69</v>
      </c>
      <c r="AU739" s="7">
        <v>72</v>
      </c>
      <c r="AV739" s="7">
        <v>72</v>
      </c>
      <c r="AW739" s="7">
        <v>16</v>
      </c>
      <c r="AX739" s="7">
        <v>3</v>
      </c>
      <c r="AY739" s="7">
        <v>4</v>
      </c>
      <c r="AZ739" s="7">
        <v>3</v>
      </c>
      <c r="BA739" s="7">
        <v>3</v>
      </c>
      <c r="BB739" s="7">
        <v>3</v>
      </c>
      <c r="BC739" s="510">
        <v>355</v>
      </c>
      <c r="BD739" s="510">
        <v>75</v>
      </c>
      <c r="BE739" s="510">
        <v>76</v>
      </c>
      <c r="BF739" s="510">
        <v>71</v>
      </c>
      <c r="BG739" s="510">
        <v>70</v>
      </c>
      <c r="BH739" s="510">
        <v>63</v>
      </c>
      <c r="BI739" s="510">
        <v>0</v>
      </c>
      <c r="BJ739" s="510">
        <v>16</v>
      </c>
      <c r="BK739" s="510">
        <v>4</v>
      </c>
      <c r="BL739" s="510">
        <v>3</v>
      </c>
      <c r="BM739" s="510">
        <v>3</v>
      </c>
      <c r="BN739" s="510">
        <v>3</v>
      </c>
      <c r="BO739" s="510">
        <v>3</v>
      </c>
      <c r="BP739" s="510">
        <v>0</v>
      </c>
    </row>
    <row r="740" spans="1:68">
      <c r="A740" s="247">
        <v>6718</v>
      </c>
      <c r="B740" s="248" t="s">
        <v>1553</v>
      </c>
      <c r="C740" s="247"/>
      <c r="D740" s="248" t="s">
        <v>1269</v>
      </c>
      <c r="E740" s="501">
        <v>5</v>
      </c>
      <c r="F740" s="248" t="s">
        <v>86</v>
      </c>
      <c r="G740" s="248" t="s">
        <v>86</v>
      </c>
      <c r="H740" s="248" t="s">
        <v>111</v>
      </c>
      <c r="I740" s="248" t="s">
        <v>2591</v>
      </c>
      <c r="J740" s="248" t="s">
        <v>3555</v>
      </c>
      <c r="K740" s="248" t="s">
        <v>3728</v>
      </c>
      <c r="L740" s="248">
        <v>22201457</v>
      </c>
      <c r="M740" s="248">
        <v>22313085</v>
      </c>
      <c r="N740" s="248" t="s">
        <v>3201</v>
      </c>
      <c r="O740" s="248" t="s">
        <v>2592</v>
      </c>
      <c r="P740" s="248">
        <v>325</v>
      </c>
      <c r="Q740" s="248">
        <v>53</v>
      </c>
      <c r="R740" s="248">
        <v>79</v>
      </c>
      <c r="S740" s="248">
        <v>59</v>
      </c>
      <c r="T740" s="248">
        <v>69</v>
      </c>
      <c r="U740" s="248">
        <v>47</v>
      </c>
      <c r="V740" s="248">
        <v>18</v>
      </c>
      <c r="W740" s="248">
        <v>13</v>
      </c>
      <c r="X740" s="248">
        <v>2</v>
      </c>
      <c r="Y740" s="248">
        <v>3</v>
      </c>
      <c r="Z740" s="248">
        <v>2</v>
      </c>
      <c r="AA740" s="248">
        <v>3</v>
      </c>
      <c r="AB740" s="248">
        <v>2</v>
      </c>
      <c r="AC740" s="248">
        <v>381</v>
      </c>
      <c r="AD740" s="7">
        <v>76</v>
      </c>
      <c r="AE740" s="7">
        <v>51</v>
      </c>
      <c r="AF740" s="7">
        <v>79</v>
      </c>
      <c r="AG740" s="7">
        <v>65</v>
      </c>
      <c r="AH740" s="7">
        <v>63</v>
      </c>
      <c r="AI740" s="7">
        <v>47</v>
      </c>
      <c r="AJ740" s="7">
        <v>16</v>
      </c>
      <c r="AK740" s="7">
        <v>3</v>
      </c>
      <c r="AL740" s="7">
        <v>2</v>
      </c>
      <c r="AM740" s="7">
        <v>3</v>
      </c>
      <c r="AN740" s="7">
        <v>3</v>
      </c>
      <c r="AO740" s="7">
        <v>3</v>
      </c>
      <c r="AP740" s="7">
        <v>2</v>
      </c>
      <c r="AQ740" s="7">
        <v>377</v>
      </c>
      <c r="AR740" s="7">
        <v>66</v>
      </c>
      <c r="AS740" s="7">
        <v>67</v>
      </c>
      <c r="AT740" s="7">
        <v>57</v>
      </c>
      <c r="AU740" s="7">
        <v>95</v>
      </c>
      <c r="AV740" s="7">
        <v>44</v>
      </c>
      <c r="AW740" s="7">
        <v>18</v>
      </c>
      <c r="AX740" s="7">
        <v>3</v>
      </c>
      <c r="AY740" s="7">
        <v>3</v>
      </c>
      <c r="AZ740" s="7">
        <v>2</v>
      </c>
      <c r="BA740" s="7">
        <v>4</v>
      </c>
      <c r="BB740" s="7">
        <v>3</v>
      </c>
      <c r="BC740" s="510">
        <v>416</v>
      </c>
      <c r="BD740" s="510">
        <v>86</v>
      </c>
      <c r="BE740" s="510">
        <v>88</v>
      </c>
      <c r="BF740" s="510">
        <v>60</v>
      </c>
      <c r="BG740" s="510">
        <v>65</v>
      </c>
      <c r="BH740" s="510">
        <v>72</v>
      </c>
      <c r="BI740" s="510">
        <v>45</v>
      </c>
      <c r="BJ740" s="510">
        <v>15</v>
      </c>
      <c r="BK740" s="510">
        <v>3</v>
      </c>
      <c r="BL740" s="510">
        <v>3</v>
      </c>
      <c r="BM740" s="510">
        <v>2</v>
      </c>
      <c r="BN740" s="510">
        <v>2</v>
      </c>
      <c r="BO740" s="510">
        <v>3</v>
      </c>
      <c r="BP740" s="510">
        <v>2</v>
      </c>
    </row>
    <row r="741" spans="1:68">
      <c r="A741" s="247">
        <v>6719</v>
      </c>
      <c r="B741" s="248" t="s">
        <v>3107</v>
      </c>
      <c r="C741" s="247"/>
      <c r="D741" s="248" t="s">
        <v>1322</v>
      </c>
      <c r="E741" s="501">
        <v>5</v>
      </c>
      <c r="F741" s="248" t="s">
        <v>86</v>
      </c>
      <c r="G741" s="248" t="s">
        <v>86</v>
      </c>
      <c r="H741" s="248" t="s">
        <v>120</v>
      </c>
      <c r="I741" s="248" t="s">
        <v>122</v>
      </c>
      <c r="J741" s="248" t="s">
        <v>3555</v>
      </c>
      <c r="K741" s="248" t="s">
        <v>3728</v>
      </c>
      <c r="L741" s="248">
        <v>22540111</v>
      </c>
      <c r="M741" s="248"/>
      <c r="N741" s="248" t="s">
        <v>3725</v>
      </c>
      <c r="O741" s="248" t="s">
        <v>2593</v>
      </c>
      <c r="P741" s="248">
        <v>150</v>
      </c>
      <c r="Q741" s="248">
        <v>0</v>
      </c>
      <c r="R741" s="248">
        <v>0</v>
      </c>
      <c r="S741" s="248">
        <v>0</v>
      </c>
      <c r="T741" s="248">
        <v>52</v>
      </c>
      <c r="U741" s="248">
        <v>62</v>
      </c>
      <c r="V741" s="248">
        <v>36</v>
      </c>
      <c r="W741" s="248">
        <v>9</v>
      </c>
      <c r="X741" s="248">
        <v>0</v>
      </c>
      <c r="Y741" s="248">
        <v>0</v>
      </c>
      <c r="Z741" s="248">
        <v>0</v>
      </c>
      <c r="AA741" s="248">
        <v>3</v>
      </c>
      <c r="AB741" s="248">
        <v>4</v>
      </c>
      <c r="AC741" s="248">
        <v>169</v>
      </c>
      <c r="AD741" s="7">
        <v>0</v>
      </c>
      <c r="AE741" s="7">
        <v>0</v>
      </c>
      <c r="AF741" s="7">
        <v>0</v>
      </c>
      <c r="AG741" s="7">
        <v>54</v>
      </c>
      <c r="AH741" s="7">
        <v>53</v>
      </c>
      <c r="AI741" s="7">
        <v>62</v>
      </c>
      <c r="AJ741" s="7">
        <v>10</v>
      </c>
      <c r="AK741" s="7">
        <v>0</v>
      </c>
      <c r="AL741" s="7">
        <v>0</v>
      </c>
      <c r="AM741" s="7">
        <v>0</v>
      </c>
      <c r="AN741" s="7">
        <v>3</v>
      </c>
      <c r="AO741" s="7">
        <v>3</v>
      </c>
      <c r="AP741" s="7">
        <v>4</v>
      </c>
      <c r="AQ741" s="7">
        <v>162</v>
      </c>
      <c r="AR741" s="7">
        <v>0</v>
      </c>
      <c r="AS741" s="7">
        <v>0</v>
      </c>
      <c r="AT741" s="7">
        <v>0</v>
      </c>
      <c r="AU741" s="7">
        <v>67</v>
      </c>
      <c r="AV741" s="7">
        <v>49</v>
      </c>
      <c r="AW741" s="7">
        <v>10</v>
      </c>
      <c r="AX741" s="7">
        <v>0</v>
      </c>
      <c r="AY741" s="7">
        <v>0</v>
      </c>
      <c r="AZ741" s="7">
        <v>0</v>
      </c>
      <c r="BA741" s="7">
        <v>4</v>
      </c>
      <c r="BB741" s="7">
        <v>3</v>
      </c>
      <c r="BC741" s="510">
        <v>158</v>
      </c>
      <c r="BD741" s="510">
        <v>0</v>
      </c>
      <c r="BE741" s="510">
        <v>0</v>
      </c>
      <c r="BF741" s="510">
        <v>0</v>
      </c>
      <c r="BG741" s="510">
        <v>51</v>
      </c>
      <c r="BH741" s="510">
        <v>60</v>
      </c>
      <c r="BI741" s="510">
        <v>47</v>
      </c>
      <c r="BJ741" s="510">
        <v>10</v>
      </c>
      <c r="BK741" s="510">
        <v>0</v>
      </c>
      <c r="BL741" s="510">
        <v>0</v>
      </c>
      <c r="BM741" s="510">
        <v>0</v>
      </c>
      <c r="BN741" s="510">
        <v>3</v>
      </c>
      <c r="BO741" s="510">
        <v>4</v>
      </c>
      <c r="BP741" s="510">
        <v>3</v>
      </c>
    </row>
    <row r="742" spans="1:68">
      <c r="A742" s="247">
        <v>6742</v>
      </c>
      <c r="B742" s="248" t="s">
        <v>1646</v>
      </c>
      <c r="C742" s="247"/>
      <c r="D742" s="248" t="s">
        <v>182</v>
      </c>
      <c r="E742" s="501">
        <v>5</v>
      </c>
      <c r="F742" s="248" t="s">
        <v>182</v>
      </c>
      <c r="G742" s="248" t="s">
        <v>297</v>
      </c>
      <c r="H742" s="248" t="s">
        <v>140</v>
      </c>
      <c r="I742" s="248" t="s">
        <v>140</v>
      </c>
      <c r="J742" s="248" t="s">
        <v>3555</v>
      </c>
      <c r="K742" s="248" t="s">
        <v>1667</v>
      </c>
      <c r="L742" s="248">
        <v>25347402</v>
      </c>
      <c r="M742" s="248"/>
      <c r="N742" s="248" t="s">
        <v>3726</v>
      </c>
      <c r="O742" s="248" t="s">
        <v>2594</v>
      </c>
      <c r="P742" s="248">
        <v>135</v>
      </c>
      <c r="Q742" s="248">
        <v>35</v>
      </c>
      <c r="R742" s="248">
        <v>24</v>
      </c>
      <c r="S742" s="248">
        <v>33</v>
      </c>
      <c r="T742" s="248">
        <v>17</v>
      </c>
      <c r="U742" s="248">
        <v>26</v>
      </c>
      <c r="V742" s="248">
        <v>0</v>
      </c>
      <c r="W742" s="248">
        <v>8</v>
      </c>
      <c r="X742" s="248">
        <v>2</v>
      </c>
      <c r="Y742" s="248">
        <v>2</v>
      </c>
      <c r="Z742" s="248">
        <v>2</v>
      </c>
      <c r="AA742" s="248">
        <v>1</v>
      </c>
      <c r="AB742" s="248">
        <v>1</v>
      </c>
      <c r="AC742" s="248">
        <v>141</v>
      </c>
      <c r="AD742" s="7">
        <v>37</v>
      </c>
      <c r="AE742" s="7">
        <v>33</v>
      </c>
      <c r="AF742" s="7">
        <v>23</v>
      </c>
      <c r="AG742" s="7">
        <v>29</v>
      </c>
      <c r="AH742" s="7">
        <v>19</v>
      </c>
      <c r="AI742" s="7">
        <v>0</v>
      </c>
      <c r="AJ742" s="7">
        <v>8</v>
      </c>
      <c r="AK742" s="7">
        <v>2</v>
      </c>
      <c r="AL742" s="7">
        <v>2</v>
      </c>
      <c r="AM742" s="7">
        <v>1</v>
      </c>
      <c r="AN742" s="7">
        <v>2</v>
      </c>
      <c r="AO742" s="7">
        <v>1</v>
      </c>
      <c r="AP742" s="7">
        <v>0</v>
      </c>
      <c r="AQ742" s="7">
        <v>145</v>
      </c>
      <c r="AR742" s="7">
        <v>34</v>
      </c>
      <c r="AS742" s="7">
        <v>39</v>
      </c>
      <c r="AT742" s="7">
        <v>25</v>
      </c>
      <c r="AU742" s="7">
        <v>22</v>
      </c>
      <c r="AV742" s="7">
        <v>25</v>
      </c>
      <c r="AW742" s="7">
        <v>7</v>
      </c>
      <c r="AX742" s="7">
        <v>2</v>
      </c>
      <c r="AY742" s="7">
        <v>2</v>
      </c>
      <c r="AZ742" s="7">
        <v>1</v>
      </c>
      <c r="BA742" s="7">
        <v>1</v>
      </c>
      <c r="BB742" s="7">
        <v>1</v>
      </c>
      <c r="BC742" s="510">
        <v>159</v>
      </c>
      <c r="BD742" s="510">
        <v>36</v>
      </c>
      <c r="BE742" s="510">
        <v>36</v>
      </c>
      <c r="BF742" s="510">
        <v>34</v>
      </c>
      <c r="BG742" s="510">
        <v>28</v>
      </c>
      <c r="BH742" s="510">
        <v>25</v>
      </c>
      <c r="BI742" s="510">
        <v>0</v>
      </c>
      <c r="BJ742" s="510">
        <v>8</v>
      </c>
      <c r="BK742" s="510">
        <v>2</v>
      </c>
      <c r="BL742" s="510">
        <v>2</v>
      </c>
      <c r="BM742" s="510">
        <v>2</v>
      </c>
      <c r="BN742" s="510">
        <v>1</v>
      </c>
      <c r="BO742" s="510">
        <v>1</v>
      </c>
      <c r="BP742" s="510">
        <v>0</v>
      </c>
    </row>
    <row r="743" spans="1:68">
      <c r="A743" s="247">
        <v>6752</v>
      </c>
      <c r="B743" s="248" t="s">
        <v>1647</v>
      </c>
      <c r="C743" s="247" t="s">
        <v>1206</v>
      </c>
      <c r="D743" s="412" t="s">
        <v>177</v>
      </c>
      <c r="E743" s="453">
        <v>1</v>
      </c>
      <c r="F743" s="412" t="s">
        <v>177</v>
      </c>
      <c r="G743" s="412" t="s">
        <v>177</v>
      </c>
      <c r="H743" s="412" t="s">
        <v>1651</v>
      </c>
      <c r="I743" s="412" t="s">
        <v>2595</v>
      </c>
      <c r="J743" s="248" t="s">
        <v>3555</v>
      </c>
      <c r="K743" s="248" t="s">
        <v>1667</v>
      </c>
      <c r="L743" s="412">
        <v>24820073</v>
      </c>
      <c r="M743" s="412"/>
      <c r="N743" s="412" t="s">
        <v>1847</v>
      </c>
      <c r="O743" s="248" t="s">
        <v>3108</v>
      </c>
      <c r="P743" s="412">
        <v>52</v>
      </c>
      <c r="Q743" s="412">
        <v>22</v>
      </c>
      <c r="R743" s="412">
        <v>10</v>
      </c>
      <c r="S743" s="412">
        <v>5</v>
      </c>
      <c r="T743" s="412">
        <v>9</v>
      </c>
      <c r="U743" s="412">
        <v>6</v>
      </c>
      <c r="V743" s="412">
        <v>0</v>
      </c>
      <c r="W743" s="412">
        <v>5</v>
      </c>
      <c r="X743" s="248">
        <v>1</v>
      </c>
      <c r="Y743" s="412">
        <v>1</v>
      </c>
      <c r="Z743" s="412">
        <v>1</v>
      </c>
      <c r="AA743" s="412">
        <v>1</v>
      </c>
      <c r="AB743" s="412">
        <v>1</v>
      </c>
      <c r="AC743" s="412">
        <v>47</v>
      </c>
      <c r="AD743" s="7">
        <v>5</v>
      </c>
      <c r="AE743" s="7">
        <v>20</v>
      </c>
      <c r="AF743" s="7">
        <v>8</v>
      </c>
      <c r="AG743" s="7">
        <v>5</v>
      </c>
      <c r="AH743" s="7">
        <v>9</v>
      </c>
      <c r="AI743" s="7">
        <v>0</v>
      </c>
      <c r="AJ743" s="7">
        <v>5</v>
      </c>
      <c r="AK743" s="7">
        <v>1</v>
      </c>
      <c r="AL743" s="7">
        <v>1</v>
      </c>
      <c r="AM743" s="7">
        <v>1</v>
      </c>
      <c r="AN743" s="7">
        <v>1</v>
      </c>
      <c r="AO743" s="7">
        <v>1</v>
      </c>
      <c r="AP743" s="7">
        <v>0</v>
      </c>
      <c r="AQ743" s="7">
        <v>45</v>
      </c>
      <c r="AR743" s="7">
        <v>8</v>
      </c>
      <c r="AS743" s="7">
        <v>6</v>
      </c>
      <c r="AT743" s="7">
        <v>18</v>
      </c>
      <c r="AU743" s="7">
        <v>7</v>
      </c>
      <c r="AV743" s="7">
        <v>6</v>
      </c>
      <c r="AW743" s="7">
        <v>5</v>
      </c>
      <c r="AX743" s="7">
        <v>1</v>
      </c>
      <c r="AY743" s="7">
        <v>1</v>
      </c>
      <c r="AZ743" s="7">
        <v>1</v>
      </c>
      <c r="BA743" s="7">
        <v>1</v>
      </c>
      <c r="BB743" s="7">
        <v>1</v>
      </c>
      <c r="BC743" s="510">
        <v>44</v>
      </c>
      <c r="BD743" s="510">
        <v>12</v>
      </c>
      <c r="BE743" s="510">
        <v>5</v>
      </c>
      <c r="BF743" s="510">
        <v>10</v>
      </c>
      <c r="BG743" s="510">
        <v>11</v>
      </c>
      <c r="BH743" s="510">
        <v>6</v>
      </c>
      <c r="BI743" s="510">
        <v>0</v>
      </c>
      <c r="BJ743" s="510">
        <v>5</v>
      </c>
      <c r="BK743" s="510">
        <v>1</v>
      </c>
      <c r="BL743" s="510">
        <v>1</v>
      </c>
      <c r="BM743" s="510">
        <v>1</v>
      </c>
      <c r="BN743" s="510">
        <v>1</v>
      </c>
      <c r="BO743" s="510">
        <v>1</v>
      </c>
      <c r="BP743" s="510">
        <v>0</v>
      </c>
    </row>
    <row r="744" spans="1:68">
      <c r="A744" s="247">
        <v>6796</v>
      </c>
      <c r="B744" s="248" t="s">
        <v>3109</v>
      </c>
      <c r="C744" s="248" t="s">
        <v>1667</v>
      </c>
      <c r="D744" s="248" t="s">
        <v>333</v>
      </c>
      <c r="E744" s="501">
        <v>1</v>
      </c>
      <c r="F744" s="248" t="s">
        <v>54</v>
      </c>
      <c r="G744" s="248" t="s">
        <v>358</v>
      </c>
      <c r="H744" s="248" t="s">
        <v>358</v>
      </c>
      <c r="I744" s="248" t="s">
        <v>151</v>
      </c>
      <c r="J744" s="248" t="s">
        <v>3555</v>
      </c>
      <c r="K744" s="248" t="s">
        <v>1667</v>
      </c>
      <c r="L744" s="248">
        <v>26798400</v>
      </c>
      <c r="M744" s="248"/>
      <c r="N744" s="248" t="s">
        <v>3263</v>
      </c>
      <c r="O744" s="248" t="s">
        <v>2596</v>
      </c>
      <c r="P744" s="248">
        <v>266</v>
      </c>
      <c r="Q744" s="248">
        <v>76</v>
      </c>
      <c r="R744" s="248">
        <v>49</v>
      </c>
      <c r="S744" s="248">
        <v>60</v>
      </c>
      <c r="T744" s="248">
        <v>50</v>
      </c>
      <c r="U744" s="248">
        <v>31</v>
      </c>
      <c r="V744" s="248">
        <v>0</v>
      </c>
      <c r="W744" s="248">
        <v>11</v>
      </c>
      <c r="X744" s="248">
        <v>3</v>
      </c>
      <c r="Y744" s="248">
        <v>2</v>
      </c>
      <c r="Z744" s="248">
        <v>3</v>
      </c>
      <c r="AA744" s="248">
        <v>2</v>
      </c>
      <c r="AB744" s="248">
        <v>1</v>
      </c>
      <c r="AC744" s="248">
        <v>317</v>
      </c>
      <c r="AD744" s="7">
        <v>82</v>
      </c>
      <c r="AE744" s="7">
        <v>69</v>
      </c>
      <c r="AF744" s="7">
        <v>52</v>
      </c>
      <c r="AG744" s="7">
        <v>62</v>
      </c>
      <c r="AH744" s="7">
        <v>52</v>
      </c>
      <c r="AI744" s="7">
        <v>0</v>
      </c>
      <c r="AJ744" s="7">
        <v>13</v>
      </c>
      <c r="AK744" s="7">
        <v>3</v>
      </c>
      <c r="AL744" s="7">
        <v>3</v>
      </c>
      <c r="AM744" s="7">
        <v>2</v>
      </c>
      <c r="AN744" s="7">
        <v>3</v>
      </c>
      <c r="AO744" s="7">
        <v>2</v>
      </c>
      <c r="AP744" s="7">
        <v>0</v>
      </c>
      <c r="AQ744" s="7">
        <v>325</v>
      </c>
      <c r="AR744" s="7">
        <v>68</v>
      </c>
      <c r="AS744" s="7">
        <v>84</v>
      </c>
      <c r="AT744" s="7">
        <v>67</v>
      </c>
      <c r="AU744" s="7">
        <v>52</v>
      </c>
      <c r="AV744" s="7">
        <v>54</v>
      </c>
      <c r="AW744" s="7">
        <v>13</v>
      </c>
      <c r="AX744" s="7">
        <v>3</v>
      </c>
      <c r="AY744" s="7">
        <v>3</v>
      </c>
      <c r="AZ744" s="7">
        <v>3</v>
      </c>
      <c r="BA744" s="7">
        <v>2</v>
      </c>
      <c r="BB744" s="7">
        <v>2</v>
      </c>
      <c r="BC744" s="510">
        <v>365</v>
      </c>
      <c r="BD744" s="510">
        <v>95</v>
      </c>
      <c r="BE744" s="510">
        <v>67</v>
      </c>
      <c r="BF744" s="510">
        <v>87</v>
      </c>
      <c r="BG744" s="510">
        <v>78</v>
      </c>
      <c r="BH744" s="510">
        <v>38</v>
      </c>
      <c r="BI744" s="510">
        <v>0</v>
      </c>
      <c r="BJ744" s="510">
        <v>14</v>
      </c>
      <c r="BK744" s="510">
        <v>3</v>
      </c>
      <c r="BL744" s="510">
        <v>3</v>
      </c>
      <c r="BM744" s="510">
        <v>3</v>
      </c>
      <c r="BN744" s="510">
        <v>3</v>
      </c>
      <c r="BO744" s="510">
        <v>2</v>
      </c>
      <c r="BP744" s="510">
        <v>0</v>
      </c>
    </row>
    <row r="745" spans="1:68">
      <c r="A745" s="247">
        <v>6842</v>
      </c>
      <c r="B745" s="248" t="s">
        <v>1942</v>
      </c>
      <c r="C745" s="412"/>
      <c r="D745" s="412" t="s">
        <v>300</v>
      </c>
      <c r="E745" s="453">
        <v>9</v>
      </c>
      <c r="F745" s="412" t="s">
        <v>182</v>
      </c>
      <c r="G745" s="412" t="s">
        <v>300</v>
      </c>
      <c r="H745" s="412" t="s">
        <v>584</v>
      </c>
      <c r="I745" s="412" t="s">
        <v>1943</v>
      </c>
      <c r="J745" s="248" t="s">
        <v>3555</v>
      </c>
      <c r="K745" s="248" t="s">
        <v>1667</v>
      </c>
      <c r="L745" s="412"/>
      <c r="M745" s="412"/>
      <c r="N745" s="412" t="s">
        <v>3110</v>
      </c>
      <c r="O745" s="248" t="s">
        <v>3111</v>
      </c>
      <c r="P745" s="412">
        <v>75</v>
      </c>
      <c r="Q745" s="412">
        <v>19</v>
      </c>
      <c r="R745" s="412">
        <v>17</v>
      </c>
      <c r="S745" s="412">
        <v>20</v>
      </c>
      <c r="T745" s="412">
        <v>13</v>
      </c>
      <c r="U745" s="412">
        <v>6</v>
      </c>
      <c r="V745" s="412">
        <v>0</v>
      </c>
      <c r="W745" s="412">
        <v>5</v>
      </c>
      <c r="X745" s="248">
        <v>1</v>
      </c>
      <c r="Y745" s="412">
        <v>1</v>
      </c>
      <c r="Z745" s="412">
        <v>1</v>
      </c>
      <c r="AA745" s="412">
        <v>1</v>
      </c>
      <c r="AB745" s="412">
        <v>1</v>
      </c>
      <c r="AC745" s="412">
        <v>100</v>
      </c>
      <c r="AD745" s="7">
        <v>27</v>
      </c>
      <c r="AE745" s="7">
        <v>20</v>
      </c>
      <c r="AF745" s="7">
        <v>19</v>
      </c>
      <c r="AG745" s="7">
        <v>21</v>
      </c>
      <c r="AH745" s="7">
        <v>13</v>
      </c>
      <c r="AI745" s="7">
        <v>0</v>
      </c>
      <c r="AJ745" s="7">
        <v>5</v>
      </c>
      <c r="AK745" s="7">
        <v>1</v>
      </c>
      <c r="AL745" s="7">
        <v>1</v>
      </c>
      <c r="AM745" s="7">
        <v>1</v>
      </c>
      <c r="AN745" s="7">
        <v>1</v>
      </c>
      <c r="AO745" s="7">
        <v>1</v>
      </c>
      <c r="AP745" s="7">
        <v>0</v>
      </c>
      <c r="AQ745" s="7">
        <v>101</v>
      </c>
      <c r="AR745" s="7">
        <v>30</v>
      </c>
      <c r="AS745" s="7">
        <v>22</v>
      </c>
      <c r="AT745" s="7">
        <v>12</v>
      </c>
      <c r="AU745" s="7">
        <v>18</v>
      </c>
      <c r="AV745" s="7">
        <v>19</v>
      </c>
      <c r="AW745" s="7">
        <v>5</v>
      </c>
      <c r="AX745" s="7">
        <v>1</v>
      </c>
      <c r="AY745" s="7">
        <v>1</v>
      </c>
      <c r="AZ745" s="7">
        <v>1</v>
      </c>
      <c r="BA745" s="7">
        <v>1</v>
      </c>
      <c r="BB745" s="7">
        <v>1</v>
      </c>
      <c r="BC745" s="510">
        <v>90</v>
      </c>
      <c r="BD745" s="510">
        <v>20</v>
      </c>
      <c r="BE745" s="510">
        <v>22</v>
      </c>
      <c r="BF745" s="510">
        <v>18</v>
      </c>
      <c r="BG745" s="510">
        <v>13</v>
      </c>
      <c r="BH745" s="510">
        <v>17</v>
      </c>
      <c r="BI745" s="510">
        <v>0</v>
      </c>
      <c r="BJ745" s="510">
        <v>5</v>
      </c>
      <c r="BK745" s="510">
        <v>1</v>
      </c>
      <c r="BL745" s="510">
        <v>1</v>
      </c>
      <c r="BM745" s="510">
        <v>1</v>
      </c>
      <c r="BN745" s="510">
        <v>1</v>
      </c>
      <c r="BO745" s="510">
        <v>1</v>
      </c>
      <c r="BP745" s="510">
        <v>0</v>
      </c>
    </row>
    <row r="746" spans="1:68">
      <c r="A746" s="247">
        <v>6959</v>
      </c>
      <c r="B746" s="248" t="s">
        <v>3181</v>
      </c>
      <c r="C746" s="412"/>
      <c r="D746" s="412" t="s">
        <v>1357</v>
      </c>
      <c r="E746" s="453">
        <v>2</v>
      </c>
      <c r="F746" s="412" t="s">
        <v>52</v>
      </c>
      <c r="G746" s="412" t="s">
        <v>52</v>
      </c>
      <c r="H746" s="412" t="s">
        <v>376</v>
      </c>
      <c r="I746" s="412" t="s">
        <v>553</v>
      </c>
      <c r="J746" s="248" t="s">
        <v>3555</v>
      </c>
      <c r="K746" s="248" t="s">
        <v>1667</v>
      </c>
      <c r="L746" s="412">
        <v>22636363</v>
      </c>
      <c r="M746" s="412"/>
      <c r="N746" s="412" t="s">
        <v>3264</v>
      </c>
      <c r="O746" s="248" t="s">
        <v>3294</v>
      </c>
      <c r="P746" s="412">
        <v>38</v>
      </c>
      <c r="Q746" s="412">
        <v>16</v>
      </c>
      <c r="R746" s="412">
        <v>9</v>
      </c>
      <c r="S746" s="412">
        <v>6</v>
      </c>
      <c r="T746" s="412">
        <v>4</v>
      </c>
      <c r="U746" s="412">
        <v>3</v>
      </c>
      <c r="V746" s="412">
        <v>0</v>
      </c>
      <c r="W746" s="412">
        <v>5</v>
      </c>
      <c r="X746" s="248">
        <v>1</v>
      </c>
      <c r="Y746" s="412">
        <v>1</v>
      </c>
      <c r="Z746" s="412">
        <v>1</v>
      </c>
      <c r="AA746" s="412">
        <v>1</v>
      </c>
      <c r="AB746" s="412">
        <v>1</v>
      </c>
      <c r="AC746" s="412">
        <v>104</v>
      </c>
      <c r="AD746" s="7">
        <v>31</v>
      </c>
      <c r="AE746" s="7">
        <v>19</v>
      </c>
      <c r="AF746" s="7">
        <v>13</v>
      </c>
      <c r="AG746" s="7">
        <v>21</v>
      </c>
      <c r="AH746" s="7">
        <v>20</v>
      </c>
      <c r="AI746" s="7">
        <v>0</v>
      </c>
      <c r="AJ746" s="7">
        <v>5</v>
      </c>
      <c r="AK746" s="7">
        <v>1</v>
      </c>
      <c r="AL746" s="7">
        <v>1</v>
      </c>
      <c r="AM746" s="7">
        <v>1</v>
      </c>
      <c r="AN746" s="7">
        <v>1</v>
      </c>
      <c r="AO746" s="7">
        <v>1</v>
      </c>
      <c r="AP746" s="7">
        <v>0</v>
      </c>
      <c r="AQ746" s="7">
        <v>86</v>
      </c>
      <c r="AR746" s="7">
        <v>15</v>
      </c>
      <c r="AS746" s="7">
        <v>20</v>
      </c>
      <c r="AT746" s="7">
        <v>16</v>
      </c>
      <c r="AU746" s="7">
        <v>12</v>
      </c>
      <c r="AV746" s="7">
        <v>23</v>
      </c>
      <c r="AW746" s="7">
        <v>5</v>
      </c>
      <c r="AX746" s="7">
        <v>1</v>
      </c>
      <c r="AY746" s="7">
        <v>1</v>
      </c>
      <c r="AZ746" s="7">
        <v>1</v>
      </c>
      <c r="BA746" s="7">
        <v>1</v>
      </c>
      <c r="BB746" s="7">
        <v>1</v>
      </c>
      <c r="BC746" s="510">
        <v>99</v>
      </c>
      <c r="BD746" s="510">
        <v>20</v>
      </c>
      <c r="BE746" s="510">
        <v>14</v>
      </c>
      <c r="BF746" s="510">
        <v>31</v>
      </c>
      <c r="BG746" s="510">
        <v>21</v>
      </c>
      <c r="BH746" s="510">
        <v>13</v>
      </c>
      <c r="BI746" s="510">
        <v>0</v>
      </c>
      <c r="BJ746" s="510">
        <v>5</v>
      </c>
      <c r="BK746" s="510">
        <v>1</v>
      </c>
      <c r="BL746" s="510">
        <v>1</v>
      </c>
      <c r="BM746" s="510">
        <v>1</v>
      </c>
      <c r="BN746" s="510">
        <v>1</v>
      </c>
      <c r="BO746" s="510">
        <v>1</v>
      </c>
      <c r="BP746" s="510">
        <v>0</v>
      </c>
    </row>
    <row r="747" spans="1:68">
      <c r="A747" s="247">
        <v>6987</v>
      </c>
      <c r="B747" s="248" t="s">
        <v>3158</v>
      </c>
      <c r="C747" s="412" t="s">
        <v>1206</v>
      </c>
      <c r="D747" s="412" t="s">
        <v>1285</v>
      </c>
      <c r="E747" s="453">
        <v>6</v>
      </c>
      <c r="F747" s="412" t="s">
        <v>418</v>
      </c>
      <c r="G747" s="412" t="s">
        <v>427</v>
      </c>
      <c r="H747" s="412" t="s">
        <v>682</v>
      </c>
      <c r="I747" s="412" t="s">
        <v>3159</v>
      </c>
      <c r="J747" s="248" t="s">
        <v>3555</v>
      </c>
      <c r="K747" s="248" t="s">
        <v>1667</v>
      </c>
      <c r="L747" s="412">
        <v>86715325</v>
      </c>
      <c r="M747" s="412"/>
      <c r="N747" s="412" t="s">
        <v>3160</v>
      </c>
      <c r="O747" s="248" t="s">
        <v>3161</v>
      </c>
      <c r="P747" s="412">
        <v>25</v>
      </c>
      <c r="Q747" s="412">
        <v>13</v>
      </c>
      <c r="R747" s="412">
        <v>7</v>
      </c>
      <c r="S747" s="412">
        <v>3</v>
      </c>
      <c r="T747" s="412">
        <v>1</v>
      </c>
      <c r="U747" s="412">
        <v>1</v>
      </c>
      <c r="V747" s="412">
        <v>0</v>
      </c>
      <c r="W747" s="412">
        <v>5</v>
      </c>
      <c r="X747" s="248">
        <v>1</v>
      </c>
      <c r="Y747" s="412">
        <v>1</v>
      </c>
      <c r="Z747" s="412">
        <v>1</v>
      </c>
      <c r="AA747" s="412">
        <v>1</v>
      </c>
      <c r="AB747" s="412">
        <v>1</v>
      </c>
      <c r="AC747" s="412">
        <v>37</v>
      </c>
      <c r="AD747" s="7">
        <v>8</v>
      </c>
      <c r="AE747" s="7">
        <v>16</v>
      </c>
      <c r="AF747" s="7">
        <v>6</v>
      </c>
      <c r="AG747" s="7">
        <v>5</v>
      </c>
      <c r="AH747" s="7">
        <v>2</v>
      </c>
      <c r="AI747" s="7">
        <v>0</v>
      </c>
      <c r="AJ747" s="7">
        <v>5</v>
      </c>
      <c r="AK747" s="7">
        <v>1</v>
      </c>
      <c r="AL747" s="7">
        <v>1</v>
      </c>
      <c r="AM747" s="7">
        <v>1</v>
      </c>
      <c r="AN747" s="7">
        <v>1</v>
      </c>
      <c r="AO747" s="7">
        <v>1</v>
      </c>
      <c r="AP747" s="7">
        <v>0</v>
      </c>
      <c r="AQ747" s="7">
        <v>40</v>
      </c>
      <c r="AR747" s="7">
        <v>8</v>
      </c>
      <c r="AS747" s="7">
        <v>9</v>
      </c>
      <c r="AT747" s="7">
        <v>15</v>
      </c>
      <c r="AU747" s="7">
        <v>3</v>
      </c>
      <c r="AV747" s="7">
        <v>5</v>
      </c>
      <c r="AW747" s="7">
        <v>5</v>
      </c>
      <c r="AX747" s="7">
        <v>1</v>
      </c>
      <c r="AY747" s="7">
        <v>1</v>
      </c>
      <c r="AZ747" s="7">
        <v>1</v>
      </c>
      <c r="BA747" s="7">
        <v>1</v>
      </c>
      <c r="BB747" s="7">
        <v>1</v>
      </c>
      <c r="BC747" s="510">
        <v>37</v>
      </c>
      <c r="BD747" s="510">
        <v>5</v>
      </c>
      <c r="BE747" s="510">
        <v>8</v>
      </c>
      <c r="BF747" s="510">
        <v>11</v>
      </c>
      <c r="BG747" s="510">
        <v>11</v>
      </c>
      <c r="BH747" s="510">
        <v>2</v>
      </c>
      <c r="BI747" s="510">
        <v>0</v>
      </c>
      <c r="BJ747" s="510">
        <v>5</v>
      </c>
      <c r="BK747" s="510">
        <v>1</v>
      </c>
      <c r="BL747" s="510">
        <v>1</v>
      </c>
      <c r="BM747" s="510">
        <v>1</v>
      </c>
      <c r="BN747" s="510">
        <v>1</v>
      </c>
      <c r="BO747" s="510">
        <v>1</v>
      </c>
      <c r="BP747" s="510">
        <v>0</v>
      </c>
    </row>
    <row r="748" spans="1:68">
      <c r="A748" s="246">
        <v>7027</v>
      </c>
      <c r="B748" s="523" t="s">
        <v>3953</v>
      </c>
      <c r="C748" s="412"/>
      <c r="D748" s="248" t="s">
        <v>146</v>
      </c>
      <c r="E748" s="501">
        <v>1</v>
      </c>
      <c r="F748" s="248" t="s">
        <v>86</v>
      </c>
      <c r="G748" s="248" t="s">
        <v>147</v>
      </c>
      <c r="H748" s="248" t="s">
        <v>148</v>
      </c>
      <c r="I748" s="248" t="s">
        <v>149</v>
      </c>
      <c r="J748" s="248" t="s">
        <v>3555</v>
      </c>
      <c r="K748" s="248" t="s">
        <v>3730</v>
      </c>
      <c r="L748" s="524"/>
      <c r="M748" s="524"/>
      <c r="N748" s="524"/>
      <c r="O748" s="523"/>
      <c r="P748" s="412"/>
      <c r="Q748" s="412"/>
      <c r="R748" s="412"/>
      <c r="S748" s="412"/>
      <c r="T748" s="412"/>
      <c r="U748" s="412"/>
      <c r="V748" s="412"/>
      <c r="W748" s="412"/>
      <c r="X748" s="248"/>
      <c r="Y748" s="412"/>
      <c r="Z748" s="412"/>
      <c r="AA748" s="412"/>
      <c r="AB748" s="412"/>
      <c r="AC748" s="412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510"/>
      <c r="BD748" s="510"/>
      <c r="BE748" s="510"/>
      <c r="BF748" s="510"/>
      <c r="BG748" s="510"/>
      <c r="BH748" s="510"/>
      <c r="BI748" s="510"/>
      <c r="BJ748" s="510"/>
      <c r="BK748" s="510"/>
      <c r="BL748" s="510"/>
      <c r="BM748" s="510"/>
      <c r="BN748" s="510"/>
      <c r="BO748" s="510"/>
      <c r="BP748" s="510"/>
    </row>
    <row r="749" spans="1:68">
      <c r="A749" s="509">
        <v>7005</v>
      </c>
      <c r="B749" s="507" t="s">
        <v>3821</v>
      </c>
      <c r="C749" s="247" t="str">
        <f>+IF(MID(B749,1,4)="T.V.","Telesecundaria",IF(MID(B749,1,4)="IEGB","IEGB",IF(MID(B749,1,11)="Liceo Rural","Liceo Rural",IF(MID(B749,1,6)="C.T.P.","C.T.P.",IF(MID(B749,1,4)="Noct","Nocturno",IF(MID(B749,1,4)="Unid","Unidad Pedagógica",""))))))</f>
        <v/>
      </c>
      <c r="D749" s="507" t="s">
        <v>217</v>
      </c>
      <c r="E749" s="508">
        <v>4</v>
      </c>
      <c r="F749" s="507" t="s">
        <v>217</v>
      </c>
      <c r="G749" s="507" t="s">
        <v>217</v>
      </c>
      <c r="H749" s="507" t="s">
        <v>130</v>
      </c>
      <c r="I749" s="507" t="s">
        <v>3822</v>
      </c>
      <c r="J749" s="507" t="s">
        <v>3812</v>
      </c>
      <c r="K749" s="509" t="s">
        <v>2624</v>
      </c>
      <c r="L749" s="507">
        <v>22150607</v>
      </c>
      <c r="M749" s="507"/>
      <c r="N749" s="507" t="s">
        <v>3823</v>
      </c>
      <c r="O749" s="507" t="s">
        <v>3824</v>
      </c>
      <c r="P749" s="412"/>
      <c r="Q749" s="412"/>
      <c r="R749" s="412"/>
      <c r="S749" s="412"/>
      <c r="T749" s="412"/>
      <c r="U749" s="412"/>
      <c r="V749" s="412"/>
      <c r="W749" s="412"/>
      <c r="X749" s="248"/>
      <c r="Y749" s="412"/>
      <c r="Z749" s="412"/>
      <c r="AA749" s="412"/>
      <c r="AB749" s="412"/>
      <c r="AC749" s="412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510">
        <v>93</v>
      </c>
      <c r="BD749" s="510">
        <v>93</v>
      </c>
      <c r="BE749" s="510">
        <v>0</v>
      </c>
      <c r="BF749" s="510">
        <v>0</v>
      </c>
      <c r="BG749" s="510">
        <v>0</v>
      </c>
      <c r="BH749" s="510">
        <v>0</v>
      </c>
      <c r="BI749" s="510">
        <v>0</v>
      </c>
      <c r="BJ749" s="510">
        <v>3</v>
      </c>
      <c r="BK749" s="510">
        <v>3</v>
      </c>
      <c r="BL749" s="510">
        <v>0</v>
      </c>
      <c r="BM749" s="510">
        <v>0</v>
      </c>
      <c r="BN749" s="510">
        <v>0</v>
      </c>
      <c r="BO749" s="510">
        <v>0</v>
      </c>
      <c r="BP749" s="510">
        <v>0</v>
      </c>
    </row>
  </sheetData>
  <sheetProtection algorithmName="SHA-512" hashValue="u1PZLyA/o91qvPIUS5GUTkGgaDi++1VCY4aDWpj084pZGRM/MvUgSbnnaGCOz8Xe+5dKGFULMG3tYjMv8y/K/Q==" saltValue="EL8UUn7u1tgm82PP60sPWA==" spinCount="100000" sheet="1" objects="1" scenarios="1"/>
  <autoFilter ref="A2:BP749" xr:uid="{00000000-0001-0000-0500-000000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4"/>
  <dimension ref="B2:J38"/>
  <sheetViews>
    <sheetView topLeftCell="A12" workbookViewId="0">
      <selection activeCell="C45" sqref="C45"/>
    </sheetView>
  </sheetViews>
  <sheetFormatPr baseColWidth="10" defaultColWidth="11.42578125" defaultRowHeight="12.75"/>
  <cols>
    <col min="1" max="1" width="11.42578125" style="5" customWidth="1"/>
    <col min="2" max="2" width="5.5703125" style="5" customWidth="1"/>
    <col min="3" max="3" width="59.7109375" style="5" customWidth="1"/>
    <col min="4" max="8" width="9.42578125" style="5" customWidth="1"/>
    <col min="9" max="16384" width="11.42578125" style="5"/>
  </cols>
  <sheetData>
    <row r="2" spans="2:10">
      <c r="B2" s="785" t="s">
        <v>1652</v>
      </c>
      <c r="C2" s="785"/>
    </row>
    <row r="3" spans="2:10">
      <c r="B3" s="7">
        <v>1</v>
      </c>
      <c r="C3" s="7" t="s">
        <v>29</v>
      </c>
    </row>
    <row r="4" spans="2:10">
      <c r="B4" s="7">
        <v>2</v>
      </c>
      <c r="C4" s="7" t="s">
        <v>30</v>
      </c>
    </row>
    <row r="5" spans="2:10" ht="13.5">
      <c r="B5" s="7">
        <v>3</v>
      </c>
      <c r="C5" s="7" t="s">
        <v>1198</v>
      </c>
      <c r="J5" s="305"/>
    </row>
    <row r="6" spans="2:10" ht="13.5">
      <c r="B6" s="7">
        <v>4</v>
      </c>
      <c r="C6" s="7" t="s">
        <v>41</v>
      </c>
      <c r="J6" s="305"/>
    </row>
    <row r="7" spans="2:10">
      <c r="B7" s="7">
        <v>5</v>
      </c>
      <c r="C7" s="7" t="s">
        <v>1197</v>
      </c>
    </row>
    <row r="8" spans="2:10" ht="13.5">
      <c r="B8" s="7">
        <v>6</v>
      </c>
      <c r="C8" s="7" t="s">
        <v>42</v>
      </c>
      <c r="J8" s="306"/>
    </row>
    <row r="9" spans="2:10">
      <c r="B9" s="7">
        <v>7</v>
      </c>
      <c r="C9" s="7" t="s">
        <v>43</v>
      </c>
    </row>
    <row r="10" spans="2:10">
      <c r="B10" s="7">
        <v>8</v>
      </c>
      <c r="C10" s="7" t="s">
        <v>44</v>
      </c>
    </row>
    <row r="11" spans="2:10">
      <c r="B11" s="7">
        <v>9</v>
      </c>
      <c r="C11" s="7" t="s">
        <v>45</v>
      </c>
    </row>
    <row r="12" spans="2:10">
      <c r="B12" s="7"/>
      <c r="C12" s="7"/>
    </row>
    <row r="14" spans="2:10">
      <c r="B14" s="785" t="s">
        <v>16</v>
      </c>
      <c r="C14" s="785"/>
    </row>
    <row r="15" spans="2:10">
      <c r="B15" s="7">
        <v>1</v>
      </c>
      <c r="C15" s="7" t="s">
        <v>1653</v>
      </c>
    </row>
    <row r="16" spans="2:10">
      <c r="B16" s="7">
        <v>2</v>
      </c>
      <c r="C16" s="7" t="s">
        <v>1654</v>
      </c>
    </row>
    <row r="17" spans="2:3">
      <c r="B17" s="7">
        <v>3</v>
      </c>
      <c r="C17" s="7" t="s">
        <v>1655</v>
      </c>
    </row>
    <row r="20" spans="2:3">
      <c r="B20" s="785" t="s">
        <v>25</v>
      </c>
      <c r="C20" s="785"/>
    </row>
    <row r="21" spans="2:3">
      <c r="B21" s="7">
        <v>1</v>
      </c>
      <c r="C21" s="7" t="s">
        <v>1656</v>
      </c>
    </row>
    <row r="22" spans="2:3">
      <c r="B22" s="7">
        <v>2</v>
      </c>
      <c r="C22" s="7" t="s">
        <v>1657</v>
      </c>
    </row>
    <row r="24" spans="2:3">
      <c r="B24" s="785" t="s">
        <v>1026</v>
      </c>
      <c r="C24" s="785"/>
    </row>
    <row r="25" spans="2:3">
      <c r="B25" s="7">
        <v>1</v>
      </c>
      <c r="C25" s="7" t="s">
        <v>1656</v>
      </c>
    </row>
    <row r="26" spans="2:3">
      <c r="B26" s="7">
        <v>2</v>
      </c>
      <c r="C26" s="7" t="s">
        <v>1657</v>
      </c>
    </row>
    <row r="28" spans="2:3">
      <c r="B28" s="785" t="s">
        <v>1011</v>
      </c>
      <c r="C28" s="785"/>
    </row>
    <row r="29" spans="2:3">
      <c r="B29" s="7">
        <v>1</v>
      </c>
      <c r="C29" s="7" t="s">
        <v>1656</v>
      </c>
    </row>
    <row r="30" spans="2:3">
      <c r="B30" s="7">
        <v>2</v>
      </c>
      <c r="C30" s="7" t="s">
        <v>1657</v>
      </c>
    </row>
    <row r="32" spans="2:3">
      <c r="B32" s="785" t="s">
        <v>1658</v>
      </c>
      <c r="C32" s="785"/>
    </row>
    <row r="33" spans="2:3">
      <c r="B33" s="7">
        <v>1</v>
      </c>
      <c r="C33" s="7" t="s">
        <v>1656</v>
      </c>
    </row>
    <row r="34" spans="2:3">
      <c r="B34" s="7">
        <v>2</v>
      </c>
      <c r="C34" s="7" t="s">
        <v>1657</v>
      </c>
    </row>
    <row r="36" spans="2:3">
      <c r="B36" s="785" t="s">
        <v>1659</v>
      </c>
      <c r="C36" s="785"/>
    </row>
    <row r="37" spans="2:3">
      <c r="B37" s="7">
        <v>1</v>
      </c>
      <c r="C37" s="7" t="s">
        <v>1656</v>
      </c>
    </row>
    <row r="38" spans="2:3">
      <c r="B38" s="7">
        <v>2</v>
      </c>
      <c r="C38" s="7" t="s">
        <v>1657</v>
      </c>
    </row>
  </sheetData>
  <sheetProtection algorithmName="SHA-512" hashValue="iR9SlgtPOQCny4ShBKBQfxXdbiwkh31ZTmZcLXcVenQ38bdQzFPGqEgo0ZOi6hBZAWp4HNo2Po1QPdbtBLdynA==" saltValue="THbvlrV8qZcKXs4QZXWQWw==" spinCount="100000" sheet="1" objects="1" scenarios="1"/>
  <mergeCells count="7">
    <mergeCell ref="B32:C32"/>
    <mergeCell ref="B36:C36"/>
    <mergeCell ref="B2:C2"/>
    <mergeCell ref="B14:C14"/>
    <mergeCell ref="B20:C20"/>
    <mergeCell ref="B24:C24"/>
    <mergeCell ref="B28:C28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J644"/>
  <sheetViews>
    <sheetView zoomScale="85" zoomScaleNormal="85" workbookViewId="0">
      <selection activeCell="C17" sqref="C17"/>
    </sheetView>
  </sheetViews>
  <sheetFormatPr baseColWidth="10" defaultRowHeight="15"/>
  <cols>
    <col min="1" max="1" width="33.28515625" style="292" customWidth="1"/>
    <col min="2" max="2" width="32.42578125" customWidth="1"/>
    <col min="3" max="3" width="28" customWidth="1"/>
    <col min="4" max="4" width="39" customWidth="1"/>
    <col min="5" max="5" width="38" customWidth="1"/>
    <col min="6" max="6" width="43.7109375" customWidth="1"/>
    <col min="7" max="7" width="43.28515625" bestFit="1" customWidth="1"/>
    <col min="8" max="8" width="21.5703125" bestFit="1" customWidth="1"/>
    <col min="9" max="9" width="19.5703125" bestFit="1" customWidth="1"/>
    <col min="10" max="10" width="25.7109375" customWidth="1"/>
    <col min="11" max="11" width="13.7109375" bestFit="1" customWidth="1"/>
  </cols>
  <sheetData>
    <row r="1" spans="1:9">
      <c r="A1" s="439"/>
      <c r="B1" s="442" t="s">
        <v>1359</v>
      </c>
      <c r="C1" s="368"/>
    </row>
    <row r="2" spans="1:9">
      <c r="A2" s="440" t="s">
        <v>3805</v>
      </c>
      <c r="B2" s="290" t="s">
        <v>1544</v>
      </c>
      <c r="C2" s="369" t="s">
        <v>3317</v>
      </c>
      <c r="D2" s="468" t="s">
        <v>3896</v>
      </c>
      <c r="E2" s="419"/>
      <c r="F2" s="1"/>
    </row>
    <row r="3" spans="1:9">
      <c r="A3" s="441" t="s">
        <v>3806</v>
      </c>
      <c r="B3" s="419" t="s">
        <v>1365</v>
      </c>
      <c r="C3" s="369" t="s">
        <v>3359</v>
      </c>
      <c r="D3" s="468" t="s">
        <v>3896</v>
      </c>
      <c r="E3" s="429" t="s">
        <v>1363</v>
      </c>
      <c r="F3" s="429" t="s">
        <v>3115</v>
      </c>
    </row>
    <row r="4" spans="1:9">
      <c r="A4" s="294"/>
      <c r="B4" s="290" t="s">
        <v>1360</v>
      </c>
      <c r="C4" s="369" t="s">
        <v>3360</v>
      </c>
      <c r="D4" s="468" t="s">
        <v>3896</v>
      </c>
    </row>
    <row r="5" spans="1:9">
      <c r="A5" s="294"/>
      <c r="B5" s="290" t="s">
        <v>1302</v>
      </c>
      <c r="C5" s="369" t="s">
        <v>3361</v>
      </c>
      <c r="D5" s="468" t="s">
        <v>3896</v>
      </c>
    </row>
    <row r="6" spans="1:9">
      <c r="A6" s="294"/>
      <c r="B6" s="419" t="s">
        <v>1361</v>
      </c>
      <c r="C6" s="369" t="s">
        <v>3362</v>
      </c>
      <c r="D6" s="468" t="s">
        <v>3896</v>
      </c>
    </row>
    <row r="7" spans="1:9">
      <c r="A7" s="294" t="s">
        <v>3807</v>
      </c>
      <c r="B7" s="290" t="s">
        <v>1364</v>
      </c>
      <c r="C7" s="369" t="s">
        <v>3363</v>
      </c>
      <c r="D7" s="468" t="s">
        <v>3896</v>
      </c>
    </row>
    <row r="8" spans="1:9" ht="26.25">
      <c r="A8" s="294"/>
      <c r="B8" s="419" t="s">
        <v>1932</v>
      </c>
      <c r="C8" s="369" t="s">
        <v>3365</v>
      </c>
      <c r="D8" s="468" t="s">
        <v>3896</v>
      </c>
      <c r="E8" s="1"/>
    </row>
    <row r="9" spans="1:9" ht="24.75">
      <c r="A9" s="294" t="s">
        <v>3807</v>
      </c>
      <c r="B9" s="291" t="s">
        <v>3119</v>
      </c>
      <c r="C9" s="369" t="s">
        <v>3364</v>
      </c>
      <c r="D9" s="468" t="s">
        <v>3896</v>
      </c>
    </row>
    <row r="10" spans="1:9">
      <c r="B10" s="298"/>
      <c r="C10" s="298"/>
      <c r="D10" s="298"/>
      <c r="E10" s="298"/>
      <c r="F10" s="298"/>
      <c r="G10" s="298"/>
      <c r="H10" s="298"/>
      <c r="I10" s="298"/>
    </row>
    <row r="11" spans="1:9" ht="15.75" thickBot="1">
      <c r="A11" s="788" t="s">
        <v>1362</v>
      </c>
      <c r="B11" s="788"/>
      <c r="C11" s="788"/>
      <c r="D11" s="788"/>
      <c r="E11" s="788"/>
      <c r="F11" s="788"/>
    </row>
    <row r="12" spans="1:9" ht="15.75">
      <c r="A12" s="437" t="s">
        <v>1154</v>
      </c>
      <c r="B12" s="438" t="s">
        <v>1536</v>
      </c>
      <c r="C12" s="438" t="s">
        <v>2597</v>
      </c>
      <c r="D12" s="438" t="s">
        <v>2598</v>
      </c>
      <c r="E12" s="438" t="s">
        <v>2599</v>
      </c>
      <c r="F12" s="438" t="s">
        <v>2610</v>
      </c>
      <c r="G12" s="417"/>
      <c r="H12" s="418"/>
      <c r="I12" s="1"/>
    </row>
    <row r="13" spans="1:9">
      <c r="A13" s="414">
        <v>1</v>
      </c>
      <c r="B13" s="414">
        <v>3938</v>
      </c>
      <c r="C13" s="414" t="s">
        <v>1299</v>
      </c>
      <c r="D13" s="414" t="s">
        <v>2600</v>
      </c>
      <c r="E13" s="415">
        <v>52</v>
      </c>
      <c r="F13" s="415" t="s">
        <v>1379</v>
      </c>
      <c r="G13" s="417"/>
      <c r="H13" s="418"/>
      <c r="I13" s="1"/>
    </row>
    <row r="14" spans="1:9">
      <c r="A14" s="414">
        <v>2</v>
      </c>
      <c r="B14" s="414">
        <v>3939</v>
      </c>
      <c r="C14" s="414" t="s">
        <v>1380</v>
      </c>
      <c r="D14" s="414" t="s">
        <v>1870</v>
      </c>
      <c r="E14" s="415">
        <v>42</v>
      </c>
      <c r="F14" s="415" t="s">
        <v>1379</v>
      </c>
      <c r="G14" s="417"/>
      <c r="H14" s="418"/>
      <c r="I14" s="1"/>
    </row>
    <row r="15" spans="1:9">
      <c r="A15" s="414">
        <v>3</v>
      </c>
      <c r="B15" s="414">
        <v>3940</v>
      </c>
      <c r="C15" s="414" t="s">
        <v>1381</v>
      </c>
      <c r="D15" s="414" t="s">
        <v>2600</v>
      </c>
      <c r="E15" s="415">
        <v>52</v>
      </c>
      <c r="F15" s="415" t="s">
        <v>1379</v>
      </c>
      <c r="G15" s="417"/>
      <c r="H15" s="418"/>
      <c r="I15" s="1"/>
    </row>
    <row r="16" spans="1:9">
      <c r="A16" s="414">
        <v>4</v>
      </c>
      <c r="B16" s="414">
        <v>3941</v>
      </c>
      <c r="C16" s="414" t="s">
        <v>1382</v>
      </c>
      <c r="D16" s="414" t="s">
        <v>1556</v>
      </c>
      <c r="E16" s="415">
        <v>62</v>
      </c>
      <c r="F16" s="415" t="s">
        <v>1379</v>
      </c>
      <c r="G16" s="417"/>
      <c r="H16" s="418"/>
      <c r="I16" s="1"/>
    </row>
    <row r="17" spans="1:9">
      <c r="A17" s="414">
        <v>5</v>
      </c>
      <c r="B17" s="414">
        <v>3942</v>
      </c>
      <c r="C17" s="414" t="s">
        <v>1383</v>
      </c>
      <c r="D17" s="414" t="s">
        <v>2600</v>
      </c>
      <c r="E17" s="415">
        <v>58</v>
      </c>
      <c r="F17" s="415" t="s">
        <v>1379</v>
      </c>
      <c r="G17" s="417"/>
      <c r="H17" s="418"/>
      <c r="I17" s="1"/>
    </row>
    <row r="18" spans="1:9">
      <c r="A18" s="414">
        <v>6</v>
      </c>
      <c r="B18" s="414">
        <v>3943</v>
      </c>
      <c r="C18" s="414" t="s">
        <v>1384</v>
      </c>
      <c r="D18" s="414" t="s">
        <v>1556</v>
      </c>
      <c r="E18" s="415">
        <v>70</v>
      </c>
      <c r="F18" s="415" t="s">
        <v>1379</v>
      </c>
      <c r="G18" s="417"/>
      <c r="H18" s="418"/>
      <c r="I18" s="1"/>
    </row>
    <row r="19" spans="1:9" ht="30">
      <c r="A19" s="414">
        <v>7</v>
      </c>
      <c r="B19" s="414">
        <v>3944</v>
      </c>
      <c r="C19" s="414" t="s">
        <v>1385</v>
      </c>
      <c r="D19" s="414" t="s">
        <v>1870</v>
      </c>
      <c r="E19" s="415">
        <v>66</v>
      </c>
      <c r="F19" s="415" t="s">
        <v>1379</v>
      </c>
      <c r="G19" s="417"/>
      <c r="H19" s="418"/>
      <c r="I19" s="1"/>
    </row>
    <row r="20" spans="1:9" ht="30">
      <c r="A20" s="414">
        <v>8</v>
      </c>
      <c r="B20" s="414">
        <v>3945</v>
      </c>
      <c r="C20" s="414" t="s">
        <v>1386</v>
      </c>
      <c r="D20" s="414" t="s">
        <v>1870</v>
      </c>
      <c r="E20" s="415">
        <v>62</v>
      </c>
      <c r="F20" s="415" t="s">
        <v>1379</v>
      </c>
      <c r="G20" s="417"/>
      <c r="H20" s="418"/>
      <c r="I20" s="1"/>
    </row>
    <row r="21" spans="1:9">
      <c r="A21" s="414">
        <v>9</v>
      </c>
      <c r="B21" s="414">
        <v>3946</v>
      </c>
      <c r="C21" s="414" t="s">
        <v>1387</v>
      </c>
      <c r="D21" s="414" t="s">
        <v>1870</v>
      </c>
      <c r="E21" s="415">
        <v>64</v>
      </c>
      <c r="F21" s="415" t="s">
        <v>1379</v>
      </c>
      <c r="G21" s="417"/>
      <c r="H21" s="418"/>
      <c r="I21" s="1"/>
    </row>
    <row r="22" spans="1:9">
      <c r="A22" s="414">
        <v>10</v>
      </c>
      <c r="B22" s="414">
        <v>3947</v>
      </c>
      <c r="C22" s="414" t="s">
        <v>1388</v>
      </c>
      <c r="D22" s="414" t="s">
        <v>2600</v>
      </c>
      <c r="E22" s="415">
        <v>52</v>
      </c>
      <c r="F22" s="415" t="s">
        <v>1379</v>
      </c>
      <c r="G22" s="417"/>
      <c r="H22" s="418"/>
      <c r="I22" s="1"/>
    </row>
    <row r="23" spans="1:9">
      <c r="A23" s="414">
        <v>11</v>
      </c>
      <c r="B23" s="414">
        <v>3948</v>
      </c>
      <c r="C23" s="414" t="s">
        <v>1389</v>
      </c>
      <c r="D23" s="414" t="s">
        <v>2600</v>
      </c>
      <c r="E23" s="415">
        <v>56</v>
      </c>
      <c r="F23" s="415" t="s">
        <v>1379</v>
      </c>
      <c r="G23" s="417"/>
      <c r="H23" s="418"/>
      <c r="I23" s="1"/>
    </row>
    <row r="24" spans="1:9">
      <c r="A24" s="414">
        <v>12</v>
      </c>
      <c r="B24" s="414">
        <v>3949</v>
      </c>
      <c r="C24" s="414" t="s">
        <v>1390</v>
      </c>
      <c r="D24" s="414" t="s">
        <v>1870</v>
      </c>
      <c r="E24" s="415">
        <v>70</v>
      </c>
      <c r="F24" s="415" t="s">
        <v>1379</v>
      </c>
      <c r="G24" s="417"/>
      <c r="H24" s="418"/>
      <c r="I24" s="1"/>
    </row>
    <row r="25" spans="1:9" ht="30">
      <c r="A25" s="414">
        <v>13</v>
      </c>
      <c r="B25" s="414">
        <v>3950</v>
      </c>
      <c r="C25" s="414" t="s">
        <v>1391</v>
      </c>
      <c r="D25" s="414" t="s">
        <v>2600</v>
      </c>
      <c r="E25" s="415">
        <v>64</v>
      </c>
      <c r="F25" s="415" t="s">
        <v>1379</v>
      </c>
      <c r="G25" s="417"/>
      <c r="H25" s="418"/>
      <c r="I25" s="1"/>
    </row>
    <row r="26" spans="1:9">
      <c r="A26" s="414">
        <v>14</v>
      </c>
      <c r="B26" s="414">
        <v>3952</v>
      </c>
      <c r="C26" s="414" t="s">
        <v>1392</v>
      </c>
      <c r="D26" s="414" t="s">
        <v>1556</v>
      </c>
      <c r="E26" s="415">
        <v>88</v>
      </c>
      <c r="F26" s="415" t="s">
        <v>1379</v>
      </c>
      <c r="G26" s="417"/>
      <c r="H26" s="418"/>
      <c r="I26" s="1"/>
    </row>
    <row r="27" spans="1:9">
      <c r="A27" s="414">
        <v>15</v>
      </c>
      <c r="B27" s="414">
        <v>3953</v>
      </c>
      <c r="C27" s="414" t="s">
        <v>1393</v>
      </c>
      <c r="D27" s="414" t="s">
        <v>1870</v>
      </c>
      <c r="E27" s="415">
        <v>68</v>
      </c>
      <c r="F27" s="415" t="s">
        <v>1379</v>
      </c>
      <c r="G27" s="417"/>
      <c r="H27" s="418"/>
      <c r="I27" s="1"/>
    </row>
    <row r="28" spans="1:9">
      <c r="A28" s="414">
        <v>16</v>
      </c>
      <c r="B28" s="414">
        <v>3955</v>
      </c>
      <c r="C28" s="414" t="s">
        <v>1394</v>
      </c>
      <c r="D28" s="414" t="s">
        <v>1870</v>
      </c>
      <c r="E28" s="415">
        <v>36</v>
      </c>
      <c r="F28" s="415" t="s">
        <v>1379</v>
      </c>
      <c r="G28" s="417"/>
      <c r="H28" s="418"/>
      <c r="I28" s="1"/>
    </row>
    <row r="29" spans="1:9">
      <c r="A29" s="414">
        <v>17</v>
      </c>
      <c r="B29" s="414">
        <v>3956</v>
      </c>
      <c r="C29" s="414" t="s">
        <v>1395</v>
      </c>
      <c r="D29" s="414" t="s">
        <v>2600</v>
      </c>
      <c r="E29" s="415">
        <v>66</v>
      </c>
      <c r="F29" s="415" t="s">
        <v>1379</v>
      </c>
      <c r="G29" s="417"/>
      <c r="H29" s="418"/>
      <c r="I29" s="1"/>
    </row>
    <row r="30" spans="1:9" ht="30">
      <c r="A30" s="414">
        <v>18</v>
      </c>
      <c r="B30" s="414">
        <v>3957</v>
      </c>
      <c r="C30" s="414" t="s">
        <v>1396</v>
      </c>
      <c r="D30" s="414" t="s">
        <v>2600</v>
      </c>
      <c r="E30" s="415">
        <v>42</v>
      </c>
      <c r="F30" s="415" t="s">
        <v>1379</v>
      </c>
      <c r="G30" s="417"/>
      <c r="H30" s="418"/>
      <c r="I30" s="1"/>
    </row>
    <row r="31" spans="1:9" ht="30">
      <c r="A31" s="414">
        <v>19</v>
      </c>
      <c r="B31" s="414">
        <v>3958</v>
      </c>
      <c r="C31" s="414" t="s">
        <v>1397</v>
      </c>
      <c r="D31" s="414" t="s">
        <v>1870</v>
      </c>
      <c r="E31" s="415">
        <v>18</v>
      </c>
      <c r="F31" s="415" t="s">
        <v>1379</v>
      </c>
      <c r="G31" s="417"/>
      <c r="H31" s="418"/>
      <c r="I31" s="1"/>
    </row>
    <row r="32" spans="1:9">
      <c r="A32" s="414">
        <v>20</v>
      </c>
      <c r="B32" s="414">
        <v>3959</v>
      </c>
      <c r="C32" s="414" t="s">
        <v>1398</v>
      </c>
      <c r="D32" s="414" t="s">
        <v>1556</v>
      </c>
      <c r="E32" s="415">
        <v>92</v>
      </c>
      <c r="F32" s="415" t="s">
        <v>1379</v>
      </c>
      <c r="G32" s="417"/>
      <c r="H32" s="418"/>
      <c r="I32" s="1"/>
    </row>
    <row r="33" spans="1:9">
      <c r="A33" s="414">
        <v>21</v>
      </c>
      <c r="B33" s="414">
        <v>3960</v>
      </c>
      <c r="C33" s="414" t="s">
        <v>1399</v>
      </c>
      <c r="D33" s="414" t="s">
        <v>2600</v>
      </c>
      <c r="E33" s="415">
        <v>44</v>
      </c>
      <c r="F33" s="415" t="s">
        <v>1379</v>
      </c>
      <c r="G33" s="417"/>
      <c r="H33" s="418"/>
      <c r="I33" s="1"/>
    </row>
    <row r="34" spans="1:9">
      <c r="A34" s="414">
        <v>22</v>
      </c>
      <c r="B34" s="414">
        <v>3961</v>
      </c>
      <c r="C34" s="414" t="s">
        <v>1400</v>
      </c>
      <c r="D34" s="414" t="s">
        <v>2600</v>
      </c>
      <c r="E34" s="415">
        <v>80</v>
      </c>
      <c r="F34" s="415" t="s">
        <v>1379</v>
      </c>
      <c r="G34" s="417"/>
      <c r="H34" s="418"/>
      <c r="I34" s="1"/>
    </row>
    <row r="35" spans="1:9">
      <c r="A35" s="414">
        <v>23</v>
      </c>
      <c r="B35" s="414">
        <v>3962</v>
      </c>
      <c r="C35" s="414" t="s">
        <v>1401</v>
      </c>
      <c r="D35" s="414" t="s">
        <v>1870</v>
      </c>
      <c r="E35" s="415">
        <v>34</v>
      </c>
      <c r="F35" s="415" t="s">
        <v>1379</v>
      </c>
      <c r="G35" s="417"/>
      <c r="H35" s="418"/>
      <c r="I35" s="1"/>
    </row>
    <row r="36" spans="1:9">
      <c r="A36" s="414">
        <v>24</v>
      </c>
      <c r="B36" s="414">
        <v>3963</v>
      </c>
      <c r="C36" s="414" t="s">
        <v>1402</v>
      </c>
      <c r="D36" s="414" t="s">
        <v>1556</v>
      </c>
      <c r="E36" s="415">
        <v>26</v>
      </c>
      <c r="F36" s="415" t="s">
        <v>1379</v>
      </c>
      <c r="G36" s="417"/>
      <c r="H36" s="418"/>
      <c r="I36" s="1"/>
    </row>
    <row r="37" spans="1:9">
      <c r="A37" s="414">
        <v>25</v>
      </c>
      <c r="B37" s="414">
        <v>3964</v>
      </c>
      <c r="C37" s="414" t="s">
        <v>1403</v>
      </c>
      <c r="D37" s="414" t="s">
        <v>1556</v>
      </c>
      <c r="E37" s="415">
        <v>40</v>
      </c>
      <c r="F37" s="415" t="s">
        <v>1379</v>
      </c>
      <c r="G37" s="417"/>
      <c r="H37" s="418"/>
      <c r="I37" s="1"/>
    </row>
    <row r="38" spans="1:9">
      <c r="A38" s="414">
        <v>26</v>
      </c>
      <c r="B38" s="414">
        <v>3968</v>
      </c>
      <c r="C38" s="414" t="s">
        <v>1404</v>
      </c>
      <c r="D38" s="414" t="s">
        <v>1556</v>
      </c>
      <c r="E38" s="415">
        <v>72</v>
      </c>
      <c r="F38" s="415" t="s">
        <v>1379</v>
      </c>
      <c r="G38" s="417"/>
      <c r="H38" s="418"/>
      <c r="I38" s="1"/>
    </row>
    <row r="39" spans="1:9">
      <c r="A39" s="414">
        <v>27</v>
      </c>
      <c r="B39" s="414">
        <v>3971</v>
      </c>
      <c r="C39" s="414" t="s">
        <v>1405</v>
      </c>
      <c r="D39" s="414" t="s">
        <v>1556</v>
      </c>
      <c r="E39" s="415">
        <v>20</v>
      </c>
      <c r="F39" s="415" t="s">
        <v>1379</v>
      </c>
      <c r="G39" s="417"/>
      <c r="H39" s="418"/>
      <c r="I39" s="1"/>
    </row>
    <row r="40" spans="1:9" ht="30">
      <c r="A40" s="414">
        <v>28</v>
      </c>
      <c r="B40" s="414">
        <v>3973</v>
      </c>
      <c r="C40" s="414" t="s">
        <v>1406</v>
      </c>
      <c r="D40" s="414" t="s">
        <v>1870</v>
      </c>
      <c r="E40" s="415">
        <v>32</v>
      </c>
      <c r="F40" s="415" t="s">
        <v>1379</v>
      </c>
      <c r="G40" s="417"/>
      <c r="H40" s="418"/>
      <c r="I40" s="1"/>
    </row>
    <row r="41" spans="1:9">
      <c r="A41" s="414">
        <v>29</v>
      </c>
      <c r="B41" s="414">
        <v>3975</v>
      </c>
      <c r="C41" s="414" t="s">
        <v>1407</v>
      </c>
      <c r="D41" s="414" t="s">
        <v>1870</v>
      </c>
      <c r="E41" s="415">
        <v>38</v>
      </c>
      <c r="F41" s="415" t="s">
        <v>1379</v>
      </c>
      <c r="G41" s="417"/>
      <c r="H41" s="418"/>
      <c r="I41" s="1"/>
    </row>
    <row r="42" spans="1:9">
      <c r="A42" s="414">
        <v>30</v>
      </c>
      <c r="B42" s="414">
        <v>3977</v>
      </c>
      <c r="C42" s="414" t="s">
        <v>1408</v>
      </c>
      <c r="D42" s="414" t="s">
        <v>1870</v>
      </c>
      <c r="E42" s="415">
        <v>32</v>
      </c>
      <c r="F42" s="415" t="s">
        <v>1379</v>
      </c>
      <c r="G42" s="417"/>
      <c r="H42" s="418"/>
      <c r="I42" s="1"/>
    </row>
    <row r="43" spans="1:9">
      <c r="A43" s="414">
        <v>31</v>
      </c>
      <c r="B43" s="414">
        <v>3978</v>
      </c>
      <c r="C43" s="414" t="s">
        <v>1409</v>
      </c>
      <c r="D43" s="414" t="s">
        <v>1556</v>
      </c>
      <c r="E43" s="415">
        <v>54</v>
      </c>
      <c r="F43" s="415" t="s">
        <v>1379</v>
      </c>
      <c r="G43" s="417"/>
      <c r="H43" s="418"/>
      <c r="I43" s="1"/>
    </row>
    <row r="44" spans="1:9">
      <c r="A44" s="414">
        <v>32</v>
      </c>
      <c r="B44" s="414">
        <v>3979</v>
      </c>
      <c r="C44" s="414" t="s">
        <v>1410</v>
      </c>
      <c r="D44" s="414" t="s">
        <v>2600</v>
      </c>
      <c r="E44" s="415">
        <v>42</v>
      </c>
      <c r="F44" s="415" t="s">
        <v>1379</v>
      </c>
      <c r="G44" s="417"/>
      <c r="H44" s="418"/>
      <c r="I44" s="1"/>
    </row>
    <row r="45" spans="1:9">
      <c r="A45" s="414">
        <v>33</v>
      </c>
      <c r="B45" s="414">
        <v>3980</v>
      </c>
      <c r="C45" s="414" t="s">
        <v>1411</v>
      </c>
      <c r="D45" s="414" t="s">
        <v>1870</v>
      </c>
      <c r="E45" s="415">
        <v>38</v>
      </c>
      <c r="F45" s="415" t="s">
        <v>1379</v>
      </c>
      <c r="G45" s="417"/>
      <c r="H45" s="418"/>
      <c r="I45" s="1"/>
    </row>
    <row r="46" spans="1:9" ht="30">
      <c r="A46" s="414">
        <v>34</v>
      </c>
      <c r="B46" s="414">
        <v>3982</v>
      </c>
      <c r="C46" s="414" t="s">
        <v>1412</v>
      </c>
      <c r="D46" s="414" t="s">
        <v>127</v>
      </c>
      <c r="E46" s="415">
        <v>76</v>
      </c>
      <c r="F46" s="415" t="s">
        <v>1379</v>
      </c>
      <c r="G46" s="417"/>
      <c r="H46" s="418"/>
      <c r="I46" s="1"/>
    </row>
    <row r="47" spans="1:9">
      <c r="A47" s="414">
        <v>35</v>
      </c>
      <c r="B47" s="414">
        <v>3983</v>
      </c>
      <c r="C47" s="414" t="s">
        <v>1413</v>
      </c>
      <c r="D47" s="414" t="s">
        <v>127</v>
      </c>
      <c r="E47" s="415">
        <v>46</v>
      </c>
      <c r="F47" s="415" t="s">
        <v>1379</v>
      </c>
      <c r="G47" s="417"/>
      <c r="H47" s="418"/>
      <c r="I47" s="1"/>
    </row>
    <row r="48" spans="1:9">
      <c r="A48" s="414">
        <v>36</v>
      </c>
      <c r="B48" s="414">
        <v>3985</v>
      </c>
      <c r="C48" s="414" t="s">
        <v>1414</v>
      </c>
      <c r="D48" s="414" t="s">
        <v>127</v>
      </c>
      <c r="E48" s="415">
        <v>88</v>
      </c>
      <c r="F48" s="415" t="s">
        <v>1379</v>
      </c>
      <c r="G48" s="417"/>
      <c r="H48" s="418"/>
      <c r="I48" s="1"/>
    </row>
    <row r="49" spans="1:9" ht="30">
      <c r="A49" s="414">
        <v>37</v>
      </c>
      <c r="B49" s="414">
        <v>3986</v>
      </c>
      <c r="C49" s="414" t="s">
        <v>1415</v>
      </c>
      <c r="D49" s="414" t="s">
        <v>2600</v>
      </c>
      <c r="E49" s="415">
        <v>46</v>
      </c>
      <c r="F49" s="415" t="s">
        <v>1379</v>
      </c>
      <c r="G49" s="417"/>
      <c r="H49" s="418"/>
      <c r="I49" s="1"/>
    </row>
    <row r="50" spans="1:9">
      <c r="A50" s="414">
        <v>38</v>
      </c>
      <c r="B50" s="414">
        <v>3988</v>
      </c>
      <c r="C50" s="414" t="s">
        <v>1574</v>
      </c>
      <c r="D50" s="414" t="s">
        <v>127</v>
      </c>
      <c r="E50" s="415">
        <v>56</v>
      </c>
      <c r="F50" s="415" t="s">
        <v>1379</v>
      </c>
      <c r="G50" s="417"/>
      <c r="H50" s="418"/>
      <c r="I50" s="1"/>
    </row>
    <row r="51" spans="1:9">
      <c r="A51" s="414">
        <v>39</v>
      </c>
      <c r="B51" s="414">
        <v>3989</v>
      </c>
      <c r="C51" s="414" t="s">
        <v>1575</v>
      </c>
      <c r="D51" s="414" t="s">
        <v>127</v>
      </c>
      <c r="E51" s="415">
        <v>84</v>
      </c>
      <c r="F51" s="415" t="s">
        <v>1379</v>
      </c>
      <c r="G51" s="417"/>
      <c r="H51" s="418"/>
      <c r="I51" s="1"/>
    </row>
    <row r="52" spans="1:9">
      <c r="A52" s="414">
        <v>40</v>
      </c>
      <c r="B52" s="414">
        <v>3990</v>
      </c>
      <c r="C52" s="414" t="s">
        <v>1576</v>
      </c>
      <c r="D52" s="414" t="s">
        <v>127</v>
      </c>
      <c r="E52" s="415">
        <v>24</v>
      </c>
      <c r="F52" s="415" t="s">
        <v>1379</v>
      </c>
      <c r="G52" s="417"/>
      <c r="H52" s="418"/>
      <c r="I52" s="1"/>
    </row>
    <row r="53" spans="1:9">
      <c r="A53" s="414">
        <v>41</v>
      </c>
      <c r="B53" s="414">
        <v>3991</v>
      </c>
      <c r="C53" s="414" t="s">
        <v>1577</v>
      </c>
      <c r="D53" s="414" t="s">
        <v>127</v>
      </c>
      <c r="E53" s="415">
        <v>32</v>
      </c>
      <c r="F53" s="415" t="s">
        <v>1379</v>
      </c>
      <c r="G53" s="417"/>
      <c r="H53" s="418"/>
      <c r="I53" s="1"/>
    </row>
    <row r="54" spans="1:9" ht="30">
      <c r="A54" s="414">
        <v>42</v>
      </c>
      <c r="B54" s="414">
        <v>3995</v>
      </c>
      <c r="C54" s="414" t="s">
        <v>1416</v>
      </c>
      <c r="D54" s="414" t="s">
        <v>127</v>
      </c>
      <c r="E54" s="415">
        <v>40</v>
      </c>
      <c r="F54" s="415" t="s">
        <v>1379</v>
      </c>
      <c r="G54" s="417"/>
      <c r="H54" s="418"/>
      <c r="I54" s="1"/>
    </row>
    <row r="55" spans="1:9">
      <c r="A55" s="414">
        <v>43</v>
      </c>
      <c r="B55" s="414">
        <v>3996</v>
      </c>
      <c r="C55" s="414" t="s">
        <v>1625</v>
      </c>
      <c r="D55" s="414" t="s">
        <v>139</v>
      </c>
      <c r="E55" s="415">
        <v>44</v>
      </c>
      <c r="F55" s="415" t="s">
        <v>1379</v>
      </c>
      <c r="G55" s="417"/>
      <c r="H55" s="418"/>
      <c r="I55" s="1"/>
    </row>
    <row r="56" spans="1:9">
      <c r="A56" s="414">
        <v>44</v>
      </c>
      <c r="B56" s="414">
        <v>3997</v>
      </c>
      <c r="C56" s="414" t="s">
        <v>1626</v>
      </c>
      <c r="D56" s="414" t="s">
        <v>139</v>
      </c>
      <c r="E56" s="415">
        <v>54</v>
      </c>
      <c r="F56" s="415" t="s">
        <v>1379</v>
      </c>
      <c r="G56" s="417"/>
      <c r="H56" s="418"/>
      <c r="I56" s="1"/>
    </row>
    <row r="57" spans="1:9">
      <c r="A57" s="414">
        <v>45</v>
      </c>
      <c r="B57" s="414">
        <v>4000</v>
      </c>
      <c r="C57" s="414" t="s">
        <v>1417</v>
      </c>
      <c r="D57" s="414" t="s">
        <v>2601</v>
      </c>
      <c r="E57" s="415">
        <v>38</v>
      </c>
      <c r="F57" s="415" t="s">
        <v>1379</v>
      </c>
      <c r="G57" s="417"/>
      <c r="H57" s="418"/>
      <c r="I57" s="1"/>
    </row>
    <row r="58" spans="1:9">
      <c r="A58" s="414">
        <v>46</v>
      </c>
      <c r="B58" s="414">
        <v>4001</v>
      </c>
      <c r="C58" s="414" t="s">
        <v>1418</v>
      </c>
      <c r="D58" s="414" t="s">
        <v>2601</v>
      </c>
      <c r="E58" s="415">
        <v>16</v>
      </c>
      <c r="F58" s="415" t="s">
        <v>1379</v>
      </c>
      <c r="G58" s="417"/>
      <c r="H58" s="418"/>
      <c r="I58" s="1"/>
    </row>
    <row r="59" spans="1:9">
      <c r="A59" s="414">
        <v>47</v>
      </c>
      <c r="B59" s="414">
        <v>4002</v>
      </c>
      <c r="C59" s="414" t="s">
        <v>1300</v>
      </c>
      <c r="D59" s="414" t="s">
        <v>1558</v>
      </c>
      <c r="E59" s="415">
        <v>18</v>
      </c>
      <c r="F59" s="415" t="s">
        <v>1379</v>
      </c>
      <c r="G59" s="417"/>
      <c r="H59" s="418"/>
      <c r="I59" s="1"/>
    </row>
    <row r="60" spans="1:9">
      <c r="A60" s="414">
        <v>48</v>
      </c>
      <c r="B60" s="414">
        <v>4003</v>
      </c>
      <c r="C60" s="414" t="s">
        <v>1419</v>
      </c>
      <c r="D60" s="414" t="s">
        <v>1558</v>
      </c>
      <c r="E60" s="415">
        <v>16</v>
      </c>
      <c r="F60" s="415" t="s">
        <v>1379</v>
      </c>
      <c r="G60" s="417"/>
      <c r="H60" s="418"/>
      <c r="I60" s="1"/>
    </row>
    <row r="61" spans="1:9" ht="30">
      <c r="A61" s="414">
        <v>49</v>
      </c>
      <c r="B61" s="414">
        <v>4006</v>
      </c>
      <c r="C61" s="414" t="s">
        <v>1420</v>
      </c>
      <c r="D61" s="414" t="s">
        <v>1558</v>
      </c>
      <c r="E61" s="415">
        <v>16</v>
      </c>
      <c r="F61" s="415" t="s">
        <v>1379</v>
      </c>
      <c r="G61" s="417"/>
      <c r="H61" s="418"/>
      <c r="I61" s="1"/>
    </row>
    <row r="62" spans="1:9">
      <c r="A62" s="414">
        <v>50</v>
      </c>
      <c r="B62" s="414">
        <v>4008</v>
      </c>
      <c r="C62" s="414" t="s">
        <v>1421</v>
      </c>
      <c r="D62" s="414" t="s">
        <v>2601</v>
      </c>
      <c r="E62" s="415">
        <v>44</v>
      </c>
      <c r="F62" s="415" t="s">
        <v>1379</v>
      </c>
      <c r="G62" s="417"/>
      <c r="H62" s="418"/>
      <c r="I62" s="1"/>
    </row>
    <row r="63" spans="1:9">
      <c r="A63" s="414">
        <v>51</v>
      </c>
      <c r="B63" s="414">
        <v>4009</v>
      </c>
      <c r="C63" s="414" t="s">
        <v>1422</v>
      </c>
      <c r="D63" s="414" t="s">
        <v>2601</v>
      </c>
      <c r="E63" s="415">
        <v>60</v>
      </c>
      <c r="F63" s="415" t="s">
        <v>1379</v>
      </c>
      <c r="G63" s="417"/>
      <c r="H63" s="418"/>
      <c r="I63" s="1"/>
    </row>
    <row r="64" spans="1:9">
      <c r="A64" s="414">
        <v>52</v>
      </c>
      <c r="B64" s="414">
        <v>4010</v>
      </c>
      <c r="C64" s="414" t="s">
        <v>1617</v>
      </c>
      <c r="D64" s="414" t="s">
        <v>2601</v>
      </c>
      <c r="E64" s="415">
        <v>28</v>
      </c>
      <c r="F64" s="415" t="s">
        <v>1379</v>
      </c>
      <c r="G64" s="417"/>
      <c r="H64" s="418"/>
      <c r="I64" s="1"/>
    </row>
    <row r="65" spans="1:9">
      <c r="A65" s="414">
        <v>53</v>
      </c>
      <c r="B65" s="414">
        <v>4013</v>
      </c>
      <c r="C65" s="414" t="s">
        <v>1423</v>
      </c>
      <c r="D65" s="414" t="s">
        <v>1555</v>
      </c>
      <c r="E65" s="415">
        <v>28</v>
      </c>
      <c r="F65" s="415" t="s">
        <v>1379</v>
      </c>
      <c r="G65" s="417"/>
      <c r="H65" s="418"/>
      <c r="I65" s="1"/>
    </row>
    <row r="66" spans="1:9">
      <c r="A66" s="414">
        <v>54</v>
      </c>
      <c r="B66" s="414">
        <v>4014</v>
      </c>
      <c r="C66" s="414" t="s">
        <v>1424</v>
      </c>
      <c r="D66" s="414" t="s">
        <v>1555</v>
      </c>
      <c r="E66" s="415">
        <v>26</v>
      </c>
      <c r="F66" s="415" t="s">
        <v>1379</v>
      </c>
      <c r="G66" s="417"/>
      <c r="H66" s="418"/>
      <c r="I66" s="1"/>
    </row>
    <row r="67" spans="1:9" ht="45">
      <c r="A67" s="414">
        <v>54</v>
      </c>
      <c r="B67" s="414">
        <v>6133</v>
      </c>
      <c r="C67" s="414" t="s">
        <v>3373</v>
      </c>
      <c r="D67" s="414" t="s">
        <v>1555</v>
      </c>
      <c r="E67" s="415"/>
      <c r="F67" s="415" t="s">
        <v>1379</v>
      </c>
      <c r="G67" s="418" t="s">
        <v>3374</v>
      </c>
      <c r="H67" s="418"/>
      <c r="I67" s="1"/>
    </row>
    <row r="68" spans="1:9" ht="30">
      <c r="A68" s="414">
        <v>55</v>
      </c>
      <c r="B68" s="414">
        <v>4015</v>
      </c>
      <c r="C68" s="414" t="s">
        <v>1425</v>
      </c>
      <c r="D68" s="414" t="s">
        <v>1555</v>
      </c>
      <c r="E68" s="415">
        <v>52</v>
      </c>
      <c r="F68" s="415" t="s">
        <v>1379</v>
      </c>
      <c r="G68" s="417"/>
      <c r="H68" s="418"/>
      <c r="I68" s="1"/>
    </row>
    <row r="69" spans="1:9">
      <c r="A69" s="414">
        <v>56</v>
      </c>
      <c r="B69" s="414">
        <v>4018</v>
      </c>
      <c r="C69" s="414" t="s">
        <v>1559</v>
      </c>
      <c r="D69" s="414" t="s">
        <v>1555</v>
      </c>
      <c r="E69" s="415">
        <v>82</v>
      </c>
      <c r="F69" s="415" t="s">
        <v>1379</v>
      </c>
      <c r="G69" s="417"/>
      <c r="H69" s="418"/>
      <c r="I69" s="1"/>
    </row>
    <row r="70" spans="1:9" ht="30">
      <c r="A70" s="414">
        <v>57</v>
      </c>
      <c r="B70" s="414">
        <v>4019</v>
      </c>
      <c r="C70" s="414" t="s">
        <v>1560</v>
      </c>
      <c r="D70" s="414" t="s">
        <v>1555</v>
      </c>
      <c r="E70" s="415">
        <v>70</v>
      </c>
      <c r="F70" s="415" t="s">
        <v>1379</v>
      </c>
      <c r="G70" s="417"/>
      <c r="H70" s="418"/>
      <c r="I70" s="1"/>
    </row>
    <row r="71" spans="1:9">
      <c r="A71" s="414">
        <v>58</v>
      </c>
      <c r="B71" s="414">
        <v>4020</v>
      </c>
      <c r="C71" s="414" t="s">
        <v>1426</v>
      </c>
      <c r="D71" s="414" t="s">
        <v>1555</v>
      </c>
      <c r="E71" s="415">
        <v>54</v>
      </c>
      <c r="F71" s="415" t="s">
        <v>1379</v>
      </c>
      <c r="G71" s="417"/>
      <c r="H71" s="418"/>
      <c r="I71" s="1"/>
    </row>
    <row r="72" spans="1:9" ht="30">
      <c r="A72" s="414">
        <v>59</v>
      </c>
      <c r="B72" s="414">
        <v>4022</v>
      </c>
      <c r="C72" s="414" t="s">
        <v>1427</v>
      </c>
      <c r="D72" s="414" t="s">
        <v>1555</v>
      </c>
      <c r="E72" s="415">
        <v>60</v>
      </c>
      <c r="F72" s="415" t="s">
        <v>1379</v>
      </c>
      <c r="G72" s="417"/>
      <c r="H72" s="418"/>
      <c r="I72" s="1"/>
    </row>
    <row r="73" spans="1:9">
      <c r="A73" s="414">
        <v>60</v>
      </c>
      <c r="B73" s="414">
        <v>4023</v>
      </c>
      <c r="C73" s="414" t="s">
        <v>1428</v>
      </c>
      <c r="D73" s="414" t="s">
        <v>1555</v>
      </c>
      <c r="E73" s="415">
        <v>44</v>
      </c>
      <c r="F73" s="415" t="s">
        <v>1379</v>
      </c>
      <c r="G73" s="417"/>
      <c r="H73" s="418"/>
      <c r="I73" s="1"/>
    </row>
    <row r="74" spans="1:9">
      <c r="A74" s="414">
        <v>61</v>
      </c>
      <c r="B74" s="414">
        <v>4024</v>
      </c>
      <c r="C74" s="414" t="s">
        <v>1429</v>
      </c>
      <c r="D74" s="414" t="s">
        <v>1555</v>
      </c>
      <c r="E74" s="415">
        <v>58</v>
      </c>
      <c r="F74" s="415" t="s">
        <v>1379</v>
      </c>
      <c r="G74" s="417"/>
      <c r="H74" s="418"/>
      <c r="I74" s="1"/>
    </row>
    <row r="75" spans="1:9">
      <c r="A75" s="414">
        <v>62</v>
      </c>
      <c r="B75" s="414">
        <v>4025</v>
      </c>
      <c r="C75" s="414" t="s">
        <v>1430</v>
      </c>
      <c r="D75" s="414" t="s">
        <v>1555</v>
      </c>
      <c r="E75" s="415">
        <v>40</v>
      </c>
      <c r="F75" s="415" t="s">
        <v>1379</v>
      </c>
      <c r="G75" s="417"/>
      <c r="H75" s="418"/>
      <c r="I75" s="1"/>
    </row>
    <row r="76" spans="1:9">
      <c r="A76" s="414">
        <v>63</v>
      </c>
      <c r="B76" s="414">
        <v>4027</v>
      </c>
      <c r="C76" s="414" t="s">
        <v>1294</v>
      </c>
      <c r="D76" s="414" t="s">
        <v>1555</v>
      </c>
      <c r="E76" s="415">
        <v>60</v>
      </c>
      <c r="F76" s="415" t="s">
        <v>1379</v>
      </c>
      <c r="G76" s="417"/>
      <c r="H76" s="418"/>
      <c r="I76" s="1"/>
    </row>
    <row r="77" spans="1:9" ht="30">
      <c r="A77" s="414">
        <v>64</v>
      </c>
      <c r="B77" s="414">
        <v>4028</v>
      </c>
      <c r="C77" s="414" t="s">
        <v>1431</v>
      </c>
      <c r="D77" s="414" t="s">
        <v>1555</v>
      </c>
      <c r="E77" s="415">
        <v>40</v>
      </c>
      <c r="F77" s="415" t="s">
        <v>1379</v>
      </c>
      <c r="G77" s="417"/>
      <c r="H77" s="418"/>
      <c r="I77" s="1"/>
    </row>
    <row r="78" spans="1:9">
      <c r="A78" s="414">
        <v>65</v>
      </c>
      <c r="B78" s="414">
        <v>4029</v>
      </c>
      <c r="C78" s="414" t="s">
        <v>1561</v>
      </c>
      <c r="D78" s="414" t="s">
        <v>1555</v>
      </c>
      <c r="E78" s="415">
        <v>36</v>
      </c>
      <c r="F78" s="415" t="s">
        <v>1379</v>
      </c>
      <c r="G78" s="417"/>
      <c r="H78" s="418"/>
      <c r="I78" s="1"/>
    </row>
    <row r="79" spans="1:9" ht="30">
      <c r="A79" s="414">
        <v>66</v>
      </c>
      <c r="B79" s="414">
        <v>4030</v>
      </c>
      <c r="C79" s="414" t="s">
        <v>1562</v>
      </c>
      <c r="D79" s="414" t="s">
        <v>1555</v>
      </c>
      <c r="E79" s="415">
        <v>22</v>
      </c>
      <c r="F79" s="415" t="s">
        <v>1379</v>
      </c>
      <c r="G79" s="417"/>
      <c r="H79" s="418"/>
      <c r="I79" s="1"/>
    </row>
    <row r="80" spans="1:9" ht="30">
      <c r="A80" s="414">
        <v>67</v>
      </c>
      <c r="B80" s="414">
        <v>4032</v>
      </c>
      <c r="C80" s="414" t="s">
        <v>1609</v>
      </c>
      <c r="D80" s="414" t="s">
        <v>234</v>
      </c>
      <c r="E80" s="415">
        <v>50</v>
      </c>
      <c r="F80" s="415" t="s">
        <v>1379</v>
      </c>
      <c r="G80" s="417"/>
      <c r="H80" s="418"/>
      <c r="I80" s="1"/>
    </row>
    <row r="81" spans="1:9" ht="30">
      <c r="A81" s="414">
        <v>68</v>
      </c>
      <c r="B81" s="414">
        <v>4033</v>
      </c>
      <c r="C81" s="414" t="s">
        <v>1432</v>
      </c>
      <c r="D81" s="414" t="s">
        <v>234</v>
      </c>
      <c r="E81" s="415">
        <v>86</v>
      </c>
      <c r="F81" s="415" t="s">
        <v>1379</v>
      </c>
      <c r="G81" s="417"/>
      <c r="H81" s="418"/>
      <c r="I81" s="1"/>
    </row>
    <row r="82" spans="1:9" ht="30">
      <c r="A82" s="414">
        <v>69</v>
      </c>
      <c r="B82" s="414">
        <v>4034</v>
      </c>
      <c r="C82" s="414" t="s">
        <v>1610</v>
      </c>
      <c r="D82" s="414" t="s">
        <v>234</v>
      </c>
      <c r="E82" s="415">
        <v>86</v>
      </c>
      <c r="F82" s="415" t="s">
        <v>1379</v>
      </c>
      <c r="G82" s="417"/>
      <c r="H82" s="418"/>
      <c r="I82" s="1"/>
    </row>
    <row r="83" spans="1:9">
      <c r="A83" s="414">
        <v>70</v>
      </c>
      <c r="B83" s="414">
        <v>4035</v>
      </c>
      <c r="C83" s="414" t="s">
        <v>1611</v>
      </c>
      <c r="D83" s="414" t="s">
        <v>234</v>
      </c>
      <c r="E83" s="415">
        <v>58</v>
      </c>
      <c r="F83" s="415" t="s">
        <v>1379</v>
      </c>
      <c r="G83" s="417"/>
      <c r="H83" s="418"/>
      <c r="I83" s="1"/>
    </row>
    <row r="84" spans="1:9">
      <c r="A84" s="414">
        <v>71</v>
      </c>
      <c r="B84" s="414">
        <v>4036</v>
      </c>
      <c r="C84" s="414" t="s">
        <v>1612</v>
      </c>
      <c r="D84" s="414" t="s">
        <v>234</v>
      </c>
      <c r="E84" s="415">
        <v>28</v>
      </c>
      <c r="F84" s="415" t="s">
        <v>1379</v>
      </c>
      <c r="G84" s="417"/>
      <c r="H84" s="418"/>
      <c r="I84" s="1"/>
    </row>
    <row r="85" spans="1:9" ht="30">
      <c r="A85" s="414">
        <v>72</v>
      </c>
      <c r="B85" s="414">
        <v>4038</v>
      </c>
      <c r="C85" s="414" t="s">
        <v>1613</v>
      </c>
      <c r="D85" s="414" t="s">
        <v>234</v>
      </c>
      <c r="E85" s="415">
        <v>28</v>
      </c>
      <c r="F85" s="415" t="s">
        <v>1379</v>
      </c>
      <c r="G85" s="417"/>
      <c r="H85" s="418"/>
      <c r="I85" s="1"/>
    </row>
    <row r="86" spans="1:9">
      <c r="A86" s="414">
        <v>73</v>
      </c>
      <c r="B86" s="414">
        <v>4040</v>
      </c>
      <c r="C86" s="414" t="s">
        <v>1614</v>
      </c>
      <c r="D86" s="414" t="s">
        <v>234</v>
      </c>
      <c r="E86" s="415">
        <v>30</v>
      </c>
      <c r="F86" s="415" t="s">
        <v>1379</v>
      </c>
      <c r="G86" s="417"/>
      <c r="H86" s="418"/>
      <c r="I86" s="1"/>
    </row>
    <row r="87" spans="1:9">
      <c r="A87" s="414">
        <v>74</v>
      </c>
      <c r="B87" s="414">
        <v>4043</v>
      </c>
      <c r="C87" s="414" t="s">
        <v>1433</v>
      </c>
      <c r="D87" s="414" t="s">
        <v>1862</v>
      </c>
      <c r="E87" s="415">
        <v>24</v>
      </c>
      <c r="F87" s="415" t="s">
        <v>1379</v>
      </c>
      <c r="G87" s="417"/>
      <c r="H87" s="418"/>
      <c r="I87" s="1"/>
    </row>
    <row r="88" spans="1:9">
      <c r="A88" s="414">
        <v>75</v>
      </c>
      <c r="B88" s="414">
        <v>4045</v>
      </c>
      <c r="C88" s="414" t="s">
        <v>1434</v>
      </c>
      <c r="D88" s="414" t="s">
        <v>1862</v>
      </c>
      <c r="E88" s="415">
        <v>66</v>
      </c>
      <c r="F88" s="415" t="s">
        <v>1379</v>
      </c>
      <c r="G88" s="417"/>
      <c r="H88" s="418"/>
      <c r="I88" s="1"/>
    </row>
    <row r="89" spans="1:9">
      <c r="A89" s="414">
        <v>76</v>
      </c>
      <c r="B89" s="414">
        <v>4047</v>
      </c>
      <c r="C89" s="414" t="s">
        <v>1295</v>
      </c>
      <c r="D89" s="414" t="s">
        <v>234</v>
      </c>
      <c r="E89" s="415">
        <v>26</v>
      </c>
      <c r="F89" s="415" t="s">
        <v>1379</v>
      </c>
      <c r="G89" s="417"/>
      <c r="H89" s="418"/>
      <c r="I89" s="1"/>
    </row>
    <row r="90" spans="1:9" ht="30">
      <c r="A90" s="414">
        <v>77</v>
      </c>
      <c r="B90" s="414">
        <v>4050</v>
      </c>
      <c r="C90" s="414" t="s">
        <v>1435</v>
      </c>
      <c r="D90" s="414" t="s">
        <v>182</v>
      </c>
      <c r="E90" s="415">
        <v>80</v>
      </c>
      <c r="F90" s="415" t="s">
        <v>1379</v>
      </c>
      <c r="G90" s="417"/>
      <c r="H90" s="418"/>
      <c r="I90" s="1"/>
    </row>
    <row r="91" spans="1:9">
      <c r="A91" s="414">
        <v>78</v>
      </c>
      <c r="B91" s="414">
        <v>4051</v>
      </c>
      <c r="C91" s="414" t="s">
        <v>1564</v>
      </c>
      <c r="D91" s="414" t="s">
        <v>182</v>
      </c>
      <c r="E91" s="415">
        <v>96</v>
      </c>
      <c r="F91" s="415" t="s">
        <v>1379</v>
      </c>
      <c r="G91" s="417"/>
      <c r="H91" s="418"/>
      <c r="I91" s="1"/>
    </row>
    <row r="92" spans="1:9">
      <c r="A92" s="414">
        <v>79</v>
      </c>
      <c r="B92" s="414">
        <v>4052</v>
      </c>
      <c r="C92" s="414" t="s">
        <v>1296</v>
      </c>
      <c r="D92" s="414" t="s">
        <v>182</v>
      </c>
      <c r="E92" s="415">
        <v>92</v>
      </c>
      <c r="F92" s="415" t="s">
        <v>1379</v>
      </c>
      <c r="G92" s="417"/>
      <c r="H92" s="418"/>
      <c r="I92" s="1"/>
    </row>
    <row r="93" spans="1:9">
      <c r="A93" s="414">
        <v>80</v>
      </c>
      <c r="B93" s="414">
        <v>4053</v>
      </c>
      <c r="C93" s="414" t="s">
        <v>1436</v>
      </c>
      <c r="D93" s="414" t="s">
        <v>182</v>
      </c>
      <c r="E93" s="415">
        <v>86</v>
      </c>
      <c r="F93" s="415" t="s">
        <v>1379</v>
      </c>
      <c r="G93" s="417"/>
      <c r="H93" s="418"/>
      <c r="I93" s="1"/>
    </row>
    <row r="94" spans="1:9" ht="30">
      <c r="A94" s="414">
        <v>81</v>
      </c>
      <c r="B94" s="414">
        <v>4054</v>
      </c>
      <c r="C94" s="414" t="s">
        <v>1565</v>
      </c>
      <c r="D94" s="414" t="s">
        <v>182</v>
      </c>
      <c r="E94" s="415">
        <v>30</v>
      </c>
      <c r="F94" s="415" t="s">
        <v>1379</v>
      </c>
      <c r="G94" s="417"/>
      <c r="H94" s="418"/>
      <c r="I94" s="1"/>
    </row>
    <row r="95" spans="1:9">
      <c r="A95" s="414">
        <v>82</v>
      </c>
      <c r="B95" s="414">
        <v>4056</v>
      </c>
      <c r="C95" s="414" t="s">
        <v>1566</v>
      </c>
      <c r="D95" s="414" t="s">
        <v>182</v>
      </c>
      <c r="E95" s="415">
        <v>24</v>
      </c>
      <c r="F95" s="415" t="s">
        <v>1379</v>
      </c>
      <c r="G95" s="417"/>
      <c r="H95" s="418"/>
      <c r="I95" s="1"/>
    </row>
    <row r="96" spans="1:9">
      <c r="A96" s="414">
        <v>83</v>
      </c>
      <c r="B96" s="414">
        <v>4057</v>
      </c>
      <c r="C96" s="414" t="s">
        <v>1297</v>
      </c>
      <c r="D96" s="414" t="s">
        <v>2602</v>
      </c>
      <c r="E96" s="415">
        <v>48</v>
      </c>
      <c r="F96" s="415" t="s">
        <v>1379</v>
      </c>
      <c r="G96" s="417"/>
      <c r="H96" s="418"/>
      <c r="I96" s="1"/>
    </row>
    <row r="97" spans="1:9">
      <c r="A97" s="414">
        <v>84</v>
      </c>
      <c r="B97" s="414">
        <v>4058</v>
      </c>
      <c r="C97" s="414" t="s">
        <v>1567</v>
      </c>
      <c r="D97" s="414" t="s">
        <v>182</v>
      </c>
      <c r="E97" s="415">
        <v>38</v>
      </c>
      <c r="F97" s="415" t="s">
        <v>1379</v>
      </c>
      <c r="G97" s="417"/>
      <c r="H97" s="418"/>
      <c r="I97" s="1"/>
    </row>
    <row r="98" spans="1:9">
      <c r="A98" s="414">
        <v>85</v>
      </c>
      <c r="B98" s="414">
        <v>4059</v>
      </c>
      <c r="C98" s="414" t="s">
        <v>1568</v>
      </c>
      <c r="D98" s="414" t="s">
        <v>182</v>
      </c>
      <c r="E98" s="415">
        <v>32</v>
      </c>
      <c r="F98" s="415" t="s">
        <v>1379</v>
      </c>
      <c r="G98" s="417"/>
      <c r="H98" s="418"/>
      <c r="I98" s="1"/>
    </row>
    <row r="99" spans="1:9">
      <c r="A99" s="414">
        <v>86</v>
      </c>
      <c r="B99" s="414">
        <v>4060</v>
      </c>
      <c r="C99" s="414" t="s">
        <v>1569</v>
      </c>
      <c r="D99" s="414" t="s">
        <v>182</v>
      </c>
      <c r="E99" s="415">
        <v>54</v>
      </c>
      <c r="F99" s="415" t="s">
        <v>1379</v>
      </c>
      <c r="G99" s="417"/>
      <c r="H99" s="418"/>
      <c r="I99" s="1"/>
    </row>
    <row r="100" spans="1:9" ht="30">
      <c r="A100" s="414">
        <v>87</v>
      </c>
      <c r="B100" s="414">
        <v>4065</v>
      </c>
      <c r="C100" s="414" t="s">
        <v>1437</v>
      </c>
      <c r="D100" s="414" t="s">
        <v>182</v>
      </c>
      <c r="E100" s="415">
        <v>38</v>
      </c>
      <c r="F100" s="415" t="s">
        <v>1379</v>
      </c>
      <c r="G100" s="417"/>
      <c r="H100" s="418"/>
      <c r="I100" s="1"/>
    </row>
    <row r="101" spans="1:9" ht="30">
      <c r="A101" s="414">
        <v>88</v>
      </c>
      <c r="B101" s="414">
        <v>4066</v>
      </c>
      <c r="C101" s="414" t="s">
        <v>1438</v>
      </c>
      <c r="D101" s="414" t="s">
        <v>182</v>
      </c>
      <c r="E101" s="415">
        <v>32</v>
      </c>
      <c r="F101" s="415" t="s">
        <v>1379</v>
      </c>
      <c r="G101" s="417"/>
      <c r="H101" s="418"/>
      <c r="I101" s="1"/>
    </row>
    <row r="102" spans="1:9">
      <c r="A102" s="414">
        <v>89</v>
      </c>
      <c r="B102" s="414">
        <v>4067</v>
      </c>
      <c r="C102" s="414" t="s">
        <v>1439</v>
      </c>
      <c r="D102" s="414" t="s">
        <v>182</v>
      </c>
      <c r="E102" s="415">
        <v>68</v>
      </c>
      <c r="F102" s="415" t="s">
        <v>1379</v>
      </c>
      <c r="G102" s="417"/>
      <c r="H102" s="418"/>
      <c r="I102" s="1"/>
    </row>
    <row r="103" spans="1:9">
      <c r="A103" s="414">
        <v>90</v>
      </c>
      <c r="B103" s="414">
        <v>4068</v>
      </c>
      <c r="C103" s="414" t="s">
        <v>1440</v>
      </c>
      <c r="D103" s="414" t="s">
        <v>2602</v>
      </c>
      <c r="E103" s="415">
        <v>12</v>
      </c>
      <c r="F103" s="415" t="s">
        <v>1379</v>
      </c>
      <c r="G103" s="417"/>
      <c r="H103" s="418"/>
      <c r="I103" s="1"/>
    </row>
    <row r="104" spans="1:9" ht="30">
      <c r="A104" s="414">
        <v>91</v>
      </c>
      <c r="B104" s="414">
        <v>4069</v>
      </c>
      <c r="C104" s="414" t="s">
        <v>1441</v>
      </c>
      <c r="D104" s="414" t="s">
        <v>300</v>
      </c>
      <c r="E104" s="415">
        <v>62</v>
      </c>
      <c r="F104" s="415" t="s">
        <v>1379</v>
      </c>
      <c r="G104" s="417"/>
      <c r="H104" s="418"/>
      <c r="I104" s="1"/>
    </row>
    <row r="105" spans="1:9">
      <c r="A105" s="414">
        <v>92</v>
      </c>
      <c r="B105" s="414">
        <v>4070</v>
      </c>
      <c r="C105" s="414" t="s">
        <v>1442</v>
      </c>
      <c r="D105" s="414" t="s">
        <v>300</v>
      </c>
      <c r="E105" s="415">
        <v>32</v>
      </c>
      <c r="F105" s="415" t="s">
        <v>1379</v>
      </c>
      <c r="G105" s="417"/>
      <c r="H105" s="418"/>
      <c r="I105" s="1"/>
    </row>
    <row r="106" spans="1:9">
      <c r="A106" s="414">
        <v>93</v>
      </c>
      <c r="B106" s="414">
        <v>4072</v>
      </c>
      <c r="C106" s="414" t="s">
        <v>1443</v>
      </c>
      <c r="D106" s="414" t="s">
        <v>300</v>
      </c>
      <c r="E106" s="415">
        <v>20</v>
      </c>
      <c r="F106" s="415" t="s">
        <v>1379</v>
      </c>
      <c r="G106" s="417"/>
      <c r="H106" s="418"/>
      <c r="I106" s="1"/>
    </row>
    <row r="107" spans="1:9" ht="30">
      <c r="A107" s="414">
        <v>230</v>
      </c>
      <c r="B107" s="414">
        <v>4073</v>
      </c>
      <c r="C107" s="414" t="s">
        <v>2727</v>
      </c>
      <c r="D107" s="414" t="s">
        <v>300</v>
      </c>
      <c r="E107" s="415">
        <v>20</v>
      </c>
      <c r="F107" s="415" t="s">
        <v>1379</v>
      </c>
      <c r="G107" s="417"/>
      <c r="H107" s="418"/>
      <c r="I107" s="1"/>
    </row>
    <row r="108" spans="1:9" ht="30">
      <c r="A108" s="414">
        <v>94</v>
      </c>
      <c r="B108" s="414">
        <v>4077</v>
      </c>
      <c r="C108" s="414" t="s">
        <v>1444</v>
      </c>
      <c r="D108" s="414" t="s">
        <v>177</v>
      </c>
      <c r="E108" s="415">
        <v>56</v>
      </c>
      <c r="F108" s="415" t="s">
        <v>1379</v>
      </c>
      <c r="G108" s="417"/>
      <c r="H108" s="418"/>
      <c r="I108" s="1"/>
    </row>
    <row r="109" spans="1:9">
      <c r="A109" s="414">
        <v>95</v>
      </c>
      <c r="B109" s="414">
        <v>4078</v>
      </c>
      <c r="C109" s="414" t="s">
        <v>1588</v>
      </c>
      <c r="D109" s="414" t="s">
        <v>177</v>
      </c>
      <c r="E109" s="415">
        <v>74</v>
      </c>
      <c r="F109" s="415" t="s">
        <v>1379</v>
      </c>
      <c r="G109" s="417"/>
      <c r="H109" s="418"/>
      <c r="I109" s="1"/>
    </row>
    <row r="110" spans="1:9">
      <c r="A110" s="414">
        <v>96</v>
      </c>
      <c r="B110" s="414">
        <v>4079</v>
      </c>
      <c r="C110" s="414" t="s">
        <v>1589</v>
      </c>
      <c r="D110" s="414" t="s">
        <v>177</v>
      </c>
      <c r="E110" s="415">
        <v>62</v>
      </c>
      <c r="F110" s="415" t="s">
        <v>1379</v>
      </c>
      <c r="G110" s="417"/>
      <c r="H110" s="418"/>
      <c r="I110" s="1"/>
    </row>
    <row r="111" spans="1:9" ht="30">
      <c r="A111" s="414">
        <v>97</v>
      </c>
      <c r="B111" s="414">
        <v>4080</v>
      </c>
      <c r="C111" s="414" t="s">
        <v>1445</v>
      </c>
      <c r="D111" s="414" t="s">
        <v>177</v>
      </c>
      <c r="E111" s="415">
        <v>58</v>
      </c>
      <c r="F111" s="415" t="s">
        <v>1379</v>
      </c>
      <c r="G111" s="417"/>
      <c r="H111" s="418"/>
      <c r="I111" s="1"/>
    </row>
    <row r="112" spans="1:9">
      <c r="A112" s="414">
        <v>98</v>
      </c>
      <c r="B112" s="414">
        <v>4082</v>
      </c>
      <c r="C112" s="414" t="s">
        <v>1446</v>
      </c>
      <c r="D112" s="414" t="s">
        <v>177</v>
      </c>
      <c r="E112" s="415">
        <v>48</v>
      </c>
      <c r="F112" s="415" t="s">
        <v>1379</v>
      </c>
      <c r="G112" s="417"/>
      <c r="H112" s="418"/>
      <c r="I112" s="1"/>
    </row>
    <row r="113" spans="1:9">
      <c r="A113" s="414">
        <v>99</v>
      </c>
      <c r="B113" s="414">
        <v>4083</v>
      </c>
      <c r="C113" s="414" t="s">
        <v>1447</v>
      </c>
      <c r="D113" s="414" t="s">
        <v>177</v>
      </c>
      <c r="E113" s="415">
        <v>22</v>
      </c>
      <c r="F113" s="415" t="s">
        <v>1379</v>
      </c>
      <c r="G113" s="417"/>
      <c r="H113" s="418"/>
      <c r="I113" s="1"/>
    </row>
    <row r="114" spans="1:9">
      <c r="A114" s="414">
        <v>100</v>
      </c>
      <c r="B114" s="414">
        <v>4084</v>
      </c>
      <c r="C114" s="414" t="s">
        <v>1448</v>
      </c>
      <c r="D114" s="414" t="s">
        <v>177</v>
      </c>
      <c r="E114" s="415">
        <v>52</v>
      </c>
      <c r="F114" s="415" t="s">
        <v>1379</v>
      </c>
      <c r="G114" s="417"/>
      <c r="H114" s="418"/>
      <c r="I114" s="1"/>
    </row>
    <row r="115" spans="1:9" ht="30">
      <c r="A115" s="414">
        <v>101</v>
      </c>
      <c r="B115" s="414">
        <v>4085</v>
      </c>
      <c r="C115" s="414" t="s">
        <v>1449</v>
      </c>
      <c r="D115" s="414" t="s">
        <v>177</v>
      </c>
      <c r="E115" s="415">
        <v>76</v>
      </c>
      <c r="F115" s="415" t="s">
        <v>1379</v>
      </c>
      <c r="G115" s="417"/>
      <c r="H115" s="418"/>
      <c r="I115" s="1"/>
    </row>
    <row r="116" spans="1:9">
      <c r="A116" s="414">
        <v>102</v>
      </c>
      <c r="B116" s="414">
        <v>4086</v>
      </c>
      <c r="C116" s="414" t="s">
        <v>1590</v>
      </c>
      <c r="D116" s="414" t="s">
        <v>177</v>
      </c>
      <c r="E116" s="415">
        <v>58</v>
      </c>
      <c r="F116" s="415" t="s">
        <v>1379</v>
      </c>
      <c r="G116" s="417"/>
      <c r="H116" s="418"/>
      <c r="I116" s="1"/>
    </row>
    <row r="117" spans="1:9" ht="30">
      <c r="A117" s="414">
        <v>103</v>
      </c>
      <c r="B117" s="414">
        <v>4087</v>
      </c>
      <c r="C117" s="414" t="s">
        <v>1591</v>
      </c>
      <c r="D117" s="414" t="s">
        <v>177</v>
      </c>
      <c r="E117" s="415">
        <v>56</v>
      </c>
      <c r="F117" s="415" t="s">
        <v>1379</v>
      </c>
      <c r="G117" s="417"/>
      <c r="H117" s="418"/>
      <c r="I117" s="1"/>
    </row>
    <row r="118" spans="1:9">
      <c r="A118" s="414">
        <v>104</v>
      </c>
      <c r="B118" s="414">
        <v>4088</v>
      </c>
      <c r="C118" s="414" t="s">
        <v>1592</v>
      </c>
      <c r="D118" s="414" t="s">
        <v>177</v>
      </c>
      <c r="E118" s="415">
        <v>36</v>
      </c>
      <c r="F118" s="415" t="s">
        <v>1379</v>
      </c>
      <c r="G118" s="417"/>
      <c r="H118" s="418"/>
      <c r="I118" s="1"/>
    </row>
    <row r="119" spans="1:9">
      <c r="A119" s="414">
        <v>105</v>
      </c>
      <c r="B119" s="414">
        <v>4090</v>
      </c>
      <c r="C119" s="414" t="s">
        <v>1593</v>
      </c>
      <c r="D119" s="414" t="s">
        <v>177</v>
      </c>
      <c r="E119" s="415">
        <v>56</v>
      </c>
      <c r="F119" s="415" t="s">
        <v>1379</v>
      </c>
      <c r="G119" s="417"/>
      <c r="H119" s="418"/>
      <c r="I119" s="1"/>
    </row>
    <row r="120" spans="1:9">
      <c r="A120" s="414">
        <v>106</v>
      </c>
      <c r="B120" s="414">
        <v>4091</v>
      </c>
      <c r="C120" s="414" t="s">
        <v>1631</v>
      </c>
      <c r="D120" s="414" t="s">
        <v>2603</v>
      </c>
      <c r="E120" s="415">
        <v>52</v>
      </c>
      <c r="F120" s="415" t="s">
        <v>1379</v>
      </c>
      <c r="G120" s="417"/>
      <c r="H120" s="418"/>
      <c r="I120" s="1"/>
    </row>
    <row r="121" spans="1:9">
      <c r="A121" s="414">
        <v>107</v>
      </c>
      <c r="B121" s="414">
        <v>4092</v>
      </c>
      <c r="C121" s="414" t="s">
        <v>1450</v>
      </c>
      <c r="D121" s="414" t="s">
        <v>177</v>
      </c>
      <c r="E121" s="415">
        <v>36</v>
      </c>
      <c r="F121" s="415" t="s">
        <v>1379</v>
      </c>
      <c r="G121" s="417"/>
      <c r="H121" s="418"/>
      <c r="I121" s="1"/>
    </row>
    <row r="122" spans="1:9">
      <c r="A122" s="414">
        <v>108</v>
      </c>
      <c r="B122" s="414">
        <v>4093</v>
      </c>
      <c r="C122" s="414" t="s">
        <v>1451</v>
      </c>
      <c r="D122" s="414" t="s">
        <v>177</v>
      </c>
      <c r="E122" s="415">
        <v>36</v>
      </c>
      <c r="F122" s="415" t="s">
        <v>1379</v>
      </c>
      <c r="G122" s="417"/>
      <c r="H122" s="418"/>
      <c r="I122" s="1"/>
    </row>
    <row r="123" spans="1:9">
      <c r="A123" s="414">
        <v>109</v>
      </c>
      <c r="B123" s="414">
        <v>4097</v>
      </c>
      <c r="C123" s="414" t="s">
        <v>1452</v>
      </c>
      <c r="D123" s="414" t="s">
        <v>333</v>
      </c>
      <c r="E123" s="415">
        <v>22</v>
      </c>
      <c r="F123" s="415" t="s">
        <v>1379</v>
      </c>
      <c r="G123" s="417"/>
      <c r="H123" s="418"/>
      <c r="I123" s="1"/>
    </row>
    <row r="124" spans="1:9">
      <c r="A124" s="414">
        <v>110</v>
      </c>
      <c r="B124" s="414">
        <v>4099</v>
      </c>
      <c r="C124" s="414" t="s">
        <v>1594</v>
      </c>
      <c r="D124" s="414" t="s">
        <v>333</v>
      </c>
      <c r="E124" s="415">
        <v>22</v>
      </c>
      <c r="F124" s="415" t="s">
        <v>1379</v>
      </c>
      <c r="G124" s="417"/>
      <c r="H124" s="418"/>
      <c r="I124" s="1"/>
    </row>
    <row r="125" spans="1:9" ht="30">
      <c r="A125" s="414">
        <v>111</v>
      </c>
      <c r="B125" s="414">
        <v>4100</v>
      </c>
      <c r="C125" s="414" t="s">
        <v>1595</v>
      </c>
      <c r="D125" s="414" t="s">
        <v>333</v>
      </c>
      <c r="E125" s="415">
        <v>18</v>
      </c>
      <c r="F125" s="415" t="s">
        <v>1379</v>
      </c>
      <c r="G125" s="417"/>
      <c r="H125" s="418"/>
      <c r="I125" s="1"/>
    </row>
    <row r="126" spans="1:9">
      <c r="A126" s="414">
        <v>112</v>
      </c>
      <c r="B126" s="414">
        <v>4101</v>
      </c>
      <c r="C126" s="414" t="s">
        <v>1596</v>
      </c>
      <c r="D126" s="414" t="s">
        <v>333</v>
      </c>
      <c r="E126" s="415">
        <v>44</v>
      </c>
      <c r="F126" s="415" t="s">
        <v>1379</v>
      </c>
      <c r="G126" s="417"/>
      <c r="H126" s="418"/>
      <c r="I126" s="1"/>
    </row>
    <row r="127" spans="1:9">
      <c r="A127" s="414">
        <v>113</v>
      </c>
      <c r="B127" s="414">
        <v>4102</v>
      </c>
      <c r="C127" s="414" t="s">
        <v>1597</v>
      </c>
      <c r="D127" s="414" t="s">
        <v>333</v>
      </c>
      <c r="E127" s="415">
        <v>62</v>
      </c>
      <c r="F127" s="415" t="s">
        <v>1379</v>
      </c>
      <c r="G127" s="417"/>
      <c r="H127" s="418"/>
      <c r="I127" s="1"/>
    </row>
    <row r="128" spans="1:9">
      <c r="A128" s="414">
        <v>114</v>
      </c>
      <c r="B128" s="414">
        <v>4103</v>
      </c>
      <c r="C128" s="414" t="s">
        <v>1598</v>
      </c>
      <c r="D128" s="414" t="s">
        <v>333</v>
      </c>
      <c r="E128" s="415">
        <v>32</v>
      </c>
      <c r="F128" s="415" t="s">
        <v>1379</v>
      </c>
      <c r="G128" s="417"/>
      <c r="H128" s="418"/>
      <c r="I128" s="1"/>
    </row>
    <row r="129" spans="1:9">
      <c r="A129" s="414">
        <v>115</v>
      </c>
      <c r="B129" s="414">
        <v>4104</v>
      </c>
      <c r="C129" s="414" t="s">
        <v>1606</v>
      </c>
      <c r="D129" s="414" t="s">
        <v>335</v>
      </c>
      <c r="E129" s="415">
        <v>22</v>
      </c>
      <c r="F129" s="415" t="s">
        <v>1379</v>
      </c>
      <c r="G129" s="417"/>
      <c r="H129" s="418"/>
      <c r="I129" s="1"/>
    </row>
    <row r="130" spans="1:9">
      <c r="A130" s="414">
        <v>116</v>
      </c>
      <c r="B130" s="414">
        <v>4105</v>
      </c>
      <c r="C130" s="414" t="s">
        <v>1301</v>
      </c>
      <c r="D130" s="414" t="s">
        <v>335</v>
      </c>
      <c r="E130" s="415">
        <v>38</v>
      </c>
      <c r="F130" s="415" t="s">
        <v>1379</v>
      </c>
      <c r="G130" s="417"/>
      <c r="H130" s="418"/>
      <c r="I130" s="1"/>
    </row>
    <row r="131" spans="1:9" ht="30">
      <c r="A131" s="414">
        <v>117</v>
      </c>
      <c r="B131" s="414">
        <v>4106</v>
      </c>
      <c r="C131" s="414" t="s">
        <v>1607</v>
      </c>
      <c r="D131" s="414" t="s">
        <v>335</v>
      </c>
      <c r="E131" s="415">
        <v>14</v>
      </c>
      <c r="F131" s="415" t="s">
        <v>1379</v>
      </c>
      <c r="G131" s="417"/>
      <c r="H131" s="418"/>
      <c r="I131" s="1"/>
    </row>
    <row r="132" spans="1:9" ht="30">
      <c r="A132" s="414">
        <v>118</v>
      </c>
      <c r="B132" s="414">
        <v>4108</v>
      </c>
      <c r="C132" s="414" t="s">
        <v>1453</v>
      </c>
      <c r="D132" s="414" t="s">
        <v>56</v>
      </c>
      <c r="E132" s="415">
        <v>70</v>
      </c>
      <c r="F132" s="415" t="s">
        <v>1379</v>
      </c>
      <c r="G132" s="417"/>
      <c r="H132" s="418"/>
      <c r="I132" s="1"/>
    </row>
    <row r="133" spans="1:9" ht="30">
      <c r="A133" s="414">
        <v>119</v>
      </c>
      <c r="B133" s="414">
        <v>4110</v>
      </c>
      <c r="C133" s="414" t="s">
        <v>1454</v>
      </c>
      <c r="D133" s="414" t="s">
        <v>353</v>
      </c>
      <c r="E133" s="415">
        <v>52</v>
      </c>
      <c r="F133" s="415" t="s">
        <v>1379</v>
      </c>
      <c r="G133" s="417"/>
      <c r="H133" s="418"/>
      <c r="I133" s="1"/>
    </row>
    <row r="134" spans="1:9">
      <c r="A134" s="414">
        <v>120</v>
      </c>
      <c r="B134" s="414">
        <v>4111</v>
      </c>
      <c r="C134" s="414" t="s">
        <v>1455</v>
      </c>
      <c r="D134" s="414" t="s">
        <v>353</v>
      </c>
      <c r="E134" s="415">
        <v>62</v>
      </c>
      <c r="F134" s="415" t="s">
        <v>1379</v>
      </c>
      <c r="G134" s="417"/>
      <c r="H134" s="418"/>
      <c r="I134" s="1"/>
    </row>
    <row r="135" spans="1:9">
      <c r="A135" s="414">
        <v>121</v>
      </c>
      <c r="B135" s="414">
        <v>4112</v>
      </c>
      <c r="C135" s="414" t="s">
        <v>1294</v>
      </c>
      <c r="D135" s="414" t="s">
        <v>353</v>
      </c>
      <c r="E135" s="415">
        <v>12</v>
      </c>
      <c r="F135" s="415" t="s">
        <v>1379</v>
      </c>
      <c r="G135" s="417"/>
      <c r="H135" s="418"/>
      <c r="I135" s="1"/>
    </row>
    <row r="136" spans="1:9">
      <c r="A136" s="414">
        <v>122</v>
      </c>
      <c r="B136" s="414">
        <v>4113</v>
      </c>
      <c r="C136" s="414" t="s">
        <v>1563</v>
      </c>
      <c r="D136" s="414" t="s">
        <v>353</v>
      </c>
      <c r="E136" s="415">
        <v>28</v>
      </c>
      <c r="F136" s="415" t="s">
        <v>1379</v>
      </c>
      <c r="G136" s="417"/>
      <c r="H136" s="418"/>
      <c r="I136" s="1"/>
    </row>
    <row r="137" spans="1:9" ht="30">
      <c r="A137" s="414">
        <v>123</v>
      </c>
      <c r="B137" s="414">
        <v>4114</v>
      </c>
      <c r="C137" s="414" t="s">
        <v>1456</v>
      </c>
      <c r="D137" s="414" t="s">
        <v>353</v>
      </c>
      <c r="E137" s="415">
        <v>12</v>
      </c>
      <c r="F137" s="415" t="s">
        <v>1379</v>
      </c>
      <c r="G137" s="417"/>
      <c r="H137" s="418"/>
      <c r="I137" s="1"/>
    </row>
    <row r="138" spans="1:9">
      <c r="A138" s="414">
        <v>124</v>
      </c>
      <c r="B138" s="414">
        <v>4115</v>
      </c>
      <c r="C138" s="414" t="s">
        <v>1457</v>
      </c>
      <c r="D138" s="414" t="s">
        <v>52</v>
      </c>
      <c r="E138" s="415">
        <v>42</v>
      </c>
      <c r="F138" s="415" t="s">
        <v>1379</v>
      </c>
      <c r="G138" s="417"/>
      <c r="H138" s="418"/>
      <c r="I138" s="1"/>
    </row>
    <row r="139" spans="1:9">
      <c r="A139" s="414">
        <v>125</v>
      </c>
      <c r="B139" s="414">
        <v>4116</v>
      </c>
      <c r="C139" s="414" t="s">
        <v>1458</v>
      </c>
      <c r="D139" s="414" t="s">
        <v>52</v>
      </c>
      <c r="E139" s="415">
        <v>44</v>
      </c>
      <c r="F139" s="415" t="s">
        <v>1379</v>
      </c>
      <c r="G139" s="417"/>
      <c r="H139" s="418"/>
      <c r="I139" s="1"/>
    </row>
    <row r="140" spans="1:9">
      <c r="A140" s="414">
        <v>126</v>
      </c>
      <c r="B140" s="414">
        <v>4117</v>
      </c>
      <c r="C140" s="414" t="s">
        <v>1620</v>
      </c>
      <c r="D140" s="414" t="s">
        <v>52</v>
      </c>
      <c r="E140" s="415">
        <v>50</v>
      </c>
      <c r="F140" s="415" t="s">
        <v>1379</v>
      </c>
      <c r="G140" s="417"/>
      <c r="H140" s="418"/>
      <c r="I140" s="1"/>
    </row>
    <row r="141" spans="1:9">
      <c r="A141" s="414">
        <v>127</v>
      </c>
      <c r="B141" s="414">
        <v>4118</v>
      </c>
      <c r="C141" s="414" t="s">
        <v>1621</v>
      </c>
      <c r="D141" s="414" t="s">
        <v>52</v>
      </c>
      <c r="E141" s="415">
        <v>46</v>
      </c>
      <c r="F141" s="415" t="s">
        <v>1379</v>
      </c>
      <c r="G141" s="417"/>
      <c r="H141" s="418"/>
      <c r="I141" s="1"/>
    </row>
    <row r="142" spans="1:9">
      <c r="A142" s="414">
        <v>128</v>
      </c>
      <c r="B142" s="414">
        <v>4119</v>
      </c>
      <c r="C142" s="414" t="s">
        <v>1622</v>
      </c>
      <c r="D142" s="414" t="s">
        <v>52</v>
      </c>
      <c r="E142" s="415">
        <v>54</v>
      </c>
      <c r="F142" s="415" t="s">
        <v>1379</v>
      </c>
      <c r="G142" s="417"/>
      <c r="H142" s="418"/>
      <c r="I142" s="1"/>
    </row>
    <row r="143" spans="1:9">
      <c r="A143" s="414">
        <v>129</v>
      </c>
      <c r="B143" s="414">
        <v>4120</v>
      </c>
      <c r="C143" s="414" t="s">
        <v>1459</v>
      </c>
      <c r="D143" s="414" t="s">
        <v>52</v>
      </c>
      <c r="E143" s="415">
        <v>74</v>
      </c>
      <c r="F143" s="415" t="s">
        <v>1379</v>
      </c>
      <c r="G143" s="417"/>
      <c r="H143" s="418"/>
      <c r="I143" s="1"/>
    </row>
    <row r="144" spans="1:9">
      <c r="A144" s="414">
        <v>130</v>
      </c>
      <c r="B144" s="414">
        <v>4121</v>
      </c>
      <c r="C144" s="414" t="s">
        <v>1623</v>
      </c>
      <c r="D144" s="414" t="s">
        <v>52</v>
      </c>
      <c r="E144" s="415">
        <v>30</v>
      </c>
      <c r="F144" s="415" t="s">
        <v>1379</v>
      </c>
      <c r="G144" s="417"/>
      <c r="H144" s="418"/>
      <c r="I144" s="1"/>
    </row>
    <row r="145" spans="1:9">
      <c r="A145" s="414">
        <v>131</v>
      </c>
      <c r="B145" s="414">
        <v>4123</v>
      </c>
      <c r="C145" s="414" t="s">
        <v>1571</v>
      </c>
      <c r="D145" s="414" t="s">
        <v>398</v>
      </c>
      <c r="E145" s="415">
        <v>28</v>
      </c>
      <c r="F145" s="415" t="s">
        <v>1379</v>
      </c>
      <c r="G145" s="417"/>
      <c r="H145" s="418"/>
      <c r="I145" s="1"/>
    </row>
    <row r="146" spans="1:9">
      <c r="A146" s="414">
        <v>132</v>
      </c>
      <c r="B146" s="414">
        <v>4124</v>
      </c>
      <c r="C146" s="414" t="s">
        <v>1460</v>
      </c>
      <c r="D146" s="414" t="s">
        <v>1558</v>
      </c>
      <c r="E146" s="415">
        <v>34</v>
      </c>
      <c r="F146" s="415" t="s">
        <v>1379</v>
      </c>
      <c r="G146" s="417"/>
      <c r="H146" s="418"/>
      <c r="I146" s="1"/>
    </row>
    <row r="147" spans="1:9">
      <c r="A147" s="414">
        <v>133</v>
      </c>
      <c r="B147" s="414">
        <v>4125</v>
      </c>
      <c r="C147" s="414" t="s">
        <v>1572</v>
      </c>
      <c r="D147" s="414" t="s">
        <v>398</v>
      </c>
      <c r="E147" s="415">
        <v>56</v>
      </c>
      <c r="F147" s="415" t="s">
        <v>1379</v>
      </c>
      <c r="G147" s="417"/>
      <c r="H147" s="418"/>
      <c r="I147" s="1"/>
    </row>
    <row r="148" spans="1:9" ht="30">
      <c r="A148" s="414">
        <v>134</v>
      </c>
      <c r="B148" s="414">
        <v>4127</v>
      </c>
      <c r="C148" s="414" t="s">
        <v>1461</v>
      </c>
      <c r="D148" s="414" t="s">
        <v>398</v>
      </c>
      <c r="E148" s="415">
        <v>30</v>
      </c>
      <c r="F148" s="415" t="s">
        <v>1379</v>
      </c>
      <c r="G148" s="417"/>
      <c r="H148" s="418"/>
      <c r="I148" s="1"/>
    </row>
    <row r="149" spans="1:9">
      <c r="A149" s="414">
        <v>135</v>
      </c>
      <c r="B149" s="414">
        <v>4128</v>
      </c>
      <c r="C149" s="414" t="s">
        <v>1600</v>
      </c>
      <c r="D149" s="414" t="s">
        <v>2604</v>
      </c>
      <c r="E149" s="415">
        <v>16</v>
      </c>
      <c r="F149" s="415" t="s">
        <v>1379</v>
      </c>
      <c r="G149" s="417"/>
      <c r="H149" s="418"/>
      <c r="I149" s="1"/>
    </row>
    <row r="150" spans="1:9">
      <c r="A150" s="414">
        <v>136</v>
      </c>
      <c r="B150" s="414">
        <v>4129</v>
      </c>
      <c r="C150" s="414" t="s">
        <v>1601</v>
      </c>
      <c r="D150" s="414" t="s">
        <v>2604</v>
      </c>
      <c r="E150" s="415">
        <v>14</v>
      </c>
      <c r="F150" s="415" t="s">
        <v>1379</v>
      </c>
      <c r="G150" s="417"/>
      <c r="H150" s="418"/>
      <c r="I150" s="1"/>
    </row>
    <row r="151" spans="1:9">
      <c r="A151" s="414">
        <v>137</v>
      </c>
      <c r="B151" s="414">
        <v>4130</v>
      </c>
      <c r="C151" s="414" t="s">
        <v>1462</v>
      </c>
      <c r="D151" s="414" t="s">
        <v>2604</v>
      </c>
      <c r="E151" s="415">
        <v>24</v>
      </c>
      <c r="F151" s="415" t="s">
        <v>1379</v>
      </c>
      <c r="G151" s="417"/>
      <c r="H151" s="418"/>
      <c r="I151" s="1"/>
    </row>
    <row r="152" spans="1:9" ht="30">
      <c r="A152" s="414">
        <v>138</v>
      </c>
      <c r="B152" s="414">
        <v>4131</v>
      </c>
      <c r="C152" s="414" t="s">
        <v>1602</v>
      </c>
      <c r="D152" s="414" t="s">
        <v>2604</v>
      </c>
      <c r="E152" s="415">
        <v>24</v>
      </c>
      <c r="F152" s="415" t="s">
        <v>1379</v>
      </c>
      <c r="G152" s="417"/>
      <c r="H152" s="418"/>
      <c r="I152" s="1"/>
    </row>
    <row r="153" spans="1:9">
      <c r="A153" s="414">
        <v>139</v>
      </c>
      <c r="B153" s="414">
        <v>4132</v>
      </c>
      <c r="C153" s="414" t="s">
        <v>1603</v>
      </c>
      <c r="D153" s="414" t="s">
        <v>2604</v>
      </c>
      <c r="E153" s="415">
        <v>20</v>
      </c>
      <c r="F153" s="415" t="s">
        <v>1379</v>
      </c>
      <c r="G153" s="417"/>
      <c r="H153" s="418"/>
      <c r="I153" s="1"/>
    </row>
    <row r="154" spans="1:9">
      <c r="A154" s="414">
        <v>140</v>
      </c>
      <c r="B154" s="414">
        <v>4133</v>
      </c>
      <c r="C154" s="414" t="s">
        <v>1604</v>
      </c>
      <c r="D154" s="414" t="s">
        <v>2604</v>
      </c>
      <c r="E154" s="415">
        <v>90</v>
      </c>
      <c r="F154" s="415" t="s">
        <v>1379</v>
      </c>
      <c r="G154" s="417"/>
      <c r="H154" s="418"/>
      <c r="I154" s="1"/>
    </row>
    <row r="155" spans="1:9">
      <c r="A155" s="414">
        <v>141</v>
      </c>
      <c r="B155" s="414">
        <v>4134</v>
      </c>
      <c r="C155" s="414" t="s">
        <v>1605</v>
      </c>
      <c r="D155" s="414" t="s">
        <v>2604</v>
      </c>
      <c r="E155" s="415">
        <v>50</v>
      </c>
      <c r="F155" s="415" t="s">
        <v>1379</v>
      </c>
      <c r="G155" s="417"/>
      <c r="H155" s="418"/>
      <c r="I155" s="1"/>
    </row>
    <row r="156" spans="1:9">
      <c r="A156" s="414">
        <v>142</v>
      </c>
      <c r="B156" s="414">
        <v>4135</v>
      </c>
      <c r="C156" s="414" t="s">
        <v>1463</v>
      </c>
      <c r="D156" s="414" t="s">
        <v>2605</v>
      </c>
      <c r="E156" s="415">
        <v>12</v>
      </c>
      <c r="F156" s="415" t="s">
        <v>1379</v>
      </c>
      <c r="G156" s="417"/>
      <c r="H156" s="418"/>
      <c r="I156" s="1"/>
    </row>
    <row r="157" spans="1:9">
      <c r="A157" s="414">
        <v>143</v>
      </c>
      <c r="B157" s="414">
        <v>4137</v>
      </c>
      <c r="C157" s="414" t="s">
        <v>1464</v>
      </c>
      <c r="D157" s="414" t="s">
        <v>2604</v>
      </c>
      <c r="E157" s="415">
        <v>24</v>
      </c>
      <c r="F157" s="415" t="s">
        <v>1379</v>
      </c>
      <c r="G157" s="417"/>
      <c r="H157" s="418"/>
      <c r="I157" s="1"/>
    </row>
    <row r="158" spans="1:9">
      <c r="A158" s="414">
        <v>144</v>
      </c>
      <c r="B158" s="414">
        <v>4138</v>
      </c>
      <c r="C158" s="414" t="s">
        <v>1581</v>
      </c>
      <c r="D158" s="414" t="s">
        <v>512</v>
      </c>
      <c r="E158" s="415">
        <v>26</v>
      </c>
      <c r="F158" s="415" t="s">
        <v>1379</v>
      </c>
      <c r="G158" s="417"/>
      <c r="H158" s="418"/>
      <c r="I158" s="1"/>
    </row>
    <row r="159" spans="1:9" ht="30">
      <c r="A159" s="414">
        <v>145</v>
      </c>
      <c r="B159" s="414">
        <v>4140</v>
      </c>
      <c r="C159" s="414" t="s">
        <v>1582</v>
      </c>
      <c r="D159" s="414" t="s">
        <v>512</v>
      </c>
      <c r="E159" s="415">
        <v>26</v>
      </c>
      <c r="F159" s="415" t="s">
        <v>1379</v>
      </c>
      <c r="G159" s="417"/>
      <c r="H159" s="418"/>
      <c r="I159" s="1"/>
    </row>
    <row r="160" spans="1:9">
      <c r="A160" s="414">
        <v>146</v>
      </c>
      <c r="B160" s="414">
        <v>4141</v>
      </c>
      <c r="C160" s="414" t="s">
        <v>1583</v>
      </c>
      <c r="D160" s="414" t="s">
        <v>512</v>
      </c>
      <c r="E160" s="415">
        <v>58</v>
      </c>
      <c r="F160" s="415" t="s">
        <v>1379</v>
      </c>
      <c r="G160" s="417"/>
      <c r="H160" s="418"/>
      <c r="I160" s="1"/>
    </row>
    <row r="161" spans="1:9">
      <c r="A161" s="414">
        <v>147</v>
      </c>
      <c r="B161" s="414">
        <v>4144</v>
      </c>
      <c r="C161" s="414" t="s">
        <v>1584</v>
      </c>
      <c r="D161" s="414" t="s">
        <v>512</v>
      </c>
      <c r="E161" s="415">
        <v>34</v>
      </c>
      <c r="F161" s="415" t="s">
        <v>1379</v>
      </c>
      <c r="G161" s="417"/>
      <c r="H161" s="418"/>
      <c r="I161" s="1"/>
    </row>
    <row r="162" spans="1:9">
      <c r="A162" s="414">
        <v>148</v>
      </c>
      <c r="B162" s="414">
        <v>4145</v>
      </c>
      <c r="C162" s="414" t="s">
        <v>1298</v>
      </c>
      <c r="D162" s="414" t="s">
        <v>512</v>
      </c>
      <c r="E162" s="415">
        <v>32</v>
      </c>
      <c r="F162" s="415" t="s">
        <v>1379</v>
      </c>
      <c r="G162" s="417"/>
      <c r="H162" s="418"/>
      <c r="I162" s="1"/>
    </row>
    <row r="163" spans="1:9">
      <c r="A163" s="414">
        <v>149</v>
      </c>
      <c r="B163" s="414">
        <v>4150</v>
      </c>
      <c r="C163" s="414" t="s">
        <v>1634</v>
      </c>
      <c r="D163" s="414" t="s">
        <v>2606</v>
      </c>
      <c r="E163" s="415">
        <v>24</v>
      </c>
      <c r="F163" s="415" t="s">
        <v>1379</v>
      </c>
      <c r="G163" s="417"/>
      <c r="H163" s="418"/>
      <c r="I163" s="1"/>
    </row>
    <row r="164" spans="1:9">
      <c r="A164" s="414">
        <v>150</v>
      </c>
      <c r="B164" s="414">
        <v>4151</v>
      </c>
      <c r="C164" s="414" t="s">
        <v>1429</v>
      </c>
      <c r="D164" s="414" t="s">
        <v>2606</v>
      </c>
      <c r="E164" s="415">
        <v>24</v>
      </c>
      <c r="F164" s="415" t="s">
        <v>1379</v>
      </c>
      <c r="G164" s="417"/>
      <c r="H164" s="418"/>
      <c r="I164" s="1"/>
    </row>
    <row r="165" spans="1:9">
      <c r="A165" s="414">
        <v>151</v>
      </c>
      <c r="B165" s="414">
        <v>4160</v>
      </c>
      <c r="C165" s="414" t="s">
        <v>1465</v>
      </c>
      <c r="D165" s="414" t="s">
        <v>127</v>
      </c>
      <c r="E165" s="415">
        <v>36</v>
      </c>
      <c r="F165" s="415" t="s">
        <v>1379</v>
      </c>
      <c r="G165" s="417"/>
      <c r="H165" s="418"/>
      <c r="I165" s="1"/>
    </row>
    <row r="166" spans="1:9">
      <c r="A166" s="414">
        <v>152</v>
      </c>
      <c r="B166" s="414">
        <v>4163</v>
      </c>
      <c r="C166" s="414" t="s">
        <v>1627</v>
      </c>
      <c r="D166" s="414" t="s">
        <v>139</v>
      </c>
      <c r="E166" s="415">
        <v>52</v>
      </c>
      <c r="F166" s="415" t="s">
        <v>1379</v>
      </c>
      <c r="G166" s="417"/>
      <c r="H166" s="418"/>
      <c r="I166" s="1"/>
    </row>
    <row r="167" spans="1:9">
      <c r="A167" s="414">
        <v>153</v>
      </c>
      <c r="B167" s="414">
        <v>4164</v>
      </c>
      <c r="C167" s="414" t="s">
        <v>1628</v>
      </c>
      <c r="D167" s="414" t="s">
        <v>139</v>
      </c>
      <c r="E167" s="415">
        <v>14</v>
      </c>
      <c r="F167" s="415" t="s">
        <v>1379</v>
      </c>
      <c r="G167" s="417"/>
      <c r="H167" s="418"/>
      <c r="I167" s="1"/>
    </row>
    <row r="168" spans="1:9">
      <c r="A168" s="414">
        <v>154</v>
      </c>
      <c r="B168" s="414">
        <v>4168</v>
      </c>
      <c r="C168" s="414" t="s">
        <v>1618</v>
      </c>
      <c r="D168" s="414" t="s">
        <v>2601</v>
      </c>
      <c r="E168" s="415">
        <v>26</v>
      </c>
      <c r="F168" s="415" t="s">
        <v>1379</v>
      </c>
      <c r="G168" s="417"/>
      <c r="H168" s="418"/>
      <c r="I168" s="1"/>
    </row>
    <row r="169" spans="1:9">
      <c r="A169" s="414">
        <v>155</v>
      </c>
      <c r="B169" s="414">
        <v>4177</v>
      </c>
      <c r="C169" s="414" t="s">
        <v>1466</v>
      </c>
      <c r="D169" s="414" t="s">
        <v>1862</v>
      </c>
      <c r="E169" s="415">
        <v>32</v>
      </c>
      <c r="F169" s="415" t="s">
        <v>1379</v>
      </c>
      <c r="G169" s="417"/>
      <c r="H169" s="418"/>
      <c r="I169" s="1"/>
    </row>
    <row r="170" spans="1:9">
      <c r="A170" s="414">
        <v>157</v>
      </c>
      <c r="B170" s="414">
        <v>4193</v>
      </c>
      <c r="C170" s="414" t="s">
        <v>1632</v>
      </c>
      <c r="D170" s="414" t="s">
        <v>2603</v>
      </c>
      <c r="E170" s="415">
        <v>54</v>
      </c>
      <c r="F170" s="415" t="s">
        <v>1379</v>
      </c>
      <c r="G170" s="417"/>
      <c r="H170" s="418"/>
      <c r="I170" s="1"/>
    </row>
    <row r="171" spans="1:9">
      <c r="A171" s="414">
        <v>158</v>
      </c>
      <c r="B171" s="414">
        <v>4197</v>
      </c>
      <c r="C171" s="414" t="s">
        <v>1467</v>
      </c>
      <c r="D171" s="414" t="s">
        <v>335</v>
      </c>
      <c r="E171" s="415">
        <v>28</v>
      </c>
      <c r="F171" s="415" t="s">
        <v>1379</v>
      </c>
      <c r="G171" s="417"/>
      <c r="H171" s="418"/>
      <c r="I171" s="1"/>
    </row>
    <row r="172" spans="1:9">
      <c r="A172" s="414">
        <v>159</v>
      </c>
      <c r="B172" s="414">
        <v>4198</v>
      </c>
      <c r="C172" s="414" t="s">
        <v>1608</v>
      </c>
      <c r="D172" s="414" t="s">
        <v>335</v>
      </c>
      <c r="E172" s="415">
        <v>42</v>
      </c>
      <c r="F172" s="415" t="s">
        <v>1379</v>
      </c>
      <c r="G172" s="417"/>
      <c r="H172" s="418"/>
      <c r="I172" s="1"/>
    </row>
    <row r="173" spans="1:9">
      <c r="A173" s="414">
        <v>160</v>
      </c>
      <c r="B173" s="414">
        <v>4206</v>
      </c>
      <c r="C173" s="414" t="s">
        <v>1629</v>
      </c>
      <c r="D173" s="414" t="s">
        <v>56</v>
      </c>
      <c r="E173" s="415">
        <v>44</v>
      </c>
      <c r="F173" s="415" t="s">
        <v>1379</v>
      </c>
      <c r="G173" s="417"/>
      <c r="H173" s="418"/>
      <c r="I173" s="1"/>
    </row>
    <row r="174" spans="1:9">
      <c r="A174" s="414">
        <v>161</v>
      </c>
      <c r="B174" s="414">
        <v>4207</v>
      </c>
      <c r="C174" s="414" t="s">
        <v>1468</v>
      </c>
      <c r="D174" s="414" t="s">
        <v>353</v>
      </c>
      <c r="E174" s="415">
        <v>42</v>
      </c>
      <c r="F174" s="415" t="s">
        <v>1379</v>
      </c>
      <c r="G174" s="417"/>
      <c r="H174" s="418"/>
      <c r="I174" s="1"/>
    </row>
    <row r="175" spans="1:9">
      <c r="A175" s="414">
        <v>162</v>
      </c>
      <c r="B175" s="414">
        <v>4208</v>
      </c>
      <c r="C175" s="414" t="s">
        <v>1616</v>
      </c>
      <c r="D175" s="414" t="s">
        <v>2607</v>
      </c>
      <c r="E175" s="415">
        <v>28</v>
      </c>
      <c r="F175" s="415" t="s">
        <v>1379</v>
      </c>
      <c r="G175" s="417"/>
      <c r="H175" s="418"/>
      <c r="I175" s="1"/>
    </row>
    <row r="176" spans="1:9" ht="30">
      <c r="A176" s="414">
        <v>163</v>
      </c>
      <c r="B176" s="414">
        <v>4215</v>
      </c>
      <c r="C176" s="414" t="s">
        <v>1469</v>
      </c>
      <c r="D176" s="414" t="s">
        <v>398</v>
      </c>
      <c r="E176" s="415">
        <v>42</v>
      </c>
      <c r="F176" s="415" t="s">
        <v>1379</v>
      </c>
      <c r="G176" s="417"/>
      <c r="H176" s="418"/>
      <c r="I176" s="1"/>
    </row>
    <row r="177" spans="1:9">
      <c r="A177" s="414">
        <v>164</v>
      </c>
      <c r="B177" s="414">
        <v>4220</v>
      </c>
      <c r="C177" s="414" t="s">
        <v>1573</v>
      </c>
      <c r="D177" s="414" t="s">
        <v>398</v>
      </c>
      <c r="E177" s="415">
        <v>38</v>
      </c>
      <c r="F177" s="415" t="s">
        <v>1379</v>
      </c>
      <c r="G177" s="417"/>
      <c r="H177" s="418"/>
      <c r="I177" s="1"/>
    </row>
    <row r="178" spans="1:9">
      <c r="A178" s="414">
        <v>165</v>
      </c>
      <c r="B178" s="414">
        <v>4223</v>
      </c>
      <c r="C178" s="414" t="s">
        <v>1633</v>
      </c>
      <c r="D178" s="414" t="s">
        <v>2605</v>
      </c>
      <c r="E178" s="415">
        <v>44</v>
      </c>
      <c r="F178" s="415" t="s">
        <v>1379</v>
      </c>
      <c r="G178" s="417"/>
      <c r="H178" s="418"/>
      <c r="I178" s="1"/>
    </row>
    <row r="179" spans="1:9">
      <c r="A179" s="414">
        <v>166</v>
      </c>
      <c r="B179" s="414">
        <v>4227</v>
      </c>
      <c r="C179" s="414" t="s">
        <v>1585</v>
      </c>
      <c r="D179" s="414" t="s">
        <v>512</v>
      </c>
      <c r="E179" s="415">
        <v>84</v>
      </c>
      <c r="F179" s="415" t="s">
        <v>1379</v>
      </c>
      <c r="G179" s="417"/>
      <c r="H179" s="418"/>
      <c r="I179" s="1"/>
    </row>
    <row r="180" spans="1:9">
      <c r="A180" s="414">
        <v>167</v>
      </c>
      <c r="B180" s="414">
        <v>4837</v>
      </c>
      <c r="C180" s="414" t="s">
        <v>1470</v>
      </c>
      <c r="D180" s="414" t="s">
        <v>127</v>
      </c>
      <c r="E180" s="415">
        <v>30</v>
      </c>
      <c r="F180" s="415" t="s">
        <v>1379</v>
      </c>
      <c r="G180" s="417"/>
      <c r="H180" s="418"/>
      <c r="I180" s="1"/>
    </row>
    <row r="181" spans="1:9">
      <c r="A181" s="414">
        <v>168</v>
      </c>
      <c r="B181" s="414">
        <v>4869</v>
      </c>
      <c r="C181" s="414" t="s">
        <v>1599</v>
      </c>
      <c r="D181" s="414" t="s">
        <v>333</v>
      </c>
      <c r="E181" s="415">
        <v>20</v>
      </c>
      <c r="F181" s="415" t="s">
        <v>1379</v>
      </c>
      <c r="G181" s="417"/>
      <c r="H181" s="418"/>
      <c r="I181" s="1"/>
    </row>
    <row r="182" spans="1:9">
      <c r="A182" s="414">
        <v>233</v>
      </c>
      <c r="B182" s="414">
        <v>4913</v>
      </c>
      <c r="C182" s="414" t="s">
        <v>2862</v>
      </c>
      <c r="D182" s="414" t="s">
        <v>2606</v>
      </c>
      <c r="E182" s="415">
        <v>10</v>
      </c>
      <c r="F182" s="415" t="s">
        <v>1379</v>
      </c>
      <c r="G182" s="417"/>
      <c r="H182" s="418"/>
      <c r="I182" s="1"/>
    </row>
    <row r="183" spans="1:9">
      <c r="A183" s="414">
        <v>169</v>
      </c>
      <c r="B183" s="414">
        <v>5072</v>
      </c>
      <c r="C183" s="414" t="s">
        <v>1578</v>
      </c>
      <c r="D183" s="414" t="s">
        <v>127</v>
      </c>
      <c r="E183" s="415">
        <v>40</v>
      </c>
      <c r="F183" s="415" t="s">
        <v>1379</v>
      </c>
      <c r="G183" s="417"/>
      <c r="H183" s="418"/>
      <c r="I183" s="1"/>
    </row>
    <row r="184" spans="1:9" ht="30">
      <c r="A184" s="414">
        <v>170</v>
      </c>
      <c r="B184" s="414">
        <v>5075</v>
      </c>
      <c r="C184" s="414" t="s">
        <v>1471</v>
      </c>
      <c r="D184" s="414" t="s">
        <v>1862</v>
      </c>
      <c r="E184" s="415">
        <v>20</v>
      </c>
      <c r="F184" s="415" t="s">
        <v>1379</v>
      </c>
      <c r="G184" s="417"/>
      <c r="H184" s="418"/>
      <c r="I184" s="1"/>
    </row>
    <row r="185" spans="1:9">
      <c r="A185" s="414">
        <v>171</v>
      </c>
      <c r="B185" s="414">
        <v>5076</v>
      </c>
      <c r="C185" s="414" t="s">
        <v>1472</v>
      </c>
      <c r="D185" s="414" t="s">
        <v>1862</v>
      </c>
      <c r="E185" s="415">
        <v>22</v>
      </c>
      <c r="F185" s="415" t="s">
        <v>1379</v>
      </c>
      <c r="G185" s="417"/>
      <c r="H185" s="418"/>
      <c r="I185" s="1"/>
    </row>
    <row r="186" spans="1:9" ht="30">
      <c r="A186" s="414">
        <v>172</v>
      </c>
      <c r="B186" s="414">
        <v>5077</v>
      </c>
      <c r="C186" s="414" t="s">
        <v>1473</v>
      </c>
      <c r="D186" s="414" t="s">
        <v>177</v>
      </c>
      <c r="E186" s="415">
        <v>66</v>
      </c>
      <c r="F186" s="415" t="s">
        <v>1379</v>
      </c>
      <c r="G186" s="417"/>
      <c r="H186" s="418"/>
      <c r="I186" s="1"/>
    </row>
    <row r="187" spans="1:9">
      <c r="A187" s="414">
        <v>173</v>
      </c>
      <c r="B187" s="414">
        <v>5079</v>
      </c>
      <c r="C187" s="414" t="s">
        <v>1630</v>
      </c>
      <c r="D187" s="414" t="s">
        <v>56</v>
      </c>
      <c r="E187" s="415">
        <v>34</v>
      </c>
      <c r="F187" s="415" t="s">
        <v>1379</v>
      </c>
      <c r="G187" s="417"/>
      <c r="H187" s="418"/>
      <c r="I187" s="1"/>
    </row>
    <row r="188" spans="1:9">
      <c r="A188" s="414">
        <v>174</v>
      </c>
      <c r="B188" s="414">
        <v>5139</v>
      </c>
      <c r="C188" s="414" t="s">
        <v>1474</v>
      </c>
      <c r="D188" s="414" t="s">
        <v>1555</v>
      </c>
      <c r="E188" s="415">
        <v>14</v>
      </c>
      <c r="F188" s="415" t="s">
        <v>1379</v>
      </c>
      <c r="G188" s="417"/>
      <c r="H188" s="418"/>
      <c r="I188" s="1"/>
    </row>
    <row r="189" spans="1:9" ht="30">
      <c r="A189" s="414">
        <v>175</v>
      </c>
      <c r="B189" s="414">
        <v>5151</v>
      </c>
      <c r="C189" s="414" t="s">
        <v>1475</v>
      </c>
      <c r="D189" s="414" t="s">
        <v>1862</v>
      </c>
      <c r="E189" s="415">
        <v>8</v>
      </c>
      <c r="F189" s="415" t="s">
        <v>1379</v>
      </c>
      <c r="G189" s="417"/>
      <c r="H189" s="418"/>
      <c r="I189" s="1"/>
    </row>
    <row r="190" spans="1:9">
      <c r="A190" s="414">
        <v>176</v>
      </c>
      <c r="B190" s="414">
        <v>5178</v>
      </c>
      <c r="C190" s="414" t="s">
        <v>1476</v>
      </c>
      <c r="D190" s="414" t="s">
        <v>2606</v>
      </c>
      <c r="E190" s="415">
        <v>20</v>
      </c>
      <c r="F190" s="415" t="s">
        <v>1379</v>
      </c>
      <c r="G190" s="417"/>
      <c r="H190" s="418"/>
      <c r="I190" s="1"/>
    </row>
    <row r="191" spans="1:9">
      <c r="A191" s="414">
        <v>177</v>
      </c>
      <c r="B191" s="414">
        <v>5297</v>
      </c>
      <c r="C191" s="414" t="s">
        <v>1477</v>
      </c>
      <c r="D191" s="414" t="s">
        <v>398</v>
      </c>
      <c r="E191" s="415">
        <v>24</v>
      </c>
      <c r="F191" s="415" t="s">
        <v>1379</v>
      </c>
      <c r="G191" s="417"/>
      <c r="H191" s="418"/>
      <c r="I191" s="1"/>
    </row>
    <row r="192" spans="1:9">
      <c r="A192" s="414">
        <v>178</v>
      </c>
      <c r="B192" s="414">
        <v>5303</v>
      </c>
      <c r="C192" s="414" t="s">
        <v>1478</v>
      </c>
      <c r="D192" s="414" t="s">
        <v>1862</v>
      </c>
      <c r="E192" s="415">
        <v>12</v>
      </c>
      <c r="F192" s="415" t="s">
        <v>1379</v>
      </c>
      <c r="G192" s="417"/>
      <c r="H192" s="418"/>
      <c r="I192" s="1"/>
    </row>
    <row r="193" spans="1:9">
      <c r="A193" s="414">
        <v>179</v>
      </c>
      <c r="B193" s="414">
        <v>5304</v>
      </c>
      <c r="C193" s="414" t="s">
        <v>1479</v>
      </c>
      <c r="D193" s="414" t="s">
        <v>1862</v>
      </c>
      <c r="E193" s="415">
        <v>14</v>
      </c>
      <c r="F193" s="415" t="s">
        <v>1379</v>
      </c>
      <c r="G193" s="417"/>
      <c r="H193" s="418"/>
      <c r="I193" s="1"/>
    </row>
    <row r="194" spans="1:9">
      <c r="A194" s="414">
        <v>180</v>
      </c>
      <c r="B194" s="414">
        <v>5316</v>
      </c>
      <c r="C194" s="414" t="s">
        <v>1480</v>
      </c>
      <c r="D194" s="414" t="s">
        <v>2604</v>
      </c>
      <c r="E194" s="415">
        <v>22</v>
      </c>
      <c r="F194" s="415" t="s">
        <v>1379</v>
      </c>
      <c r="G194" s="417"/>
      <c r="H194" s="418"/>
      <c r="I194" s="1"/>
    </row>
    <row r="195" spans="1:9" ht="30">
      <c r="A195" s="414">
        <v>181</v>
      </c>
      <c r="B195" s="414">
        <v>5318</v>
      </c>
      <c r="C195" s="414" t="s">
        <v>1481</v>
      </c>
      <c r="D195" s="414" t="s">
        <v>139</v>
      </c>
      <c r="E195" s="415">
        <v>6</v>
      </c>
      <c r="F195" s="415" t="s">
        <v>1379</v>
      </c>
      <c r="G195" s="417"/>
      <c r="H195" s="418"/>
      <c r="I195" s="1"/>
    </row>
    <row r="196" spans="1:9">
      <c r="A196" s="414">
        <v>182</v>
      </c>
      <c r="B196" s="414">
        <v>5531</v>
      </c>
      <c r="C196" s="414" t="s">
        <v>1482</v>
      </c>
      <c r="D196" s="414" t="s">
        <v>1558</v>
      </c>
      <c r="E196" s="415">
        <v>12</v>
      </c>
      <c r="F196" s="415" t="s">
        <v>1379</v>
      </c>
      <c r="G196" s="417"/>
      <c r="H196" s="418"/>
      <c r="I196" s="1"/>
    </row>
    <row r="197" spans="1:9" ht="30">
      <c r="A197" s="414">
        <v>183</v>
      </c>
      <c r="B197" s="414">
        <v>5533</v>
      </c>
      <c r="C197" s="414" t="s">
        <v>1483</v>
      </c>
      <c r="D197" s="414" t="s">
        <v>1862</v>
      </c>
      <c r="E197" s="415">
        <v>20</v>
      </c>
      <c r="F197" s="415" t="s">
        <v>1379</v>
      </c>
      <c r="G197" s="417"/>
      <c r="H197" s="418"/>
      <c r="I197" s="1"/>
    </row>
    <row r="198" spans="1:9">
      <c r="A198" s="414">
        <v>184</v>
      </c>
      <c r="B198" s="414">
        <v>5535</v>
      </c>
      <c r="C198" s="414" t="s">
        <v>1484</v>
      </c>
      <c r="D198" s="414" t="s">
        <v>333</v>
      </c>
      <c r="E198" s="415">
        <v>24</v>
      </c>
      <c r="F198" s="415" t="s">
        <v>1379</v>
      </c>
      <c r="G198" s="417"/>
      <c r="H198" s="418"/>
      <c r="I198" s="1"/>
    </row>
    <row r="199" spans="1:9">
      <c r="A199" s="414">
        <v>185</v>
      </c>
      <c r="B199" s="414">
        <v>5536</v>
      </c>
      <c r="C199" s="414" t="s">
        <v>1586</v>
      </c>
      <c r="D199" s="414" t="s">
        <v>512</v>
      </c>
      <c r="E199" s="415">
        <v>6</v>
      </c>
      <c r="F199" s="415" t="s">
        <v>1663</v>
      </c>
      <c r="G199" s="417"/>
      <c r="H199" s="418"/>
      <c r="I199" s="1"/>
    </row>
    <row r="200" spans="1:9">
      <c r="A200" s="414">
        <v>186</v>
      </c>
      <c r="B200" s="414">
        <v>5567</v>
      </c>
      <c r="C200" s="414" t="s">
        <v>1485</v>
      </c>
      <c r="D200" s="414" t="s">
        <v>2604</v>
      </c>
      <c r="E200" s="415">
        <v>28</v>
      </c>
      <c r="F200" s="415" t="s">
        <v>1379</v>
      </c>
      <c r="G200" s="417"/>
      <c r="H200" s="418"/>
      <c r="I200" s="1"/>
    </row>
    <row r="201" spans="1:9">
      <c r="A201" s="414">
        <v>237</v>
      </c>
      <c r="B201" s="414">
        <v>5568</v>
      </c>
      <c r="C201" s="414" t="s">
        <v>2931</v>
      </c>
      <c r="D201" s="414" t="s">
        <v>2605</v>
      </c>
      <c r="E201" s="415">
        <v>12</v>
      </c>
      <c r="F201" s="415" t="s">
        <v>1379</v>
      </c>
      <c r="G201" s="417"/>
      <c r="H201" s="418"/>
      <c r="I201" s="1"/>
    </row>
    <row r="202" spans="1:9">
      <c r="A202" s="414">
        <v>187</v>
      </c>
      <c r="B202" s="414">
        <v>5577</v>
      </c>
      <c r="C202" s="414" t="s">
        <v>1486</v>
      </c>
      <c r="D202" s="414" t="s">
        <v>1862</v>
      </c>
      <c r="E202" s="415">
        <v>12</v>
      </c>
      <c r="F202" s="415" t="s">
        <v>1379</v>
      </c>
      <c r="G202" s="417"/>
      <c r="H202" s="418"/>
      <c r="I202" s="1"/>
    </row>
    <row r="203" spans="1:9" ht="30">
      <c r="A203" s="414">
        <v>188</v>
      </c>
      <c r="B203" s="414">
        <v>5579</v>
      </c>
      <c r="C203" s="414" t="s">
        <v>1619</v>
      </c>
      <c r="D203" s="414" t="s">
        <v>2601</v>
      </c>
      <c r="E203" s="415">
        <v>14</v>
      </c>
      <c r="F203" s="415" t="s">
        <v>1379</v>
      </c>
      <c r="G203" s="417"/>
      <c r="H203" s="418"/>
      <c r="I203" s="1"/>
    </row>
    <row r="204" spans="1:9">
      <c r="A204" s="414">
        <v>234</v>
      </c>
      <c r="B204" s="414">
        <v>5583</v>
      </c>
      <c r="C204" s="414" t="s">
        <v>3145</v>
      </c>
      <c r="D204" s="414" t="s">
        <v>3146</v>
      </c>
      <c r="E204" s="415">
        <v>14</v>
      </c>
      <c r="F204" s="415" t="s">
        <v>1379</v>
      </c>
      <c r="G204" s="417"/>
      <c r="H204" s="418"/>
      <c r="I204" s="1"/>
    </row>
    <row r="205" spans="1:9">
      <c r="A205" s="414">
        <v>235</v>
      </c>
      <c r="B205" s="414">
        <v>5586</v>
      </c>
      <c r="C205" s="414" t="s">
        <v>747</v>
      </c>
      <c r="D205" s="414" t="s">
        <v>331</v>
      </c>
      <c r="E205" s="415">
        <v>16</v>
      </c>
      <c r="F205" s="415" t="s">
        <v>1379</v>
      </c>
      <c r="G205" s="417"/>
      <c r="H205" s="418"/>
      <c r="I205" s="1"/>
    </row>
    <row r="206" spans="1:9">
      <c r="A206" s="414">
        <v>189</v>
      </c>
      <c r="B206" s="414">
        <v>5677</v>
      </c>
      <c r="C206" s="414" t="s">
        <v>1487</v>
      </c>
      <c r="D206" s="414" t="s">
        <v>1862</v>
      </c>
      <c r="E206" s="415">
        <v>34</v>
      </c>
      <c r="F206" s="415" t="s">
        <v>1379</v>
      </c>
      <c r="G206" s="417"/>
      <c r="H206" s="418"/>
      <c r="I206" s="1"/>
    </row>
    <row r="207" spans="1:9">
      <c r="A207" s="414">
        <v>190</v>
      </c>
      <c r="B207" s="414">
        <v>5679</v>
      </c>
      <c r="C207" s="414" t="s">
        <v>1488</v>
      </c>
      <c r="D207" s="414" t="s">
        <v>234</v>
      </c>
      <c r="E207" s="415">
        <v>20</v>
      </c>
      <c r="F207" s="415" t="s">
        <v>1379</v>
      </c>
      <c r="G207" s="417"/>
      <c r="H207" s="418"/>
      <c r="I207" s="1"/>
    </row>
    <row r="208" spans="1:9">
      <c r="A208" s="414">
        <v>191</v>
      </c>
      <c r="B208" s="414">
        <v>5683</v>
      </c>
      <c r="C208" s="414" t="s">
        <v>1489</v>
      </c>
      <c r="D208" s="414" t="s">
        <v>2604</v>
      </c>
      <c r="E208" s="415">
        <v>16</v>
      </c>
      <c r="F208" s="415" t="s">
        <v>1379</v>
      </c>
      <c r="G208" s="417"/>
      <c r="H208" s="418"/>
      <c r="I208" s="1"/>
    </row>
    <row r="209" spans="1:9" ht="30">
      <c r="A209" s="414">
        <v>192</v>
      </c>
      <c r="B209" s="414">
        <v>5707</v>
      </c>
      <c r="C209" s="414" t="s">
        <v>1624</v>
      </c>
      <c r="D209" s="414" t="s">
        <v>52</v>
      </c>
      <c r="E209" s="415">
        <v>16</v>
      </c>
      <c r="F209" s="415" t="s">
        <v>1379</v>
      </c>
      <c r="G209" s="417"/>
      <c r="H209" s="418"/>
      <c r="I209" s="1"/>
    </row>
    <row r="210" spans="1:9" ht="30">
      <c r="A210" s="414">
        <v>193</v>
      </c>
      <c r="B210" s="414">
        <v>5718</v>
      </c>
      <c r="C210" s="414" t="s">
        <v>1587</v>
      </c>
      <c r="D210" s="414" t="s">
        <v>512</v>
      </c>
      <c r="E210" s="415">
        <v>24</v>
      </c>
      <c r="F210" s="415" t="s">
        <v>1379</v>
      </c>
      <c r="G210" s="417"/>
      <c r="H210" s="418"/>
      <c r="I210" s="1"/>
    </row>
    <row r="211" spans="1:9">
      <c r="A211" s="414">
        <v>194</v>
      </c>
      <c r="B211" s="414">
        <v>5728</v>
      </c>
      <c r="C211" s="414" t="s">
        <v>1490</v>
      </c>
      <c r="D211" s="414" t="s">
        <v>1558</v>
      </c>
      <c r="E211" s="415">
        <v>18</v>
      </c>
      <c r="F211" s="415" t="s">
        <v>1379</v>
      </c>
      <c r="G211" s="417"/>
      <c r="H211" s="418"/>
      <c r="I211" s="1"/>
    </row>
    <row r="212" spans="1:9">
      <c r="A212" s="414">
        <v>195</v>
      </c>
      <c r="B212" s="414">
        <v>5735</v>
      </c>
      <c r="C212" s="414" t="s">
        <v>1579</v>
      </c>
      <c r="D212" s="414" t="s">
        <v>127</v>
      </c>
      <c r="E212" s="415">
        <v>28</v>
      </c>
      <c r="F212" s="415" t="s">
        <v>1379</v>
      </c>
      <c r="G212" s="417"/>
      <c r="H212" s="418"/>
      <c r="I212" s="1"/>
    </row>
    <row r="213" spans="1:9">
      <c r="A213" s="414">
        <v>196</v>
      </c>
      <c r="B213" s="414">
        <v>5748</v>
      </c>
      <c r="C213" s="414" t="s">
        <v>1491</v>
      </c>
      <c r="D213" s="414" t="s">
        <v>392</v>
      </c>
      <c r="E213" s="415">
        <v>44</v>
      </c>
      <c r="F213" s="415" t="s">
        <v>1379</v>
      </c>
      <c r="G213" s="417"/>
      <c r="H213" s="418"/>
      <c r="I213" s="1"/>
    </row>
    <row r="214" spans="1:9">
      <c r="A214" s="414">
        <v>227</v>
      </c>
      <c r="B214" s="414">
        <v>5817</v>
      </c>
      <c r="C214" s="414" t="s">
        <v>2974</v>
      </c>
      <c r="D214" s="414" t="s">
        <v>1862</v>
      </c>
      <c r="E214" s="415">
        <v>20</v>
      </c>
      <c r="F214" s="415" t="s">
        <v>1379</v>
      </c>
      <c r="G214" s="417"/>
      <c r="H214" s="418"/>
      <c r="I214" s="1"/>
    </row>
    <row r="215" spans="1:9">
      <c r="A215" s="414">
        <v>197</v>
      </c>
      <c r="B215" s="414">
        <v>5820</v>
      </c>
      <c r="C215" s="414" t="s">
        <v>1580</v>
      </c>
      <c r="D215" s="414" t="s">
        <v>1558</v>
      </c>
      <c r="E215" s="415">
        <v>8</v>
      </c>
      <c r="F215" s="415" t="s">
        <v>1379</v>
      </c>
      <c r="G215" s="417"/>
      <c r="H215" s="418"/>
      <c r="I215" s="1"/>
    </row>
    <row r="216" spans="1:9">
      <c r="A216" s="414">
        <v>198</v>
      </c>
      <c r="B216" s="414">
        <v>5834</v>
      </c>
      <c r="C216" s="414" t="s">
        <v>1492</v>
      </c>
      <c r="D216" s="414" t="s">
        <v>182</v>
      </c>
      <c r="E216" s="415">
        <v>30</v>
      </c>
      <c r="F216" s="415" t="s">
        <v>1379</v>
      </c>
      <c r="G216" s="417"/>
      <c r="H216" s="418"/>
      <c r="I216" s="1"/>
    </row>
    <row r="217" spans="1:9" ht="30">
      <c r="A217" s="414">
        <v>199</v>
      </c>
      <c r="B217" s="414">
        <v>5870</v>
      </c>
      <c r="C217" s="414" t="s">
        <v>1493</v>
      </c>
      <c r="D217" s="414" t="s">
        <v>127</v>
      </c>
      <c r="E217" s="415">
        <v>22</v>
      </c>
      <c r="F217" s="415" t="s">
        <v>1379</v>
      </c>
      <c r="G217" s="417"/>
      <c r="H217" s="418"/>
      <c r="I217" s="1"/>
    </row>
    <row r="218" spans="1:9" ht="30">
      <c r="A218" s="414">
        <v>200</v>
      </c>
      <c r="B218" s="414">
        <v>5874</v>
      </c>
      <c r="C218" s="414" t="s">
        <v>1494</v>
      </c>
      <c r="D218" s="414" t="s">
        <v>2603</v>
      </c>
      <c r="E218" s="415">
        <v>18</v>
      </c>
      <c r="F218" s="415" t="s">
        <v>1379</v>
      </c>
      <c r="G218" s="417"/>
      <c r="H218" s="418"/>
      <c r="I218" s="1"/>
    </row>
    <row r="219" spans="1:9" ht="30">
      <c r="A219" s="414">
        <v>201</v>
      </c>
      <c r="B219" s="414">
        <v>5882</v>
      </c>
      <c r="C219" s="414" t="s">
        <v>1495</v>
      </c>
      <c r="D219" s="414" t="s">
        <v>2604</v>
      </c>
      <c r="E219" s="415">
        <v>24</v>
      </c>
      <c r="F219" s="415" t="s">
        <v>1379</v>
      </c>
      <c r="G219" s="417"/>
      <c r="H219" s="418"/>
      <c r="I219" s="1"/>
    </row>
    <row r="220" spans="1:9" ht="30">
      <c r="A220" s="414">
        <v>202</v>
      </c>
      <c r="B220" s="414">
        <v>5979</v>
      </c>
      <c r="C220" s="414" t="s">
        <v>1570</v>
      </c>
      <c r="D220" s="414" t="s">
        <v>182</v>
      </c>
      <c r="E220" s="415">
        <v>32</v>
      </c>
      <c r="F220" s="415" t="s">
        <v>1379</v>
      </c>
      <c r="G220" s="417"/>
      <c r="H220" s="418"/>
      <c r="I220" s="1"/>
    </row>
    <row r="221" spans="1:9">
      <c r="A221" s="414">
        <v>203</v>
      </c>
      <c r="B221" s="414">
        <v>5990</v>
      </c>
      <c r="C221" s="414" t="s">
        <v>1496</v>
      </c>
      <c r="D221" s="414" t="s">
        <v>2601</v>
      </c>
      <c r="E221" s="415">
        <v>34</v>
      </c>
      <c r="F221" s="415" t="s">
        <v>1379</v>
      </c>
      <c r="G221" s="417"/>
      <c r="H221" s="418"/>
      <c r="I221" s="1"/>
    </row>
    <row r="222" spans="1:9">
      <c r="A222" s="414">
        <v>204</v>
      </c>
      <c r="B222" s="414">
        <v>5993</v>
      </c>
      <c r="C222" s="414" t="s">
        <v>2608</v>
      </c>
      <c r="D222" s="414" t="s">
        <v>182</v>
      </c>
      <c r="E222" s="415">
        <v>12</v>
      </c>
      <c r="F222" s="415" t="s">
        <v>1379</v>
      </c>
      <c r="G222" s="417"/>
      <c r="H222" s="418"/>
      <c r="I222" s="1"/>
    </row>
    <row r="223" spans="1:9" ht="30">
      <c r="A223" s="414">
        <v>205</v>
      </c>
      <c r="B223" s="414">
        <v>5996</v>
      </c>
      <c r="C223" s="414" t="s">
        <v>1615</v>
      </c>
      <c r="D223" s="414" t="s">
        <v>234</v>
      </c>
      <c r="E223" s="415">
        <v>26</v>
      </c>
      <c r="F223" s="415" t="s">
        <v>1379</v>
      </c>
      <c r="G223" s="417"/>
      <c r="H223" s="418"/>
      <c r="I223" s="1"/>
    </row>
    <row r="224" spans="1:9">
      <c r="A224" s="414">
        <v>206</v>
      </c>
      <c r="B224" s="414">
        <v>5998</v>
      </c>
      <c r="C224" s="414" t="s">
        <v>2609</v>
      </c>
      <c r="D224" s="414" t="s">
        <v>1555</v>
      </c>
      <c r="E224" s="415">
        <v>36</v>
      </c>
      <c r="F224" s="415" t="s">
        <v>1379</v>
      </c>
      <c r="G224" s="417"/>
      <c r="H224" s="418"/>
      <c r="I224" s="1"/>
    </row>
    <row r="225" spans="1:9">
      <c r="A225" s="414">
        <v>207</v>
      </c>
      <c r="B225" s="414">
        <v>6000</v>
      </c>
      <c r="C225" s="414" t="s">
        <v>1497</v>
      </c>
      <c r="D225" s="414" t="s">
        <v>512</v>
      </c>
      <c r="E225" s="415">
        <v>18</v>
      </c>
      <c r="F225" s="415" t="s">
        <v>1379</v>
      </c>
      <c r="G225" s="417"/>
      <c r="H225" s="418"/>
      <c r="I225" s="1"/>
    </row>
    <row r="226" spans="1:9">
      <c r="A226" s="414">
        <v>208</v>
      </c>
      <c r="B226" s="414">
        <v>6017</v>
      </c>
      <c r="C226" s="414" t="s">
        <v>3147</v>
      </c>
      <c r="D226" s="414" t="s">
        <v>3021</v>
      </c>
      <c r="E226" s="415">
        <v>10</v>
      </c>
      <c r="F226" s="415" t="s">
        <v>1379</v>
      </c>
      <c r="G226" s="417"/>
      <c r="H226" s="418"/>
      <c r="I226" s="1"/>
    </row>
    <row r="227" spans="1:9" ht="30">
      <c r="A227" s="414">
        <v>209</v>
      </c>
      <c r="B227" s="414">
        <v>6030</v>
      </c>
      <c r="C227" s="414" t="s">
        <v>1498</v>
      </c>
      <c r="D227" s="414" t="s">
        <v>1870</v>
      </c>
      <c r="E227" s="415">
        <v>28</v>
      </c>
      <c r="F227" s="415" t="s">
        <v>1379</v>
      </c>
      <c r="G227" s="417"/>
      <c r="H227" s="418"/>
      <c r="I227" s="1"/>
    </row>
    <row r="228" spans="1:9" ht="30">
      <c r="A228" s="414">
        <v>210</v>
      </c>
      <c r="B228" s="414">
        <v>6096</v>
      </c>
      <c r="C228" s="414" t="s">
        <v>3148</v>
      </c>
      <c r="D228" s="414" t="s">
        <v>127</v>
      </c>
      <c r="E228" s="415">
        <v>6</v>
      </c>
      <c r="F228" s="415" t="s">
        <v>1379</v>
      </c>
      <c r="G228" s="417"/>
      <c r="H228" s="418"/>
      <c r="I228" s="1"/>
    </row>
    <row r="229" spans="1:9" ht="30">
      <c r="A229" s="414">
        <v>211</v>
      </c>
      <c r="B229" s="414">
        <v>6106</v>
      </c>
      <c r="C229" s="414" t="s">
        <v>1499</v>
      </c>
      <c r="D229" s="414" t="s">
        <v>1556</v>
      </c>
      <c r="E229" s="415">
        <v>22</v>
      </c>
      <c r="F229" s="415" t="s">
        <v>1379</v>
      </c>
      <c r="G229" s="417"/>
      <c r="H229" s="418"/>
      <c r="I229" s="1"/>
    </row>
    <row r="230" spans="1:9">
      <c r="A230" s="414">
        <v>212</v>
      </c>
      <c r="B230" s="414">
        <v>6108</v>
      </c>
      <c r="C230" s="414" t="s">
        <v>1500</v>
      </c>
      <c r="D230" s="414" t="s">
        <v>127</v>
      </c>
      <c r="E230" s="415">
        <v>18</v>
      </c>
      <c r="F230" s="415" t="s">
        <v>1379</v>
      </c>
      <c r="G230" s="417"/>
      <c r="H230" s="418"/>
      <c r="I230" s="1"/>
    </row>
    <row r="231" spans="1:9">
      <c r="A231" s="414">
        <v>213</v>
      </c>
      <c r="B231" s="414">
        <v>6112</v>
      </c>
      <c r="C231" s="414" t="s">
        <v>1501</v>
      </c>
      <c r="D231" s="414" t="s">
        <v>398</v>
      </c>
      <c r="E231" s="415">
        <v>36</v>
      </c>
      <c r="F231" s="415" t="s">
        <v>1379</v>
      </c>
      <c r="G231" s="417"/>
      <c r="H231" s="418"/>
      <c r="I231" s="1"/>
    </row>
    <row r="232" spans="1:9">
      <c r="A232" s="414">
        <v>214</v>
      </c>
      <c r="B232" s="414">
        <v>6115</v>
      </c>
      <c r="C232" s="414" t="s">
        <v>1502</v>
      </c>
      <c r="D232" s="414" t="s">
        <v>512</v>
      </c>
      <c r="E232" s="415">
        <v>34</v>
      </c>
      <c r="F232" s="415" t="s">
        <v>1379</v>
      </c>
      <c r="G232" s="417"/>
      <c r="H232" s="418"/>
      <c r="I232" s="1"/>
    </row>
    <row r="233" spans="1:9">
      <c r="A233" s="414">
        <v>215</v>
      </c>
      <c r="B233" s="414">
        <v>6127</v>
      </c>
      <c r="C233" s="414" t="s">
        <v>1503</v>
      </c>
      <c r="D233" s="414" t="s">
        <v>1556</v>
      </c>
      <c r="E233" s="415">
        <v>20</v>
      </c>
      <c r="F233" s="415" t="s">
        <v>1379</v>
      </c>
      <c r="G233" s="417"/>
      <c r="H233" s="418"/>
      <c r="I233" s="1"/>
    </row>
    <row r="234" spans="1:9">
      <c r="A234" s="414">
        <v>216</v>
      </c>
      <c r="B234" s="414">
        <v>6128</v>
      </c>
      <c r="C234" s="414" t="s">
        <v>1504</v>
      </c>
      <c r="D234" s="414" t="s">
        <v>1870</v>
      </c>
      <c r="E234" s="415">
        <v>18</v>
      </c>
      <c r="F234" s="415" t="s">
        <v>1379</v>
      </c>
      <c r="G234" s="417"/>
      <c r="H234" s="418"/>
      <c r="I234" s="1"/>
    </row>
    <row r="235" spans="1:9">
      <c r="A235" s="414">
        <v>217</v>
      </c>
      <c r="B235" s="414">
        <v>6130</v>
      </c>
      <c r="C235" s="414" t="s">
        <v>1505</v>
      </c>
      <c r="D235" s="414" t="s">
        <v>2600</v>
      </c>
      <c r="E235" s="415">
        <v>48</v>
      </c>
      <c r="F235" s="415" t="s">
        <v>1379</v>
      </c>
      <c r="G235" s="417"/>
      <c r="H235" s="418"/>
      <c r="I235" s="1"/>
    </row>
    <row r="236" spans="1:9">
      <c r="A236" s="414">
        <v>218</v>
      </c>
      <c r="B236" s="414">
        <v>6135</v>
      </c>
      <c r="C236" s="413" t="s">
        <v>3052</v>
      </c>
      <c r="D236" s="414" t="s">
        <v>127</v>
      </c>
      <c r="E236" s="415">
        <v>14</v>
      </c>
      <c r="F236" s="415" t="s">
        <v>1379</v>
      </c>
      <c r="G236" s="417"/>
      <c r="H236" s="418"/>
      <c r="I236" s="1"/>
    </row>
    <row r="237" spans="1:9">
      <c r="A237" s="414">
        <v>219</v>
      </c>
      <c r="B237" s="414">
        <v>6156</v>
      </c>
      <c r="C237" s="413" t="s">
        <v>1506</v>
      </c>
      <c r="D237" s="414" t="s">
        <v>398</v>
      </c>
      <c r="E237" s="415">
        <v>16</v>
      </c>
      <c r="F237" s="415" t="s">
        <v>1379</v>
      </c>
      <c r="G237" s="417"/>
      <c r="H237" s="418"/>
      <c r="I237" s="1"/>
    </row>
    <row r="238" spans="1:9">
      <c r="A238" s="414">
        <v>220</v>
      </c>
      <c r="B238" s="414">
        <v>6216</v>
      </c>
      <c r="C238" s="413" t="s">
        <v>3061</v>
      </c>
      <c r="D238" s="414" t="s">
        <v>182</v>
      </c>
      <c r="E238" s="415">
        <v>18</v>
      </c>
      <c r="F238" s="415" t="s">
        <v>1379</v>
      </c>
      <c r="G238" s="417"/>
      <c r="H238" s="418"/>
      <c r="I238" s="1"/>
    </row>
    <row r="239" spans="1:9">
      <c r="A239" s="414">
        <v>221</v>
      </c>
      <c r="B239" s="414">
        <v>6505</v>
      </c>
      <c r="C239" s="413" t="s">
        <v>1507</v>
      </c>
      <c r="D239" s="414" t="s">
        <v>139</v>
      </c>
      <c r="E239" s="415">
        <v>18</v>
      </c>
      <c r="F239" s="415" t="s">
        <v>1379</v>
      </c>
      <c r="G239" s="417"/>
      <c r="H239" s="418"/>
      <c r="I239" s="1"/>
    </row>
    <row r="240" spans="1:9">
      <c r="A240" s="414">
        <v>222</v>
      </c>
      <c r="B240" s="414">
        <v>6527</v>
      </c>
      <c r="C240" s="413" t="s">
        <v>1293</v>
      </c>
      <c r="D240" s="414" t="s">
        <v>127</v>
      </c>
      <c r="E240" s="415">
        <v>30</v>
      </c>
      <c r="F240" s="415" t="s">
        <v>1379</v>
      </c>
      <c r="G240" s="417"/>
      <c r="H240" s="418"/>
      <c r="I240" s="1"/>
    </row>
    <row r="241" spans="1:9">
      <c r="A241" s="414">
        <v>223</v>
      </c>
      <c r="B241" s="414">
        <v>6528</v>
      </c>
      <c r="C241" s="413" t="s">
        <v>1508</v>
      </c>
      <c r="D241" s="414" t="s">
        <v>1870</v>
      </c>
      <c r="E241" s="415">
        <v>38</v>
      </c>
      <c r="F241" s="415" t="s">
        <v>1379</v>
      </c>
      <c r="G241" s="417"/>
      <c r="H241" s="418"/>
      <c r="I241" s="1"/>
    </row>
    <row r="242" spans="1:9">
      <c r="A242" s="414">
        <v>224</v>
      </c>
      <c r="B242" s="414">
        <v>6537</v>
      </c>
      <c r="C242" s="413" t="s">
        <v>1509</v>
      </c>
      <c r="D242" s="414" t="s">
        <v>1555</v>
      </c>
      <c r="E242" s="415">
        <v>20</v>
      </c>
      <c r="F242" s="415" t="s">
        <v>1379</v>
      </c>
      <c r="G242" s="417"/>
      <c r="H242" s="418"/>
      <c r="I242" s="1"/>
    </row>
    <row r="243" spans="1:9">
      <c r="A243" s="414">
        <v>225</v>
      </c>
      <c r="B243" s="414">
        <v>6576</v>
      </c>
      <c r="C243" s="413" t="s">
        <v>1510</v>
      </c>
      <c r="D243" s="414" t="s">
        <v>398</v>
      </c>
      <c r="E243" s="415">
        <v>24</v>
      </c>
      <c r="F243" s="415" t="s">
        <v>1379</v>
      </c>
      <c r="G243" s="417"/>
      <c r="H243" s="418"/>
      <c r="I243" s="1"/>
    </row>
    <row r="244" spans="1:9">
      <c r="A244" s="414">
        <v>226</v>
      </c>
      <c r="B244" s="414">
        <v>6578</v>
      </c>
      <c r="C244" s="413" t="s">
        <v>1511</v>
      </c>
      <c r="D244" s="414" t="s">
        <v>333</v>
      </c>
      <c r="E244" s="415">
        <v>28</v>
      </c>
      <c r="F244" s="415" t="s">
        <v>1379</v>
      </c>
      <c r="G244" s="417"/>
      <c r="H244" s="418"/>
      <c r="I244" s="1"/>
    </row>
    <row r="245" spans="1:9">
      <c r="A245" s="414">
        <v>227</v>
      </c>
      <c r="B245" s="414">
        <v>6579</v>
      </c>
      <c r="C245" s="413" t="s">
        <v>1512</v>
      </c>
      <c r="D245" s="414" t="s">
        <v>2604</v>
      </c>
      <c r="E245" s="415">
        <v>20</v>
      </c>
      <c r="F245" s="415" t="s">
        <v>1379</v>
      </c>
      <c r="G245" s="417"/>
      <c r="H245" s="418"/>
      <c r="I245" s="1"/>
    </row>
    <row r="246" spans="1:9">
      <c r="A246" s="414">
        <v>228</v>
      </c>
      <c r="B246" s="414">
        <v>6582</v>
      </c>
      <c r="C246" s="413" t="s">
        <v>1513</v>
      </c>
      <c r="D246" s="414" t="s">
        <v>127</v>
      </c>
      <c r="E246" s="415">
        <v>42</v>
      </c>
      <c r="F246" s="415" t="s">
        <v>1379</v>
      </c>
      <c r="G246" s="417"/>
      <c r="H246" s="418"/>
      <c r="I246" s="1"/>
    </row>
    <row r="247" spans="1:9">
      <c r="A247" s="414">
        <v>229</v>
      </c>
      <c r="B247" s="414">
        <v>6714</v>
      </c>
      <c r="C247" s="413" t="s">
        <v>1552</v>
      </c>
      <c r="D247" s="414" t="s">
        <v>139</v>
      </c>
      <c r="E247" s="415">
        <v>10</v>
      </c>
      <c r="F247" s="415" t="s">
        <v>1379</v>
      </c>
      <c r="G247" s="417"/>
      <c r="H247" s="418"/>
      <c r="I247" s="1"/>
    </row>
    <row r="248" spans="1:9">
      <c r="A248" s="414">
        <v>230</v>
      </c>
      <c r="B248" s="414">
        <v>6716</v>
      </c>
      <c r="C248" s="413" t="s">
        <v>3105</v>
      </c>
      <c r="D248" s="414" t="s">
        <v>177</v>
      </c>
      <c r="E248" s="415">
        <v>18</v>
      </c>
      <c r="F248" s="415" t="s">
        <v>1379</v>
      </c>
      <c r="G248" s="417"/>
      <c r="H248" s="418"/>
      <c r="I248" s="1"/>
    </row>
    <row r="249" spans="1:9">
      <c r="A249" s="414">
        <v>231</v>
      </c>
      <c r="B249" s="414">
        <v>6742</v>
      </c>
      <c r="C249" s="413" t="s">
        <v>1646</v>
      </c>
      <c r="D249" s="414" t="s">
        <v>182</v>
      </c>
      <c r="E249" s="415">
        <v>12</v>
      </c>
      <c r="F249" s="415" t="s">
        <v>1379</v>
      </c>
      <c r="G249" s="288"/>
      <c r="H249" s="288"/>
    </row>
    <row r="250" spans="1:9">
      <c r="A250" s="414">
        <v>232</v>
      </c>
      <c r="B250" s="414">
        <v>6796</v>
      </c>
      <c r="C250" s="413" t="s">
        <v>3149</v>
      </c>
      <c r="D250" s="414" t="s">
        <v>333</v>
      </c>
      <c r="E250" s="415">
        <v>14</v>
      </c>
      <c r="F250" s="415" t="s">
        <v>1379</v>
      </c>
    </row>
    <row r="251" spans="1:9">
      <c r="E251">
        <f>SUM(E13:E250)</f>
        <v>9018</v>
      </c>
    </row>
    <row r="255" spans="1:9">
      <c r="A255" s="789" t="s">
        <v>3367</v>
      </c>
      <c r="B255" s="789"/>
      <c r="C255" s="789"/>
      <c r="D255" s="789"/>
      <c r="E255" s="789"/>
      <c r="F255" s="1"/>
      <c r="G255" s="1"/>
      <c r="H255" s="1"/>
      <c r="I255" s="1"/>
    </row>
    <row r="256" spans="1:9">
      <c r="A256" s="359" t="s">
        <v>1366</v>
      </c>
      <c r="B256" s="360" t="s">
        <v>76</v>
      </c>
      <c r="C256" s="360" t="s">
        <v>74</v>
      </c>
      <c r="D256" s="360" t="s">
        <v>1367</v>
      </c>
      <c r="E256" s="360" t="s">
        <v>1863</v>
      </c>
      <c r="H256" s="436"/>
      <c r="I256" s="435"/>
    </row>
    <row r="257" spans="1:10">
      <c r="A257" s="513">
        <v>2</v>
      </c>
      <c r="B257" s="513">
        <v>53</v>
      </c>
      <c r="C257" s="513">
        <v>4009</v>
      </c>
      <c r="D257" s="514" t="s">
        <v>1348</v>
      </c>
      <c r="E257" s="434">
        <v>40</v>
      </c>
      <c r="H257" s="367"/>
      <c r="I257" s="362"/>
      <c r="J257" s="362"/>
    </row>
    <row r="258" spans="1:10">
      <c r="A258" s="513">
        <v>2</v>
      </c>
      <c r="B258" s="513">
        <v>54</v>
      </c>
      <c r="C258" s="513">
        <v>4019</v>
      </c>
      <c r="D258" s="514" t="s">
        <v>1515</v>
      </c>
      <c r="E258" s="434">
        <v>40</v>
      </c>
      <c r="H258" s="367"/>
      <c r="I258" s="361"/>
      <c r="J258" s="361"/>
    </row>
    <row r="259" spans="1:10">
      <c r="A259" s="513">
        <v>2</v>
      </c>
      <c r="B259" s="513">
        <v>55</v>
      </c>
      <c r="C259" s="514">
        <v>4034</v>
      </c>
      <c r="D259" s="514" t="s">
        <v>1527</v>
      </c>
      <c r="E259" s="434">
        <v>40</v>
      </c>
      <c r="H259" s="367"/>
      <c r="I259" s="362"/>
      <c r="J259" s="362"/>
    </row>
    <row r="260" spans="1:10">
      <c r="A260" s="513">
        <v>2</v>
      </c>
      <c r="B260" s="513">
        <v>57</v>
      </c>
      <c r="C260" s="514">
        <v>4066</v>
      </c>
      <c r="D260" s="514" t="s">
        <v>3932</v>
      </c>
      <c r="E260" s="434">
        <v>40</v>
      </c>
      <c r="H260" s="367"/>
      <c r="I260" s="361"/>
      <c r="J260" s="361"/>
    </row>
    <row r="261" spans="1:10">
      <c r="A261" s="513">
        <v>2</v>
      </c>
      <c r="B261" s="513">
        <v>58</v>
      </c>
      <c r="C261" s="514">
        <v>4069</v>
      </c>
      <c r="D261" s="514" t="s">
        <v>1516</v>
      </c>
      <c r="E261" s="434">
        <v>40</v>
      </c>
      <c r="H261" s="367"/>
      <c r="I261" s="362"/>
      <c r="J261" s="362"/>
    </row>
    <row r="262" spans="1:10">
      <c r="A262" s="513">
        <v>2</v>
      </c>
      <c r="B262" s="513">
        <v>59</v>
      </c>
      <c r="C262" s="514">
        <v>4078</v>
      </c>
      <c r="D262" s="514" t="s">
        <v>312</v>
      </c>
      <c r="E262" s="434">
        <v>40</v>
      </c>
      <c r="H262" s="367"/>
      <c r="I262" s="362"/>
      <c r="J262" s="362"/>
    </row>
    <row r="263" spans="1:10">
      <c r="A263" s="513">
        <v>2</v>
      </c>
      <c r="B263" s="513">
        <v>74</v>
      </c>
      <c r="C263" s="514">
        <v>4095</v>
      </c>
      <c r="D263" s="514" t="s">
        <v>1528</v>
      </c>
      <c r="E263" s="434">
        <v>40</v>
      </c>
      <c r="H263" s="367"/>
      <c r="I263" s="362"/>
      <c r="J263" s="362"/>
    </row>
    <row r="264" spans="1:10">
      <c r="A264" s="513">
        <v>2</v>
      </c>
      <c r="B264" s="513">
        <v>60</v>
      </c>
      <c r="C264" s="514">
        <v>4102</v>
      </c>
      <c r="D264" s="514" t="s">
        <v>334</v>
      </c>
      <c r="E264" s="434">
        <v>40</v>
      </c>
      <c r="H264" s="367"/>
      <c r="I264" s="362"/>
      <c r="J264" s="362"/>
    </row>
    <row r="265" spans="1:10">
      <c r="A265" s="513">
        <v>3</v>
      </c>
      <c r="B265" s="513">
        <v>51</v>
      </c>
      <c r="C265" s="514">
        <v>4159</v>
      </c>
      <c r="D265" s="514" t="s">
        <v>1520</v>
      </c>
      <c r="E265" s="434">
        <v>40</v>
      </c>
      <c r="H265" s="367"/>
      <c r="I265" s="362"/>
      <c r="J265" s="362"/>
    </row>
    <row r="266" spans="1:10">
      <c r="A266" s="513">
        <v>2</v>
      </c>
      <c r="B266" s="513">
        <v>58</v>
      </c>
      <c r="C266" s="514">
        <v>4075</v>
      </c>
      <c r="D266" s="514" t="s">
        <v>2625</v>
      </c>
      <c r="E266" s="434">
        <v>40</v>
      </c>
      <c r="H266" s="367"/>
      <c r="I266" s="362"/>
      <c r="J266" s="362"/>
    </row>
    <row r="267" spans="1:10">
      <c r="A267" s="513">
        <v>3</v>
      </c>
      <c r="B267" s="513">
        <v>56</v>
      </c>
      <c r="C267" s="514">
        <v>4183</v>
      </c>
      <c r="D267" s="514" t="s">
        <v>1664</v>
      </c>
      <c r="E267" s="434">
        <v>40</v>
      </c>
      <c r="H267" s="367"/>
      <c r="I267" s="362"/>
      <c r="J267" s="362"/>
    </row>
    <row r="268" spans="1:10">
      <c r="A268" s="513">
        <v>3</v>
      </c>
      <c r="B268" s="513">
        <v>73</v>
      </c>
      <c r="C268" s="514">
        <v>4188</v>
      </c>
      <c r="D268" s="514" t="s">
        <v>1665</v>
      </c>
      <c r="E268" s="434">
        <v>40</v>
      </c>
      <c r="H268" s="367"/>
      <c r="I268" s="362"/>
      <c r="J268" s="362"/>
    </row>
    <row r="269" spans="1:10">
      <c r="A269" s="513">
        <v>3</v>
      </c>
      <c r="B269" s="513">
        <v>61</v>
      </c>
      <c r="C269" s="514">
        <v>4199</v>
      </c>
      <c r="D269" s="514" t="s">
        <v>338</v>
      </c>
      <c r="E269" s="434">
        <v>40</v>
      </c>
      <c r="H269" s="367"/>
      <c r="I269" s="362"/>
      <c r="J269" s="362"/>
    </row>
    <row r="270" spans="1:10">
      <c r="A270" s="513">
        <v>3</v>
      </c>
      <c r="B270" s="513">
        <v>64</v>
      </c>
      <c r="C270" s="514">
        <v>4209</v>
      </c>
      <c r="D270" s="514" t="s">
        <v>364</v>
      </c>
      <c r="E270" s="434">
        <v>40</v>
      </c>
      <c r="H270" s="367"/>
      <c r="I270" s="362"/>
      <c r="J270" s="362"/>
    </row>
    <row r="271" spans="1:10">
      <c r="A271" s="513">
        <v>3</v>
      </c>
      <c r="B271" s="513">
        <v>65</v>
      </c>
      <c r="C271" s="514">
        <v>4217</v>
      </c>
      <c r="D271" s="514" t="s">
        <v>403</v>
      </c>
      <c r="E271" s="434">
        <v>40</v>
      </c>
      <c r="H271" s="367"/>
      <c r="I271" s="362"/>
      <c r="J271" s="362"/>
    </row>
    <row r="272" spans="1:10">
      <c r="A272" s="513">
        <v>3</v>
      </c>
      <c r="B272" s="513">
        <v>69</v>
      </c>
      <c r="C272" s="514">
        <v>4149</v>
      </c>
      <c r="D272" s="514" t="s">
        <v>3933</v>
      </c>
      <c r="E272" s="434">
        <v>40</v>
      </c>
      <c r="H272" s="367"/>
      <c r="I272" s="362"/>
      <c r="J272" s="362"/>
    </row>
    <row r="273" spans="1:10">
      <c r="A273" s="513">
        <v>3</v>
      </c>
      <c r="B273" s="513">
        <v>53</v>
      </c>
      <c r="C273" s="514">
        <v>4168</v>
      </c>
      <c r="D273" s="514" t="s">
        <v>1377</v>
      </c>
      <c r="E273" s="434">
        <v>40</v>
      </c>
      <c r="H273" s="367"/>
      <c r="I273" s="362"/>
      <c r="J273" s="362"/>
    </row>
    <row r="274" spans="1:10">
      <c r="A274" s="361"/>
      <c r="B274" s="361"/>
      <c r="C274" s="361"/>
      <c r="D274" s="362"/>
      <c r="E274" s="364"/>
      <c r="H274" s="367"/>
      <c r="I274" s="362"/>
      <c r="J274" s="362"/>
    </row>
    <row r="276" spans="1:10">
      <c r="A276" s="789" t="s">
        <v>1360</v>
      </c>
      <c r="B276" s="789"/>
      <c r="C276" s="789"/>
      <c r="D276" s="789"/>
      <c r="E276" s="789"/>
      <c r="F276" s="159"/>
      <c r="G276" s="159"/>
      <c r="H276" s="159"/>
      <c r="I276" s="159"/>
    </row>
    <row r="277" spans="1:10">
      <c r="A277" s="359" t="s">
        <v>1366</v>
      </c>
      <c r="B277" s="360" t="s">
        <v>76</v>
      </c>
      <c r="C277" s="360" t="s">
        <v>74</v>
      </c>
      <c r="D277" s="360" t="s">
        <v>1367</v>
      </c>
      <c r="E277" s="360" t="s">
        <v>3114</v>
      </c>
      <c r="F277" s="436"/>
      <c r="G277" s="1"/>
      <c r="H277" s="1"/>
      <c r="I277" s="443"/>
    </row>
    <row r="278" spans="1:10">
      <c r="A278" s="444">
        <v>2</v>
      </c>
      <c r="B278" s="433">
        <v>50</v>
      </c>
      <c r="C278" s="433">
        <v>3940</v>
      </c>
      <c r="D278" s="258" t="s">
        <v>106</v>
      </c>
      <c r="E278" s="445" t="s">
        <v>1379</v>
      </c>
      <c r="F278" s="1"/>
      <c r="G278" s="1"/>
      <c r="H278" s="1"/>
      <c r="I278" s="1"/>
    </row>
    <row r="279" spans="1:10">
      <c r="A279" s="444">
        <v>2</v>
      </c>
      <c r="B279" s="433">
        <v>52</v>
      </c>
      <c r="C279" s="433">
        <v>3997</v>
      </c>
      <c r="D279" s="258" t="s">
        <v>138</v>
      </c>
      <c r="E279" s="445" t="s">
        <v>1379</v>
      </c>
      <c r="F279" s="1"/>
      <c r="G279" s="1"/>
      <c r="H279" s="1"/>
      <c r="I279" s="1"/>
    </row>
    <row r="280" spans="1:10">
      <c r="A280" s="444">
        <v>2</v>
      </c>
      <c r="B280" s="433">
        <v>54</v>
      </c>
      <c r="C280" s="433">
        <v>4022</v>
      </c>
      <c r="D280" s="258" t="s">
        <v>1530</v>
      </c>
      <c r="E280" s="445" t="s">
        <v>1379</v>
      </c>
    </row>
    <row r="281" spans="1:10">
      <c r="A281" s="444">
        <v>2</v>
      </c>
      <c r="B281" s="433">
        <v>54</v>
      </c>
      <c r="C281" s="433">
        <v>4021</v>
      </c>
      <c r="D281" s="258" t="s">
        <v>249</v>
      </c>
      <c r="E281" s="445" t="s">
        <v>1379</v>
      </c>
    </row>
    <row r="282" spans="1:10">
      <c r="A282" s="444">
        <v>2</v>
      </c>
      <c r="B282" s="433">
        <v>55</v>
      </c>
      <c r="C282" s="433">
        <v>4034</v>
      </c>
      <c r="D282" s="258" t="s">
        <v>1527</v>
      </c>
      <c r="E282" s="445" t="s">
        <v>1379</v>
      </c>
    </row>
    <row r="283" spans="1:10">
      <c r="A283" s="444">
        <v>2</v>
      </c>
      <c r="B283" s="433">
        <v>60</v>
      </c>
      <c r="C283" s="433">
        <v>4101</v>
      </c>
      <c r="D283" s="258" t="s">
        <v>1531</v>
      </c>
      <c r="E283" s="445" t="s">
        <v>1379</v>
      </c>
    </row>
    <row r="284" spans="1:10">
      <c r="A284" s="444">
        <v>2</v>
      </c>
      <c r="B284" s="433">
        <v>67</v>
      </c>
      <c r="C284" s="433">
        <v>4141</v>
      </c>
      <c r="D284" s="258" t="s">
        <v>1344</v>
      </c>
      <c r="E284" s="445" t="s">
        <v>1379</v>
      </c>
    </row>
    <row r="285" spans="1:10">
      <c r="A285" s="444">
        <v>2</v>
      </c>
      <c r="B285" s="433">
        <v>73</v>
      </c>
      <c r="C285" s="433">
        <v>4057</v>
      </c>
      <c r="D285" s="258" t="s">
        <v>145</v>
      </c>
      <c r="E285" s="445" t="s">
        <v>1379</v>
      </c>
    </row>
    <row r="286" spans="1:10">
      <c r="A286" s="444">
        <v>2</v>
      </c>
      <c r="B286" s="433">
        <v>71</v>
      </c>
      <c r="C286" s="433">
        <v>3949</v>
      </c>
      <c r="D286" s="258" t="s">
        <v>185</v>
      </c>
      <c r="E286" s="445" t="s">
        <v>1379</v>
      </c>
    </row>
    <row r="287" spans="1:10">
      <c r="A287" s="444">
        <v>2</v>
      </c>
      <c r="B287" s="433">
        <v>56</v>
      </c>
      <c r="C287" s="433">
        <v>4045</v>
      </c>
      <c r="D287" s="258" t="s">
        <v>258</v>
      </c>
      <c r="E287" s="445" t="s">
        <v>1379</v>
      </c>
    </row>
    <row r="288" spans="1:10">
      <c r="A288" s="444">
        <v>2</v>
      </c>
      <c r="B288" s="433">
        <v>57</v>
      </c>
      <c r="C288" s="433">
        <v>4058</v>
      </c>
      <c r="D288" s="258" t="s">
        <v>458</v>
      </c>
      <c r="E288" s="445" t="s">
        <v>1379</v>
      </c>
    </row>
    <row r="289" spans="1:9">
      <c r="A289" s="444">
        <v>2</v>
      </c>
      <c r="B289" s="433">
        <v>64</v>
      </c>
      <c r="C289" s="433">
        <v>4118</v>
      </c>
      <c r="D289" s="258" t="s">
        <v>382</v>
      </c>
      <c r="E289" s="445" t="s">
        <v>1379</v>
      </c>
    </row>
    <row r="290" spans="1:9">
      <c r="A290" s="444">
        <v>2</v>
      </c>
      <c r="B290" s="433">
        <v>53</v>
      </c>
      <c r="C290" s="433">
        <v>3999</v>
      </c>
      <c r="D290" s="258" t="s">
        <v>1373</v>
      </c>
      <c r="E290" s="445" t="s">
        <v>1379</v>
      </c>
    </row>
    <row r="291" spans="1:9">
      <c r="A291" s="444">
        <v>2</v>
      </c>
      <c r="B291" s="433">
        <v>66</v>
      </c>
      <c r="C291" s="433">
        <v>4134</v>
      </c>
      <c r="D291" s="258" t="s">
        <v>1345</v>
      </c>
      <c r="E291" s="445" t="s">
        <v>1379</v>
      </c>
    </row>
    <row r="292" spans="1:9">
      <c r="A292" s="444">
        <v>2</v>
      </c>
      <c r="B292" s="433">
        <v>59</v>
      </c>
      <c r="C292" s="433">
        <v>4090</v>
      </c>
      <c r="D292" s="258" t="s">
        <v>1639</v>
      </c>
      <c r="E292" s="445" t="s">
        <v>1379</v>
      </c>
    </row>
    <row r="293" spans="1:9">
      <c r="A293" s="444">
        <v>2</v>
      </c>
      <c r="B293" s="433">
        <v>62</v>
      </c>
      <c r="C293" s="433">
        <v>5079</v>
      </c>
      <c r="D293" s="258" t="s">
        <v>1542</v>
      </c>
      <c r="E293" s="445" t="s">
        <v>1379</v>
      </c>
    </row>
    <row r="294" spans="1:9">
      <c r="A294" s="444">
        <v>2</v>
      </c>
      <c r="B294" s="433">
        <v>58</v>
      </c>
      <c r="C294" s="433">
        <v>4069</v>
      </c>
      <c r="D294" s="258" t="s">
        <v>1662</v>
      </c>
      <c r="E294" s="445" t="s">
        <v>1379</v>
      </c>
    </row>
    <row r="295" spans="1:9">
      <c r="A295" s="444">
        <v>2</v>
      </c>
      <c r="B295" s="433">
        <v>75</v>
      </c>
      <c r="C295" s="433">
        <v>4124</v>
      </c>
      <c r="D295" s="258" t="s">
        <v>1661</v>
      </c>
      <c r="E295" s="445" t="s">
        <v>1379</v>
      </c>
    </row>
    <row r="296" spans="1:9">
      <c r="A296" s="444">
        <v>2</v>
      </c>
      <c r="B296" s="433">
        <v>72</v>
      </c>
      <c r="C296" s="433">
        <v>3959</v>
      </c>
      <c r="D296" s="258" t="s">
        <v>3124</v>
      </c>
      <c r="E296" s="445" t="s">
        <v>1379</v>
      </c>
      <c r="F296" s="1"/>
    </row>
    <row r="297" spans="1:9">
      <c r="A297" s="444">
        <v>2</v>
      </c>
      <c r="B297" s="433">
        <v>55</v>
      </c>
      <c r="C297" s="433">
        <v>4019</v>
      </c>
      <c r="D297" s="258" t="s">
        <v>3125</v>
      </c>
      <c r="E297" s="445" t="s">
        <v>1379</v>
      </c>
    </row>
    <row r="298" spans="1:9">
      <c r="F298" s="1"/>
      <c r="G298" s="1"/>
      <c r="H298" s="1"/>
      <c r="I298" s="1"/>
    </row>
    <row r="299" spans="1:9">
      <c r="A299" s="789" t="s">
        <v>1302</v>
      </c>
      <c r="B299" s="789"/>
      <c r="C299" s="789"/>
      <c r="D299" s="789"/>
      <c r="E299" s="789"/>
      <c r="F299" s="1"/>
      <c r="G299" s="1"/>
      <c r="H299" s="1"/>
      <c r="I299" s="1"/>
    </row>
    <row r="300" spans="1:9">
      <c r="A300" s="359" t="s">
        <v>1366</v>
      </c>
      <c r="B300" s="360" t="s">
        <v>1536</v>
      </c>
      <c r="C300" s="360" t="s">
        <v>1367</v>
      </c>
      <c r="D300" s="360"/>
      <c r="E300" s="360" t="s">
        <v>1551</v>
      </c>
      <c r="F300" s="1"/>
      <c r="G300" s="1"/>
      <c r="H300" s="1"/>
      <c r="I300" s="443"/>
    </row>
    <row r="301" spans="1:9">
      <c r="A301" s="446">
        <v>2</v>
      </c>
      <c r="B301" s="430">
        <v>4060</v>
      </c>
      <c r="C301" s="446" t="s">
        <v>1849</v>
      </c>
      <c r="D301" s="430" t="s">
        <v>1379</v>
      </c>
      <c r="E301" s="486">
        <v>40</v>
      </c>
      <c r="F301" s="1"/>
      <c r="G301" s="1"/>
      <c r="H301" s="1"/>
      <c r="I301" s="1"/>
    </row>
    <row r="302" spans="1:9">
      <c r="A302" s="446">
        <v>2</v>
      </c>
      <c r="B302" s="430">
        <v>5535</v>
      </c>
      <c r="C302" s="446" t="s">
        <v>691</v>
      </c>
      <c r="D302" s="430" t="s">
        <v>1379</v>
      </c>
      <c r="E302" s="486">
        <v>40</v>
      </c>
      <c r="F302" s="1"/>
      <c r="G302" s="1"/>
      <c r="H302" s="1"/>
      <c r="I302" s="1"/>
    </row>
    <row r="303" spans="1:9">
      <c r="A303" s="446">
        <v>2</v>
      </c>
      <c r="B303" s="430">
        <v>4133</v>
      </c>
      <c r="C303" s="446" t="s">
        <v>422</v>
      </c>
      <c r="D303" s="430" t="s">
        <v>1379</v>
      </c>
      <c r="E303" s="486">
        <v>20</v>
      </c>
    </row>
    <row r="304" spans="1:9">
      <c r="A304" s="446">
        <v>2</v>
      </c>
      <c r="B304" s="430">
        <v>4040</v>
      </c>
      <c r="C304" s="446" t="s">
        <v>1636</v>
      </c>
      <c r="D304" s="430" t="s">
        <v>1379</v>
      </c>
      <c r="E304" s="486">
        <v>20</v>
      </c>
    </row>
    <row r="305" spans="1:8">
      <c r="A305" s="446">
        <v>2</v>
      </c>
      <c r="B305" s="430">
        <v>4109</v>
      </c>
      <c r="C305" s="430" t="s">
        <v>1850</v>
      </c>
      <c r="D305" s="430" t="s">
        <v>1379</v>
      </c>
      <c r="E305" s="486">
        <v>40</v>
      </c>
    </row>
    <row r="306" spans="1:8">
      <c r="A306" s="446">
        <v>2</v>
      </c>
      <c r="B306" s="430">
        <v>4108</v>
      </c>
      <c r="C306" s="430" t="s">
        <v>1852</v>
      </c>
      <c r="D306" s="430" t="s">
        <v>1379</v>
      </c>
      <c r="E306" s="486">
        <v>40</v>
      </c>
    </row>
    <row r="307" spans="1:8">
      <c r="A307" s="446">
        <v>2</v>
      </c>
      <c r="B307" s="430">
        <v>5079</v>
      </c>
      <c r="C307" s="430" t="s">
        <v>1851</v>
      </c>
      <c r="D307" s="430" t="s">
        <v>1379</v>
      </c>
      <c r="E307" s="486">
        <v>20</v>
      </c>
    </row>
    <row r="308" spans="1:8" ht="17.25" customHeight="1">
      <c r="A308" s="446">
        <v>2</v>
      </c>
      <c r="B308" s="430">
        <v>4046</v>
      </c>
      <c r="C308" s="447" t="s">
        <v>1854</v>
      </c>
      <c r="D308" s="430" t="s">
        <v>3951</v>
      </c>
      <c r="E308" s="487">
        <v>0</v>
      </c>
    </row>
    <row r="309" spans="1:8">
      <c r="A309" s="446">
        <v>2</v>
      </c>
      <c r="B309" s="430">
        <v>3990</v>
      </c>
      <c r="C309" s="447" t="s">
        <v>1855</v>
      </c>
      <c r="D309" s="430" t="s">
        <v>1379</v>
      </c>
      <c r="E309" s="486">
        <v>20</v>
      </c>
    </row>
    <row r="310" spans="1:8" ht="14.25" customHeight="1">
      <c r="A310" s="446">
        <v>2</v>
      </c>
      <c r="B310" s="430">
        <v>4004</v>
      </c>
      <c r="C310" s="447" t="s">
        <v>1856</v>
      </c>
      <c r="D310" s="430" t="s">
        <v>1379</v>
      </c>
      <c r="E310" s="486">
        <v>20</v>
      </c>
    </row>
    <row r="311" spans="1:8">
      <c r="A311" s="446">
        <v>2</v>
      </c>
      <c r="B311" s="448">
        <v>3943</v>
      </c>
      <c r="C311" s="449" t="s">
        <v>1857</v>
      </c>
      <c r="D311" s="430" t="s">
        <v>1379</v>
      </c>
      <c r="E311" s="486">
        <v>40</v>
      </c>
    </row>
    <row r="312" spans="1:8" ht="16.5" customHeight="1">
      <c r="A312" s="446">
        <v>2</v>
      </c>
      <c r="B312" s="430">
        <v>3941</v>
      </c>
      <c r="C312" s="447" t="s">
        <v>1858</v>
      </c>
      <c r="D312" s="430" t="s">
        <v>1379</v>
      </c>
      <c r="E312" s="486">
        <v>20</v>
      </c>
    </row>
    <row r="313" spans="1:8">
      <c r="E313" s="293"/>
    </row>
    <row r="316" spans="1:8">
      <c r="A316" s="786" t="s">
        <v>1865</v>
      </c>
      <c r="B316" s="790"/>
      <c r="C316" s="790"/>
      <c r="D316" s="790"/>
      <c r="E316" s="790"/>
      <c r="F316" s="790"/>
      <c r="G316" s="790"/>
    </row>
    <row r="317" spans="1:8">
      <c r="A317" s="365" t="s">
        <v>76</v>
      </c>
      <c r="B317" s="366" t="s">
        <v>1866</v>
      </c>
      <c r="C317" s="366" t="s">
        <v>74</v>
      </c>
      <c r="D317" s="366" t="s">
        <v>1367</v>
      </c>
      <c r="E317" s="366" t="s">
        <v>1368</v>
      </c>
      <c r="F317" s="366" t="s">
        <v>1863</v>
      </c>
      <c r="G317" s="366" t="s">
        <v>1369</v>
      </c>
    </row>
    <row r="318" spans="1:8" ht="30">
      <c r="A318" s="486">
        <v>50</v>
      </c>
      <c r="B318" s="515" t="s">
        <v>1557</v>
      </c>
      <c r="C318" s="486">
        <v>3942</v>
      </c>
      <c r="D318" s="515" t="s">
        <v>97</v>
      </c>
      <c r="E318" s="516" t="s">
        <v>3940</v>
      </c>
      <c r="F318" s="450">
        <v>15</v>
      </c>
      <c r="G318" s="450" t="s">
        <v>1867</v>
      </c>
    </row>
    <row r="319" spans="1:8" ht="30">
      <c r="A319" s="486">
        <v>50</v>
      </c>
      <c r="B319" s="515" t="s">
        <v>1557</v>
      </c>
      <c r="C319" s="444">
        <v>3957</v>
      </c>
      <c r="D319" s="515" t="s">
        <v>3318</v>
      </c>
      <c r="E319" s="516" t="s">
        <v>3940</v>
      </c>
      <c r="F319" s="450">
        <v>15</v>
      </c>
      <c r="G319" s="450" t="s">
        <v>1867</v>
      </c>
    </row>
    <row r="320" spans="1:8" ht="30">
      <c r="A320" s="486">
        <v>51</v>
      </c>
      <c r="B320" s="515" t="s">
        <v>127</v>
      </c>
      <c r="C320" s="486">
        <v>3990</v>
      </c>
      <c r="D320" s="515" t="s">
        <v>1372</v>
      </c>
      <c r="E320" s="516" t="s">
        <v>3940</v>
      </c>
      <c r="F320" s="450">
        <v>15</v>
      </c>
      <c r="G320" s="450" t="s">
        <v>1867</v>
      </c>
      <c r="H320" s="468"/>
    </row>
    <row r="321" spans="1:7">
      <c r="A321" s="444">
        <v>54</v>
      </c>
      <c r="B321" s="515" t="s">
        <v>217</v>
      </c>
      <c r="C321" s="444">
        <v>4019</v>
      </c>
      <c r="D321" s="515" t="s">
        <v>3335</v>
      </c>
      <c r="E321" s="516" t="s">
        <v>3941</v>
      </c>
      <c r="F321" s="450">
        <v>15</v>
      </c>
      <c r="G321" s="450" t="s">
        <v>1867</v>
      </c>
    </row>
    <row r="322" spans="1:7" ht="30">
      <c r="A322" s="486">
        <v>54</v>
      </c>
      <c r="B322" s="515" t="s">
        <v>217</v>
      </c>
      <c r="C322" s="486">
        <v>4021</v>
      </c>
      <c r="D322" s="515" t="s">
        <v>249</v>
      </c>
      <c r="E322" s="516" t="s">
        <v>3940</v>
      </c>
      <c r="F322" s="450">
        <v>15</v>
      </c>
      <c r="G322" s="450" t="s">
        <v>1867</v>
      </c>
    </row>
    <row r="323" spans="1:7" ht="30">
      <c r="A323" s="486">
        <v>55</v>
      </c>
      <c r="B323" s="515" t="s">
        <v>234</v>
      </c>
      <c r="C323" s="486">
        <v>4034</v>
      </c>
      <c r="D323" s="515" t="s">
        <v>3934</v>
      </c>
      <c r="E323" s="516" t="s">
        <v>3940</v>
      </c>
      <c r="F323" s="450">
        <v>15</v>
      </c>
      <c r="G323" s="450" t="s">
        <v>1867</v>
      </c>
    </row>
    <row r="324" spans="1:7" ht="30">
      <c r="A324" s="249">
        <v>55</v>
      </c>
      <c r="B324" s="515" t="s">
        <v>234</v>
      </c>
      <c r="C324" s="444">
        <v>4035</v>
      </c>
      <c r="D324" s="258" t="s">
        <v>246</v>
      </c>
      <c r="E324" s="516" t="s">
        <v>3940</v>
      </c>
      <c r="F324" s="450">
        <v>15</v>
      </c>
      <c r="G324" s="450" t="s">
        <v>1867</v>
      </c>
    </row>
    <row r="325" spans="1:7" ht="30">
      <c r="A325" s="444">
        <v>55</v>
      </c>
      <c r="B325" s="515" t="s">
        <v>234</v>
      </c>
      <c r="C325" s="444">
        <v>4039</v>
      </c>
      <c r="D325" s="515" t="s">
        <v>1532</v>
      </c>
      <c r="E325" s="516" t="s">
        <v>3940</v>
      </c>
      <c r="F325" s="450">
        <v>15</v>
      </c>
      <c r="G325" s="450" t="s">
        <v>1867</v>
      </c>
    </row>
    <row r="326" spans="1:7" ht="30">
      <c r="A326" s="486">
        <v>56</v>
      </c>
      <c r="B326" s="515" t="s">
        <v>253</v>
      </c>
      <c r="C326" s="486">
        <v>4041</v>
      </c>
      <c r="D326" s="515" t="s">
        <v>1374</v>
      </c>
      <c r="E326" s="516" t="s">
        <v>3940</v>
      </c>
      <c r="F326" s="450">
        <v>15</v>
      </c>
      <c r="G326" s="450" t="s">
        <v>1867</v>
      </c>
    </row>
    <row r="327" spans="1:7" ht="30">
      <c r="A327" s="486">
        <v>56</v>
      </c>
      <c r="B327" s="515" t="s">
        <v>253</v>
      </c>
      <c r="C327" s="444">
        <v>4042</v>
      </c>
      <c r="D327" s="515" t="s">
        <v>527</v>
      </c>
      <c r="E327" s="516" t="s">
        <v>3940</v>
      </c>
      <c r="F327" s="450">
        <v>15</v>
      </c>
      <c r="G327" s="450" t="s">
        <v>1867</v>
      </c>
    </row>
    <row r="328" spans="1:7" ht="30">
      <c r="A328" s="486">
        <v>56</v>
      </c>
      <c r="B328" s="515" t="s">
        <v>253</v>
      </c>
      <c r="C328" s="486">
        <v>4045</v>
      </c>
      <c r="D328" s="515" t="s">
        <v>258</v>
      </c>
      <c r="E328" s="516" t="s">
        <v>3940</v>
      </c>
      <c r="F328" s="450">
        <v>15</v>
      </c>
      <c r="G328" s="450" t="s">
        <v>1867</v>
      </c>
    </row>
    <row r="329" spans="1:7" ht="30">
      <c r="A329" s="486">
        <v>56</v>
      </c>
      <c r="B329" s="515" t="s">
        <v>253</v>
      </c>
      <c r="C329" s="486">
        <v>5075</v>
      </c>
      <c r="D329" s="515" t="s">
        <v>3935</v>
      </c>
      <c r="E329" s="516" t="s">
        <v>3940</v>
      </c>
      <c r="F329" s="450">
        <v>15</v>
      </c>
      <c r="G329" s="450" t="s">
        <v>1867</v>
      </c>
    </row>
    <row r="330" spans="1:7" ht="30">
      <c r="A330" s="486">
        <v>56</v>
      </c>
      <c r="B330" s="515" t="s">
        <v>253</v>
      </c>
      <c r="C330" s="486">
        <v>5677</v>
      </c>
      <c r="D330" s="515" t="s">
        <v>1868</v>
      </c>
      <c r="E330" s="516" t="s">
        <v>3940</v>
      </c>
      <c r="F330" s="450">
        <v>15</v>
      </c>
      <c r="G330" s="450" t="s">
        <v>1867</v>
      </c>
    </row>
    <row r="331" spans="1:7" ht="30">
      <c r="A331" s="444">
        <v>57</v>
      </c>
      <c r="B331" s="517" t="s">
        <v>182</v>
      </c>
      <c r="C331" s="444">
        <v>4060</v>
      </c>
      <c r="D331" s="515" t="s">
        <v>3936</v>
      </c>
      <c r="E331" s="516" t="s">
        <v>3940</v>
      </c>
      <c r="F331" s="450">
        <v>15</v>
      </c>
      <c r="G331" s="450" t="s">
        <v>1867</v>
      </c>
    </row>
    <row r="332" spans="1:7" ht="30">
      <c r="A332" s="433">
        <v>57</v>
      </c>
      <c r="B332" s="515" t="s">
        <v>182</v>
      </c>
      <c r="C332" s="444">
        <v>4853</v>
      </c>
      <c r="D332" s="258" t="s">
        <v>1641</v>
      </c>
      <c r="E332" s="516" t="s">
        <v>3940</v>
      </c>
      <c r="F332" s="450">
        <v>15</v>
      </c>
      <c r="G332" s="450" t="s">
        <v>1867</v>
      </c>
    </row>
    <row r="333" spans="1:7" ht="30">
      <c r="A333" s="486">
        <v>58</v>
      </c>
      <c r="B333" s="515" t="s">
        <v>300</v>
      </c>
      <c r="C333" s="486">
        <v>4075</v>
      </c>
      <c r="D333" s="515" t="s">
        <v>1375</v>
      </c>
      <c r="E333" s="516" t="s">
        <v>3940</v>
      </c>
      <c r="F333" s="450">
        <v>15</v>
      </c>
      <c r="G333" s="450" t="s">
        <v>1867</v>
      </c>
    </row>
    <row r="334" spans="1:7" ht="30">
      <c r="A334" s="444">
        <v>60</v>
      </c>
      <c r="B334" s="517" t="s">
        <v>333</v>
      </c>
      <c r="C334" s="444">
        <v>4097</v>
      </c>
      <c r="D334" s="515" t="s">
        <v>1342</v>
      </c>
      <c r="E334" s="516" t="s">
        <v>3940</v>
      </c>
      <c r="F334" s="450">
        <v>15</v>
      </c>
      <c r="G334" s="450" t="s">
        <v>1867</v>
      </c>
    </row>
    <row r="335" spans="1:7" ht="30">
      <c r="A335" s="486">
        <v>61</v>
      </c>
      <c r="B335" s="515" t="s">
        <v>335</v>
      </c>
      <c r="C335" s="486">
        <v>4104</v>
      </c>
      <c r="D335" s="515" t="s">
        <v>3937</v>
      </c>
      <c r="E335" s="516" t="s">
        <v>3940</v>
      </c>
      <c r="F335" s="450">
        <v>15</v>
      </c>
      <c r="G335" s="450" t="s">
        <v>1867</v>
      </c>
    </row>
    <row r="336" spans="1:7" ht="30">
      <c r="A336" s="486">
        <v>61</v>
      </c>
      <c r="B336" s="515" t="s">
        <v>335</v>
      </c>
      <c r="C336" s="486">
        <v>4105</v>
      </c>
      <c r="D336" s="515" t="s">
        <v>337</v>
      </c>
      <c r="E336" s="516" t="s">
        <v>3940</v>
      </c>
      <c r="F336" s="450">
        <v>15</v>
      </c>
      <c r="G336" s="450" t="s">
        <v>1867</v>
      </c>
    </row>
    <row r="337" spans="1:7" ht="30">
      <c r="A337" s="444">
        <v>61</v>
      </c>
      <c r="B337" s="517" t="s">
        <v>335</v>
      </c>
      <c r="C337" s="444">
        <v>5850</v>
      </c>
      <c r="D337" s="515" t="s">
        <v>1850</v>
      </c>
      <c r="E337" s="516" t="s">
        <v>3940</v>
      </c>
      <c r="F337" s="450">
        <v>15</v>
      </c>
      <c r="G337" s="450" t="s">
        <v>1867</v>
      </c>
    </row>
    <row r="338" spans="1:7" ht="30">
      <c r="A338" s="486">
        <v>62</v>
      </c>
      <c r="B338" s="515" t="s">
        <v>56</v>
      </c>
      <c r="C338" s="486">
        <v>4108</v>
      </c>
      <c r="D338" s="515" t="s">
        <v>1376</v>
      </c>
      <c r="E338" s="516" t="s">
        <v>3940</v>
      </c>
      <c r="F338" s="450">
        <v>15</v>
      </c>
      <c r="G338" s="450" t="s">
        <v>1867</v>
      </c>
    </row>
    <row r="339" spans="1:7" ht="30">
      <c r="A339" s="433">
        <v>63</v>
      </c>
      <c r="B339" s="518" t="s">
        <v>353</v>
      </c>
      <c r="C339" s="444">
        <v>4110</v>
      </c>
      <c r="D339" s="258" t="s">
        <v>1643</v>
      </c>
      <c r="E339" s="516" t="s">
        <v>3940</v>
      </c>
      <c r="F339" s="450">
        <v>15</v>
      </c>
      <c r="G339" s="450" t="s">
        <v>1867</v>
      </c>
    </row>
    <row r="340" spans="1:7" ht="30">
      <c r="A340" s="486">
        <v>65</v>
      </c>
      <c r="B340" s="515" t="s">
        <v>398</v>
      </c>
      <c r="C340" s="486">
        <v>4123</v>
      </c>
      <c r="D340" s="515" t="s">
        <v>2754</v>
      </c>
      <c r="E340" s="516" t="s">
        <v>3940</v>
      </c>
      <c r="F340" s="450">
        <v>15</v>
      </c>
      <c r="G340" s="450" t="s">
        <v>1867</v>
      </c>
    </row>
    <row r="341" spans="1:7" ht="30">
      <c r="A341" s="486">
        <v>65</v>
      </c>
      <c r="B341" s="515" t="s">
        <v>398</v>
      </c>
      <c r="C341" s="444">
        <v>4127</v>
      </c>
      <c r="D341" s="515" t="s">
        <v>3938</v>
      </c>
      <c r="E341" s="516" t="s">
        <v>3940</v>
      </c>
      <c r="F341" s="450">
        <v>15</v>
      </c>
      <c r="G341" s="450" t="s">
        <v>1867</v>
      </c>
    </row>
    <row r="342" spans="1:7" ht="30">
      <c r="A342" s="486">
        <v>65</v>
      </c>
      <c r="B342" s="515" t="s">
        <v>398</v>
      </c>
      <c r="C342" s="486">
        <v>5297</v>
      </c>
      <c r="D342" s="515" t="s">
        <v>1869</v>
      </c>
      <c r="E342" s="516" t="s">
        <v>3940</v>
      </c>
      <c r="F342" s="450">
        <v>15</v>
      </c>
      <c r="G342" s="450" t="s">
        <v>1867</v>
      </c>
    </row>
    <row r="343" spans="1:7" ht="30">
      <c r="A343" s="486">
        <v>65</v>
      </c>
      <c r="B343" s="515" t="s">
        <v>398</v>
      </c>
      <c r="C343" s="486">
        <v>6112</v>
      </c>
      <c r="D343" s="515" t="s">
        <v>3939</v>
      </c>
      <c r="E343" s="516" t="s">
        <v>3940</v>
      </c>
      <c r="F343" s="450">
        <v>15</v>
      </c>
      <c r="G343" s="450" t="s">
        <v>1867</v>
      </c>
    </row>
    <row r="344" spans="1:7" ht="30">
      <c r="A344" s="249">
        <v>67</v>
      </c>
      <c r="B344" s="258" t="s">
        <v>512</v>
      </c>
      <c r="C344" s="444">
        <v>4144</v>
      </c>
      <c r="D344" s="258" t="s">
        <v>1644</v>
      </c>
      <c r="E344" s="516" t="s">
        <v>3940</v>
      </c>
      <c r="F344" s="450">
        <v>15</v>
      </c>
      <c r="G344" s="450" t="s">
        <v>1867</v>
      </c>
    </row>
    <row r="345" spans="1:7" ht="30">
      <c r="A345" s="433">
        <v>67</v>
      </c>
      <c r="B345" s="258" t="s">
        <v>512</v>
      </c>
      <c r="C345" s="444">
        <v>4893</v>
      </c>
      <c r="D345" s="258" t="s">
        <v>1645</v>
      </c>
      <c r="E345" s="516" t="s">
        <v>3940</v>
      </c>
      <c r="F345" s="450">
        <v>15</v>
      </c>
      <c r="G345" s="450" t="s">
        <v>1867</v>
      </c>
    </row>
    <row r="346" spans="1:7" ht="30">
      <c r="A346" s="486">
        <v>67</v>
      </c>
      <c r="B346" s="258" t="s">
        <v>512</v>
      </c>
      <c r="C346" s="486">
        <v>6000</v>
      </c>
      <c r="D346" s="515" t="s">
        <v>1378</v>
      </c>
      <c r="E346" s="516" t="s">
        <v>3940</v>
      </c>
      <c r="F346" s="450">
        <v>15</v>
      </c>
      <c r="G346" s="450" t="s">
        <v>1867</v>
      </c>
    </row>
    <row r="347" spans="1:7" ht="30">
      <c r="A347" s="486">
        <v>69</v>
      </c>
      <c r="B347" s="515" t="s">
        <v>3942</v>
      </c>
      <c r="C347" s="486">
        <v>4151</v>
      </c>
      <c r="D347" s="515" t="s">
        <v>1346</v>
      </c>
      <c r="E347" s="516" t="s">
        <v>3940</v>
      </c>
      <c r="F347" s="450">
        <v>15</v>
      </c>
      <c r="G347" s="450" t="s">
        <v>1867</v>
      </c>
    </row>
    <row r="348" spans="1:7" ht="30">
      <c r="A348" s="444">
        <v>71</v>
      </c>
      <c r="B348" s="517" t="s">
        <v>1870</v>
      </c>
      <c r="C348" s="444">
        <v>3973</v>
      </c>
      <c r="D348" s="515" t="s">
        <v>3372</v>
      </c>
      <c r="E348" s="516" t="s">
        <v>3940</v>
      </c>
      <c r="F348" s="450">
        <v>15</v>
      </c>
      <c r="G348" s="450" t="s">
        <v>1867</v>
      </c>
    </row>
    <row r="349" spans="1:7" ht="30">
      <c r="A349" s="444">
        <v>73</v>
      </c>
      <c r="B349" s="517" t="s">
        <v>146</v>
      </c>
      <c r="C349" s="444">
        <v>5655</v>
      </c>
      <c r="D349" s="515" t="s">
        <v>1871</v>
      </c>
      <c r="E349" s="516" t="s">
        <v>3940</v>
      </c>
      <c r="F349" s="450">
        <v>15</v>
      </c>
      <c r="G349" s="450" t="s">
        <v>1867</v>
      </c>
    </row>
    <row r="350" spans="1:7" ht="24.6" customHeight="1">
      <c r="A350" s="444">
        <v>73</v>
      </c>
      <c r="B350" s="515" t="s">
        <v>146</v>
      </c>
      <c r="C350" s="444">
        <v>6564</v>
      </c>
      <c r="D350" s="515" t="s">
        <v>1280</v>
      </c>
      <c r="E350" s="516" t="s">
        <v>3940</v>
      </c>
      <c r="F350" s="450">
        <v>15</v>
      </c>
      <c r="G350" s="450" t="s">
        <v>1867</v>
      </c>
    </row>
    <row r="351" spans="1:7" ht="24.6" customHeight="1">
      <c r="A351" s="420"/>
      <c r="B351" s="421"/>
      <c r="C351" s="422"/>
      <c r="D351" s="432"/>
      <c r="E351" s="421"/>
      <c r="F351" s="420"/>
      <c r="G351" s="420"/>
    </row>
    <row r="352" spans="1:7">
      <c r="A352" s="786" t="s">
        <v>1872</v>
      </c>
      <c r="B352" s="786"/>
      <c r="C352" s="786"/>
      <c r="D352" s="786"/>
      <c r="E352" s="786"/>
    </row>
    <row r="353" spans="1:5">
      <c r="A353" s="469" t="s">
        <v>3319</v>
      </c>
      <c r="B353" s="469" t="s">
        <v>3320</v>
      </c>
      <c r="C353" s="470" t="s">
        <v>1873</v>
      </c>
      <c r="D353" s="469" t="s">
        <v>1367</v>
      </c>
      <c r="E353" s="470" t="s">
        <v>1874</v>
      </c>
    </row>
    <row r="354" spans="1:5">
      <c r="A354" s="471">
        <v>50</v>
      </c>
      <c r="B354" s="471">
        <v>3942</v>
      </c>
      <c r="C354" s="471">
        <v>4332</v>
      </c>
      <c r="D354" s="472" t="s">
        <v>97</v>
      </c>
      <c r="E354" s="471" t="s">
        <v>1379</v>
      </c>
    </row>
    <row r="355" spans="1:5">
      <c r="A355" s="471">
        <v>50</v>
      </c>
      <c r="B355" s="471">
        <v>3956</v>
      </c>
      <c r="C355" s="471">
        <v>4336</v>
      </c>
      <c r="D355" s="472" t="s">
        <v>121</v>
      </c>
      <c r="E355" s="471" t="s">
        <v>1379</v>
      </c>
    </row>
    <row r="356" spans="1:5">
      <c r="A356" s="471">
        <v>50</v>
      </c>
      <c r="B356" s="471">
        <v>3961</v>
      </c>
      <c r="C356" s="471">
        <v>4311</v>
      </c>
      <c r="D356" s="472" t="s">
        <v>1876</v>
      </c>
      <c r="E356" s="471" t="s">
        <v>1379</v>
      </c>
    </row>
    <row r="357" spans="1:5">
      <c r="A357" s="471">
        <v>50</v>
      </c>
      <c r="B357" s="471">
        <v>3971</v>
      </c>
      <c r="C357" s="471">
        <v>4333</v>
      </c>
      <c r="D357" s="472" t="s">
        <v>2633</v>
      </c>
      <c r="E357" s="471" t="s">
        <v>1379</v>
      </c>
    </row>
    <row r="358" spans="1:5">
      <c r="A358" s="471">
        <v>50</v>
      </c>
      <c r="B358" s="471">
        <v>3986</v>
      </c>
      <c r="C358" s="471">
        <v>4274</v>
      </c>
      <c r="D358" s="472" t="s">
        <v>1875</v>
      </c>
      <c r="E358" s="471" t="s">
        <v>1379</v>
      </c>
    </row>
    <row r="359" spans="1:5">
      <c r="A359" s="471">
        <v>50</v>
      </c>
      <c r="B359" s="471">
        <v>4826</v>
      </c>
      <c r="C359" s="471">
        <v>4313</v>
      </c>
      <c r="D359" s="472" t="s">
        <v>3321</v>
      </c>
      <c r="E359" s="471" t="s">
        <v>1379</v>
      </c>
    </row>
    <row r="360" spans="1:5">
      <c r="A360" s="471">
        <v>50</v>
      </c>
      <c r="B360" s="471">
        <v>6016</v>
      </c>
      <c r="C360" s="471">
        <v>6150</v>
      </c>
      <c r="D360" s="472" t="s">
        <v>1909</v>
      </c>
      <c r="E360" s="471" t="s">
        <v>1379</v>
      </c>
    </row>
    <row r="361" spans="1:5">
      <c r="A361" s="471">
        <v>51</v>
      </c>
      <c r="B361" s="471">
        <v>3985</v>
      </c>
      <c r="C361" s="471">
        <v>5605</v>
      </c>
      <c r="D361" s="472" t="s">
        <v>1901</v>
      </c>
      <c r="E361" s="471" t="s">
        <v>1379</v>
      </c>
    </row>
    <row r="362" spans="1:5">
      <c r="A362" s="471">
        <v>51</v>
      </c>
      <c r="B362" s="471">
        <v>3989</v>
      </c>
      <c r="C362" s="471">
        <v>4379</v>
      </c>
      <c r="D362" s="472" t="s">
        <v>1514</v>
      </c>
      <c r="E362" s="471" t="s">
        <v>1379</v>
      </c>
    </row>
    <row r="363" spans="1:5">
      <c r="A363" s="471">
        <v>51</v>
      </c>
      <c r="B363" s="471">
        <v>3990</v>
      </c>
      <c r="C363" s="471">
        <v>6110</v>
      </c>
      <c r="D363" s="472" t="s">
        <v>1372</v>
      </c>
      <c r="E363" s="471" t="s">
        <v>1379</v>
      </c>
    </row>
    <row r="364" spans="1:5">
      <c r="A364" s="471">
        <v>51</v>
      </c>
      <c r="B364" s="471">
        <v>3993</v>
      </c>
      <c r="C364" s="471">
        <v>6109</v>
      </c>
      <c r="D364" s="472" t="s">
        <v>1907</v>
      </c>
      <c r="E364" s="471" t="s">
        <v>1379</v>
      </c>
    </row>
    <row r="365" spans="1:5">
      <c r="A365" s="471">
        <v>51</v>
      </c>
      <c r="B365" s="471">
        <v>4158</v>
      </c>
      <c r="C365" s="471">
        <v>4378</v>
      </c>
      <c r="D365" s="472" t="s">
        <v>462</v>
      </c>
      <c r="E365" s="471" t="s">
        <v>1379</v>
      </c>
    </row>
    <row r="366" spans="1:5">
      <c r="A366" s="471">
        <v>51</v>
      </c>
      <c r="B366" s="471">
        <v>4162</v>
      </c>
      <c r="C366" s="471">
        <v>4368</v>
      </c>
      <c r="D366" s="472" t="s">
        <v>1877</v>
      </c>
      <c r="E366" s="471" t="s">
        <v>1379</v>
      </c>
    </row>
    <row r="367" spans="1:5">
      <c r="A367" s="471">
        <v>51</v>
      </c>
      <c r="B367" s="471">
        <v>5072</v>
      </c>
      <c r="C367" s="471">
        <v>5234</v>
      </c>
      <c r="D367" s="472" t="s">
        <v>1635</v>
      </c>
      <c r="E367" s="471" t="s">
        <v>1379</v>
      </c>
    </row>
    <row r="368" spans="1:5">
      <c r="A368" s="471">
        <v>51</v>
      </c>
      <c r="B368" s="471">
        <v>6527</v>
      </c>
      <c r="C368" s="471">
        <v>5366</v>
      </c>
      <c r="D368" s="472" t="s">
        <v>1893</v>
      </c>
      <c r="E368" s="471" t="s">
        <v>1379</v>
      </c>
    </row>
    <row r="369" spans="1:5">
      <c r="A369" s="471">
        <v>52</v>
      </c>
      <c r="B369" s="471">
        <v>3996</v>
      </c>
      <c r="C369" s="471">
        <v>5372</v>
      </c>
      <c r="D369" s="472" t="s">
        <v>1894</v>
      </c>
      <c r="E369" s="471" t="s">
        <v>1379</v>
      </c>
    </row>
    <row r="370" spans="1:5">
      <c r="A370" s="471">
        <v>52</v>
      </c>
      <c r="B370" s="471">
        <v>3998</v>
      </c>
      <c r="C370" s="471">
        <v>5538</v>
      </c>
      <c r="D370" s="472" t="s">
        <v>532</v>
      </c>
      <c r="E370" s="471" t="s">
        <v>1379</v>
      </c>
    </row>
    <row r="371" spans="1:5">
      <c r="A371" s="471">
        <v>52</v>
      </c>
      <c r="B371" s="471">
        <v>4163</v>
      </c>
      <c r="C371" s="471">
        <v>4389</v>
      </c>
      <c r="D371" s="472" t="s">
        <v>3322</v>
      </c>
      <c r="E371" s="471" t="s">
        <v>1379</v>
      </c>
    </row>
    <row r="372" spans="1:5">
      <c r="A372" s="471">
        <v>52</v>
      </c>
      <c r="B372" s="471">
        <v>4164</v>
      </c>
      <c r="C372" s="471">
        <v>5373</v>
      </c>
      <c r="D372" s="472" t="s">
        <v>1895</v>
      </c>
      <c r="E372" s="471" t="s">
        <v>1379</v>
      </c>
    </row>
    <row r="373" spans="1:5">
      <c r="A373" s="471">
        <v>52</v>
      </c>
      <c r="B373" s="471">
        <v>4165</v>
      </c>
      <c r="C373" s="471">
        <v>5374</v>
      </c>
      <c r="D373" s="472" t="s">
        <v>142</v>
      </c>
      <c r="E373" s="471" t="s">
        <v>1379</v>
      </c>
    </row>
    <row r="374" spans="1:5">
      <c r="A374" s="471">
        <v>52</v>
      </c>
      <c r="B374" s="471">
        <v>5873</v>
      </c>
      <c r="C374" s="471">
        <v>6069</v>
      </c>
      <c r="D374" s="472" t="s">
        <v>3323</v>
      </c>
      <c r="E374" s="471" t="s">
        <v>1379</v>
      </c>
    </row>
    <row r="375" spans="1:5">
      <c r="A375" s="471">
        <v>53</v>
      </c>
      <c r="B375" s="471">
        <v>4166</v>
      </c>
      <c r="C375" s="471">
        <v>4409</v>
      </c>
      <c r="D375" s="472" t="s">
        <v>208</v>
      </c>
      <c r="E375" s="471" t="s">
        <v>1379</v>
      </c>
    </row>
    <row r="376" spans="1:5">
      <c r="A376" s="471">
        <v>53</v>
      </c>
      <c r="B376" s="471">
        <v>4167</v>
      </c>
      <c r="C376" s="471">
        <v>5381</v>
      </c>
      <c r="D376" s="472" t="s">
        <v>1896</v>
      </c>
      <c r="E376" s="471" t="s">
        <v>1379</v>
      </c>
    </row>
    <row r="377" spans="1:5">
      <c r="A377" s="471">
        <v>53</v>
      </c>
      <c r="B377" s="471">
        <v>6532</v>
      </c>
      <c r="C377" s="471">
        <v>6382</v>
      </c>
      <c r="D377" s="472" t="s">
        <v>1256</v>
      </c>
      <c r="E377" s="471" t="s">
        <v>1379</v>
      </c>
    </row>
    <row r="378" spans="1:5">
      <c r="A378" s="471">
        <v>54</v>
      </c>
      <c r="B378" s="471">
        <v>4015</v>
      </c>
      <c r="C378" s="471">
        <v>5239</v>
      </c>
      <c r="D378" s="472" t="s">
        <v>1891</v>
      </c>
      <c r="E378" s="471" t="s">
        <v>1379</v>
      </c>
    </row>
    <row r="379" spans="1:5">
      <c r="A379" s="471">
        <v>54</v>
      </c>
      <c r="B379" s="471">
        <v>4019</v>
      </c>
      <c r="C379" s="471">
        <v>4481</v>
      </c>
      <c r="D379" s="472" t="s">
        <v>3324</v>
      </c>
      <c r="E379" s="471" t="s">
        <v>1379</v>
      </c>
    </row>
    <row r="380" spans="1:5">
      <c r="A380" s="471">
        <v>54</v>
      </c>
      <c r="B380" s="471">
        <v>4020</v>
      </c>
      <c r="C380" s="471">
        <v>4473</v>
      </c>
      <c r="D380" s="472" t="s">
        <v>241</v>
      </c>
      <c r="E380" s="471" t="s">
        <v>1379</v>
      </c>
    </row>
    <row r="381" spans="1:5">
      <c r="A381" s="471">
        <v>54</v>
      </c>
      <c r="B381" s="471">
        <v>4021</v>
      </c>
      <c r="C381" s="471">
        <v>4460</v>
      </c>
      <c r="D381" s="472" t="s">
        <v>249</v>
      </c>
      <c r="E381" s="471" t="s">
        <v>1379</v>
      </c>
    </row>
    <row r="382" spans="1:5">
      <c r="A382" s="471">
        <v>54</v>
      </c>
      <c r="B382" s="471">
        <v>4024</v>
      </c>
      <c r="C382" s="471">
        <v>4908</v>
      </c>
      <c r="D382" s="472" t="s">
        <v>226</v>
      </c>
      <c r="E382" s="471" t="s">
        <v>1379</v>
      </c>
    </row>
    <row r="383" spans="1:5">
      <c r="A383" s="471">
        <v>54</v>
      </c>
      <c r="B383" s="471">
        <v>4172</v>
      </c>
      <c r="C383" s="471">
        <v>4461</v>
      </c>
      <c r="D383" s="472" t="s">
        <v>3325</v>
      </c>
      <c r="E383" s="471" t="s">
        <v>1379</v>
      </c>
    </row>
    <row r="384" spans="1:5">
      <c r="A384" s="471">
        <v>54</v>
      </c>
      <c r="B384" s="471">
        <v>4847</v>
      </c>
      <c r="C384" s="471">
        <v>4472</v>
      </c>
      <c r="D384" s="472" t="s">
        <v>1878</v>
      </c>
      <c r="E384" s="471" t="s">
        <v>1379</v>
      </c>
    </row>
    <row r="385" spans="1:5">
      <c r="A385" s="471">
        <v>54</v>
      </c>
      <c r="B385" s="471">
        <v>6507</v>
      </c>
      <c r="C385" s="471">
        <v>6041</v>
      </c>
      <c r="D385" s="472" t="s">
        <v>1907</v>
      </c>
      <c r="E385" s="471" t="s">
        <v>1379</v>
      </c>
    </row>
    <row r="386" spans="1:5">
      <c r="A386" s="471">
        <v>54</v>
      </c>
      <c r="B386" s="471" t="s">
        <v>3366</v>
      </c>
      <c r="C386" s="473">
        <v>4475</v>
      </c>
      <c r="D386" s="474" t="s">
        <v>1879</v>
      </c>
      <c r="E386" s="471" t="s">
        <v>1379</v>
      </c>
    </row>
    <row r="387" spans="1:5">
      <c r="A387" s="471">
        <v>55</v>
      </c>
      <c r="B387" s="471">
        <v>4032</v>
      </c>
      <c r="C387" s="471">
        <v>4512</v>
      </c>
      <c r="D387" s="472" t="s">
        <v>3326</v>
      </c>
      <c r="E387" s="471" t="s">
        <v>1379</v>
      </c>
    </row>
    <row r="388" spans="1:5">
      <c r="A388" s="471">
        <v>55</v>
      </c>
      <c r="B388" s="471">
        <v>4036</v>
      </c>
      <c r="C388" s="471">
        <v>5943</v>
      </c>
      <c r="D388" s="472" t="s">
        <v>1906</v>
      </c>
      <c r="E388" s="471" t="s">
        <v>1379</v>
      </c>
    </row>
    <row r="389" spans="1:5">
      <c r="A389" s="471">
        <v>55</v>
      </c>
      <c r="B389" s="471">
        <v>4039</v>
      </c>
      <c r="C389" s="471">
        <v>5485</v>
      </c>
      <c r="D389" s="472" t="s">
        <v>3141</v>
      </c>
      <c r="E389" s="471" t="s">
        <v>1379</v>
      </c>
    </row>
    <row r="390" spans="1:5">
      <c r="A390" s="471">
        <v>55</v>
      </c>
      <c r="B390" s="471">
        <v>4040</v>
      </c>
      <c r="C390" s="471">
        <v>4511</v>
      </c>
      <c r="D390" s="472" t="s">
        <v>1636</v>
      </c>
      <c r="E390" s="471" t="s">
        <v>1379</v>
      </c>
    </row>
    <row r="391" spans="1:5">
      <c r="A391" s="471">
        <v>55</v>
      </c>
      <c r="B391" s="471">
        <v>4174</v>
      </c>
      <c r="C391" s="471">
        <v>6280</v>
      </c>
      <c r="D391" s="472" t="s">
        <v>237</v>
      </c>
      <c r="E391" s="471" t="s">
        <v>1379</v>
      </c>
    </row>
    <row r="392" spans="1:5">
      <c r="A392" s="471">
        <v>55</v>
      </c>
      <c r="B392" s="471">
        <v>4175</v>
      </c>
      <c r="C392" s="471">
        <v>6055</v>
      </c>
      <c r="D392" s="472" t="s">
        <v>3327</v>
      </c>
      <c r="E392" s="471" t="s">
        <v>1379</v>
      </c>
    </row>
    <row r="393" spans="1:5">
      <c r="A393" s="471">
        <v>55</v>
      </c>
      <c r="B393" s="471">
        <v>5676</v>
      </c>
      <c r="C393" s="471">
        <v>6756</v>
      </c>
      <c r="D393" s="472" t="s">
        <v>1920</v>
      </c>
      <c r="E393" s="471" t="s">
        <v>1379</v>
      </c>
    </row>
    <row r="394" spans="1:5">
      <c r="A394" s="471">
        <v>56</v>
      </c>
      <c r="B394" s="471">
        <v>4042</v>
      </c>
      <c r="C394" s="471">
        <v>5518</v>
      </c>
      <c r="D394" s="472" t="s">
        <v>527</v>
      </c>
      <c r="E394" s="471" t="s">
        <v>1379</v>
      </c>
    </row>
    <row r="395" spans="1:5">
      <c r="A395" s="471">
        <v>56</v>
      </c>
      <c r="B395" s="471">
        <v>4045</v>
      </c>
      <c r="C395" s="471">
        <v>4522</v>
      </c>
      <c r="D395" s="472" t="s">
        <v>1880</v>
      </c>
      <c r="E395" s="471" t="s">
        <v>1379</v>
      </c>
    </row>
    <row r="396" spans="1:5">
      <c r="A396" s="471">
        <v>56</v>
      </c>
      <c r="B396" s="471">
        <v>4176</v>
      </c>
      <c r="C396" s="471">
        <v>5396</v>
      </c>
      <c r="D396" s="472" t="s">
        <v>1897</v>
      </c>
      <c r="E396" s="471" t="s">
        <v>1379</v>
      </c>
    </row>
    <row r="397" spans="1:5">
      <c r="A397" s="471">
        <v>56</v>
      </c>
      <c r="B397" s="471">
        <v>4177</v>
      </c>
      <c r="C397" s="471">
        <v>5710</v>
      </c>
      <c r="D397" s="472" t="s">
        <v>280</v>
      </c>
      <c r="E397" s="471" t="s">
        <v>1379</v>
      </c>
    </row>
    <row r="398" spans="1:5">
      <c r="A398" s="471">
        <v>56</v>
      </c>
      <c r="B398" s="471">
        <v>4178</v>
      </c>
      <c r="C398" s="471">
        <v>5626</v>
      </c>
      <c r="D398" s="472" t="s">
        <v>261</v>
      </c>
      <c r="E398" s="471" t="s">
        <v>1379</v>
      </c>
    </row>
    <row r="399" spans="1:5">
      <c r="A399" s="471">
        <v>56</v>
      </c>
      <c r="B399" s="471">
        <v>4179</v>
      </c>
      <c r="C399" s="471">
        <v>5792</v>
      </c>
      <c r="D399" s="472" t="s">
        <v>1904</v>
      </c>
      <c r="E399" s="471" t="s">
        <v>1379</v>
      </c>
    </row>
    <row r="400" spans="1:5">
      <c r="A400" s="471">
        <v>56</v>
      </c>
      <c r="B400" s="471">
        <v>4181</v>
      </c>
      <c r="C400" s="471">
        <v>5625</v>
      </c>
      <c r="D400" s="472" t="s">
        <v>1919</v>
      </c>
      <c r="E400" s="471" t="s">
        <v>1379</v>
      </c>
    </row>
    <row r="401" spans="1:5">
      <c r="A401" s="471">
        <v>56</v>
      </c>
      <c r="B401" s="471">
        <v>4182</v>
      </c>
      <c r="C401" s="471">
        <v>5793</v>
      </c>
      <c r="D401" s="472" t="s">
        <v>269</v>
      </c>
      <c r="E401" s="471" t="s">
        <v>1379</v>
      </c>
    </row>
    <row r="402" spans="1:5">
      <c r="A402" s="471">
        <v>56</v>
      </c>
      <c r="B402" s="471">
        <v>5303</v>
      </c>
      <c r="C402" s="471">
        <v>6294</v>
      </c>
      <c r="D402" s="472" t="s">
        <v>1525</v>
      </c>
      <c r="E402" s="471" t="s">
        <v>1379</v>
      </c>
    </row>
    <row r="403" spans="1:5">
      <c r="A403" s="471">
        <v>56</v>
      </c>
      <c r="B403" s="471">
        <v>5532</v>
      </c>
      <c r="C403" s="471">
        <v>6359</v>
      </c>
      <c r="D403" s="472" t="s">
        <v>613</v>
      </c>
      <c r="E403" s="471" t="s">
        <v>1379</v>
      </c>
    </row>
    <row r="404" spans="1:5">
      <c r="A404" s="471">
        <v>57</v>
      </c>
      <c r="B404" s="471">
        <v>4052</v>
      </c>
      <c r="C404" s="471">
        <v>5247</v>
      </c>
      <c r="D404" s="472" t="s">
        <v>296</v>
      </c>
      <c r="E404" s="471" t="s">
        <v>1379</v>
      </c>
    </row>
    <row r="405" spans="1:5">
      <c r="A405" s="471">
        <v>57</v>
      </c>
      <c r="B405" s="471">
        <v>4057</v>
      </c>
      <c r="C405" s="471">
        <v>4581</v>
      </c>
      <c r="D405" s="472" t="s">
        <v>145</v>
      </c>
      <c r="E405" s="471" t="s">
        <v>1379</v>
      </c>
    </row>
    <row r="406" spans="1:5">
      <c r="A406" s="471">
        <v>57</v>
      </c>
      <c r="B406" s="471">
        <v>4061</v>
      </c>
      <c r="C406" s="471">
        <v>5546</v>
      </c>
      <c r="D406" s="472" t="s">
        <v>542</v>
      </c>
      <c r="E406" s="471" t="s">
        <v>1379</v>
      </c>
    </row>
    <row r="407" spans="1:5">
      <c r="A407" s="471">
        <v>57</v>
      </c>
      <c r="B407" s="471">
        <v>4064</v>
      </c>
      <c r="C407" s="471">
        <v>5398</v>
      </c>
      <c r="D407" s="472" t="s">
        <v>1540</v>
      </c>
      <c r="E407" s="471" t="s">
        <v>1379</v>
      </c>
    </row>
    <row r="408" spans="1:5">
      <c r="A408" s="471">
        <v>57</v>
      </c>
      <c r="B408" s="471">
        <v>4067</v>
      </c>
      <c r="C408" s="471">
        <v>4547</v>
      </c>
      <c r="D408" s="472" t="s">
        <v>1637</v>
      </c>
      <c r="E408" s="471" t="s">
        <v>1379</v>
      </c>
    </row>
    <row r="409" spans="1:5">
      <c r="A409" s="471">
        <v>57</v>
      </c>
      <c r="B409" s="471">
        <v>4185</v>
      </c>
      <c r="C409" s="471">
        <v>5635</v>
      </c>
      <c r="D409" s="472" t="s">
        <v>304</v>
      </c>
      <c r="E409" s="471" t="s">
        <v>1379</v>
      </c>
    </row>
    <row r="410" spans="1:5">
      <c r="A410" s="471">
        <v>57</v>
      </c>
      <c r="B410" s="471">
        <v>5082</v>
      </c>
      <c r="C410" s="471">
        <v>4573</v>
      </c>
      <c r="D410" s="472" t="s">
        <v>1881</v>
      </c>
      <c r="E410" s="471" t="s">
        <v>1379</v>
      </c>
    </row>
    <row r="411" spans="1:5">
      <c r="A411" s="471">
        <v>58</v>
      </c>
      <c r="B411" s="471">
        <v>4070</v>
      </c>
      <c r="C411" s="471">
        <v>5336</v>
      </c>
      <c r="D411" s="472" t="s">
        <v>2724</v>
      </c>
      <c r="E411" s="471" t="s">
        <v>1379</v>
      </c>
    </row>
    <row r="412" spans="1:5">
      <c r="A412" s="471">
        <v>58</v>
      </c>
      <c r="B412" s="471">
        <v>4071</v>
      </c>
      <c r="C412" s="471">
        <v>5515</v>
      </c>
      <c r="D412" s="472" t="s">
        <v>1900</v>
      </c>
      <c r="E412" s="471" t="s">
        <v>1379</v>
      </c>
    </row>
    <row r="413" spans="1:5">
      <c r="A413" s="471">
        <v>58</v>
      </c>
      <c r="B413" s="471">
        <v>4075</v>
      </c>
      <c r="C413" s="471">
        <v>5503</v>
      </c>
      <c r="D413" s="472" t="s">
        <v>1375</v>
      </c>
      <c r="E413" s="471" t="s">
        <v>1379</v>
      </c>
    </row>
    <row r="414" spans="1:5">
      <c r="A414" s="471">
        <v>58</v>
      </c>
      <c r="B414" s="471">
        <v>4189</v>
      </c>
      <c r="C414" s="471">
        <v>4594</v>
      </c>
      <c r="D414" s="472" t="s">
        <v>1882</v>
      </c>
      <c r="E414" s="471" t="s">
        <v>1379</v>
      </c>
    </row>
    <row r="415" spans="1:5">
      <c r="A415" s="471">
        <v>59</v>
      </c>
      <c r="B415" s="471">
        <v>4085</v>
      </c>
      <c r="C415" s="471">
        <v>5407</v>
      </c>
      <c r="D415" s="472" t="s">
        <v>1898</v>
      </c>
      <c r="E415" s="471" t="s">
        <v>1379</v>
      </c>
    </row>
    <row r="416" spans="1:5">
      <c r="A416" s="471">
        <v>59</v>
      </c>
      <c r="B416" s="471">
        <v>4087</v>
      </c>
      <c r="C416" s="471">
        <v>6057</v>
      </c>
      <c r="D416" s="472" t="s">
        <v>1908</v>
      </c>
      <c r="E416" s="471" t="s">
        <v>1379</v>
      </c>
    </row>
    <row r="417" spans="1:5">
      <c r="A417" s="471">
        <v>59</v>
      </c>
      <c r="B417" s="471">
        <v>4088</v>
      </c>
      <c r="C417" s="471">
        <v>4633</v>
      </c>
      <c r="D417" s="472" t="s">
        <v>1638</v>
      </c>
      <c r="E417" s="471" t="s">
        <v>1379</v>
      </c>
    </row>
    <row r="418" spans="1:5">
      <c r="A418" s="471">
        <v>59</v>
      </c>
      <c r="B418" s="471">
        <v>4090</v>
      </c>
      <c r="C418" s="471">
        <v>5406</v>
      </c>
      <c r="D418" s="472" t="s">
        <v>1639</v>
      </c>
      <c r="E418" s="471" t="s">
        <v>1379</v>
      </c>
    </row>
    <row r="419" spans="1:5">
      <c r="A419" s="471">
        <v>59</v>
      </c>
      <c r="B419" s="471">
        <v>4190</v>
      </c>
      <c r="C419" s="471">
        <v>4902</v>
      </c>
      <c r="D419" s="472" t="s">
        <v>641</v>
      </c>
      <c r="E419" s="471" t="s">
        <v>1379</v>
      </c>
    </row>
    <row r="420" spans="1:5">
      <c r="A420" s="471">
        <v>59</v>
      </c>
      <c r="B420" s="471">
        <v>4192</v>
      </c>
      <c r="C420" s="471">
        <v>4625</v>
      </c>
      <c r="D420" s="472" t="s">
        <v>315</v>
      </c>
      <c r="E420" s="471" t="s">
        <v>1379</v>
      </c>
    </row>
    <row r="421" spans="1:5">
      <c r="A421" s="471">
        <v>59</v>
      </c>
      <c r="B421" s="471">
        <v>5077</v>
      </c>
      <c r="C421" s="471">
        <v>6650</v>
      </c>
      <c r="D421" s="472" t="s">
        <v>1917</v>
      </c>
      <c r="E421" s="471" t="s">
        <v>1379</v>
      </c>
    </row>
    <row r="422" spans="1:5">
      <c r="A422" s="471">
        <v>60</v>
      </c>
      <c r="B422" s="471">
        <v>4097</v>
      </c>
      <c r="C422" s="471">
        <v>5408</v>
      </c>
      <c r="D422" s="472" t="s">
        <v>1342</v>
      </c>
      <c r="E422" s="471" t="s">
        <v>1379</v>
      </c>
    </row>
    <row r="423" spans="1:5">
      <c r="A423" s="471">
        <v>60</v>
      </c>
      <c r="B423" s="471">
        <v>4101</v>
      </c>
      <c r="C423" s="471">
        <v>5514</v>
      </c>
      <c r="D423" s="472" t="s">
        <v>1531</v>
      </c>
      <c r="E423" s="471" t="s">
        <v>1379</v>
      </c>
    </row>
    <row r="424" spans="1:5">
      <c r="A424" s="471">
        <v>60</v>
      </c>
      <c r="B424" s="471">
        <v>4194</v>
      </c>
      <c r="C424" s="471">
        <v>4681</v>
      </c>
      <c r="D424" s="472" t="s">
        <v>1521</v>
      </c>
      <c r="E424" s="471" t="s">
        <v>1379</v>
      </c>
    </row>
    <row r="425" spans="1:5">
      <c r="A425" s="471">
        <v>60</v>
      </c>
      <c r="B425" s="471">
        <v>4195</v>
      </c>
      <c r="C425" s="471">
        <v>4906</v>
      </c>
      <c r="D425" s="472" t="s">
        <v>266</v>
      </c>
      <c r="E425" s="471" t="s">
        <v>1379</v>
      </c>
    </row>
    <row r="426" spans="1:5">
      <c r="A426" s="471">
        <v>60</v>
      </c>
      <c r="B426" s="471">
        <v>6578</v>
      </c>
      <c r="C426" s="471">
        <v>5615</v>
      </c>
      <c r="D426" s="472" t="s">
        <v>1902</v>
      </c>
      <c r="E426" s="471" t="s">
        <v>1379</v>
      </c>
    </row>
    <row r="427" spans="1:5">
      <c r="A427" s="471">
        <v>61</v>
      </c>
      <c r="B427" s="471">
        <v>4104</v>
      </c>
      <c r="C427" s="471">
        <v>6334</v>
      </c>
      <c r="D427" s="472" t="s">
        <v>1518</v>
      </c>
      <c r="E427" s="471" t="s">
        <v>1379</v>
      </c>
    </row>
    <row r="428" spans="1:5">
      <c r="A428" s="471">
        <v>61</v>
      </c>
      <c r="B428" s="471">
        <v>4106</v>
      </c>
      <c r="C428" s="471">
        <v>6332</v>
      </c>
      <c r="D428" s="472" t="s">
        <v>1347</v>
      </c>
      <c r="E428" s="471" t="s">
        <v>1379</v>
      </c>
    </row>
    <row r="429" spans="1:5">
      <c r="A429" s="471">
        <v>61</v>
      </c>
      <c r="B429" s="471">
        <v>4196</v>
      </c>
      <c r="C429" s="471">
        <v>6190</v>
      </c>
      <c r="D429" s="472" t="s">
        <v>1912</v>
      </c>
      <c r="E429" s="471" t="s">
        <v>1379</v>
      </c>
    </row>
    <row r="430" spans="1:5">
      <c r="A430" s="471">
        <v>61</v>
      </c>
      <c r="B430" s="471">
        <v>4197</v>
      </c>
      <c r="C430" s="471">
        <v>6333</v>
      </c>
      <c r="D430" s="472" t="s">
        <v>1914</v>
      </c>
      <c r="E430" s="471" t="s">
        <v>1379</v>
      </c>
    </row>
    <row r="431" spans="1:5">
      <c r="A431" s="471">
        <v>61</v>
      </c>
      <c r="B431" s="471">
        <v>4198</v>
      </c>
      <c r="C431" s="471">
        <v>4697</v>
      </c>
      <c r="D431" s="472" t="s">
        <v>1522</v>
      </c>
      <c r="E431" s="471" t="s">
        <v>1379</v>
      </c>
    </row>
    <row r="432" spans="1:5">
      <c r="A432" s="471">
        <v>61</v>
      </c>
      <c r="B432" s="471">
        <v>4199</v>
      </c>
      <c r="C432" s="471">
        <v>5597</v>
      </c>
      <c r="D432" s="472" t="s">
        <v>1918</v>
      </c>
      <c r="E432" s="471" t="s">
        <v>1379</v>
      </c>
    </row>
    <row r="433" spans="1:5">
      <c r="A433" s="471">
        <v>61</v>
      </c>
      <c r="B433" s="471">
        <v>4200</v>
      </c>
      <c r="C433" s="471">
        <v>6191</v>
      </c>
      <c r="D433" s="472" t="s">
        <v>341</v>
      </c>
      <c r="E433" s="471" t="s">
        <v>1379</v>
      </c>
    </row>
    <row r="434" spans="1:5">
      <c r="A434" s="471">
        <v>61</v>
      </c>
      <c r="B434" s="471">
        <v>6640</v>
      </c>
      <c r="C434" s="471">
        <v>6189</v>
      </c>
      <c r="D434" s="472" t="s">
        <v>1315</v>
      </c>
      <c r="E434" s="471" t="s">
        <v>1379</v>
      </c>
    </row>
    <row r="435" spans="1:5">
      <c r="A435" s="471">
        <v>62</v>
      </c>
      <c r="B435" s="471">
        <v>4201</v>
      </c>
      <c r="C435" s="471">
        <v>4715</v>
      </c>
      <c r="D435" s="472" t="s">
        <v>347</v>
      </c>
      <c r="E435" s="471" t="s">
        <v>1379</v>
      </c>
    </row>
    <row r="436" spans="1:5">
      <c r="A436" s="471">
        <v>62</v>
      </c>
      <c r="B436" s="471">
        <v>4202</v>
      </c>
      <c r="C436" s="471">
        <v>5446</v>
      </c>
      <c r="D436" s="472" t="s">
        <v>1533</v>
      </c>
      <c r="E436" s="471" t="s">
        <v>1379</v>
      </c>
    </row>
    <row r="437" spans="1:5">
      <c r="A437" s="471">
        <v>62</v>
      </c>
      <c r="B437" s="471">
        <v>4203</v>
      </c>
      <c r="C437" s="471">
        <v>4709</v>
      </c>
      <c r="D437" s="472" t="s">
        <v>3328</v>
      </c>
      <c r="E437" s="471" t="s">
        <v>1379</v>
      </c>
    </row>
    <row r="438" spans="1:5">
      <c r="A438" s="471">
        <v>62</v>
      </c>
      <c r="B438" s="471">
        <v>4204</v>
      </c>
      <c r="C438" s="471">
        <v>6379</v>
      </c>
      <c r="D438" s="472" t="s">
        <v>1916</v>
      </c>
      <c r="E438" s="471" t="s">
        <v>1379</v>
      </c>
    </row>
    <row r="439" spans="1:5">
      <c r="A439" s="471">
        <v>62</v>
      </c>
      <c r="B439" s="471">
        <v>4205</v>
      </c>
      <c r="C439" s="471">
        <v>5410</v>
      </c>
      <c r="D439" s="472" t="s">
        <v>344</v>
      </c>
      <c r="E439" s="471" t="s">
        <v>1379</v>
      </c>
    </row>
    <row r="440" spans="1:5">
      <c r="A440" s="471">
        <v>62</v>
      </c>
      <c r="B440" s="471">
        <v>4206</v>
      </c>
      <c r="C440" s="471">
        <v>6177</v>
      </c>
      <c r="D440" s="472" t="s">
        <v>1911</v>
      </c>
      <c r="E440" s="471" t="s">
        <v>1379</v>
      </c>
    </row>
    <row r="441" spans="1:5">
      <c r="A441" s="471">
        <v>62</v>
      </c>
      <c r="B441" s="471">
        <v>5079</v>
      </c>
      <c r="C441" s="471">
        <v>6159</v>
      </c>
      <c r="D441" s="472" t="s">
        <v>1910</v>
      </c>
      <c r="E441" s="471" t="s">
        <v>1379</v>
      </c>
    </row>
    <row r="442" spans="1:5">
      <c r="A442" s="471">
        <v>63</v>
      </c>
      <c r="B442" s="471">
        <v>4110</v>
      </c>
      <c r="C442" s="471">
        <v>5411</v>
      </c>
      <c r="D442" s="472" t="s">
        <v>1519</v>
      </c>
      <c r="E442" s="471" t="s">
        <v>1379</v>
      </c>
    </row>
    <row r="443" spans="1:5">
      <c r="A443" s="471">
        <v>63</v>
      </c>
      <c r="B443" s="471">
        <v>4111</v>
      </c>
      <c r="C443" s="471">
        <v>4722</v>
      </c>
      <c r="D443" s="472" t="s">
        <v>1883</v>
      </c>
      <c r="E443" s="471" t="s">
        <v>1379</v>
      </c>
    </row>
    <row r="444" spans="1:5">
      <c r="A444" s="471">
        <v>63</v>
      </c>
      <c r="B444" s="471">
        <v>4113</v>
      </c>
      <c r="C444" s="471">
        <v>6652</v>
      </c>
      <c r="D444" s="472" t="s">
        <v>467</v>
      </c>
      <c r="E444" s="471" t="s">
        <v>1379</v>
      </c>
    </row>
    <row r="445" spans="1:5">
      <c r="A445" s="471">
        <v>63</v>
      </c>
      <c r="B445" s="471">
        <v>4207</v>
      </c>
      <c r="C445" s="471">
        <v>4728</v>
      </c>
      <c r="D445" s="472" t="s">
        <v>1240</v>
      </c>
      <c r="E445" s="471" t="s">
        <v>1379</v>
      </c>
    </row>
    <row r="446" spans="1:5">
      <c r="A446" s="471">
        <v>64</v>
      </c>
      <c r="B446" s="471">
        <v>4116</v>
      </c>
      <c r="C446" s="471">
        <v>6188</v>
      </c>
      <c r="D446" s="472" t="s">
        <v>360</v>
      </c>
      <c r="E446" s="471" t="s">
        <v>1379</v>
      </c>
    </row>
    <row r="447" spans="1:5">
      <c r="A447" s="471">
        <v>64</v>
      </c>
      <c r="B447" s="471">
        <v>4118</v>
      </c>
      <c r="C447" s="471">
        <v>5617</v>
      </c>
      <c r="D447" s="472" t="s">
        <v>382</v>
      </c>
      <c r="E447" s="471" t="s">
        <v>1379</v>
      </c>
    </row>
    <row r="448" spans="1:5">
      <c r="A448" s="471">
        <v>64</v>
      </c>
      <c r="B448" s="471">
        <v>4121</v>
      </c>
      <c r="C448" s="471">
        <v>5774</v>
      </c>
      <c r="D448" s="472" t="s">
        <v>1903</v>
      </c>
      <c r="E448" s="471" t="s">
        <v>1379</v>
      </c>
    </row>
    <row r="449" spans="1:5">
      <c r="A449" s="471">
        <v>64</v>
      </c>
      <c r="B449" s="471">
        <v>4208</v>
      </c>
      <c r="C449" s="471">
        <v>4752</v>
      </c>
      <c r="D449" s="472" t="s">
        <v>367</v>
      </c>
      <c r="E449" s="471" t="s">
        <v>1379</v>
      </c>
    </row>
    <row r="450" spans="1:5">
      <c r="A450" s="471">
        <v>64</v>
      </c>
      <c r="B450" s="471">
        <v>4209</v>
      </c>
      <c r="C450" s="471">
        <v>4732</v>
      </c>
      <c r="D450" s="472" t="s">
        <v>364</v>
      </c>
      <c r="E450" s="471" t="s">
        <v>1379</v>
      </c>
    </row>
    <row r="451" spans="1:5">
      <c r="A451" s="471">
        <v>64</v>
      </c>
      <c r="B451" s="471">
        <v>4210</v>
      </c>
      <c r="C451" s="471">
        <v>4750</v>
      </c>
      <c r="D451" s="472" t="s">
        <v>370</v>
      </c>
      <c r="E451" s="471" t="s">
        <v>1379</v>
      </c>
    </row>
    <row r="452" spans="1:5">
      <c r="A452" s="471">
        <v>65</v>
      </c>
      <c r="B452" s="471">
        <v>4125</v>
      </c>
      <c r="C452" s="471">
        <v>5893</v>
      </c>
      <c r="D452" s="472" t="s">
        <v>1905</v>
      </c>
      <c r="E452" s="471" t="s">
        <v>1379</v>
      </c>
    </row>
    <row r="453" spans="1:5">
      <c r="A453" s="471">
        <v>65</v>
      </c>
      <c r="B453" s="471">
        <v>4214</v>
      </c>
      <c r="C453" s="471">
        <v>4764</v>
      </c>
      <c r="D453" s="472" t="s">
        <v>1885</v>
      </c>
      <c r="E453" s="471" t="s">
        <v>1379</v>
      </c>
    </row>
    <row r="454" spans="1:5">
      <c r="A454" s="471">
        <v>65</v>
      </c>
      <c r="B454" s="471">
        <v>4215</v>
      </c>
      <c r="C454" s="471">
        <v>4763</v>
      </c>
      <c r="D454" s="472" t="s">
        <v>1884</v>
      </c>
      <c r="E454" s="471" t="s">
        <v>1379</v>
      </c>
    </row>
    <row r="455" spans="1:5">
      <c r="A455" s="471">
        <v>65</v>
      </c>
      <c r="B455" s="471">
        <v>4216</v>
      </c>
      <c r="C455" s="471">
        <v>5479</v>
      </c>
      <c r="D455" s="472" t="s">
        <v>1899</v>
      </c>
      <c r="E455" s="471" t="s">
        <v>1379</v>
      </c>
    </row>
    <row r="456" spans="1:5">
      <c r="A456" s="471">
        <v>65</v>
      </c>
      <c r="B456" s="471">
        <v>4217</v>
      </c>
      <c r="C456" s="471">
        <v>5571</v>
      </c>
      <c r="D456" s="472" t="s">
        <v>403</v>
      </c>
      <c r="E456" s="471" t="s">
        <v>1379</v>
      </c>
    </row>
    <row r="457" spans="1:5">
      <c r="A457" s="471">
        <v>65</v>
      </c>
      <c r="B457" s="471">
        <v>4218</v>
      </c>
      <c r="C457" s="471">
        <v>4767</v>
      </c>
      <c r="D457" s="472" t="s">
        <v>1886</v>
      </c>
      <c r="E457" s="471" t="s">
        <v>1379</v>
      </c>
    </row>
    <row r="458" spans="1:5">
      <c r="A458" s="471">
        <v>65</v>
      </c>
      <c r="B458" s="471">
        <v>4220</v>
      </c>
      <c r="C458" s="471">
        <v>4769</v>
      </c>
      <c r="D458" s="472" t="s">
        <v>1887</v>
      </c>
      <c r="E458" s="471" t="s">
        <v>1379</v>
      </c>
    </row>
    <row r="459" spans="1:5">
      <c r="A459" s="471">
        <v>65</v>
      </c>
      <c r="B459" s="471">
        <v>6112</v>
      </c>
      <c r="C459" s="471">
        <v>6335</v>
      </c>
      <c r="D459" s="472" t="s">
        <v>1915</v>
      </c>
      <c r="E459" s="471" t="s">
        <v>1379</v>
      </c>
    </row>
    <row r="460" spans="1:5">
      <c r="A460" s="471">
        <v>66</v>
      </c>
      <c r="B460" s="471">
        <v>4133</v>
      </c>
      <c r="C460" s="471">
        <v>4774</v>
      </c>
      <c r="D460" s="472" t="s">
        <v>1888</v>
      </c>
      <c r="E460" s="471" t="s">
        <v>1379</v>
      </c>
    </row>
    <row r="461" spans="1:5">
      <c r="A461" s="471">
        <v>66</v>
      </c>
      <c r="B461" s="471">
        <v>4222</v>
      </c>
      <c r="C461" s="471">
        <v>4776</v>
      </c>
      <c r="D461" s="472" t="s">
        <v>1889</v>
      </c>
      <c r="E461" s="471" t="s">
        <v>1379</v>
      </c>
    </row>
    <row r="462" spans="1:5">
      <c r="A462" s="471">
        <v>66</v>
      </c>
      <c r="B462" s="471">
        <v>4226</v>
      </c>
      <c r="C462" s="471">
        <v>4787</v>
      </c>
      <c r="D462" s="472" t="s">
        <v>3329</v>
      </c>
      <c r="E462" s="471" t="s">
        <v>1379</v>
      </c>
    </row>
    <row r="463" spans="1:5">
      <c r="A463" s="471">
        <v>67</v>
      </c>
      <c r="B463" s="471">
        <v>4141</v>
      </c>
      <c r="C463" s="471">
        <v>6755</v>
      </c>
      <c r="D463" s="475" t="s">
        <v>1344</v>
      </c>
      <c r="E463" s="471" t="s">
        <v>1379</v>
      </c>
    </row>
    <row r="464" spans="1:5">
      <c r="A464" s="471">
        <v>67</v>
      </c>
      <c r="B464" s="471">
        <v>4227</v>
      </c>
      <c r="C464" s="471">
        <v>5264</v>
      </c>
      <c r="D464" s="472" t="s">
        <v>1892</v>
      </c>
      <c r="E464" s="471" t="s">
        <v>1379</v>
      </c>
    </row>
    <row r="465" spans="1:5">
      <c r="A465" s="471">
        <v>67</v>
      </c>
      <c r="B465" s="471">
        <v>4228</v>
      </c>
      <c r="C465" s="471">
        <v>4803</v>
      </c>
      <c r="D465" s="472" t="s">
        <v>1890</v>
      </c>
      <c r="E465" s="471" t="s">
        <v>1379</v>
      </c>
    </row>
    <row r="466" spans="1:5">
      <c r="A466" s="471">
        <v>68</v>
      </c>
      <c r="B466" s="471">
        <v>4229</v>
      </c>
      <c r="C466" s="471">
        <v>5429</v>
      </c>
      <c r="D466" s="475" t="s">
        <v>441</v>
      </c>
      <c r="E466" s="471" t="s">
        <v>1379</v>
      </c>
    </row>
    <row r="467" spans="1:5">
      <c r="A467" s="471">
        <v>68</v>
      </c>
      <c r="B467" s="471">
        <v>4230</v>
      </c>
      <c r="C467" s="471">
        <v>5428</v>
      </c>
      <c r="D467" s="472" t="s">
        <v>410</v>
      </c>
      <c r="E467" s="471" t="s">
        <v>1379</v>
      </c>
    </row>
    <row r="468" spans="1:5">
      <c r="A468" s="471">
        <v>68</v>
      </c>
      <c r="B468" s="471">
        <v>4231</v>
      </c>
      <c r="C468" s="471">
        <v>5545</v>
      </c>
      <c r="D468" s="475" t="s">
        <v>395</v>
      </c>
      <c r="E468" s="471" t="s">
        <v>1379</v>
      </c>
    </row>
    <row r="469" spans="1:5">
      <c r="A469" s="471">
        <v>68</v>
      </c>
      <c r="B469" s="471">
        <v>5748</v>
      </c>
      <c r="C469" s="471">
        <v>5777</v>
      </c>
      <c r="D469" s="475" t="s">
        <v>391</v>
      </c>
      <c r="E469" s="471" t="s">
        <v>1379</v>
      </c>
    </row>
    <row r="470" spans="1:5">
      <c r="A470" s="471">
        <v>69</v>
      </c>
      <c r="B470" s="471">
        <v>4232</v>
      </c>
      <c r="C470" s="471">
        <v>5433</v>
      </c>
      <c r="D470" s="472" t="s">
        <v>277</v>
      </c>
      <c r="E470" s="471" t="s">
        <v>1379</v>
      </c>
    </row>
    <row r="471" spans="1:5">
      <c r="A471" s="471">
        <v>71</v>
      </c>
      <c r="B471" s="471">
        <v>3949</v>
      </c>
      <c r="C471" s="471">
        <v>5467</v>
      </c>
      <c r="D471" s="475" t="s">
        <v>185</v>
      </c>
      <c r="E471" s="471" t="s">
        <v>1379</v>
      </c>
    </row>
    <row r="472" spans="1:5">
      <c r="A472" s="471">
        <v>71</v>
      </c>
      <c r="B472" s="471">
        <v>3953</v>
      </c>
      <c r="C472" s="471">
        <v>4331</v>
      </c>
      <c r="D472" s="475" t="s">
        <v>167</v>
      </c>
      <c r="E472" s="471" t="s">
        <v>1379</v>
      </c>
    </row>
    <row r="473" spans="1:5">
      <c r="A473" s="471">
        <v>71</v>
      </c>
      <c r="B473" s="471">
        <v>3962</v>
      </c>
      <c r="C473" s="471">
        <v>4304</v>
      </c>
      <c r="D473" s="472" t="s">
        <v>1640</v>
      </c>
      <c r="E473" s="471" t="s">
        <v>1379</v>
      </c>
    </row>
    <row r="474" spans="1:5">
      <c r="A474" s="471">
        <v>71</v>
      </c>
      <c r="B474" s="471">
        <v>4155</v>
      </c>
      <c r="C474" s="471">
        <v>4246</v>
      </c>
      <c r="D474" s="472" t="s">
        <v>160</v>
      </c>
      <c r="E474" s="471" t="s">
        <v>1379</v>
      </c>
    </row>
    <row r="475" spans="1:5">
      <c r="A475" s="471">
        <v>71</v>
      </c>
      <c r="B475" s="471">
        <v>6528</v>
      </c>
      <c r="C475" s="471">
        <v>4329</v>
      </c>
      <c r="D475" s="472" t="s">
        <v>1252</v>
      </c>
      <c r="E475" s="471" t="s">
        <v>1379</v>
      </c>
    </row>
    <row r="476" spans="1:5">
      <c r="A476" s="471">
        <v>72</v>
      </c>
      <c r="B476" s="471">
        <v>3941</v>
      </c>
      <c r="C476" s="471">
        <v>5364</v>
      </c>
      <c r="D476" s="472" t="s">
        <v>2623</v>
      </c>
      <c r="E476" s="471" t="s">
        <v>1379</v>
      </c>
    </row>
    <row r="477" spans="1:5">
      <c r="A477" s="471">
        <v>72</v>
      </c>
      <c r="B477" s="471">
        <v>3952</v>
      </c>
      <c r="C477" s="471">
        <v>5365</v>
      </c>
      <c r="D477" s="472" t="s">
        <v>1371</v>
      </c>
      <c r="E477" s="471" t="s">
        <v>1379</v>
      </c>
    </row>
    <row r="478" spans="1:5">
      <c r="A478" s="471">
        <v>72</v>
      </c>
      <c r="B478" s="471">
        <v>3959</v>
      </c>
      <c r="C478" s="471">
        <v>4276</v>
      </c>
      <c r="D478" s="475" t="s">
        <v>164</v>
      </c>
      <c r="E478" s="471" t="s">
        <v>1379</v>
      </c>
    </row>
    <row r="479" spans="1:5">
      <c r="A479" s="471">
        <v>72</v>
      </c>
      <c r="B479" s="471">
        <v>3968</v>
      </c>
      <c r="C479" s="471">
        <v>4325</v>
      </c>
      <c r="D479" s="472" t="s">
        <v>1539</v>
      </c>
      <c r="E479" s="471" t="s">
        <v>1379</v>
      </c>
    </row>
    <row r="480" spans="1:5">
      <c r="A480" s="471">
        <v>74</v>
      </c>
      <c r="B480" s="451">
        <v>4091</v>
      </c>
      <c r="C480" s="451">
        <v>6322</v>
      </c>
      <c r="D480" s="452" t="s">
        <v>1913</v>
      </c>
      <c r="E480" s="451" t="s">
        <v>1379</v>
      </c>
    </row>
    <row r="481" spans="1:7">
      <c r="A481" s="471">
        <v>74</v>
      </c>
      <c r="B481" s="451">
        <v>4193</v>
      </c>
      <c r="C481" s="451">
        <v>5639</v>
      </c>
      <c r="D481" s="452" t="s">
        <v>330</v>
      </c>
      <c r="E481" s="451" t="s">
        <v>1379</v>
      </c>
    </row>
    <row r="482" spans="1:7">
      <c r="A482" s="471">
        <v>75</v>
      </c>
      <c r="B482" s="451">
        <v>4124</v>
      </c>
      <c r="C482" s="451">
        <v>5260</v>
      </c>
      <c r="D482" s="452" t="s">
        <v>1534</v>
      </c>
      <c r="E482" s="451" t="s">
        <v>1379</v>
      </c>
    </row>
    <row r="483" spans="1:7">
      <c r="A483" s="471">
        <v>75</v>
      </c>
      <c r="B483" s="451">
        <v>4170</v>
      </c>
      <c r="C483" s="451">
        <v>4425</v>
      </c>
      <c r="D483" s="452" t="s">
        <v>380</v>
      </c>
      <c r="E483" s="451" t="s">
        <v>1379</v>
      </c>
    </row>
    <row r="484" spans="1:7">
      <c r="A484" s="471">
        <v>75</v>
      </c>
      <c r="B484" s="451">
        <v>4213</v>
      </c>
      <c r="C484" s="451">
        <v>4762</v>
      </c>
      <c r="D484" s="452" t="s">
        <v>387</v>
      </c>
      <c r="E484" s="451" t="s">
        <v>1379</v>
      </c>
    </row>
    <row r="485" spans="1:7">
      <c r="A485" s="471">
        <v>76</v>
      </c>
      <c r="B485" s="451">
        <v>4211</v>
      </c>
      <c r="C485" s="451">
        <v>6305</v>
      </c>
      <c r="D485" s="452" t="s">
        <v>375</v>
      </c>
      <c r="E485" s="451" t="s">
        <v>1379</v>
      </c>
    </row>
    <row r="486" spans="1:7">
      <c r="A486" s="471">
        <v>77</v>
      </c>
      <c r="B486" s="451">
        <v>4223</v>
      </c>
      <c r="C486" s="451">
        <v>4789</v>
      </c>
      <c r="D486" s="452" t="s">
        <v>428</v>
      </c>
      <c r="E486" s="451" t="s">
        <v>1379</v>
      </c>
    </row>
    <row r="487" spans="1:7">
      <c r="A487" s="476"/>
      <c r="B487" s="477"/>
      <c r="C487" s="477"/>
      <c r="D487" s="478"/>
      <c r="E487" s="477"/>
    </row>
    <row r="488" spans="1:7">
      <c r="A488" s="476"/>
      <c r="B488" s="477"/>
      <c r="C488" s="477"/>
      <c r="D488" s="478"/>
      <c r="E488" s="477"/>
    </row>
    <row r="489" spans="1:7">
      <c r="A489" s="476"/>
      <c r="B489" s="477"/>
      <c r="C489" s="477"/>
      <c r="D489" s="478"/>
      <c r="E489" s="477"/>
    </row>
    <row r="490" spans="1:7">
      <c r="A490" s="476"/>
      <c r="B490" s="477"/>
      <c r="C490" s="477"/>
      <c r="D490" s="478"/>
      <c r="E490" s="477"/>
    </row>
    <row r="491" spans="1:7">
      <c r="A491" s="786" t="s">
        <v>1932</v>
      </c>
      <c r="B491" s="786"/>
      <c r="C491" s="786"/>
      <c r="D491" s="786"/>
      <c r="E491" s="786"/>
      <c r="F491" s="786"/>
      <c r="G491" s="786"/>
    </row>
    <row r="492" spans="1:7" ht="45">
      <c r="A492" s="410" t="s">
        <v>3116</v>
      </c>
      <c r="B492" s="410" t="s">
        <v>3117</v>
      </c>
      <c r="C492" s="410" t="s">
        <v>3118</v>
      </c>
      <c r="D492" s="410" t="s">
        <v>1928</v>
      </c>
      <c r="E492" s="410" t="s">
        <v>1929</v>
      </c>
      <c r="F492" s="410" t="s">
        <v>1930</v>
      </c>
      <c r="G492" s="410" t="s">
        <v>1931</v>
      </c>
    </row>
    <row r="493" spans="1:7">
      <c r="A493" s="249">
        <v>3940</v>
      </c>
      <c r="B493" s="249" t="s">
        <v>3897</v>
      </c>
      <c r="C493" s="489" t="s">
        <v>1381</v>
      </c>
      <c r="D493" s="249" t="s">
        <v>1663</v>
      </c>
      <c r="E493" s="249">
        <v>0</v>
      </c>
      <c r="F493" s="249" t="s">
        <v>1379</v>
      </c>
      <c r="G493" s="249">
        <v>46</v>
      </c>
    </row>
    <row r="494" spans="1:7">
      <c r="A494" s="249">
        <v>3943</v>
      </c>
      <c r="B494" s="249" t="s">
        <v>3898</v>
      </c>
      <c r="C494" s="489" t="s">
        <v>1384</v>
      </c>
      <c r="D494" s="249" t="s">
        <v>1379</v>
      </c>
      <c r="E494" s="249">
        <v>312</v>
      </c>
      <c r="F494" s="249" t="s">
        <v>1379</v>
      </c>
      <c r="G494" s="249">
        <v>60</v>
      </c>
    </row>
    <row r="495" spans="1:7">
      <c r="A495" s="249">
        <v>3956</v>
      </c>
      <c r="B495" s="249" t="s">
        <v>3897</v>
      </c>
      <c r="C495" s="489" t="s">
        <v>1395</v>
      </c>
      <c r="D495" s="249" t="s">
        <v>1663</v>
      </c>
      <c r="E495" s="249">
        <v>0</v>
      </c>
      <c r="F495" s="249" t="s">
        <v>1379</v>
      </c>
      <c r="G495" s="249">
        <v>56</v>
      </c>
    </row>
    <row r="496" spans="1:7" ht="25.5">
      <c r="A496" s="249">
        <v>3958</v>
      </c>
      <c r="B496" s="249" t="s">
        <v>3899</v>
      </c>
      <c r="C496" s="489" t="s">
        <v>3841</v>
      </c>
      <c r="D496" s="249" t="s">
        <v>1663</v>
      </c>
      <c r="E496" s="249">
        <v>0</v>
      </c>
      <c r="F496" s="249" t="s">
        <v>1379</v>
      </c>
      <c r="G496" s="249">
        <v>36</v>
      </c>
    </row>
    <row r="497" spans="1:7">
      <c r="A497" s="249">
        <v>3959</v>
      </c>
      <c r="B497" s="249" t="s">
        <v>3898</v>
      </c>
      <c r="C497" s="489" t="s">
        <v>3540</v>
      </c>
      <c r="D497" s="249" t="s">
        <v>1379</v>
      </c>
      <c r="E497" s="249">
        <v>264</v>
      </c>
      <c r="F497" s="249" t="s">
        <v>1379</v>
      </c>
      <c r="G497" s="249">
        <v>60</v>
      </c>
    </row>
    <row r="498" spans="1:7" ht="25.5">
      <c r="A498" s="249">
        <v>3973</v>
      </c>
      <c r="B498" s="249" t="s">
        <v>3899</v>
      </c>
      <c r="C498" s="489" t="s">
        <v>3842</v>
      </c>
      <c r="D498" s="249" t="s">
        <v>1663</v>
      </c>
      <c r="E498" s="249">
        <v>0</v>
      </c>
      <c r="F498" s="249" t="s">
        <v>1663</v>
      </c>
      <c r="G498" s="249">
        <v>0</v>
      </c>
    </row>
    <row r="499" spans="1:7">
      <c r="A499" s="249">
        <v>3980</v>
      </c>
      <c r="B499" s="249" t="s">
        <v>3899</v>
      </c>
      <c r="C499" s="489" t="s">
        <v>1411</v>
      </c>
      <c r="D499" s="249" t="s">
        <v>1379</v>
      </c>
      <c r="E499" s="249">
        <v>156</v>
      </c>
      <c r="F499" s="249" t="s">
        <v>1379</v>
      </c>
      <c r="G499" s="249">
        <v>38</v>
      </c>
    </row>
    <row r="500" spans="1:7">
      <c r="A500" s="249">
        <v>3993</v>
      </c>
      <c r="B500" s="249" t="s">
        <v>3900</v>
      </c>
      <c r="C500" s="489" t="s">
        <v>3523</v>
      </c>
      <c r="D500" s="249" t="s">
        <v>1379</v>
      </c>
      <c r="E500" s="249">
        <v>40</v>
      </c>
      <c r="F500" s="249" t="s">
        <v>1379</v>
      </c>
      <c r="G500" s="249">
        <v>36</v>
      </c>
    </row>
    <row r="501" spans="1:7">
      <c r="A501" s="249">
        <v>3997</v>
      </c>
      <c r="B501" s="249" t="s">
        <v>3797</v>
      </c>
      <c r="C501" s="489" t="s">
        <v>1626</v>
      </c>
      <c r="D501" s="249" t="s">
        <v>1379</v>
      </c>
      <c r="E501" s="249">
        <v>160</v>
      </c>
      <c r="F501" s="249" t="s">
        <v>1379</v>
      </c>
      <c r="G501" s="249">
        <v>42</v>
      </c>
    </row>
    <row r="502" spans="1:7">
      <c r="A502" s="249">
        <v>3998</v>
      </c>
      <c r="B502" s="249" t="s">
        <v>3901</v>
      </c>
      <c r="C502" s="489" t="s">
        <v>3843</v>
      </c>
      <c r="D502" s="249" t="s">
        <v>1379</v>
      </c>
      <c r="E502" s="249">
        <v>72</v>
      </c>
      <c r="F502" s="249" t="s">
        <v>1379</v>
      </c>
      <c r="G502" s="249">
        <v>36</v>
      </c>
    </row>
    <row r="503" spans="1:7">
      <c r="A503" s="249">
        <v>3999</v>
      </c>
      <c r="B503" s="249" t="s">
        <v>3902</v>
      </c>
      <c r="C503" s="489" t="s">
        <v>3535</v>
      </c>
      <c r="D503" s="249" t="s">
        <v>1379</v>
      </c>
      <c r="E503" s="249">
        <v>104</v>
      </c>
      <c r="F503" s="249" t="s">
        <v>1379</v>
      </c>
      <c r="G503" s="249">
        <v>36</v>
      </c>
    </row>
    <row r="504" spans="1:7">
      <c r="A504" s="249">
        <v>4003</v>
      </c>
      <c r="B504" s="249" t="s">
        <v>3903</v>
      </c>
      <c r="C504" s="489" t="s">
        <v>3844</v>
      </c>
      <c r="D504" s="249" t="s">
        <v>1379</v>
      </c>
      <c r="E504" s="249">
        <v>64</v>
      </c>
      <c r="F504" s="249" t="s">
        <v>1379</v>
      </c>
      <c r="G504" s="249">
        <v>36</v>
      </c>
    </row>
    <row r="505" spans="1:7" ht="25.5">
      <c r="A505" s="249">
        <v>4004</v>
      </c>
      <c r="B505" s="249" t="s">
        <v>3903</v>
      </c>
      <c r="C505" s="489" t="s">
        <v>3845</v>
      </c>
      <c r="D505" s="249" t="s">
        <v>1379</v>
      </c>
      <c r="E505" s="249">
        <v>64</v>
      </c>
      <c r="F505" s="249" t="s">
        <v>1379</v>
      </c>
      <c r="G505" s="249">
        <v>36</v>
      </c>
    </row>
    <row r="506" spans="1:7">
      <c r="A506" s="249">
        <v>4006</v>
      </c>
      <c r="B506" s="249" t="s">
        <v>3903</v>
      </c>
      <c r="C506" s="489" t="s">
        <v>3524</v>
      </c>
      <c r="D506" s="249" t="s">
        <v>1379</v>
      </c>
      <c r="E506" s="249">
        <v>36</v>
      </c>
      <c r="F506" s="249" t="s">
        <v>1379</v>
      </c>
      <c r="G506" s="249">
        <v>36</v>
      </c>
    </row>
    <row r="507" spans="1:7">
      <c r="A507" s="249">
        <v>4011</v>
      </c>
      <c r="B507" s="249" t="s">
        <v>3904</v>
      </c>
      <c r="C507" s="489" t="s">
        <v>3519</v>
      </c>
      <c r="D507" s="249" t="s">
        <v>1379</v>
      </c>
      <c r="E507" s="249">
        <v>160</v>
      </c>
      <c r="F507" s="249" t="s">
        <v>1379</v>
      </c>
      <c r="G507" s="249">
        <v>40</v>
      </c>
    </row>
    <row r="508" spans="1:7">
      <c r="A508" s="249">
        <v>4012</v>
      </c>
      <c r="B508" s="249" t="s">
        <v>3904</v>
      </c>
      <c r="C508" s="489" t="s">
        <v>3846</v>
      </c>
      <c r="D508" s="249" t="s">
        <v>1379</v>
      </c>
      <c r="E508" s="249">
        <v>136</v>
      </c>
      <c r="F508" s="249" t="s">
        <v>1379</v>
      </c>
      <c r="G508" s="249">
        <v>36</v>
      </c>
    </row>
    <row r="509" spans="1:7">
      <c r="A509" s="249">
        <v>4013</v>
      </c>
      <c r="B509" s="249" t="s">
        <v>3904</v>
      </c>
      <c r="C509" s="489" t="s">
        <v>3847</v>
      </c>
      <c r="D509" s="249" t="s">
        <v>1379</v>
      </c>
      <c r="E509" s="249">
        <v>112</v>
      </c>
      <c r="F509" s="249" t="s">
        <v>1379</v>
      </c>
      <c r="G509" s="249">
        <v>36</v>
      </c>
    </row>
    <row r="510" spans="1:7">
      <c r="A510" s="249">
        <v>4021</v>
      </c>
      <c r="B510" s="249" t="s">
        <v>3904</v>
      </c>
      <c r="C510" s="489" t="s">
        <v>3520</v>
      </c>
      <c r="D510" s="249" t="s">
        <v>1379</v>
      </c>
      <c r="E510" s="249">
        <v>216</v>
      </c>
      <c r="F510" s="249" t="s">
        <v>1379</v>
      </c>
      <c r="G510" s="249">
        <v>56</v>
      </c>
    </row>
    <row r="511" spans="1:7" ht="25.5">
      <c r="A511" s="249">
        <v>4022</v>
      </c>
      <c r="B511" s="249" t="s">
        <v>3904</v>
      </c>
      <c r="C511" s="489" t="s">
        <v>3848</v>
      </c>
      <c r="D511" s="249" t="s">
        <v>1379</v>
      </c>
      <c r="E511" s="249">
        <v>224</v>
      </c>
      <c r="F511" s="249" t="s">
        <v>1379</v>
      </c>
      <c r="G511" s="249">
        <v>56</v>
      </c>
    </row>
    <row r="512" spans="1:7">
      <c r="A512" s="249">
        <v>4024</v>
      </c>
      <c r="B512" s="249" t="s">
        <v>3904</v>
      </c>
      <c r="C512" s="489" t="s">
        <v>3518</v>
      </c>
      <c r="D512" s="249" t="s">
        <v>1379</v>
      </c>
      <c r="E512" s="249">
        <v>192</v>
      </c>
      <c r="F512" s="249" t="s">
        <v>1379</v>
      </c>
      <c r="G512" s="249">
        <v>54</v>
      </c>
    </row>
    <row r="513" spans="1:7">
      <c r="A513" s="249">
        <v>4031</v>
      </c>
      <c r="B513" s="249" t="s">
        <v>3904</v>
      </c>
      <c r="C513" s="489" t="s">
        <v>3849</v>
      </c>
      <c r="D513" s="249" t="s">
        <v>1379</v>
      </c>
      <c r="E513" s="249">
        <v>88</v>
      </c>
      <c r="F513" s="249" t="s">
        <v>1379</v>
      </c>
      <c r="G513" s="249">
        <v>36</v>
      </c>
    </row>
    <row r="514" spans="1:7" ht="25.5">
      <c r="A514" s="249">
        <v>4032</v>
      </c>
      <c r="B514" s="249" t="s">
        <v>3905</v>
      </c>
      <c r="C514" s="489" t="s">
        <v>3850</v>
      </c>
      <c r="D514" s="249" t="s">
        <v>1379</v>
      </c>
      <c r="E514" s="249">
        <v>168</v>
      </c>
      <c r="F514" s="249" t="s">
        <v>1379</v>
      </c>
      <c r="G514" s="249">
        <v>38</v>
      </c>
    </row>
    <row r="515" spans="1:7">
      <c r="A515" s="249">
        <v>4036</v>
      </c>
      <c r="B515" s="249" t="s">
        <v>3905</v>
      </c>
      <c r="C515" s="489" t="s">
        <v>446</v>
      </c>
      <c r="D515" s="249" t="s">
        <v>1379</v>
      </c>
      <c r="E515" s="249">
        <v>96</v>
      </c>
      <c r="F515" s="249" t="s">
        <v>1379</v>
      </c>
      <c r="G515" s="249">
        <v>36</v>
      </c>
    </row>
    <row r="516" spans="1:7" ht="25.5">
      <c r="A516" s="249">
        <v>4039</v>
      </c>
      <c r="B516" s="249" t="s">
        <v>3906</v>
      </c>
      <c r="C516" s="489" t="s">
        <v>3851</v>
      </c>
      <c r="D516" s="249" t="s">
        <v>1379</v>
      </c>
      <c r="E516" s="249">
        <v>112</v>
      </c>
      <c r="F516" s="249" t="s">
        <v>1379</v>
      </c>
      <c r="G516" s="249">
        <v>36</v>
      </c>
    </row>
    <row r="517" spans="1:7">
      <c r="A517" s="249">
        <v>4041</v>
      </c>
      <c r="B517" s="249" t="s">
        <v>3907</v>
      </c>
      <c r="C517" s="489" t="s">
        <v>3538</v>
      </c>
      <c r="D517" s="249" t="s">
        <v>1379</v>
      </c>
      <c r="E517" s="249">
        <v>64</v>
      </c>
      <c r="F517" s="249" t="s">
        <v>1379</v>
      </c>
      <c r="G517" s="249">
        <v>36</v>
      </c>
    </row>
    <row r="518" spans="1:7">
      <c r="A518" s="249">
        <v>4042</v>
      </c>
      <c r="B518" s="249" t="s">
        <v>3908</v>
      </c>
      <c r="C518" s="489" t="s">
        <v>3852</v>
      </c>
      <c r="D518" s="249" t="s">
        <v>1379</v>
      </c>
      <c r="E518" s="249">
        <v>128</v>
      </c>
      <c r="F518" s="249" t="s">
        <v>1379</v>
      </c>
      <c r="G518" s="249">
        <v>36</v>
      </c>
    </row>
    <row r="519" spans="1:7">
      <c r="A519" s="249">
        <v>4044</v>
      </c>
      <c r="B519" s="249" t="s">
        <v>3907</v>
      </c>
      <c r="C519" s="489" t="s">
        <v>3539</v>
      </c>
      <c r="D519" s="249" t="s">
        <v>1379</v>
      </c>
      <c r="E519" s="249">
        <v>104</v>
      </c>
      <c r="F519" s="249" t="s">
        <v>1379</v>
      </c>
      <c r="G519" s="249">
        <v>36</v>
      </c>
    </row>
    <row r="520" spans="1:7">
      <c r="A520" s="249">
        <v>4048</v>
      </c>
      <c r="B520" s="249" t="s">
        <v>3909</v>
      </c>
      <c r="C520" s="491" t="s">
        <v>3853</v>
      </c>
      <c r="D520" s="249" t="s">
        <v>1379</v>
      </c>
      <c r="E520" s="249">
        <v>120</v>
      </c>
      <c r="F520" s="249" t="s">
        <v>1379</v>
      </c>
      <c r="G520" s="249">
        <v>36</v>
      </c>
    </row>
    <row r="521" spans="1:7" ht="25.5">
      <c r="A521" s="249">
        <v>4049</v>
      </c>
      <c r="B521" s="249" t="s">
        <v>3909</v>
      </c>
      <c r="C521" s="490" t="s">
        <v>3854</v>
      </c>
      <c r="D521" s="249" t="s">
        <v>1379</v>
      </c>
      <c r="E521" s="249">
        <v>104</v>
      </c>
      <c r="F521" s="249" t="s">
        <v>1379</v>
      </c>
      <c r="G521" s="249">
        <v>36</v>
      </c>
    </row>
    <row r="522" spans="1:7">
      <c r="A522" s="249">
        <v>4058</v>
      </c>
      <c r="B522" s="249" t="s">
        <v>3909</v>
      </c>
      <c r="C522" s="491" t="s">
        <v>3521</v>
      </c>
      <c r="D522" s="249" t="s">
        <v>1379</v>
      </c>
      <c r="E522" s="249">
        <v>128</v>
      </c>
      <c r="F522" s="249" t="s">
        <v>1379</v>
      </c>
      <c r="G522" s="249">
        <v>36</v>
      </c>
    </row>
    <row r="523" spans="1:7" ht="25.5">
      <c r="A523" s="249">
        <v>4061</v>
      </c>
      <c r="B523" s="249" t="s">
        <v>3909</v>
      </c>
      <c r="C523" s="489" t="s">
        <v>3855</v>
      </c>
      <c r="D523" s="249" t="s">
        <v>1379</v>
      </c>
      <c r="E523" s="249">
        <v>56</v>
      </c>
      <c r="F523" s="249" t="s">
        <v>1379</v>
      </c>
      <c r="G523" s="249">
        <v>36</v>
      </c>
    </row>
    <row r="524" spans="1:7" ht="25.5">
      <c r="A524" s="249">
        <v>4064</v>
      </c>
      <c r="B524" s="249" t="s">
        <v>3909</v>
      </c>
      <c r="C524" s="489" t="s">
        <v>3856</v>
      </c>
      <c r="D524" s="249" t="s">
        <v>1379</v>
      </c>
      <c r="E524" s="249">
        <v>152</v>
      </c>
      <c r="F524" s="249" t="s">
        <v>1379</v>
      </c>
      <c r="G524" s="249">
        <v>38</v>
      </c>
    </row>
    <row r="525" spans="1:7">
      <c r="A525" s="249">
        <v>4071</v>
      </c>
      <c r="B525" s="249" t="s">
        <v>3910</v>
      </c>
      <c r="C525" s="489" t="s">
        <v>3857</v>
      </c>
      <c r="D525" s="249" t="s">
        <v>1379</v>
      </c>
      <c r="E525" s="249">
        <v>72</v>
      </c>
      <c r="F525" s="249" t="s">
        <v>1379</v>
      </c>
      <c r="G525" s="249">
        <v>36</v>
      </c>
    </row>
    <row r="526" spans="1:7">
      <c r="A526" s="249">
        <v>4072</v>
      </c>
      <c r="B526" s="249" t="s">
        <v>3910</v>
      </c>
      <c r="C526" s="490" t="s">
        <v>1443</v>
      </c>
      <c r="D526" s="249" t="s">
        <v>1379</v>
      </c>
      <c r="E526" s="249">
        <v>72</v>
      </c>
      <c r="F526" s="249" t="s">
        <v>1379</v>
      </c>
      <c r="G526" s="249">
        <v>36</v>
      </c>
    </row>
    <row r="527" spans="1:7">
      <c r="A527" s="249">
        <v>4074</v>
      </c>
      <c r="B527" s="249" t="s">
        <v>3910</v>
      </c>
      <c r="C527" s="489" t="s">
        <v>3369</v>
      </c>
      <c r="D527" s="249" t="s">
        <v>1379</v>
      </c>
      <c r="E527" s="249">
        <v>72</v>
      </c>
      <c r="F527" s="249" t="s">
        <v>1379</v>
      </c>
      <c r="G527" s="249">
        <v>36</v>
      </c>
    </row>
    <row r="528" spans="1:7">
      <c r="A528" s="249">
        <v>4075</v>
      </c>
      <c r="B528" s="249" t="s">
        <v>3910</v>
      </c>
      <c r="C528" s="489" t="s">
        <v>3541</v>
      </c>
      <c r="D528" s="249" t="s">
        <v>1379</v>
      </c>
      <c r="E528" s="249">
        <v>72</v>
      </c>
      <c r="F528" s="249" t="s">
        <v>1379</v>
      </c>
      <c r="G528" s="249">
        <v>36</v>
      </c>
    </row>
    <row r="529" spans="1:7">
      <c r="A529" s="249">
        <v>4076</v>
      </c>
      <c r="B529" s="249" t="s">
        <v>3911</v>
      </c>
      <c r="C529" s="489" t="s">
        <v>3529</v>
      </c>
      <c r="D529" s="249" t="s">
        <v>1379</v>
      </c>
      <c r="E529" s="249">
        <v>144</v>
      </c>
      <c r="F529" s="249" t="s">
        <v>1379</v>
      </c>
      <c r="G529" s="249">
        <v>36</v>
      </c>
    </row>
    <row r="530" spans="1:7" ht="25.5">
      <c r="A530" s="249">
        <v>4087</v>
      </c>
      <c r="B530" s="249" t="s">
        <v>3911</v>
      </c>
      <c r="C530" s="489" t="s">
        <v>3527</v>
      </c>
      <c r="D530" s="249" t="s">
        <v>1663</v>
      </c>
      <c r="E530" s="249">
        <v>0</v>
      </c>
      <c r="F530" s="249" t="s">
        <v>1379</v>
      </c>
      <c r="G530" s="249">
        <v>52</v>
      </c>
    </row>
    <row r="531" spans="1:7">
      <c r="A531" s="249">
        <v>4092</v>
      </c>
      <c r="B531" s="249" t="s">
        <v>3911</v>
      </c>
      <c r="C531" s="489" t="s">
        <v>3528</v>
      </c>
      <c r="D531" s="249" t="s">
        <v>1379</v>
      </c>
      <c r="E531" s="249">
        <v>152</v>
      </c>
      <c r="F531" s="249" t="s">
        <v>1379</v>
      </c>
      <c r="G531" s="249">
        <v>38</v>
      </c>
    </row>
    <row r="532" spans="1:7">
      <c r="A532" s="249">
        <v>4095</v>
      </c>
      <c r="B532" s="249" t="s">
        <v>3912</v>
      </c>
      <c r="C532" s="489" t="s">
        <v>1528</v>
      </c>
      <c r="D532" s="249" t="s">
        <v>1379</v>
      </c>
      <c r="E532" s="249">
        <v>120</v>
      </c>
      <c r="F532" s="249" t="s">
        <v>1379</v>
      </c>
      <c r="G532" s="249">
        <v>36</v>
      </c>
    </row>
    <row r="533" spans="1:7" ht="25.5">
      <c r="A533" s="249">
        <v>4098</v>
      </c>
      <c r="B533" s="249" t="s">
        <v>3913</v>
      </c>
      <c r="C533" s="489" t="s">
        <v>3858</v>
      </c>
      <c r="D533" s="249" t="s">
        <v>1379</v>
      </c>
      <c r="E533" s="249">
        <v>72</v>
      </c>
      <c r="F533" s="249" t="s">
        <v>1379</v>
      </c>
      <c r="G533" s="249">
        <v>36</v>
      </c>
    </row>
    <row r="534" spans="1:7">
      <c r="A534" s="249">
        <v>4104</v>
      </c>
      <c r="B534" s="249" t="s">
        <v>3914</v>
      </c>
      <c r="C534" s="489" t="s">
        <v>3859</v>
      </c>
      <c r="D534" s="249" t="s">
        <v>1663</v>
      </c>
      <c r="E534" s="249">
        <v>0</v>
      </c>
      <c r="F534" s="249" t="s">
        <v>1379</v>
      </c>
      <c r="G534" s="249">
        <v>36</v>
      </c>
    </row>
    <row r="535" spans="1:7">
      <c r="A535" s="249">
        <v>4106</v>
      </c>
      <c r="B535" s="249" t="s">
        <v>3915</v>
      </c>
      <c r="C535" s="489" t="s">
        <v>3531</v>
      </c>
      <c r="D535" s="249" t="s">
        <v>1379</v>
      </c>
      <c r="E535" s="249">
        <v>48</v>
      </c>
      <c r="F535" s="249" t="s">
        <v>1379</v>
      </c>
      <c r="G535" s="249">
        <v>36</v>
      </c>
    </row>
    <row r="536" spans="1:7" ht="25.5">
      <c r="A536" s="249">
        <v>4107</v>
      </c>
      <c r="B536" s="249" t="s">
        <v>3916</v>
      </c>
      <c r="C536" s="489" t="s">
        <v>3860</v>
      </c>
      <c r="D536" s="249" t="s">
        <v>1663</v>
      </c>
      <c r="E536" s="249">
        <v>0</v>
      </c>
      <c r="F536" s="249" t="s">
        <v>1379</v>
      </c>
      <c r="G536" s="249">
        <v>36</v>
      </c>
    </row>
    <row r="537" spans="1:7">
      <c r="A537" s="249">
        <v>4109</v>
      </c>
      <c r="B537" s="249" t="s">
        <v>3917</v>
      </c>
      <c r="C537" s="489" t="s">
        <v>3861</v>
      </c>
      <c r="D537" s="249" t="s">
        <v>1379</v>
      </c>
      <c r="E537" s="249">
        <v>112</v>
      </c>
      <c r="F537" s="249" t="s">
        <v>1379</v>
      </c>
      <c r="G537" s="249">
        <v>36</v>
      </c>
    </row>
    <row r="538" spans="1:7">
      <c r="A538" s="249">
        <v>4111</v>
      </c>
      <c r="B538" s="249" t="s">
        <v>3918</v>
      </c>
      <c r="C538" s="489" t="s">
        <v>1455</v>
      </c>
      <c r="D538" s="249" t="s">
        <v>1379</v>
      </c>
      <c r="E538" s="249">
        <v>184</v>
      </c>
      <c r="F538" s="249" t="s">
        <v>1379</v>
      </c>
      <c r="G538" s="249">
        <v>46</v>
      </c>
    </row>
    <row r="539" spans="1:7">
      <c r="A539" s="249">
        <v>4116</v>
      </c>
      <c r="B539" s="249" t="s">
        <v>3919</v>
      </c>
      <c r="C539" s="489" t="s">
        <v>3862</v>
      </c>
      <c r="D539" s="249" t="s">
        <v>1379</v>
      </c>
      <c r="E539" s="249">
        <v>200</v>
      </c>
      <c r="F539" s="249" t="s">
        <v>1379</v>
      </c>
      <c r="G539" s="249">
        <v>50</v>
      </c>
    </row>
    <row r="540" spans="1:7">
      <c r="A540" s="249">
        <v>4118</v>
      </c>
      <c r="B540" s="512" t="s">
        <v>3919</v>
      </c>
      <c r="C540" s="489" t="s">
        <v>382</v>
      </c>
      <c r="D540" s="249" t="s">
        <v>1379</v>
      </c>
      <c r="E540" s="249">
        <v>192</v>
      </c>
      <c r="F540" s="249" t="s">
        <v>1379</v>
      </c>
      <c r="G540" s="249">
        <v>50</v>
      </c>
    </row>
    <row r="541" spans="1:7">
      <c r="A541" s="249">
        <v>4122</v>
      </c>
      <c r="B541" s="512" t="s">
        <v>3919</v>
      </c>
      <c r="C541" s="489" t="s">
        <v>3537</v>
      </c>
      <c r="D541" s="249" t="s">
        <v>1379</v>
      </c>
      <c r="E541" s="249">
        <v>40</v>
      </c>
      <c r="F541" s="249" t="s">
        <v>1379</v>
      </c>
      <c r="G541" s="249">
        <v>36</v>
      </c>
    </row>
    <row r="542" spans="1:7" ht="25.5">
      <c r="A542" s="249">
        <v>4126</v>
      </c>
      <c r="B542" s="249" t="s">
        <v>3920</v>
      </c>
      <c r="C542" s="489" t="s">
        <v>3863</v>
      </c>
      <c r="D542" s="249" t="s">
        <v>1379</v>
      </c>
      <c r="E542" s="249">
        <v>48</v>
      </c>
      <c r="F542" s="249" t="s">
        <v>1379</v>
      </c>
      <c r="G542" s="249">
        <v>36</v>
      </c>
    </row>
    <row r="543" spans="1:7" ht="25.5">
      <c r="A543" s="249">
        <v>4131</v>
      </c>
      <c r="B543" s="249" t="s">
        <v>3921</v>
      </c>
      <c r="C543" s="490" t="s">
        <v>3864</v>
      </c>
      <c r="D543" s="249" t="s">
        <v>1379</v>
      </c>
      <c r="E543" s="249">
        <v>88</v>
      </c>
      <c r="F543" s="249" t="s">
        <v>1379</v>
      </c>
      <c r="G543" s="249">
        <v>36</v>
      </c>
    </row>
    <row r="544" spans="1:7">
      <c r="A544" s="249">
        <v>4133</v>
      </c>
      <c r="B544" s="249" t="s">
        <v>3922</v>
      </c>
      <c r="C544" s="489" t="s">
        <v>3865</v>
      </c>
      <c r="D544" s="249" t="s">
        <v>1379</v>
      </c>
      <c r="E544" s="249">
        <v>360</v>
      </c>
      <c r="F544" s="249" t="s">
        <v>1379</v>
      </c>
      <c r="G544" s="249">
        <v>60</v>
      </c>
    </row>
    <row r="545" spans="1:7">
      <c r="A545" s="249">
        <v>4137</v>
      </c>
      <c r="B545" s="249" t="s">
        <v>3921</v>
      </c>
      <c r="C545" s="489" t="s">
        <v>3530</v>
      </c>
      <c r="D545" s="249" t="s">
        <v>1379</v>
      </c>
      <c r="E545" s="249">
        <v>112</v>
      </c>
      <c r="F545" s="249" t="s">
        <v>1379</v>
      </c>
      <c r="G545" s="249">
        <v>36</v>
      </c>
    </row>
    <row r="546" spans="1:7">
      <c r="A546" s="249">
        <v>4138</v>
      </c>
      <c r="B546" s="249" t="s">
        <v>3923</v>
      </c>
      <c r="C546" s="489" t="s">
        <v>3866</v>
      </c>
      <c r="D546" s="249" t="s">
        <v>1379</v>
      </c>
      <c r="E546" s="249">
        <v>96</v>
      </c>
      <c r="F546" s="249" t="s">
        <v>1379</v>
      </c>
      <c r="G546" s="249">
        <v>36</v>
      </c>
    </row>
    <row r="547" spans="1:7">
      <c r="A547" s="249">
        <v>4139</v>
      </c>
      <c r="B547" s="249" t="s">
        <v>3923</v>
      </c>
      <c r="C547" s="489" t="s">
        <v>3526</v>
      </c>
      <c r="D547" s="249" t="s">
        <v>1379</v>
      </c>
      <c r="E547" s="249">
        <v>120</v>
      </c>
      <c r="F547" s="249" t="s">
        <v>1379</v>
      </c>
      <c r="G547" s="249">
        <v>60</v>
      </c>
    </row>
    <row r="548" spans="1:7">
      <c r="A548" s="249">
        <v>4141</v>
      </c>
      <c r="B548" s="249" t="s">
        <v>3923</v>
      </c>
      <c r="C548" s="489" t="s">
        <v>3867</v>
      </c>
      <c r="D548" s="249" t="s">
        <v>1379</v>
      </c>
      <c r="E548" s="249">
        <v>296</v>
      </c>
      <c r="F548" s="249" t="s">
        <v>1379</v>
      </c>
      <c r="G548" s="249">
        <v>60</v>
      </c>
    </row>
    <row r="549" spans="1:7">
      <c r="A549" s="249">
        <v>4143</v>
      </c>
      <c r="B549" s="249" t="s">
        <v>3924</v>
      </c>
      <c r="C549" s="489" t="s">
        <v>3868</v>
      </c>
      <c r="D549" s="249" t="s">
        <v>1379</v>
      </c>
      <c r="E549" s="249">
        <v>72</v>
      </c>
      <c r="F549" s="249" t="s">
        <v>1379</v>
      </c>
      <c r="G549" s="249">
        <v>36</v>
      </c>
    </row>
    <row r="550" spans="1:7">
      <c r="A550" s="249">
        <v>4144</v>
      </c>
      <c r="B550" s="249" t="s">
        <v>3924</v>
      </c>
      <c r="C550" s="489" t="s">
        <v>3869</v>
      </c>
      <c r="D550" s="249" t="s">
        <v>1379</v>
      </c>
      <c r="E550" s="249">
        <v>160</v>
      </c>
      <c r="F550" s="249" t="s">
        <v>1379</v>
      </c>
      <c r="G550" s="249">
        <v>40</v>
      </c>
    </row>
    <row r="551" spans="1:7">
      <c r="A551" s="249">
        <v>4147</v>
      </c>
      <c r="B551" s="249" t="s">
        <v>3925</v>
      </c>
      <c r="C551" s="490" t="s">
        <v>2773</v>
      </c>
      <c r="D551" s="249" t="s">
        <v>1379</v>
      </c>
      <c r="E551" s="249">
        <v>40</v>
      </c>
      <c r="F551" s="249" t="s">
        <v>1379</v>
      </c>
      <c r="G551" s="249">
        <v>36</v>
      </c>
    </row>
    <row r="552" spans="1:7">
      <c r="A552" s="249">
        <v>4148</v>
      </c>
      <c r="B552" s="249" t="s">
        <v>3925</v>
      </c>
      <c r="C552" s="489" t="s">
        <v>3870</v>
      </c>
      <c r="D552" s="249" t="s">
        <v>1379</v>
      </c>
      <c r="E552" s="249">
        <v>48</v>
      </c>
      <c r="F552" s="249" t="s">
        <v>1379</v>
      </c>
      <c r="G552" s="249">
        <v>36</v>
      </c>
    </row>
    <row r="553" spans="1:7">
      <c r="A553" s="249">
        <v>4149</v>
      </c>
      <c r="B553" s="249" t="s">
        <v>3925</v>
      </c>
      <c r="C553" s="489" t="s">
        <v>3871</v>
      </c>
      <c r="D553" s="249" t="s">
        <v>1379</v>
      </c>
      <c r="E553" s="249">
        <v>104</v>
      </c>
      <c r="F553" s="249" t="s">
        <v>1379</v>
      </c>
      <c r="G553" s="249">
        <v>36</v>
      </c>
    </row>
    <row r="554" spans="1:7">
      <c r="A554" s="249">
        <v>4151</v>
      </c>
      <c r="B554" s="249" t="s">
        <v>3925</v>
      </c>
      <c r="C554" s="489" t="s">
        <v>3872</v>
      </c>
      <c r="D554" s="249" t="s">
        <v>1379</v>
      </c>
      <c r="E554" s="249">
        <v>96</v>
      </c>
      <c r="F554" s="249" t="s">
        <v>1379</v>
      </c>
      <c r="G554" s="249">
        <v>36</v>
      </c>
    </row>
    <row r="555" spans="1:7">
      <c r="A555" s="249">
        <v>4176</v>
      </c>
      <c r="B555" s="249" t="s">
        <v>3907</v>
      </c>
      <c r="C555" s="491" t="s">
        <v>3873</v>
      </c>
      <c r="D555" s="249" t="s">
        <v>1663</v>
      </c>
      <c r="E555" s="249">
        <v>0</v>
      </c>
      <c r="F555" s="249" t="s">
        <v>1379</v>
      </c>
      <c r="G555" s="249">
        <v>60</v>
      </c>
    </row>
    <row r="556" spans="1:7" ht="25.5">
      <c r="A556" s="249">
        <v>4180</v>
      </c>
      <c r="B556" s="249" t="s">
        <v>3907</v>
      </c>
      <c r="C556" s="489" t="s">
        <v>3874</v>
      </c>
      <c r="D556" s="249" t="s">
        <v>1663</v>
      </c>
      <c r="E556" s="249">
        <v>0</v>
      </c>
      <c r="F556" s="249" t="s">
        <v>1379</v>
      </c>
      <c r="G556" s="249">
        <v>38</v>
      </c>
    </row>
    <row r="557" spans="1:7">
      <c r="A557" s="249">
        <v>4210</v>
      </c>
      <c r="B557" s="249" t="s">
        <v>3926</v>
      </c>
      <c r="C557" s="489" t="s">
        <v>3875</v>
      </c>
      <c r="D557" s="249" t="s">
        <v>1663</v>
      </c>
      <c r="E557" s="249">
        <v>0</v>
      </c>
      <c r="F557" s="249" t="s">
        <v>1379</v>
      </c>
      <c r="G557" s="249">
        <v>36</v>
      </c>
    </row>
    <row r="558" spans="1:7">
      <c r="A558" s="249">
        <v>4211</v>
      </c>
      <c r="B558" s="249" t="s">
        <v>3926</v>
      </c>
      <c r="C558" s="489" t="s">
        <v>3876</v>
      </c>
      <c r="D558" s="249" t="s">
        <v>1663</v>
      </c>
      <c r="E558" s="249">
        <v>0</v>
      </c>
      <c r="F558" s="249" t="s">
        <v>1379</v>
      </c>
      <c r="G558" s="249">
        <v>36</v>
      </c>
    </row>
    <row r="559" spans="1:7">
      <c r="A559" s="249">
        <v>4223</v>
      </c>
      <c r="B559" s="249" t="s">
        <v>3927</v>
      </c>
      <c r="C559" s="489" t="s">
        <v>3877</v>
      </c>
      <c r="D559" s="249" t="s">
        <v>1663</v>
      </c>
      <c r="E559" s="249">
        <v>0</v>
      </c>
      <c r="F559" s="249" t="s">
        <v>1379</v>
      </c>
      <c r="G559" s="249">
        <v>36</v>
      </c>
    </row>
    <row r="560" spans="1:7">
      <c r="A560" s="249">
        <v>4913</v>
      </c>
      <c r="B560" s="249" t="s">
        <v>3925</v>
      </c>
      <c r="C560" s="489" t="s">
        <v>3878</v>
      </c>
      <c r="D560" s="249" t="s">
        <v>1379</v>
      </c>
      <c r="E560" s="249">
        <v>24</v>
      </c>
      <c r="F560" s="249" t="s">
        <v>1379</v>
      </c>
      <c r="G560" s="249">
        <v>36</v>
      </c>
    </row>
    <row r="561" spans="1:7">
      <c r="A561" s="249">
        <v>5073</v>
      </c>
      <c r="B561" s="249" t="s">
        <v>3902</v>
      </c>
      <c r="C561" s="489" t="s">
        <v>3532</v>
      </c>
      <c r="D561" s="249" t="s">
        <v>1379</v>
      </c>
      <c r="E561" s="249">
        <v>72</v>
      </c>
      <c r="F561" s="249" t="s">
        <v>1379</v>
      </c>
      <c r="G561" s="249">
        <v>36</v>
      </c>
    </row>
    <row r="562" spans="1:7">
      <c r="A562" s="249">
        <v>5079</v>
      </c>
      <c r="B562" s="249" t="s">
        <v>3917</v>
      </c>
      <c r="C562" s="489" t="s">
        <v>3879</v>
      </c>
      <c r="D562" s="249" t="s">
        <v>1379</v>
      </c>
      <c r="E562" s="249">
        <v>152</v>
      </c>
      <c r="F562" s="249" t="s">
        <v>1379</v>
      </c>
      <c r="G562" s="249">
        <v>38</v>
      </c>
    </row>
    <row r="563" spans="1:7">
      <c r="A563" s="249">
        <v>5080</v>
      </c>
      <c r="B563" s="249" t="s">
        <v>3920</v>
      </c>
      <c r="C563" s="489" t="s">
        <v>3880</v>
      </c>
      <c r="D563" s="249" t="s">
        <v>1379</v>
      </c>
      <c r="E563" s="249">
        <v>56</v>
      </c>
      <c r="F563" s="249" t="s">
        <v>1379</v>
      </c>
      <c r="G563" s="249">
        <v>36</v>
      </c>
    </row>
    <row r="564" spans="1:7">
      <c r="A564" s="249">
        <v>5137</v>
      </c>
      <c r="B564" s="249" t="s">
        <v>3904</v>
      </c>
      <c r="C564" s="489" t="s">
        <v>3517</v>
      </c>
      <c r="D564" s="249" t="s">
        <v>1379</v>
      </c>
      <c r="E564" s="249">
        <v>136</v>
      </c>
      <c r="F564" s="249" t="s">
        <v>1379</v>
      </c>
      <c r="G564" s="249">
        <v>36</v>
      </c>
    </row>
    <row r="565" spans="1:7">
      <c r="A565" s="249">
        <v>5166</v>
      </c>
      <c r="B565" s="249" t="s">
        <v>3903</v>
      </c>
      <c r="C565" s="489" t="s">
        <v>3525</v>
      </c>
      <c r="D565" s="249" t="s">
        <v>1379</v>
      </c>
      <c r="E565" s="249">
        <v>72</v>
      </c>
      <c r="F565" s="249" t="s">
        <v>1379</v>
      </c>
      <c r="G565" s="249">
        <v>36</v>
      </c>
    </row>
    <row r="566" spans="1:7">
      <c r="A566" s="249">
        <v>5299</v>
      </c>
      <c r="B566" s="249" t="s">
        <v>3928</v>
      </c>
      <c r="C566" s="489" t="s">
        <v>3534</v>
      </c>
      <c r="D566" s="249" t="s">
        <v>1379</v>
      </c>
      <c r="E566" s="249">
        <v>56</v>
      </c>
      <c r="F566" s="249" t="s">
        <v>1379</v>
      </c>
      <c r="G566" s="249">
        <v>36</v>
      </c>
    </row>
    <row r="567" spans="1:7">
      <c r="A567" s="249">
        <v>5300</v>
      </c>
      <c r="B567" s="249" t="s">
        <v>3902</v>
      </c>
      <c r="C567" s="489" t="s">
        <v>3533</v>
      </c>
      <c r="D567" s="249" t="s">
        <v>1379</v>
      </c>
      <c r="E567" s="249">
        <v>48</v>
      </c>
      <c r="F567" s="249" t="s">
        <v>1379</v>
      </c>
      <c r="G567" s="249">
        <v>36</v>
      </c>
    </row>
    <row r="568" spans="1:7">
      <c r="A568" s="249">
        <v>5301</v>
      </c>
      <c r="B568" s="249" t="s">
        <v>3929</v>
      </c>
      <c r="C568" s="489" t="s">
        <v>3536</v>
      </c>
      <c r="D568" s="249" t="s">
        <v>1379</v>
      </c>
      <c r="E568" s="249">
        <v>48</v>
      </c>
      <c r="F568" s="249" t="s">
        <v>1379</v>
      </c>
      <c r="G568" s="249">
        <v>36</v>
      </c>
    </row>
    <row r="569" spans="1:7">
      <c r="A569" s="249">
        <v>5302</v>
      </c>
      <c r="B569" s="249" t="s">
        <v>3907</v>
      </c>
      <c r="C569" s="489" t="s">
        <v>672</v>
      </c>
      <c r="D569" s="249" t="s">
        <v>1379</v>
      </c>
      <c r="E569" s="249">
        <v>112</v>
      </c>
      <c r="F569" s="249" t="s">
        <v>1379</v>
      </c>
      <c r="G569" s="249">
        <v>36</v>
      </c>
    </row>
    <row r="570" spans="1:7">
      <c r="A570" s="249">
        <v>5317</v>
      </c>
      <c r="B570" s="249" t="s">
        <v>3925</v>
      </c>
      <c r="C570" s="489" t="s">
        <v>3542</v>
      </c>
      <c r="D570" s="249" t="s">
        <v>1379</v>
      </c>
      <c r="E570" s="249">
        <v>80</v>
      </c>
      <c r="F570" s="249" t="s">
        <v>1379</v>
      </c>
      <c r="G570" s="249">
        <v>36</v>
      </c>
    </row>
    <row r="571" spans="1:7">
      <c r="A571" s="249">
        <v>5350</v>
      </c>
      <c r="B571" s="249" t="s">
        <v>3920</v>
      </c>
      <c r="C571" s="489" t="s">
        <v>3522</v>
      </c>
      <c r="D571" s="249" t="s">
        <v>1379</v>
      </c>
      <c r="E571" s="249">
        <v>72</v>
      </c>
      <c r="F571" s="249" t="s">
        <v>1379</v>
      </c>
      <c r="G571" s="249">
        <v>36</v>
      </c>
    </row>
    <row r="572" spans="1:7">
      <c r="A572" s="249">
        <v>5532</v>
      </c>
      <c r="B572" s="249" t="s">
        <v>3907</v>
      </c>
      <c r="C572" s="489" t="s">
        <v>3881</v>
      </c>
      <c r="D572" s="249" t="s">
        <v>1379</v>
      </c>
      <c r="E572" s="249">
        <v>104</v>
      </c>
      <c r="F572" s="249" t="s">
        <v>1379</v>
      </c>
      <c r="G572" s="249">
        <v>36</v>
      </c>
    </row>
    <row r="573" spans="1:7" ht="25.5">
      <c r="A573" s="249">
        <v>5533</v>
      </c>
      <c r="B573" s="249" t="s">
        <v>3907</v>
      </c>
      <c r="C573" s="489" t="s">
        <v>3882</v>
      </c>
      <c r="D573" s="249" t="s">
        <v>1663</v>
      </c>
      <c r="E573" s="249">
        <v>0</v>
      </c>
      <c r="F573" s="249" t="s">
        <v>1379</v>
      </c>
      <c r="G573" s="249">
        <v>36</v>
      </c>
    </row>
    <row r="574" spans="1:7">
      <c r="A574" s="249">
        <v>5567</v>
      </c>
      <c r="B574" s="249" t="s">
        <v>3921</v>
      </c>
      <c r="C574" s="489" t="s">
        <v>3883</v>
      </c>
      <c r="D574" s="249" t="s">
        <v>1379</v>
      </c>
      <c r="E574" s="249">
        <v>104</v>
      </c>
      <c r="F574" s="249" t="s">
        <v>1379</v>
      </c>
      <c r="G574" s="249">
        <v>36</v>
      </c>
    </row>
    <row r="575" spans="1:7" ht="25.5">
      <c r="A575" s="249">
        <v>5748</v>
      </c>
      <c r="B575" s="249" t="s">
        <v>3930</v>
      </c>
      <c r="C575" s="489" t="s">
        <v>3884</v>
      </c>
      <c r="D575" s="249" t="s">
        <v>1663</v>
      </c>
      <c r="E575" s="249">
        <v>0</v>
      </c>
      <c r="F575" s="249" t="s">
        <v>1379</v>
      </c>
      <c r="G575" s="249">
        <v>38</v>
      </c>
    </row>
    <row r="576" spans="1:7">
      <c r="A576" s="249">
        <v>5844</v>
      </c>
      <c r="B576" s="249" t="s">
        <v>3931</v>
      </c>
      <c r="C576" s="489" t="s">
        <v>3885</v>
      </c>
      <c r="D576" s="249" t="s">
        <v>1379</v>
      </c>
      <c r="E576" s="249">
        <v>48</v>
      </c>
      <c r="F576" s="249" t="s">
        <v>1379</v>
      </c>
      <c r="G576" s="249">
        <v>36</v>
      </c>
    </row>
    <row r="577" spans="1:7" ht="25.5">
      <c r="A577" s="249">
        <v>5873</v>
      </c>
      <c r="B577" s="249" t="s">
        <v>3797</v>
      </c>
      <c r="C577" s="489" t="s">
        <v>3886</v>
      </c>
      <c r="D577" s="249" t="s">
        <v>1663</v>
      </c>
      <c r="E577" s="249">
        <v>0</v>
      </c>
      <c r="F577" s="249" t="s">
        <v>1379</v>
      </c>
      <c r="G577" s="249">
        <v>36</v>
      </c>
    </row>
    <row r="578" spans="1:7" ht="25.5">
      <c r="A578" s="249">
        <v>5996</v>
      </c>
      <c r="B578" s="249" t="s">
        <v>3906</v>
      </c>
      <c r="C578" s="489" t="s">
        <v>3887</v>
      </c>
      <c r="D578" s="249" t="s">
        <v>1663</v>
      </c>
      <c r="E578" s="249">
        <v>0</v>
      </c>
      <c r="F578" s="249" t="s">
        <v>1379</v>
      </c>
      <c r="G578" s="249">
        <v>36</v>
      </c>
    </row>
    <row r="579" spans="1:7" ht="29.65" customHeight="1">
      <c r="A579" s="249">
        <v>6017</v>
      </c>
      <c r="B579" s="249" t="s">
        <v>3903</v>
      </c>
      <c r="C579" s="489" t="s">
        <v>3888</v>
      </c>
      <c r="D579" s="249" t="s">
        <v>1379</v>
      </c>
      <c r="E579" s="249">
        <v>32</v>
      </c>
      <c r="F579" s="249" t="s">
        <v>1379</v>
      </c>
      <c r="G579" s="249">
        <v>36</v>
      </c>
    </row>
    <row r="580" spans="1:7">
      <c r="A580" s="249">
        <v>6032</v>
      </c>
      <c r="B580" s="249" t="s">
        <v>3909</v>
      </c>
      <c r="C580" s="489" t="s">
        <v>3889</v>
      </c>
      <c r="D580" s="249" t="s">
        <v>1663</v>
      </c>
      <c r="E580" s="249">
        <v>0</v>
      </c>
      <c r="F580" s="249" t="s">
        <v>1379</v>
      </c>
      <c r="G580" s="249">
        <v>36</v>
      </c>
    </row>
    <row r="581" spans="1:7">
      <c r="A581" s="249">
        <v>6034</v>
      </c>
      <c r="B581" s="249" t="s">
        <v>353</v>
      </c>
      <c r="C581" s="489" t="s">
        <v>3890</v>
      </c>
      <c r="D581" s="249" t="s">
        <v>1663</v>
      </c>
      <c r="E581" s="249">
        <v>0</v>
      </c>
      <c r="F581" s="249" t="s">
        <v>1379</v>
      </c>
      <c r="G581" s="249">
        <v>36</v>
      </c>
    </row>
    <row r="582" spans="1:7" ht="25.5">
      <c r="A582" s="249">
        <v>6105</v>
      </c>
      <c r="B582" s="249" t="s">
        <v>3904</v>
      </c>
      <c r="C582" s="489" t="s">
        <v>3891</v>
      </c>
      <c r="D582" s="249" t="s">
        <v>1663</v>
      </c>
      <c r="E582" s="249">
        <v>0</v>
      </c>
      <c r="F582" s="249" t="s">
        <v>1379</v>
      </c>
      <c r="G582" s="249">
        <v>42</v>
      </c>
    </row>
    <row r="583" spans="1:7" ht="25.5">
      <c r="A583" s="249">
        <v>6529</v>
      </c>
      <c r="B583" s="249" t="s">
        <v>3899</v>
      </c>
      <c r="C583" s="489" t="s">
        <v>3892</v>
      </c>
      <c r="D583" s="249" t="s">
        <v>1663</v>
      </c>
      <c r="E583" s="249">
        <v>0</v>
      </c>
      <c r="F583" s="249" t="s">
        <v>1379</v>
      </c>
      <c r="G583" s="249">
        <v>36</v>
      </c>
    </row>
    <row r="584" spans="1:7" ht="25.5">
      <c r="A584" s="249">
        <v>6532</v>
      </c>
      <c r="B584" s="249" t="s">
        <v>3902</v>
      </c>
      <c r="C584" s="489" t="s">
        <v>3893</v>
      </c>
      <c r="D584" s="249" t="s">
        <v>1663</v>
      </c>
      <c r="E584" s="249">
        <v>0</v>
      </c>
      <c r="F584" s="249" t="s">
        <v>1379</v>
      </c>
      <c r="G584" s="249">
        <v>36</v>
      </c>
    </row>
    <row r="585" spans="1:7">
      <c r="A585" s="249">
        <v>6581</v>
      </c>
      <c r="B585" s="249" t="s">
        <v>3909</v>
      </c>
      <c r="C585" s="489" t="s">
        <v>3894</v>
      </c>
      <c r="D585" s="249" t="s">
        <v>1663</v>
      </c>
      <c r="E585" s="249">
        <v>0</v>
      </c>
      <c r="F585" s="249" t="s">
        <v>1379</v>
      </c>
      <c r="G585" s="249">
        <v>32</v>
      </c>
    </row>
    <row r="586" spans="1:7" ht="25.5">
      <c r="A586" s="249">
        <v>6639</v>
      </c>
      <c r="B586" s="249" t="s">
        <v>3911</v>
      </c>
      <c r="C586" s="489" t="s">
        <v>3895</v>
      </c>
      <c r="D586" s="249" t="s">
        <v>1663</v>
      </c>
      <c r="E586" s="249">
        <v>0</v>
      </c>
      <c r="F586" s="249" t="s">
        <v>1379</v>
      </c>
      <c r="G586" s="249">
        <v>36</v>
      </c>
    </row>
    <row r="587" spans="1:7">
      <c r="A587" s="416"/>
      <c r="B587" s="416"/>
      <c r="C587" s="416"/>
      <c r="D587" s="416"/>
      <c r="E587" s="500">
        <f>SUM(E493:E586)</f>
        <v>8040</v>
      </c>
      <c r="F587" s="416"/>
      <c r="G587" s="500">
        <f>SUM(G493:G586)</f>
        <v>3664</v>
      </c>
    </row>
    <row r="588" spans="1:7">
      <c r="E588" s="488"/>
      <c r="F588" s="488"/>
      <c r="G588" s="488"/>
    </row>
    <row r="589" spans="1:7">
      <c r="E589" s="488"/>
      <c r="F589" s="488"/>
      <c r="G589" s="488"/>
    </row>
    <row r="591" spans="1:7">
      <c r="A591" s="787" t="s">
        <v>3112</v>
      </c>
      <c r="B591" s="787"/>
      <c r="C591" s="787"/>
      <c r="D591" s="787"/>
      <c r="E591" s="787"/>
    </row>
    <row r="592" spans="1:7">
      <c r="A592" s="479" t="s">
        <v>3330</v>
      </c>
      <c r="B592" s="479">
        <v>4</v>
      </c>
      <c r="C592" s="479" t="s">
        <v>2631</v>
      </c>
      <c r="D592" s="479" t="s">
        <v>3331</v>
      </c>
      <c r="E592" s="479" t="s">
        <v>3332</v>
      </c>
    </row>
    <row r="593" spans="1:5">
      <c r="A593" s="480">
        <v>5988</v>
      </c>
      <c r="B593" s="480">
        <v>5427</v>
      </c>
      <c r="C593" s="481" t="s">
        <v>3333</v>
      </c>
      <c r="D593" s="482" t="s">
        <v>1379</v>
      </c>
      <c r="E593" s="480">
        <v>30</v>
      </c>
    </row>
    <row r="594" spans="1:5">
      <c r="A594" s="480">
        <v>4172</v>
      </c>
      <c r="B594" s="480">
        <v>4461</v>
      </c>
      <c r="C594" s="481" t="s">
        <v>3334</v>
      </c>
      <c r="D594" s="482" t="s">
        <v>1379</v>
      </c>
      <c r="E594" s="480">
        <v>30</v>
      </c>
    </row>
    <row r="595" spans="1:5">
      <c r="A595" s="480">
        <v>4019</v>
      </c>
      <c r="B595" s="480">
        <v>4481</v>
      </c>
      <c r="C595" s="481" t="s">
        <v>3335</v>
      </c>
      <c r="D595" s="482" t="s">
        <v>1379</v>
      </c>
      <c r="E595" s="480">
        <v>30</v>
      </c>
    </row>
    <row r="596" spans="1:5">
      <c r="A596" s="480">
        <v>4110</v>
      </c>
      <c r="B596" s="480">
        <v>5411</v>
      </c>
      <c r="C596" s="481" t="s">
        <v>3336</v>
      </c>
      <c r="D596" s="482" t="s">
        <v>1379</v>
      </c>
      <c r="E596" s="480">
        <v>30</v>
      </c>
    </row>
    <row r="597" spans="1:5">
      <c r="A597" s="480">
        <v>4050</v>
      </c>
      <c r="B597" s="480">
        <v>5715</v>
      </c>
      <c r="C597" s="481" t="s">
        <v>3337</v>
      </c>
      <c r="D597" s="482" t="s">
        <v>1379</v>
      </c>
      <c r="E597" s="480">
        <v>30</v>
      </c>
    </row>
    <row r="598" spans="1:5">
      <c r="A598" s="480">
        <v>4052</v>
      </c>
      <c r="B598" s="480">
        <v>5247</v>
      </c>
      <c r="C598" s="481" t="s">
        <v>3338</v>
      </c>
      <c r="D598" s="482" t="s">
        <v>1379</v>
      </c>
      <c r="E598" s="480">
        <v>30</v>
      </c>
    </row>
    <row r="599" spans="1:5">
      <c r="A599" s="480">
        <v>4214</v>
      </c>
      <c r="B599" s="480">
        <v>4764</v>
      </c>
      <c r="C599" s="481" t="s">
        <v>3339</v>
      </c>
      <c r="D599" s="482" t="s">
        <v>1379</v>
      </c>
      <c r="E599" s="480">
        <v>30</v>
      </c>
    </row>
    <row r="600" spans="1:5">
      <c r="A600" s="480">
        <v>3982</v>
      </c>
      <c r="B600" s="480">
        <v>6953</v>
      </c>
      <c r="C600" s="481" t="s">
        <v>3297</v>
      </c>
      <c r="D600" s="482" t="s">
        <v>1379</v>
      </c>
      <c r="E600" s="480">
        <v>30</v>
      </c>
    </row>
    <row r="601" spans="1:5">
      <c r="A601" s="480">
        <v>4124</v>
      </c>
      <c r="B601" s="480">
        <v>5260</v>
      </c>
      <c r="C601" s="481" t="s">
        <v>3340</v>
      </c>
      <c r="D601" s="482" t="s">
        <v>1379</v>
      </c>
      <c r="E601" s="480">
        <v>30</v>
      </c>
    </row>
    <row r="602" spans="1:5">
      <c r="A602" s="480">
        <v>4141</v>
      </c>
      <c r="B602" s="480">
        <v>6755</v>
      </c>
      <c r="C602" s="481" t="s">
        <v>3341</v>
      </c>
      <c r="D602" s="482" t="s">
        <v>1379</v>
      </c>
      <c r="E602" s="480">
        <v>30</v>
      </c>
    </row>
    <row r="603" spans="1:5">
      <c r="A603" s="480">
        <v>4090</v>
      </c>
      <c r="B603" s="480">
        <v>5406</v>
      </c>
      <c r="C603" s="481" t="s">
        <v>1517</v>
      </c>
      <c r="D603" s="482" t="s">
        <v>1379</v>
      </c>
      <c r="E603" s="480">
        <v>30</v>
      </c>
    </row>
    <row r="604" spans="1:5">
      <c r="A604" s="480">
        <v>4078</v>
      </c>
      <c r="B604" s="480">
        <v>5716</v>
      </c>
      <c r="C604" s="481" t="s">
        <v>312</v>
      </c>
      <c r="D604" s="482" t="s">
        <v>1379</v>
      </c>
      <c r="E604" s="480">
        <v>30</v>
      </c>
    </row>
    <row r="605" spans="1:5">
      <c r="A605" s="480">
        <v>4101</v>
      </c>
      <c r="B605" s="480">
        <v>5514</v>
      </c>
      <c r="C605" s="481" t="s">
        <v>1531</v>
      </c>
      <c r="D605" s="482" t="s">
        <v>1379</v>
      </c>
      <c r="E605" s="480">
        <v>30</v>
      </c>
    </row>
    <row r="606" spans="1:5">
      <c r="A606" s="480">
        <v>4133</v>
      </c>
      <c r="B606" s="480">
        <v>4774</v>
      </c>
      <c r="C606" s="481" t="s">
        <v>3342</v>
      </c>
      <c r="D606" s="482" t="s">
        <v>1379</v>
      </c>
      <c r="E606" s="480">
        <v>30</v>
      </c>
    </row>
    <row r="607" spans="1:5">
      <c r="A607" s="480">
        <v>4226</v>
      </c>
      <c r="B607" s="480">
        <v>4787</v>
      </c>
      <c r="C607" s="481" t="s">
        <v>3329</v>
      </c>
      <c r="D607" s="482" t="s">
        <v>1379</v>
      </c>
      <c r="E607" s="480">
        <v>30</v>
      </c>
    </row>
    <row r="608" spans="1:5">
      <c r="A608" s="480">
        <v>5841</v>
      </c>
      <c r="B608" s="480">
        <v>6950</v>
      </c>
      <c r="C608" s="481" t="s">
        <v>1880</v>
      </c>
      <c r="D608" s="482" t="s">
        <v>1379</v>
      </c>
      <c r="E608" s="480">
        <v>30</v>
      </c>
    </row>
    <row r="609" spans="1:5">
      <c r="A609" s="480">
        <v>4045</v>
      </c>
      <c r="B609" s="480">
        <v>4522</v>
      </c>
      <c r="C609" s="481" t="s">
        <v>1880</v>
      </c>
      <c r="D609" s="482" t="s">
        <v>1379</v>
      </c>
      <c r="E609" s="480">
        <v>30</v>
      </c>
    </row>
    <row r="610" spans="1:5">
      <c r="A610" s="480">
        <v>4150</v>
      </c>
      <c r="B610" s="480">
        <v>6739</v>
      </c>
      <c r="C610" s="481" t="s">
        <v>2776</v>
      </c>
      <c r="D610" s="482" t="s">
        <v>1379</v>
      </c>
      <c r="E610" s="480">
        <v>30</v>
      </c>
    </row>
    <row r="611" spans="1:5">
      <c r="A611" s="480">
        <v>5671</v>
      </c>
      <c r="B611" s="480">
        <v>6978</v>
      </c>
      <c r="C611" s="481" t="s">
        <v>2955</v>
      </c>
      <c r="D611" s="482" t="s">
        <v>1379</v>
      </c>
      <c r="E611" s="480">
        <v>30</v>
      </c>
    </row>
    <row r="612" spans="1:5">
      <c r="A612" s="480">
        <v>5166</v>
      </c>
      <c r="B612" s="480">
        <v>6876</v>
      </c>
      <c r="C612" s="481" t="s">
        <v>603</v>
      </c>
      <c r="D612" s="482" t="s">
        <v>1379</v>
      </c>
      <c r="E612" s="480">
        <v>30</v>
      </c>
    </row>
    <row r="613" spans="1:5">
      <c r="A613" s="480">
        <v>4232</v>
      </c>
      <c r="B613" s="480">
        <v>5433</v>
      </c>
      <c r="C613" s="481" t="s">
        <v>3343</v>
      </c>
      <c r="D613" s="482" t="s">
        <v>1379</v>
      </c>
      <c r="E613" s="480">
        <v>30</v>
      </c>
    </row>
    <row r="614" spans="1:5">
      <c r="A614" s="480">
        <v>4039</v>
      </c>
      <c r="B614" s="480">
        <v>5485</v>
      </c>
      <c r="C614" s="481" t="s">
        <v>3344</v>
      </c>
      <c r="D614" s="482" t="s">
        <v>1379</v>
      </c>
      <c r="E614" s="480">
        <v>30</v>
      </c>
    </row>
    <row r="615" spans="1:5">
      <c r="A615" s="480">
        <v>4033</v>
      </c>
      <c r="B615" s="480">
        <v>6645</v>
      </c>
      <c r="C615" s="481" t="s">
        <v>3345</v>
      </c>
      <c r="D615" s="482" t="s">
        <v>1379</v>
      </c>
      <c r="E615" s="480">
        <v>30</v>
      </c>
    </row>
    <row r="616" spans="1:5">
      <c r="A616" s="480">
        <v>6676</v>
      </c>
      <c r="B616" s="480">
        <v>6949</v>
      </c>
      <c r="C616" s="481" t="s">
        <v>3346</v>
      </c>
      <c r="D616" s="482" t="s">
        <v>1379</v>
      </c>
      <c r="E616" s="480">
        <v>30</v>
      </c>
    </row>
    <row r="617" spans="1:5">
      <c r="A617" s="480">
        <v>4009</v>
      </c>
      <c r="B617" s="480">
        <v>6647</v>
      </c>
      <c r="C617" s="481" t="s">
        <v>1348</v>
      </c>
      <c r="D617" s="482" t="s">
        <v>1379</v>
      </c>
      <c r="E617" s="480">
        <v>30</v>
      </c>
    </row>
    <row r="618" spans="1:5">
      <c r="A618" s="480">
        <v>4118</v>
      </c>
      <c r="B618" s="480">
        <v>5617</v>
      </c>
      <c r="C618" s="481" t="s">
        <v>3347</v>
      </c>
      <c r="D618" s="482" t="s">
        <v>1379</v>
      </c>
      <c r="E618" s="480">
        <v>30</v>
      </c>
    </row>
    <row r="619" spans="1:5">
      <c r="A619" s="480">
        <v>4121</v>
      </c>
      <c r="B619" s="480">
        <v>5774</v>
      </c>
      <c r="C619" s="481" t="s">
        <v>3348</v>
      </c>
      <c r="D619" s="482" t="s">
        <v>1379</v>
      </c>
      <c r="E619" s="480">
        <v>30</v>
      </c>
    </row>
    <row r="620" spans="1:5">
      <c r="A620" s="480">
        <v>4120</v>
      </c>
      <c r="B620" s="480">
        <v>6747</v>
      </c>
      <c r="C620" s="481" t="s">
        <v>1351</v>
      </c>
      <c r="D620" s="482" t="s">
        <v>1379</v>
      </c>
      <c r="E620" s="480">
        <v>30</v>
      </c>
    </row>
    <row r="621" spans="1:5">
      <c r="A621" s="480">
        <v>4119</v>
      </c>
      <c r="B621" s="480">
        <v>5556</v>
      </c>
      <c r="C621" s="481" t="s">
        <v>361</v>
      </c>
      <c r="D621" s="482" t="s">
        <v>1379</v>
      </c>
      <c r="E621" s="480">
        <v>30</v>
      </c>
    </row>
    <row r="622" spans="1:5">
      <c r="A622" s="480">
        <v>4105</v>
      </c>
      <c r="B622" s="480">
        <v>6957</v>
      </c>
      <c r="C622" s="481" t="s">
        <v>337</v>
      </c>
      <c r="D622" s="482" t="s">
        <v>1379</v>
      </c>
      <c r="E622" s="480">
        <v>30</v>
      </c>
    </row>
    <row r="623" spans="1:5">
      <c r="A623" s="480">
        <v>3997</v>
      </c>
      <c r="B623" s="480">
        <v>6646</v>
      </c>
      <c r="C623" s="481" t="s">
        <v>3349</v>
      </c>
      <c r="D623" s="482" t="s">
        <v>1379</v>
      </c>
      <c r="E623" s="480">
        <v>30</v>
      </c>
    </row>
    <row r="624" spans="1:5">
      <c r="A624" s="480">
        <v>3998</v>
      </c>
      <c r="B624" s="480">
        <v>5538</v>
      </c>
      <c r="C624" s="481" t="s">
        <v>3350</v>
      </c>
      <c r="D624" s="482" t="s">
        <v>1379</v>
      </c>
      <c r="E624" s="480">
        <v>30</v>
      </c>
    </row>
    <row r="625" spans="1:5">
      <c r="A625" s="480">
        <v>3956</v>
      </c>
      <c r="B625" s="480">
        <v>4336</v>
      </c>
      <c r="C625" s="481" t="s">
        <v>3351</v>
      </c>
      <c r="D625" s="482" t="s">
        <v>1379</v>
      </c>
      <c r="E625" s="480">
        <v>30</v>
      </c>
    </row>
    <row r="626" spans="1:5">
      <c r="A626" s="480">
        <v>3948</v>
      </c>
      <c r="B626" s="480">
        <v>5714</v>
      </c>
      <c r="C626" s="481" t="s">
        <v>3352</v>
      </c>
      <c r="D626" s="482" t="s">
        <v>1379</v>
      </c>
      <c r="E626" s="480">
        <v>30</v>
      </c>
    </row>
    <row r="627" spans="1:5">
      <c r="A627" s="480">
        <v>3945</v>
      </c>
      <c r="B627" s="480">
        <v>5713</v>
      </c>
      <c r="C627" s="481" t="s">
        <v>3353</v>
      </c>
      <c r="D627" s="482" t="s">
        <v>1379</v>
      </c>
      <c r="E627" s="480">
        <v>30</v>
      </c>
    </row>
    <row r="628" spans="1:5">
      <c r="A628" s="480">
        <v>3980</v>
      </c>
      <c r="B628" s="480">
        <v>5633</v>
      </c>
      <c r="C628" s="481" t="s">
        <v>3354</v>
      </c>
      <c r="D628" s="482" t="s">
        <v>1379</v>
      </c>
      <c r="E628" s="480">
        <v>30</v>
      </c>
    </row>
    <row r="629" spans="1:5">
      <c r="A629" s="480">
        <v>3959</v>
      </c>
      <c r="B629" s="480">
        <v>4276</v>
      </c>
      <c r="C629" s="481" t="s">
        <v>3124</v>
      </c>
      <c r="D629" s="482" t="s">
        <v>1379</v>
      </c>
      <c r="E629" s="480">
        <v>30</v>
      </c>
    </row>
    <row r="630" spans="1:5">
      <c r="A630" s="480">
        <v>4108</v>
      </c>
      <c r="B630" s="480">
        <v>6951</v>
      </c>
      <c r="C630" s="481" t="s">
        <v>1376</v>
      </c>
      <c r="D630" s="482" t="s">
        <v>1379</v>
      </c>
      <c r="E630" s="480">
        <v>30</v>
      </c>
    </row>
    <row r="631" spans="1:5">
      <c r="A631" s="480">
        <v>4091</v>
      </c>
      <c r="B631" s="480">
        <v>6322</v>
      </c>
      <c r="C631" s="481" t="s">
        <v>3355</v>
      </c>
      <c r="D631" s="482" t="s">
        <v>1379</v>
      </c>
      <c r="E631" s="480">
        <v>30</v>
      </c>
    </row>
    <row r="632" spans="1:5">
      <c r="A632" s="480">
        <v>4135</v>
      </c>
      <c r="B632" s="480">
        <v>6948</v>
      </c>
      <c r="C632" s="481" t="s">
        <v>3356</v>
      </c>
      <c r="D632" s="482" t="s">
        <v>1379</v>
      </c>
      <c r="E632" s="480">
        <v>30</v>
      </c>
    </row>
    <row r="633" spans="1:5">
      <c r="A633" s="480">
        <v>4069</v>
      </c>
      <c r="B633" s="480">
        <v>6952</v>
      </c>
      <c r="C633" s="481" t="s">
        <v>3357</v>
      </c>
      <c r="D633" s="482" t="s">
        <v>1379</v>
      </c>
      <c r="E633" s="480">
        <v>30</v>
      </c>
    </row>
    <row r="634" spans="1:5">
      <c r="A634" s="480">
        <v>4075</v>
      </c>
      <c r="B634" s="480">
        <v>5503</v>
      </c>
      <c r="C634" s="481" t="s">
        <v>2625</v>
      </c>
      <c r="D634" s="482" t="s">
        <v>1379</v>
      </c>
      <c r="E634" s="480">
        <v>30</v>
      </c>
    </row>
    <row r="635" spans="1:5">
      <c r="A635" s="480">
        <v>4072</v>
      </c>
      <c r="B635" s="480">
        <v>7016</v>
      </c>
      <c r="C635" s="481" t="s">
        <v>2726</v>
      </c>
      <c r="D635" s="482" t="s">
        <v>1379</v>
      </c>
      <c r="E635" s="480">
        <v>30</v>
      </c>
    </row>
    <row r="636" spans="1:5">
      <c r="A636" s="480">
        <v>4070</v>
      </c>
      <c r="B636" s="480">
        <v>5336</v>
      </c>
      <c r="C636" s="481" t="s">
        <v>3358</v>
      </c>
      <c r="D636" s="482" t="s">
        <v>1379</v>
      </c>
      <c r="E636" s="480">
        <v>30</v>
      </c>
    </row>
    <row r="637" spans="1:5">
      <c r="A637" s="483"/>
      <c r="B637" s="483"/>
      <c r="C637" s="484"/>
      <c r="D637" s="485"/>
      <c r="E637" s="483"/>
    </row>
    <row r="638" spans="1:5">
      <c r="A638" s="483"/>
      <c r="B638" s="483"/>
      <c r="C638" s="484"/>
      <c r="D638" s="485"/>
      <c r="E638" s="483"/>
    </row>
    <row r="639" spans="1:5">
      <c r="A639" s="483"/>
      <c r="B639" s="483"/>
      <c r="C639" s="484"/>
      <c r="D639" s="485"/>
      <c r="E639" s="483"/>
    </row>
    <row r="640" spans="1:5">
      <c r="A640" s="483"/>
      <c r="B640" s="483"/>
      <c r="C640" s="484"/>
      <c r="D640" s="485"/>
      <c r="E640" s="483"/>
    </row>
    <row r="641" spans="1:5">
      <c r="A641" s="483"/>
      <c r="B641" s="483"/>
      <c r="C641" s="484"/>
      <c r="D641" s="485"/>
      <c r="E641" s="483"/>
    </row>
    <row r="642" spans="1:5">
      <c r="A642" s="483"/>
      <c r="B642" s="483"/>
      <c r="C642" s="484"/>
      <c r="D642" s="485"/>
      <c r="E642" s="483"/>
    </row>
    <row r="643" spans="1:5">
      <c r="A643" s="483"/>
      <c r="B643" s="483"/>
      <c r="C643" s="484"/>
      <c r="D643" s="485"/>
      <c r="E643" s="483"/>
    </row>
    <row r="644" spans="1:5">
      <c r="A644" s="483"/>
      <c r="B644" s="483"/>
      <c r="C644" s="484"/>
      <c r="D644" s="485"/>
      <c r="E644" s="483"/>
    </row>
  </sheetData>
  <sheetProtection algorithmName="SHA-512" hashValue="Xem044SXr37oouuldZzKFShL5fBRCWc0p7NM6OEWcvtk9LKJmXzz+IFsXJoOYZVrpk3EwkQNgGwvI+OWycsAsA==" saltValue="91h6GgTpoHZGUu0mG9yzlg==" spinCount="100000" sheet="1" objects="1" scenarios="1"/>
  <mergeCells count="8">
    <mergeCell ref="A491:G491"/>
    <mergeCell ref="A591:E591"/>
    <mergeCell ref="A11:F11"/>
    <mergeCell ref="A255:E255"/>
    <mergeCell ref="A276:E276"/>
    <mergeCell ref="A299:E299"/>
    <mergeCell ref="A316:G316"/>
    <mergeCell ref="A352:E352"/>
  </mergeCells>
  <hyperlinks>
    <hyperlink ref="C6" location="PROYECTOS!A315" display="PROYECTOS!A315" xr:uid="{00000000-0004-0000-0300-000000000000}"/>
    <hyperlink ref="C2" location="PROYECTOS!A11" display="PROYECTOS!A11" xr:uid="{00000000-0004-0000-0300-000001000000}"/>
    <hyperlink ref="C4" location="PROYECTOS!A275" display="PROYECTOS!A275" xr:uid="{00000000-0004-0000-0300-000002000000}"/>
    <hyperlink ref="C7" location="PROYECTOS!A351" display="PROYECTOS!A351" xr:uid="{00000000-0004-0000-0300-000003000000}"/>
    <hyperlink ref="C5" location="PROYECTOS!A298" display="PROYECTOS!A298" xr:uid="{00000000-0004-0000-0300-000004000000}"/>
    <hyperlink ref="C9" location="PROYECTOS!A589" display="PROYECTOS!A589" xr:uid="{00000000-0004-0000-0300-000005000000}"/>
    <hyperlink ref="C8" location="PROYECTOS!A490" display="PROYECTOS!A490" xr:uid="{00000000-0004-0000-0300-000006000000}"/>
    <hyperlink ref="C3" location="PROYECTOS!A254" display="PROYECTOS!A254" xr:uid="{00000000-0004-0000-0300-000007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5"/>
  <dimension ref="A1:G279"/>
  <sheetViews>
    <sheetView showGridLines="0" topLeftCell="A256" zoomScale="85" zoomScaleNormal="85" workbookViewId="0">
      <selection activeCell="B267" sqref="B267"/>
    </sheetView>
  </sheetViews>
  <sheetFormatPr baseColWidth="10" defaultRowHeight="15"/>
  <cols>
    <col min="1" max="1" width="26.5703125" customWidth="1"/>
    <col min="2" max="2" width="45.42578125" customWidth="1"/>
    <col min="3" max="3" width="15.7109375" customWidth="1"/>
    <col min="4" max="4" width="40.7109375" customWidth="1"/>
    <col min="5" max="5" width="39.28515625" customWidth="1"/>
    <col min="6" max="6" width="17.7109375" style="288" customWidth="1"/>
    <col min="7" max="7" width="7" customWidth="1"/>
  </cols>
  <sheetData>
    <row r="1" spans="1:7" s="287" customFormat="1" ht="51.75" customHeight="1">
      <c r="A1" s="457" t="s">
        <v>3117</v>
      </c>
      <c r="B1" s="457" t="s">
        <v>3295</v>
      </c>
      <c r="C1" s="457" t="s">
        <v>3144</v>
      </c>
      <c r="D1" s="457" t="s">
        <v>3296</v>
      </c>
      <c r="E1" s="457" t="s">
        <v>71</v>
      </c>
      <c r="F1" s="495" t="s">
        <v>3801</v>
      </c>
      <c r="G1" s="363"/>
    </row>
    <row r="2" spans="1:7">
      <c r="A2" s="458" t="s">
        <v>217</v>
      </c>
      <c r="B2" s="496">
        <v>2</v>
      </c>
      <c r="C2" s="496">
        <v>54</v>
      </c>
      <c r="D2" s="496">
        <v>4019</v>
      </c>
      <c r="E2" s="459" t="s">
        <v>3335</v>
      </c>
      <c r="F2" s="430"/>
    </row>
    <row r="3" spans="1:7">
      <c r="A3" s="458" t="s">
        <v>217</v>
      </c>
      <c r="B3" s="496">
        <v>2</v>
      </c>
      <c r="C3" s="496">
        <v>54</v>
      </c>
      <c r="D3" s="496">
        <v>4021</v>
      </c>
      <c r="E3" s="459" t="s">
        <v>3732</v>
      </c>
      <c r="F3" s="430"/>
    </row>
    <row r="4" spans="1:7">
      <c r="A4" s="458" t="s">
        <v>217</v>
      </c>
      <c r="B4" s="496">
        <v>2</v>
      </c>
      <c r="C4" s="496">
        <v>54</v>
      </c>
      <c r="D4" s="496">
        <v>4022</v>
      </c>
      <c r="E4" s="459" t="s">
        <v>3733</v>
      </c>
      <c r="F4" s="430"/>
    </row>
    <row r="5" spans="1:7">
      <c r="A5" s="458" t="s">
        <v>217</v>
      </c>
      <c r="B5" s="496">
        <v>2</v>
      </c>
      <c r="C5" s="496">
        <v>54</v>
      </c>
      <c r="D5" s="496">
        <v>4027</v>
      </c>
      <c r="E5" s="459" t="s">
        <v>230</v>
      </c>
      <c r="F5" s="430"/>
    </row>
    <row r="6" spans="1:7">
      <c r="A6" s="458" t="s">
        <v>217</v>
      </c>
      <c r="B6" s="496">
        <v>2</v>
      </c>
      <c r="C6" s="496">
        <v>54</v>
      </c>
      <c r="D6" s="496">
        <v>4011</v>
      </c>
      <c r="E6" s="459" t="s">
        <v>568</v>
      </c>
      <c r="F6" s="430"/>
    </row>
    <row r="7" spans="1:7">
      <c r="A7" s="458" t="s">
        <v>217</v>
      </c>
      <c r="B7" s="496">
        <v>2</v>
      </c>
      <c r="C7" s="496">
        <v>54</v>
      </c>
      <c r="D7" s="496">
        <v>4012</v>
      </c>
      <c r="E7" s="459" t="s">
        <v>529</v>
      </c>
      <c r="F7" s="430"/>
    </row>
    <row r="8" spans="1:7">
      <c r="A8" s="458" t="s">
        <v>217</v>
      </c>
      <c r="B8" s="496">
        <v>2</v>
      </c>
      <c r="C8" s="496">
        <v>54</v>
      </c>
      <c r="D8" s="496">
        <v>4013</v>
      </c>
      <c r="E8" s="459" t="s">
        <v>3734</v>
      </c>
      <c r="F8" s="430"/>
    </row>
    <row r="9" spans="1:7">
      <c r="A9" s="458" t="s">
        <v>217</v>
      </c>
      <c r="B9" s="496">
        <v>2</v>
      </c>
      <c r="C9" s="496">
        <v>54</v>
      </c>
      <c r="D9" s="496">
        <v>4014</v>
      </c>
      <c r="E9" s="459" t="s">
        <v>555</v>
      </c>
      <c r="F9" s="430"/>
    </row>
    <row r="10" spans="1:7">
      <c r="A10" s="458" t="s">
        <v>217</v>
      </c>
      <c r="B10" s="496">
        <v>2</v>
      </c>
      <c r="C10" s="496">
        <v>54</v>
      </c>
      <c r="D10" s="496">
        <v>4015</v>
      </c>
      <c r="E10" s="459" t="s">
        <v>3735</v>
      </c>
      <c r="F10" s="430"/>
    </row>
    <row r="11" spans="1:7">
      <c r="A11" s="458" t="s">
        <v>217</v>
      </c>
      <c r="B11" s="496">
        <v>2</v>
      </c>
      <c r="C11" s="496">
        <v>54</v>
      </c>
      <c r="D11" s="496">
        <v>4020</v>
      </c>
      <c r="E11" s="459" t="s">
        <v>241</v>
      </c>
      <c r="F11" s="430"/>
    </row>
    <row r="12" spans="1:7">
      <c r="A12" s="458" t="s">
        <v>217</v>
      </c>
      <c r="B12" s="496">
        <v>2</v>
      </c>
      <c r="C12" s="496">
        <v>54</v>
      </c>
      <c r="D12" s="496">
        <v>4023</v>
      </c>
      <c r="E12" s="459" t="s">
        <v>816</v>
      </c>
      <c r="F12" s="430"/>
    </row>
    <row r="13" spans="1:7">
      <c r="A13" s="458" t="s">
        <v>217</v>
      </c>
      <c r="B13" s="496">
        <v>2</v>
      </c>
      <c r="C13" s="496">
        <v>54</v>
      </c>
      <c r="D13" s="496">
        <v>4024</v>
      </c>
      <c r="E13" s="459" t="s">
        <v>226</v>
      </c>
      <c r="F13" s="430"/>
    </row>
    <row r="14" spans="1:7">
      <c r="A14" s="458" t="s">
        <v>217</v>
      </c>
      <c r="B14" s="496">
        <v>2</v>
      </c>
      <c r="C14" s="496">
        <v>54</v>
      </c>
      <c r="D14" s="496">
        <v>4025</v>
      </c>
      <c r="E14" s="459" t="s">
        <v>228</v>
      </c>
      <c r="F14" s="430"/>
    </row>
    <row r="15" spans="1:7">
      <c r="A15" s="458" t="s">
        <v>217</v>
      </c>
      <c r="B15" s="496">
        <v>2</v>
      </c>
      <c r="C15" s="496">
        <v>54</v>
      </c>
      <c r="D15" s="496">
        <v>4028</v>
      </c>
      <c r="E15" s="459" t="s">
        <v>3736</v>
      </c>
      <c r="F15" s="430"/>
    </row>
    <row r="16" spans="1:7">
      <c r="A16" s="458" t="s">
        <v>217</v>
      </c>
      <c r="B16" s="496">
        <v>2</v>
      </c>
      <c r="C16" s="496">
        <v>54</v>
      </c>
      <c r="D16" s="496">
        <v>4029</v>
      </c>
      <c r="E16" s="459" t="s">
        <v>231</v>
      </c>
      <c r="F16" s="430"/>
    </row>
    <row r="17" spans="1:6">
      <c r="A17" s="458" t="s">
        <v>217</v>
      </c>
      <c r="B17" s="496">
        <v>2</v>
      </c>
      <c r="C17" s="496">
        <v>54</v>
      </c>
      <c r="D17" s="496">
        <v>5998</v>
      </c>
      <c r="E17" s="459" t="s">
        <v>824</v>
      </c>
      <c r="F17" s="430"/>
    </row>
    <row r="18" spans="1:6">
      <c r="A18" s="458" t="s">
        <v>217</v>
      </c>
      <c r="B18" s="496">
        <v>2</v>
      </c>
      <c r="C18" s="496">
        <v>54</v>
      </c>
      <c r="D18" s="496">
        <v>6133</v>
      </c>
      <c r="E18" s="459" t="s">
        <v>3051</v>
      </c>
      <c r="F18" s="430"/>
    </row>
    <row r="19" spans="1:6">
      <c r="A19" s="458" t="s">
        <v>353</v>
      </c>
      <c r="B19" s="496">
        <v>2</v>
      </c>
      <c r="C19" s="496">
        <v>63</v>
      </c>
      <c r="D19" s="496">
        <v>4113</v>
      </c>
      <c r="E19" s="459" t="s">
        <v>467</v>
      </c>
      <c r="F19" s="430"/>
    </row>
    <row r="20" spans="1:6">
      <c r="A20" s="458" t="s">
        <v>353</v>
      </c>
      <c r="B20" s="496">
        <v>2</v>
      </c>
      <c r="C20" s="496">
        <v>63</v>
      </c>
      <c r="D20" s="496">
        <v>4110</v>
      </c>
      <c r="E20" s="459" t="s">
        <v>3336</v>
      </c>
      <c r="F20" s="430"/>
    </row>
    <row r="21" spans="1:6">
      <c r="A21" s="458" t="s">
        <v>353</v>
      </c>
      <c r="B21" s="496">
        <v>2</v>
      </c>
      <c r="C21" s="496">
        <v>63</v>
      </c>
      <c r="D21" s="496">
        <v>4111</v>
      </c>
      <c r="E21" s="459" t="s">
        <v>2629</v>
      </c>
      <c r="F21" s="430"/>
    </row>
    <row r="22" spans="1:6">
      <c r="A22" s="458" t="s">
        <v>353</v>
      </c>
      <c r="B22" s="496">
        <v>2</v>
      </c>
      <c r="C22" s="496">
        <v>63</v>
      </c>
      <c r="D22" s="496">
        <v>4112</v>
      </c>
      <c r="E22" s="459" t="s">
        <v>230</v>
      </c>
      <c r="F22" s="430"/>
    </row>
    <row r="23" spans="1:6">
      <c r="A23" s="458" t="s">
        <v>182</v>
      </c>
      <c r="B23" s="496">
        <v>2</v>
      </c>
      <c r="C23" s="496">
        <v>57</v>
      </c>
      <c r="D23" s="496">
        <v>4058</v>
      </c>
      <c r="E23" s="459" t="s">
        <v>458</v>
      </c>
      <c r="F23" s="430"/>
    </row>
    <row r="24" spans="1:6">
      <c r="A24" s="458" t="s">
        <v>182</v>
      </c>
      <c r="B24" s="496">
        <v>2</v>
      </c>
      <c r="C24" s="496">
        <v>57</v>
      </c>
      <c r="D24" s="496">
        <v>4049</v>
      </c>
      <c r="E24" s="459" t="s">
        <v>2710</v>
      </c>
      <c r="F24" s="430"/>
    </row>
    <row r="25" spans="1:6">
      <c r="A25" s="458" t="s">
        <v>182</v>
      </c>
      <c r="B25" s="496">
        <v>2</v>
      </c>
      <c r="C25" s="496">
        <v>57</v>
      </c>
      <c r="D25" s="496">
        <v>4050</v>
      </c>
      <c r="E25" s="459" t="s">
        <v>1343</v>
      </c>
      <c r="F25" s="430"/>
    </row>
    <row r="26" spans="1:6">
      <c r="A26" s="458" t="s">
        <v>182</v>
      </c>
      <c r="B26" s="496">
        <v>2</v>
      </c>
      <c r="C26" s="496">
        <v>57</v>
      </c>
      <c r="D26" s="496">
        <v>4053</v>
      </c>
      <c r="E26" s="459" t="s">
        <v>3737</v>
      </c>
      <c r="F26" s="430"/>
    </row>
    <row r="27" spans="1:6">
      <c r="A27" s="458" t="s">
        <v>182</v>
      </c>
      <c r="B27" s="496">
        <v>2</v>
      </c>
      <c r="C27" s="496">
        <v>57</v>
      </c>
      <c r="D27" s="496">
        <v>4060</v>
      </c>
      <c r="E27" s="459" t="s">
        <v>3738</v>
      </c>
      <c r="F27" s="430"/>
    </row>
    <row r="28" spans="1:6">
      <c r="A28" s="458" t="s">
        <v>182</v>
      </c>
      <c r="B28" s="496">
        <v>2</v>
      </c>
      <c r="C28" s="496">
        <v>57</v>
      </c>
      <c r="D28" s="496">
        <v>4061</v>
      </c>
      <c r="E28" s="459" t="s">
        <v>3739</v>
      </c>
      <c r="F28" s="430"/>
    </row>
    <row r="29" spans="1:6">
      <c r="A29" s="458" t="s">
        <v>182</v>
      </c>
      <c r="B29" s="496">
        <v>2</v>
      </c>
      <c r="C29" s="496">
        <v>57</v>
      </c>
      <c r="D29" s="496">
        <v>4064</v>
      </c>
      <c r="E29" s="459" t="s">
        <v>1540</v>
      </c>
      <c r="F29" s="430"/>
    </row>
    <row r="30" spans="1:6">
      <c r="A30" s="458" t="s">
        <v>182</v>
      </c>
      <c r="B30" s="496">
        <v>2</v>
      </c>
      <c r="C30" s="496">
        <v>57</v>
      </c>
      <c r="D30" s="496">
        <v>4065</v>
      </c>
      <c r="E30" s="459" t="s">
        <v>3740</v>
      </c>
      <c r="F30" s="430"/>
    </row>
    <row r="31" spans="1:6">
      <c r="A31" s="458" t="s">
        <v>182</v>
      </c>
      <c r="B31" s="496">
        <v>2</v>
      </c>
      <c r="C31" s="496">
        <v>57</v>
      </c>
      <c r="D31" s="496">
        <v>4067</v>
      </c>
      <c r="E31" s="459" t="s">
        <v>2618</v>
      </c>
      <c r="F31" s="430"/>
    </row>
    <row r="32" spans="1:6">
      <c r="A32" s="458" t="s">
        <v>182</v>
      </c>
      <c r="B32" s="496">
        <v>2</v>
      </c>
      <c r="C32" s="496">
        <v>57</v>
      </c>
      <c r="D32" s="496">
        <v>5979</v>
      </c>
      <c r="E32" s="459" t="s">
        <v>3741</v>
      </c>
      <c r="F32" s="430"/>
    </row>
    <row r="33" spans="1:6">
      <c r="A33" s="458" t="s">
        <v>182</v>
      </c>
      <c r="B33" s="496">
        <v>2</v>
      </c>
      <c r="C33" s="496">
        <v>57</v>
      </c>
      <c r="D33" s="496">
        <v>6137</v>
      </c>
      <c r="E33" s="459" t="s">
        <v>3495</v>
      </c>
      <c r="F33" s="430"/>
    </row>
    <row r="34" spans="1:6">
      <c r="A34" s="458" t="s">
        <v>182</v>
      </c>
      <c r="B34" s="496">
        <v>2</v>
      </c>
      <c r="C34" s="496">
        <v>57</v>
      </c>
      <c r="D34" s="496">
        <v>6216</v>
      </c>
      <c r="E34" s="459" t="s">
        <v>3742</v>
      </c>
      <c r="F34" s="430"/>
    </row>
    <row r="35" spans="1:6">
      <c r="A35" s="458" t="s">
        <v>182</v>
      </c>
      <c r="B35" s="496">
        <v>2</v>
      </c>
      <c r="C35" s="496">
        <v>57</v>
      </c>
      <c r="D35" s="496">
        <v>6372</v>
      </c>
      <c r="E35" s="459" t="s">
        <v>3743</v>
      </c>
      <c r="F35" s="430"/>
    </row>
    <row r="36" spans="1:6">
      <c r="A36" s="458" t="s">
        <v>182</v>
      </c>
      <c r="B36" s="496">
        <v>2</v>
      </c>
      <c r="C36" s="496">
        <v>57</v>
      </c>
      <c r="D36" s="496">
        <v>6384</v>
      </c>
      <c r="E36" s="459" t="s">
        <v>3301</v>
      </c>
      <c r="F36" s="430"/>
    </row>
    <row r="37" spans="1:6">
      <c r="A37" s="458" t="s">
        <v>182</v>
      </c>
      <c r="B37" s="496">
        <v>2</v>
      </c>
      <c r="C37" s="496">
        <v>57</v>
      </c>
      <c r="D37" s="496">
        <v>6742</v>
      </c>
      <c r="E37" s="459" t="s">
        <v>3744</v>
      </c>
      <c r="F37" s="430"/>
    </row>
    <row r="38" spans="1:6">
      <c r="A38" s="458" t="s">
        <v>3745</v>
      </c>
      <c r="B38" s="496">
        <v>2</v>
      </c>
      <c r="C38" s="496">
        <v>65</v>
      </c>
      <c r="D38" s="496">
        <v>4123</v>
      </c>
      <c r="E38" s="459" t="s">
        <v>2619</v>
      </c>
      <c r="F38" s="430"/>
    </row>
    <row r="39" spans="1:6">
      <c r="A39" s="458" t="s">
        <v>3745</v>
      </c>
      <c r="B39" s="496">
        <v>2</v>
      </c>
      <c r="C39" s="496">
        <v>65</v>
      </c>
      <c r="D39" s="496">
        <v>4881</v>
      </c>
      <c r="E39" s="459" t="s">
        <v>3746</v>
      </c>
      <c r="F39" s="430"/>
    </row>
    <row r="40" spans="1:6">
      <c r="A40" s="458" t="s">
        <v>3745</v>
      </c>
      <c r="B40" s="496">
        <v>2</v>
      </c>
      <c r="C40" s="496">
        <v>65</v>
      </c>
      <c r="D40" s="496">
        <v>5080</v>
      </c>
      <c r="E40" s="459" t="s">
        <v>3304</v>
      </c>
      <c r="F40" s="430"/>
    </row>
    <row r="41" spans="1:6">
      <c r="A41" s="458" t="s">
        <v>3745</v>
      </c>
      <c r="B41" s="496">
        <v>2</v>
      </c>
      <c r="C41" s="496">
        <v>65</v>
      </c>
      <c r="D41" s="496">
        <v>5297</v>
      </c>
      <c r="E41" s="459" t="s">
        <v>3305</v>
      </c>
      <c r="F41" s="430"/>
    </row>
    <row r="42" spans="1:6">
      <c r="A42" s="458" t="s">
        <v>127</v>
      </c>
      <c r="B42" s="496">
        <v>2</v>
      </c>
      <c r="C42" s="496">
        <v>51</v>
      </c>
      <c r="D42" s="496">
        <v>3983</v>
      </c>
      <c r="E42" s="459" t="s">
        <v>3747</v>
      </c>
      <c r="F42" s="430"/>
    </row>
    <row r="43" spans="1:6">
      <c r="A43" s="458" t="s">
        <v>127</v>
      </c>
      <c r="B43" s="496">
        <v>2</v>
      </c>
      <c r="C43" s="496">
        <v>51</v>
      </c>
      <c r="D43" s="496">
        <v>3988</v>
      </c>
      <c r="E43" s="459" t="s">
        <v>1574</v>
      </c>
      <c r="F43" s="430"/>
    </row>
    <row r="44" spans="1:6">
      <c r="A44" s="458" t="s">
        <v>127</v>
      </c>
      <c r="B44" s="496">
        <v>2</v>
      </c>
      <c r="C44" s="496">
        <v>51</v>
      </c>
      <c r="D44" s="496">
        <v>3991</v>
      </c>
      <c r="E44" s="459" t="s">
        <v>3748</v>
      </c>
      <c r="F44" s="430"/>
    </row>
    <row r="45" spans="1:6">
      <c r="A45" s="458" t="s">
        <v>127</v>
      </c>
      <c r="B45" s="496">
        <v>2</v>
      </c>
      <c r="C45" s="496">
        <v>51</v>
      </c>
      <c r="D45" s="496">
        <v>3993</v>
      </c>
      <c r="E45" s="459" t="s">
        <v>3523</v>
      </c>
      <c r="F45" s="430"/>
    </row>
    <row r="46" spans="1:6">
      <c r="A46" s="458" t="s">
        <v>127</v>
      </c>
      <c r="B46" s="496">
        <v>2</v>
      </c>
      <c r="C46" s="496">
        <v>51</v>
      </c>
      <c r="D46" s="496">
        <v>3995</v>
      </c>
      <c r="E46" s="459" t="s">
        <v>1416</v>
      </c>
      <c r="F46" s="430"/>
    </row>
    <row r="47" spans="1:6">
      <c r="A47" s="458" t="s">
        <v>127</v>
      </c>
      <c r="B47" s="496">
        <v>2</v>
      </c>
      <c r="C47" s="496">
        <v>51</v>
      </c>
      <c r="D47" s="496">
        <v>5814</v>
      </c>
      <c r="E47" s="459" t="s">
        <v>3749</v>
      </c>
      <c r="F47" s="430"/>
    </row>
    <row r="48" spans="1:6">
      <c r="A48" s="458" t="s">
        <v>127</v>
      </c>
      <c r="B48" s="496">
        <v>2</v>
      </c>
      <c r="C48" s="496">
        <v>51</v>
      </c>
      <c r="D48" s="496">
        <v>6135</v>
      </c>
      <c r="E48" s="459" t="s">
        <v>3750</v>
      </c>
      <c r="F48" s="430"/>
    </row>
    <row r="49" spans="1:6">
      <c r="A49" s="458" t="s">
        <v>291</v>
      </c>
      <c r="B49" s="496">
        <v>2</v>
      </c>
      <c r="C49" s="496">
        <v>75</v>
      </c>
      <c r="D49" s="496">
        <v>4003</v>
      </c>
      <c r="E49" s="459" t="s">
        <v>816</v>
      </c>
      <c r="F49" s="430"/>
    </row>
    <row r="50" spans="1:6">
      <c r="A50" s="458" t="s">
        <v>291</v>
      </c>
      <c r="B50" s="496">
        <v>2</v>
      </c>
      <c r="C50" s="496">
        <v>75</v>
      </c>
      <c r="D50" s="496">
        <v>4006</v>
      </c>
      <c r="E50" s="459" t="s">
        <v>3751</v>
      </c>
      <c r="F50" s="430"/>
    </row>
    <row r="51" spans="1:6">
      <c r="A51" s="458" t="s">
        <v>291</v>
      </c>
      <c r="B51" s="496">
        <v>2</v>
      </c>
      <c r="C51" s="496">
        <v>75</v>
      </c>
      <c r="D51" s="496">
        <v>5134</v>
      </c>
      <c r="E51" s="459" t="s">
        <v>3752</v>
      </c>
      <c r="F51" s="430"/>
    </row>
    <row r="52" spans="1:6">
      <c r="A52" s="458" t="s">
        <v>291</v>
      </c>
      <c r="B52" s="496">
        <v>2</v>
      </c>
      <c r="C52" s="496">
        <v>75</v>
      </c>
      <c r="D52" s="496">
        <v>5284</v>
      </c>
      <c r="E52" s="459" t="s">
        <v>3753</v>
      </c>
      <c r="F52" s="430"/>
    </row>
    <row r="53" spans="1:6">
      <c r="A53" s="458" t="s">
        <v>291</v>
      </c>
      <c r="B53" s="496">
        <v>2</v>
      </c>
      <c r="C53" s="496">
        <v>75</v>
      </c>
      <c r="D53" s="496">
        <v>5531</v>
      </c>
      <c r="E53" s="459" t="s">
        <v>3754</v>
      </c>
      <c r="F53" s="430"/>
    </row>
    <row r="54" spans="1:6">
      <c r="A54" s="458" t="s">
        <v>425</v>
      </c>
      <c r="B54" s="496">
        <v>2</v>
      </c>
      <c r="C54" s="496">
        <v>67</v>
      </c>
      <c r="D54" s="496">
        <v>4141</v>
      </c>
      <c r="E54" s="459" t="s">
        <v>3755</v>
      </c>
      <c r="F54" s="430"/>
    </row>
    <row r="55" spans="1:6">
      <c r="A55" s="458" t="s">
        <v>425</v>
      </c>
      <c r="B55" s="496">
        <v>2</v>
      </c>
      <c r="C55" s="496">
        <v>67</v>
      </c>
      <c r="D55" s="496">
        <v>4145</v>
      </c>
      <c r="E55" s="459" t="s">
        <v>2772</v>
      </c>
      <c r="F55" s="430"/>
    </row>
    <row r="56" spans="1:6">
      <c r="A56" s="458" t="s">
        <v>425</v>
      </c>
      <c r="B56" s="496">
        <v>2</v>
      </c>
      <c r="C56" s="496">
        <v>67</v>
      </c>
      <c r="D56" s="496">
        <v>6115</v>
      </c>
      <c r="E56" s="459" t="s">
        <v>230</v>
      </c>
      <c r="F56" s="430"/>
    </row>
    <row r="57" spans="1:6">
      <c r="A57" s="458" t="s">
        <v>425</v>
      </c>
      <c r="B57" s="496">
        <v>2</v>
      </c>
      <c r="C57" s="496">
        <v>67</v>
      </c>
      <c r="D57" s="496">
        <v>6512</v>
      </c>
      <c r="E57" s="459" t="s">
        <v>3501</v>
      </c>
      <c r="F57" s="430"/>
    </row>
    <row r="58" spans="1:6">
      <c r="A58" s="458" t="s">
        <v>177</v>
      </c>
      <c r="B58" s="496">
        <v>2</v>
      </c>
      <c r="C58" s="496">
        <v>59</v>
      </c>
      <c r="D58" s="496">
        <v>4090</v>
      </c>
      <c r="E58" s="459" t="s">
        <v>3756</v>
      </c>
      <c r="F58" s="430"/>
    </row>
    <row r="59" spans="1:6">
      <c r="A59" s="458" t="s">
        <v>177</v>
      </c>
      <c r="B59" s="496">
        <v>2</v>
      </c>
      <c r="C59" s="496">
        <v>59</v>
      </c>
      <c r="D59" s="496">
        <v>4077</v>
      </c>
      <c r="E59" s="459" t="s">
        <v>3757</v>
      </c>
      <c r="F59" s="430"/>
    </row>
    <row r="60" spans="1:6">
      <c r="A60" s="458" t="s">
        <v>177</v>
      </c>
      <c r="B60" s="496">
        <v>2</v>
      </c>
      <c r="C60" s="496">
        <v>59</v>
      </c>
      <c r="D60" s="496">
        <v>4082</v>
      </c>
      <c r="E60" s="459" t="s">
        <v>3758</v>
      </c>
      <c r="F60" s="430"/>
    </row>
    <row r="61" spans="1:6">
      <c r="A61" s="458" t="s">
        <v>177</v>
      </c>
      <c r="B61" s="496">
        <v>2</v>
      </c>
      <c r="C61" s="496">
        <v>59</v>
      </c>
      <c r="D61" s="496">
        <v>4084</v>
      </c>
      <c r="E61" s="459" t="s">
        <v>3759</v>
      </c>
      <c r="F61" s="430"/>
    </row>
    <row r="62" spans="1:6">
      <c r="A62" s="458" t="s">
        <v>177</v>
      </c>
      <c r="B62" s="496">
        <v>2</v>
      </c>
      <c r="C62" s="496">
        <v>59</v>
      </c>
      <c r="D62" s="496">
        <v>4085</v>
      </c>
      <c r="E62" s="459" t="s">
        <v>1898</v>
      </c>
      <c r="F62" s="430"/>
    </row>
    <row r="63" spans="1:6">
      <c r="A63" s="458" t="s">
        <v>177</v>
      </c>
      <c r="B63" s="496">
        <v>2</v>
      </c>
      <c r="C63" s="496">
        <v>59</v>
      </c>
      <c r="D63" s="496">
        <v>4086</v>
      </c>
      <c r="E63" s="459" t="s">
        <v>3760</v>
      </c>
      <c r="F63" s="430"/>
    </row>
    <row r="64" spans="1:6">
      <c r="A64" s="458" t="s">
        <v>177</v>
      </c>
      <c r="B64" s="496">
        <v>2</v>
      </c>
      <c r="C64" s="496">
        <v>59</v>
      </c>
      <c r="D64" s="496">
        <v>4088</v>
      </c>
      <c r="E64" s="459" t="s">
        <v>1638</v>
      </c>
      <c r="F64" s="430"/>
    </row>
    <row r="65" spans="1:6">
      <c r="A65" s="458" t="s">
        <v>177</v>
      </c>
      <c r="B65" s="496">
        <v>2</v>
      </c>
      <c r="C65" s="496">
        <v>59</v>
      </c>
      <c r="D65" s="496">
        <v>4092</v>
      </c>
      <c r="E65" s="459" t="s">
        <v>435</v>
      </c>
      <c r="F65" s="430"/>
    </row>
    <row r="66" spans="1:6">
      <c r="A66" s="458" t="s">
        <v>177</v>
      </c>
      <c r="B66" s="496">
        <v>2</v>
      </c>
      <c r="C66" s="496">
        <v>59</v>
      </c>
      <c r="D66" s="496">
        <v>4093</v>
      </c>
      <c r="E66" s="459" t="s">
        <v>1859</v>
      </c>
      <c r="F66" s="430"/>
    </row>
    <row r="67" spans="1:6">
      <c r="A67" s="458" t="s">
        <v>177</v>
      </c>
      <c r="B67" s="496">
        <v>2</v>
      </c>
      <c r="C67" s="496">
        <v>59</v>
      </c>
      <c r="D67" s="496">
        <v>5077</v>
      </c>
      <c r="E67" s="459" t="s">
        <v>1917</v>
      </c>
      <c r="F67" s="430"/>
    </row>
    <row r="68" spans="1:6">
      <c r="A68" s="458" t="s">
        <v>333</v>
      </c>
      <c r="B68" s="496">
        <v>2</v>
      </c>
      <c r="C68" s="496">
        <v>60</v>
      </c>
      <c r="D68" s="496">
        <v>4097</v>
      </c>
      <c r="E68" s="459" t="s">
        <v>1342</v>
      </c>
      <c r="F68" s="430"/>
    </row>
    <row r="69" spans="1:6">
      <c r="A69" s="458" t="s">
        <v>333</v>
      </c>
      <c r="B69" s="496">
        <v>2</v>
      </c>
      <c r="C69" s="496">
        <v>60</v>
      </c>
      <c r="D69" s="496">
        <v>4099</v>
      </c>
      <c r="E69" s="459" t="s">
        <v>3497</v>
      </c>
      <c r="F69" s="430"/>
    </row>
    <row r="70" spans="1:6">
      <c r="A70" s="458" t="s">
        <v>333</v>
      </c>
      <c r="B70" s="496">
        <v>2</v>
      </c>
      <c r="C70" s="496">
        <v>60</v>
      </c>
      <c r="D70" s="496">
        <v>4102</v>
      </c>
      <c r="E70" s="459" t="s">
        <v>3498</v>
      </c>
      <c r="F70" s="430"/>
    </row>
    <row r="71" spans="1:6">
      <c r="A71" s="458" t="s">
        <v>333</v>
      </c>
      <c r="B71" s="496">
        <v>2</v>
      </c>
      <c r="C71" s="496">
        <v>60</v>
      </c>
      <c r="D71" s="496">
        <v>4103</v>
      </c>
      <c r="E71" s="459" t="s">
        <v>2635</v>
      </c>
      <c r="F71" s="430"/>
    </row>
    <row r="72" spans="1:6">
      <c r="A72" s="458" t="s">
        <v>333</v>
      </c>
      <c r="B72" s="496">
        <v>2</v>
      </c>
      <c r="C72" s="496">
        <v>60</v>
      </c>
      <c r="D72" s="496">
        <v>5590</v>
      </c>
      <c r="E72" s="459" t="s">
        <v>3499</v>
      </c>
      <c r="F72" s="430"/>
    </row>
    <row r="73" spans="1:6">
      <c r="A73" s="458" t="s">
        <v>333</v>
      </c>
      <c r="B73" s="496">
        <v>2</v>
      </c>
      <c r="C73" s="496">
        <v>60</v>
      </c>
      <c r="D73" s="496">
        <v>5844</v>
      </c>
      <c r="E73" s="459" t="s">
        <v>2636</v>
      </c>
      <c r="F73" s="430"/>
    </row>
    <row r="74" spans="1:6">
      <c r="A74" s="458" t="s">
        <v>333</v>
      </c>
      <c r="B74" s="496">
        <v>2</v>
      </c>
      <c r="C74" s="496">
        <v>60</v>
      </c>
      <c r="D74" s="496">
        <v>6222</v>
      </c>
      <c r="E74" s="459" t="s">
        <v>3302</v>
      </c>
      <c r="F74" s="430"/>
    </row>
    <row r="75" spans="1:6">
      <c r="A75" s="458" t="s">
        <v>418</v>
      </c>
      <c r="B75" s="496">
        <v>2</v>
      </c>
      <c r="C75" s="496">
        <v>66</v>
      </c>
      <c r="D75" s="496">
        <v>4131</v>
      </c>
      <c r="E75" s="459" t="s">
        <v>2763</v>
      </c>
      <c r="F75" s="430"/>
    </row>
    <row r="76" spans="1:6">
      <c r="A76" s="458" t="s">
        <v>418</v>
      </c>
      <c r="B76" s="496">
        <v>2</v>
      </c>
      <c r="C76" s="496">
        <v>66</v>
      </c>
      <c r="D76" s="496">
        <v>4132</v>
      </c>
      <c r="E76" s="459" t="s">
        <v>3306</v>
      </c>
      <c r="F76" s="430"/>
    </row>
    <row r="77" spans="1:6">
      <c r="A77" s="458" t="s">
        <v>418</v>
      </c>
      <c r="B77" s="496">
        <v>2</v>
      </c>
      <c r="C77" s="496">
        <v>66</v>
      </c>
      <c r="D77" s="496">
        <v>5567</v>
      </c>
      <c r="E77" s="459" t="s">
        <v>3371</v>
      </c>
      <c r="F77" s="430"/>
    </row>
    <row r="78" spans="1:6">
      <c r="A78" s="458" t="s">
        <v>418</v>
      </c>
      <c r="B78" s="496">
        <v>2</v>
      </c>
      <c r="C78" s="496">
        <v>66</v>
      </c>
      <c r="D78" s="496">
        <v>5972</v>
      </c>
      <c r="E78" s="459" t="s">
        <v>3003</v>
      </c>
      <c r="F78" s="430"/>
    </row>
    <row r="79" spans="1:6">
      <c r="A79" s="458" t="s">
        <v>418</v>
      </c>
      <c r="B79" s="496">
        <v>2</v>
      </c>
      <c r="C79" s="496">
        <v>66</v>
      </c>
      <c r="D79" s="496">
        <v>6103</v>
      </c>
      <c r="E79" s="459" t="s">
        <v>3500</v>
      </c>
      <c r="F79" s="430"/>
    </row>
    <row r="80" spans="1:6">
      <c r="A80" s="458" t="s">
        <v>418</v>
      </c>
      <c r="B80" s="496">
        <v>2</v>
      </c>
      <c r="C80" s="496">
        <v>66</v>
      </c>
      <c r="D80" s="496">
        <v>6500</v>
      </c>
      <c r="E80" s="459" t="s">
        <v>2641</v>
      </c>
      <c r="F80" s="430"/>
    </row>
    <row r="81" spans="1:6">
      <c r="A81" s="458" t="s">
        <v>3761</v>
      </c>
      <c r="B81" s="496">
        <v>2</v>
      </c>
      <c r="C81" s="496">
        <v>66</v>
      </c>
      <c r="D81" s="496">
        <v>4134</v>
      </c>
      <c r="E81" s="459" t="s">
        <v>3762</v>
      </c>
      <c r="F81" s="430"/>
    </row>
    <row r="82" spans="1:6">
      <c r="A82" s="458" t="s">
        <v>146</v>
      </c>
      <c r="B82" s="496">
        <v>2</v>
      </c>
      <c r="C82" s="496">
        <v>73</v>
      </c>
      <c r="D82" s="496">
        <v>4057</v>
      </c>
      <c r="E82" s="459" t="s">
        <v>1297</v>
      </c>
      <c r="F82" s="430"/>
    </row>
    <row r="83" spans="1:6">
      <c r="A83" s="458" t="s">
        <v>146</v>
      </c>
      <c r="B83" s="496">
        <v>2</v>
      </c>
      <c r="C83" s="496">
        <v>73</v>
      </c>
      <c r="D83" s="496">
        <v>4068</v>
      </c>
      <c r="E83" s="459" t="s">
        <v>3763</v>
      </c>
      <c r="F83" s="430"/>
    </row>
    <row r="84" spans="1:6">
      <c r="A84" s="458" t="s">
        <v>146</v>
      </c>
      <c r="B84" s="496">
        <v>2</v>
      </c>
      <c r="C84" s="496">
        <v>73</v>
      </c>
      <c r="D84" s="496">
        <v>5655</v>
      </c>
      <c r="E84" s="459" t="s">
        <v>3764</v>
      </c>
      <c r="F84" s="430"/>
    </row>
    <row r="85" spans="1:6">
      <c r="A85" s="458" t="s">
        <v>146</v>
      </c>
      <c r="B85" s="496">
        <v>2</v>
      </c>
      <c r="C85" s="496">
        <v>73</v>
      </c>
      <c r="D85" s="496">
        <v>5841</v>
      </c>
      <c r="E85" s="459" t="s">
        <v>3765</v>
      </c>
      <c r="F85" s="430"/>
    </row>
    <row r="86" spans="1:6">
      <c r="A86" s="458" t="s">
        <v>335</v>
      </c>
      <c r="B86" s="496">
        <v>2</v>
      </c>
      <c r="C86" s="496">
        <v>61</v>
      </c>
      <c r="D86" s="496">
        <v>4105</v>
      </c>
      <c r="E86" s="459" t="s">
        <v>337</v>
      </c>
      <c r="F86" s="430"/>
    </row>
    <row r="87" spans="1:6">
      <c r="A87" s="458" t="s">
        <v>335</v>
      </c>
      <c r="B87" s="496">
        <v>2</v>
      </c>
      <c r="C87" s="496">
        <v>61</v>
      </c>
      <c r="D87" s="496">
        <v>4106</v>
      </c>
      <c r="E87" s="459" t="s">
        <v>3303</v>
      </c>
      <c r="F87" s="430"/>
    </row>
    <row r="88" spans="1:6">
      <c r="A88" s="458" t="s">
        <v>335</v>
      </c>
      <c r="B88" s="496">
        <v>2</v>
      </c>
      <c r="C88" s="496">
        <v>61</v>
      </c>
      <c r="D88" s="496">
        <v>5973</v>
      </c>
      <c r="E88" s="459" t="s">
        <v>2637</v>
      </c>
      <c r="F88" s="430"/>
    </row>
    <row r="89" spans="1:6">
      <c r="A89" s="458" t="s">
        <v>234</v>
      </c>
      <c r="B89" s="496">
        <v>2</v>
      </c>
      <c r="C89" s="496">
        <v>55</v>
      </c>
      <c r="D89" s="496">
        <v>4033</v>
      </c>
      <c r="E89" s="459" t="s">
        <v>3766</v>
      </c>
      <c r="F89" s="430"/>
    </row>
    <row r="90" spans="1:6">
      <c r="A90" s="458" t="s">
        <v>234</v>
      </c>
      <c r="B90" s="496">
        <v>2</v>
      </c>
      <c r="C90" s="496">
        <v>55</v>
      </c>
      <c r="D90" s="496">
        <v>4035</v>
      </c>
      <c r="E90" s="459" t="s">
        <v>1349</v>
      </c>
      <c r="F90" s="430"/>
    </row>
    <row r="91" spans="1:6">
      <c r="A91" s="458" t="s">
        <v>234</v>
      </c>
      <c r="B91" s="496">
        <v>2</v>
      </c>
      <c r="C91" s="496">
        <v>55</v>
      </c>
      <c r="D91" s="496">
        <v>4036</v>
      </c>
      <c r="E91" s="459" t="s">
        <v>1906</v>
      </c>
      <c r="F91" s="430"/>
    </row>
    <row r="92" spans="1:6">
      <c r="A92" s="458" t="s">
        <v>234</v>
      </c>
      <c r="B92" s="496">
        <v>2</v>
      </c>
      <c r="C92" s="496">
        <v>55</v>
      </c>
      <c r="D92" s="496">
        <v>4040</v>
      </c>
      <c r="E92" s="459" t="s">
        <v>272</v>
      </c>
      <c r="F92" s="430"/>
    </row>
    <row r="93" spans="1:6">
      <c r="A93" s="458" t="s">
        <v>234</v>
      </c>
      <c r="B93" s="496">
        <v>2</v>
      </c>
      <c r="C93" s="496">
        <v>55</v>
      </c>
      <c r="D93" s="496">
        <v>5679</v>
      </c>
      <c r="E93" s="459" t="s">
        <v>715</v>
      </c>
      <c r="F93" s="430"/>
    </row>
    <row r="94" spans="1:6">
      <c r="A94" s="458" t="s">
        <v>234</v>
      </c>
      <c r="B94" s="496">
        <v>2</v>
      </c>
      <c r="C94" s="496">
        <v>55</v>
      </c>
      <c r="D94" s="496">
        <v>5992</v>
      </c>
      <c r="E94" s="459" t="s">
        <v>3767</v>
      </c>
      <c r="F94" s="430"/>
    </row>
    <row r="95" spans="1:6">
      <c r="A95" s="458" t="s">
        <v>234</v>
      </c>
      <c r="B95" s="496">
        <v>2</v>
      </c>
      <c r="C95" s="496">
        <v>55</v>
      </c>
      <c r="D95" s="496">
        <v>5995</v>
      </c>
      <c r="E95" s="459" t="s">
        <v>3016</v>
      </c>
      <c r="F95" s="430"/>
    </row>
    <row r="96" spans="1:6">
      <c r="A96" s="458" t="s">
        <v>1357</v>
      </c>
      <c r="B96" s="496">
        <v>2</v>
      </c>
      <c r="C96" s="496">
        <v>76</v>
      </c>
      <c r="D96" s="496">
        <v>6676</v>
      </c>
      <c r="E96" s="459" t="s">
        <v>1356</v>
      </c>
      <c r="F96" s="430"/>
    </row>
    <row r="97" spans="1:6">
      <c r="A97" s="458" t="s">
        <v>3514</v>
      </c>
      <c r="B97" s="496">
        <v>2</v>
      </c>
      <c r="C97" s="496">
        <v>53</v>
      </c>
      <c r="D97" s="496">
        <v>3999</v>
      </c>
      <c r="E97" s="459" t="s">
        <v>3492</v>
      </c>
      <c r="F97" s="430"/>
    </row>
    <row r="98" spans="1:6">
      <c r="A98" s="458" t="s">
        <v>3768</v>
      </c>
      <c r="B98" s="496">
        <v>2</v>
      </c>
      <c r="C98" s="496">
        <v>53</v>
      </c>
      <c r="D98" s="496">
        <v>4000</v>
      </c>
      <c r="E98" s="459" t="s">
        <v>3298</v>
      </c>
      <c r="F98" s="430"/>
    </row>
    <row r="99" spans="1:6">
      <c r="A99" s="458" t="s">
        <v>3768</v>
      </c>
      <c r="B99" s="496">
        <v>2</v>
      </c>
      <c r="C99" s="496">
        <v>53</v>
      </c>
      <c r="D99" s="496">
        <v>4001</v>
      </c>
      <c r="E99" s="459" t="s">
        <v>3299</v>
      </c>
      <c r="F99" s="430"/>
    </row>
    <row r="100" spans="1:6">
      <c r="A100" s="458" t="s">
        <v>3768</v>
      </c>
      <c r="B100" s="496">
        <v>2</v>
      </c>
      <c r="C100" s="496">
        <v>53</v>
      </c>
      <c r="D100" s="496">
        <v>4008</v>
      </c>
      <c r="E100" s="459" t="s">
        <v>2695</v>
      </c>
      <c r="F100" s="430"/>
    </row>
    <row r="101" spans="1:6">
      <c r="A101" s="458" t="s">
        <v>3768</v>
      </c>
      <c r="B101" s="496">
        <v>2</v>
      </c>
      <c r="C101" s="496">
        <v>53</v>
      </c>
      <c r="D101" s="496">
        <v>4009</v>
      </c>
      <c r="E101" s="459" t="s">
        <v>1348</v>
      </c>
      <c r="F101" s="430"/>
    </row>
    <row r="102" spans="1:6">
      <c r="A102" s="458" t="s">
        <v>3768</v>
      </c>
      <c r="B102" s="496">
        <v>2</v>
      </c>
      <c r="C102" s="496">
        <v>53</v>
      </c>
      <c r="D102" s="496">
        <v>4010</v>
      </c>
      <c r="E102" s="459" t="s">
        <v>3769</v>
      </c>
      <c r="F102" s="430"/>
    </row>
    <row r="103" spans="1:6">
      <c r="A103" s="458" t="s">
        <v>3768</v>
      </c>
      <c r="B103" s="496">
        <v>2</v>
      </c>
      <c r="C103" s="496">
        <v>53</v>
      </c>
      <c r="D103" s="496">
        <v>5073</v>
      </c>
      <c r="E103" s="459" t="s">
        <v>589</v>
      </c>
      <c r="F103" s="430"/>
    </row>
    <row r="104" spans="1:6">
      <c r="A104" s="458" t="s">
        <v>3768</v>
      </c>
      <c r="B104" s="496">
        <v>2</v>
      </c>
      <c r="C104" s="496">
        <v>53</v>
      </c>
      <c r="D104" s="496">
        <v>5299</v>
      </c>
      <c r="E104" s="459" t="s">
        <v>2916</v>
      </c>
      <c r="F104" s="430"/>
    </row>
    <row r="105" spans="1:6">
      <c r="A105" s="458" t="s">
        <v>3768</v>
      </c>
      <c r="B105" s="496">
        <v>2</v>
      </c>
      <c r="C105" s="496">
        <v>53</v>
      </c>
      <c r="D105" s="496">
        <v>5300</v>
      </c>
      <c r="E105" s="459" t="s">
        <v>2917</v>
      </c>
      <c r="F105" s="430"/>
    </row>
    <row r="106" spans="1:6">
      <c r="A106" s="458" t="s">
        <v>3768</v>
      </c>
      <c r="B106" s="496">
        <v>2</v>
      </c>
      <c r="C106" s="496">
        <v>53</v>
      </c>
      <c r="D106" s="496">
        <v>5301</v>
      </c>
      <c r="E106" s="459" t="s">
        <v>2918</v>
      </c>
      <c r="F106" s="430"/>
    </row>
    <row r="107" spans="1:6">
      <c r="A107" s="458" t="s">
        <v>3768</v>
      </c>
      <c r="B107" s="496">
        <v>2</v>
      </c>
      <c r="C107" s="496">
        <v>53</v>
      </c>
      <c r="D107" s="496">
        <v>5579</v>
      </c>
      <c r="E107" s="459" t="s">
        <v>3493</v>
      </c>
      <c r="F107" s="430"/>
    </row>
    <row r="108" spans="1:6">
      <c r="A108" s="458" t="s">
        <v>3768</v>
      </c>
      <c r="B108" s="496">
        <v>2</v>
      </c>
      <c r="C108" s="496">
        <v>53</v>
      </c>
      <c r="D108" s="496">
        <v>5869</v>
      </c>
      <c r="E108" s="459" t="s">
        <v>3300</v>
      </c>
      <c r="F108" s="430"/>
    </row>
    <row r="109" spans="1:6">
      <c r="A109" s="458" t="s">
        <v>3768</v>
      </c>
      <c r="B109" s="496">
        <v>2</v>
      </c>
      <c r="C109" s="496">
        <v>53</v>
      </c>
      <c r="D109" s="496">
        <v>5990</v>
      </c>
      <c r="E109" s="459" t="s">
        <v>3012</v>
      </c>
      <c r="F109" s="430"/>
    </row>
    <row r="110" spans="1:6">
      <c r="A110" s="458" t="s">
        <v>52</v>
      </c>
      <c r="B110" s="496">
        <v>2</v>
      </c>
      <c r="C110" s="496">
        <v>64</v>
      </c>
      <c r="D110" s="496">
        <v>4118</v>
      </c>
      <c r="E110" s="459" t="s">
        <v>382</v>
      </c>
      <c r="F110" s="430"/>
    </row>
    <row r="111" spans="1:6">
      <c r="A111" s="458" t="s">
        <v>52</v>
      </c>
      <c r="B111" s="496">
        <v>2</v>
      </c>
      <c r="C111" s="496">
        <v>64</v>
      </c>
      <c r="D111" s="496">
        <v>4115</v>
      </c>
      <c r="E111" s="459" t="s">
        <v>3770</v>
      </c>
      <c r="F111" s="430"/>
    </row>
    <row r="112" spans="1:6">
      <c r="A112" s="458" t="s">
        <v>52</v>
      </c>
      <c r="B112" s="496">
        <v>2</v>
      </c>
      <c r="C112" s="496">
        <v>64</v>
      </c>
      <c r="D112" s="496">
        <v>4117</v>
      </c>
      <c r="E112" s="459" t="s">
        <v>377</v>
      </c>
      <c r="F112" s="430"/>
    </row>
    <row r="113" spans="1:6">
      <c r="A113" s="458" t="s">
        <v>52</v>
      </c>
      <c r="B113" s="496">
        <v>2</v>
      </c>
      <c r="C113" s="496">
        <v>64</v>
      </c>
      <c r="D113" s="496">
        <v>4120</v>
      </c>
      <c r="E113" s="459" t="s">
        <v>1351</v>
      </c>
      <c r="F113" s="430"/>
    </row>
    <row r="114" spans="1:6">
      <c r="A114" s="458" t="s">
        <v>52</v>
      </c>
      <c r="B114" s="496">
        <v>2</v>
      </c>
      <c r="C114" s="496">
        <v>64</v>
      </c>
      <c r="D114" s="496">
        <v>4122</v>
      </c>
      <c r="E114" s="459" t="s">
        <v>3771</v>
      </c>
      <c r="F114" s="430"/>
    </row>
    <row r="115" spans="1:6">
      <c r="A115" s="458" t="s">
        <v>52</v>
      </c>
      <c r="B115" s="496">
        <v>2</v>
      </c>
      <c r="C115" s="496">
        <v>64</v>
      </c>
      <c r="D115" s="496">
        <v>5707</v>
      </c>
      <c r="E115" s="459" t="s">
        <v>3772</v>
      </c>
      <c r="F115" s="430"/>
    </row>
    <row r="116" spans="1:6">
      <c r="A116" s="458" t="s">
        <v>139</v>
      </c>
      <c r="B116" s="496">
        <v>2</v>
      </c>
      <c r="C116" s="496">
        <v>52</v>
      </c>
      <c r="D116" s="496">
        <v>3997</v>
      </c>
      <c r="E116" s="459" t="s">
        <v>3349</v>
      </c>
      <c r="F116" s="430"/>
    </row>
    <row r="117" spans="1:6">
      <c r="A117" s="458" t="s">
        <v>139</v>
      </c>
      <c r="B117" s="496">
        <v>2</v>
      </c>
      <c r="C117" s="496">
        <v>52</v>
      </c>
      <c r="D117" s="496">
        <v>3998</v>
      </c>
      <c r="E117" s="459" t="s">
        <v>3773</v>
      </c>
      <c r="F117" s="430"/>
    </row>
    <row r="118" spans="1:6">
      <c r="A118" s="458" t="s">
        <v>139</v>
      </c>
      <c r="B118" s="496">
        <v>2</v>
      </c>
      <c r="C118" s="496">
        <v>52</v>
      </c>
      <c r="D118" s="496">
        <v>5873</v>
      </c>
      <c r="E118" s="459" t="s">
        <v>3774</v>
      </c>
      <c r="F118" s="430"/>
    </row>
    <row r="119" spans="1:6">
      <c r="A119" s="458" t="s">
        <v>253</v>
      </c>
      <c r="B119" s="496">
        <v>2</v>
      </c>
      <c r="C119" s="496">
        <v>56</v>
      </c>
      <c r="D119" s="496">
        <v>4045</v>
      </c>
      <c r="E119" s="459" t="s">
        <v>258</v>
      </c>
      <c r="F119" s="430"/>
    </row>
    <row r="120" spans="1:6">
      <c r="A120" s="458" t="s">
        <v>253</v>
      </c>
      <c r="B120" s="496">
        <v>2</v>
      </c>
      <c r="C120" s="496">
        <v>56</v>
      </c>
      <c r="D120" s="496">
        <v>5533</v>
      </c>
      <c r="E120" s="459" t="s">
        <v>3368</v>
      </c>
      <c r="F120" s="430"/>
    </row>
    <row r="121" spans="1:6">
      <c r="A121" s="458" t="s">
        <v>253</v>
      </c>
      <c r="B121" s="496">
        <v>2</v>
      </c>
      <c r="C121" s="496">
        <v>56</v>
      </c>
      <c r="D121" s="496">
        <v>4044</v>
      </c>
      <c r="E121" s="459" t="s">
        <v>565</v>
      </c>
      <c r="F121" s="430"/>
    </row>
    <row r="122" spans="1:6">
      <c r="A122" s="458" t="s">
        <v>253</v>
      </c>
      <c r="B122" s="496">
        <v>2</v>
      </c>
      <c r="C122" s="496">
        <v>56</v>
      </c>
      <c r="D122" s="496">
        <v>5076</v>
      </c>
      <c r="E122" s="459" t="s">
        <v>2869</v>
      </c>
      <c r="F122" s="430"/>
    </row>
    <row r="123" spans="1:6">
      <c r="A123" s="458" t="s">
        <v>253</v>
      </c>
      <c r="B123" s="496">
        <v>2</v>
      </c>
      <c r="C123" s="496">
        <v>56</v>
      </c>
      <c r="D123" s="496">
        <v>5150</v>
      </c>
      <c r="E123" s="459" t="s">
        <v>2886</v>
      </c>
      <c r="F123" s="430"/>
    </row>
    <row r="124" spans="1:6">
      <c r="A124" s="458" t="s">
        <v>253</v>
      </c>
      <c r="B124" s="496">
        <v>2</v>
      </c>
      <c r="C124" s="496">
        <v>56</v>
      </c>
      <c r="D124" s="496">
        <v>5577</v>
      </c>
      <c r="E124" s="459" t="s">
        <v>3494</v>
      </c>
      <c r="F124" s="430"/>
    </row>
    <row r="125" spans="1:6">
      <c r="A125" s="458" t="s">
        <v>253</v>
      </c>
      <c r="B125" s="496">
        <v>2</v>
      </c>
      <c r="C125" s="496">
        <v>56</v>
      </c>
      <c r="D125" s="496">
        <v>5677</v>
      </c>
      <c r="E125" s="459" t="s">
        <v>734</v>
      </c>
      <c r="F125" s="430"/>
    </row>
    <row r="126" spans="1:6">
      <c r="A126" s="458" t="s">
        <v>253</v>
      </c>
      <c r="B126" s="496">
        <v>2</v>
      </c>
      <c r="C126" s="496">
        <v>56</v>
      </c>
      <c r="D126" s="496">
        <v>6244</v>
      </c>
      <c r="E126" s="459" t="s">
        <v>3070</v>
      </c>
      <c r="F126" s="430"/>
    </row>
    <row r="127" spans="1:6">
      <c r="A127" s="458" t="s">
        <v>1322</v>
      </c>
      <c r="B127" s="496">
        <v>2</v>
      </c>
      <c r="C127" s="496">
        <v>50</v>
      </c>
      <c r="D127" s="496">
        <v>3942</v>
      </c>
      <c r="E127" s="459" t="s">
        <v>97</v>
      </c>
      <c r="F127" s="430"/>
    </row>
    <row r="128" spans="1:6">
      <c r="A128" s="458" t="s">
        <v>1322</v>
      </c>
      <c r="B128" s="496">
        <v>2</v>
      </c>
      <c r="C128" s="496">
        <v>50</v>
      </c>
      <c r="D128" s="496">
        <v>3943</v>
      </c>
      <c r="E128" s="459" t="s">
        <v>1370</v>
      </c>
      <c r="F128" s="430"/>
    </row>
    <row r="129" spans="1:6">
      <c r="A129" s="458" t="s">
        <v>1322</v>
      </c>
      <c r="B129" s="496">
        <v>2</v>
      </c>
      <c r="C129" s="496">
        <v>50</v>
      </c>
      <c r="D129" s="496">
        <v>3947</v>
      </c>
      <c r="E129" s="459" t="s">
        <v>3491</v>
      </c>
      <c r="F129" s="430"/>
    </row>
    <row r="130" spans="1:6">
      <c r="A130" s="458" t="s">
        <v>1322</v>
      </c>
      <c r="B130" s="496">
        <v>2</v>
      </c>
      <c r="C130" s="496">
        <v>50</v>
      </c>
      <c r="D130" s="496">
        <v>3948</v>
      </c>
      <c r="E130" s="459" t="s">
        <v>1537</v>
      </c>
      <c r="F130" s="430"/>
    </row>
    <row r="131" spans="1:6">
      <c r="A131" s="458" t="s">
        <v>1322</v>
      </c>
      <c r="B131" s="496">
        <v>2</v>
      </c>
      <c r="C131" s="496">
        <v>50</v>
      </c>
      <c r="D131" s="496">
        <v>3950</v>
      </c>
      <c r="E131" s="459" t="s">
        <v>3775</v>
      </c>
      <c r="F131" s="430"/>
    </row>
    <row r="132" spans="1:6">
      <c r="A132" s="458" t="s">
        <v>1322</v>
      </c>
      <c r="B132" s="496">
        <v>2</v>
      </c>
      <c r="C132" s="496">
        <v>50</v>
      </c>
      <c r="D132" s="496">
        <v>3956</v>
      </c>
      <c r="E132" s="459" t="s">
        <v>3776</v>
      </c>
      <c r="F132" s="430"/>
    </row>
    <row r="133" spans="1:6">
      <c r="A133" s="458" t="s">
        <v>1322</v>
      </c>
      <c r="B133" s="496">
        <v>2</v>
      </c>
      <c r="C133" s="496">
        <v>50</v>
      </c>
      <c r="D133" s="496">
        <v>3957</v>
      </c>
      <c r="E133" s="459" t="s">
        <v>3777</v>
      </c>
      <c r="F133" s="430"/>
    </row>
    <row r="134" spans="1:6">
      <c r="A134" s="458" t="s">
        <v>1322</v>
      </c>
      <c r="B134" s="496">
        <v>2</v>
      </c>
      <c r="C134" s="496">
        <v>50</v>
      </c>
      <c r="D134" s="496">
        <v>3961</v>
      </c>
      <c r="E134" s="459" t="s">
        <v>2616</v>
      </c>
      <c r="F134" s="430"/>
    </row>
    <row r="135" spans="1:6">
      <c r="A135" s="458" t="s">
        <v>1322</v>
      </c>
      <c r="B135" s="496">
        <v>2</v>
      </c>
      <c r="C135" s="496">
        <v>50</v>
      </c>
      <c r="D135" s="496">
        <v>3986</v>
      </c>
      <c r="E135" s="459" t="s">
        <v>1875</v>
      </c>
      <c r="F135" s="430"/>
    </row>
    <row r="136" spans="1:6">
      <c r="A136" s="458" t="s">
        <v>1268</v>
      </c>
      <c r="B136" s="496">
        <v>2</v>
      </c>
      <c r="C136" s="496">
        <v>71</v>
      </c>
      <c r="D136" s="496">
        <v>3949</v>
      </c>
      <c r="E136" s="459" t="s">
        <v>3504</v>
      </c>
      <c r="F136" s="430"/>
    </row>
    <row r="137" spans="1:6">
      <c r="A137" s="458" t="s">
        <v>1268</v>
      </c>
      <c r="B137" s="496">
        <v>2</v>
      </c>
      <c r="C137" s="496">
        <v>71</v>
      </c>
      <c r="D137" s="496">
        <v>3939</v>
      </c>
      <c r="E137" s="459" t="s">
        <v>3502</v>
      </c>
      <c r="F137" s="430"/>
    </row>
    <row r="138" spans="1:6">
      <c r="A138" s="458" t="s">
        <v>1268</v>
      </c>
      <c r="B138" s="496">
        <v>2</v>
      </c>
      <c r="C138" s="496">
        <v>71</v>
      </c>
      <c r="D138" s="496">
        <v>3944</v>
      </c>
      <c r="E138" s="459" t="s">
        <v>3503</v>
      </c>
      <c r="F138" s="430"/>
    </row>
    <row r="139" spans="1:6">
      <c r="A139" s="458" t="s">
        <v>1268</v>
      </c>
      <c r="B139" s="496">
        <v>2</v>
      </c>
      <c r="C139" s="496">
        <v>71</v>
      </c>
      <c r="D139" s="496">
        <v>3945</v>
      </c>
      <c r="E139" s="459" t="s">
        <v>1352</v>
      </c>
      <c r="F139" s="430"/>
    </row>
    <row r="140" spans="1:6">
      <c r="A140" s="458" t="s">
        <v>1268</v>
      </c>
      <c r="B140" s="496">
        <v>2</v>
      </c>
      <c r="C140" s="496">
        <v>71</v>
      </c>
      <c r="D140" s="496">
        <v>3946</v>
      </c>
      <c r="E140" s="459" t="s">
        <v>1860</v>
      </c>
      <c r="F140" s="430"/>
    </row>
    <row r="141" spans="1:6">
      <c r="A141" s="458" t="s">
        <v>1268</v>
      </c>
      <c r="B141" s="496">
        <v>2</v>
      </c>
      <c r="C141" s="496">
        <v>71</v>
      </c>
      <c r="D141" s="496">
        <v>3953</v>
      </c>
      <c r="E141" s="459" t="s">
        <v>167</v>
      </c>
      <c r="F141" s="430"/>
    </row>
    <row r="142" spans="1:6">
      <c r="A142" s="458" t="s">
        <v>1268</v>
      </c>
      <c r="B142" s="496">
        <v>2</v>
      </c>
      <c r="C142" s="496">
        <v>71</v>
      </c>
      <c r="D142" s="496">
        <v>3955</v>
      </c>
      <c r="E142" s="459" t="s">
        <v>2642</v>
      </c>
      <c r="F142" s="430"/>
    </row>
    <row r="143" spans="1:6">
      <c r="A143" s="458" t="s">
        <v>1268</v>
      </c>
      <c r="B143" s="496">
        <v>2</v>
      </c>
      <c r="C143" s="496">
        <v>71</v>
      </c>
      <c r="D143" s="496">
        <v>3962</v>
      </c>
      <c r="E143" s="459" t="s">
        <v>1640</v>
      </c>
      <c r="F143" s="430"/>
    </row>
    <row r="144" spans="1:6">
      <c r="A144" s="458" t="s">
        <v>1268</v>
      </c>
      <c r="B144" s="496">
        <v>2</v>
      </c>
      <c r="C144" s="496">
        <v>71</v>
      </c>
      <c r="D144" s="496">
        <v>3977</v>
      </c>
      <c r="E144" s="459" t="s">
        <v>2643</v>
      </c>
      <c r="F144" s="430"/>
    </row>
    <row r="145" spans="1:6">
      <c r="A145" s="458" t="s">
        <v>1268</v>
      </c>
      <c r="B145" s="496">
        <v>2</v>
      </c>
      <c r="C145" s="496">
        <v>71</v>
      </c>
      <c r="D145" s="496">
        <v>5290</v>
      </c>
      <c r="E145" s="459" t="s">
        <v>3505</v>
      </c>
      <c r="F145" s="430"/>
    </row>
    <row r="146" spans="1:6">
      <c r="A146" s="458" t="s">
        <v>1268</v>
      </c>
      <c r="B146" s="496">
        <v>2</v>
      </c>
      <c r="C146" s="496">
        <v>71</v>
      </c>
      <c r="D146" s="496">
        <v>6030</v>
      </c>
      <c r="E146" s="459" t="s">
        <v>3506</v>
      </c>
      <c r="F146" s="430"/>
    </row>
    <row r="147" spans="1:6">
      <c r="A147" s="458" t="s">
        <v>1268</v>
      </c>
      <c r="B147" s="496">
        <v>2</v>
      </c>
      <c r="C147" s="496">
        <v>71</v>
      </c>
      <c r="D147" s="496">
        <v>3973</v>
      </c>
      <c r="E147" s="459" t="s">
        <v>3372</v>
      </c>
      <c r="F147" s="430"/>
    </row>
    <row r="148" spans="1:6">
      <c r="A148" s="458" t="s">
        <v>1269</v>
      </c>
      <c r="B148" s="496">
        <v>2</v>
      </c>
      <c r="C148" s="496">
        <v>50</v>
      </c>
      <c r="D148" s="496">
        <v>3959</v>
      </c>
      <c r="E148" s="459" t="s">
        <v>164</v>
      </c>
      <c r="F148" s="430"/>
    </row>
    <row r="149" spans="1:6">
      <c r="A149" s="458" t="s">
        <v>1269</v>
      </c>
      <c r="B149" s="496">
        <v>2</v>
      </c>
      <c r="C149" s="496">
        <v>50</v>
      </c>
      <c r="D149" s="496">
        <v>3941</v>
      </c>
      <c r="E149" s="459" t="s">
        <v>2623</v>
      </c>
      <c r="F149" s="430"/>
    </row>
    <row r="150" spans="1:6">
      <c r="A150" s="458" t="s">
        <v>1269</v>
      </c>
      <c r="B150" s="496">
        <v>2</v>
      </c>
      <c r="C150" s="496">
        <v>50</v>
      </c>
      <c r="D150" s="496">
        <v>3943</v>
      </c>
      <c r="E150" s="459" t="s">
        <v>1370</v>
      </c>
      <c r="F150" s="430"/>
    </row>
    <row r="151" spans="1:6">
      <c r="A151" s="458" t="s">
        <v>1269</v>
      </c>
      <c r="B151" s="496">
        <v>2</v>
      </c>
      <c r="C151" s="496">
        <v>50</v>
      </c>
      <c r="D151" s="496">
        <v>3952</v>
      </c>
      <c r="E151" s="459" t="s">
        <v>1371</v>
      </c>
      <c r="F151" s="430"/>
    </row>
    <row r="152" spans="1:6">
      <c r="A152" s="458" t="s">
        <v>1269</v>
      </c>
      <c r="B152" s="496">
        <v>2</v>
      </c>
      <c r="C152" s="496">
        <v>50</v>
      </c>
      <c r="D152" s="496">
        <v>3963</v>
      </c>
      <c r="E152" s="459" t="s">
        <v>3778</v>
      </c>
      <c r="F152" s="430"/>
    </row>
    <row r="153" spans="1:6">
      <c r="A153" s="458" t="s">
        <v>1269</v>
      </c>
      <c r="B153" s="496">
        <v>2</v>
      </c>
      <c r="C153" s="496">
        <v>50</v>
      </c>
      <c r="D153" s="496">
        <v>3964</v>
      </c>
      <c r="E153" s="459" t="s">
        <v>3779</v>
      </c>
      <c r="F153" s="430"/>
    </row>
    <row r="154" spans="1:6">
      <c r="A154" s="458" t="s">
        <v>1269</v>
      </c>
      <c r="B154" s="496">
        <v>2</v>
      </c>
      <c r="C154" s="496">
        <v>50</v>
      </c>
      <c r="D154" s="496">
        <v>3968</v>
      </c>
      <c r="E154" s="459" t="s">
        <v>1539</v>
      </c>
      <c r="F154" s="430"/>
    </row>
    <row r="155" spans="1:6">
      <c r="A155" s="458" t="s">
        <v>1269</v>
      </c>
      <c r="B155" s="496">
        <v>2</v>
      </c>
      <c r="C155" s="496">
        <v>50</v>
      </c>
      <c r="D155" s="496">
        <v>3971</v>
      </c>
      <c r="E155" s="459" t="s">
        <v>3780</v>
      </c>
      <c r="F155" s="430"/>
    </row>
    <row r="156" spans="1:6">
      <c r="A156" s="458" t="s">
        <v>1269</v>
      </c>
      <c r="B156" s="496">
        <v>2</v>
      </c>
      <c r="C156" s="496">
        <v>50</v>
      </c>
      <c r="D156" s="496">
        <v>3978</v>
      </c>
      <c r="E156" s="459" t="s">
        <v>2677</v>
      </c>
      <c r="F156" s="430"/>
    </row>
    <row r="157" spans="1:6">
      <c r="A157" s="458" t="s">
        <v>56</v>
      </c>
      <c r="B157" s="496">
        <v>2</v>
      </c>
      <c r="C157" s="496">
        <v>62</v>
      </c>
      <c r="D157" s="496">
        <v>4108</v>
      </c>
      <c r="E157" s="459" t="s">
        <v>1376</v>
      </c>
      <c r="F157" s="430"/>
    </row>
    <row r="158" spans="1:6">
      <c r="A158" s="458" t="s">
        <v>56</v>
      </c>
      <c r="B158" s="496">
        <v>2</v>
      </c>
      <c r="C158" s="496">
        <v>62</v>
      </c>
      <c r="D158" s="496">
        <v>4109</v>
      </c>
      <c r="E158" s="459" t="s">
        <v>3370</v>
      </c>
      <c r="F158" s="430"/>
    </row>
    <row r="159" spans="1:6">
      <c r="A159" s="458" t="s">
        <v>56</v>
      </c>
      <c r="B159" s="496">
        <v>2</v>
      </c>
      <c r="C159" s="496">
        <v>62</v>
      </c>
      <c r="D159" s="496">
        <v>5729</v>
      </c>
      <c r="E159" s="459" t="s">
        <v>2638</v>
      </c>
      <c r="F159" s="430"/>
    </row>
    <row r="160" spans="1:6">
      <c r="A160" s="458" t="s">
        <v>3781</v>
      </c>
      <c r="B160" s="496">
        <v>2</v>
      </c>
      <c r="C160" s="496">
        <v>62</v>
      </c>
      <c r="D160" s="496">
        <v>5079</v>
      </c>
      <c r="E160" s="459" t="s">
        <v>3782</v>
      </c>
      <c r="F160" s="430"/>
    </row>
    <row r="161" spans="1:6">
      <c r="A161" s="458" t="s">
        <v>331</v>
      </c>
      <c r="B161" s="496">
        <v>2</v>
      </c>
      <c r="C161" s="496">
        <v>59</v>
      </c>
      <c r="D161" s="496">
        <v>5586</v>
      </c>
      <c r="E161" s="459" t="s">
        <v>747</v>
      </c>
      <c r="F161" s="430"/>
    </row>
    <row r="162" spans="1:6">
      <c r="A162" s="458" t="s">
        <v>300</v>
      </c>
      <c r="B162" s="496">
        <v>2</v>
      </c>
      <c r="C162" s="496">
        <v>58</v>
      </c>
      <c r="D162" s="496">
        <v>4069</v>
      </c>
      <c r="E162" s="459" t="s">
        <v>3783</v>
      </c>
      <c r="F162" s="430"/>
    </row>
    <row r="163" spans="1:6">
      <c r="A163" s="458" t="s">
        <v>300</v>
      </c>
      <c r="B163" s="496">
        <v>2</v>
      </c>
      <c r="C163" s="496">
        <v>58</v>
      </c>
      <c r="D163" s="496">
        <v>4070</v>
      </c>
      <c r="E163" s="459" t="s">
        <v>3358</v>
      </c>
      <c r="F163" s="430"/>
    </row>
    <row r="164" spans="1:6">
      <c r="A164" s="458" t="s">
        <v>300</v>
      </c>
      <c r="B164" s="496">
        <v>2</v>
      </c>
      <c r="C164" s="496">
        <v>58</v>
      </c>
      <c r="D164" s="496">
        <v>4074</v>
      </c>
      <c r="E164" s="459" t="s">
        <v>3369</v>
      </c>
      <c r="F164" s="430"/>
    </row>
    <row r="165" spans="1:6">
      <c r="A165" s="458" t="s">
        <v>300</v>
      </c>
      <c r="B165" s="496">
        <v>2</v>
      </c>
      <c r="C165" s="496">
        <v>58</v>
      </c>
      <c r="D165" s="496">
        <v>4075</v>
      </c>
      <c r="E165" s="459" t="s">
        <v>3784</v>
      </c>
      <c r="F165" s="430"/>
    </row>
    <row r="166" spans="1:6">
      <c r="A166" s="458" t="s">
        <v>300</v>
      </c>
      <c r="B166" s="496">
        <v>2</v>
      </c>
      <c r="C166" s="496">
        <v>58</v>
      </c>
      <c r="D166" s="496">
        <v>6456</v>
      </c>
      <c r="E166" s="459" t="s">
        <v>3496</v>
      </c>
      <c r="F166" s="430"/>
    </row>
    <row r="167" spans="1:6">
      <c r="A167" s="458" t="s">
        <v>278</v>
      </c>
      <c r="B167" s="496">
        <v>2</v>
      </c>
      <c r="C167" s="496">
        <v>69</v>
      </c>
      <c r="D167" s="496">
        <v>4147</v>
      </c>
      <c r="E167" s="459" t="s">
        <v>3785</v>
      </c>
      <c r="F167" s="430"/>
    </row>
    <row r="168" spans="1:6">
      <c r="A168" s="458" t="s">
        <v>278</v>
      </c>
      <c r="B168" s="496">
        <v>2</v>
      </c>
      <c r="C168" s="496">
        <v>69</v>
      </c>
      <c r="D168" s="496">
        <v>4150</v>
      </c>
      <c r="E168" s="459" t="s">
        <v>2776</v>
      </c>
      <c r="F168" s="430"/>
    </row>
    <row r="169" spans="1:6">
      <c r="A169" s="458" t="s">
        <v>278</v>
      </c>
      <c r="B169" s="496">
        <v>2</v>
      </c>
      <c r="C169" s="496">
        <v>69</v>
      </c>
      <c r="D169" s="496">
        <v>5583</v>
      </c>
      <c r="E169" s="459" t="s">
        <v>694</v>
      </c>
      <c r="F169" s="430"/>
    </row>
    <row r="170" spans="1:6">
      <c r="A170" s="458" t="s">
        <v>278</v>
      </c>
      <c r="B170" s="496">
        <v>2</v>
      </c>
      <c r="C170" s="496">
        <v>69</v>
      </c>
      <c r="D170" s="496">
        <v>5591</v>
      </c>
      <c r="E170" s="459" t="s">
        <v>2620</v>
      </c>
      <c r="F170" s="430"/>
    </row>
    <row r="171" spans="1:6">
      <c r="A171" s="458" t="s">
        <v>278</v>
      </c>
      <c r="B171" s="496">
        <v>2</v>
      </c>
      <c r="C171" s="496">
        <v>69</v>
      </c>
      <c r="D171" s="496">
        <v>5671</v>
      </c>
      <c r="E171" s="459" t="s">
        <v>2955</v>
      </c>
      <c r="F171" s="430"/>
    </row>
    <row r="172" spans="1:6">
      <c r="A172" s="458" t="s">
        <v>278</v>
      </c>
      <c r="B172" s="496">
        <v>2</v>
      </c>
      <c r="C172" s="496">
        <v>69</v>
      </c>
      <c r="D172" s="496">
        <v>6157</v>
      </c>
      <c r="E172" s="459" t="s">
        <v>3058</v>
      </c>
      <c r="F172" s="430"/>
    </row>
    <row r="173" spans="1:6">
      <c r="A173" s="458" t="s">
        <v>392</v>
      </c>
      <c r="B173" s="496">
        <v>5</v>
      </c>
      <c r="C173" s="496">
        <v>68</v>
      </c>
      <c r="D173" s="496">
        <v>4896</v>
      </c>
      <c r="E173" s="459" t="s">
        <v>3786</v>
      </c>
      <c r="F173" s="430"/>
    </row>
    <row r="174" spans="1:6">
      <c r="A174" s="458" t="s">
        <v>392</v>
      </c>
      <c r="B174" s="496">
        <v>5</v>
      </c>
      <c r="C174" s="496">
        <v>68</v>
      </c>
      <c r="D174" s="496">
        <v>6523</v>
      </c>
      <c r="E174" s="459" t="s">
        <v>3787</v>
      </c>
      <c r="F174" s="430"/>
    </row>
    <row r="175" spans="1:6">
      <c r="A175" s="458" t="s">
        <v>217</v>
      </c>
      <c r="B175" s="496">
        <v>5</v>
      </c>
      <c r="C175" s="496">
        <v>54</v>
      </c>
      <c r="D175" s="496">
        <v>5239</v>
      </c>
      <c r="E175" s="459" t="s">
        <v>3735</v>
      </c>
      <c r="F175" s="430"/>
    </row>
    <row r="176" spans="1:6">
      <c r="A176" s="458" t="s">
        <v>217</v>
      </c>
      <c r="B176" s="496">
        <v>5</v>
      </c>
      <c r="C176" s="496">
        <v>54</v>
      </c>
      <c r="D176" s="496">
        <v>4843</v>
      </c>
      <c r="E176" s="459" t="s">
        <v>3507</v>
      </c>
      <c r="F176" s="430"/>
    </row>
    <row r="177" spans="1:6">
      <c r="A177" s="458" t="s">
        <v>353</v>
      </c>
      <c r="B177" s="496">
        <v>5</v>
      </c>
      <c r="C177" s="496">
        <v>63</v>
      </c>
      <c r="D177" s="496">
        <v>4874</v>
      </c>
      <c r="E177" s="459" t="s">
        <v>3308</v>
      </c>
      <c r="F177" s="430"/>
    </row>
    <row r="178" spans="1:6">
      <c r="A178" s="458" t="s">
        <v>353</v>
      </c>
      <c r="B178" s="496">
        <v>5</v>
      </c>
      <c r="C178" s="496">
        <v>63</v>
      </c>
      <c r="D178" s="496">
        <v>4875</v>
      </c>
      <c r="E178" s="459" t="s">
        <v>2646</v>
      </c>
      <c r="F178" s="430"/>
    </row>
    <row r="179" spans="1:6">
      <c r="A179" s="458" t="s">
        <v>182</v>
      </c>
      <c r="B179" s="496">
        <v>5</v>
      </c>
      <c r="C179" s="496">
        <v>57</v>
      </c>
      <c r="D179" s="496">
        <v>4855</v>
      </c>
      <c r="E179" s="459" t="s">
        <v>3788</v>
      </c>
      <c r="F179" s="430"/>
    </row>
    <row r="180" spans="1:6">
      <c r="A180" s="458" t="s">
        <v>3745</v>
      </c>
      <c r="B180" s="496">
        <v>5</v>
      </c>
      <c r="C180" s="496">
        <v>65</v>
      </c>
      <c r="D180" s="496">
        <v>4882</v>
      </c>
      <c r="E180" s="459" t="s">
        <v>3309</v>
      </c>
      <c r="F180" s="430"/>
    </row>
    <row r="181" spans="1:6">
      <c r="A181" s="458" t="s">
        <v>3745</v>
      </c>
      <c r="B181" s="496">
        <v>5</v>
      </c>
      <c r="C181" s="496">
        <v>65</v>
      </c>
      <c r="D181" s="496">
        <v>4883</v>
      </c>
      <c r="E181" s="459" t="s">
        <v>3310</v>
      </c>
      <c r="F181" s="430"/>
    </row>
    <row r="182" spans="1:6">
      <c r="A182" s="458" t="s">
        <v>3745</v>
      </c>
      <c r="B182" s="496">
        <v>5</v>
      </c>
      <c r="C182" s="496">
        <v>65</v>
      </c>
      <c r="D182" s="496">
        <v>4888</v>
      </c>
      <c r="E182" s="459" t="s">
        <v>3311</v>
      </c>
      <c r="F182" s="430"/>
    </row>
    <row r="183" spans="1:6">
      <c r="A183" s="458" t="s">
        <v>3745</v>
      </c>
      <c r="B183" s="496">
        <v>5</v>
      </c>
      <c r="C183" s="496">
        <v>65</v>
      </c>
      <c r="D183" s="496">
        <v>5732</v>
      </c>
      <c r="E183" s="459" t="s">
        <v>2621</v>
      </c>
      <c r="F183" s="430"/>
    </row>
    <row r="184" spans="1:6">
      <c r="A184" s="458" t="s">
        <v>291</v>
      </c>
      <c r="B184" s="496">
        <v>5</v>
      </c>
      <c r="C184" s="496">
        <v>75</v>
      </c>
      <c r="D184" s="496">
        <v>4841</v>
      </c>
      <c r="E184" s="459" t="s">
        <v>3789</v>
      </c>
      <c r="F184" s="430"/>
    </row>
    <row r="185" spans="1:6">
      <c r="A185" s="458" t="s">
        <v>291</v>
      </c>
      <c r="B185" s="496">
        <v>5</v>
      </c>
      <c r="C185" s="496">
        <v>75</v>
      </c>
      <c r="D185" s="496">
        <v>4884</v>
      </c>
      <c r="E185" s="459" t="s">
        <v>3790</v>
      </c>
      <c r="F185" s="430"/>
    </row>
    <row r="186" spans="1:6">
      <c r="A186" s="458" t="s">
        <v>425</v>
      </c>
      <c r="B186" s="496">
        <v>5</v>
      </c>
      <c r="C186" s="496">
        <v>67</v>
      </c>
      <c r="D186" s="496">
        <v>4893</v>
      </c>
      <c r="E186" s="459" t="s">
        <v>1645</v>
      </c>
      <c r="F186" s="430"/>
    </row>
    <row r="187" spans="1:6">
      <c r="A187" s="458" t="s">
        <v>425</v>
      </c>
      <c r="B187" s="496">
        <v>5</v>
      </c>
      <c r="C187" s="496">
        <v>67</v>
      </c>
      <c r="D187" s="496">
        <v>4894</v>
      </c>
      <c r="E187" s="459" t="s">
        <v>3512</v>
      </c>
      <c r="F187" s="430"/>
    </row>
    <row r="188" spans="1:6">
      <c r="A188" s="458" t="s">
        <v>425</v>
      </c>
      <c r="B188" s="496">
        <v>5</v>
      </c>
      <c r="C188" s="496">
        <v>67</v>
      </c>
      <c r="D188" s="496">
        <v>5807</v>
      </c>
      <c r="E188" s="459" t="s">
        <v>3513</v>
      </c>
      <c r="F188" s="430"/>
    </row>
    <row r="189" spans="1:6">
      <c r="A189" s="458" t="s">
        <v>177</v>
      </c>
      <c r="B189" s="496">
        <v>5</v>
      </c>
      <c r="C189" s="496">
        <v>59</v>
      </c>
      <c r="D189" s="496">
        <v>4916</v>
      </c>
      <c r="E189" s="459" t="s">
        <v>3791</v>
      </c>
      <c r="F189" s="430"/>
    </row>
    <row r="190" spans="1:6">
      <c r="A190" s="458" t="s">
        <v>333</v>
      </c>
      <c r="B190" s="496">
        <v>5</v>
      </c>
      <c r="C190" s="496">
        <v>60</v>
      </c>
      <c r="D190" s="496">
        <v>4867</v>
      </c>
      <c r="E190" s="459" t="s">
        <v>3509</v>
      </c>
      <c r="F190" s="430"/>
    </row>
    <row r="191" spans="1:6">
      <c r="A191" s="458" t="s">
        <v>333</v>
      </c>
      <c r="B191" s="496">
        <v>5</v>
      </c>
      <c r="C191" s="496">
        <v>60</v>
      </c>
      <c r="D191" s="496">
        <v>4869</v>
      </c>
      <c r="E191" s="459" t="s">
        <v>3510</v>
      </c>
      <c r="F191" s="430"/>
    </row>
    <row r="192" spans="1:6">
      <c r="A192" s="458" t="s">
        <v>418</v>
      </c>
      <c r="B192" s="496">
        <v>5</v>
      </c>
      <c r="C192" s="496">
        <v>66</v>
      </c>
      <c r="D192" s="496">
        <v>4889</v>
      </c>
      <c r="E192" s="459" t="s">
        <v>3511</v>
      </c>
      <c r="F192" s="430"/>
    </row>
    <row r="193" spans="1:6">
      <c r="A193" s="458" t="s">
        <v>418</v>
      </c>
      <c r="B193" s="496">
        <v>5</v>
      </c>
      <c r="C193" s="496">
        <v>66</v>
      </c>
      <c r="D193" s="496">
        <v>5706</v>
      </c>
      <c r="E193" s="459" t="s">
        <v>2647</v>
      </c>
      <c r="F193" s="430"/>
    </row>
    <row r="194" spans="1:6">
      <c r="A194" s="458" t="s">
        <v>335</v>
      </c>
      <c r="B194" s="496">
        <v>5</v>
      </c>
      <c r="C194" s="496">
        <v>61</v>
      </c>
      <c r="D194" s="496">
        <v>4871</v>
      </c>
      <c r="E194" s="459" t="s">
        <v>2644</v>
      </c>
      <c r="F194" s="430"/>
    </row>
    <row r="195" spans="1:6">
      <c r="A195" s="458" t="s">
        <v>234</v>
      </c>
      <c r="B195" s="496">
        <v>5</v>
      </c>
      <c r="C195" s="496">
        <v>55</v>
      </c>
      <c r="D195" s="496">
        <v>4848</v>
      </c>
      <c r="E195" s="459" t="s">
        <v>3508</v>
      </c>
      <c r="F195" s="430"/>
    </row>
    <row r="196" spans="1:6">
      <c r="A196" s="458" t="s">
        <v>234</v>
      </c>
      <c r="B196" s="496">
        <v>5</v>
      </c>
      <c r="C196" s="496">
        <v>55</v>
      </c>
      <c r="D196" s="496">
        <v>4849</v>
      </c>
      <c r="E196" s="459" t="s">
        <v>1541</v>
      </c>
      <c r="F196" s="430"/>
    </row>
    <row r="197" spans="1:6">
      <c r="A197" s="458" t="s">
        <v>234</v>
      </c>
      <c r="B197" s="496">
        <v>5</v>
      </c>
      <c r="C197" s="496">
        <v>55</v>
      </c>
      <c r="D197" s="496">
        <v>4850</v>
      </c>
      <c r="E197" s="459" t="s">
        <v>3792</v>
      </c>
      <c r="F197" s="430"/>
    </row>
    <row r="198" spans="1:6">
      <c r="A198" s="458" t="s">
        <v>3768</v>
      </c>
      <c r="B198" s="496">
        <v>5</v>
      </c>
      <c r="C198" s="496">
        <v>53</v>
      </c>
      <c r="D198" s="496">
        <v>4840</v>
      </c>
      <c r="E198" s="459" t="s">
        <v>3307</v>
      </c>
      <c r="F198" s="430"/>
    </row>
    <row r="199" spans="1:6">
      <c r="A199" s="458" t="s">
        <v>3768</v>
      </c>
      <c r="B199" s="496">
        <v>5</v>
      </c>
      <c r="C199" s="496">
        <v>53</v>
      </c>
      <c r="D199" s="496">
        <v>5806</v>
      </c>
      <c r="E199" s="459" t="s">
        <v>3793</v>
      </c>
      <c r="F199" s="430"/>
    </row>
    <row r="200" spans="1:6">
      <c r="A200" s="458" t="s">
        <v>3768</v>
      </c>
      <c r="B200" s="496">
        <v>5</v>
      </c>
      <c r="C200" s="496">
        <v>53</v>
      </c>
      <c r="D200" s="496">
        <v>5815</v>
      </c>
      <c r="E200" s="459" t="s">
        <v>3794</v>
      </c>
      <c r="F200" s="430"/>
    </row>
    <row r="201" spans="1:6">
      <c r="A201" s="458" t="s">
        <v>3768</v>
      </c>
      <c r="B201" s="496">
        <v>5</v>
      </c>
      <c r="C201" s="496">
        <v>53</v>
      </c>
      <c r="D201" s="496">
        <v>6113</v>
      </c>
      <c r="E201" s="459" t="s">
        <v>3795</v>
      </c>
      <c r="F201" s="430"/>
    </row>
    <row r="202" spans="1:6">
      <c r="A202" s="458" t="s">
        <v>52</v>
      </c>
      <c r="B202" s="496">
        <v>5</v>
      </c>
      <c r="C202" s="496">
        <v>64</v>
      </c>
      <c r="D202" s="496">
        <v>4878</v>
      </c>
      <c r="E202" s="459" t="s">
        <v>3796</v>
      </c>
      <c r="F202" s="430"/>
    </row>
    <row r="203" spans="1:6">
      <c r="A203" s="458" t="s">
        <v>3797</v>
      </c>
      <c r="B203" s="496">
        <v>5</v>
      </c>
      <c r="C203" s="496">
        <v>52</v>
      </c>
      <c r="D203" s="496">
        <v>4838</v>
      </c>
      <c r="E203" s="459" t="s">
        <v>3798</v>
      </c>
      <c r="F203" s="430"/>
    </row>
    <row r="204" spans="1:6">
      <c r="A204" s="458" t="s">
        <v>56</v>
      </c>
      <c r="B204" s="496">
        <v>5</v>
      </c>
      <c r="C204" s="496">
        <v>62</v>
      </c>
      <c r="D204" s="496">
        <v>4872</v>
      </c>
      <c r="E204" s="459" t="s">
        <v>2645</v>
      </c>
      <c r="F204" s="430"/>
    </row>
    <row r="205" spans="1:6">
      <c r="A205" s="458" t="s">
        <v>331</v>
      </c>
      <c r="B205" s="496">
        <v>5</v>
      </c>
      <c r="C205" s="496">
        <v>59</v>
      </c>
      <c r="D205" s="496">
        <v>4862</v>
      </c>
      <c r="E205" s="459" t="s">
        <v>3799</v>
      </c>
      <c r="F205" s="430"/>
    </row>
    <row r="206" spans="1:6">
      <c r="A206" s="497"/>
      <c r="B206" s="498"/>
      <c r="C206" s="498"/>
      <c r="D206" s="498"/>
      <c r="E206" s="499"/>
      <c r="F206" s="368">
        <f>SUM(F2:F205)</f>
        <v>0</v>
      </c>
    </row>
    <row r="207" spans="1:6">
      <c r="A207" s="497"/>
      <c r="B207" s="498"/>
      <c r="C207" s="498"/>
      <c r="D207" s="498"/>
      <c r="E207" s="499"/>
      <c r="F207" s="368"/>
    </row>
    <row r="208" spans="1:6">
      <c r="A208" s="497"/>
      <c r="B208" s="498"/>
      <c r="C208" s="498"/>
      <c r="D208" s="498"/>
      <c r="E208" s="499"/>
      <c r="F208" s="368"/>
    </row>
    <row r="209" spans="1:6">
      <c r="A209" s="497"/>
      <c r="B209" s="498"/>
      <c r="C209" s="498"/>
      <c r="D209" s="498"/>
      <c r="E209" s="499"/>
      <c r="F209" s="368"/>
    </row>
    <row r="210" spans="1:6">
      <c r="A210" s="497"/>
      <c r="B210" s="498"/>
      <c r="C210" s="498"/>
      <c r="D210" s="498"/>
      <c r="E210" s="499"/>
      <c r="F210" s="368"/>
    </row>
    <row r="212" spans="1:6" ht="15.75">
      <c r="A212" s="791" t="s">
        <v>3313</v>
      </c>
      <c r="B212" s="792"/>
      <c r="C212" s="792"/>
      <c r="D212" s="792"/>
      <c r="E212" s="792"/>
      <c r="F212" s="793"/>
    </row>
    <row r="213" spans="1:6">
      <c r="A213" s="460" t="s">
        <v>2632</v>
      </c>
      <c r="B213" s="460" t="s">
        <v>1866</v>
      </c>
      <c r="C213" s="460" t="s">
        <v>2627</v>
      </c>
      <c r="D213" s="460" t="s">
        <v>3314</v>
      </c>
      <c r="E213" s="460" t="s">
        <v>3120</v>
      </c>
      <c r="F213" s="460" t="s">
        <v>3121</v>
      </c>
    </row>
    <row r="214" spans="1:6">
      <c r="A214" s="492">
        <v>2</v>
      </c>
      <c r="B214" s="492">
        <v>50</v>
      </c>
      <c r="C214" s="519">
        <v>3938</v>
      </c>
      <c r="D214" s="520">
        <v>16</v>
      </c>
      <c r="E214" s="461" t="s">
        <v>3943</v>
      </c>
      <c r="F214" s="461" t="s">
        <v>2612</v>
      </c>
    </row>
    <row r="215" spans="1:6" ht="33.75">
      <c r="A215" s="492">
        <v>2</v>
      </c>
      <c r="B215" s="492">
        <v>71</v>
      </c>
      <c r="C215" s="519">
        <v>3939</v>
      </c>
      <c r="D215" s="520">
        <v>2</v>
      </c>
      <c r="E215" s="461" t="s">
        <v>3943</v>
      </c>
      <c r="F215" s="461" t="s">
        <v>3944</v>
      </c>
    </row>
    <row r="216" spans="1:6" ht="33.75">
      <c r="A216" s="492">
        <v>2</v>
      </c>
      <c r="B216" s="492">
        <v>50</v>
      </c>
      <c r="C216" s="519">
        <v>3940</v>
      </c>
      <c r="D216" s="520">
        <v>8</v>
      </c>
      <c r="E216" s="461" t="s">
        <v>3945</v>
      </c>
      <c r="F216" s="461" t="s">
        <v>3946</v>
      </c>
    </row>
    <row r="217" spans="1:6">
      <c r="A217" s="492">
        <v>2</v>
      </c>
      <c r="B217" s="492">
        <v>50</v>
      </c>
      <c r="C217" s="519">
        <v>3943</v>
      </c>
      <c r="D217" s="520">
        <v>8</v>
      </c>
      <c r="E217" s="461" t="s">
        <v>3943</v>
      </c>
      <c r="F217" s="461" t="s">
        <v>1004</v>
      </c>
    </row>
    <row r="218" spans="1:6" ht="33.75">
      <c r="A218" s="492">
        <v>2</v>
      </c>
      <c r="B218" s="492">
        <v>50</v>
      </c>
      <c r="C218" s="519">
        <v>3950</v>
      </c>
      <c r="D218" s="520">
        <v>5</v>
      </c>
      <c r="E218" s="462" t="s">
        <v>3945</v>
      </c>
      <c r="F218" s="463" t="s">
        <v>3947</v>
      </c>
    </row>
    <row r="219" spans="1:6">
      <c r="A219" s="492">
        <v>2</v>
      </c>
      <c r="B219" s="492">
        <v>50</v>
      </c>
      <c r="C219" s="519">
        <v>3961</v>
      </c>
      <c r="D219" s="520">
        <v>16</v>
      </c>
      <c r="E219" s="462" t="s">
        <v>3943</v>
      </c>
      <c r="F219" s="463" t="s">
        <v>3948</v>
      </c>
    </row>
    <row r="220" spans="1:6">
      <c r="A220" s="492">
        <v>2</v>
      </c>
      <c r="B220" s="492">
        <v>71</v>
      </c>
      <c r="C220" s="519">
        <v>3962</v>
      </c>
      <c r="D220" s="520">
        <v>8</v>
      </c>
      <c r="E220" s="461" t="s">
        <v>3943</v>
      </c>
      <c r="F220" s="461" t="s">
        <v>9</v>
      </c>
    </row>
    <row r="221" spans="1:6" ht="33.75">
      <c r="A221" s="492">
        <v>2</v>
      </c>
      <c r="B221" s="492">
        <v>53</v>
      </c>
      <c r="C221" s="519">
        <v>3999</v>
      </c>
      <c r="D221" s="520">
        <v>8</v>
      </c>
      <c r="E221" s="461" t="s">
        <v>3943</v>
      </c>
      <c r="F221" s="461" t="s">
        <v>3944</v>
      </c>
    </row>
    <row r="222" spans="1:6">
      <c r="A222" s="492">
        <v>2</v>
      </c>
      <c r="B222" s="492">
        <v>53</v>
      </c>
      <c r="C222" s="519">
        <v>4008</v>
      </c>
      <c r="D222" s="520">
        <v>24</v>
      </c>
      <c r="E222" s="493" t="s">
        <v>3943</v>
      </c>
      <c r="F222" s="493" t="s">
        <v>26</v>
      </c>
    </row>
    <row r="223" spans="1:6">
      <c r="A223" s="492">
        <v>2</v>
      </c>
      <c r="B223" s="492">
        <v>54</v>
      </c>
      <c r="C223" s="519">
        <v>4015</v>
      </c>
      <c r="D223" s="520">
        <v>10</v>
      </c>
      <c r="E223" s="461" t="s">
        <v>3943</v>
      </c>
      <c r="F223" s="461" t="s">
        <v>3948</v>
      </c>
    </row>
    <row r="224" spans="1:6" ht="33.75">
      <c r="A224" s="492">
        <v>2</v>
      </c>
      <c r="B224" s="492">
        <v>54</v>
      </c>
      <c r="C224" s="519">
        <v>4027</v>
      </c>
      <c r="D224" s="520">
        <v>4</v>
      </c>
      <c r="E224" s="461" t="s">
        <v>3943</v>
      </c>
      <c r="F224" s="461" t="s">
        <v>3944</v>
      </c>
    </row>
    <row r="225" spans="1:6">
      <c r="A225" s="492">
        <v>2</v>
      </c>
      <c r="B225" s="492">
        <v>55</v>
      </c>
      <c r="C225" s="519">
        <v>4033</v>
      </c>
      <c r="D225" s="520">
        <v>10</v>
      </c>
      <c r="E225" s="461" t="s">
        <v>3943</v>
      </c>
      <c r="F225" s="461" t="s">
        <v>9</v>
      </c>
    </row>
    <row r="226" spans="1:6" ht="33.75">
      <c r="A226" s="492">
        <v>2</v>
      </c>
      <c r="B226" s="492">
        <v>55</v>
      </c>
      <c r="C226" s="519">
        <v>4034</v>
      </c>
      <c r="D226" s="520">
        <v>17</v>
      </c>
      <c r="E226" s="461" t="s">
        <v>3945</v>
      </c>
      <c r="F226" s="461" t="s">
        <v>3947</v>
      </c>
    </row>
    <row r="227" spans="1:6" ht="33.75">
      <c r="A227" s="492">
        <v>2</v>
      </c>
      <c r="B227" s="492">
        <v>55</v>
      </c>
      <c r="C227" s="519">
        <v>4035</v>
      </c>
      <c r="D227" s="520">
        <v>2</v>
      </c>
      <c r="E227" s="461" t="s">
        <v>3943</v>
      </c>
      <c r="F227" s="461" t="s">
        <v>3944</v>
      </c>
    </row>
    <row r="228" spans="1:6">
      <c r="A228" s="492">
        <v>2</v>
      </c>
      <c r="B228" s="492">
        <v>57</v>
      </c>
      <c r="C228" s="519">
        <v>4049</v>
      </c>
      <c r="D228" s="520">
        <v>6</v>
      </c>
      <c r="E228" s="461" t="s">
        <v>3943</v>
      </c>
      <c r="F228" s="461" t="s">
        <v>9</v>
      </c>
    </row>
    <row r="229" spans="1:6">
      <c r="A229" s="492">
        <v>2</v>
      </c>
      <c r="B229" s="492">
        <v>57</v>
      </c>
      <c r="C229" s="519">
        <v>4050</v>
      </c>
      <c r="D229" s="520">
        <v>2</v>
      </c>
      <c r="E229" s="461" t="s">
        <v>3943</v>
      </c>
      <c r="F229" s="461" t="s">
        <v>9</v>
      </c>
    </row>
    <row r="230" spans="1:6">
      <c r="A230" s="492">
        <v>2</v>
      </c>
      <c r="B230" s="492">
        <v>57</v>
      </c>
      <c r="C230" s="519">
        <v>4052</v>
      </c>
      <c r="D230" s="520">
        <v>8</v>
      </c>
      <c r="E230" s="462" t="s">
        <v>3943</v>
      </c>
      <c r="F230" s="463" t="s">
        <v>20</v>
      </c>
    </row>
    <row r="231" spans="1:6">
      <c r="A231" s="492">
        <v>2</v>
      </c>
      <c r="B231" s="492">
        <v>59</v>
      </c>
      <c r="C231" s="519">
        <v>4077</v>
      </c>
      <c r="D231" s="520">
        <v>24</v>
      </c>
      <c r="E231" s="461" t="s">
        <v>3943</v>
      </c>
      <c r="F231" s="461" t="s">
        <v>26</v>
      </c>
    </row>
    <row r="232" spans="1:6">
      <c r="A232" s="492">
        <v>2</v>
      </c>
      <c r="B232" s="492">
        <v>59</v>
      </c>
      <c r="C232" s="519">
        <v>4085</v>
      </c>
      <c r="D232" s="520">
        <v>8</v>
      </c>
      <c r="E232" s="462" t="s">
        <v>3943</v>
      </c>
      <c r="F232" s="463" t="s">
        <v>26</v>
      </c>
    </row>
    <row r="233" spans="1:6">
      <c r="A233" s="492">
        <v>2</v>
      </c>
      <c r="B233" s="492">
        <v>59</v>
      </c>
      <c r="C233" s="519">
        <v>4086</v>
      </c>
      <c r="D233" s="520">
        <v>38</v>
      </c>
      <c r="E233" s="462" t="s">
        <v>3943</v>
      </c>
      <c r="F233" s="463" t="s">
        <v>3948</v>
      </c>
    </row>
    <row r="234" spans="1:6">
      <c r="A234" s="492">
        <v>2</v>
      </c>
      <c r="B234" s="492">
        <v>59</v>
      </c>
      <c r="C234" s="519">
        <v>4090</v>
      </c>
      <c r="D234" s="520">
        <v>16</v>
      </c>
      <c r="E234" s="461" t="s">
        <v>3943</v>
      </c>
      <c r="F234" s="461" t="s">
        <v>9</v>
      </c>
    </row>
    <row r="235" spans="1:6" ht="33.75">
      <c r="A235" s="492">
        <v>2</v>
      </c>
      <c r="B235" s="492">
        <v>60</v>
      </c>
      <c r="C235" s="519">
        <v>4099</v>
      </c>
      <c r="D235" s="520">
        <v>8</v>
      </c>
      <c r="E235" s="461" t="s">
        <v>3945</v>
      </c>
      <c r="F235" s="461" t="s">
        <v>7</v>
      </c>
    </row>
    <row r="236" spans="1:6" ht="33.75">
      <c r="A236" s="492">
        <v>2</v>
      </c>
      <c r="B236" s="492">
        <v>60</v>
      </c>
      <c r="C236" s="519">
        <v>4102</v>
      </c>
      <c r="D236" s="520">
        <v>10</v>
      </c>
      <c r="E236" s="461" t="s">
        <v>3943</v>
      </c>
      <c r="F236" s="461" t="s">
        <v>3944</v>
      </c>
    </row>
    <row r="237" spans="1:6">
      <c r="A237" s="492">
        <v>2</v>
      </c>
      <c r="B237" s="492">
        <v>62</v>
      </c>
      <c r="C237" s="519">
        <v>4108</v>
      </c>
      <c r="D237" s="520">
        <v>8</v>
      </c>
      <c r="E237" s="461" t="s">
        <v>3949</v>
      </c>
      <c r="F237" s="461" t="s">
        <v>20</v>
      </c>
    </row>
    <row r="238" spans="1:6">
      <c r="A238" s="492">
        <v>2</v>
      </c>
      <c r="B238" s="492">
        <v>62</v>
      </c>
      <c r="C238" s="519">
        <v>4109</v>
      </c>
      <c r="D238" s="520">
        <v>6</v>
      </c>
      <c r="E238" s="462" t="s">
        <v>3943</v>
      </c>
      <c r="F238" s="463" t="s">
        <v>2611</v>
      </c>
    </row>
    <row r="239" spans="1:6">
      <c r="A239" s="492">
        <v>2</v>
      </c>
      <c r="B239" s="492">
        <v>63</v>
      </c>
      <c r="C239" s="519">
        <v>4110</v>
      </c>
      <c r="D239" s="520">
        <v>11</v>
      </c>
      <c r="E239" s="461" t="s">
        <v>3943</v>
      </c>
      <c r="F239" s="461" t="s">
        <v>20</v>
      </c>
    </row>
    <row r="240" spans="1:6">
      <c r="A240" s="492">
        <v>2</v>
      </c>
      <c r="B240" s="492">
        <v>63</v>
      </c>
      <c r="C240" s="519">
        <v>4111</v>
      </c>
      <c r="D240" s="520">
        <v>8</v>
      </c>
      <c r="E240" s="462" t="s">
        <v>3943</v>
      </c>
      <c r="F240" s="463" t="s">
        <v>24</v>
      </c>
    </row>
    <row r="241" spans="1:6" ht="33.75">
      <c r="A241" s="492">
        <v>2</v>
      </c>
      <c r="B241" s="492">
        <v>64</v>
      </c>
      <c r="C241" s="519">
        <v>4116</v>
      </c>
      <c r="D241" s="520">
        <v>1</v>
      </c>
      <c r="E241" s="461" t="s">
        <v>3945</v>
      </c>
      <c r="F241" s="461" t="s">
        <v>3947</v>
      </c>
    </row>
    <row r="242" spans="1:6">
      <c r="A242" s="492">
        <v>2</v>
      </c>
      <c r="B242" s="492">
        <v>64</v>
      </c>
      <c r="C242" s="519">
        <v>4117</v>
      </c>
      <c r="D242" s="520">
        <v>16</v>
      </c>
      <c r="E242" s="461" t="s">
        <v>3943</v>
      </c>
      <c r="F242" s="461" t="s">
        <v>26</v>
      </c>
    </row>
    <row r="243" spans="1:6">
      <c r="A243" s="492">
        <v>2</v>
      </c>
      <c r="B243" s="492">
        <v>64</v>
      </c>
      <c r="C243" s="519">
        <v>4120</v>
      </c>
      <c r="D243" s="520">
        <v>8</v>
      </c>
      <c r="E243" s="461" t="s">
        <v>3949</v>
      </c>
      <c r="F243" s="461" t="s">
        <v>26</v>
      </c>
    </row>
    <row r="244" spans="1:6" ht="33.75">
      <c r="A244" s="492">
        <v>2</v>
      </c>
      <c r="B244" s="492">
        <v>64</v>
      </c>
      <c r="C244" s="519">
        <v>4121</v>
      </c>
      <c r="D244" s="520">
        <v>7</v>
      </c>
      <c r="E244" s="462" t="s">
        <v>3945</v>
      </c>
      <c r="F244" s="463" t="s">
        <v>3947</v>
      </c>
    </row>
    <row r="245" spans="1:6">
      <c r="A245" s="492">
        <v>2</v>
      </c>
      <c r="B245" s="492">
        <v>67</v>
      </c>
      <c r="C245" s="519">
        <v>4139</v>
      </c>
      <c r="D245" s="520">
        <v>1</v>
      </c>
      <c r="E245" s="494" t="s">
        <v>3943</v>
      </c>
      <c r="F245" s="494" t="s">
        <v>3950</v>
      </c>
    </row>
    <row r="246" spans="1:6">
      <c r="A246" s="492">
        <v>2</v>
      </c>
      <c r="B246" s="492">
        <v>67</v>
      </c>
      <c r="C246" s="519">
        <v>4140</v>
      </c>
      <c r="D246" s="520">
        <v>1</v>
      </c>
      <c r="E246" s="461" t="s">
        <v>3943</v>
      </c>
      <c r="F246" s="461" t="s">
        <v>9</v>
      </c>
    </row>
    <row r="247" spans="1:6">
      <c r="A247" s="492">
        <v>2</v>
      </c>
      <c r="B247" s="492">
        <v>67</v>
      </c>
      <c r="C247" s="519">
        <v>4144</v>
      </c>
      <c r="D247" s="520">
        <v>7</v>
      </c>
      <c r="E247" s="461" t="s">
        <v>3949</v>
      </c>
      <c r="F247" s="461" t="s">
        <v>3950</v>
      </c>
    </row>
    <row r="248" spans="1:6">
      <c r="A248" s="492">
        <v>2</v>
      </c>
      <c r="B248" s="492">
        <v>59</v>
      </c>
      <c r="C248" s="519">
        <v>5077</v>
      </c>
      <c r="D248" s="520">
        <v>4</v>
      </c>
      <c r="E248" s="461" t="s">
        <v>3943</v>
      </c>
      <c r="F248" s="461" t="s">
        <v>24</v>
      </c>
    </row>
    <row r="249" spans="1:6">
      <c r="A249" s="492">
        <v>2</v>
      </c>
      <c r="B249" s="492">
        <v>65</v>
      </c>
      <c r="C249" s="519">
        <v>5080</v>
      </c>
      <c r="D249" s="520">
        <v>8</v>
      </c>
      <c r="E249" s="462" t="s">
        <v>3943</v>
      </c>
      <c r="F249" s="463" t="s">
        <v>9</v>
      </c>
    </row>
    <row r="250" spans="1:6" ht="33.75">
      <c r="A250" s="492">
        <v>2</v>
      </c>
      <c r="B250" s="492">
        <v>57</v>
      </c>
      <c r="C250" s="519">
        <v>5398</v>
      </c>
      <c r="D250" s="520">
        <v>8</v>
      </c>
      <c r="E250" s="461" t="s">
        <v>3945</v>
      </c>
      <c r="F250" s="461" t="s">
        <v>7</v>
      </c>
    </row>
    <row r="251" spans="1:6" ht="33.75">
      <c r="A251" s="492">
        <v>2</v>
      </c>
      <c r="B251" s="492">
        <v>51</v>
      </c>
      <c r="C251" s="519">
        <v>5814</v>
      </c>
      <c r="D251" s="520">
        <v>2</v>
      </c>
      <c r="E251" s="461" t="s">
        <v>3945</v>
      </c>
      <c r="F251" s="461" t="s">
        <v>16</v>
      </c>
    </row>
    <row r="252" spans="1:6" ht="33.75">
      <c r="A252" s="492">
        <v>2</v>
      </c>
      <c r="B252" s="492">
        <v>60</v>
      </c>
      <c r="C252" s="519">
        <v>5844</v>
      </c>
      <c r="D252" s="520">
        <v>2</v>
      </c>
      <c r="E252" s="461" t="s">
        <v>3945</v>
      </c>
      <c r="F252" s="461" t="s">
        <v>7</v>
      </c>
    </row>
    <row r="253" spans="1:6">
      <c r="A253" s="492">
        <v>2</v>
      </c>
      <c r="B253" s="492">
        <v>55</v>
      </c>
      <c r="C253" s="519">
        <v>5995</v>
      </c>
      <c r="D253" s="520">
        <v>6</v>
      </c>
      <c r="E253" s="461" t="s">
        <v>3949</v>
      </c>
      <c r="F253" s="461" t="s">
        <v>26</v>
      </c>
    </row>
    <row r="254" spans="1:6">
      <c r="A254" s="492">
        <v>2</v>
      </c>
      <c r="B254" s="492">
        <v>55</v>
      </c>
      <c r="C254" s="519">
        <v>5996</v>
      </c>
      <c r="D254" s="520">
        <v>8</v>
      </c>
      <c r="E254" s="461" t="s">
        <v>3943</v>
      </c>
      <c r="F254" s="461" t="s">
        <v>20</v>
      </c>
    </row>
    <row r="255" spans="1:6" ht="33.75">
      <c r="A255" s="492">
        <v>2</v>
      </c>
      <c r="B255" s="492">
        <v>50</v>
      </c>
      <c r="C255" s="519">
        <v>6106</v>
      </c>
      <c r="D255" s="520">
        <v>3</v>
      </c>
      <c r="E255" s="461" t="s">
        <v>3945</v>
      </c>
      <c r="F255" s="461" t="s">
        <v>3947</v>
      </c>
    </row>
    <row r="256" spans="1:6">
      <c r="A256" s="492">
        <v>2</v>
      </c>
      <c r="B256" s="492">
        <v>67</v>
      </c>
      <c r="C256" s="519">
        <v>6479</v>
      </c>
      <c r="D256" s="520">
        <v>8</v>
      </c>
      <c r="E256" s="461" t="s">
        <v>3943</v>
      </c>
      <c r="F256" s="461" t="s">
        <v>20</v>
      </c>
    </row>
    <row r="260" spans="1:6">
      <c r="A260" s="794" t="s">
        <v>3316</v>
      </c>
      <c r="B260" s="794"/>
      <c r="C260" s="794"/>
      <c r="D260" s="794"/>
      <c r="F260"/>
    </row>
    <row r="261" spans="1:6" ht="51">
      <c r="A261" s="467" t="s">
        <v>3315</v>
      </c>
      <c r="B261" s="467" t="s">
        <v>71</v>
      </c>
      <c r="C261" s="467" t="s">
        <v>3800</v>
      </c>
      <c r="F261"/>
    </row>
    <row r="262" spans="1:6">
      <c r="A262" s="502">
        <v>4030</v>
      </c>
      <c r="B262" s="465" t="s">
        <v>3126</v>
      </c>
      <c r="C262" s="466">
        <v>50</v>
      </c>
      <c r="E262" s="795"/>
      <c r="F262"/>
    </row>
    <row r="263" spans="1:6">
      <c r="A263" s="502">
        <v>4114</v>
      </c>
      <c r="B263" s="465" t="s">
        <v>3127</v>
      </c>
      <c r="C263" s="466">
        <v>37</v>
      </c>
      <c r="E263" s="795"/>
      <c r="F263"/>
    </row>
    <row r="264" spans="1:6">
      <c r="A264" s="502">
        <v>4127</v>
      </c>
      <c r="B264" s="465" t="s">
        <v>3128</v>
      </c>
      <c r="C264" s="466">
        <v>71</v>
      </c>
      <c r="F264"/>
    </row>
    <row r="265" spans="1:6">
      <c r="A265" s="502">
        <v>4142</v>
      </c>
      <c r="B265" s="465" t="s">
        <v>3129</v>
      </c>
      <c r="C265" s="466">
        <v>81</v>
      </c>
      <c r="F265"/>
    </row>
    <row r="266" spans="1:6">
      <c r="A266" s="502">
        <v>5718</v>
      </c>
      <c r="B266" s="465" t="s">
        <v>3130</v>
      </c>
      <c r="C266" s="464">
        <v>71</v>
      </c>
      <c r="F266"/>
    </row>
    <row r="267" spans="1:6">
      <c r="A267" s="502">
        <v>4087</v>
      </c>
      <c r="B267" s="465" t="s">
        <v>3131</v>
      </c>
      <c r="C267" s="466">
        <v>103</v>
      </c>
      <c r="F267"/>
    </row>
    <row r="268" spans="1:6">
      <c r="A268" s="502">
        <v>4100</v>
      </c>
      <c r="B268" s="465" t="s">
        <v>3132</v>
      </c>
      <c r="C268" s="466">
        <v>44</v>
      </c>
      <c r="F268"/>
    </row>
    <row r="269" spans="1:6">
      <c r="A269" s="502">
        <v>5882</v>
      </c>
      <c r="B269" s="465" t="s">
        <v>3133</v>
      </c>
      <c r="C269" s="466">
        <v>60</v>
      </c>
      <c r="F269"/>
    </row>
    <row r="270" spans="1:6">
      <c r="A270" s="502">
        <v>4034</v>
      </c>
      <c r="B270" s="465" t="s">
        <v>3137</v>
      </c>
      <c r="C270" s="466">
        <v>205</v>
      </c>
      <c r="F270"/>
    </row>
    <row r="271" spans="1:6">
      <c r="A271" s="502">
        <v>4038</v>
      </c>
      <c r="B271" s="465" t="s">
        <v>3134</v>
      </c>
      <c r="C271" s="466">
        <v>64</v>
      </c>
      <c r="F271"/>
    </row>
    <row r="272" spans="1:6">
      <c r="A272" s="502">
        <v>5886</v>
      </c>
      <c r="B272" s="465" t="s">
        <v>3135</v>
      </c>
      <c r="C272" s="466">
        <v>54</v>
      </c>
      <c r="F272"/>
    </row>
    <row r="273" spans="1:6">
      <c r="A273" s="502">
        <v>5996</v>
      </c>
      <c r="B273" s="465" t="s">
        <v>3136</v>
      </c>
      <c r="C273" s="466">
        <v>75</v>
      </c>
      <c r="F273"/>
    </row>
    <row r="274" spans="1:6">
      <c r="A274" s="502">
        <v>5533</v>
      </c>
      <c r="B274" s="465" t="s">
        <v>3138</v>
      </c>
      <c r="C274" s="466">
        <v>55</v>
      </c>
      <c r="F274"/>
    </row>
    <row r="275" spans="1:6">
      <c r="A275" s="502">
        <v>3940</v>
      </c>
      <c r="B275" s="465" t="s">
        <v>106</v>
      </c>
      <c r="C275" s="466">
        <v>150</v>
      </c>
      <c r="F275"/>
    </row>
    <row r="276" spans="1:6">
      <c r="A276" s="502">
        <v>3973</v>
      </c>
      <c r="B276" s="465" t="s">
        <v>2615</v>
      </c>
      <c r="C276" s="466">
        <v>60</v>
      </c>
      <c r="F276"/>
    </row>
    <row r="277" spans="1:6">
      <c r="A277" s="502">
        <v>4107</v>
      </c>
      <c r="B277" s="465" t="s">
        <v>3139</v>
      </c>
      <c r="C277" s="466">
        <v>71</v>
      </c>
      <c r="F277"/>
    </row>
    <row r="278" spans="1:6">
      <c r="A278" s="502">
        <v>4073</v>
      </c>
      <c r="B278" s="465" t="s">
        <v>3140</v>
      </c>
      <c r="C278" s="466">
        <v>39</v>
      </c>
      <c r="F278"/>
    </row>
    <row r="279" spans="1:6">
      <c r="A279" s="796" t="s">
        <v>3312</v>
      </c>
      <c r="B279" s="797"/>
      <c r="C279" s="466">
        <f>SUM(C262:C278)</f>
        <v>1290</v>
      </c>
      <c r="F279"/>
    </row>
  </sheetData>
  <sheetProtection algorithmName="SHA-512" hashValue="UxrA3/+b7St+Vncy+nbwzompXD200IhxoVPWzJu7uzdUi2NH5cq0tWicbMGcFq9D6cuzsST2h8Q0x9Nw9QJyFQ==" saltValue="/0BchaIyj3fWdKqCIrWOwQ==" spinCount="100000" sheet="1" objects="1" scenarios="1"/>
  <sortState xmlns:xlrd2="http://schemas.microsoft.com/office/spreadsheetml/2017/richdata2" ref="A287:D303">
    <sortCondition ref="A287:A303"/>
  </sortState>
  <mergeCells count="4">
    <mergeCell ref="A212:F212"/>
    <mergeCell ref="A260:D260"/>
    <mergeCell ref="E262:E263"/>
    <mergeCell ref="A279:B279"/>
  </mergeCells>
  <conditionalFormatting sqref="C214:C256">
    <cfRule type="duplicateValues" dxfId="5" priority="430"/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3">
    <tabColor theme="5"/>
  </sheetPr>
  <dimension ref="A1:Q38"/>
  <sheetViews>
    <sheetView view="pageBreakPreview" zoomScaleNormal="100" zoomScaleSheetLayoutView="100" workbookViewId="0">
      <selection activeCell="G17" sqref="G17"/>
    </sheetView>
  </sheetViews>
  <sheetFormatPr baseColWidth="10" defaultColWidth="11.42578125" defaultRowHeight="15"/>
  <cols>
    <col min="1" max="1" width="3.42578125" style="1" customWidth="1"/>
    <col min="2" max="2" width="53.5703125" style="1" customWidth="1"/>
    <col min="3" max="3" width="21.42578125" style="1" customWidth="1"/>
    <col min="4" max="8" width="5.28515625" style="1" customWidth="1"/>
    <col min="9" max="9" width="7.28515625" style="1" customWidth="1"/>
    <col min="10" max="14" width="5.28515625" style="1" customWidth="1"/>
    <col min="15" max="15" width="7.28515625" style="1" customWidth="1"/>
    <col min="16" max="16384" width="11.42578125" style="1"/>
  </cols>
  <sheetData>
    <row r="1" spans="1:16">
      <c r="B1" s="699">
        <f>+'Formulario 1'!B1</f>
        <v>0</v>
      </c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</row>
    <row r="2" spans="1:16">
      <c r="B2" s="699" t="s">
        <v>921</v>
      </c>
      <c r="C2" s="699"/>
      <c r="D2" s="699"/>
      <c r="E2" s="699"/>
      <c r="F2" s="699"/>
      <c r="G2" s="699"/>
      <c r="H2" s="699"/>
      <c r="I2" s="699"/>
      <c r="J2" s="699"/>
      <c r="K2" s="699"/>
      <c r="L2" s="699"/>
      <c r="M2" s="699"/>
      <c r="N2" s="699"/>
      <c r="O2" s="699"/>
    </row>
    <row r="3" spans="1:16">
      <c r="B3" s="699" t="s">
        <v>1156</v>
      </c>
      <c r="C3" s="699"/>
      <c r="D3" s="699"/>
      <c r="E3" s="699"/>
      <c r="F3" s="699"/>
      <c r="G3" s="699"/>
      <c r="H3" s="699"/>
      <c r="I3" s="699"/>
      <c r="J3" s="699"/>
      <c r="K3" s="699"/>
      <c r="L3" s="699"/>
      <c r="M3" s="699"/>
      <c r="N3" s="699"/>
      <c r="O3" s="699"/>
    </row>
    <row r="4" spans="1:16" ht="7.5" customHeight="1"/>
    <row r="5" spans="1:16">
      <c r="B5" s="699" t="str">
        <f>+IF(P11="1","n.a.",IF(P11="2","Especialidades Deportivas",IF(P11="4","Desarrollo Socio-laboral y Desarrollo Humano","Talleres de Tecnología")))</f>
        <v>Talleres de Tecnología</v>
      </c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</row>
    <row r="7" spans="1:16">
      <c r="B7" s="42" t="s">
        <v>915</v>
      </c>
      <c r="C7" s="798" t="str">
        <f>+'Formulario 1'!D9</f>
        <v>LICEO DE COLORADO</v>
      </c>
      <c r="D7" s="798"/>
      <c r="E7" s="798"/>
      <c r="F7" s="798"/>
      <c r="G7" s="798"/>
      <c r="H7" s="798"/>
      <c r="I7" s="803" t="s">
        <v>916</v>
      </c>
      <c r="J7" s="804"/>
      <c r="K7" s="804"/>
      <c r="L7" s="804"/>
      <c r="M7" s="43">
        <f>+'Formulario 1'!E7</f>
        <v>4113</v>
      </c>
    </row>
    <row r="8" spans="1:16">
      <c r="B8" s="90" t="s">
        <v>910</v>
      </c>
      <c r="C8" s="804" t="str">
        <f>+LOOKUP('Formulario 1'!D11,'BD2'!B3:B12,'BD2'!C3:C12)</f>
        <v xml:space="preserve">III Ciclo y Educación Diversificada Académica </v>
      </c>
      <c r="D8" s="804"/>
      <c r="E8" s="804"/>
      <c r="F8" s="804"/>
      <c r="G8" s="804"/>
      <c r="H8" s="804"/>
      <c r="I8" s="805"/>
      <c r="J8" s="132"/>
    </row>
    <row r="10" spans="1:16">
      <c r="C10" s="183" t="s">
        <v>62</v>
      </c>
      <c r="D10" s="184" t="str">
        <f>+D14</f>
        <v>n.a.</v>
      </c>
      <c r="E10" s="184" t="str">
        <f>+E14</f>
        <v>n.a.</v>
      </c>
      <c r="F10" s="184" t="str">
        <f>+F14</f>
        <v>n.a.</v>
      </c>
      <c r="G10" s="184" t="str">
        <f>+G14</f>
        <v>10º</v>
      </c>
      <c r="H10" s="184" t="str">
        <f>+H14</f>
        <v>11º</v>
      </c>
      <c r="I10" s="184" t="s">
        <v>51</v>
      </c>
    </row>
    <row r="11" spans="1:16">
      <c r="B11" s="799" t="s">
        <v>1217</v>
      </c>
      <c r="C11" s="799"/>
      <c r="D11" s="185">
        <f>+'Formulario 1'!D44</f>
        <v>0</v>
      </c>
      <c r="E11" s="185">
        <f>+'Formulario 1'!E44</f>
        <v>0</v>
      </c>
      <c r="F11" s="185">
        <f>+'Formulario 1'!F44</f>
        <v>0</v>
      </c>
      <c r="G11" s="185">
        <f>+'Formulario 1'!G44</f>
        <v>0</v>
      </c>
      <c r="H11" s="185">
        <f>+'Formulario 1'!H44</f>
        <v>0</v>
      </c>
      <c r="I11" s="185">
        <f>+SUM(D11:H11)</f>
        <v>0</v>
      </c>
      <c r="J11" s="1" t="s">
        <v>1211</v>
      </c>
      <c r="P11" s="186" t="str">
        <f>+IF('Formulario 1'!D11=5,"1",IF('Formulario 1'!D11=6,"2",IF('Formulario 1'!D11=7,"3",IF('Formulario 1'!D11=8,"4",""))))</f>
        <v/>
      </c>
    </row>
    <row r="12" spans="1:16" ht="9" customHeight="1" thickBot="1"/>
    <row r="13" spans="1:16" ht="15" customHeight="1">
      <c r="A13" s="806" t="s">
        <v>1154</v>
      </c>
      <c r="B13" s="808" t="str">
        <f>+B5</f>
        <v>Talleres de Tecnología</v>
      </c>
      <c r="C13" s="810" t="s">
        <v>929</v>
      </c>
      <c r="D13" s="812" t="s">
        <v>1027</v>
      </c>
      <c r="E13" s="719"/>
      <c r="F13" s="719"/>
      <c r="G13" s="719"/>
      <c r="H13" s="719"/>
      <c r="I13" s="720"/>
      <c r="J13" s="812" t="s">
        <v>1028</v>
      </c>
      <c r="K13" s="719"/>
      <c r="L13" s="719"/>
      <c r="M13" s="719"/>
      <c r="N13" s="719"/>
      <c r="O13" s="720"/>
    </row>
    <row r="14" spans="1:16" ht="15.75" thickBot="1">
      <c r="A14" s="807"/>
      <c r="B14" s="809"/>
      <c r="C14" s="811"/>
      <c r="D14" s="187" t="str">
        <f>+IF(OR($P$11="2",$P$11="3",$P$11="4"),"7º","n.a.")</f>
        <v>n.a.</v>
      </c>
      <c r="E14" s="187" t="str">
        <f>+IF(OR($P$11="2",$P$11="3",$P$11="4"),"8º","n.a.")</f>
        <v>n.a.</v>
      </c>
      <c r="F14" s="187" t="str">
        <f>+IF(OR($P$11="2",$P$11="3",$P$11="4"),"9º","n.a.")</f>
        <v>n.a.</v>
      </c>
      <c r="G14" s="187" t="str">
        <f>+IF($P$11="1","n.a.","10º")</f>
        <v>10º</v>
      </c>
      <c r="H14" s="187" t="str">
        <f>+IF($P$11="1","n.a.","11º")</f>
        <v>11º</v>
      </c>
      <c r="I14" s="188" t="s">
        <v>51</v>
      </c>
      <c r="J14" s="189" t="str">
        <f>+D14</f>
        <v>n.a.</v>
      </c>
      <c r="K14" s="190" t="str">
        <f>+E14</f>
        <v>n.a.</v>
      </c>
      <c r="L14" s="190" t="str">
        <f>+F14</f>
        <v>n.a.</v>
      </c>
      <c r="M14" s="190" t="s">
        <v>4</v>
      </c>
      <c r="N14" s="190" t="s">
        <v>5</v>
      </c>
      <c r="O14" s="191" t="s">
        <v>51</v>
      </c>
    </row>
    <row r="15" spans="1:16">
      <c r="A15" s="192">
        <v>1</v>
      </c>
      <c r="B15" s="149"/>
      <c r="C15" s="150"/>
      <c r="D15" s="141"/>
      <c r="E15" s="139"/>
      <c r="F15" s="139"/>
      <c r="G15" s="139"/>
      <c r="H15" s="139"/>
      <c r="I15" s="193">
        <f>+SUM(D15:H15)</f>
        <v>0</v>
      </c>
      <c r="J15" s="133" t="str">
        <f>IF($D$14="n.a.","n.a.",IF(D15="","",(D15*IF('Formulario 1'!$D$11=3,5,IF('Formulario 1'!$D$11=8,2,4)))))</f>
        <v>n.a.</v>
      </c>
      <c r="K15" s="134" t="str">
        <f>IF($D$14="n.a.","n.a.",IF(E15="","",(E15*IF('Formulario 1'!$D$11=3,5,IF('Formulario 1'!$D$11=8,2,4)))))</f>
        <v>n.a.</v>
      </c>
      <c r="L15" s="134" t="str">
        <f>IF($D$14="n.a.","n.a.",IF(F15="","",(F15*IF('Formulario 1'!$D$11=3,5,IF('Formulario 1'!$D$11=8,2,4)))))</f>
        <v>n.a.</v>
      </c>
      <c r="M15" s="134" t="str">
        <f>IF($G$14="n.a.","n.a.",IF(G15="","",(G15*IF('Formulario 1'!$D$11=3,5,IF('Formulario 1'!$D$11=7,8,4)))))</f>
        <v/>
      </c>
      <c r="N15" s="134" t="str">
        <f>IF($H$14="n.a.","n.a.",IF(H15="","",(H15*IF('Formulario 1'!$D$11=3,5,IF('Formulario 1'!$D$11=7,8,4)))))</f>
        <v/>
      </c>
      <c r="O15" s="194">
        <f>+SUM(J15:N15)</f>
        <v>0</v>
      </c>
    </row>
    <row r="16" spans="1:16">
      <c r="A16" s="195">
        <v>2</v>
      </c>
      <c r="B16" s="143"/>
      <c r="C16" s="144"/>
      <c r="D16" s="142"/>
      <c r="E16" s="140"/>
      <c r="F16" s="140"/>
      <c r="G16" s="140"/>
      <c r="H16" s="140"/>
      <c r="I16" s="196">
        <f>+SUM(D16:H16)</f>
        <v>0</v>
      </c>
      <c r="J16" s="135" t="str">
        <f>IF($D$14="n.a.","n.a.",IF(D16="","",(D16*IF('Formulario 1'!$D$11=3,5,IF('Formulario 1'!$D$11=8,2,4)))))</f>
        <v>n.a.</v>
      </c>
      <c r="K16" s="136" t="str">
        <f>IF($D$14="n.a.","n.a.",IF(E16="","",(E16*IF('Formulario 1'!$D$11=3,5,IF('Formulario 1'!$D$11=8,2,4)))))</f>
        <v>n.a.</v>
      </c>
      <c r="L16" s="136" t="str">
        <f>IF($D$14="n.a.","n.a.",IF(F16="","",(F16*IF('Formulario 1'!$D$11=3,5,IF('Formulario 1'!$D$11=8,2,4)))))</f>
        <v>n.a.</v>
      </c>
      <c r="M16" s="136" t="str">
        <f>IF($G$14="n.a.","n.a.",IF(G16="","",(G16*IF('Formulario 1'!$D$11=3,5,IF('Formulario 1'!$D$11=7,8,4)))))</f>
        <v/>
      </c>
      <c r="N16" s="136" t="str">
        <f>IF($H$14="n.a.","n.a.",IF(H16="","",(H16*IF('Formulario 1'!$D$11=3,5,IF('Formulario 1'!$D$11=7,8,4)))))</f>
        <v/>
      </c>
      <c r="O16" s="197">
        <f t="shared" ref="O16:O34" si="0">+SUM(J16:N16)</f>
        <v>0</v>
      </c>
    </row>
    <row r="17" spans="1:15">
      <c r="A17" s="195">
        <v>3</v>
      </c>
      <c r="B17" s="143"/>
      <c r="C17" s="144"/>
      <c r="D17" s="142"/>
      <c r="E17" s="140"/>
      <c r="F17" s="140"/>
      <c r="G17" s="140"/>
      <c r="H17" s="140"/>
      <c r="I17" s="196">
        <f>+SUM(D17:H17)</f>
        <v>0</v>
      </c>
      <c r="J17" s="135" t="str">
        <f>IF($D$14="n.a.","n.a.",IF(D17="","",(D17*IF('Formulario 1'!$D$11=3,5,IF('Formulario 1'!$D$11=8,2,4)))))</f>
        <v>n.a.</v>
      </c>
      <c r="K17" s="136" t="str">
        <f>IF($D$14="n.a.","n.a.",IF(E17="","",(E17*IF('Formulario 1'!$D$11=3,5,IF('Formulario 1'!$D$11=8,2,4)))))</f>
        <v>n.a.</v>
      </c>
      <c r="L17" s="136" t="str">
        <f>IF($D$14="n.a.","n.a.",IF(F17="","",(F17*IF('Formulario 1'!$D$11=3,5,IF('Formulario 1'!$D$11=8,2,4)))))</f>
        <v>n.a.</v>
      </c>
      <c r="M17" s="136" t="str">
        <f>IF($G$14="n.a.","n.a.",IF(G17="","",(G17*IF('Formulario 1'!$D$11=3,5,IF('Formulario 1'!$D$11=7,8,4)))))</f>
        <v/>
      </c>
      <c r="N17" s="136" t="str">
        <f>IF($H$14="n.a.","n.a.",IF(H17="","",(H17*IF('Formulario 1'!$D$11=3,5,IF('Formulario 1'!$D$11=7,8,4)))))</f>
        <v/>
      </c>
      <c r="O17" s="197">
        <f>+SUM(J17:N17)</f>
        <v>0</v>
      </c>
    </row>
    <row r="18" spans="1:15">
      <c r="A18" s="195">
        <v>4</v>
      </c>
      <c r="B18" s="143"/>
      <c r="C18" s="144"/>
      <c r="D18" s="142"/>
      <c r="E18" s="140"/>
      <c r="F18" s="140"/>
      <c r="G18" s="140"/>
      <c r="H18" s="140"/>
      <c r="I18" s="196">
        <f t="shared" ref="I18:I34" si="1">+SUM(D18:H18)</f>
        <v>0</v>
      </c>
      <c r="J18" s="135" t="str">
        <f>IF($D$14="n.a.","n.a.",IF(D18="","",(D18*IF('Formulario 1'!$D$11=3,5,IF('Formulario 1'!$D$11=8,2,4)))))</f>
        <v>n.a.</v>
      </c>
      <c r="K18" s="136" t="str">
        <f>IF($D$14="n.a.","n.a.",IF(E18="","",(E18*IF('Formulario 1'!$D$11=3,5,IF('Formulario 1'!$D$11=8,2,4)))))</f>
        <v>n.a.</v>
      </c>
      <c r="L18" s="136" t="str">
        <f>IF($D$14="n.a.","n.a.",IF(F18="","",(F18*IF('Formulario 1'!$D$11=3,5,IF('Formulario 1'!$D$11=8,2,4)))))</f>
        <v>n.a.</v>
      </c>
      <c r="M18" s="136" t="str">
        <f>IF($G$14="n.a.","n.a.",IF(G18="","",(G18*IF('Formulario 1'!$D$11=3,5,IF('Formulario 1'!$D$11=7,8,4)))))</f>
        <v/>
      </c>
      <c r="N18" s="136" t="str">
        <f>IF($H$14="n.a.","n.a.",IF(H18="","",(H18*IF('Formulario 1'!$D$11=3,5,IF('Formulario 1'!$D$11=7,8,4)))))</f>
        <v/>
      </c>
      <c r="O18" s="197">
        <f t="shared" si="0"/>
        <v>0</v>
      </c>
    </row>
    <row r="19" spans="1:15">
      <c r="A19" s="195">
        <v>5</v>
      </c>
      <c r="B19" s="143"/>
      <c r="C19" s="144"/>
      <c r="D19" s="142"/>
      <c r="E19" s="140"/>
      <c r="F19" s="140"/>
      <c r="G19" s="140"/>
      <c r="H19" s="140"/>
      <c r="I19" s="196">
        <f t="shared" si="1"/>
        <v>0</v>
      </c>
      <c r="J19" s="135" t="str">
        <f>IF($D$14="n.a.","n.a.",IF(D19="","",(D19*IF('Formulario 1'!$D$11=3,5,IF('Formulario 1'!$D$11=8,2,4)))))</f>
        <v>n.a.</v>
      </c>
      <c r="K19" s="136" t="str">
        <f>IF($D$14="n.a.","n.a.",IF(E19="","",(E19*IF('Formulario 1'!$D$11=3,5,IF('Formulario 1'!$D$11=8,2,4)))))</f>
        <v>n.a.</v>
      </c>
      <c r="L19" s="136" t="str">
        <f>IF($D$14="n.a.","n.a.",IF(F19="","",(F19*IF('Formulario 1'!$D$11=3,5,IF('Formulario 1'!$D$11=8,2,4)))))</f>
        <v>n.a.</v>
      </c>
      <c r="M19" s="136" t="str">
        <f>IF($G$14="n.a.","n.a.",IF(G19="","",(G19*IF('Formulario 1'!$D$11=3,5,IF('Formulario 1'!$D$11=7,8,4)))))</f>
        <v/>
      </c>
      <c r="N19" s="136" t="str">
        <f>IF($H$14="n.a.","n.a.",IF(H19="","",(H19*IF('Formulario 1'!$D$11=3,5,IF('Formulario 1'!$D$11=7,8,4)))))</f>
        <v/>
      </c>
      <c r="O19" s="197">
        <f t="shared" si="0"/>
        <v>0</v>
      </c>
    </row>
    <row r="20" spans="1:15">
      <c r="A20" s="195">
        <v>6</v>
      </c>
      <c r="B20" s="143"/>
      <c r="C20" s="144"/>
      <c r="D20" s="142"/>
      <c r="E20" s="140"/>
      <c r="F20" s="140"/>
      <c r="G20" s="140"/>
      <c r="H20" s="140"/>
      <c r="I20" s="196">
        <f t="shared" si="1"/>
        <v>0</v>
      </c>
      <c r="J20" s="135" t="str">
        <f>IF($D$14="n.a.","n.a.",IF(D20="","",(D20*IF('Formulario 1'!$D$11=3,5,IF('Formulario 1'!$D$11=8,2,4)))))</f>
        <v>n.a.</v>
      </c>
      <c r="K20" s="136" t="str">
        <f>IF($D$14="n.a.","n.a.",IF(E20="","",(E20*IF('Formulario 1'!$D$11=3,5,IF('Formulario 1'!$D$11=8,2,4)))))</f>
        <v>n.a.</v>
      </c>
      <c r="L20" s="136" t="str">
        <f>IF($D$14="n.a.","n.a.",IF(F20="","",(F20*IF('Formulario 1'!$D$11=3,5,IF('Formulario 1'!$D$11=8,2,4)))))</f>
        <v>n.a.</v>
      </c>
      <c r="M20" s="136" t="str">
        <f>IF($G$14="n.a.","n.a.",IF(G20="","",(G20*IF('Formulario 1'!$D$11=3,5,IF('Formulario 1'!$D$11=7,8,4)))))</f>
        <v/>
      </c>
      <c r="N20" s="136" t="str">
        <f>IF($H$14="n.a.","n.a.",IF(H20="","",(H20*IF('Formulario 1'!$D$11=3,5,IF('Formulario 1'!$D$11=7,8,4)))))</f>
        <v/>
      </c>
      <c r="O20" s="197">
        <f t="shared" si="0"/>
        <v>0</v>
      </c>
    </row>
    <row r="21" spans="1:15">
      <c r="A21" s="195">
        <v>7</v>
      </c>
      <c r="B21" s="143"/>
      <c r="C21" s="144"/>
      <c r="D21" s="142"/>
      <c r="E21" s="140"/>
      <c r="F21" s="140"/>
      <c r="G21" s="140"/>
      <c r="H21" s="140"/>
      <c r="I21" s="196">
        <f t="shared" si="1"/>
        <v>0</v>
      </c>
      <c r="J21" s="135" t="str">
        <f>IF($D$14="n.a.","n.a.",IF(D21="","",(D21*IF('Formulario 1'!$D$11=3,5,IF('Formulario 1'!$D$11=8,2,4)))))</f>
        <v>n.a.</v>
      </c>
      <c r="K21" s="136" t="str">
        <f>IF($D$14="n.a.","n.a.",IF(E21="","",(E21*IF('Formulario 1'!$D$11=3,5,IF('Formulario 1'!$D$11=8,2,4)))))</f>
        <v>n.a.</v>
      </c>
      <c r="L21" s="136" t="str">
        <f>IF($D$14="n.a.","n.a.",IF(F21="","",(F21*IF('Formulario 1'!$D$11=3,5,IF('Formulario 1'!$D$11=8,2,4)))))</f>
        <v>n.a.</v>
      </c>
      <c r="M21" s="136" t="str">
        <f>IF($G$14="n.a.","n.a.",IF(G21="","",(G21*IF('Formulario 1'!$D$11=3,5,IF('Formulario 1'!$D$11=7,8,4)))))</f>
        <v/>
      </c>
      <c r="N21" s="136" t="str">
        <f>IF($H$14="n.a.","n.a.",IF(H21="","",(H21*IF('Formulario 1'!$D$11=3,5,IF('Formulario 1'!$D$11=7,8,4)))))</f>
        <v/>
      </c>
      <c r="O21" s="197">
        <f t="shared" si="0"/>
        <v>0</v>
      </c>
    </row>
    <row r="22" spans="1:15">
      <c r="A22" s="195">
        <v>8</v>
      </c>
      <c r="B22" s="143"/>
      <c r="C22" s="144"/>
      <c r="D22" s="142"/>
      <c r="E22" s="140"/>
      <c r="F22" s="140"/>
      <c r="G22" s="140"/>
      <c r="H22" s="140"/>
      <c r="I22" s="196">
        <f t="shared" si="1"/>
        <v>0</v>
      </c>
      <c r="J22" s="135" t="str">
        <f>IF($D$14="n.a.","n.a.",IF(D22="","",(D22*IF('Formulario 1'!$D$11=3,5,IF('Formulario 1'!$D$11=8,2,4)))))</f>
        <v>n.a.</v>
      </c>
      <c r="K22" s="136" t="str">
        <f>IF($D$14="n.a.","n.a.",IF(E22="","",(E22*IF('Formulario 1'!$D$11=3,5,IF('Formulario 1'!$D$11=8,2,4)))))</f>
        <v>n.a.</v>
      </c>
      <c r="L22" s="136" t="str">
        <f>IF($D$14="n.a.","n.a.",IF(F22="","",(F22*IF('Formulario 1'!$D$11=3,5,IF('Formulario 1'!$D$11=8,2,4)))))</f>
        <v>n.a.</v>
      </c>
      <c r="M22" s="136" t="str">
        <f>IF($G$14="n.a.","n.a.",IF(G22="","",(G22*IF('Formulario 1'!$D$11=3,5,IF('Formulario 1'!$D$11=7,8,4)))))</f>
        <v/>
      </c>
      <c r="N22" s="136" t="str">
        <f>IF($H$14="n.a.","n.a.",IF(H22="","",(H22*IF('Formulario 1'!$D$11=3,5,IF('Formulario 1'!$D$11=7,8,4)))))</f>
        <v/>
      </c>
      <c r="O22" s="197">
        <f t="shared" si="0"/>
        <v>0</v>
      </c>
    </row>
    <row r="23" spans="1:15">
      <c r="A23" s="195">
        <v>9</v>
      </c>
      <c r="B23" s="143"/>
      <c r="C23" s="144"/>
      <c r="D23" s="142"/>
      <c r="E23" s="140"/>
      <c r="F23" s="140"/>
      <c r="G23" s="140"/>
      <c r="H23" s="140"/>
      <c r="I23" s="196">
        <f t="shared" si="1"/>
        <v>0</v>
      </c>
      <c r="J23" s="135" t="str">
        <f>IF($D$14="n.a.","n.a.",IF(D23="","",(D23*IF('Formulario 1'!$D$11=3,5,IF('Formulario 1'!$D$11=8,2,4)))))</f>
        <v>n.a.</v>
      </c>
      <c r="K23" s="136" t="str">
        <f>IF($D$14="n.a.","n.a.",IF(E23="","",(E23*IF('Formulario 1'!$D$11=3,5,IF('Formulario 1'!$D$11=8,2,4)))))</f>
        <v>n.a.</v>
      </c>
      <c r="L23" s="136" t="str">
        <f>IF($D$14="n.a.","n.a.",IF(F23="","",(F23*IF('Formulario 1'!$D$11=3,5,IF('Formulario 1'!$D$11=8,2,4)))))</f>
        <v>n.a.</v>
      </c>
      <c r="M23" s="136" t="str">
        <f>IF($G$14="n.a.","n.a.",IF(G23="","",(G23*IF('Formulario 1'!$D$11=3,5,IF('Formulario 1'!$D$11=7,8,4)))))</f>
        <v/>
      </c>
      <c r="N23" s="136" t="str">
        <f>IF($H$14="n.a.","n.a.",IF(H23="","",(H23*IF('Formulario 1'!$D$11=3,5,IF('Formulario 1'!$D$11=7,8,4)))))</f>
        <v/>
      </c>
      <c r="O23" s="197">
        <f t="shared" si="0"/>
        <v>0</v>
      </c>
    </row>
    <row r="24" spans="1:15">
      <c r="A24" s="195">
        <v>10</v>
      </c>
      <c r="B24" s="143"/>
      <c r="C24" s="144"/>
      <c r="D24" s="142"/>
      <c r="E24" s="140"/>
      <c r="F24" s="140"/>
      <c r="G24" s="140"/>
      <c r="H24" s="140"/>
      <c r="I24" s="196">
        <f t="shared" si="1"/>
        <v>0</v>
      </c>
      <c r="J24" s="135" t="str">
        <f>IF($D$14="n.a.","n.a.",IF(D24="","",(D24*IF('Formulario 1'!$D$11=3,5,IF('Formulario 1'!$D$11=8,2,4)))))</f>
        <v>n.a.</v>
      </c>
      <c r="K24" s="136" t="str">
        <f>IF($D$14="n.a.","n.a.",IF(E24="","",(E24*IF('Formulario 1'!$D$11=3,5,IF('Formulario 1'!$D$11=8,2,4)))))</f>
        <v>n.a.</v>
      </c>
      <c r="L24" s="136" t="str">
        <f>IF($D$14="n.a.","n.a.",IF(F24="","",(F24*IF('Formulario 1'!$D$11=3,5,IF('Formulario 1'!$D$11=8,2,4)))))</f>
        <v>n.a.</v>
      </c>
      <c r="M24" s="136" t="str">
        <f>IF($G$14="n.a.","n.a.",IF(G24="","",(G24*IF('Formulario 1'!$D$11=3,5,IF('Formulario 1'!$D$11=7,8,4)))))</f>
        <v/>
      </c>
      <c r="N24" s="136" t="str">
        <f>IF($H$14="n.a.","n.a.",IF(H24="","",(H24*IF('Formulario 1'!$D$11=3,5,IF('Formulario 1'!$D$11=7,8,4)))))</f>
        <v/>
      </c>
      <c r="O24" s="197">
        <f t="shared" si="0"/>
        <v>0</v>
      </c>
    </row>
    <row r="25" spans="1:15">
      <c r="A25" s="195">
        <v>11</v>
      </c>
      <c r="B25" s="143"/>
      <c r="C25" s="144"/>
      <c r="D25" s="142"/>
      <c r="E25" s="140"/>
      <c r="F25" s="140"/>
      <c r="G25" s="140"/>
      <c r="H25" s="140"/>
      <c r="I25" s="196">
        <f t="shared" si="1"/>
        <v>0</v>
      </c>
      <c r="J25" s="135" t="str">
        <f>IF($D$14="n.a.","n.a.",IF(D25="","",(D25*IF('Formulario 1'!$D$11=3,5,IF('Formulario 1'!$D$11=8,2,4)))))</f>
        <v>n.a.</v>
      </c>
      <c r="K25" s="136" t="str">
        <f>IF($D$14="n.a.","n.a.",IF(E25="","",(E25*IF('Formulario 1'!$D$11=3,5,IF('Formulario 1'!$D$11=8,2,4)))))</f>
        <v>n.a.</v>
      </c>
      <c r="L25" s="136" t="str">
        <f>IF($D$14="n.a.","n.a.",IF(F25="","",(F25*IF('Formulario 1'!$D$11=3,5,IF('Formulario 1'!$D$11=8,2,4)))))</f>
        <v>n.a.</v>
      </c>
      <c r="M25" s="136" t="str">
        <f>IF($G$14="n.a.","n.a.",IF(G25="","",(G25*IF('Formulario 1'!$D$11=3,5,IF('Formulario 1'!$D$11=7,8,4)))))</f>
        <v/>
      </c>
      <c r="N25" s="136" t="str">
        <f>IF($H$14="n.a.","n.a.",IF(H25="","",(H25*IF('Formulario 1'!$D$11=3,5,IF('Formulario 1'!$D$11=7,8,4)))))</f>
        <v/>
      </c>
      <c r="O25" s="197">
        <f t="shared" si="0"/>
        <v>0</v>
      </c>
    </row>
    <row r="26" spans="1:15">
      <c r="A26" s="195">
        <v>12</v>
      </c>
      <c r="B26" s="143"/>
      <c r="C26" s="144"/>
      <c r="D26" s="142"/>
      <c r="E26" s="140"/>
      <c r="F26" s="140"/>
      <c r="G26" s="140"/>
      <c r="H26" s="140"/>
      <c r="I26" s="196">
        <f t="shared" si="1"/>
        <v>0</v>
      </c>
      <c r="J26" s="135" t="str">
        <f>IF($D$14="n.a.","n.a.",IF(D26="","",(D26*IF('Formulario 1'!$D$11=3,5,IF('Formulario 1'!$D$11=8,2,4)))))</f>
        <v>n.a.</v>
      </c>
      <c r="K26" s="136" t="str">
        <f>IF($D$14="n.a.","n.a.",IF(E26="","",(E26*IF('Formulario 1'!$D$11=3,5,IF('Formulario 1'!$D$11=8,2,4)))))</f>
        <v>n.a.</v>
      </c>
      <c r="L26" s="136" t="str">
        <f>IF($D$14="n.a.","n.a.",IF(F26="","",(F26*IF('Formulario 1'!$D$11=3,5,IF('Formulario 1'!$D$11=8,2,4)))))</f>
        <v>n.a.</v>
      </c>
      <c r="M26" s="136" t="str">
        <f>IF($G$14="n.a.","n.a.",IF(G26="","",(G26*IF('Formulario 1'!$D$11=3,5,IF('Formulario 1'!$D$11=7,8,4)))))</f>
        <v/>
      </c>
      <c r="N26" s="136" t="str">
        <f>IF($H$14="n.a.","n.a.",IF(H26="","",(H26*IF('Formulario 1'!$D$11=3,5,IF('Formulario 1'!$D$11=7,8,4)))))</f>
        <v/>
      </c>
      <c r="O26" s="197">
        <f t="shared" si="0"/>
        <v>0</v>
      </c>
    </row>
    <row r="27" spans="1:15">
      <c r="A27" s="195">
        <v>13</v>
      </c>
      <c r="B27" s="145"/>
      <c r="C27" s="146"/>
      <c r="D27" s="142"/>
      <c r="E27" s="140"/>
      <c r="F27" s="140"/>
      <c r="G27" s="140"/>
      <c r="H27" s="140"/>
      <c r="I27" s="196">
        <f t="shared" si="1"/>
        <v>0</v>
      </c>
      <c r="J27" s="135" t="str">
        <f>IF($D$14="n.a.","n.a.",IF(D27="","",(D27*IF('Formulario 1'!$D$11=3,5,IF('Formulario 1'!$D$11=8,2,4)))))</f>
        <v>n.a.</v>
      </c>
      <c r="K27" s="136" t="str">
        <f>IF($D$14="n.a.","n.a.",IF(E27="","",(E27*IF('Formulario 1'!$D$11=3,5,IF('Formulario 1'!$D$11=8,2,4)))))</f>
        <v>n.a.</v>
      </c>
      <c r="L27" s="136" t="str">
        <f>IF($D$14="n.a.","n.a.",IF(F27="","",(F27*IF('Formulario 1'!$D$11=3,5,IF('Formulario 1'!$D$11=8,2,4)))))</f>
        <v>n.a.</v>
      </c>
      <c r="M27" s="136" t="str">
        <f>IF($G$14="n.a.","n.a.",IF(G27="","",(G27*IF('Formulario 1'!$D$11=3,5,IF('Formulario 1'!$D$11=7,8,4)))))</f>
        <v/>
      </c>
      <c r="N27" s="136" t="str">
        <f>IF($H$14="n.a.","n.a.",IF(H27="","",(H27*IF('Formulario 1'!$D$11=3,5,IF('Formulario 1'!$D$11=7,8,4)))))</f>
        <v/>
      </c>
      <c r="O27" s="197">
        <f t="shared" si="0"/>
        <v>0</v>
      </c>
    </row>
    <row r="28" spans="1:15">
      <c r="A28" s="195">
        <v>14</v>
      </c>
      <c r="B28" s="143"/>
      <c r="C28" s="144"/>
      <c r="D28" s="142"/>
      <c r="E28" s="140"/>
      <c r="F28" s="140"/>
      <c r="G28" s="140"/>
      <c r="H28" s="140"/>
      <c r="I28" s="196">
        <f t="shared" si="1"/>
        <v>0</v>
      </c>
      <c r="J28" s="135" t="str">
        <f>IF($D$14="n.a.","n.a.",IF(D28="","",(D28*IF('Formulario 1'!$D$11=3,5,IF('Formulario 1'!$D$11=8,2,4)))))</f>
        <v>n.a.</v>
      </c>
      <c r="K28" s="136" t="str">
        <f>IF($D$14="n.a.","n.a.",IF(E28="","",(E28*IF('Formulario 1'!$D$11=3,5,IF('Formulario 1'!$D$11=8,2,4)))))</f>
        <v>n.a.</v>
      </c>
      <c r="L28" s="136" t="str">
        <f>IF($D$14="n.a.","n.a.",IF(F28="","",(F28*IF('Formulario 1'!$D$11=3,5,IF('Formulario 1'!$D$11=8,2,4)))))</f>
        <v>n.a.</v>
      </c>
      <c r="M28" s="136" t="str">
        <f>IF($G$14="n.a.","n.a.",IF(G28="","",(G28*IF('Formulario 1'!$D$11=3,5,IF('Formulario 1'!$D$11=7,8,4)))))</f>
        <v/>
      </c>
      <c r="N28" s="136" t="str">
        <f>IF($H$14="n.a.","n.a.",IF(H28="","",(H28*IF('Formulario 1'!$D$11=3,5,IF('Formulario 1'!$D$11=7,8,4)))))</f>
        <v/>
      </c>
      <c r="O28" s="197">
        <f t="shared" si="0"/>
        <v>0</v>
      </c>
    </row>
    <row r="29" spans="1:15">
      <c r="A29" s="195">
        <v>15</v>
      </c>
      <c r="B29" s="143"/>
      <c r="C29" s="144"/>
      <c r="D29" s="142"/>
      <c r="E29" s="140"/>
      <c r="F29" s="140"/>
      <c r="G29" s="140"/>
      <c r="H29" s="140"/>
      <c r="I29" s="196">
        <f t="shared" si="1"/>
        <v>0</v>
      </c>
      <c r="J29" s="135" t="str">
        <f>IF($D$14="n.a.","n.a.",IF(D29="","",(D29*IF('Formulario 1'!$D$11=3,5,IF('Formulario 1'!$D$11=8,2,4)))))</f>
        <v>n.a.</v>
      </c>
      <c r="K29" s="136" t="str">
        <f>IF($D$14="n.a.","n.a.",IF(E29="","",(E29*IF('Formulario 1'!$D$11=3,5,IF('Formulario 1'!$D$11=8,2,4)))))</f>
        <v>n.a.</v>
      </c>
      <c r="L29" s="136" t="str">
        <f>IF($D$14="n.a.","n.a.",IF(F29="","",(F29*IF('Formulario 1'!$D$11=3,5,IF('Formulario 1'!$D$11=8,2,4)))))</f>
        <v>n.a.</v>
      </c>
      <c r="M29" s="136" t="str">
        <f>IF($G$14="n.a.","n.a.",IF(G29="","",(G29*IF('Formulario 1'!$D$11=3,5,IF('Formulario 1'!$D$11=7,8,4)))))</f>
        <v/>
      </c>
      <c r="N29" s="136" t="str">
        <f>IF($H$14="n.a.","n.a.",IF(H29="","",(H29*IF('Formulario 1'!$D$11=3,5,IF('Formulario 1'!$D$11=7,8,4)))))</f>
        <v/>
      </c>
      <c r="O29" s="197">
        <f t="shared" si="0"/>
        <v>0</v>
      </c>
    </row>
    <row r="30" spans="1:15">
      <c r="A30" s="195">
        <v>16</v>
      </c>
      <c r="B30" s="143"/>
      <c r="C30" s="144"/>
      <c r="D30" s="142"/>
      <c r="E30" s="140"/>
      <c r="F30" s="140"/>
      <c r="G30" s="140"/>
      <c r="H30" s="140"/>
      <c r="I30" s="196">
        <f t="shared" si="1"/>
        <v>0</v>
      </c>
      <c r="J30" s="135" t="str">
        <f>IF($D$14="n.a.","n.a.",IF(D30="","",(D30*IF('Formulario 1'!$D$11=3,5,IF('Formulario 1'!$D$11=8,2,4)))))</f>
        <v>n.a.</v>
      </c>
      <c r="K30" s="136" t="str">
        <f>IF($D$14="n.a.","n.a.",IF(E30="","",(E30*IF('Formulario 1'!$D$11=3,5,IF('Formulario 1'!$D$11=8,2,4)))))</f>
        <v>n.a.</v>
      </c>
      <c r="L30" s="136" t="str">
        <f>IF($D$14="n.a.","n.a.",IF(F30="","",(F30*IF('Formulario 1'!$D$11=3,5,IF('Formulario 1'!$D$11=8,2,4)))))</f>
        <v>n.a.</v>
      </c>
      <c r="M30" s="136" t="str">
        <f>IF($G$14="n.a.","n.a.",IF(G30="","",(G30*IF('Formulario 1'!$D$11=3,5,IF('Formulario 1'!$D$11=7,8,4)))))</f>
        <v/>
      </c>
      <c r="N30" s="136" t="str">
        <f>IF($H$14="n.a.","n.a.",IF(H30="","",(H30*IF('Formulario 1'!$D$11=3,5,IF('Formulario 1'!$D$11=7,8,4)))))</f>
        <v/>
      </c>
      <c r="O30" s="197">
        <f t="shared" si="0"/>
        <v>0</v>
      </c>
    </row>
    <row r="31" spans="1:15">
      <c r="A31" s="195">
        <v>17</v>
      </c>
      <c r="B31" s="143"/>
      <c r="C31" s="144"/>
      <c r="D31" s="142"/>
      <c r="E31" s="140"/>
      <c r="F31" s="140"/>
      <c r="G31" s="140"/>
      <c r="H31" s="140"/>
      <c r="I31" s="196">
        <f t="shared" si="1"/>
        <v>0</v>
      </c>
      <c r="J31" s="135" t="str">
        <f>IF($D$14="n.a.","n.a.",IF(D31="","",(D31*IF('Formulario 1'!$D$11=3,5,IF('Formulario 1'!$D$11=8,2,4)))))</f>
        <v>n.a.</v>
      </c>
      <c r="K31" s="136" t="str">
        <f>IF($D$14="n.a.","n.a.",IF(E31="","",(E31*IF('Formulario 1'!$D$11=3,5,IF('Formulario 1'!$D$11=8,2,4)))))</f>
        <v>n.a.</v>
      </c>
      <c r="L31" s="136" t="str">
        <f>IF($D$14="n.a.","n.a.",IF(F31="","",(F31*IF('Formulario 1'!$D$11=3,5,IF('Formulario 1'!$D$11=8,2,4)))))</f>
        <v>n.a.</v>
      </c>
      <c r="M31" s="136" t="str">
        <f>IF($G$14="n.a.","n.a.",IF(G31="","",(G31*IF('Formulario 1'!$D$11=3,5,IF('Formulario 1'!$D$11=7,8,4)))))</f>
        <v/>
      </c>
      <c r="N31" s="136" t="str">
        <f>IF($H$14="n.a.","n.a.",IF(H31="","",(H31*IF('Formulario 1'!$D$11=3,5,IF('Formulario 1'!$D$11=7,8,4)))))</f>
        <v/>
      </c>
      <c r="O31" s="197">
        <f t="shared" si="0"/>
        <v>0</v>
      </c>
    </row>
    <row r="32" spans="1:15">
      <c r="A32" s="195">
        <v>18</v>
      </c>
      <c r="B32" s="143"/>
      <c r="C32" s="144"/>
      <c r="D32" s="142"/>
      <c r="E32" s="140"/>
      <c r="F32" s="140"/>
      <c r="G32" s="140"/>
      <c r="H32" s="140"/>
      <c r="I32" s="196">
        <f t="shared" si="1"/>
        <v>0</v>
      </c>
      <c r="J32" s="135" t="str">
        <f>IF($D$14="n.a.","n.a.",IF(D32="","",(D32*IF('Formulario 1'!$D$11=3,5,IF('Formulario 1'!$D$11=8,2,4)))))</f>
        <v>n.a.</v>
      </c>
      <c r="K32" s="136" t="str">
        <f>IF($D$14="n.a.","n.a.",IF(E32="","",(E32*IF('Formulario 1'!$D$11=3,5,IF('Formulario 1'!$D$11=8,2,4)))))</f>
        <v>n.a.</v>
      </c>
      <c r="L32" s="136" t="str">
        <f>IF($D$14="n.a.","n.a.",IF(F32="","",(F32*IF('Formulario 1'!$D$11=3,5,IF('Formulario 1'!$D$11=8,2,4)))))</f>
        <v>n.a.</v>
      </c>
      <c r="M32" s="136" t="str">
        <f>IF($G$14="n.a.","n.a.",IF(G32="","",(G32*IF('Formulario 1'!$D$11=3,5,IF('Formulario 1'!$D$11=7,8,4)))))</f>
        <v/>
      </c>
      <c r="N32" s="136" t="str">
        <f>IF($H$14="n.a.","n.a.",IF(H32="","",(H32*IF('Formulario 1'!$D$11=3,5,IF('Formulario 1'!$D$11=7,8,4)))))</f>
        <v/>
      </c>
      <c r="O32" s="197">
        <f t="shared" si="0"/>
        <v>0</v>
      </c>
    </row>
    <row r="33" spans="1:17">
      <c r="A33" s="195">
        <v>19</v>
      </c>
      <c r="B33" s="143"/>
      <c r="C33" s="144"/>
      <c r="D33" s="142"/>
      <c r="E33" s="140"/>
      <c r="F33" s="140"/>
      <c r="G33" s="140"/>
      <c r="H33" s="140"/>
      <c r="I33" s="196">
        <f t="shared" si="1"/>
        <v>0</v>
      </c>
      <c r="J33" s="135" t="str">
        <f>IF($D$14="n.a.","n.a.",IF(D33="","",(D33*IF('Formulario 1'!$D$11=3,5,IF('Formulario 1'!$D$11=8,2,4)))))</f>
        <v>n.a.</v>
      </c>
      <c r="K33" s="136" t="str">
        <f>IF($D$14="n.a.","n.a.",IF(E33="","",(E33*IF('Formulario 1'!$D$11=3,5,IF('Formulario 1'!$D$11=8,2,4)))))</f>
        <v>n.a.</v>
      </c>
      <c r="L33" s="136" t="str">
        <f>IF($D$14="n.a.","n.a.",IF(F33="","",(F33*IF('Formulario 1'!$D$11=3,5,IF('Formulario 1'!$D$11=8,2,4)))))</f>
        <v>n.a.</v>
      </c>
      <c r="M33" s="136" t="str">
        <f>IF($G$14="n.a.","n.a.",IF(G33="","",(G33*IF('Formulario 1'!$D$11=3,5,IF('Formulario 1'!$D$11=7,8,4)))))</f>
        <v/>
      </c>
      <c r="N33" s="136" t="str">
        <f>IF($H$14="n.a.","n.a.",IF(H33="","",(H33*IF('Formulario 1'!$D$11=3,5,IF('Formulario 1'!$D$11=7,8,4)))))</f>
        <v/>
      </c>
      <c r="O33" s="197">
        <f t="shared" si="0"/>
        <v>0</v>
      </c>
    </row>
    <row r="34" spans="1:17" ht="15.75" thickBot="1">
      <c r="A34" s="198">
        <v>20</v>
      </c>
      <c r="B34" s="147"/>
      <c r="C34" s="148"/>
      <c r="D34" s="142"/>
      <c r="E34" s="140"/>
      <c r="F34" s="140"/>
      <c r="G34" s="140"/>
      <c r="H34" s="140"/>
      <c r="I34" s="196">
        <f t="shared" si="1"/>
        <v>0</v>
      </c>
      <c r="J34" s="137" t="str">
        <f>IF($D$14="n.a.","n.a.",IF(D34="","",(D34*IF('Formulario 1'!$D$11=3,5,IF('Formulario 1'!$D$11=8,2,4)))))</f>
        <v>n.a.</v>
      </c>
      <c r="K34" s="138" t="str">
        <f>IF($D$14="n.a.","n.a.",IF(E34="","",(E34*IF('Formulario 1'!$D$11=3,5,IF('Formulario 1'!$D$11=8,2,4)))))</f>
        <v>n.a.</v>
      </c>
      <c r="L34" s="138" t="str">
        <f>IF($D$14="n.a.","n.a.",IF(F34="","",(F34*IF('Formulario 1'!$D$11=3,5,IF('Formulario 1'!$D$11=8,2,4)))))</f>
        <v>n.a.</v>
      </c>
      <c r="M34" s="138" t="str">
        <f>IF($G$14="n.a.","n.a.",IF(G34="","",(G34*IF('Formulario 1'!$D$11=3,5,IF('Formulario 1'!$D$11=7,8,4)))))</f>
        <v/>
      </c>
      <c r="N34" s="138" t="str">
        <f>IF($H$14="n.a.","n.a.",IF(H34="","",(H34*IF('Formulario 1'!$D$11=3,5,IF('Formulario 1'!$D$11=7,8,4)))))</f>
        <v/>
      </c>
      <c r="O34" s="199">
        <f t="shared" si="0"/>
        <v>0</v>
      </c>
    </row>
    <row r="35" spans="1:17" ht="15.75" thickBot="1">
      <c r="A35" s="801" t="s">
        <v>51</v>
      </c>
      <c r="B35" s="802"/>
      <c r="C35" s="200"/>
      <c r="D35" s="201">
        <f>+SUM(D15:D34)</f>
        <v>0</v>
      </c>
      <c r="E35" s="202">
        <f>+SUM(E15:E34)</f>
        <v>0</v>
      </c>
      <c r="F35" s="202">
        <f>+SUM(F15:F34)</f>
        <v>0</v>
      </c>
      <c r="G35" s="202">
        <f t="shared" ref="G35:O35" si="2">+SUM(G15:G34)</f>
        <v>0</v>
      </c>
      <c r="H35" s="202">
        <f t="shared" si="2"/>
        <v>0</v>
      </c>
      <c r="I35" s="203">
        <f t="shared" si="2"/>
        <v>0</v>
      </c>
      <c r="J35" s="204">
        <f t="shared" si="2"/>
        <v>0</v>
      </c>
      <c r="K35" s="205">
        <f t="shared" si="2"/>
        <v>0</v>
      </c>
      <c r="L35" s="205">
        <f>+SUM(L15:L34)</f>
        <v>0</v>
      </c>
      <c r="M35" s="205">
        <f t="shared" si="2"/>
        <v>0</v>
      </c>
      <c r="N35" s="205">
        <f t="shared" si="2"/>
        <v>0</v>
      </c>
      <c r="O35" s="206">
        <f t="shared" si="2"/>
        <v>0</v>
      </c>
    </row>
    <row r="36" spans="1:17" ht="9" customHeight="1" thickBot="1"/>
    <row r="37" spans="1:17" ht="15.75" thickBot="1">
      <c r="C37" s="207" t="s">
        <v>1204</v>
      </c>
      <c r="D37" s="208" t="str">
        <f>+IF(D35&gt;D11,"E",IF(D35&lt;D11,"S","√"))</f>
        <v>√</v>
      </c>
      <c r="E37" s="208" t="str">
        <f>+IF(E35&gt;E11,"E",IF(E35&lt;E11,"S","√"))</f>
        <v>√</v>
      </c>
      <c r="F37" s="208" t="str">
        <f>+IF(F35&gt;F11,"E",IF(F35&lt;F11,"S","√"))</f>
        <v>√</v>
      </c>
      <c r="G37" s="208" t="str">
        <f>+IF(G35&gt;G11,"E",IF(G35&lt;G11,"S","√"))</f>
        <v>√</v>
      </c>
      <c r="H37" s="208" t="str">
        <f>+IF(H35&gt;H11,"E",IF(H35&lt;H11,"S","√"))</f>
        <v>√</v>
      </c>
      <c r="I37" s="209" t="str">
        <f>+IF(AND(D37="√",E37="√",F37="√",G37="√",H37="√"),"√","Error")</f>
        <v>√</v>
      </c>
    </row>
    <row r="38" spans="1:17">
      <c r="D38" s="159"/>
      <c r="E38" s="159"/>
      <c r="F38" s="159"/>
      <c r="G38" s="159"/>
      <c r="H38" s="159"/>
      <c r="I38" s="159"/>
      <c r="J38" s="800" t="s">
        <v>1223</v>
      </c>
      <c r="K38" s="800"/>
      <c r="L38" s="800"/>
      <c r="M38" s="800" t="s">
        <v>1165</v>
      </c>
      <c r="N38" s="800"/>
      <c r="O38" s="800"/>
      <c r="P38" s="182"/>
      <c r="Q38" s="182"/>
    </row>
  </sheetData>
  <sheetProtection algorithmName="SHA-512" hashValue="6b8WR+AVZ8pVnIgxquaUcyJMVLw0RloeWT6AtdgmNVLCc8e/+cGWej0njunr0IvfJ9xxxBJSlSoWaG+5iEghZA==" saltValue="equQfNXRriFv6P3n14NtbQ==" spinCount="100000" sheet="1" selectLockedCells="1"/>
  <mergeCells count="16">
    <mergeCell ref="B11:C11"/>
    <mergeCell ref="M38:O38"/>
    <mergeCell ref="A35:B35"/>
    <mergeCell ref="I7:L7"/>
    <mergeCell ref="C8:I8"/>
    <mergeCell ref="A13:A14"/>
    <mergeCell ref="B13:B14"/>
    <mergeCell ref="C13:C14"/>
    <mergeCell ref="D13:I13"/>
    <mergeCell ref="J13:O13"/>
    <mergeCell ref="J38:L38"/>
    <mergeCell ref="B1:O1"/>
    <mergeCell ref="B2:O2"/>
    <mergeCell ref="B3:O3"/>
    <mergeCell ref="B5:O5"/>
    <mergeCell ref="C7:H7"/>
  </mergeCells>
  <conditionalFormatting sqref="D15:F34">
    <cfRule type="expression" dxfId="4" priority="6">
      <formula>$D$14="n.a."</formula>
    </cfRule>
  </conditionalFormatting>
  <conditionalFormatting sqref="G15:H34">
    <cfRule type="expression" dxfId="3" priority="1">
      <formula>$G$14="n.a."</formula>
    </cfRule>
  </conditionalFormatting>
  <hyperlinks>
    <hyperlink ref="M38" location="'Hoja de Cálculo'!A1" display="Hoja de Cálculo" xr:uid="{00000000-0004-0000-0600-000000000000}"/>
    <hyperlink ref="J38" location="'Hoja de Cálculo'!A1" display="Hoja de Cálculo" xr:uid="{00000000-0004-0000-0600-000001000000}"/>
    <hyperlink ref="J38:L38" location="'Formulario 1'!A1" display="Hoja de Cálculo" xr:uid="{00000000-0004-0000-0600-000002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landscape" r:id="rId1"/>
  <colBreaks count="1" manualBreakCount="1">
    <brk id="15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5"/>
  </sheetPr>
  <dimension ref="A1:Y49"/>
  <sheetViews>
    <sheetView view="pageBreakPreview" zoomScaleNormal="100" zoomScaleSheetLayoutView="100" workbookViewId="0">
      <selection activeCell="G14" sqref="G14"/>
    </sheetView>
  </sheetViews>
  <sheetFormatPr baseColWidth="10" defaultColWidth="11.42578125" defaultRowHeight="15"/>
  <cols>
    <col min="1" max="1" width="3.42578125" style="1" customWidth="1"/>
    <col min="2" max="2" width="24.28515625" style="1" customWidth="1"/>
    <col min="3" max="3" width="35.7109375" style="1" customWidth="1"/>
    <col min="4" max="4" width="21.42578125" style="1" customWidth="1"/>
    <col min="5" max="9" width="5.28515625" style="1" customWidth="1"/>
    <col min="10" max="10" width="7.28515625" style="1" customWidth="1"/>
    <col min="11" max="15" width="5.28515625" style="1" customWidth="1"/>
    <col min="16" max="16" width="7.28515625" style="1" customWidth="1"/>
    <col min="17" max="17" width="6.28515625" style="1" hidden="1" customWidth="1"/>
    <col min="18" max="18" width="12.7109375" style="1" hidden="1" customWidth="1"/>
    <col min="19" max="24" width="5.7109375" style="1" hidden="1" customWidth="1"/>
    <col min="25" max="16384" width="11.42578125" style="1"/>
  </cols>
  <sheetData>
    <row r="1" spans="1:24">
      <c r="B1" s="699">
        <f>+'Formulario 1'!B1</f>
        <v>0</v>
      </c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</row>
    <row r="2" spans="1:24">
      <c r="B2" s="699" t="s">
        <v>921</v>
      </c>
      <c r="C2" s="699"/>
      <c r="D2" s="699"/>
      <c r="E2" s="699"/>
      <c r="F2" s="699"/>
      <c r="G2" s="699"/>
      <c r="H2" s="699"/>
      <c r="I2" s="699"/>
      <c r="J2" s="699"/>
      <c r="K2" s="699"/>
      <c r="L2" s="699"/>
      <c r="M2" s="699"/>
      <c r="N2" s="699"/>
      <c r="O2" s="699"/>
      <c r="P2" s="699"/>
    </row>
    <row r="3" spans="1:24">
      <c r="B3" s="699" t="s">
        <v>1156</v>
      </c>
      <c r="C3" s="699"/>
      <c r="D3" s="699"/>
      <c r="E3" s="699"/>
      <c r="F3" s="699"/>
      <c r="G3" s="699"/>
      <c r="H3" s="699"/>
      <c r="I3" s="699"/>
      <c r="J3" s="699"/>
      <c r="K3" s="699"/>
      <c r="L3" s="699"/>
      <c r="M3" s="699"/>
      <c r="N3" s="699"/>
      <c r="O3" s="699"/>
      <c r="P3" s="699"/>
    </row>
    <row r="4" spans="1:24" ht="7.5" customHeight="1"/>
    <row r="5" spans="1:24">
      <c r="B5" s="699" t="str">
        <f>+IF('Formulario 1'!E64=2,"Talleres de Innovación: No Aplica","Talleres de Innovación Educativa")</f>
        <v>Talleres de Innovación: No Aplica</v>
      </c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699"/>
    </row>
    <row r="6" spans="1:24" ht="7.5" customHeight="1"/>
    <row r="7" spans="1:24">
      <c r="B7" s="42" t="s">
        <v>915</v>
      </c>
      <c r="C7" s="217"/>
      <c r="D7" s="798" t="str">
        <f>+'Formulario 1'!D9</f>
        <v>LICEO DE COLORADO</v>
      </c>
      <c r="E7" s="798"/>
      <c r="F7" s="798"/>
      <c r="G7" s="798"/>
      <c r="H7" s="798"/>
      <c r="I7" s="798"/>
      <c r="J7" s="179" t="s">
        <v>916</v>
      </c>
      <c r="K7" s="175"/>
      <c r="L7" s="175"/>
      <c r="M7" s="131"/>
      <c r="N7" s="43">
        <f>+'Formulario 1'!E7</f>
        <v>4113</v>
      </c>
    </row>
    <row r="8" spans="1:24">
      <c r="B8" s="90" t="s">
        <v>910</v>
      </c>
      <c r="C8" s="212"/>
      <c r="D8" s="804" t="str">
        <f>+LOOKUP('Formulario 1'!D11,'BD2'!B3:B12,'BD2'!C3:C12)</f>
        <v xml:space="preserve">III Ciclo y Educación Diversificada Académica </v>
      </c>
      <c r="E8" s="804"/>
      <c r="F8" s="804"/>
      <c r="G8" s="804"/>
      <c r="H8" s="804"/>
      <c r="I8" s="804"/>
      <c r="J8" s="805"/>
      <c r="K8" s="132"/>
      <c r="R8" s="210" t="s">
        <v>929</v>
      </c>
      <c r="S8" s="210" t="s">
        <v>1</v>
      </c>
      <c r="T8" s="210" t="s">
        <v>2</v>
      </c>
      <c r="U8" s="210" t="s">
        <v>3</v>
      </c>
      <c r="V8" s="210" t="s">
        <v>4</v>
      </c>
      <c r="W8" s="210" t="s">
        <v>5</v>
      </c>
      <c r="X8" s="210" t="s">
        <v>51</v>
      </c>
    </row>
    <row r="9" spans="1:24" ht="7.5" customHeight="1" thickBot="1"/>
    <row r="10" spans="1:24" ht="15" customHeight="1">
      <c r="A10" s="806" t="s">
        <v>1154</v>
      </c>
      <c r="B10" s="814" t="s">
        <v>1238</v>
      </c>
      <c r="C10" s="816" t="s">
        <v>1026</v>
      </c>
      <c r="D10" s="810" t="s">
        <v>929</v>
      </c>
      <c r="E10" s="812" t="s">
        <v>1027</v>
      </c>
      <c r="F10" s="719"/>
      <c r="G10" s="719"/>
      <c r="H10" s="719"/>
      <c r="I10" s="719"/>
      <c r="J10" s="720"/>
      <c r="K10" s="812" t="s">
        <v>1028</v>
      </c>
      <c r="L10" s="719"/>
      <c r="M10" s="719"/>
      <c r="N10" s="719"/>
      <c r="O10" s="719"/>
      <c r="P10" s="720"/>
      <c r="R10" s="2">
        <v>1</v>
      </c>
      <c r="S10" s="35">
        <f t="shared" ref="S10:S34" si="0">+SUMIF($D$12:$D$36,$R10,K$12:K$36)</f>
        <v>0</v>
      </c>
      <c r="T10" s="35">
        <f t="shared" ref="T10:T34" si="1">+SUMIF($D$12:$D$36,$R10,L$12:L$36)</f>
        <v>0</v>
      </c>
      <c r="U10" s="35">
        <f t="shared" ref="U10:U34" si="2">+SUMIF($D$12:$D$36,$R10,M$12:M$36)</f>
        <v>0</v>
      </c>
      <c r="V10" s="35">
        <f t="shared" ref="V10:V34" si="3">+SUMIF($D$12:$D$36,$R10,N$12:N$36)</f>
        <v>0</v>
      </c>
      <c r="W10" s="35">
        <f t="shared" ref="W10:W34" si="4">+SUMIF($D$12:$D$36,$R10,O$12:O$36)</f>
        <v>0</v>
      </c>
      <c r="X10" s="211">
        <f>+SUM(S10:W10)</f>
        <v>0</v>
      </c>
    </row>
    <row r="11" spans="1:24" ht="15.75" thickBot="1">
      <c r="A11" s="807"/>
      <c r="B11" s="815"/>
      <c r="C11" s="817"/>
      <c r="D11" s="811"/>
      <c r="E11" s="189" t="s">
        <v>1</v>
      </c>
      <c r="F11" s="190" t="s">
        <v>2</v>
      </c>
      <c r="G11" s="190" t="s">
        <v>3</v>
      </c>
      <c r="H11" s="190" t="s">
        <v>4</v>
      </c>
      <c r="I11" s="190" t="s">
        <v>5</v>
      </c>
      <c r="J11" s="191" t="s">
        <v>51</v>
      </c>
      <c r="K11" s="189" t="s">
        <v>1</v>
      </c>
      <c r="L11" s="190" t="s">
        <v>2</v>
      </c>
      <c r="M11" s="190" t="s">
        <v>3</v>
      </c>
      <c r="N11" s="190" t="s">
        <v>4</v>
      </c>
      <c r="O11" s="190" t="s">
        <v>5</v>
      </c>
      <c r="P11" s="191" t="s">
        <v>51</v>
      </c>
      <c r="R11" s="2">
        <v>2</v>
      </c>
      <c r="S11" s="35">
        <f t="shared" si="0"/>
        <v>0</v>
      </c>
      <c r="T11" s="35">
        <f t="shared" si="1"/>
        <v>0</v>
      </c>
      <c r="U11" s="35">
        <f t="shared" si="2"/>
        <v>0</v>
      </c>
      <c r="V11" s="35">
        <f t="shared" si="3"/>
        <v>0</v>
      </c>
      <c r="W11" s="35">
        <f t="shared" si="4"/>
        <v>0</v>
      </c>
      <c r="X11" s="211">
        <f t="shared" ref="X11:X33" si="5">+SUM(S11:W11)</f>
        <v>0</v>
      </c>
    </row>
    <row r="12" spans="1:24" s="222" customFormat="1" ht="34.5" customHeight="1">
      <c r="A12" s="218">
        <v>1</v>
      </c>
      <c r="B12" s="240"/>
      <c r="C12" s="229"/>
      <c r="D12" s="245">
        <v>27</v>
      </c>
      <c r="E12" s="236"/>
      <c r="F12" s="219"/>
      <c r="G12" s="219"/>
      <c r="H12" s="219"/>
      <c r="I12" s="219"/>
      <c r="J12" s="336">
        <f>+SUM(E12:I12)</f>
        <v>0</v>
      </c>
      <c r="K12" s="220" t="str">
        <f t="shared" ref="K12:M14" si="6">IF(E12="","",IF(OR($D12=20,$D12=22),E12*4,E12*2))</f>
        <v/>
      </c>
      <c r="L12" s="221" t="str">
        <f t="shared" si="6"/>
        <v/>
      </c>
      <c r="M12" s="221" t="str">
        <f t="shared" si="6"/>
        <v/>
      </c>
      <c r="N12" s="221" t="str">
        <f>IF(OR($D12=20,$D12=22),IF(H12="","",IF(OR($D12=20,$D12=22),H12*4,H12*2)),"n.a.")</f>
        <v>n.a.</v>
      </c>
      <c r="O12" s="221" t="str">
        <f>IF(OR($D12=20,$D12=22),IF(I12="","",IF(OR($D12=20,$D12=22),I12*4,I12*2)),"n.a.")</f>
        <v>n.a.</v>
      </c>
      <c r="P12" s="337">
        <f>+SUM(K12:O12)</f>
        <v>0</v>
      </c>
      <c r="Q12" s="222" t="str">
        <f t="shared" ref="Q12:Q35" si="7">+IF(D12=25,1,"")</f>
        <v/>
      </c>
      <c r="R12" s="223">
        <v>3</v>
      </c>
      <c r="S12" s="224">
        <f t="shared" si="0"/>
        <v>0</v>
      </c>
      <c r="T12" s="224">
        <f t="shared" si="1"/>
        <v>0</v>
      </c>
      <c r="U12" s="224">
        <f t="shared" si="2"/>
        <v>0</v>
      </c>
      <c r="V12" s="224">
        <f t="shared" si="3"/>
        <v>0</v>
      </c>
      <c r="W12" s="224">
        <f t="shared" si="4"/>
        <v>0</v>
      </c>
      <c r="X12" s="225">
        <f t="shared" si="5"/>
        <v>0</v>
      </c>
    </row>
    <row r="13" spans="1:24" s="222" customFormat="1" ht="34.5" customHeight="1">
      <c r="A13" s="226">
        <v>2</v>
      </c>
      <c r="B13" s="240"/>
      <c r="C13" s="229"/>
      <c r="D13" s="227"/>
      <c r="E13" s="237"/>
      <c r="F13" s="235"/>
      <c r="G13" s="235"/>
      <c r="H13" s="235"/>
      <c r="I13" s="235"/>
      <c r="J13" s="338">
        <f>+SUM(E13:I13)</f>
        <v>0</v>
      </c>
      <c r="K13" s="232" t="str">
        <f t="shared" si="6"/>
        <v/>
      </c>
      <c r="L13" s="231" t="str">
        <f t="shared" si="6"/>
        <v/>
      </c>
      <c r="M13" s="231" t="str">
        <f t="shared" si="6"/>
        <v/>
      </c>
      <c r="N13" s="231" t="str">
        <f t="shared" ref="N13:O36" si="8">IF(OR($D13=20,$D13=22),IF(H13="","",IF(OR($D13=20,$D13=22),H13*4,H13*2)),"n.a.")</f>
        <v>n.a.</v>
      </c>
      <c r="O13" s="231" t="str">
        <f t="shared" si="8"/>
        <v>n.a.</v>
      </c>
      <c r="P13" s="339">
        <f>+SUM(K13:O13)</f>
        <v>0</v>
      </c>
      <c r="Q13" s="222" t="str">
        <f t="shared" si="7"/>
        <v/>
      </c>
      <c r="R13" s="223">
        <v>4</v>
      </c>
      <c r="S13" s="224">
        <f t="shared" si="0"/>
        <v>0</v>
      </c>
      <c r="T13" s="224">
        <f t="shared" si="1"/>
        <v>0</v>
      </c>
      <c r="U13" s="224">
        <f t="shared" si="2"/>
        <v>0</v>
      </c>
      <c r="V13" s="224">
        <f t="shared" si="3"/>
        <v>0</v>
      </c>
      <c r="W13" s="224">
        <f t="shared" si="4"/>
        <v>0</v>
      </c>
      <c r="X13" s="225">
        <f t="shared" si="5"/>
        <v>0</v>
      </c>
    </row>
    <row r="14" spans="1:24" s="222" customFormat="1" ht="34.5" customHeight="1">
      <c r="A14" s="226">
        <v>3</v>
      </c>
      <c r="B14" s="240"/>
      <c r="C14" s="229"/>
      <c r="D14" s="227"/>
      <c r="E14" s="237"/>
      <c r="F14" s="235"/>
      <c r="G14" s="235"/>
      <c r="H14" s="235"/>
      <c r="I14" s="235"/>
      <c r="J14" s="338">
        <f>+SUM(E14:I14)</f>
        <v>0</v>
      </c>
      <c r="K14" s="232" t="str">
        <f t="shared" si="6"/>
        <v/>
      </c>
      <c r="L14" s="231" t="str">
        <f t="shared" si="6"/>
        <v/>
      </c>
      <c r="M14" s="231" t="str">
        <f t="shared" si="6"/>
        <v/>
      </c>
      <c r="N14" s="231" t="str">
        <f t="shared" si="8"/>
        <v>n.a.</v>
      </c>
      <c r="O14" s="231" t="str">
        <f t="shared" si="8"/>
        <v>n.a.</v>
      </c>
      <c r="P14" s="339">
        <f t="shared" ref="P14:P36" si="9">+SUM(K14:O14)</f>
        <v>0</v>
      </c>
      <c r="Q14" s="222" t="str">
        <f t="shared" si="7"/>
        <v/>
      </c>
      <c r="R14" s="223">
        <v>5</v>
      </c>
      <c r="S14" s="224">
        <f t="shared" si="0"/>
        <v>0</v>
      </c>
      <c r="T14" s="224">
        <f t="shared" si="1"/>
        <v>0</v>
      </c>
      <c r="U14" s="224">
        <f t="shared" si="2"/>
        <v>0</v>
      </c>
      <c r="V14" s="224">
        <f t="shared" si="3"/>
        <v>0</v>
      </c>
      <c r="W14" s="224">
        <f t="shared" si="4"/>
        <v>0</v>
      </c>
      <c r="X14" s="225">
        <f t="shared" si="5"/>
        <v>0</v>
      </c>
    </row>
    <row r="15" spans="1:24" s="222" customFormat="1" ht="34.5" customHeight="1">
      <c r="A15" s="226">
        <v>4</v>
      </c>
      <c r="B15" s="240"/>
      <c r="C15" s="229"/>
      <c r="D15" s="227"/>
      <c r="E15" s="237"/>
      <c r="F15" s="235"/>
      <c r="G15" s="235"/>
      <c r="H15" s="235"/>
      <c r="I15" s="235"/>
      <c r="J15" s="338">
        <f>+SUM(E15:I15)</f>
        <v>0</v>
      </c>
      <c r="K15" s="232" t="str">
        <f t="shared" ref="K15:K36" si="10">IF(E15="","",IF(OR($D15=20,$D15=22),E15*4,E15*2))</f>
        <v/>
      </c>
      <c r="L15" s="231" t="str">
        <f t="shared" ref="L15:L36" si="11">IF(F15="","",IF(OR($D15=20,$D15=22),F15*4,F15*2))</f>
        <v/>
      </c>
      <c r="M15" s="231" t="str">
        <f t="shared" ref="M15:M36" si="12">IF(G15="","",IF(OR($D15=20,$D15=22),G15*4,G15*2))</f>
        <v/>
      </c>
      <c r="N15" s="231" t="str">
        <f t="shared" si="8"/>
        <v>n.a.</v>
      </c>
      <c r="O15" s="231" t="str">
        <f t="shared" si="8"/>
        <v>n.a.</v>
      </c>
      <c r="P15" s="339">
        <f t="shared" si="9"/>
        <v>0</v>
      </c>
      <c r="Q15" s="222" t="str">
        <f t="shared" si="7"/>
        <v/>
      </c>
      <c r="R15" s="223">
        <v>6</v>
      </c>
      <c r="S15" s="224">
        <f t="shared" si="0"/>
        <v>0</v>
      </c>
      <c r="T15" s="224">
        <f t="shared" si="1"/>
        <v>0</v>
      </c>
      <c r="U15" s="224">
        <f t="shared" si="2"/>
        <v>0</v>
      </c>
      <c r="V15" s="224">
        <f t="shared" si="3"/>
        <v>0</v>
      </c>
      <c r="W15" s="224">
        <f t="shared" si="4"/>
        <v>0</v>
      </c>
      <c r="X15" s="225">
        <f t="shared" si="5"/>
        <v>0</v>
      </c>
    </row>
    <row r="16" spans="1:24" s="222" customFormat="1" ht="34.5" customHeight="1">
      <c r="A16" s="226">
        <v>5</v>
      </c>
      <c r="B16" s="240"/>
      <c r="C16" s="229"/>
      <c r="D16" s="227"/>
      <c r="E16" s="237"/>
      <c r="F16" s="235"/>
      <c r="G16" s="235"/>
      <c r="H16" s="235"/>
      <c r="I16" s="235"/>
      <c r="J16" s="338">
        <f t="shared" ref="J16:J25" si="13">+SUM(E16:I16)</f>
        <v>0</v>
      </c>
      <c r="K16" s="232" t="str">
        <f t="shared" si="10"/>
        <v/>
      </c>
      <c r="L16" s="231" t="str">
        <f t="shared" si="11"/>
        <v/>
      </c>
      <c r="M16" s="231" t="str">
        <f t="shared" si="12"/>
        <v/>
      </c>
      <c r="N16" s="231" t="str">
        <f t="shared" si="8"/>
        <v>n.a.</v>
      </c>
      <c r="O16" s="231" t="str">
        <f t="shared" si="8"/>
        <v>n.a.</v>
      </c>
      <c r="P16" s="339">
        <f t="shared" si="9"/>
        <v>0</v>
      </c>
      <c r="Q16" s="222" t="str">
        <f t="shared" si="7"/>
        <v/>
      </c>
      <c r="R16" s="223">
        <v>7</v>
      </c>
      <c r="S16" s="224">
        <f t="shared" si="0"/>
        <v>0</v>
      </c>
      <c r="T16" s="224">
        <f t="shared" si="1"/>
        <v>0</v>
      </c>
      <c r="U16" s="224">
        <f t="shared" si="2"/>
        <v>0</v>
      </c>
      <c r="V16" s="224">
        <f t="shared" si="3"/>
        <v>0</v>
      </c>
      <c r="W16" s="224">
        <f t="shared" si="4"/>
        <v>0</v>
      </c>
      <c r="X16" s="225">
        <f t="shared" si="5"/>
        <v>0</v>
      </c>
    </row>
    <row r="17" spans="1:25" s="222" customFormat="1" ht="34.5" customHeight="1">
      <c r="A17" s="226">
        <v>6</v>
      </c>
      <c r="B17" s="240"/>
      <c r="C17" s="229"/>
      <c r="D17" s="227"/>
      <c r="E17" s="237"/>
      <c r="F17" s="235"/>
      <c r="G17" s="235"/>
      <c r="H17" s="235"/>
      <c r="I17" s="235"/>
      <c r="J17" s="338">
        <f t="shared" si="13"/>
        <v>0</v>
      </c>
      <c r="K17" s="232" t="str">
        <f t="shared" si="10"/>
        <v/>
      </c>
      <c r="L17" s="231" t="str">
        <f t="shared" si="11"/>
        <v/>
      </c>
      <c r="M17" s="231" t="str">
        <f t="shared" si="12"/>
        <v/>
      </c>
      <c r="N17" s="231" t="str">
        <f t="shared" si="8"/>
        <v>n.a.</v>
      </c>
      <c r="O17" s="231" t="str">
        <f t="shared" si="8"/>
        <v>n.a.</v>
      </c>
      <c r="P17" s="339">
        <f t="shared" si="9"/>
        <v>0</v>
      </c>
      <c r="Q17" s="222" t="str">
        <f t="shared" si="7"/>
        <v/>
      </c>
      <c r="R17" s="223">
        <v>8</v>
      </c>
      <c r="S17" s="224">
        <f t="shared" si="0"/>
        <v>0</v>
      </c>
      <c r="T17" s="224">
        <f t="shared" si="1"/>
        <v>0</v>
      </c>
      <c r="U17" s="224">
        <f t="shared" si="2"/>
        <v>0</v>
      </c>
      <c r="V17" s="224">
        <f t="shared" si="3"/>
        <v>0</v>
      </c>
      <c r="W17" s="224">
        <f t="shared" si="4"/>
        <v>0</v>
      </c>
      <c r="X17" s="225">
        <f t="shared" si="5"/>
        <v>0</v>
      </c>
    </row>
    <row r="18" spans="1:25" s="222" customFormat="1" ht="34.5" customHeight="1">
      <c r="A18" s="226">
        <v>7</v>
      </c>
      <c r="B18" s="240"/>
      <c r="C18" s="229"/>
      <c r="D18" s="227"/>
      <c r="E18" s="237"/>
      <c r="F18" s="235"/>
      <c r="G18" s="235"/>
      <c r="H18" s="235"/>
      <c r="I18" s="235"/>
      <c r="J18" s="338">
        <f t="shared" si="13"/>
        <v>0</v>
      </c>
      <c r="K18" s="232" t="str">
        <f t="shared" si="10"/>
        <v/>
      </c>
      <c r="L18" s="231" t="str">
        <f t="shared" si="11"/>
        <v/>
      </c>
      <c r="M18" s="231" t="str">
        <f t="shared" si="12"/>
        <v/>
      </c>
      <c r="N18" s="231" t="str">
        <f t="shared" si="8"/>
        <v>n.a.</v>
      </c>
      <c r="O18" s="231" t="str">
        <f t="shared" si="8"/>
        <v>n.a.</v>
      </c>
      <c r="P18" s="339">
        <f t="shared" si="9"/>
        <v>0</v>
      </c>
      <c r="Q18" s="222" t="str">
        <f t="shared" si="7"/>
        <v/>
      </c>
      <c r="R18" s="223">
        <v>9</v>
      </c>
      <c r="S18" s="224">
        <f t="shared" si="0"/>
        <v>0</v>
      </c>
      <c r="T18" s="224">
        <f t="shared" si="1"/>
        <v>0</v>
      </c>
      <c r="U18" s="224">
        <f t="shared" si="2"/>
        <v>0</v>
      </c>
      <c r="V18" s="224">
        <f t="shared" si="3"/>
        <v>0</v>
      </c>
      <c r="W18" s="224">
        <f t="shared" si="4"/>
        <v>0</v>
      </c>
      <c r="X18" s="225">
        <f t="shared" si="5"/>
        <v>0</v>
      </c>
    </row>
    <row r="19" spans="1:25" s="222" customFormat="1" ht="34.5" customHeight="1">
      <c r="A19" s="226">
        <v>8</v>
      </c>
      <c r="B19" s="240"/>
      <c r="C19" s="229"/>
      <c r="D19" s="227"/>
      <c r="E19" s="237"/>
      <c r="F19" s="235"/>
      <c r="G19" s="235"/>
      <c r="H19" s="235"/>
      <c r="I19" s="235"/>
      <c r="J19" s="338">
        <f t="shared" si="13"/>
        <v>0</v>
      </c>
      <c r="K19" s="232" t="str">
        <f t="shared" si="10"/>
        <v/>
      </c>
      <c r="L19" s="231" t="str">
        <f t="shared" si="11"/>
        <v/>
      </c>
      <c r="M19" s="231" t="str">
        <f t="shared" si="12"/>
        <v/>
      </c>
      <c r="N19" s="231" t="str">
        <f t="shared" si="8"/>
        <v>n.a.</v>
      </c>
      <c r="O19" s="231" t="str">
        <f t="shared" si="8"/>
        <v>n.a.</v>
      </c>
      <c r="P19" s="339">
        <f t="shared" si="9"/>
        <v>0</v>
      </c>
      <c r="Q19" s="222" t="str">
        <f t="shared" si="7"/>
        <v/>
      </c>
      <c r="R19" s="223">
        <v>10</v>
      </c>
      <c r="S19" s="224">
        <f t="shared" si="0"/>
        <v>0</v>
      </c>
      <c r="T19" s="224">
        <f t="shared" si="1"/>
        <v>0</v>
      </c>
      <c r="U19" s="224">
        <f t="shared" si="2"/>
        <v>0</v>
      </c>
      <c r="V19" s="224">
        <f t="shared" si="3"/>
        <v>0</v>
      </c>
      <c r="W19" s="224">
        <f t="shared" si="4"/>
        <v>0</v>
      </c>
      <c r="X19" s="225">
        <f t="shared" si="5"/>
        <v>0</v>
      </c>
    </row>
    <row r="20" spans="1:25" s="222" customFormat="1" ht="34.5" customHeight="1">
      <c r="A20" s="226">
        <v>9</v>
      </c>
      <c r="B20" s="240"/>
      <c r="C20" s="229"/>
      <c r="D20" s="227"/>
      <c r="E20" s="237"/>
      <c r="F20" s="235"/>
      <c r="G20" s="235"/>
      <c r="H20" s="235"/>
      <c r="I20" s="235"/>
      <c r="J20" s="338">
        <f t="shared" si="13"/>
        <v>0</v>
      </c>
      <c r="K20" s="232" t="str">
        <f t="shared" si="10"/>
        <v/>
      </c>
      <c r="L20" s="231" t="str">
        <f t="shared" si="11"/>
        <v/>
      </c>
      <c r="M20" s="231" t="str">
        <f t="shared" si="12"/>
        <v/>
      </c>
      <c r="N20" s="231" t="str">
        <f t="shared" si="8"/>
        <v>n.a.</v>
      </c>
      <c r="O20" s="231" t="str">
        <f t="shared" si="8"/>
        <v>n.a.</v>
      </c>
      <c r="P20" s="339">
        <f t="shared" si="9"/>
        <v>0</v>
      </c>
      <c r="Q20" s="222" t="str">
        <f t="shared" si="7"/>
        <v/>
      </c>
      <c r="R20" s="223">
        <v>11</v>
      </c>
      <c r="S20" s="224">
        <f t="shared" si="0"/>
        <v>0</v>
      </c>
      <c r="T20" s="224">
        <f t="shared" si="1"/>
        <v>0</v>
      </c>
      <c r="U20" s="224">
        <f t="shared" si="2"/>
        <v>0</v>
      </c>
      <c r="V20" s="224">
        <f t="shared" si="3"/>
        <v>0</v>
      </c>
      <c r="W20" s="224">
        <f t="shared" si="4"/>
        <v>0</v>
      </c>
      <c r="X20" s="225">
        <f t="shared" si="5"/>
        <v>0</v>
      </c>
    </row>
    <row r="21" spans="1:25" s="222" customFormat="1" ht="34.5" customHeight="1">
      <c r="A21" s="226">
        <v>10</v>
      </c>
      <c r="B21" s="240"/>
      <c r="C21" s="229"/>
      <c r="D21" s="227"/>
      <c r="E21" s="237"/>
      <c r="F21" s="235"/>
      <c r="G21" s="235"/>
      <c r="H21" s="235"/>
      <c r="I21" s="235"/>
      <c r="J21" s="338">
        <f t="shared" si="13"/>
        <v>0</v>
      </c>
      <c r="K21" s="232" t="str">
        <f t="shared" si="10"/>
        <v/>
      </c>
      <c r="L21" s="231" t="str">
        <f t="shared" si="11"/>
        <v/>
      </c>
      <c r="M21" s="231" t="str">
        <f t="shared" si="12"/>
        <v/>
      </c>
      <c r="N21" s="231" t="str">
        <f t="shared" si="8"/>
        <v>n.a.</v>
      </c>
      <c r="O21" s="231" t="str">
        <f t="shared" si="8"/>
        <v>n.a.</v>
      </c>
      <c r="P21" s="339">
        <f t="shared" si="9"/>
        <v>0</v>
      </c>
      <c r="Q21" s="222" t="str">
        <f t="shared" si="7"/>
        <v/>
      </c>
      <c r="R21" s="223">
        <v>12</v>
      </c>
      <c r="S21" s="224">
        <f t="shared" si="0"/>
        <v>0</v>
      </c>
      <c r="T21" s="224">
        <f t="shared" si="1"/>
        <v>0</v>
      </c>
      <c r="U21" s="224">
        <f t="shared" si="2"/>
        <v>0</v>
      </c>
      <c r="V21" s="224">
        <f t="shared" si="3"/>
        <v>0</v>
      </c>
      <c r="W21" s="224">
        <f t="shared" si="4"/>
        <v>0</v>
      </c>
      <c r="X21" s="225">
        <f t="shared" si="5"/>
        <v>0</v>
      </c>
    </row>
    <row r="22" spans="1:25" s="222" customFormat="1" ht="34.5" customHeight="1">
      <c r="A22" s="226">
        <v>11</v>
      </c>
      <c r="B22" s="240"/>
      <c r="C22" s="229"/>
      <c r="D22" s="227"/>
      <c r="E22" s="237"/>
      <c r="F22" s="235"/>
      <c r="G22" s="235"/>
      <c r="H22" s="235"/>
      <c r="I22" s="235"/>
      <c r="J22" s="338">
        <f t="shared" si="13"/>
        <v>0</v>
      </c>
      <c r="K22" s="232" t="str">
        <f t="shared" si="10"/>
        <v/>
      </c>
      <c r="L22" s="231" t="str">
        <f t="shared" si="11"/>
        <v/>
      </c>
      <c r="M22" s="231" t="str">
        <f t="shared" si="12"/>
        <v/>
      </c>
      <c r="N22" s="231" t="str">
        <f t="shared" si="8"/>
        <v>n.a.</v>
      </c>
      <c r="O22" s="231" t="str">
        <f t="shared" si="8"/>
        <v>n.a.</v>
      </c>
      <c r="P22" s="339">
        <f t="shared" si="9"/>
        <v>0</v>
      </c>
      <c r="Q22" s="222" t="str">
        <f t="shared" si="7"/>
        <v/>
      </c>
      <c r="R22" s="223">
        <v>13</v>
      </c>
      <c r="S22" s="224">
        <f t="shared" si="0"/>
        <v>0</v>
      </c>
      <c r="T22" s="224">
        <f t="shared" si="1"/>
        <v>0</v>
      </c>
      <c r="U22" s="224">
        <f t="shared" si="2"/>
        <v>0</v>
      </c>
      <c r="V22" s="224">
        <f t="shared" si="3"/>
        <v>0</v>
      </c>
      <c r="W22" s="224">
        <f t="shared" si="4"/>
        <v>0</v>
      </c>
      <c r="X22" s="225">
        <f t="shared" si="5"/>
        <v>0</v>
      </c>
    </row>
    <row r="23" spans="1:25" s="222" customFormat="1" ht="34.5" customHeight="1">
      <c r="A23" s="226">
        <v>12</v>
      </c>
      <c r="B23" s="240"/>
      <c r="C23" s="229"/>
      <c r="D23" s="227"/>
      <c r="E23" s="237"/>
      <c r="F23" s="235"/>
      <c r="G23" s="235"/>
      <c r="H23" s="235"/>
      <c r="I23" s="235"/>
      <c r="J23" s="338">
        <f t="shared" si="13"/>
        <v>0</v>
      </c>
      <c r="K23" s="232" t="str">
        <f t="shared" si="10"/>
        <v/>
      </c>
      <c r="L23" s="231" t="str">
        <f t="shared" si="11"/>
        <v/>
      </c>
      <c r="M23" s="231" t="str">
        <f t="shared" si="12"/>
        <v/>
      </c>
      <c r="N23" s="231" t="str">
        <f t="shared" si="8"/>
        <v>n.a.</v>
      </c>
      <c r="O23" s="231" t="str">
        <f t="shared" si="8"/>
        <v>n.a.</v>
      </c>
      <c r="P23" s="339">
        <f t="shared" si="9"/>
        <v>0</v>
      </c>
      <c r="Q23" s="222" t="str">
        <f t="shared" si="7"/>
        <v/>
      </c>
      <c r="R23" s="223">
        <v>14</v>
      </c>
      <c r="S23" s="224">
        <f t="shared" si="0"/>
        <v>0</v>
      </c>
      <c r="T23" s="224">
        <f t="shared" si="1"/>
        <v>0</v>
      </c>
      <c r="U23" s="224">
        <f t="shared" si="2"/>
        <v>0</v>
      </c>
      <c r="V23" s="224">
        <f t="shared" si="3"/>
        <v>0</v>
      </c>
      <c r="W23" s="224">
        <f t="shared" si="4"/>
        <v>0</v>
      </c>
      <c r="X23" s="225">
        <f t="shared" si="5"/>
        <v>0</v>
      </c>
    </row>
    <row r="24" spans="1:25" s="222" customFormat="1" ht="34.5" customHeight="1">
      <c r="A24" s="226">
        <v>13</v>
      </c>
      <c r="B24" s="240"/>
      <c r="C24" s="229"/>
      <c r="D24" s="227"/>
      <c r="E24" s="237"/>
      <c r="F24" s="235"/>
      <c r="G24" s="235"/>
      <c r="H24" s="235"/>
      <c r="I24" s="235"/>
      <c r="J24" s="338">
        <f t="shared" si="13"/>
        <v>0</v>
      </c>
      <c r="K24" s="232" t="str">
        <f t="shared" si="10"/>
        <v/>
      </c>
      <c r="L24" s="231" t="str">
        <f t="shared" si="11"/>
        <v/>
      </c>
      <c r="M24" s="231" t="str">
        <f t="shared" si="12"/>
        <v/>
      </c>
      <c r="N24" s="231" t="str">
        <f t="shared" si="8"/>
        <v>n.a.</v>
      </c>
      <c r="O24" s="231" t="str">
        <f t="shared" si="8"/>
        <v>n.a.</v>
      </c>
      <c r="P24" s="339">
        <f t="shared" si="9"/>
        <v>0</v>
      </c>
      <c r="Q24" s="222" t="str">
        <f t="shared" si="7"/>
        <v/>
      </c>
      <c r="R24" s="223">
        <v>15</v>
      </c>
      <c r="S24" s="224">
        <f t="shared" si="0"/>
        <v>0</v>
      </c>
      <c r="T24" s="224">
        <f t="shared" si="1"/>
        <v>0</v>
      </c>
      <c r="U24" s="224">
        <f t="shared" si="2"/>
        <v>0</v>
      </c>
      <c r="V24" s="224">
        <f t="shared" si="3"/>
        <v>0</v>
      </c>
      <c r="W24" s="224">
        <f t="shared" si="4"/>
        <v>0</v>
      </c>
      <c r="X24" s="225">
        <f t="shared" si="5"/>
        <v>0</v>
      </c>
    </row>
    <row r="25" spans="1:25" s="222" customFormat="1" ht="34.5" customHeight="1">
      <c r="A25" s="226">
        <v>14</v>
      </c>
      <c r="B25" s="240"/>
      <c r="C25" s="229"/>
      <c r="D25" s="227"/>
      <c r="E25" s="237"/>
      <c r="F25" s="235"/>
      <c r="G25" s="235"/>
      <c r="H25" s="235"/>
      <c r="I25" s="235"/>
      <c r="J25" s="338">
        <f t="shared" si="13"/>
        <v>0</v>
      </c>
      <c r="K25" s="232" t="str">
        <f t="shared" si="10"/>
        <v/>
      </c>
      <c r="L25" s="231" t="str">
        <f t="shared" si="11"/>
        <v/>
      </c>
      <c r="M25" s="231" t="str">
        <f t="shared" si="12"/>
        <v/>
      </c>
      <c r="N25" s="231" t="str">
        <f t="shared" si="8"/>
        <v>n.a.</v>
      </c>
      <c r="O25" s="231" t="str">
        <f t="shared" si="8"/>
        <v>n.a.</v>
      </c>
      <c r="P25" s="339">
        <f t="shared" si="9"/>
        <v>0</v>
      </c>
      <c r="Q25" s="222" t="str">
        <f t="shared" si="7"/>
        <v/>
      </c>
      <c r="R25" s="223">
        <v>16</v>
      </c>
      <c r="S25" s="224">
        <f t="shared" si="0"/>
        <v>0</v>
      </c>
      <c r="T25" s="224">
        <f t="shared" si="1"/>
        <v>0</v>
      </c>
      <c r="U25" s="224">
        <f t="shared" si="2"/>
        <v>0</v>
      </c>
      <c r="V25" s="224">
        <f t="shared" si="3"/>
        <v>0</v>
      </c>
      <c r="W25" s="224">
        <f t="shared" si="4"/>
        <v>0</v>
      </c>
      <c r="X25" s="225">
        <f t="shared" si="5"/>
        <v>0</v>
      </c>
    </row>
    <row r="26" spans="1:25" s="222" customFormat="1" ht="34.5" customHeight="1">
      <c r="A26" s="226">
        <v>15</v>
      </c>
      <c r="B26" s="240"/>
      <c r="C26" s="229"/>
      <c r="D26" s="227"/>
      <c r="E26" s="237"/>
      <c r="F26" s="235"/>
      <c r="G26" s="235"/>
      <c r="H26" s="235"/>
      <c r="I26" s="235"/>
      <c r="J26" s="338">
        <f>+SUM(E26:I26)</f>
        <v>0</v>
      </c>
      <c r="K26" s="232" t="str">
        <f t="shared" si="10"/>
        <v/>
      </c>
      <c r="L26" s="231" t="str">
        <f t="shared" si="11"/>
        <v/>
      </c>
      <c r="M26" s="231" t="str">
        <f t="shared" si="12"/>
        <v/>
      </c>
      <c r="N26" s="231" t="str">
        <f t="shared" si="8"/>
        <v>n.a.</v>
      </c>
      <c r="O26" s="231" t="str">
        <f t="shared" si="8"/>
        <v>n.a.</v>
      </c>
      <c r="P26" s="339">
        <f t="shared" si="9"/>
        <v>0</v>
      </c>
      <c r="Q26" s="222" t="str">
        <f t="shared" si="7"/>
        <v/>
      </c>
      <c r="R26" s="223">
        <v>17</v>
      </c>
      <c r="S26" s="224">
        <f t="shared" si="0"/>
        <v>0</v>
      </c>
      <c r="T26" s="224">
        <f t="shared" si="1"/>
        <v>0</v>
      </c>
      <c r="U26" s="224">
        <f t="shared" si="2"/>
        <v>0</v>
      </c>
      <c r="V26" s="224">
        <f t="shared" si="3"/>
        <v>0</v>
      </c>
      <c r="W26" s="224">
        <f t="shared" si="4"/>
        <v>0</v>
      </c>
      <c r="X26" s="225">
        <f t="shared" si="5"/>
        <v>0</v>
      </c>
    </row>
    <row r="27" spans="1:25" s="222" customFormat="1" ht="34.5" customHeight="1">
      <c r="A27" s="226">
        <v>16</v>
      </c>
      <c r="B27" s="240"/>
      <c r="C27" s="229"/>
      <c r="D27" s="227"/>
      <c r="E27" s="237"/>
      <c r="F27" s="235"/>
      <c r="G27" s="235"/>
      <c r="H27" s="235"/>
      <c r="I27" s="235"/>
      <c r="J27" s="338">
        <f>+SUM(E27:I27)</f>
        <v>0</v>
      </c>
      <c r="K27" s="232" t="str">
        <f t="shared" si="10"/>
        <v/>
      </c>
      <c r="L27" s="231" t="str">
        <f t="shared" si="11"/>
        <v/>
      </c>
      <c r="M27" s="231" t="str">
        <f t="shared" si="12"/>
        <v/>
      </c>
      <c r="N27" s="231" t="str">
        <f t="shared" si="8"/>
        <v>n.a.</v>
      </c>
      <c r="O27" s="231" t="str">
        <f t="shared" si="8"/>
        <v>n.a.</v>
      </c>
      <c r="P27" s="339">
        <f t="shared" si="9"/>
        <v>0</v>
      </c>
      <c r="Q27" s="222" t="str">
        <f t="shared" si="7"/>
        <v/>
      </c>
      <c r="R27" s="223">
        <v>18</v>
      </c>
      <c r="S27" s="224">
        <f t="shared" si="0"/>
        <v>0</v>
      </c>
      <c r="T27" s="224">
        <f t="shared" si="1"/>
        <v>0</v>
      </c>
      <c r="U27" s="224">
        <f t="shared" si="2"/>
        <v>0</v>
      </c>
      <c r="V27" s="224">
        <f t="shared" si="3"/>
        <v>0</v>
      </c>
      <c r="W27" s="224">
        <f t="shared" si="4"/>
        <v>0</v>
      </c>
      <c r="X27" s="225">
        <f t="shared" si="5"/>
        <v>0</v>
      </c>
    </row>
    <row r="28" spans="1:25" s="222" customFormat="1" ht="34.5" customHeight="1">
      <c r="A28" s="226">
        <v>17</v>
      </c>
      <c r="B28" s="240"/>
      <c r="C28" s="229"/>
      <c r="D28" s="227"/>
      <c r="E28" s="237"/>
      <c r="F28" s="235"/>
      <c r="G28" s="235"/>
      <c r="H28" s="235"/>
      <c r="I28" s="235"/>
      <c r="J28" s="338">
        <f>+SUM(E28:I28)</f>
        <v>0</v>
      </c>
      <c r="K28" s="232" t="str">
        <f t="shared" si="10"/>
        <v/>
      </c>
      <c r="L28" s="231" t="str">
        <f t="shared" si="11"/>
        <v/>
      </c>
      <c r="M28" s="231" t="str">
        <f t="shared" si="12"/>
        <v/>
      </c>
      <c r="N28" s="231" t="str">
        <f t="shared" si="8"/>
        <v>n.a.</v>
      </c>
      <c r="O28" s="231" t="str">
        <f t="shared" si="8"/>
        <v>n.a.</v>
      </c>
      <c r="P28" s="339">
        <f t="shared" si="9"/>
        <v>0</v>
      </c>
      <c r="Q28" s="222" t="str">
        <f t="shared" si="7"/>
        <v/>
      </c>
      <c r="R28" s="223">
        <v>19</v>
      </c>
      <c r="S28" s="224">
        <f t="shared" si="0"/>
        <v>0</v>
      </c>
      <c r="T28" s="224">
        <f t="shared" si="1"/>
        <v>0</v>
      </c>
      <c r="U28" s="224">
        <f t="shared" si="2"/>
        <v>0</v>
      </c>
      <c r="V28" s="224">
        <f t="shared" si="3"/>
        <v>0</v>
      </c>
      <c r="W28" s="224">
        <f t="shared" si="4"/>
        <v>0</v>
      </c>
      <c r="X28" s="225">
        <f t="shared" si="5"/>
        <v>0</v>
      </c>
    </row>
    <row r="29" spans="1:25" s="222" customFormat="1" ht="34.5" customHeight="1">
      <c r="A29" s="226">
        <v>18</v>
      </c>
      <c r="B29" s="240"/>
      <c r="C29" s="229"/>
      <c r="D29" s="227"/>
      <c r="E29" s="237"/>
      <c r="F29" s="235"/>
      <c r="G29" s="235"/>
      <c r="H29" s="235"/>
      <c r="I29" s="235"/>
      <c r="J29" s="338">
        <f>+SUM(E29:I29)</f>
        <v>0</v>
      </c>
      <c r="K29" s="232" t="str">
        <f t="shared" si="10"/>
        <v/>
      </c>
      <c r="L29" s="231" t="str">
        <f t="shared" si="11"/>
        <v/>
      </c>
      <c r="M29" s="231" t="str">
        <f t="shared" si="12"/>
        <v/>
      </c>
      <c r="N29" s="231" t="str">
        <f t="shared" si="8"/>
        <v>n.a.</v>
      </c>
      <c r="O29" s="231" t="str">
        <f t="shared" si="8"/>
        <v>n.a.</v>
      </c>
      <c r="P29" s="339">
        <f t="shared" si="9"/>
        <v>0</v>
      </c>
      <c r="Q29" s="222" t="str">
        <f t="shared" si="7"/>
        <v/>
      </c>
      <c r="R29" s="223">
        <v>20</v>
      </c>
      <c r="S29" s="224">
        <f t="shared" si="0"/>
        <v>0</v>
      </c>
      <c r="T29" s="224">
        <f t="shared" si="1"/>
        <v>0</v>
      </c>
      <c r="U29" s="224">
        <f t="shared" si="2"/>
        <v>0</v>
      </c>
      <c r="V29" s="224">
        <f t="shared" si="3"/>
        <v>0</v>
      </c>
      <c r="W29" s="224">
        <f t="shared" si="4"/>
        <v>0</v>
      </c>
      <c r="X29" s="225">
        <f t="shared" si="5"/>
        <v>0</v>
      </c>
    </row>
    <row r="30" spans="1:25" s="222" customFormat="1" ht="34.5" customHeight="1">
      <c r="A30" s="226">
        <v>19</v>
      </c>
      <c r="B30" s="240"/>
      <c r="C30" s="229"/>
      <c r="D30" s="227"/>
      <c r="E30" s="237"/>
      <c r="F30" s="235"/>
      <c r="G30" s="235"/>
      <c r="H30" s="235"/>
      <c r="I30" s="235"/>
      <c r="J30" s="338">
        <f>+SUM(E30:I30)</f>
        <v>0</v>
      </c>
      <c r="K30" s="232" t="str">
        <f t="shared" si="10"/>
        <v/>
      </c>
      <c r="L30" s="231" t="str">
        <f t="shared" si="11"/>
        <v/>
      </c>
      <c r="M30" s="231" t="str">
        <f t="shared" si="12"/>
        <v/>
      </c>
      <c r="N30" s="231" t="str">
        <f t="shared" si="8"/>
        <v>n.a.</v>
      </c>
      <c r="O30" s="231" t="str">
        <f t="shared" si="8"/>
        <v>n.a.</v>
      </c>
      <c r="P30" s="339">
        <f t="shared" si="9"/>
        <v>0</v>
      </c>
      <c r="Q30" s="222" t="str">
        <f t="shared" si="7"/>
        <v/>
      </c>
      <c r="R30" s="223">
        <v>21</v>
      </c>
      <c r="S30" s="224">
        <f t="shared" si="0"/>
        <v>0</v>
      </c>
      <c r="T30" s="224">
        <f t="shared" si="1"/>
        <v>0</v>
      </c>
      <c r="U30" s="224">
        <f t="shared" si="2"/>
        <v>0</v>
      </c>
      <c r="V30" s="224">
        <f t="shared" si="3"/>
        <v>0</v>
      </c>
      <c r="W30" s="224">
        <f t="shared" si="4"/>
        <v>0</v>
      </c>
      <c r="X30" s="225">
        <f t="shared" si="5"/>
        <v>0</v>
      </c>
    </row>
    <row r="31" spans="1:25" s="222" customFormat="1" ht="34.5" customHeight="1">
      <c r="A31" s="230">
        <v>20</v>
      </c>
      <c r="B31" s="240"/>
      <c r="C31" s="229"/>
      <c r="D31" s="227"/>
      <c r="E31" s="237"/>
      <c r="F31" s="235"/>
      <c r="G31" s="235"/>
      <c r="H31" s="235"/>
      <c r="I31" s="235"/>
      <c r="J31" s="338"/>
      <c r="K31" s="232" t="str">
        <f t="shared" si="10"/>
        <v/>
      </c>
      <c r="L31" s="231" t="str">
        <f t="shared" si="11"/>
        <v/>
      </c>
      <c r="M31" s="231" t="str">
        <f t="shared" si="12"/>
        <v/>
      </c>
      <c r="N31" s="231" t="str">
        <f t="shared" si="8"/>
        <v>n.a.</v>
      </c>
      <c r="O31" s="231" t="str">
        <f t="shared" si="8"/>
        <v>n.a.</v>
      </c>
      <c r="P31" s="339">
        <f t="shared" si="9"/>
        <v>0</v>
      </c>
      <c r="Q31" s="222" t="str">
        <f t="shared" si="7"/>
        <v/>
      </c>
      <c r="R31" s="223">
        <v>22</v>
      </c>
      <c r="S31" s="224">
        <f t="shared" si="0"/>
        <v>0</v>
      </c>
      <c r="T31" s="224">
        <f t="shared" si="1"/>
        <v>0</v>
      </c>
      <c r="U31" s="224">
        <f t="shared" si="2"/>
        <v>0</v>
      </c>
      <c r="V31" s="224">
        <f t="shared" si="3"/>
        <v>0</v>
      </c>
      <c r="W31" s="224">
        <f t="shared" si="4"/>
        <v>0</v>
      </c>
      <c r="X31" s="225">
        <f t="shared" si="5"/>
        <v>0</v>
      </c>
    </row>
    <row r="32" spans="1:25" s="222" customFormat="1" ht="34.5" customHeight="1">
      <c r="A32" s="230">
        <v>21</v>
      </c>
      <c r="B32" s="240"/>
      <c r="C32" s="229"/>
      <c r="D32" s="227"/>
      <c r="E32" s="237"/>
      <c r="F32" s="235"/>
      <c r="G32" s="235"/>
      <c r="H32" s="235"/>
      <c r="I32" s="235"/>
      <c r="J32" s="338"/>
      <c r="K32" s="232" t="str">
        <f t="shared" si="10"/>
        <v/>
      </c>
      <c r="L32" s="231" t="str">
        <f t="shared" si="11"/>
        <v/>
      </c>
      <c r="M32" s="231" t="str">
        <f t="shared" si="12"/>
        <v/>
      </c>
      <c r="N32" s="231" t="str">
        <f t="shared" si="8"/>
        <v>n.a.</v>
      </c>
      <c r="O32" s="231" t="str">
        <f t="shared" si="8"/>
        <v>n.a.</v>
      </c>
      <c r="P32" s="339">
        <f t="shared" si="9"/>
        <v>0</v>
      </c>
      <c r="Q32" s="222" t="str">
        <f t="shared" si="7"/>
        <v/>
      </c>
      <c r="R32" s="2">
        <v>23</v>
      </c>
      <c r="S32" s="35">
        <f t="shared" si="0"/>
        <v>0</v>
      </c>
      <c r="T32" s="35">
        <f t="shared" si="1"/>
        <v>0</v>
      </c>
      <c r="U32" s="35">
        <f t="shared" si="2"/>
        <v>0</v>
      </c>
      <c r="V32" s="35">
        <f t="shared" si="3"/>
        <v>0</v>
      </c>
      <c r="W32" s="35">
        <f t="shared" si="4"/>
        <v>0</v>
      </c>
      <c r="X32" s="211">
        <f>+SUM(S32:W32)</f>
        <v>0</v>
      </c>
      <c r="Y32" s="1"/>
    </row>
    <row r="33" spans="1:25" s="222" customFormat="1" ht="34.5" customHeight="1">
      <c r="A33" s="230">
        <v>22</v>
      </c>
      <c r="B33" s="240"/>
      <c r="C33" s="229"/>
      <c r="D33" s="227"/>
      <c r="E33" s="237"/>
      <c r="F33" s="235"/>
      <c r="G33" s="235"/>
      <c r="H33" s="235"/>
      <c r="I33" s="235"/>
      <c r="J33" s="338"/>
      <c r="K33" s="232" t="str">
        <f t="shared" si="10"/>
        <v/>
      </c>
      <c r="L33" s="231" t="str">
        <f t="shared" si="11"/>
        <v/>
      </c>
      <c r="M33" s="231" t="str">
        <f t="shared" si="12"/>
        <v/>
      </c>
      <c r="N33" s="231" t="str">
        <f t="shared" si="8"/>
        <v>n.a.</v>
      </c>
      <c r="O33" s="231" t="str">
        <f t="shared" si="8"/>
        <v>n.a.</v>
      </c>
      <c r="P33" s="339">
        <f t="shared" si="9"/>
        <v>0</v>
      </c>
      <c r="Q33" s="222" t="str">
        <f t="shared" si="7"/>
        <v/>
      </c>
      <c r="R33" s="2">
        <v>24</v>
      </c>
      <c r="S33" s="35">
        <f t="shared" si="0"/>
        <v>0</v>
      </c>
      <c r="T33" s="35">
        <f t="shared" si="1"/>
        <v>0</v>
      </c>
      <c r="U33" s="35">
        <f t="shared" si="2"/>
        <v>0</v>
      </c>
      <c r="V33" s="35">
        <f t="shared" si="3"/>
        <v>0</v>
      </c>
      <c r="W33" s="35">
        <f t="shared" si="4"/>
        <v>0</v>
      </c>
      <c r="X33" s="211">
        <f t="shared" si="5"/>
        <v>0</v>
      </c>
      <c r="Y33" s="1"/>
    </row>
    <row r="34" spans="1:25" s="222" customFormat="1" ht="34.5" customHeight="1">
      <c r="A34" s="230">
        <v>23</v>
      </c>
      <c r="B34" s="240"/>
      <c r="C34" s="229"/>
      <c r="D34" s="227"/>
      <c r="E34" s="237"/>
      <c r="F34" s="235"/>
      <c r="G34" s="235"/>
      <c r="H34" s="235"/>
      <c r="I34" s="235"/>
      <c r="J34" s="338"/>
      <c r="K34" s="232" t="str">
        <f t="shared" si="10"/>
        <v/>
      </c>
      <c r="L34" s="231" t="str">
        <f t="shared" si="11"/>
        <v/>
      </c>
      <c r="M34" s="231" t="str">
        <f t="shared" si="12"/>
        <v/>
      </c>
      <c r="N34" s="231" t="str">
        <f t="shared" si="8"/>
        <v>n.a.</v>
      </c>
      <c r="O34" s="231" t="str">
        <f t="shared" si="8"/>
        <v>n.a.</v>
      </c>
      <c r="P34" s="339">
        <f t="shared" si="9"/>
        <v>0</v>
      </c>
      <c r="Q34" s="222" t="str">
        <f t="shared" si="7"/>
        <v/>
      </c>
      <c r="R34" s="2">
        <v>25</v>
      </c>
      <c r="S34" s="35">
        <f t="shared" si="0"/>
        <v>0</v>
      </c>
      <c r="T34" s="35">
        <f t="shared" si="1"/>
        <v>0</v>
      </c>
      <c r="U34" s="35">
        <f t="shared" si="2"/>
        <v>0</v>
      </c>
      <c r="V34" s="35">
        <f t="shared" si="3"/>
        <v>0</v>
      </c>
      <c r="W34" s="35">
        <f t="shared" si="4"/>
        <v>0</v>
      </c>
      <c r="X34" s="211">
        <f>+SUM(S34:W34)</f>
        <v>0</v>
      </c>
      <c r="Y34" s="1"/>
    </row>
    <row r="35" spans="1:25" s="222" customFormat="1" ht="34.5" customHeight="1">
      <c r="A35" s="230">
        <v>24</v>
      </c>
      <c r="B35" s="240"/>
      <c r="C35" s="229"/>
      <c r="D35" s="227"/>
      <c r="E35" s="237"/>
      <c r="F35" s="235"/>
      <c r="G35" s="235"/>
      <c r="H35" s="235"/>
      <c r="I35" s="235"/>
      <c r="J35" s="338"/>
      <c r="K35" s="232" t="str">
        <f t="shared" si="10"/>
        <v/>
      </c>
      <c r="L35" s="231" t="str">
        <f t="shared" si="11"/>
        <v/>
      </c>
      <c r="M35" s="231" t="str">
        <f t="shared" si="12"/>
        <v/>
      </c>
      <c r="N35" s="231" t="str">
        <f t="shared" si="8"/>
        <v>n.a.</v>
      </c>
      <c r="O35" s="231" t="str">
        <f t="shared" si="8"/>
        <v>n.a.</v>
      </c>
      <c r="P35" s="339">
        <f t="shared" si="9"/>
        <v>0</v>
      </c>
      <c r="Q35" s="222" t="str">
        <f t="shared" si="7"/>
        <v/>
      </c>
      <c r="R35" s="1"/>
      <c r="S35" s="1"/>
      <c r="T35" s="1"/>
      <c r="U35" s="1"/>
      <c r="V35" s="1"/>
      <c r="W35" s="1"/>
      <c r="X35" s="1"/>
      <c r="Y35" s="1"/>
    </row>
    <row r="36" spans="1:25" s="222" customFormat="1" ht="34.5" customHeight="1" thickBot="1">
      <c r="A36" s="228">
        <v>25</v>
      </c>
      <c r="B36" s="241"/>
      <c r="C36" s="242"/>
      <c r="D36" s="243"/>
      <c r="E36" s="238"/>
      <c r="F36" s="239"/>
      <c r="G36" s="239"/>
      <c r="H36" s="239"/>
      <c r="I36" s="239"/>
      <c r="J36" s="340">
        <f>+SUM(E36:I36)</f>
        <v>0</v>
      </c>
      <c r="K36" s="233" t="str">
        <f t="shared" si="10"/>
        <v/>
      </c>
      <c r="L36" s="234" t="str">
        <f t="shared" si="11"/>
        <v/>
      </c>
      <c r="M36" s="234" t="str">
        <f t="shared" si="12"/>
        <v/>
      </c>
      <c r="N36" s="234" t="str">
        <f t="shared" si="8"/>
        <v>n.a.</v>
      </c>
      <c r="O36" s="234" t="str">
        <f t="shared" si="8"/>
        <v>n.a.</v>
      </c>
      <c r="P36" s="341">
        <f t="shared" si="9"/>
        <v>0</v>
      </c>
      <c r="Q36" s="222" t="str">
        <f>+IF(D36=25,1,"")</f>
        <v/>
      </c>
      <c r="R36" s="1"/>
      <c r="S36" s="1"/>
      <c r="T36" s="1"/>
      <c r="U36" s="1"/>
      <c r="V36" s="1"/>
      <c r="W36" s="1"/>
      <c r="X36" s="1"/>
      <c r="Y36" s="1"/>
    </row>
    <row r="37" spans="1:25" ht="15.75" thickBot="1">
      <c r="A37" s="813" t="s">
        <v>51</v>
      </c>
      <c r="B37" s="802"/>
      <c r="C37" s="200"/>
      <c r="D37" s="200"/>
      <c r="E37" s="204">
        <f>+SUM(E12:E36)</f>
        <v>0</v>
      </c>
      <c r="F37" s="205">
        <f>+SUM(F12:F36)</f>
        <v>0</v>
      </c>
      <c r="G37" s="205">
        <f>+SUM(G12:G36)</f>
        <v>0</v>
      </c>
      <c r="H37" s="205">
        <f>SUMIF($D$12:$D$36,20,H12:H36)+SUMIF($D$12:$D$36,22,H12:H36)</f>
        <v>0</v>
      </c>
      <c r="I37" s="205">
        <f>SUMIF($D$12:$D$36,20,I12:I36)+SUMIF($D$12:$D$36,22,I12:I36)</f>
        <v>0</v>
      </c>
      <c r="J37" s="206">
        <f t="shared" ref="J37:P37" si="14">+SUM(J12:J36)</f>
        <v>0</v>
      </c>
      <c r="K37" s="204">
        <f t="shared" si="14"/>
        <v>0</v>
      </c>
      <c r="L37" s="205">
        <f t="shared" si="14"/>
        <v>0</v>
      </c>
      <c r="M37" s="205">
        <f t="shared" si="14"/>
        <v>0</v>
      </c>
      <c r="N37" s="205">
        <f t="shared" si="14"/>
        <v>0</v>
      </c>
      <c r="O37" s="205">
        <f t="shared" si="14"/>
        <v>0</v>
      </c>
      <c r="P37" s="206">
        <f t="shared" si="14"/>
        <v>0</v>
      </c>
      <c r="Q37" s="1">
        <f>+SUM(Q12:Q36)</f>
        <v>0</v>
      </c>
    </row>
    <row r="38" spans="1:25" ht="11.25" customHeight="1" thickBot="1"/>
    <row r="39" spans="1:25" ht="15" customHeight="1">
      <c r="B39" s="818" t="s">
        <v>1228</v>
      </c>
      <c r="C39" s="822" t="s">
        <v>1227</v>
      </c>
      <c r="D39" s="823"/>
      <c r="E39" s="342" t="str">
        <f>+IF('Formulario 1'!$E$64=1,'Formulario 1'!D$40*2,"n.a.")</f>
        <v>n.a.</v>
      </c>
      <c r="F39" s="343" t="str">
        <f>+IF('Formulario 1'!$E$64=1,'Formulario 1'!E$40*2,"n.a.")</f>
        <v>n.a.</v>
      </c>
      <c r="G39" s="343" t="str">
        <f>+IF('Formulario 1'!$E$64=1,'Formulario 1'!F$40*2,"n.a.")</f>
        <v>n.a.</v>
      </c>
      <c r="H39" s="343"/>
      <c r="I39" s="343"/>
      <c r="J39" s="344">
        <f>+SUM(E39:I39)</f>
        <v>0</v>
      </c>
      <c r="K39" s="345" t="str">
        <f>+IF(E39="n.a.","n.a.",E39*2)</f>
        <v>n.a.</v>
      </c>
      <c r="L39" s="343" t="str">
        <f>+IF(F39="n.a.","n.a.",F39*2)</f>
        <v>n.a.</v>
      </c>
      <c r="M39" s="343" t="str">
        <f>+IF(G39="n.a.","n.a.",G39*2)</f>
        <v>n.a.</v>
      </c>
      <c r="N39" s="343"/>
      <c r="O39" s="343"/>
      <c r="P39" s="346">
        <f>+SUM(K39:O39)</f>
        <v>0</v>
      </c>
    </row>
    <row r="40" spans="1:25" ht="15" customHeight="1">
      <c r="B40" s="819"/>
      <c r="C40" s="824" t="s">
        <v>1225</v>
      </c>
      <c r="D40" s="825"/>
      <c r="E40" s="347">
        <f>+(E37-SUMIF($D$12:$D$36,20,E12:E36)-SUMIF($D$12:$D$36,22,E12:E36))</f>
        <v>0</v>
      </c>
      <c r="F40" s="348">
        <f>+(F37-SUMIF($D$12:$D$36,20,F12:F36)-SUMIF($D$12:$D$36,22,F12:F36))</f>
        <v>0</v>
      </c>
      <c r="G40" s="348">
        <f>+(G37-SUMIF($D$12:$D$36,20,G12:G36)-SUMIF($D$12:$D$36,22,G12:G36))</f>
        <v>0</v>
      </c>
      <c r="H40" s="348"/>
      <c r="I40" s="348"/>
      <c r="J40" s="349">
        <f>+SUM(E40:I40)</f>
        <v>0</v>
      </c>
      <c r="K40" s="350">
        <f>+E40*2</f>
        <v>0</v>
      </c>
      <c r="L40" s="348">
        <f>+F40*2</f>
        <v>0</v>
      </c>
      <c r="M40" s="348">
        <f>+G40*2</f>
        <v>0</v>
      </c>
      <c r="N40" s="348"/>
      <c r="O40" s="348"/>
      <c r="P40" s="351">
        <f>+SUM(K40:O40)</f>
        <v>0</v>
      </c>
    </row>
    <row r="41" spans="1:25" ht="15.75" thickBot="1">
      <c r="B41" s="820"/>
      <c r="C41" s="826" t="s">
        <v>1226</v>
      </c>
      <c r="D41" s="827"/>
      <c r="E41" s="352" t="str">
        <f>IF('Formulario 1'!$E$64=1,IF(E40&gt;E39,"E","√"),"")</f>
        <v/>
      </c>
      <c r="F41" s="353" t="str">
        <f>IF('Formulario 1'!$E$64=1,IF(F40&gt;F39,"E","√"),"")</f>
        <v/>
      </c>
      <c r="G41" s="353" t="str">
        <f>IF('Formulario 1'!$E$64=1,IF(G40&gt;G39,"E","√"),"")</f>
        <v/>
      </c>
      <c r="H41" s="3"/>
      <c r="I41" s="3"/>
      <c r="J41" s="354" t="str">
        <f>IF('Formulario 1'!$E$64=1,IF(J40&gt;J39,"E","√"),"")</f>
        <v/>
      </c>
      <c r="K41" s="355" t="str">
        <f>IF('Formulario 1'!$E$64=1,IF(K40&gt;K39,"E","√"),"")</f>
        <v/>
      </c>
      <c r="L41" s="353" t="str">
        <f>IF('Formulario 1'!$E$64=1,IF(L40&gt;L39,"E","√"),"")</f>
        <v/>
      </c>
      <c r="M41" s="353" t="str">
        <f>IF('Formulario 1'!$E$64=1,IF(M40&gt;M39,"E","√"),"")</f>
        <v/>
      </c>
      <c r="N41" s="3"/>
      <c r="O41" s="3"/>
      <c r="P41" s="353" t="str">
        <f>IF('Formulario 1'!$E$64=1,IF(P40&gt;P39,"E","√"),"")</f>
        <v/>
      </c>
    </row>
    <row r="42" spans="1:25" ht="11.25" customHeight="1" thickBot="1">
      <c r="B42" s="356"/>
    </row>
    <row r="43" spans="1:25" ht="15" customHeight="1">
      <c r="B43" s="818" t="s">
        <v>1229</v>
      </c>
      <c r="C43" s="822" t="s">
        <v>1224</v>
      </c>
      <c r="D43" s="823"/>
      <c r="E43" s="342" t="str">
        <f>+IF('Formulario 1'!$E$64=1,'Formulario 1'!D$40*2,"n.a.")</f>
        <v>n.a.</v>
      </c>
      <c r="F43" s="343" t="str">
        <f>+IF('Formulario 1'!$E$64=1,'Formulario 1'!E$40*2,"n.a.")</f>
        <v>n.a.</v>
      </c>
      <c r="G43" s="343" t="str">
        <f>+IF('Formulario 1'!$E$64=1,'Formulario 1'!F$40*2,"n.a.")</f>
        <v>n.a.</v>
      </c>
      <c r="H43" s="343" t="str">
        <f>+IF('Formulario 1'!$E$64=1,'Formulario 1'!G$40*2,"n.a.")</f>
        <v>n.a.</v>
      </c>
      <c r="I43" s="343" t="str">
        <f>+IF('Formulario 1'!$E$64=1,'Formulario 1'!H$40*2,"n.a.")</f>
        <v>n.a.</v>
      </c>
      <c r="J43" s="344">
        <f>+SUM(E43:I43)</f>
        <v>0</v>
      </c>
      <c r="K43" s="345" t="str">
        <f>+IF(E43="n.a.","n.a.",E43*4)</f>
        <v>n.a.</v>
      </c>
      <c r="L43" s="343" t="str">
        <f>+IF(F43="n.a.","n.a.",F43*4)</f>
        <v>n.a.</v>
      </c>
      <c r="M43" s="343" t="str">
        <f>+IF(G43="n.a.","n.a.",G43*4)</f>
        <v>n.a.</v>
      </c>
      <c r="N43" s="343" t="str">
        <f>+IF(H43="n.a.","n.a.",H43*4)</f>
        <v>n.a.</v>
      </c>
      <c r="O43" s="343" t="str">
        <f>+IF(I43="n.a.","n.a.",I43*4)</f>
        <v>n.a.</v>
      </c>
      <c r="P43" s="346">
        <f>+SUM(K43:O43)</f>
        <v>0</v>
      </c>
    </row>
    <row r="44" spans="1:25" ht="15" customHeight="1">
      <c r="B44" s="819"/>
      <c r="C44" s="824" t="s">
        <v>1225</v>
      </c>
      <c r="D44" s="825"/>
      <c r="E44" s="347">
        <f>+(SUMIF($D$12:$D$36,20,E12:E36)+SUMIF($D$12:$D$36,22,E12:E36))</f>
        <v>0</v>
      </c>
      <c r="F44" s="348">
        <f>+(SUMIF($D$12:$D$36,20,F12:F36)+SUMIF($D$12:$D$36,22,F12:F36))</f>
        <v>0</v>
      </c>
      <c r="G44" s="348">
        <f>+(SUMIF($D$12:$D$36,20,G12:G36)+SUMIF($D$12:$D$36,22,G12:G36))</f>
        <v>0</v>
      </c>
      <c r="H44" s="348">
        <f>+(SUMIF($D$12:$D$36,20,H12:H36)+SUMIF($D$12:$D$36,22,H12:H36))</f>
        <v>0</v>
      </c>
      <c r="I44" s="348">
        <f>+(SUMIF($D$12:$D$36,20,I12:I36)+SUMIF($D$12:$D$36,22,I12:I36))</f>
        <v>0</v>
      </c>
      <c r="J44" s="349">
        <f>+SUM(E44:I44)</f>
        <v>0</v>
      </c>
      <c r="K44" s="350">
        <f>+E44*4</f>
        <v>0</v>
      </c>
      <c r="L44" s="348">
        <f>+F44*4</f>
        <v>0</v>
      </c>
      <c r="M44" s="348">
        <f>+G44*4</f>
        <v>0</v>
      </c>
      <c r="N44" s="348">
        <f>+H44*4</f>
        <v>0</v>
      </c>
      <c r="O44" s="348">
        <f>+I44*4</f>
        <v>0</v>
      </c>
      <c r="P44" s="351">
        <f>+SUM(K44:O44)</f>
        <v>0</v>
      </c>
    </row>
    <row r="45" spans="1:25" ht="15.75" thickBot="1">
      <c r="B45" s="820"/>
      <c r="C45" s="826" t="s">
        <v>1226</v>
      </c>
      <c r="D45" s="827"/>
      <c r="E45" s="352" t="str">
        <f>IF('Formulario 1'!$E$64=1,IF(E44&gt;E43,"E","√"),"")</f>
        <v/>
      </c>
      <c r="F45" s="353" t="str">
        <f>IF('Formulario 1'!$E$64=1,IF(F44&gt;F43,"E","√"),"")</f>
        <v/>
      </c>
      <c r="G45" s="353" t="str">
        <f>IF('Formulario 1'!$E$64=1,IF(G44&gt;G43,"E","√"),"")</f>
        <v/>
      </c>
      <c r="H45" s="353" t="str">
        <f>IF('Formulario 1'!$E$64=1,IF(H44&gt;H43,"E","√"),"")</f>
        <v/>
      </c>
      <c r="I45" s="353" t="str">
        <f>IF('Formulario 1'!$E$64=1,IF(I44&gt;I43,"E","√"),"")</f>
        <v/>
      </c>
      <c r="J45" s="354" t="str">
        <f>IF('Formulario 1'!$E$64=1,IF(J44&gt;J43,"E","√"),"")</f>
        <v/>
      </c>
      <c r="K45" s="355" t="str">
        <f>IF('Formulario 1'!$E$64=1,IF(K44&gt;K43,"E","√"),"")</f>
        <v/>
      </c>
      <c r="L45" s="353" t="str">
        <f>IF('Formulario 1'!$E$64=1,IF(L44&gt;L43,"E","√"),"")</f>
        <v/>
      </c>
      <c r="M45" s="353" t="str">
        <f>IF('Formulario 1'!$E$64=1,IF(M44&gt;M43,"E","√"),"")</f>
        <v/>
      </c>
      <c r="N45" s="353" t="str">
        <f>IF('Formulario 1'!$E$64=1,IF(N44&gt;N43,"E","√"),"")</f>
        <v/>
      </c>
      <c r="O45" s="353" t="str">
        <f>IF('Formulario 1'!$E$64=1,IF(O44&gt;O43,"E","√"),"")</f>
        <v/>
      </c>
      <c r="P45" s="354" t="str">
        <f>IF('Formulario 1'!$E$64=1,IF(P44&gt;P43,"E","√"),"")</f>
        <v/>
      </c>
    </row>
    <row r="46" spans="1:25" ht="11.25" customHeight="1">
      <c r="B46" s="357"/>
      <c r="C46" s="358"/>
      <c r="D46" s="358"/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356"/>
      <c r="P46" s="356"/>
    </row>
    <row r="47" spans="1:25">
      <c r="E47" s="821" t="str">
        <f>+IF(Q37&gt;0,"Cuadro de Personal de Agroecología","")</f>
        <v/>
      </c>
      <c r="F47" s="821"/>
      <c r="G47" s="821"/>
      <c r="H47" s="821"/>
      <c r="I47" s="821"/>
      <c r="J47" s="821"/>
      <c r="K47" s="821" t="s">
        <v>1223</v>
      </c>
      <c r="L47" s="821"/>
      <c r="M47" s="821"/>
      <c r="N47" s="821" t="s">
        <v>1165</v>
      </c>
      <c r="O47" s="821"/>
      <c r="P47" s="821"/>
    </row>
    <row r="48" spans="1:25">
      <c r="E48" s="252">
        <f>+E37-SUMIF($D$12:$D$36,20,E12:E36)-SUMIF($D$12:$D$36,22,E12:E36)</f>
        <v>0</v>
      </c>
      <c r="F48" s="252">
        <f>+F37-SUMIF($D$12:$D$36,20,F12:F36)-SUMIF($D$12:$D$36,22,F12:F36)</f>
        <v>0</v>
      </c>
      <c r="G48" s="252">
        <f>+G37-SUMIF($D$12:$D$36,20,G12:G36)-SUMIF($D$12:$D$36,22,G12:G36)</f>
        <v>0</v>
      </c>
      <c r="H48" s="252"/>
      <c r="I48" s="252"/>
      <c r="J48" s="252"/>
      <c r="K48" s="252">
        <f>+IF(P41="Error","Exceso",SUM(E48:G48)*2)</f>
        <v>0</v>
      </c>
    </row>
    <row r="49" spans="5:11">
      <c r="E49" s="185">
        <f>+SUMIF($D$12:$D$36,20,E12:E36)+SUMIF($D$12:$D$36,22,E12:E36)</f>
        <v>0</v>
      </c>
      <c r="F49" s="185">
        <f>+SUMIF($D$12:$D$36,20,F12:F36)+SUMIF($D$12:$D$36,22,F12:F36)</f>
        <v>0</v>
      </c>
      <c r="G49" s="185">
        <f>+SUMIF($D$12:$D$36,20,G12:G36)+SUMIF($D$12:$D$36,22,G12:G36)</f>
        <v>0</v>
      </c>
      <c r="H49" s="185">
        <f>+SUMIF($D$12:$D$36,20,H12:H36)+SUMIF($D$12:$D$36,22,H12:H36)</f>
        <v>0</v>
      </c>
      <c r="I49" s="185">
        <f>+SUMIF($D$12:$D$36,20,I12:I36)+SUMIF($D$12:$D$36,22,I12:I36)</f>
        <v>0</v>
      </c>
      <c r="J49" s="185"/>
      <c r="K49" s="185">
        <f>IF(P45="Error","Exceso",SUM(E49:I49)*4)</f>
        <v>0</v>
      </c>
    </row>
  </sheetData>
  <sheetProtection algorithmName="SHA-512" hashValue="GBtf8woonx8PxXZvvVM0oQCrNHwNSsk6nimka+OE48Frqgc2hF5R/gjw5PFBYkZ1p5FmN6podo6PTj1MAA+Ntw==" saltValue="PK34L8/PNMOkgsZHocOEQw==" spinCount="100000" sheet="1" selectLockedCells="1"/>
  <mergeCells count="24">
    <mergeCell ref="B39:B41"/>
    <mergeCell ref="B43:B45"/>
    <mergeCell ref="E47:J47"/>
    <mergeCell ref="K47:M47"/>
    <mergeCell ref="N47:P47"/>
    <mergeCell ref="C39:D39"/>
    <mergeCell ref="C43:D43"/>
    <mergeCell ref="C40:D40"/>
    <mergeCell ref="C41:D41"/>
    <mergeCell ref="C44:D44"/>
    <mergeCell ref="C45:D45"/>
    <mergeCell ref="K10:P10"/>
    <mergeCell ref="B10:B11"/>
    <mergeCell ref="B1:P1"/>
    <mergeCell ref="B2:P2"/>
    <mergeCell ref="B3:P3"/>
    <mergeCell ref="B5:P5"/>
    <mergeCell ref="D7:I7"/>
    <mergeCell ref="C10:C11"/>
    <mergeCell ref="A10:A11"/>
    <mergeCell ref="A37:B37"/>
    <mergeCell ref="D10:D11"/>
    <mergeCell ref="D8:J8"/>
    <mergeCell ref="E10:J10"/>
  </mergeCells>
  <hyperlinks>
    <hyperlink ref="N47" location="'Hoja de Cálculo'!A1" display="Hoja de Cálculo" xr:uid="{00000000-0004-0000-0700-000000000000}"/>
    <hyperlink ref="K47" location="'Hoja de Cálculo'!A1" display="Hoja de Cálculo" xr:uid="{00000000-0004-0000-0700-000001000000}"/>
    <hyperlink ref="K47:M47" location="'Formulario 1'!A1" display="Hoja de Cálculo" xr:uid="{00000000-0004-0000-0700-000002000000}"/>
    <hyperlink ref="E47" location="'Hoja de Cálculo'!A1" display="Hoja de Cálculo" xr:uid="{00000000-0004-0000-0700-000003000000}"/>
    <hyperlink ref="E47:J47" location="'Cuadro de Personal'!C1408" display="'Cuadro de Personal'!C1408" xr:uid="{00000000-0004-0000-0700-000004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colBreaks count="1" manualBreakCount="1">
    <brk id="16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2" r:id="rId4" name="Drop Down 2">
              <controlPr defaultSize="0" autoLine="0" autoPict="0">
                <anchor moveWithCells="1">
                  <from>
                    <xdr:col>3</xdr:col>
                    <xdr:colOff>0</xdr:colOff>
                    <xdr:row>11</xdr:row>
                    <xdr:rowOff>19050</xdr:rowOff>
                  </from>
                  <to>
                    <xdr:col>3</xdr:col>
                    <xdr:colOff>1409700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5" name="Drop Down 3">
              <controlPr defaultSize="0" autoLine="0" autoPict="0">
                <anchor moveWithCells="1">
                  <from>
                    <xdr:col>3</xdr:col>
                    <xdr:colOff>0</xdr:colOff>
                    <xdr:row>12</xdr:row>
                    <xdr:rowOff>19050</xdr:rowOff>
                  </from>
                  <to>
                    <xdr:col>3</xdr:col>
                    <xdr:colOff>1409700</xdr:colOff>
                    <xdr:row>12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6" name="Drop Down 6">
              <controlPr defaultSize="0" autoLine="0" autoPict="0">
                <anchor moveWithCells="1">
                  <from>
                    <xdr:col>3</xdr:col>
                    <xdr:colOff>0</xdr:colOff>
                    <xdr:row>13</xdr:row>
                    <xdr:rowOff>19050</xdr:rowOff>
                  </from>
                  <to>
                    <xdr:col>3</xdr:col>
                    <xdr:colOff>1409700</xdr:colOff>
                    <xdr:row>13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7" name="Drop Down 7">
              <controlPr defaultSize="0" autoLine="0" autoPict="0">
                <anchor moveWithCells="1">
                  <from>
                    <xdr:col>3</xdr:col>
                    <xdr:colOff>0</xdr:colOff>
                    <xdr:row>14</xdr:row>
                    <xdr:rowOff>19050</xdr:rowOff>
                  </from>
                  <to>
                    <xdr:col>3</xdr:col>
                    <xdr:colOff>1409700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8" name="Drop Down 8">
              <controlPr defaultSize="0" autoLine="0" autoPict="0">
                <anchor moveWithCells="1">
                  <from>
                    <xdr:col>3</xdr:col>
                    <xdr:colOff>0</xdr:colOff>
                    <xdr:row>15</xdr:row>
                    <xdr:rowOff>19050</xdr:rowOff>
                  </from>
                  <to>
                    <xdr:col>3</xdr:col>
                    <xdr:colOff>1409700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9" name="Drop Down 9">
              <controlPr defaultSize="0" autoLine="0" autoPict="0">
                <anchor moveWithCells="1">
                  <from>
                    <xdr:col>3</xdr:col>
                    <xdr:colOff>0</xdr:colOff>
                    <xdr:row>16</xdr:row>
                    <xdr:rowOff>19050</xdr:rowOff>
                  </from>
                  <to>
                    <xdr:col>3</xdr:col>
                    <xdr:colOff>1409700</xdr:colOff>
                    <xdr:row>16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0" name="Drop Down 10">
              <controlPr defaultSize="0" autoLine="0" autoPict="0">
                <anchor moveWithCells="1">
                  <from>
                    <xdr:col>3</xdr:col>
                    <xdr:colOff>0</xdr:colOff>
                    <xdr:row>17</xdr:row>
                    <xdr:rowOff>19050</xdr:rowOff>
                  </from>
                  <to>
                    <xdr:col>3</xdr:col>
                    <xdr:colOff>1409700</xdr:colOff>
                    <xdr:row>17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1" name="Drop Down 11">
              <controlPr defaultSize="0" autoLine="0" autoPict="0">
                <anchor moveWithCells="1">
                  <from>
                    <xdr:col>3</xdr:col>
                    <xdr:colOff>0</xdr:colOff>
                    <xdr:row>18</xdr:row>
                    <xdr:rowOff>19050</xdr:rowOff>
                  </from>
                  <to>
                    <xdr:col>3</xdr:col>
                    <xdr:colOff>1409700</xdr:colOff>
                    <xdr:row>18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2" name="Drop Down 12">
              <controlPr defaultSize="0" autoLine="0" autoPict="0">
                <anchor moveWithCells="1">
                  <from>
                    <xdr:col>3</xdr:col>
                    <xdr:colOff>0</xdr:colOff>
                    <xdr:row>19</xdr:row>
                    <xdr:rowOff>19050</xdr:rowOff>
                  </from>
                  <to>
                    <xdr:col>3</xdr:col>
                    <xdr:colOff>1409700</xdr:colOff>
                    <xdr:row>19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3" name="Drop Down 13">
              <controlPr defaultSize="0" autoLine="0" autoPict="0">
                <anchor moveWithCells="1">
                  <from>
                    <xdr:col>3</xdr:col>
                    <xdr:colOff>0</xdr:colOff>
                    <xdr:row>20</xdr:row>
                    <xdr:rowOff>19050</xdr:rowOff>
                  </from>
                  <to>
                    <xdr:col>3</xdr:col>
                    <xdr:colOff>1409700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r:id="rId14" name="Drop Down 14">
              <controlPr defaultSize="0" autoLine="0" autoPict="0">
                <anchor moveWithCells="1">
                  <from>
                    <xdr:col>3</xdr:col>
                    <xdr:colOff>0</xdr:colOff>
                    <xdr:row>21</xdr:row>
                    <xdr:rowOff>19050</xdr:rowOff>
                  </from>
                  <to>
                    <xdr:col>3</xdr:col>
                    <xdr:colOff>1409700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r:id="rId15" name="Drop Down 15">
              <controlPr defaultSize="0" autoLine="0" autoPict="0">
                <anchor moveWithCells="1">
                  <from>
                    <xdr:col>3</xdr:col>
                    <xdr:colOff>0</xdr:colOff>
                    <xdr:row>22</xdr:row>
                    <xdr:rowOff>19050</xdr:rowOff>
                  </from>
                  <to>
                    <xdr:col>3</xdr:col>
                    <xdr:colOff>1409700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r:id="rId16" name="Drop Down 16">
              <controlPr defaultSize="0" autoLine="0" autoPict="0">
                <anchor moveWithCells="1">
                  <from>
                    <xdr:col>3</xdr:col>
                    <xdr:colOff>0</xdr:colOff>
                    <xdr:row>23</xdr:row>
                    <xdr:rowOff>19050</xdr:rowOff>
                  </from>
                  <to>
                    <xdr:col>3</xdr:col>
                    <xdr:colOff>1409700</xdr:colOff>
                    <xdr:row>23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7" r:id="rId17" name="Drop Down 17">
              <controlPr defaultSize="0" autoLine="0" autoPict="0">
                <anchor moveWithCells="1">
                  <from>
                    <xdr:col>3</xdr:col>
                    <xdr:colOff>0</xdr:colOff>
                    <xdr:row>24</xdr:row>
                    <xdr:rowOff>19050</xdr:rowOff>
                  </from>
                  <to>
                    <xdr:col>3</xdr:col>
                    <xdr:colOff>1409700</xdr:colOff>
                    <xdr:row>24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8" r:id="rId18" name="Drop Down 18">
              <controlPr defaultSize="0" autoLine="0" autoPict="0">
                <anchor moveWithCells="1">
                  <from>
                    <xdr:col>3</xdr:col>
                    <xdr:colOff>0</xdr:colOff>
                    <xdr:row>25</xdr:row>
                    <xdr:rowOff>19050</xdr:rowOff>
                  </from>
                  <to>
                    <xdr:col>3</xdr:col>
                    <xdr:colOff>1409700</xdr:colOff>
                    <xdr:row>25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9" r:id="rId19" name="Drop Down 19">
              <controlPr defaultSize="0" autoLine="0" autoPict="0">
                <anchor moveWithCells="1">
                  <from>
                    <xdr:col>3</xdr:col>
                    <xdr:colOff>0</xdr:colOff>
                    <xdr:row>26</xdr:row>
                    <xdr:rowOff>19050</xdr:rowOff>
                  </from>
                  <to>
                    <xdr:col>3</xdr:col>
                    <xdr:colOff>1409700</xdr:colOff>
                    <xdr:row>26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r:id="rId20" name="Drop Down 20">
              <controlPr defaultSize="0" autoLine="0" autoPict="0">
                <anchor moveWithCells="1">
                  <from>
                    <xdr:col>3</xdr:col>
                    <xdr:colOff>0</xdr:colOff>
                    <xdr:row>27</xdr:row>
                    <xdr:rowOff>19050</xdr:rowOff>
                  </from>
                  <to>
                    <xdr:col>3</xdr:col>
                    <xdr:colOff>1409700</xdr:colOff>
                    <xdr:row>27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1" r:id="rId21" name="Drop Down 21">
              <controlPr defaultSize="0" autoLine="0" autoPict="0">
                <anchor moveWithCells="1">
                  <from>
                    <xdr:col>3</xdr:col>
                    <xdr:colOff>0</xdr:colOff>
                    <xdr:row>28</xdr:row>
                    <xdr:rowOff>19050</xdr:rowOff>
                  </from>
                  <to>
                    <xdr:col>3</xdr:col>
                    <xdr:colOff>1409700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2" r:id="rId22" name="Drop Down 22">
              <controlPr defaultSize="0" autoLine="0" autoPict="0">
                <anchor moveWithCells="1">
                  <from>
                    <xdr:col>3</xdr:col>
                    <xdr:colOff>0</xdr:colOff>
                    <xdr:row>29</xdr:row>
                    <xdr:rowOff>19050</xdr:rowOff>
                  </from>
                  <to>
                    <xdr:col>3</xdr:col>
                    <xdr:colOff>1409700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3" r:id="rId23" name="Drop Down 23">
              <controlPr defaultSize="0" autoLine="0" autoPict="0">
                <anchor moveWithCells="1">
                  <from>
                    <xdr:col>3</xdr:col>
                    <xdr:colOff>0</xdr:colOff>
                    <xdr:row>35</xdr:row>
                    <xdr:rowOff>19050</xdr:rowOff>
                  </from>
                  <to>
                    <xdr:col>3</xdr:col>
                    <xdr:colOff>1409700</xdr:colOff>
                    <xdr:row>35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4" r:id="rId24" name="Drop Down 24">
              <controlPr defaultSize="0" autoLine="0" autoPict="0">
                <anchor moveWithCells="1">
                  <from>
                    <xdr:col>3</xdr:col>
                    <xdr:colOff>0</xdr:colOff>
                    <xdr:row>30</xdr:row>
                    <xdr:rowOff>19050</xdr:rowOff>
                  </from>
                  <to>
                    <xdr:col>3</xdr:col>
                    <xdr:colOff>1409700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5" r:id="rId25" name="Drop Down 25">
              <controlPr defaultSize="0" autoLine="0" autoPict="0">
                <anchor moveWithCells="1">
                  <from>
                    <xdr:col>3</xdr:col>
                    <xdr:colOff>0</xdr:colOff>
                    <xdr:row>31</xdr:row>
                    <xdr:rowOff>19050</xdr:rowOff>
                  </from>
                  <to>
                    <xdr:col>3</xdr:col>
                    <xdr:colOff>1409700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6" r:id="rId26" name="Drop Down 26">
              <controlPr defaultSize="0" autoLine="0" autoPict="0">
                <anchor moveWithCells="1">
                  <from>
                    <xdr:col>3</xdr:col>
                    <xdr:colOff>0</xdr:colOff>
                    <xdr:row>32</xdr:row>
                    <xdr:rowOff>19050</xdr:rowOff>
                  </from>
                  <to>
                    <xdr:col>3</xdr:col>
                    <xdr:colOff>1409700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7" r:id="rId27" name="Drop Down 27">
              <controlPr defaultSize="0" autoLine="0" autoPict="0">
                <anchor moveWithCells="1">
                  <from>
                    <xdr:col>3</xdr:col>
                    <xdr:colOff>0</xdr:colOff>
                    <xdr:row>33</xdr:row>
                    <xdr:rowOff>19050</xdr:rowOff>
                  </from>
                  <to>
                    <xdr:col>3</xdr:col>
                    <xdr:colOff>1409700</xdr:colOff>
                    <xdr:row>33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8" r:id="rId28" name="Drop Down 28">
              <controlPr defaultSize="0" autoLine="0" autoPict="0">
                <anchor moveWithCells="1">
                  <from>
                    <xdr:col>3</xdr:col>
                    <xdr:colOff>0</xdr:colOff>
                    <xdr:row>34</xdr:row>
                    <xdr:rowOff>19050</xdr:rowOff>
                  </from>
                  <to>
                    <xdr:col>3</xdr:col>
                    <xdr:colOff>1409700</xdr:colOff>
                    <xdr:row>34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tabColor theme="5"/>
  </sheetPr>
  <dimension ref="A1:Q290"/>
  <sheetViews>
    <sheetView topLeftCell="D1" zoomScaleNormal="100" workbookViewId="0">
      <selection activeCell="H285" sqref="H285"/>
    </sheetView>
  </sheetViews>
  <sheetFormatPr baseColWidth="10" defaultColWidth="11.42578125" defaultRowHeight="12.75"/>
  <cols>
    <col min="1" max="1" width="4" style="5" hidden="1" customWidth="1"/>
    <col min="2" max="2" width="4.28515625" style="5" hidden="1" customWidth="1"/>
    <col min="3" max="3" width="6.28515625" style="5" hidden="1" customWidth="1"/>
    <col min="4" max="4" width="3.5703125" style="5" customWidth="1"/>
    <col min="5" max="5" width="5.5703125" style="5" customWidth="1"/>
    <col min="6" max="6" width="43.7109375" style="5" customWidth="1"/>
    <col min="7" max="12" width="9.42578125" style="5" customWidth="1"/>
    <col min="13" max="13" width="11.42578125" style="5" customWidth="1"/>
    <col min="14" max="15" width="5.5703125" style="5" customWidth="1"/>
    <col min="16" max="16" width="11.42578125" style="5" customWidth="1"/>
    <col min="17" max="17" width="33.5703125" style="5" customWidth="1"/>
    <col min="18" max="18" width="11.42578125" style="5" customWidth="1"/>
    <col min="19" max="16384" width="11.42578125" style="5"/>
  </cols>
  <sheetData>
    <row r="1" spans="1:17">
      <c r="A1" s="8" t="s">
        <v>66</v>
      </c>
    </row>
    <row r="2" spans="1:17">
      <c r="A2" s="8" t="s">
        <v>67</v>
      </c>
    </row>
    <row r="3" spans="1:17">
      <c r="A3" s="8" t="s">
        <v>68</v>
      </c>
    </row>
    <row r="5" spans="1:17">
      <c r="A5" s="8" t="s">
        <v>3515</v>
      </c>
    </row>
    <row r="6" spans="1:17">
      <c r="A6" s="8"/>
    </row>
    <row r="7" spans="1:17">
      <c r="F7" s="6"/>
    </row>
    <row r="8" spans="1:17" ht="13.5" thickBot="1">
      <c r="B8" s="5">
        <f t="shared" ref="B8:B16" si="0">+IF(D8="",IF(F8="TOTAL","",B7),D8)</f>
        <v>1</v>
      </c>
      <c r="D8" s="172">
        <v>1</v>
      </c>
      <c r="E8" s="15" t="s">
        <v>29</v>
      </c>
      <c r="F8" s="16"/>
      <c r="G8" s="16"/>
      <c r="H8" s="16"/>
      <c r="I8" s="16"/>
      <c r="J8" s="16"/>
      <c r="K8" s="16"/>
      <c r="M8" s="5" t="s">
        <v>913</v>
      </c>
    </row>
    <row r="9" spans="1:17" ht="13.5" thickBot="1">
      <c r="B9" s="5">
        <f t="shared" si="0"/>
        <v>1</v>
      </c>
      <c r="C9" s="5">
        <f>IF(B9="","",IF(D8="",C8+1,B9*100))</f>
        <v>100</v>
      </c>
      <c r="D9" s="8"/>
      <c r="E9" s="26"/>
      <c r="F9" s="27" t="s">
        <v>0</v>
      </c>
      <c r="G9" s="27" t="s">
        <v>1</v>
      </c>
      <c r="H9" s="27" t="s">
        <v>2</v>
      </c>
      <c r="I9" s="27" t="s">
        <v>3</v>
      </c>
      <c r="J9" s="27" t="s">
        <v>4</v>
      </c>
      <c r="K9" s="28" t="s">
        <v>5</v>
      </c>
      <c r="L9" s="92"/>
    </row>
    <row r="10" spans="1:17">
      <c r="B10" s="5">
        <f t="shared" si="0"/>
        <v>1</v>
      </c>
      <c r="C10" s="5">
        <f t="shared" ref="C10:C16" si="1">IF(B10="","",IF(B9="","",IF(D9="",C9+1,B10*100)))</f>
        <v>101</v>
      </c>
      <c r="D10" s="8"/>
      <c r="E10" s="29">
        <v>1</v>
      </c>
      <c r="F10" s="30" t="s">
        <v>7</v>
      </c>
      <c r="G10" s="31">
        <v>3</v>
      </c>
      <c r="H10" s="31">
        <v>3</v>
      </c>
      <c r="I10" s="31">
        <v>3</v>
      </c>
      <c r="J10" s="31"/>
      <c r="K10" s="32"/>
      <c r="L10" s="130">
        <v>2</v>
      </c>
      <c r="P10" s="7">
        <v>1</v>
      </c>
      <c r="Q10" s="9" t="s">
        <v>7</v>
      </c>
    </row>
    <row r="11" spans="1:17">
      <c r="B11" s="5">
        <f t="shared" si="0"/>
        <v>1</v>
      </c>
      <c r="C11" s="5">
        <f t="shared" si="1"/>
        <v>102</v>
      </c>
      <c r="D11" s="8"/>
      <c r="E11" s="19">
        <v>2</v>
      </c>
      <c r="F11" s="9" t="s">
        <v>8</v>
      </c>
      <c r="G11" s="10">
        <v>2</v>
      </c>
      <c r="H11" s="10">
        <v>2</v>
      </c>
      <c r="I11" s="10">
        <v>2</v>
      </c>
      <c r="J11" s="10">
        <v>1</v>
      </c>
      <c r="K11" s="20">
        <v>1</v>
      </c>
      <c r="L11" s="130">
        <v>2</v>
      </c>
      <c r="P11" s="7">
        <v>2</v>
      </c>
      <c r="Q11" s="9" t="s">
        <v>8</v>
      </c>
    </row>
    <row r="12" spans="1:17">
      <c r="B12" s="5">
        <f t="shared" si="0"/>
        <v>1</v>
      </c>
      <c r="C12" s="5">
        <f t="shared" si="1"/>
        <v>103</v>
      </c>
      <c r="D12" s="8"/>
      <c r="E12" s="19">
        <v>3</v>
      </c>
      <c r="F12" s="9" t="s">
        <v>9</v>
      </c>
      <c r="G12" s="10">
        <v>5</v>
      </c>
      <c r="H12" s="10">
        <v>5</v>
      </c>
      <c r="I12" s="10">
        <v>5</v>
      </c>
      <c r="J12" s="10"/>
      <c r="K12" s="20"/>
      <c r="L12" s="130"/>
      <c r="P12" s="7">
        <v>3</v>
      </c>
      <c r="Q12" s="9" t="s">
        <v>9</v>
      </c>
    </row>
    <row r="13" spans="1:17">
      <c r="B13" s="5">
        <f t="shared" si="0"/>
        <v>1</v>
      </c>
      <c r="C13" s="5">
        <f t="shared" si="1"/>
        <v>104</v>
      </c>
      <c r="D13" s="8"/>
      <c r="E13" s="19">
        <v>4</v>
      </c>
      <c r="F13" s="9" t="s">
        <v>10</v>
      </c>
      <c r="G13" s="10"/>
      <c r="H13" s="10"/>
      <c r="I13" s="10"/>
      <c r="J13" s="10">
        <v>3</v>
      </c>
      <c r="K13" s="20">
        <v>3</v>
      </c>
      <c r="L13" s="130"/>
      <c r="P13" s="7">
        <v>4</v>
      </c>
      <c r="Q13" s="9" t="s">
        <v>10</v>
      </c>
    </row>
    <row r="14" spans="1:17">
      <c r="B14" s="5">
        <f t="shared" si="0"/>
        <v>1</v>
      </c>
      <c r="C14" s="5">
        <f t="shared" si="1"/>
        <v>105</v>
      </c>
      <c r="D14" s="8"/>
      <c r="E14" s="19">
        <v>5</v>
      </c>
      <c r="F14" s="9" t="s">
        <v>12</v>
      </c>
      <c r="G14" s="10"/>
      <c r="H14" s="10"/>
      <c r="I14" s="10"/>
      <c r="J14" s="10">
        <v>3</v>
      </c>
      <c r="K14" s="20">
        <v>3</v>
      </c>
      <c r="L14" s="130"/>
      <c r="P14" s="7">
        <v>5</v>
      </c>
      <c r="Q14" s="9" t="s">
        <v>12</v>
      </c>
    </row>
    <row r="15" spans="1:17">
      <c r="B15" s="5">
        <f t="shared" si="0"/>
        <v>1</v>
      </c>
      <c r="C15" s="5">
        <f t="shared" si="1"/>
        <v>106</v>
      </c>
      <c r="D15" s="8"/>
      <c r="E15" s="19">
        <v>6</v>
      </c>
      <c r="F15" s="9" t="s">
        <v>11</v>
      </c>
      <c r="G15" s="10"/>
      <c r="H15" s="10"/>
      <c r="I15" s="10"/>
      <c r="J15" s="10">
        <v>3</v>
      </c>
      <c r="K15" s="20">
        <v>3</v>
      </c>
      <c r="L15" s="130"/>
      <c r="P15" s="7">
        <v>6</v>
      </c>
      <c r="Q15" s="9" t="s">
        <v>11</v>
      </c>
    </row>
    <row r="16" spans="1:17">
      <c r="B16" s="5">
        <f t="shared" si="0"/>
        <v>1</v>
      </c>
      <c r="C16" s="5">
        <f t="shared" si="1"/>
        <v>107</v>
      </c>
      <c r="D16" s="8"/>
      <c r="E16" s="19">
        <v>7</v>
      </c>
      <c r="F16" s="9" t="s">
        <v>3731</v>
      </c>
      <c r="G16" s="10">
        <v>1</v>
      </c>
      <c r="H16" s="10">
        <v>1</v>
      </c>
      <c r="I16" s="10">
        <v>1</v>
      </c>
      <c r="J16" s="10"/>
      <c r="K16" s="20"/>
      <c r="L16" s="130"/>
      <c r="N16" s="5" t="s">
        <v>984</v>
      </c>
      <c r="P16" s="7">
        <v>7</v>
      </c>
      <c r="Q16" s="9" t="s">
        <v>13</v>
      </c>
    </row>
    <row r="17" spans="2:17">
      <c r="B17" s="5">
        <f t="shared" ref="B17:B26" si="2">+IF(D17="",IF(F17="TOTAL","",B16),D17)</f>
        <v>1</v>
      </c>
      <c r="C17" s="5">
        <f t="shared" ref="C17:C26" si="3">IF(B17="","",IF(B16="","",IF(D16="",C16+1,B17*100)))</f>
        <v>108</v>
      </c>
      <c r="D17" s="8"/>
      <c r="E17" s="19">
        <v>8</v>
      </c>
      <c r="F17" s="9" t="s">
        <v>14</v>
      </c>
      <c r="G17" s="10">
        <v>1</v>
      </c>
      <c r="H17" s="10">
        <v>1</v>
      </c>
      <c r="I17" s="10">
        <v>1</v>
      </c>
      <c r="J17" s="10">
        <v>1</v>
      </c>
      <c r="K17" s="20">
        <v>1</v>
      </c>
      <c r="L17" s="130"/>
      <c r="N17" s="5" t="s">
        <v>984</v>
      </c>
      <c r="P17" s="7">
        <v>8</v>
      </c>
      <c r="Q17" s="9" t="s">
        <v>14</v>
      </c>
    </row>
    <row r="18" spans="2:17">
      <c r="B18" s="5">
        <f t="shared" si="2"/>
        <v>1</v>
      </c>
      <c r="C18" s="5">
        <f t="shared" si="3"/>
        <v>109</v>
      </c>
      <c r="D18" s="8"/>
      <c r="E18" s="19">
        <v>9</v>
      </c>
      <c r="F18" s="9" t="s">
        <v>15</v>
      </c>
      <c r="G18" s="10">
        <v>2</v>
      </c>
      <c r="H18" s="10">
        <v>2</v>
      </c>
      <c r="I18" s="10">
        <v>2</v>
      </c>
      <c r="J18" s="10">
        <v>2</v>
      </c>
      <c r="K18" s="20">
        <v>2</v>
      </c>
      <c r="L18" s="130"/>
      <c r="P18" s="7">
        <v>9</v>
      </c>
      <c r="Q18" s="9" t="s">
        <v>15</v>
      </c>
    </row>
    <row r="19" spans="2:17">
      <c r="B19" s="5">
        <f t="shared" si="2"/>
        <v>1</v>
      </c>
      <c r="C19" s="5">
        <f t="shared" si="3"/>
        <v>110</v>
      </c>
      <c r="D19" s="8"/>
      <c r="E19" s="19">
        <v>10</v>
      </c>
      <c r="F19" s="9" t="s">
        <v>16</v>
      </c>
      <c r="G19" s="10">
        <v>2</v>
      </c>
      <c r="H19" s="10">
        <v>2</v>
      </c>
      <c r="I19" s="10">
        <v>2</v>
      </c>
      <c r="J19" s="10">
        <v>2</v>
      </c>
      <c r="K19" s="20">
        <v>2</v>
      </c>
      <c r="L19" s="130">
        <v>2</v>
      </c>
      <c r="P19" s="7">
        <v>10</v>
      </c>
      <c r="Q19" s="9" t="s">
        <v>16</v>
      </c>
    </row>
    <row r="20" spans="2:17">
      <c r="B20" s="5">
        <f t="shared" si="2"/>
        <v>1</v>
      </c>
      <c r="C20" s="5">
        <f t="shared" si="3"/>
        <v>111</v>
      </c>
      <c r="D20" s="8"/>
      <c r="E20" s="19">
        <v>11</v>
      </c>
      <c r="F20" s="9" t="s">
        <v>17</v>
      </c>
      <c r="G20" s="10">
        <v>2</v>
      </c>
      <c r="H20" s="10">
        <v>2</v>
      </c>
      <c r="I20" s="10">
        <v>2</v>
      </c>
      <c r="J20" s="10">
        <v>1</v>
      </c>
      <c r="K20" s="20">
        <v>1</v>
      </c>
      <c r="L20" s="130">
        <v>2</v>
      </c>
      <c r="P20" s="7">
        <v>11</v>
      </c>
      <c r="Q20" s="9" t="s">
        <v>17</v>
      </c>
    </row>
    <row r="21" spans="2:17">
      <c r="B21" s="5">
        <f t="shared" si="2"/>
        <v>1</v>
      </c>
      <c r="C21" s="5">
        <f t="shared" si="3"/>
        <v>112</v>
      </c>
      <c r="D21" s="8"/>
      <c r="E21" s="29">
        <v>12</v>
      </c>
      <c r="F21" s="9" t="s">
        <v>18</v>
      </c>
      <c r="G21" s="10">
        <v>3</v>
      </c>
      <c r="H21" s="10">
        <v>3</v>
      </c>
      <c r="I21" s="10">
        <v>3</v>
      </c>
      <c r="J21" s="10"/>
      <c r="K21" s="20"/>
      <c r="L21" s="130">
        <v>2</v>
      </c>
      <c r="P21" s="7">
        <v>12</v>
      </c>
      <c r="Q21" s="9" t="s">
        <v>18</v>
      </c>
    </row>
    <row r="22" spans="2:17">
      <c r="B22" s="5">
        <f t="shared" si="2"/>
        <v>1</v>
      </c>
      <c r="C22" s="5">
        <f t="shared" si="3"/>
        <v>113</v>
      </c>
      <c r="D22" s="8"/>
      <c r="E22" s="19">
        <v>13</v>
      </c>
      <c r="F22" s="9" t="s">
        <v>19</v>
      </c>
      <c r="G22" s="10">
        <v>1</v>
      </c>
      <c r="H22" s="10">
        <v>1</v>
      </c>
      <c r="I22" s="10">
        <v>1</v>
      </c>
      <c r="J22" s="10">
        <v>1</v>
      </c>
      <c r="K22" s="20">
        <v>1</v>
      </c>
      <c r="L22" s="130">
        <v>1</v>
      </c>
      <c r="P22" s="7">
        <v>13</v>
      </c>
      <c r="Q22" s="9" t="s">
        <v>19</v>
      </c>
    </row>
    <row r="23" spans="2:17">
      <c r="B23" s="5">
        <f t="shared" si="2"/>
        <v>1</v>
      </c>
      <c r="C23" s="5">
        <f t="shared" si="3"/>
        <v>114</v>
      </c>
      <c r="D23" s="8"/>
      <c r="E23" s="19">
        <v>14</v>
      </c>
      <c r="F23" s="9" t="s">
        <v>20</v>
      </c>
      <c r="G23" s="10">
        <v>5</v>
      </c>
      <c r="H23" s="10">
        <v>5</v>
      </c>
      <c r="I23" s="10">
        <v>5</v>
      </c>
      <c r="J23" s="10">
        <v>5</v>
      </c>
      <c r="K23" s="20">
        <v>5</v>
      </c>
      <c r="L23" s="130"/>
      <c r="P23" s="7">
        <v>14</v>
      </c>
      <c r="Q23" s="9" t="s">
        <v>20</v>
      </c>
    </row>
    <row r="24" spans="2:17">
      <c r="B24" s="5">
        <f t="shared" si="2"/>
        <v>1</v>
      </c>
      <c r="C24" s="5">
        <f t="shared" si="3"/>
        <v>115</v>
      </c>
      <c r="D24" s="8"/>
      <c r="E24" s="19">
        <v>15</v>
      </c>
      <c r="F24" s="9" t="s">
        <v>21</v>
      </c>
      <c r="G24" s="10">
        <v>4</v>
      </c>
      <c r="H24" s="10">
        <v>4</v>
      </c>
      <c r="I24" s="10">
        <v>4</v>
      </c>
      <c r="J24" s="10">
        <v>5</v>
      </c>
      <c r="K24" s="20">
        <v>5</v>
      </c>
      <c r="L24" s="130"/>
      <c r="P24" s="7">
        <v>15</v>
      </c>
      <c r="Q24" s="9" t="s">
        <v>21</v>
      </c>
    </row>
    <row r="25" spans="2:17">
      <c r="B25" s="5">
        <f t="shared" si="2"/>
        <v>1</v>
      </c>
      <c r="C25" s="5">
        <f t="shared" si="3"/>
        <v>116</v>
      </c>
      <c r="D25" s="8"/>
      <c r="E25" s="19">
        <v>16</v>
      </c>
      <c r="F25" s="9" t="s">
        <v>22</v>
      </c>
      <c r="G25" s="10"/>
      <c r="H25" s="10"/>
      <c r="I25" s="10"/>
      <c r="J25" s="10"/>
      <c r="K25" s="20">
        <v>3</v>
      </c>
      <c r="L25" s="130"/>
      <c r="P25" s="7">
        <v>16</v>
      </c>
      <c r="Q25" s="9" t="s">
        <v>22</v>
      </c>
    </row>
    <row r="26" spans="2:17">
      <c r="B26" s="5">
        <f t="shared" si="2"/>
        <v>1</v>
      </c>
      <c r="C26" s="5">
        <f t="shared" si="3"/>
        <v>117</v>
      </c>
      <c r="D26" s="8"/>
      <c r="E26" s="19">
        <v>17</v>
      </c>
      <c r="F26" s="9" t="s">
        <v>23</v>
      </c>
      <c r="G26" s="10">
        <v>1</v>
      </c>
      <c r="H26" s="10">
        <v>1</v>
      </c>
      <c r="I26" s="10">
        <v>1</v>
      </c>
      <c r="J26" s="10"/>
      <c r="K26" s="20"/>
      <c r="L26" s="130"/>
      <c r="N26" s="5" t="s">
        <v>984</v>
      </c>
      <c r="P26" s="7">
        <v>17</v>
      </c>
      <c r="Q26" s="9" t="s">
        <v>23</v>
      </c>
    </row>
    <row r="27" spans="2:17">
      <c r="B27" s="5">
        <f t="shared" ref="B27:B69" si="4">+IF(D27="",IF(F27="TOTAL","",B26),D27)</f>
        <v>1</v>
      </c>
      <c r="C27" s="5">
        <f t="shared" ref="C27:C69" si="5">IF(B27="","",IF(B26="","",IF(D26="",C26+1,B27*100)))</f>
        <v>118</v>
      </c>
      <c r="D27" s="8"/>
      <c r="E27" s="19">
        <v>18</v>
      </c>
      <c r="F27" s="9" t="s">
        <v>24</v>
      </c>
      <c r="G27" s="10">
        <v>3</v>
      </c>
      <c r="H27" s="10">
        <v>3</v>
      </c>
      <c r="I27" s="10">
        <v>3</v>
      </c>
      <c r="J27" s="10"/>
      <c r="K27" s="20"/>
      <c r="L27" s="130"/>
      <c r="P27" s="7">
        <v>18</v>
      </c>
      <c r="Q27" s="9" t="s">
        <v>24</v>
      </c>
    </row>
    <row r="28" spans="2:17">
      <c r="B28" s="5">
        <f t="shared" si="4"/>
        <v>1</v>
      </c>
      <c r="C28" s="5">
        <f t="shared" si="5"/>
        <v>119</v>
      </c>
      <c r="D28" s="8"/>
      <c r="E28" s="19">
        <v>19</v>
      </c>
      <c r="F28" s="9" t="s">
        <v>1159</v>
      </c>
      <c r="G28" s="10"/>
      <c r="H28" s="10"/>
      <c r="I28" s="10"/>
      <c r="J28" s="10">
        <v>5</v>
      </c>
      <c r="K28" s="20">
        <v>5</v>
      </c>
      <c r="L28" s="130"/>
      <c r="P28" s="7">
        <v>19</v>
      </c>
      <c r="Q28" s="9" t="s">
        <v>1159</v>
      </c>
    </row>
    <row r="29" spans="2:17">
      <c r="B29" s="5">
        <f t="shared" si="4"/>
        <v>1</v>
      </c>
      <c r="C29" s="5">
        <f t="shared" si="5"/>
        <v>120</v>
      </c>
      <c r="D29" s="8"/>
      <c r="E29" s="19">
        <v>20</v>
      </c>
      <c r="F29" s="9" t="s">
        <v>1158</v>
      </c>
      <c r="G29" s="10"/>
      <c r="H29" s="10"/>
      <c r="I29" s="10"/>
      <c r="J29" s="10">
        <v>5</v>
      </c>
      <c r="K29" s="20">
        <v>5</v>
      </c>
      <c r="L29" s="130"/>
      <c r="P29" s="7">
        <v>20</v>
      </c>
      <c r="Q29" s="9" t="s">
        <v>1158</v>
      </c>
    </row>
    <row r="30" spans="2:17">
      <c r="B30" s="5">
        <f t="shared" si="4"/>
        <v>1</v>
      </c>
      <c r="C30" s="5">
        <f t="shared" si="5"/>
        <v>121</v>
      </c>
      <c r="D30" s="8"/>
      <c r="E30" s="19">
        <v>21</v>
      </c>
      <c r="F30" s="9" t="s">
        <v>25</v>
      </c>
      <c r="G30" s="10">
        <v>2</v>
      </c>
      <c r="H30" s="10">
        <v>2</v>
      </c>
      <c r="I30" s="10">
        <v>2</v>
      </c>
      <c r="J30" s="10"/>
      <c r="K30" s="20"/>
      <c r="L30" s="130">
        <v>2</v>
      </c>
      <c r="P30" s="7">
        <v>21</v>
      </c>
      <c r="Q30" s="9" t="s">
        <v>25</v>
      </c>
    </row>
    <row r="31" spans="2:17">
      <c r="B31" s="5">
        <f t="shared" si="4"/>
        <v>1</v>
      </c>
      <c r="C31" s="5">
        <f t="shared" si="5"/>
        <v>122</v>
      </c>
      <c r="D31" s="8"/>
      <c r="E31" s="19">
        <v>22</v>
      </c>
      <c r="F31" s="9" t="s">
        <v>26</v>
      </c>
      <c r="G31" s="10">
        <v>3</v>
      </c>
      <c r="H31" s="10">
        <v>3</v>
      </c>
      <c r="I31" s="10">
        <v>3</v>
      </c>
      <c r="J31" s="10"/>
      <c r="K31" s="20"/>
      <c r="L31" s="130"/>
      <c r="N31" s="13"/>
      <c r="P31" s="7">
        <v>22</v>
      </c>
      <c r="Q31" s="9" t="s">
        <v>26</v>
      </c>
    </row>
    <row r="32" spans="2:17">
      <c r="B32" s="5">
        <f t="shared" si="4"/>
        <v>1</v>
      </c>
      <c r="C32" s="5">
        <f t="shared" si="5"/>
        <v>123</v>
      </c>
      <c r="D32" s="8"/>
      <c r="E32" s="29">
        <v>23</v>
      </c>
      <c r="F32" s="9" t="s">
        <v>27</v>
      </c>
      <c r="G32" s="10">
        <v>5</v>
      </c>
      <c r="H32" s="10">
        <v>5</v>
      </c>
      <c r="I32" s="10">
        <v>5</v>
      </c>
      <c r="J32" s="10">
        <v>5</v>
      </c>
      <c r="K32" s="20">
        <v>5</v>
      </c>
      <c r="L32" s="130"/>
      <c r="P32" s="7">
        <v>23</v>
      </c>
      <c r="Q32" s="9" t="s">
        <v>27</v>
      </c>
    </row>
    <row r="33" spans="2:17">
      <c r="B33" s="5">
        <f t="shared" si="4"/>
        <v>1</v>
      </c>
      <c r="C33" s="5">
        <f t="shared" si="5"/>
        <v>124</v>
      </c>
      <c r="D33" s="8"/>
      <c r="E33" s="19">
        <v>24</v>
      </c>
      <c r="F33" s="9" t="s">
        <v>28</v>
      </c>
      <c r="G33" s="10"/>
      <c r="H33" s="10"/>
      <c r="I33" s="10"/>
      <c r="J33" s="10">
        <v>3</v>
      </c>
      <c r="K33" s="20"/>
      <c r="L33" s="130"/>
      <c r="P33" s="7">
        <v>24</v>
      </c>
      <c r="Q33" s="9" t="s">
        <v>28</v>
      </c>
    </row>
    <row r="34" spans="2:17">
      <c r="B34" s="5">
        <f>+IF(D34="",IF(F34="TOTAL","",B33),D34)</f>
        <v>1</v>
      </c>
      <c r="C34" s="5">
        <f>IF(B34="","",IF(B33="","",IF(D33="",C33+1,B34*100)))</f>
        <v>125</v>
      </c>
      <c r="D34" s="8"/>
      <c r="E34" s="19">
        <v>25</v>
      </c>
      <c r="F34" s="23" t="s">
        <v>1864</v>
      </c>
      <c r="G34" s="24"/>
      <c r="H34" s="24"/>
      <c r="I34" s="24"/>
      <c r="J34" s="24">
        <v>1</v>
      </c>
      <c r="K34" s="25"/>
      <c r="L34" s="130"/>
      <c r="P34" s="7">
        <v>25</v>
      </c>
      <c r="Q34" s="9" t="s">
        <v>1864</v>
      </c>
    </row>
    <row r="35" spans="2:17" ht="15.75" thickBot="1">
      <c r="B35" s="5">
        <f>+IF(D35="",IF(F35="TOTAL","",B34),D35)</f>
        <v>1</v>
      </c>
      <c r="C35" s="5">
        <f>IF(B35="","",IF(B34="","",IF(D34="",C34+1,B35*100)))</f>
        <v>126</v>
      </c>
      <c r="D35" s="8"/>
      <c r="E35" s="19">
        <v>26</v>
      </c>
      <c r="F35" s="23" t="s">
        <v>1185</v>
      </c>
      <c r="G35" s="24"/>
      <c r="H35" s="24"/>
      <c r="I35" s="24"/>
      <c r="J35" s="24">
        <v>4</v>
      </c>
      <c r="K35" s="25">
        <v>4</v>
      </c>
      <c r="L35" s="130"/>
      <c r="P35" s="7">
        <v>26</v>
      </c>
      <c r="Q35" s="7" t="s">
        <v>1927</v>
      </c>
    </row>
    <row r="36" spans="2:17" ht="13.5" thickBot="1">
      <c r="B36" s="5" t="str">
        <f t="shared" si="4"/>
        <v/>
      </c>
      <c r="C36" s="5" t="str">
        <f t="shared" si="5"/>
        <v/>
      </c>
      <c r="D36" s="8"/>
      <c r="E36" s="26"/>
      <c r="F36" s="27" t="s">
        <v>6</v>
      </c>
      <c r="G36" s="27">
        <f>+SUM(G10:G35)</f>
        <v>45</v>
      </c>
      <c r="H36" s="27">
        <f>+SUM(H10:H35)</f>
        <v>45</v>
      </c>
      <c r="I36" s="27">
        <f>+SUM(I10:I35)</f>
        <v>45</v>
      </c>
      <c r="J36" s="27">
        <f>+SUM(J10:J35)</f>
        <v>50</v>
      </c>
      <c r="K36" s="28">
        <f>+SUM(K10:K35)</f>
        <v>49</v>
      </c>
      <c r="L36" s="130"/>
      <c r="P36" s="7"/>
      <c r="Q36" s="7"/>
    </row>
    <row r="37" spans="2:17" ht="15">
      <c r="B37" s="5" t="str">
        <f t="shared" si="4"/>
        <v/>
      </c>
      <c r="C37" s="5" t="str">
        <f t="shared" si="5"/>
        <v/>
      </c>
      <c r="D37" s="8"/>
      <c r="F37" s="11" t="s">
        <v>1231</v>
      </c>
    </row>
    <row r="38" spans="2:17">
      <c r="B38" s="5" t="str">
        <f t="shared" si="4"/>
        <v/>
      </c>
      <c r="C38" s="5" t="str">
        <f t="shared" si="5"/>
        <v/>
      </c>
      <c r="D38" s="8"/>
      <c r="E38" s="11"/>
    </row>
    <row r="39" spans="2:17">
      <c r="B39" s="5" t="str">
        <f t="shared" si="4"/>
        <v/>
      </c>
      <c r="C39" s="5" t="str">
        <f t="shared" si="5"/>
        <v/>
      </c>
      <c r="D39" s="8"/>
      <c r="F39" s="11"/>
    </row>
    <row r="40" spans="2:17" ht="13.5" thickBot="1">
      <c r="B40" s="5">
        <f t="shared" si="4"/>
        <v>2</v>
      </c>
      <c r="C40" s="5" t="str">
        <f t="shared" si="5"/>
        <v/>
      </c>
      <c r="D40" s="172">
        <v>2</v>
      </c>
      <c r="E40" s="17" t="s">
        <v>30</v>
      </c>
      <c r="F40" s="18"/>
      <c r="G40" s="16"/>
      <c r="H40" s="16"/>
      <c r="I40" s="16"/>
      <c r="J40" s="16"/>
      <c r="K40" s="16"/>
      <c r="M40" s="5" t="s">
        <v>913</v>
      </c>
    </row>
    <row r="41" spans="2:17" ht="13.5" thickBot="1">
      <c r="B41" s="5">
        <f t="shared" si="4"/>
        <v>2</v>
      </c>
      <c r="C41" s="5">
        <f t="shared" si="5"/>
        <v>200</v>
      </c>
      <c r="D41" s="8"/>
      <c r="E41" s="26"/>
      <c r="F41" s="27" t="s">
        <v>0</v>
      </c>
      <c r="G41" s="27" t="s">
        <v>1</v>
      </c>
      <c r="H41" s="27" t="s">
        <v>2</v>
      </c>
      <c r="I41" s="27" t="s">
        <v>3</v>
      </c>
      <c r="J41" s="27" t="s">
        <v>4</v>
      </c>
      <c r="K41" s="28" t="s">
        <v>5</v>
      </c>
      <c r="L41" s="92"/>
    </row>
    <row r="42" spans="2:17" ht="15">
      <c r="B42" s="5">
        <f t="shared" si="4"/>
        <v>2</v>
      </c>
      <c r="C42" s="5">
        <f t="shared" si="5"/>
        <v>201</v>
      </c>
      <c r="D42" s="8"/>
      <c r="E42" s="29">
        <v>1</v>
      </c>
      <c r="F42" s="30" t="s">
        <v>1186</v>
      </c>
      <c r="G42" s="31">
        <v>4</v>
      </c>
      <c r="H42" s="31">
        <v>4</v>
      </c>
      <c r="I42" s="31">
        <v>4</v>
      </c>
      <c r="J42" s="31"/>
      <c r="K42" s="32"/>
      <c r="L42" s="130">
        <v>2</v>
      </c>
      <c r="P42" s="29">
        <v>1</v>
      </c>
      <c r="Q42" s="30" t="s">
        <v>7</v>
      </c>
    </row>
    <row r="43" spans="2:17">
      <c r="B43" s="5">
        <f t="shared" si="4"/>
        <v>2</v>
      </c>
      <c r="C43" s="5">
        <f t="shared" si="5"/>
        <v>202</v>
      </c>
      <c r="D43" s="8"/>
      <c r="E43" s="19">
        <v>2</v>
      </c>
      <c r="F43" s="9" t="s">
        <v>8</v>
      </c>
      <c r="G43" s="10">
        <v>2</v>
      </c>
      <c r="H43" s="10">
        <v>2</v>
      </c>
      <c r="I43" s="10">
        <v>2</v>
      </c>
      <c r="J43" s="10">
        <v>1</v>
      </c>
      <c r="K43" s="20">
        <v>1</v>
      </c>
      <c r="L43" s="130">
        <v>2</v>
      </c>
      <c r="P43" s="19">
        <v>2</v>
      </c>
      <c r="Q43" s="9" t="s">
        <v>8</v>
      </c>
    </row>
    <row r="44" spans="2:17">
      <c r="B44" s="5">
        <f t="shared" si="4"/>
        <v>2</v>
      </c>
      <c r="C44" s="5">
        <f t="shared" si="5"/>
        <v>203</v>
      </c>
      <c r="D44" s="8"/>
      <c r="E44" s="19">
        <v>3</v>
      </c>
      <c r="F44" s="9" t="s">
        <v>9</v>
      </c>
      <c r="G44" s="10">
        <v>5</v>
      </c>
      <c r="H44" s="10">
        <v>5</v>
      </c>
      <c r="I44" s="10">
        <v>5</v>
      </c>
      <c r="J44" s="10"/>
      <c r="K44" s="20"/>
      <c r="L44" s="130"/>
      <c r="P44" s="19">
        <v>3</v>
      </c>
      <c r="Q44" s="9" t="s">
        <v>9</v>
      </c>
    </row>
    <row r="45" spans="2:17">
      <c r="B45" s="5">
        <f t="shared" si="4"/>
        <v>2</v>
      </c>
      <c r="C45" s="5">
        <f t="shared" si="5"/>
        <v>204</v>
      </c>
      <c r="D45" s="8"/>
      <c r="E45" s="19">
        <v>4</v>
      </c>
      <c r="F45" s="9" t="s">
        <v>10</v>
      </c>
      <c r="G45" s="10"/>
      <c r="H45" s="10"/>
      <c r="I45" s="10"/>
      <c r="J45" s="10">
        <v>3</v>
      </c>
      <c r="K45" s="20">
        <v>3</v>
      </c>
      <c r="L45" s="130"/>
      <c r="P45" s="19">
        <v>4</v>
      </c>
      <c r="Q45" s="9" t="s">
        <v>10</v>
      </c>
    </row>
    <row r="46" spans="2:17">
      <c r="B46" s="5">
        <f t="shared" si="4"/>
        <v>2</v>
      </c>
      <c r="C46" s="5">
        <f t="shared" si="5"/>
        <v>205</v>
      </c>
      <c r="D46" s="8"/>
      <c r="E46" s="19">
        <v>5</v>
      </c>
      <c r="F46" s="9" t="s">
        <v>12</v>
      </c>
      <c r="G46" s="10"/>
      <c r="H46" s="10"/>
      <c r="I46" s="10"/>
      <c r="J46" s="10">
        <v>3</v>
      </c>
      <c r="K46" s="20">
        <v>3</v>
      </c>
      <c r="L46" s="130"/>
      <c r="P46" s="19">
        <v>5</v>
      </c>
      <c r="Q46" s="9" t="s">
        <v>12</v>
      </c>
    </row>
    <row r="47" spans="2:17">
      <c r="B47" s="5">
        <f t="shared" si="4"/>
        <v>2</v>
      </c>
      <c r="C47" s="5">
        <f t="shared" si="5"/>
        <v>206</v>
      </c>
      <c r="D47" s="8"/>
      <c r="E47" s="19">
        <v>6</v>
      </c>
      <c r="F47" s="9" t="s">
        <v>11</v>
      </c>
      <c r="G47" s="10"/>
      <c r="H47" s="10"/>
      <c r="I47" s="10"/>
      <c r="J47" s="10">
        <v>3</v>
      </c>
      <c r="K47" s="20">
        <v>3</v>
      </c>
      <c r="L47" s="130"/>
      <c r="P47" s="19">
        <v>6</v>
      </c>
      <c r="Q47" s="9" t="s">
        <v>11</v>
      </c>
    </row>
    <row r="48" spans="2:17">
      <c r="B48" s="5">
        <f t="shared" si="4"/>
        <v>2</v>
      </c>
      <c r="C48" s="5">
        <f t="shared" si="5"/>
        <v>207</v>
      </c>
      <c r="D48" s="8"/>
      <c r="E48" s="19">
        <v>7</v>
      </c>
      <c r="F48" s="9" t="s">
        <v>3731</v>
      </c>
      <c r="G48" s="10">
        <v>1</v>
      </c>
      <c r="H48" s="10">
        <v>1</v>
      </c>
      <c r="I48" s="10">
        <v>1</v>
      </c>
      <c r="J48" s="10"/>
      <c r="K48" s="20"/>
      <c r="L48" s="130"/>
      <c r="N48" s="5" t="s">
        <v>984</v>
      </c>
      <c r="P48" s="19">
        <v>7</v>
      </c>
      <c r="Q48" s="9" t="s">
        <v>13</v>
      </c>
    </row>
    <row r="49" spans="2:17">
      <c r="B49" s="5">
        <f t="shared" si="4"/>
        <v>2</v>
      </c>
      <c r="C49" s="5">
        <f t="shared" si="5"/>
        <v>208</v>
      </c>
      <c r="D49" s="8"/>
      <c r="E49" s="19">
        <v>8</v>
      </c>
      <c r="F49" s="9" t="s">
        <v>14</v>
      </c>
      <c r="G49" s="10">
        <v>1</v>
      </c>
      <c r="H49" s="10">
        <v>1</v>
      </c>
      <c r="I49" s="10">
        <v>1</v>
      </c>
      <c r="J49" s="10">
        <v>1</v>
      </c>
      <c r="K49" s="20">
        <v>1</v>
      </c>
      <c r="L49" s="130"/>
      <c r="N49" s="5" t="s">
        <v>984</v>
      </c>
      <c r="P49" s="19">
        <v>8</v>
      </c>
      <c r="Q49" s="9" t="s">
        <v>14</v>
      </c>
    </row>
    <row r="50" spans="2:17">
      <c r="B50" s="5">
        <f t="shared" si="4"/>
        <v>2</v>
      </c>
      <c r="C50" s="5">
        <f t="shared" si="5"/>
        <v>209</v>
      </c>
      <c r="D50" s="8"/>
      <c r="E50" s="19">
        <v>9</v>
      </c>
      <c r="F50" s="9" t="s">
        <v>15</v>
      </c>
      <c r="G50" s="10">
        <v>2</v>
      </c>
      <c r="H50" s="10">
        <v>2</v>
      </c>
      <c r="I50" s="10">
        <v>2</v>
      </c>
      <c r="J50" s="10">
        <v>2</v>
      </c>
      <c r="K50" s="20">
        <v>2</v>
      </c>
      <c r="L50" s="130"/>
      <c r="P50" s="19">
        <v>9</v>
      </c>
      <c r="Q50" s="9" t="s">
        <v>15</v>
      </c>
    </row>
    <row r="51" spans="2:17">
      <c r="B51" s="5">
        <f t="shared" si="4"/>
        <v>2</v>
      </c>
      <c r="C51" s="5">
        <f t="shared" si="5"/>
        <v>210</v>
      </c>
      <c r="D51" s="8"/>
      <c r="E51" s="19">
        <v>10</v>
      </c>
      <c r="F51" s="9" t="s">
        <v>16</v>
      </c>
      <c r="G51" s="10">
        <v>2</v>
      </c>
      <c r="H51" s="10">
        <v>2</v>
      </c>
      <c r="I51" s="10">
        <v>2</v>
      </c>
      <c r="J51" s="10">
        <v>2</v>
      </c>
      <c r="K51" s="20">
        <v>2</v>
      </c>
      <c r="L51" s="130">
        <v>2</v>
      </c>
      <c r="P51" s="19">
        <v>10</v>
      </c>
      <c r="Q51" s="9" t="s">
        <v>16</v>
      </c>
    </row>
    <row r="52" spans="2:17">
      <c r="B52" s="5">
        <f t="shared" si="4"/>
        <v>2</v>
      </c>
      <c r="C52" s="5">
        <f t="shared" si="5"/>
        <v>211</v>
      </c>
      <c r="D52" s="8"/>
      <c r="E52" s="19">
        <v>11</v>
      </c>
      <c r="F52" s="9" t="s">
        <v>17</v>
      </c>
      <c r="G52" s="10">
        <v>2</v>
      </c>
      <c r="H52" s="10">
        <v>2</v>
      </c>
      <c r="I52" s="10">
        <v>2</v>
      </c>
      <c r="J52" s="10">
        <v>1</v>
      </c>
      <c r="K52" s="20">
        <v>1</v>
      </c>
      <c r="L52" s="130">
        <v>2</v>
      </c>
      <c r="P52" s="19">
        <v>11</v>
      </c>
      <c r="Q52" s="9" t="s">
        <v>17</v>
      </c>
    </row>
    <row r="53" spans="2:17" ht="15">
      <c r="B53" s="5">
        <f t="shared" si="4"/>
        <v>2</v>
      </c>
      <c r="C53" s="5">
        <f t="shared" si="5"/>
        <v>212</v>
      </c>
      <c r="D53" s="8"/>
      <c r="E53" s="19">
        <v>12</v>
      </c>
      <c r="F53" s="9" t="s">
        <v>1187</v>
      </c>
      <c r="G53" s="10">
        <v>4</v>
      </c>
      <c r="H53" s="10">
        <v>4</v>
      </c>
      <c r="I53" s="10">
        <v>4</v>
      </c>
      <c r="J53" s="10"/>
      <c r="K53" s="20"/>
      <c r="L53" s="130">
        <v>2</v>
      </c>
      <c r="P53" s="19">
        <v>12</v>
      </c>
      <c r="Q53" s="9" t="s">
        <v>18</v>
      </c>
    </row>
    <row r="54" spans="2:17">
      <c r="B54" s="5">
        <f t="shared" si="4"/>
        <v>2</v>
      </c>
      <c r="C54" s="5">
        <f t="shared" si="5"/>
        <v>213</v>
      </c>
      <c r="D54" s="8"/>
      <c r="E54" s="19">
        <v>13</v>
      </c>
      <c r="F54" s="9" t="s">
        <v>19</v>
      </c>
      <c r="G54" s="10">
        <v>1</v>
      </c>
      <c r="H54" s="10">
        <v>1</v>
      </c>
      <c r="I54" s="10">
        <v>1</v>
      </c>
      <c r="J54" s="10">
        <v>1</v>
      </c>
      <c r="K54" s="20">
        <v>1</v>
      </c>
      <c r="L54" s="130">
        <v>1</v>
      </c>
      <c r="P54" s="19">
        <v>13</v>
      </c>
      <c r="Q54" s="9" t="s">
        <v>19</v>
      </c>
    </row>
    <row r="55" spans="2:17">
      <c r="B55" s="5">
        <f t="shared" si="4"/>
        <v>2</v>
      </c>
      <c r="C55" s="5">
        <f t="shared" si="5"/>
        <v>214</v>
      </c>
      <c r="D55" s="8"/>
      <c r="E55" s="19">
        <v>14</v>
      </c>
      <c r="F55" s="9" t="s">
        <v>20</v>
      </c>
      <c r="G55" s="10">
        <v>5</v>
      </c>
      <c r="H55" s="10">
        <v>5</v>
      </c>
      <c r="I55" s="10">
        <v>5</v>
      </c>
      <c r="J55" s="10">
        <v>5</v>
      </c>
      <c r="K55" s="20">
        <v>5</v>
      </c>
      <c r="L55" s="130"/>
      <c r="P55" s="19">
        <v>14</v>
      </c>
      <c r="Q55" s="9" t="s">
        <v>20</v>
      </c>
    </row>
    <row r="56" spans="2:17">
      <c r="B56" s="5">
        <f t="shared" si="4"/>
        <v>2</v>
      </c>
      <c r="C56" s="5">
        <f t="shared" si="5"/>
        <v>215</v>
      </c>
      <c r="D56" s="8"/>
      <c r="E56" s="19">
        <v>15</v>
      </c>
      <c r="F56" s="9" t="s">
        <v>21</v>
      </c>
      <c r="G56" s="10">
        <v>4</v>
      </c>
      <c r="H56" s="10">
        <v>4</v>
      </c>
      <c r="I56" s="10">
        <v>4</v>
      </c>
      <c r="J56" s="10">
        <v>5</v>
      </c>
      <c r="K56" s="20">
        <v>5</v>
      </c>
      <c r="L56" s="130"/>
      <c r="P56" s="19">
        <v>15</v>
      </c>
      <c r="Q56" s="9" t="s">
        <v>21</v>
      </c>
    </row>
    <row r="57" spans="2:17">
      <c r="B57" s="5">
        <f t="shared" si="4"/>
        <v>2</v>
      </c>
      <c r="C57" s="5">
        <f t="shared" si="5"/>
        <v>216</v>
      </c>
      <c r="D57" s="8"/>
      <c r="E57" s="19">
        <v>16</v>
      </c>
      <c r="F57" s="9" t="s">
        <v>22</v>
      </c>
      <c r="G57" s="10"/>
      <c r="H57" s="10"/>
      <c r="I57" s="10"/>
      <c r="J57" s="10"/>
      <c r="K57" s="20">
        <v>3</v>
      </c>
      <c r="L57" s="130"/>
      <c r="P57" s="19">
        <v>16</v>
      </c>
      <c r="Q57" s="9" t="s">
        <v>22</v>
      </c>
    </row>
    <row r="58" spans="2:17">
      <c r="B58" s="5">
        <f t="shared" si="4"/>
        <v>2</v>
      </c>
      <c r="C58" s="5">
        <f t="shared" si="5"/>
        <v>217</v>
      </c>
      <c r="D58" s="8"/>
      <c r="E58" s="19">
        <v>17</v>
      </c>
      <c r="F58" s="9" t="s">
        <v>23</v>
      </c>
      <c r="G58" s="10">
        <v>1</v>
      </c>
      <c r="H58" s="10">
        <v>1</v>
      </c>
      <c r="I58" s="10">
        <v>1</v>
      </c>
      <c r="J58" s="10"/>
      <c r="K58" s="20"/>
      <c r="L58" s="130"/>
      <c r="N58" s="5" t="s">
        <v>984</v>
      </c>
      <c r="P58" s="19">
        <v>17</v>
      </c>
      <c r="Q58" s="9" t="s">
        <v>23</v>
      </c>
    </row>
    <row r="59" spans="2:17">
      <c r="B59" s="5">
        <f t="shared" si="4"/>
        <v>2</v>
      </c>
      <c r="C59" s="5">
        <f t="shared" si="5"/>
        <v>218</v>
      </c>
      <c r="D59" s="8"/>
      <c r="E59" s="19">
        <v>18</v>
      </c>
      <c r="F59" s="9" t="s">
        <v>24</v>
      </c>
      <c r="G59" s="10">
        <v>3</v>
      </c>
      <c r="H59" s="10">
        <v>3</v>
      </c>
      <c r="I59" s="10">
        <v>3</v>
      </c>
      <c r="J59" s="10"/>
      <c r="K59" s="20"/>
      <c r="L59" s="130"/>
      <c r="P59" s="19">
        <v>18</v>
      </c>
      <c r="Q59" s="9" t="s">
        <v>24</v>
      </c>
    </row>
    <row r="60" spans="2:17">
      <c r="B60" s="5">
        <f t="shared" si="4"/>
        <v>2</v>
      </c>
      <c r="C60" s="5">
        <f t="shared" si="5"/>
        <v>219</v>
      </c>
      <c r="D60" s="8"/>
      <c r="E60" s="19">
        <v>19</v>
      </c>
      <c r="F60" s="9" t="s">
        <v>1159</v>
      </c>
      <c r="G60" s="10"/>
      <c r="H60" s="10"/>
      <c r="I60" s="10"/>
      <c r="J60" s="10">
        <v>5</v>
      </c>
      <c r="K60" s="20">
        <v>5</v>
      </c>
      <c r="L60" s="130"/>
      <c r="P60" s="19">
        <v>19</v>
      </c>
      <c r="Q60" s="9" t="s">
        <v>1159</v>
      </c>
    </row>
    <row r="61" spans="2:17">
      <c r="B61" s="5">
        <f t="shared" si="4"/>
        <v>2</v>
      </c>
      <c r="C61" s="5">
        <f t="shared" si="5"/>
        <v>220</v>
      </c>
      <c r="D61" s="8"/>
      <c r="E61" s="19">
        <v>20</v>
      </c>
      <c r="F61" s="9" t="s">
        <v>1158</v>
      </c>
      <c r="G61" s="10"/>
      <c r="H61" s="10"/>
      <c r="I61" s="10"/>
      <c r="J61" s="10">
        <v>5</v>
      </c>
      <c r="K61" s="20">
        <v>5</v>
      </c>
      <c r="L61" s="130"/>
      <c r="P61" s="19">
        <v>20</v>
      </c>
      <c r="Q61" s="9" t="s">
        <v>1158</v>
      </c>
    </row>
    <row r="62" spans="2:17">
      <c r="B62" s="5">
        <f t="shared" si="4"/>
        <v>2</v>
      </c>
      <c r="C62" s="5">
        <f t="shared" si="5"/>
        <v>221</v>
      </c>
      <c r="D62" s="8"/>
      <c r="E62" s="19">
        <v>21</v>
      </c>
      <c r="F62" s="9" t="s">
        <v>25</v>
      </c>
      <c r="G62" s="10">
        <v>2</v>
      </c>
      <c r="H62" s="10">
        <v>2</v>
      </c>
      <c r="I62" s="10">
        <v>2</v>
      </c>
      <c r="J62" s="10"/>
      <c r="K62" s="20"/>
      <c r="L62" s="130">
        <v>2</v>
      </c>
      <c r="P62" s="19">
        <v>21</v>
      </c>
      <c r="Q62" s="9" t="s">
        <v>25</v>
      </c>
    </row>
    <row r="63" spans="2:17">
      <c r="B63" s="5">
        <f t="shared" si="4"/>
        <v>2</v>
      </c>
      <c r="C63" s="5">
        <f t="shared" si="5"/>
        <v>222</v>
      </c>
      <c r="D63" s="8"/>
      <c r="E63" s="19">
        <v>22</v>
      </c>
      <c r="F63" s="9" t="s">
        <v>26</v>
      </c>
      <c r="G63" s="10">
        <v>3</v>
      </c>
      <c r="H63" s="10">
        <v>3</v>
      </c>
      <c r="I63" s="10">
        <v>3</v>
      </c>
      <c r="J63" s="10"/>
      <c r="K63" s="20"/>
      <c r="L63" s="130"/>
      <c r="P63" s="19">
        <v>22</v>
      </c>
      <c r="Q63" s="9" t="s">
        <v>26</v>
      </c>
    </row>
    <row r="64" spans="2:17">
      <c r="B64" s="5">
        <f t="shared" si="4"/>
        <v>2</v>
      </c>
      <c r="C64" s="5">
        <f>IF(B64="","",IF(B63="","",IF(D63="",C63+1,B64*100)))</f>
        <v>223</v>
      </c>
      <c r="D64" s="8"/>
      <c r="E64" s="19">
        <v>23</v>
      </c>
      <c r="F64" s="9" t="s">
        <v>27</v>
      </c>
      <c r="G64" s="10">
        <v>5</v>
      </c>
      <c r="H64" s="10">
        <v>5</v>
      </c>
      <c r="I64" s="10">
        <v>5</v>
      </c>
      <c r="J64" s="10">
        <v>5</v>
      </c>
      <c r="K64" s="20">
        <v>5</v>
      </c>
      <c r="L64" s="130"/>
      <c r="P64" s="19">
        <v>23</v>
      </c>
      <c r="Q64" s="9" t="s">
        <v>27</v>
      </c>
    </row>
    <row r="65" spans="2:17">
      <c r="B65" s="5">
        <f t="shared" si="4"/>
        <v>2</v>
      </c>
      <c r="C65" s="5">
        <f t="shared" si="5"/>
        <v>224</v>
      </c>
      <c r="D65" s="8"/>
      <c r="E65" s="19">
        <v>24</v>
      </c>
      <c r="F65" s="9" t="s">
        <v>28</v>
      </c>
      <c r="G65" s="10"/>
      <c r="H65" s="10"/>
      <c r="I65" s="10"/>
      <c r="J65" s="10">
        <v>3</v>
      </c>
      <c r="K65" s="20"/>
      <c r="L65" s="130"/>
      <c r="P65" s="19">
        <v>24</v>
      </c>
      <c r="Q65" s="9" t="s">
        <v>28</v>
      </c>
    </row>
    <row r="66" spans="2:17">
      <c r="B66" s="5">
        <f>+IF(D66="",IF(F66="TOTAL","",B65),D66)</f>
        <v>2</v>
      </c>
      <c r="C66" s="5">
        <f>IF(B66="","",IF(B65="","",IF(D65="",C65+1,B66*100)))</f>
        <v>225</v>
      </c>
      <c r="D66" s="8"/>
      <c r="E66" s="19">
        <v>25</v>
      </c>
      <c r="F66" s="23" t="s">
        <v>1864</v>
      </c>
      <c r="G66" s="24"/>
      <c r="H66" s="24"/>
      <c r="I66" s="24"/>
      <c r="J66" s="24">
        <v>1</v>
      </c>
      <c r="K66" s="25"/>
      <c r="L66" s="130"/>
      <c r="P66" s="7">
        <v>25</v>
      </c>
      <c r="Q66" s="9" t="s">
        <v>1864</v>
      </c>
    </row>
    <row r="67" spans="2:17" ht="15.75" thickBot="1">
      <c r="B67" s="5">
        <f>+IF(D67="",IF(F67="TOTAL","",B66),D67)</f>
        <v>2</v>
      </c>
      <c r="C67" s="5">
        <f>IF(B67="","",IF(B66="","",IF(D66="",C66+1,B67*100)))</f>
        <v>226</v>
      </c>
      <c r="D67" s="8"/>
      <c r="E67" s="19">
        <v>26</v>
      </c>
      <c r="F67" s="23" t="s">
        <v>1185</v>
      </c>
      <c r="G67" s="24"/>
      <c r="H67" s="24"/>
      <c r="I67" s="24"/>
      <c r="J67" s="24">
        <v>4</v>
      </c>
      <c r="K67" s="25">
        <v>4</v>
      </c>
      <c r="L67" s="130"/>
      <c r="P67" s="7">
        <v>26</v>
      </c>
      <c r="Q67" s="7" t="s">
        <v>1927</v>
      </c>
    </row>
    <row r="68" spans="2:17" ht="13.5" thickBot="1">
      <c r="B68" s="5" t="str">
        <f t="shared" si="4"/>
        <v/>
      </c>
      <c r="C68" s="5" t="str">
        <f t="shared" si="5"/>
        <v/>
      </c>
      <c r="D68" s="8"/>
      <c r="E68" s="26"/>
      <c r="F68" s="27" t="s">
        <v>6</v>
      </c>
      <c r="G68" s="27">
        <f>+SUM(G42:G67)</f>
        <v>47</v>
      </c>
      <c r="H68" s="27">
        <f>+SUM(H42:H67)</f>
        <v>47</v>
      </c>
      <c r="I68" s="27">
        <f>+SUM(I42:I67)</f>
        <v>47</v>
      </c>
      <c r="J68" s="27">
        <f>+SUM(J42:J67)</f>
        <v>50</v>
      </c>
      <c r="K68" s="28">
        <f>+SUM(K42:K67)</f>
        <v>49</v>
      </c>
      <c r="L68" s="92"/>
    </row>
    <row r="69" spans="2:17" ht="15">
      <c r="B69" s="5" t="str">
        <f t="shared" si="4"/>
        <v/>
      </c>
      <c r="C69" s="5" t="str">
        <f t="shared" si="5"/>
        <v/>
      </c>
      <c r="D69" s="8"/>
      <c r="F69" s="11" t="s">
        <v>1231</v>
      </c>
    </row>
    <row r="70" spans="2:17">
      <c r="B70" s="5" t="str">
        <f t="shared" ref="B70:B97" si="6">+IF(D70="",IF(F70="TOTAL","",B69),D70)</f>
        <v/>
      </c>
      <c r="C70" s="5" t="str">
        <f t="shared" ref="C70:C97" si="7">IF(B70="","",IF(B69="","",IF(D69="",C69+1,B70*100)))</f>
        <v/>
      </c>
      <c r="D70" s="8"/>
    </row>
    <row r="71" spans="2:17">
      <c r="B71" s="5" t="str">
        <f t="shared" si="6"/>
        <v/>
      </c>
      <c r="C71" s="5" t="str">
        <f t="shared" si="7"/>
        <v/>
      </c>
      <c r="D71" s="8"/>
    </row>
    <row r="72" spans="2:17" ht="13.5" thickBot="1">
      <c r="B72" s="5">
        <f t="shared" si="6"/>
        <v>3</v>
      </c>
      <c r="C72" s="5" t="str">
        <f t="shared" si="7"/>
        <v/>
      </c>
      <c r="D72" s="172">
        <v>3</v>
      </c>
      <c r="E72" s="17" t="s">
        <v>1198</v>
      </c>
      <c r="F72" s="16"/>
      <c r="G72" s="16"/>
      <c r="H72" s="16"/>
      <c r="I72" s="16"/>
      <c r="J72" s="16"/>
      <c r="K72" s="16"/>
      <c r="M72" s="5" t="s">
        <v>914</v>
      </c>
      <c r="N72" s="14"/>
    </row>
    <row r="73" spans="2:17" ht="13.5" thickBot="1">
      <c r="B73" s="5">
        <f t="shared" si="6"/>
        <v>3</v>
      </c>
      <c r="C73" s="5">
        <f t="shared" si="7"/>
        <v>300</v>
      </c>
      <c r="D73" s="8"/>
      <c r="E73" s="26"/>
      <c r="F73" s="27" t="s">
        <v>0</v>
      </c>
      <c r="G73" s="27" t="s">
        <v>1</v>
      </c>
      <c r="H73" s="27" t="s">
        <v>2</v>
      </c>
      <c r="I73" s="27" t="s">
        <v>3</v>
      </c>
      <c r="J73" s="27" t="s">
        <v>4</v>
      </c>
      <c r="K73" s="28" t="s">
        <v>5</v>
      </c>
      <c r="L73" s="92"/>
    </row>
    <row r="74" spans="2:17">
      <c r="B74" s="5">
        <f t="shared" si="6"/>
        <v>3</v>
      </c>
      <c r="C74" s="5">
        <f t="shared" si="7"/>
        <v>301</v>
      </c>
      <c r="D74" s="8"/>
      <c r="E74" s="29">
        <v>1</v>
      </c>
      <c r="F74" s="30" t="s">
        <v>7</v>
      </c>
      <c r="G74" s="31">
        <v>3</v>
      </c>
      <c r="H74" s="31">
        <v>3</v>
      </c>
      <c r="I74" s="31">
        <v>3</v>
      </c>
      <c r="J74" s="31"/>
      <c r="K74" s="32"/>
      <c r="L74" s="130">
        <v>2</v>
      </c>
      <c r="P74" s="29">
        <v>1</v>
      </c>
      <c r="Q74" s="30" t="s">
        <v>7</v>
      </c>
    </row>
    <row r="75" spans="2:17">
      <c r="B75" s="5">
        <f t="shared" si="6"/>
        <v>3</v>
      </c>
      <c r="C75" s="5">
        <f t="shared" si="7"/>
        <v>302</v>
      </c>
      <c r="D75" s="8"/>
      <c r="E75" s="19">
        <v>2</v>
      </c>
      <c r="F75" s="9" t="s">
        <v>8</v>
      </c>
      <c r="G75" s="10">
        <v>3</v>
      </c>
      <c r="H75" s="10">
        <v>3</v>
      </c>
      <c r="I75" s="10">
        <v>3</v>
      </c>
      <c r="J75" s="10">
        <v>2</v>
      </c>
      <c r="K75" s="20">
        <v>2</v>
      </c>
      <c r="L75" s="130">
        <v>2</v>
      </c>
      <c r="P75" s="19">
        <v>2</v>
      </c>
      <c r="Q75" s="9" t="s">
        <v>8</v>
      </c>
    </row>
    <row r="76" spans="2:17">
      <c r="B76" s="5">
        <f t="shared" si="6"/>
        <v>3</v>
      </c>
      <c r="C76" s="5">
        <f t="shared" si="7"/>
        <v>303</v>
      </c>
      <c r="D76" s="8"/>
      <c r="E76" s="19">
        <v>3</v>
      </c>
      <c r="F76" s="9" t="s">
        <v>9</v>
      </c>
      <c r="G76" s="10">
        <v>5</v>
      </c>
      <c r="H76" s="10">
        <v>5</v>
      </c>
      <c r="I76" s="10">
        <v>5</v>
      </c>
      <c r="J76" s="10"/>
      <c r="K76" s="20"/>
      <c r="L76" s="130"/>
      <c r="P76" s="19">
        <v>3</v>
      </c>
      <c r="Q76" s="9" t="s">
        <v>9</v>
      </c>
    </row>
    <row r="77" spans="2:17">
      <c r="B77" s="5">
        <f t="shared" si="6"/>
        <v>3</v>
      </c>
      <c r="C77" s="5">
        <f t="shared" si="7"/>
        <v>304</v>
      </c>
      <c r="D77" s="8"/>
      <c r="E77" s="19">
        <v>4</v>
      </c>
      <c r="F77" s="9" t="s">
        <v>10</v>
      </c>
      <c r="G77" s="10"/>
      <c r="H77" s="10"/>
      <c r="I77" s="10"/>
      <c r="J77" s="10">
        <v>4</v>
      </c>
      <c r="K77" s="20">
        <v>4</v>
      </c>
      <c r="L77" s="130"/>
      <c r="P77" s="19">
        <v>4</v>
      </c>
      <c r="Q77" s="9" t="s">
        <v>10</v>
      </c>
    </row>
    <row r="78" spans="2:17">
      <c r="B78" s="5">
        <f t="shared" si="6"/>
        <v>3</v>
      </c>
      <c r="C78" s="5">
        <f t="shared" si="7"/>
        <v>305</v>
      </c>
      <c r="D78" s="8"/>
      <c r="E78" s="19">
        <v>5</v>
      </c>
      <c r="F78" s="9" t="s">
        <v>12</v>
      </c>
      <c r="G78" s="10"/>
      <c r="H78" s="10"/>
      <c r="I78" s="10"/>
      <c r="J78" s="10">
        <v>4</v>
      </c>
      <c r="K78" s="20">
        <v>4</v>
      </c>
      <c r="L78" s="130"/>
      <c r="P78" s="19">
        <v>5</v>
      </c>
      <c r="Q78" s="9" t="s">
        <v>12</v>
      </c>
    </row>
    <row r="79" spans="2:17">
      <c r="B79" s="5">
        <f t="shared" si="6"/>
        <v>3</v>
      </c>
      <c r="C79" s="5">
        <f t="shared" si="7"/>
        <v>306</v>
      </c>
      <c r="D79" s="8"/>
      <c r="E79" s="19">
        <v>6</v>
      </c>
      <c r="F79" s="9" t="s">
        <v>11</v>
      </c>
      <c r="G79" s="10"/>
      <c r="H79" s="10"/>
      <c r="I79" s="10"/>
      <c r="J79" s="10">
        <v>4</v>
      </c>
      <c r="K79" s="20">
        <v>4</v>
      </c>
      <c r="L79" s="130"/>
      <c r="P79" s="19">
        <v>6</v>
      </c>
      <c r="Q79" s="9" t="s">
        <v>11</v>
      </c>
    </row>
    <row r="80" spans="2:17">
      <c r="B80" s="5">
        <f t="shared" si="6"/>
        <v>3</v>
      </c>
      <c r="C80" s="5">
        <f t="shared" si="7"/>
        <v>307</v>
      </c>
      <c r="D80" s="8"/>
      <c r="E80" s="19">
        <v>7</v>
      </c>
      <c r="F80" s="9" t="s">
        <v>14</v>
      </c>
      <c r="G80" s="10">
        <v>1</v>
      </c>
      <c r="H80" s="10">
        <v>1</v>
      </c>
      <c r="I80" s="10">
        <v>1</v>
      </c>
      <c r="J80" s="10">
        <v>1</v>
      </c>
      <c r="K80" s="20">
        <v>1</v>
      </c>
      <c r="L80" s="130"/>
      <c r="N80" s="5" t="s">
        <v>984</v>
      </c>
      <c r="P80" s="19">
        <v>8</v>
      </c>
      <c r="Q80" s="9" t="s">
        <v>14</v>
      </c>
    </row>
    <row r="81" spans="2:17">
      <c r="B81" s="5">
        <f t="shared" si="6"/>
        <v>3</v>
      </c>
      <c r="C81" s="5">
        <f t="shared" si="7"/>
        <v>308</v>
      </c>
      <c r="D81" s="8"/>
      <c r="E81" s="19">
        <v>8</v>
      </c>
      <c r="F81" s="9" t="s">
        <v>31</v>
      </c>
      <c r="G81" s="10">
        <v>3</v>
      </c>
      <c r="H81" s="10">
        <v>3</v>
      </c>
      <c r="I81" s="10">
        <v>3</v>
      </c>
      <c r="J81" s="10">
        <v>3</v>
      </c>
      <c r="K81" s="20">
        <v>3</v>
      </c>
      <c r="L81" s="130"/>
      <c r="N81" s="5" t="s">
        <v>984</v>
      </c>
      <c r="P81" s="19"/>
      <c r="Q81" s="9"/>
    </row>
    <row r="82" spans="2:17">
      <c r="B82" s="5">
        <f t="shared" si="6"/>
        <v>3</v>
      </c>
      <c r="C82" s="5">
        <f t="shared" si="7"/>
        <v>309</v>
      </c>
      <c r="D82" s="8"/>
      <c r="E82" s="19">
        <v>9</v>
      </c>
      <c r="F82" s="9" t="s">
        <v>15</v>
      </c>
      <c r="G82" s="10">
        <v>2</v>
      </c>
      <c r="H82" s="10">
        <v>2</v>
      </c>
      <c r="I82" s="10">
        <v>2</v>
      </c>
      <c r="J82" s="10">
        <v>2</v>
      </c>
      <c r="K82" s="20">
        <v>2</v>
      </c>
      <c r="L82" s="130"/>
      <c r="P82" s="19">
        <v>9</v>
      </c>
      <c r="Q82" s="9" t="s">
        <v>15</v>
      </c>
    </row>
    <row r="83" spans="2:17">
      <c r="B83" s="5">
        <f t="shared" si="6"/>
        <v>3</v>
      </c>
      <c r="C83" s="5">
        <f t="shared" si="7"/>
        <v>310</v>
      </c>
      <c r="D83" s="8"/>
      <c r="E83" s="19">
        <v>10</v>
      </c>
      <c r="F83" s="9" t="s">
        <v>16</v>
      </c>
      <c r="G83" s="10">
        <v>2</v>
      </c>
      <c r="H83" s="10">
        <v>2</v>
      </c>
      <c r="I83" s="10">
        <v>2</v>
      </c>
      <c r="J83" s="10">
        <v>2</v>
      </c>
      <c r="K83" s="20">
        <v>2</v>
      </c>
      <c r="L83" s="130">
        <v>2</v>
      </c>
      <c r="P83" s="19">
        <v>10</v>
      </c>
      <c r="Q83" s="9" t="s">
        <v>16</v>
      </c>
    </row>
    <row r="84" spans="2:17">
      <c r="B84" s="5">
        <f t="shared" si="6"/>
        <v>3</v>
      </c>
      <c r="C84" s="5">
        <f t="shared" si="7"/>
        <v>311</v>
      </c>
      <c r="D84" s="8"/>
      <c r="E84" s="19">
        <v>11</v>
      </c>
      <c r="F84" s="9" t="s">
        <v>17</v>
      </c>
      <c r="G84" s="10">
        <v>3</v>
      </c>
      <c r="H84" s="10">
        <v>3</v>
      </c>
      <c r="I84" s="10">
        <v>3</v>
      </c>
      <c r="J84" s="10">
        <v>2</v>
      </c>
      <c r="K84" s="20">
        <v>2</v>
      </c>
      <c r="L84" s="130">
        <v>2</v>
      </c>
      <c r="P84" s="19">
        <v>11</v>
      </c>
      <c r="Q84" s="9" t="s">
        <v>17</v>
      </c>
    </row>
    <row r="85" spans="2:17">
      <c r="B85" s="5">
        <f t="shared" si="6"/>
        <v>3</v>
      </c>
      <c r="C85" s="5">
        <f t="shared" si="7"/>
        <v>312</v>
      </c>
      <c r="D85" s="8"/>
      <c r="E85" s="19">
        <v>12</v>
      </c>
      <c r="F85" s="9" t="s">
        <v>18</v>
      </c>
      <c r="G85" s="10">
        <v>3</v>
      </c>
      <c r="H85" s="10">
        <v>3</v>
      </c>
      <c r="I85" s="10">
        <v>3</v>
      </c>
      <c r="J85" s="10"/>
      <c r="K85" s="20"/>
      <c r="L85" s="130">
        <v>2</v>
      </c>
      <c r="P85" s="19">
        <v>12</v>
      </c>
      <c r="Q85" s="9" t="s">
        <v>18</v>
      </c>
    </row>
    <row r="86" spans="2:17">
      <c r="B86" s="5">
        <f t="shared" si="6"/>
        <v>3</v>
      </c>
      <c r="C86" s="5">
        <f t="shared" si="7"/>
        <v>313</v>
      </c>
      <c r="D86" s="8"/>
      <c r="E86" s="19">
        <v>13</v>
      </c>
      <c r="F86" s="9" t="s">
        <v>19</v>
      </c>
      <c r="G86" s="10">
        <v>2</v>
      </c>
      <c r="H86" s="10">
        <v>2</v>
      </c>
      <c r="I86" s="10">
        <v>2</v>
      </c>
      <c r="J86" s="10">
        <v>2</v>
      </c>
      <c r="K86" s="20">
        <v>2</v>
      </c>
      <c r="L86" s="130">
        <v>1</v>
      </c>
      <c r="P86" s="19">
        <v>13</v>
      </c>
      <c r="Q86" s="9" t="s">
        <v>19</v>
      </c>
    </row>
    <row r="87" spans="2:17">
      <c r="B87" s="5">
        <f t="shared" si="6"/>
        <v>3</v>
      </c>
      <c r="C87" s="5">
        <f t="shared" si="7"/>
        <v>314</v>
      </c>
      <c r="D87" s="8"/>
      <c r="E87" s="19">
        <v>14</v>
      </c>
      <c r="F87" s="9" t="s">
        <v>20</v>
      </c>
      <c r="G87" s="10">
        <v>5</v>
      </c>
      <c r="H87" s="10">
        <v>5</v>
      </c>
      <c r="I87" s="10">
        <v>5</v>
      </c>
      <c r="J87" s="10">
        <v>5</v>
      </c>
      <c r="K87" s="20">
        <v>5</v>
      </c>
      <c r="L87" s="130"/>
      <c r="P87" s="19">
        <v>14</v>
      </c>
      <c r="Q87" s="9" t="s">
        <v>20</v>
      </c>
    </row>
    <row r="88" spans="2:17">
      <c r="B88" s="5">
        <f t="shared" si="6"/>
        <v>3</v>
      </c>
      <c r="C88" s="5">
        <f t="shared" si="7"/>
        <v>315</v>
      </c>
      <c r="D88" s="8"/>
      <c r="E88" s="19">
        <v>15</v>
      </c>
      <c r="F88" s="9" t="s">
        <v>21</v>
      </c>
      <c r="G88" s="10">
        <v>4</v>
      </c>
      <c r="H88" s="10">
        <v>4</v>
      </c>
      <c r="I88" s="10">
        <v>4</v>
      </c>
      <c r="J88" s="10">
        <v>5</v>
      </c>
      <c r="K88" s="20">
        <v>5</v>
      </c>
      <c r="L88" s="130"/>
      <c r="P88" s="19">
        <v>15</v>
      </c>
      <c r="Q88" s="9" t="s">
        <v>21</v>
      </c>
    </row>
    <row r="89" spans="2:17">
      <c r="B89" s="5">
        <f t="shared" si="6"/>
        <v>3</v>
      </c>
      <c r="C89" s="5">
        <f t="shared" si="7"/>
        <v>316</v>
      </c>
      <c r="D89" s="8"/>
      <c r="E89" s="19">
        <v>16</v>
      </c>
      <c r="F89" s="9" t="s">
        <v>22</v>
      </c>
      <c r="G89" s="10"/>
      <c r="H89" s="10"/>
      <c r="I89" s="10"/>
      <c r="J89" s="10"/>
      <c r="K89" s="20">
        <v>3</v>
      </c>
      <c r="L89" s="130"/>
      <c r="P89" s="19">
        <v>16</v>
      </c>
      <c r="Q89" s="9" t="s">
        <v>22</v>
      </c>
    </row>
    <row r="90" spans="2:17">
      <c r="B90" s="5">
        <f t="shared" si="6"/>
        <v>3</v>
      </c>
      <c r="C90" s="5">
        <f t="shared" si="7"/>
        <v>317</v>
      </c>
      <c r="D90" s="8"/>
      <c r="E90" s="19">
        <v>17</v>
      </c>
      <c r="F90" s="9" t="s">
        <v>23</v>
      </c>
      <c r="G90" s="10">
        <v>1</v>
      </c>
      <c r="H90" s="10">
        <v>1</v>
      </c>
      <c r="I90" s="10">
        <v>1</v>
      </c>
      <c r="J90" s="10"/>
      <c r="K90" s="20"/>
      <c r="L90" s="130"/>
      <c r="N90" s="5" t="s">
        <v>984</v>
      </c>
      <c r="P90" s="19">
        <v>17</v>
      </c>
      <c r="Q90" s="9" t="s">
        <v>23</v>
      </c>
    </row>
    <row r="91" spans="2:17">
      <c r="B91" s="5">
        <f t="shared" si="6"/>
        <v>3</v>
      </c>
      <c r="C91" s="5">
        <f t="shared" si="7"/>
        <v>318</v>
      </c>
      <c r="D91" s="8"/>
      <c r="E91" s="19">
        <v>18</v>
      </c>
      <c r="F91" s="9" t="s">
        <v>24</v>
      </c>
      <c r="G91" s="10">
        <v>3</v>
      </c>
      <c r="H91" s="10">
        <v>3</v>
      </c>
      <c r="I91" s="10">
        <v>3</v>
      </c>
      <c r="J91" s="10"/>
      <c r="K91" s="20"/>
      <c r="L91" s="130"/>
      <c r="P91" s="19">
        <v>18</v>
      </c>
      <c r="Q91" s="9" t="s">
        <v>24</v>
      </c>
    </row>
    <row r="92" spans="2:17">
      <c r="B92" s="5">
        <f t="shared" si="6"/>
        <v>3</v>
      </c>
      <c r="C92" s="5">
        <f t="shared" si="7"/>
        <v>319</v>
      </c>
      <c r="D92" s="8"/>
      <c r="E92" s="19">
        <v>19</v>
      </c>
      <c r="F92" s="9" t="s">
        <v>1159</v>
      </c>
      <c r="G92" s="10"/>
      <c r="H92" s="10"/>
      <c r="I92" s="10"/>
      <c r="J92" s="10">
        <v>5</v>
      </c>
      <c r="K92" s="20">
        <v>5</v>
      </c>
      <c r="L92" s="130"/>
      <c r="P92" s="19">
        <v>19</v>
      </c>
      <c r="Q92" s="9" t="s">
        <v>1159</v>
      </c>
    </row>
    <row r="93" spans="2:17">
      <c r="B93" s="5">
        <f t="shared" si="6"/>
        <v>3</v>
      </c>
      <c r="C93" s="5">
        <f t="shared" si="7"/>
        <v>320</v>
      </c>
      <c r="D93" s="8"/>
      <c r="E93" s="19">
        <v>20</v>
      </c>
      <c r="F93" s="9" t="s">
        <v>1158</v>
      </c>
      <c r="G93" s="10"/>
      <c r="H93" s="10"/>
      <c r="I93" s="10"/>
      <c r="J93" s="10">
        <v>5</v>
      </c>
      <c r="K93" s="20">
        <v>5</v>
      </c>
      <c r="L93" s="130"/>
      <c r="P93" s="19">
        <v>20</v>
      </c>
      <c r="Q93" s="9" t="s">
        <v>1158</v>
      </c>
    </row>
    <row r="94" spans="2:17">
      <c r="B94" s="5">
        <f t="shared" si="6"/>
        <v>3</v>
      </c>
      <c r="C94" s="5">
        <f t="shared" si="7"/>
        <v>321</v>
      </c>
      <c r="D94" s="8"/>
      <c r="E94" s="19">
        <v>21</v>
      </c>
      <c r="F94" s="9" t="s">
        <v>25</v>
      </c>
      <c r="G94" s="10">
        <v>2</v>
      </c>
      <c r="H94" s="10">
        <v>2</v>
      </c>
      <c r="I94" s="10">
        <v>2</v>
      </c>
      <c r="J94" s="10"/>
      <c r="K94" s="20"/>
      <c r="L94" s="130">
        <v>2</v>
      </c>
      <c r="P94" s="19">
        <v>21</v>
      </c>
      <c r="Q94" s="9" t="s">
        <v>25</v>
      </c>
    </row>
    <row r="95" spans="2:17">
      <c r="B95" s="5">
        <f t="shared" si="6"/>
        <v>3</v>
      </c>
      <c r="C95" s="5">
        <f t="shared" si="7"/>
        <v>322</v>
      </c>
      <c r="D95" s="8"/>
      <c r="E95" s="19">
        <v>22</v>
      </c>
      <c r="F95" s="9" t="s">
        <v>26</v>
      </c>
      <c r="G95" s="10">
        <v>5</v>
      </c>
      <c r="H95" s="10">
        <v>5</v>
      </c>
      <c r="I95" s="10">
        <v>5</v>
      </c>
      <c r="J95" s="10"/>
      <c r="K95" s="20"/>
      <c r="L95" s="130"/>
      <c r="P95" s="19">
        <v>22</v>
      </c>
      <c r="Q95" s="9" t="s">
        <v>26</v>
      </c>
    </row>
    <row r="96" spans="2:17">
      <c r="B96" s="5">
        <f t="shared" si="6"/>
        <v>3</v>
      </c>
      <c r="C96" s="5">
        <f t="shared" si="7"/>
        <v>323</v>
      </c>
      <c r="D96" s="8"/>
      <c r="E96" s="19">
        <v>23</v>
      </c>
      <c r="F96" s="9" t="s">
        <v>27</v>
      </c>
      <c r="G96" s="10">
        <v>5</v>
      </c>
      <c r="H96" s="10">
        <v>5</v>
      </c>
      <c r="I96" s="10">
        <v>5</v>
      </c>
      <c r="J96" s="10">
        <v>5</v>
      </c>
      <c r="K96" s="20">
        <v>5</v>
      </c>
      <c r="L96" s="130"/>
      <c r="P96" s="19">
        <v>23</v>
      </c>
      <c r="Q96" s="9" t="s">
        <v>27</v>
      </c>
    </row>
    <row r="97" spans="2:17">
      <c r="B97" s="5">
        <f t="shared" si="6"/>
        <v>3</v>
      </c>
      <c r="C97" s="5">
        <f t="shared" si="7"/>
        <v>324</v>
      </c>
      <c r="D97" s="8"/>
      <c r="E97" s="19">
        <v>24</v>
      </c>
      <c r="F97" s="9" t="s">
        <v>986</v>
      </c>
      <c r="G97" s="10">
        <v>2</v>
      </c>
      <c r="H97" s="10">
        <v>2</v>
      </c>
      <c r="I97" s="10">
        <v>2</v>
      </c>
      <c r="J97" s="10"/>
      <c r="K97" s="20"/>
      <c r="L97" s="130"/>
      <c r="N97" s="5" t="s">
        <v>984</v>
      </c>
      <c r="P97" s="19"/>
      <c r="Q97" s="9"/>
    </row>
    <row r="98" spans="2:17">
      <c r="B98" s="5">
        <f>+IF(D98="",IF(F98="TOTAL","",B97),D98)</f>
        <v>3</v>
      </c>
      <c r="C98" s="5">
        <f>IF(B98="","",IF(B97="","",IF(D97="",C97+1,B98*100)))</f>
        <v>325</v>
      </c>
      <c r="D98" s="8"/>
      <c r="E98" s="19">
        <v>25</v>
      </c>
      <c r="F98" s="9" t="s">
        <v>28</v>
      </c>
      <c r="G98" s="10"/>
      <c r="H98" s="10"/>
      <c r="I98" s="10"/>
      <c r="J98" s="10">
        <v>3</v>
      </c>
      <c r="K98" s="20"/>
      <c r="L98" s="130"/>
      <c r="P98" s="19">
        <v>24</v>
      </c>
      <c r="Q98" s="9" t="s">
        <v>28</v>
      </c>
    </row>
    <row r="99" spans="2:17">
      <c r="B99" s="5">
        <f>+IF(D99="",IF(F99="TOTAL","",B98),D99)</f>
        <v>3</v>
      </c>
      <c r="C99" s="5">
        <f>IF(B99="","",IF(B98="","",IF(D98="",C98+1,B99*100)))</f>
        <v>326</v>
      </c>
      <c r="D99" s="8"/>
      <c r="E99" s="19">
        <v>26</v>
      </c>
      <c r="F99" s="23" t="s">
        <v>1864</v>
      </c>
      <c r="G99" s="24"/>
      <c r="H99" s="24"/>
      <c r="I99" s="24"/>
      <c r="J99" s="24">
        <v>1</v>
      </c>
      <c r="K99" s="25"/>
      <c r="L99" s="130"/>
      <c r="P99" s="7">
        <v>25</v>
      </c>
      <c r="Q99" s="9" t="s">
        <v>1864</v>
      </c>
    </row>
    <row r="100" spans="2:17" ht="15.75" thickBot="1">
      <c r="B100" s="5">
        <f>+IF(D100="",IF(F100="TOTAL","",B99),D100)</f>
        <v>3</v>
      </c>
      <c r="C100" s="5">
        <f>IF(B100="","",IF(B99="","",IF(D99="",C99+1,B100*100)))</f>
        <v>327</v>
      </c>
      <c r="D100" s="8"/>
      <c r="E100" s="19">
        <v>27</v>
      </c>
      <c r="F100" s="23" t="s">
        <v>1185</v>
      </c>
      <c r="G100" s="24"/>
      <c r="H100" s="24"/>
      <c r="I100" s="24"/>
      <c r="J100" s="24">
        <v>5</v>
      </c>
      <c r="K100" s="25">
        <v>5</v>
      </c>
      <c r="L100" s="130"/>
      <c r="P100" s="7">
        <v>26</v>
      </c>
      <c r="Q100" s="7" t="s">
        <v>1927</v>
      </c>
    </row>
    <row r="101" spans="2:17" ht="13.5" thickBot="1">
      <c r="B101" s="5" t="str">
        <f t="shared" ref="B101:B166" si="8">+IF(D101="",IF(F101="TOTAL","",B100),D101)</f>
        <v/>
      </c>
      <c r="C101" s="5" t="str">
        <f t="shared" ref="C101:C166" si="9">IF(B101="","",IF(B100="","",IF(D100="",C100+1,B101*100)))</f>
        <v/>
      </c>
      <c r="D101" s="8"/>
      <c r="E101" s="26"/>
      <c r="F101" s="27" t="s">
        <v>6</v>
      </c>
      <c r="G101" s="27">
        <f>+SUM(G73:G100)</f>
        <v>54</v>
      </c>
      <c r="H101" s="27">
        <f>+SUM(H73:H100)</f>
        <v>54</v>
      </c>
      <c r="I101" s="27">
        <f>+SUM(I73:I100)</f>
        <v>54</v>
      </c>
      <c r="J101" s="27">
        <f>+SUM(J73:J100)</f>
        <v>60</v>
      </c>
      <c r="K101" s="28">
        <f>+SUM(K73:K100)</f>
        <v>59</v>
      </c>
      <c r="L101" s="92"/>
    </row>
    <row r="102" spans="2:17" ht="15">
      <c r="B102" s="5" t="str">
        <f t="shared" si="8"/>
        <v/>
      </c>
      <c r="C102" s="5" t="str">
        <f t="shared" si="9"/>
        <v/>
      </c>
      <c r="D102" s="8"/>
      <c r="F102" s="11" t="s">
        <v>1231</v>
      </c>
      <c r="G102" s="92"/>
      <c r="H102" s="92"/>
      <c r="I102" s="92"/>
      <c r="J102" s="92"/>
      <c r="K102" s="92"/>
      <c r="L102" s="92"/>
    </row>
    <row r="103" spans="2:17">
      <c r="B103" s="5" t="str">
        <f t="shared" si="8"/>
        <v/>
      </c>
      <c r="C103" s="5" t="str">
        <f t="shared" si="9"/>
        <v/>
      </c>
      <c r="D103" s="8"/>
      <c r="F103" s="11"/>
      <c r="G103" s="92"/>
      <c r="H103" s="92"/>
      <c r="I103" s="92"/>
      <c r="J103" s="92"/>
      <c r="K103" s="92"/>
      <c r="L103" s="92"/>
    </row>
    <row r="104" spans="2:17">
      <c r="B104" s="5" t="str">
        <f t="shared" si="8"/>
        <v/>
      </c>
      <c r="C104" s="5" t="str">
        <f t="shared" si="9"/>
        <v/>
      </c>
      <c r="D104" s="8"/>
      <c r="F104" s="11"/>
      <c r="G104" s="92"/>
      <c r="H104" s="92"/>
      <c r="I104" s="92"/>
      <c r="J104" s="92"/>
      <c r="K104" s="92"/>
      <c r="L104" s="92"/>
    </row>
    <row r="105" spans="2:17" ht="13.5" thickBot="1">
      <c r="B105" s="5">
        <f t="shared" si="8"/>
        <v>4</v>
      </c>
      <c r="C105" s="5" t="str">
        <f t="shared" si="9"/>
        <v/>
      </c>
      <c r="D105" s="172">
        <v>4</v>
      </c>
      <c r="E105" s="17" t="s">
        <v>41</v>
      </c>
      <c r="F105" s="16"/>
      <c r="G105" s="16"/>
      <c r="H105" s="16"/>
      <c r="I105" s="16"/>
      <c r="J105" s="16"/>
      <c r="K105" s="16"/>
    </row>
    <row r="106" spans="2:17" ht="13.5" thickBot="1">
      <c r="B106" s="5">
        <f t="shared" si="8"/>
        <v>4</v>
      </c>
      <c r="C106" s="5">
        <f t="shared" si="9"/>
        <v>400</v>
      </c>
      <c r="D106" s="8"/>
      <c r="E106" s="26"/>
      <c r="F106" s="27" t="s">
        <v>0</v>
      </c>
      <c r="G106" s="27" t="s">
        <v>1</v>
      </c>
      <c r="H106" s="27" t="s">
        <v>2</v>
      </c>
      <c r="I106" s="27" t="s">
        <v>3</v>
      </c>
      <c r="J106" s="27" t="s">
        <v>4</v>
      </c>
      <c r="K106" s="28" t="s">
        <v>5</v>
      </c>
      <c r="L106" s="92"/>
    </row>
    <row r="107" spans="2:17" ht="15">
      <c r="B107" s="5">
        <f t="shared" si="8"/>
        <v>4</v>
      </c>
      <c r="C107" s="5">
        <f t="shared" si="9"/>
        <v>401</v>
      </c>
      <c r="D107" s="8"/>
      <c r="E107" s="29">
        <v>1</v>
      </c>
      <c r="F107" s="30" t="s">
        <v>1201</v>
      </c>
      <c r="G107" s="31">
        <v>3</v>
      </c>
      <c r="H107" s="31">
        <v>3</v>
      </c>
      <c r="I107" s="31">
        <v>3</v>
      </c>
      <c r="J107" s="31">
        <v>3</v>
      </c>
      <c r="K107" s="32">
        <v>3</v>
      </c>
      <c r="L107" s="130">
        <v>2</v>
      </c>
    </row>
    <row r="108" spans="2:17">
      <c r="B108" s="5">
        <f t="shared" si="8"/>
        <v>4</v>
      </c>
      <c r="C108" s="5">
        <f t="shared" si="9"/>
        <v>402</v>
      </c>
      <c r="D108" s="8"/>
      <c r="E108" s="19">
        <v>2</v>
      </c>
      <c r="F108" s="9" t="s">
        <v>35</v>
      </c>
      <c r="G108" s="10">
        <v>3</v>
      </c>
      <c r="H108" s="10">
        <v>3</v>
      </c>
      <c r="I108" s="10">
        <v>3</v>
      </c>
      <c r="J108" s="10"/>
      <c r="K108" s="20"/>
      <c r="L108" s="130"/>
    </row>
    <row r="109" spans="2:17">
      <c r="B109" s="5">
        <f t="shared" si="8"/>
        <v>4</v>
      </c>
      <c r="C109" s="5">
        <f t="shared" si="9"/>
        <v>403</v>
      </c>
      <c r="D109" s="8"/>
      <c r="E109" s="19">
        <v>3</v>
      </c>
      <c r="F109" s="9" t="s">
        <v>36</v>
      </c>
      <c r="G109" s="10">
        <v>3</v>
      </c>
      <c r="H109" s="10">
        <v>3</v>
      </c>
      <c r="I109" s="10">
        <v>3</v>
      </c>
      <c r="J109" s="10"/>
      <c r="K109" s="20"/>
      <c r="L109" s="130"/>
    </row>
    <row r="110" spans="2:17">
      <c r="B110" s="5">
        <f t="shared" si="8"/>
        <v>4</v>
      </c>
      <c r="C110" s="5">
        <f t="shared" si="9"/>
        <v>404</v>
      </c>
      <c r="D110" s="8"/>
      <c r="E110" s="19">
        <v>4</v>
      </c>
      <c r="F110" s="9" t="s">
        <v>9</v>
      </c>
      <c r="G110" s="10">
        <v>5</v>
      </c>
      <c r="H110" s="10">
        <v>5</v>
      </c>
      <c r="I110" s="10">
        <v>5</v>
      </c>
      <c r="J110" s="10"/>
      <c r="K110" s="20"/>
      <c r="L110" s="130"/>
    </row>
    <row r="111" spans="2:17">
      <c r="B111" s="5">
        <f t="shared" si="8"/>
        <v>4</v>
      </c>
      <c r="C111" s="5">
        <f t="shared" si="9"/>
        <v>405</v>
      </c>
      <c r="D111" s="8"/>
      <c r="E111" s="19">
        <v>5</v>
      </c>
      <c r="F111" s="9" t="s">
        <v>10</v>
      </c>
      <c r="G111" s="10"/>
      <c r="H111" s="10"/>
      <c r="I111" s="10"/>
      <c r="J111" s="10">
        <v>3</v>
      </c>
      <c r="K111" s="20">
        <v>3</v>
      </c>
      <c r="L111" s="130"/>
    </row>
    <row r="112" spans="2:17">
      <c r="B112" s="5">
        <f t="shared" si="8"/>
        <v>4</v>
      </c>
      <c r="C112" s="5">
        <f t="shared" si="9"/>
        <v>406</v>
      </c>
      <c r="D112" s="8"/>
      <c r="E112" s="19">
        <v>6</v>
      </c>
      <c r="F112" s="9" t="s">
        <v>12</v>
      </c>
      <c r="G112" s="10"/>
      <c r="H112" s="10"/>
      <c r="I112" s="10"/>
      <c r="J112" s="10">
        <v>3</v>
      </c>
      <c r="K112" s="20">
        <v>3</v>
      </c>
      <c r="L112" s="130"/>
    </row>
    <row r="113" spans="2:14">
      <c r="B113" s="5">
        <f t="shared" si="8"/>
        <v>4</v>
      </c>
      <c r="C113" s="5">
        <f t="shared" si="9"/>
        <v>407</v>
      </c>
      <c r="D113" s="8"/>
      <c r="E113" s="19">
        <v>7</v>
      </c>
      <c r="F113" s="9" t="s">
        <v>11</v>
      </c>
      <c r="G113" s="10"/>
      <c r="H113" s="10"/>
      <c r="I113" s="10"/>
      <c r="J113" s="10">
        <v>3</v>
      </c>
      <c r="K113" s="20">
        <v>3</v>
      </c>
      <c r="L113" s="130"/>
    </row>
    <row r="114" spans="2:14">
      <c r="B114" s="5">
        <f t="shared" si="8"/>
        <v>4</v>
      </c>
      <c r="C114" s="5">
        <f t="shared" si="9"/>
        <v>408</v>
      </c>
      <c r="D114" s="8"/>
      <c r="E114" s="19">
        <v>8</v>
      </c>
      <c r="F114" s="9" t="s">
        <v>14</v>
      </c>
      <c r="G114" s="10">
        <v>1</v>
      </c>
      <c r="H114" s="10">
        <v>1</v>
      </c>
      <c r="I114" s="10">
        <v>1</v>
      </c>
      <c r="J114" s="10">
        <v>1</v>
      </c>
      <c r="K114" s="20">
        <v>1</v>
      </c>
      <c r="L114" s="130"/>
      <c r="N114" s="5" t="s">
        <v>984</v>
      </c>
    </row>
    <row r="115" spans="2:14">
      <c r="B115" s="5">
        <f t="shared" si="8"/>
        <v>4</v>
      </c>
      <c r="C115" s="5">
        <f t="shared" si="9"/>
        <v>409</v>
      </c>
      <c r="D115" s="8"/>
      <c r="E115" s="19">
        <v>9</v>
      </c>
      <c r="F115" s="9" t="s">
        <v>38</v>
      </c>
      <c r="G115" s="10">
        <v>4</v>
      </c>
      <c r="H115" s="10">
        <v>4</v>
      </c>
      <c r="I115" s="10">
        <v>4</v>
      </c>
      <c r="J115" s="10">
        <v>4</v>
      </c>
      <c r="K115" s="20">
        <v>4</v>
      </c>
      <c r="L115" s="130"/>
    </row>
    <row r="116" spans="2:14">
      <c r="B116" s="5">
        <f t="shared" si="8"/>
        <v>4</v>
      </c>
      <c r="C116" s="5">
        <f t="shared" si="9"/>
        <v>410</v>
      </c>
      <c r="D116" s="8"/>
      <c r="E116" s="19">
        <v>10</v>
      </c>
      <c r="F116" s="9" t="s">
        <v>15</v>
      </c>
      <c r="G116" s="10">
        <v>2</v>
      </c>
      <c r="H116" s="10">
        <v>2</v>
      </c>
      <c r="I116" s="10">
        <v>2</v>
      </c>
      <c r="J116" s="10">
        <v>2</v>
      </c>
      <c r="K116" s="20">
        <v>2</v>
      </c>
      <c r="L116" s="130"/>
    </row>
    <row r="117" spans="2:14">
      <c r="B117" s="5">
        <f t="shared" si="8"/>
        <v>4</v>
      </c>
      <c r="C117" s="5">
        <f t="shared" si="9"/>
        <v>411</v>
      </c>
      <c r="D117" s="8"/>
      <c r="E117" s="19">
        <v>11</v>
      </c>
      <c r="F117" s="9" t="s">
        <v>16</v>
      </c>
      <c r="G117" s="10">
        <v>2</v>
      </c>
      <c r="H117" s="10">
        <v>2</v>
      </c>
      <c r="I117" s="10">
        <v>2</v>
      </c>
      <c r="J117" s="10">
        <v>2</v>
      </c>
      <c r="K117" s="20">
        <v>2</v>
      </c>
      <c r="L117" s="130">
        <v>2</v>
      </c>
    </row>
    <row r="118" spans="2:14">
      <c r="B118" s="5">
        <f t="shared" si="8"/>
        <v>4</v>
      </c>
      <c r="C118" s="5">
        <f t="shared" si="9"/>
        <v>412</v>
      </c>
      <c r="D118" s="8"/>
      <c r="E118" s="19">
        <v>12</v>
      </c>
      <c r="F118" s="9" t="s">
        <v>37</v>
      </c>
      <c r="G118" s="10">
        <v>4</v>
      </c>
      <c r="H118" s="10">
        <v>4</v>
      </c>
      <c r="I118" s="10">
        <v>4</v>
      </c>
      <c r="J118" s="10"/>
      <c r="K118" s="20"/>
      <c r="L118" s="130">
        <v>2</v>
      </c>
    </row>
    <row r="119" spans="2:14">
      <c r="B119" s="5">
        <f t="shared" si="8"/>
        <v>4</v>
      </c>
      <c r="C119" s="5">
        <f t="shared" si="9"/>
        <v>413</v>
      </c>
      <c r="D119" s="8"/>
      <c r="E119" s="19">
        <v>13</v>
      </c>
      <c r="F119" s="9" t="s">
        <v>39</v>
      </c>
      <c r="G119" s="10">
        <v>1</v>
      </c>
      <c r="H119" s="10">
        <v>1</v>
      </c>
      <c r="I119" s="10">
        <v>1</v>
      </c>
      <c r="J119" s="10">
        <v>1</v>
      </c>
      <c r="K119" s="20">
        <v>1</v>
      </c>
      <c r="L119" s="130">
        <v>1</v>
      </c>
    </row>
    <row r="120" spans="2:14">
      <c r="B120" s="5">
        <f t="shared" si="8"/>
        <v>4</v>
      </c>
      <c r="C120" s="5">
        <f t="shared" si="9"/>
        <v>414</v>
      </c>
      <c r="D120" s="8"/>
      <c r="E120" s="19">
        <v>14</v>
      </c>
      <c r="F120" s="9" t="s">
        <v>32</v>
      </c>
      <c r="G120" s="10">
        <v>5</v>
      </c>
      <c r="H120" s="10">
        <v>5</v>
      </c>
      <c r="I120" s="10">
        <v>5</v>
      </c>
      <c r="J120" s="10">
        <v>5</v>
      </c>
      <c r="K120" s="20">
        <v>5</v>
      </c>
      <c r="L120" s="130"/>
    </row>
    <row r="121" spans="2:14">
      <c r="B121" s="5">
        <f t="shared" si="8"/>
        <v>4</v>
      </c>
      <c r="C121" s="5">
        <f t="shared" si="9"/>
        <v>415</v>
      </c>
      <c r="D121" s="8"/>
      <c r="E121" s="19">
        <v>15</v>
      </c>
      <c r="F121" s="9" t="s">
        <v>21</v>
      </c>
      <c r="G121" s="10">
        <v>4</v>
      </c>
      <c r="H121" s="10">
        <v>4</v>
      </c>
      <c r="I121" s="10">
        <v>4</v>
      </c>
      <c r="J121" s="10">
        <v>5</v>
      </c>
      <c r="K121" s="20">
        <v>5</v>
      </c>
      <c r="L121" s="130"/>
    </row>
    <row r="122" spans="2:14">
      <c r="B122" s="5">
        <f t="shared" si="8"/>
        <v>4</v>
      </c>
      <c r="C122" s="5">
        <f t="shared" si="9"/>
        <v>416</v>
      </c>
      <c r="D122" s="8"/>
      <c r="E122" s="19">
        <v>16</v>
      </c>
      <c r="F122" s="9" t="s">
        <v>33</v>
      </c>
      <c r="G122" s="10"/>
      <c r="H122" s="10"/>
      <c r="I122" s="10"/>
      <c r="J122" s="10"/>
      <c r="K122" s="20">
        <v>3</v>
      </c>
      <c r="L122" s="130"/>
    </row>
    <row r="123" spans="2:14">
      <c r="B123" s="5">
        <f t="shared" si="8"/>
        <v>4</v>
      </c>
      <c r="C123" s="5">
        <f t="shared" si="9"/>
        <v>417</v>
      </c>
      <c r="D123" s="8"/>
      <c r="E123" s="19">
        <v>17</v>
      </c>
      <c r="F123" s="9" t="s">
        <v>23</v>
      </c>
      <c r="G123" s="10">
        <v>1</v>
      </c>
      <c r="H123" s="10">
        <v>1</v>
      </c>
      <c r="I123" s="10">
        <v>1</v>
      </c>
      <c r="J123" s="10"/>
      <c r="K123" s="20"/>
      <c r="L123" s="130"/>
      <c r="N123" s="5" t="s">
        <v>984</v>
      </c>
    </row>
    <row r="124" spans="2:14">
      <c r="B124" s="5">
        <f t="shared" si="8"/>
        <v>4</v>
      </c>
      <c r="C124" s="5">
        <f t="shared" si="9"/>
        <v>418</v>
      </c>
      <c r="D124" s="8"/>
      <c r="E124" s="19">
        <v>18</v>
      </c>
      <c r="F124" s="9" t="s">
        <v>25</v>
      </c>
      <c r="G124" s="10">
        <v>2</v>
      </c>
      <c r="H124" s="10">
        <v>2</v>
      </c>
      <c r="I124" s="10">
        <v>2</v>
      </c>
      <c r="J124" s="10"/>
      <c r="K124" s="20"/>
      <c r="L124" s="130">
        <v>2</v>
      </c>
    </row>
    <row r="125" spans="2:14">
      <c r="B125" s="5">
        <f t="shared" si="8"/>
        <v>4</v>
      </c>
      <c r="C125" s="5">
        <f t="shared" si="9"/>
        <v>419</v>
      </c>
      <c r="D125" s="8"/>
      <c r="E125" s="19">
        <v>19</v>
      </c>
      <c r="F125" s="9" t="s">
        <v>26</v>
      </c>
      <c r="G125" s="10">
        <v>3</v>
      </c>
      <c r="H125" s="10">
        <v>3</v>
      </c>
      <c r="I125" s="10">
        <v>3</v>
      </c>
      <c r="J125" s="10">
        <v>5</v>
      </c>
      <c r="K125" s="20">
        <v>5</v>
      </c>
      <c r="L125" s="130"/>
    </row>
    <row r="126" spans="2:14">
      <c r="B126" s="5">
        <f t="shared" si="8"/>
        <v>4</v>
      </c>
      <c r="C126" s="5">
        <f t="shared" si="9"/>
        <v>420</v>
      </c>
      <c r="D126" s="8"/>
      <c r="E126" s="19">
        <v>20</v>
      </c>
      <c r="F126" s="9" t="s">
        <v>40</v>
      </c>
      <c r="G126" s="10">
        <v>5</v>
      </c>
      <c r="H126" s="10">
        <v>5</v>
      </c>
      <c r="I126" s="10">
        <v>5</v>
      </c>
      <c r="J126" s="10">
        <v>5</v>
      </c>
      <c r="K126" s="20">
        <v>5</v>
      </c>
      <c r="L126" s="130"/>
    </row>
    <row r="127" spans="2:14">
      <c r="B127" s="5">
        <f t="shared" si="8"/>
        <v>4</v>
      </c>
      <c r="C127" s="5">
        <f t="shared" si="9"/>
        <v>421</v>
      </c>
      <c r="D127" s="8"/>
      <c r="E127" s="19">
        <v>21</v>
      </c>
      <c r="F127" s="9" t="s">
        <v>34</v>
      </c>
      <c r="G127" s="10"/>
      <c r="H127" s="10"/>
      <c r="I127" s="10"/>
      <c r="J127" s="10">
        <v>3</v>
      </c>
      <c r="K127" s="20"/>
      <c r="L127" s="130"/>
    </row>
    <row r="128" spans="2:14">
      <c r="B128" s="5">
        <f>+IF(D128="",IF(F128="TOTAL","",B127),D128)</f>
        <v>4</v>
      </c>
      <c r="C128" s="5">
        <f>IF(B128="","",IF(B127="","",IF(D127="",C127+1,B128*100)))</f>
        <v>422</v>
      </c>
      <c r="D128" s="8"/>
      <c r="E128" s="19">
        <v>22</v>
      </c>
      <c r="F128" s="23" t="s">
        <v>1864</v>
      </c>
      <c r="G128" s="24"/>
      <c r="H128" s="24"/>
      <c r="I128" s="24"/>
      <c r="J128" s="24">
        <v>1</v>
      </c>
      <c r="K128" s="25"/>
      <c r="L128" s="130"/>
    </row>
    <row r="129" spans="2:17" ht="15.75" thickBot="1">
      <c r="B129" s="5">
        <f>+IF(D129="",IF(F129="TOTAL","",B128),D129)</f>
        <v>4</v>
      </c>
      <c r="C129" s="5">
        <f>IF(B129="","",IF(B128="","",IF(D128="",C128+1,B129*100)))</f>
        <v>423</v>
      </c>
      <c r="D129" s="8"/>
      <c r="E129" s="19">
        <v>23</v>
      </c>
      <c r="F129" s="23" t="s">
        <v>1185</v>
      </c>
      <c r="G129" s="24"/>
      <c r="H129" s="24"/>
      <c r="I129" s="24"/>
      <c r="J129" s="24">
        <v>4</v>
      </c>
      <c r="K129" s="25">
        <v>4</v>
      </c>
      <c r="L129" s="130"/>
    </row>
    <row r="130" spans="2:17" ht="13.5" thickBot="1">
      <c r="B130" s="5" t="str">
        <f t="shared" si="8"/>
        <v/>
      </c>
      <c r="C130" s="5" t="str">
        <f t="shared" si="9"/>
        <v/>
      </c>
      <c r="D130" s="8"/>
      <c r="E130" s="26"/>
      <c r="F130" s="27" t="s">
        <v>6</v>
      </c>
      <c r="G130" s="27">
        <f>+SUM(G107:G129)</f>
        <v>48</v>
      </c>
      <c r="H130" s="27">
        <f>+SUM(H107:H129)</f>
        <v>48</v>
      </c>
      <c r="I130" s="27">
        <f>+SUM(I107:I129)</f>
        <v>48</v>
      </c>
      <c r="J130" s="27">
        <f>+SUM(J107:J129)</f>
        <v>50</v>
      </c>
      <c r="K130" s="28">
        <f>+SUM(K107:K129)</f>
        <v>49</v>
      </c>
      <c r="L130" s="92"/>
    </row>
    <row r="131" spans="2:17" ht="15">
      <c r="B131" s="5" t="str">
        <f t="shared" si="8"/>
        <v/>
      </c>
      <c r="C131" s="5" t="str">
        <f t="shared" si="9"/>
        <v/>
      </c>
      <c r="D131" s="8"/>
      <c r="F131" s="11" t="s">
        <v>1231</v>
      </c>
      <c r="G131" s="12"/>
    </row>
    <row r="132" spans="2:17" ht="15">
      <c r="B132" s="5" t="str">
        <f t="shared" si="8"/>
        <v/>
      </c>
      <c r="C132" s="5" t="str">
        <f t="shared" si="9"/>
        <v/>
      </c>
      <c r="D132" s="8"/>
      <c r="F132" s="11" t="s">
        <v>1200</v>
      </c>
      <c r="G132" s="12"/>
    </row>
    <row r="133" spans="2:17">
      <c r="B133" s="5" t="str">
        <f t="shared" si="8"/>
        <v/>
      </c>
      <c r="C133" s="5" t="str">
        <f t="shared" si="9"/>
        <v/>
      </c>
      <c r="D133" s="8"/>
      <c r="F133" s="11"/>
      <c r="G133" s="13"/>
    </row>
    <row r="134" spans="2:17">
      <c r="B134" s="5" t="str">
        <f t="shared" si="8"/>
        <v/>
      </c>
      <c r="C134" s="5" t="str">
        <f t="shared" si="9"/>
        <v/>
      </c>
      <c r="D134" s="8"/>
    </row>
    <row r="135" spans="2:17" ht="13.5" thickBot="1">
      <c r="B135" s="5">
        <f t="shared" si="8"/>
        <v>5</v>
      </c>
      <c r="C135" s="5" t="str">
        <f t="shared" si="9"/>
        <v/>
      </c>
      <c r="D135" s="172">
        <v>5</v>
      </c>
      <c r="E135" s="17" t="s">
        <v>1197</v>
      </c>
      <c r="F135" s="16"/>
      <c r="G135" s="16"/>
      <c r="H135" s="16"/>
      <c r="I135" s="16"/>
      <c r="J135" s="16"/>
      <c r="K135" s="16"/>
      <c r="N135" s="13"/>
    </row>
    <row r="136" spans="2:17" ht="13.5" thickBot="1">
      <c r="B136" s="5">
        <f t="shared" si="8"/>
        <v>5</v>
      </c>
      <c r="C136" s="5">
        <f t="shared" si="9"/>
        <v>500</v>
      </c>
      <c r="D136" s="8"/>
      <c r="E136" s="26"/>
      <c r="F136" s="27" t="s">
        <v>0</v>
      </c>
      <c r="G136" s="27" t="s">
        <v>1</v>
      </c>
      <c r="H136" s="27" t="s">
        <v>2</v>
      </c>
      <c r="I136" s="27" t="s">
        <v>3</v>
      </c>
      <c r="J136" s="27" t="s">
        <v>4</v>
      </c>
      <c r="K136" s="28" t="s">
        <v>5</v>
      </c>
    </row>
    <row r="137" spans="2:17">
      <c r="B137" s="5">
        <f t="shared" si="8"/>
        <v>5</v>
      </c>
      <c r="C137" s="5">
        <f t="shared" si="9"/>
        <v>501</v>
      </c>
      <c r="D137" s="8"/>
      <c r="E137" s="29">
        <v>1</v>
      </c>
      <c r="F137" s="30" t="s">
        <v>9</v>
      </c>
      <c r="G137" s="31">
        <v>5</v>
      </c>
      <c r="H137" s="31">
        <v>5</v>
      </c>
      <c r="I137" s="31">
        <v>5</v>
      </c>
      <c r="J137" s="31"/>
      <c r="K137" s="31"/>
      <c r="P137" s="19">
        <v>3</v>
      </c>
      <c r="Q137" s="9" t="s">
        <v>9</v>
      </c>
    </row>
    <row r="138" spans="2:17">
      <c r="B138" s="5">
        <f t="shared" si="8"/>
        <v>5</v>
      </c>
      <c r="C138" s="5">
        <f t="shared" si="9"/>
        <v>502</v>
      </c>
      <c r="D138" s="8"/>
      <c r="E138" s="19">
        <v>2</v>
      </c>
      <c r="F138" s="9" t="s">
        <v>10</v>
      </c>
      <c r="G138" s="10"/>
      <c r="H138" s="10"/>
      <c r="I138" s="10"/>
      <c r="J138" s="10">
        <v>3</v>
      </c>
      <c r="K138" s="10">
        <v>3</v>
      </c>
      <c r="P138" s="19">
        <v>4</v>
      </c>
      <c r="Q138" s="9" t="s">
        <v>10</v>
      </c>
    </row>
    <row r="139" spans="2:17">
      <c r="B139" s="5">
        <f t="shared" si="8"/>
        <v>5</v>
      </c>
      <c r="C139" s="5">
        <f t="shared" si="9"/>
        <v>503</v>
      </c>
      <c r="D139" s="8"/>
      <c r="E139" s="19">
        <v>3</v>
      </c>
      <c r="F139" s="9" t="s">
        <v>12</v>
      </c>
      <c r="G139" s="10"/>
      <c r="H139" s="10"/>
      <c r="I139" s="10"/>
      <c r="J139" s="10">
        <v>3</v>
      </c>
      <c r="K139" s="10">
        <v>3</v>
      </c>
      <c r="P139" s="19">
        <v>5</v>
      </c>
      <c r="Q139" s="9" t="s">
        <v>12</v>
      </c>
    </row>
    <row r="140" spans="2:17">
      <c r="B140" s="5">
        <f t="shared" si="8"/>
        <v>5</v>
      </c>
      <c r="C140" s="5">
        <f t="shared" si="9"/>
        <v>504</v>
      </c>
      <c r="D140" s="8"/>
      <c r="E140" s="19">
        <v>4</v>
      </c>
      <c r="F140" s="9" t="s">
        <v>11</v>
      </c>
      <c r="G140" s="10"/>
      <c r="H140" s="10"/>
      <c r="I140" s="10"/>
      <c r="J140" s="10">
        <v>3</v>
      </c>
      <c r="K140" s="10">
        <v>3</v>
      </c>
      <c r="P140" s="19">
        <v>6</v>
      </c>
      <c r="Q140" s="9" t="s">
        <v>11</v>
      </c>
    </row>
    <row r="141" spans="2:17">
      <c r="B141" s="5">
        <f t="shared" si="8"/>
        <v>5</v>
      </c>
      <c r="C141" s="5">
        <f t="shared" si="9"/>
        <v>505</v>
      </c>
      <c r="D141" s="8"/>
      <c r="E141" s="19">
        <v>5</v>
      </c>
      <c r="F141" s="9" t="s">
        <v>14</v>
      </c>
      <c r="G141" s="10">
        <v>1</v>
      </c>
      <c r="H141" s="10">
        <v>1</v>
      </c>
      <c r="I141" s="10">
        <v>1</v>
      </c>
      <c r="J141" s="10">
        <v>1</v>
      </c>
      <c r="K141" s="10">
        <v>1</v>
      </c>
      <c r="N141" s="5" t="s">
        <v>984</v>
      </c>
      <c r="P141" s="19">
        <v>8</v>
      </c>
      <c r="Q141" s="9" t="s">
        <v>14</v>
      </c>
    </row>
    <row r="142" spans="2:17">
      <c r="B142" s="5">
        <f t="shared" si="8"/>
        <v>5</v>
      </c>
      <c r="C142" s="5">
        <f t="shared" si="9"/>
        <v>506</v>
      </c>
      <c r="D142" s="8"/>
      <c r="E142" s="19">
        <v>6</v>
      </c>
      <c r="F142" s="9" t="s">
        <v>15</v>
      </c>
      <c r="G142" s="10">
        <v>2</v>
      </c>
      <c r="H142" s="10">
        <v>2</v>
      </c>
      <c r="I142" s="10">
        <v>2</v>
      </c>
      <c r="J142" s="10">
        <v>2</v>
      </c>
      <c r="K142" s="10">
        <v>2</v>
      </c>
      <c r="P142" s="19">
        <v>9</v>
      </c>
      <c r="Q142" s="9" t="s">
        <v>15</v>
      </c>
    </row>
    <row r="143" spans="2:17">
      <c r="B143" s="5">
        <f t="shared" si="8"/>
        <v>5</v>
      </c>
      <c r="C143" s="5">
        <f t="shared" si="9"/>
        <v>507</v>
      </c>
      <c r="D143" s="8"/>
      <c r="E143" s="19">
        <v>7</v>
      </c>
      <c r="F143" s="9" t="s">
        <v>16</v>
      </c>
      <c r="G143" s="10">
        <v>2</v>
      </c>
      <c r="H143" s="10">
        <v>2</v>
      </c>
      <c r="I143" s="10">
        <v>2</v>
      </c>
      <c r="J143" s="10">
        <v>2</v>
      </c>
      <c r="K143" s="10">
        <v>2</v>
      </c>
      <c r="P143" s="19">
        <v>10</v>
      </c>
      <c r="Q143" s="9" t="s">
        <v>16</v>
      </c>
    </row>
    <row r="144" spans="2:17">
      <c r="B144" s="5">
        <f t="shared" si="8"/>
        <v>5</v>
      </c>
      <c r="C144" s="5">
        <f t="shared" si="9"/>
        <v>508</v>
      </c>
      <c r="D144" s="8"/>
      <c r="E144" s="19">
        <v>8</v>
      </c>
      <c r="F144" s="9" t="s">
        <v>17</v>
      </c>
      <c r="G144" s="10">
        <v>2</v>
      </c>
      <c r="H144" s="10">
        <v>2</v>
      </c>
      <c r="I144" s="10">
        <v>2</v>
      </c>
      <c r="J144" s="10">
        <v>1</v>
      </c>
      <c r="K144" s="10">
        <v>1</v>
      </c>
      <c r="P144" s="19">
        <v>11</v>
      </c>
      <c r="Q144" s="9" t="s">
        <v>17</v>
      </c>
    </row>
    <row r="145" spans="2:17">
      <c r="B145" s="5">
        <f t="shared" si="8"/>
        <v>5</v>
      </c>
      <c r="C145" s="5">
        <f t="shared" si="9"/>
        <v>509</v>
      </c>
      <c r="D145" s="8"/>
      <c r="E145" s="19">
        <v>9</v>
      </c>
      <c r="F145" s="9" t="s">
        <v>19</v>
      </c>
      <c r="G145" s="10">
        <v>1</v>
      </c>
      <c r="H145" s="10">
        <v>1</v>
      </c>
      <c r="I145" s="10">
        <v>1</v>
      </c>
      <c r="J145" s="10">
        <v>1</v>
      </c>
      <c r="K145" s="10">
        <v>1</v>
      </c>
      <c r="P145" s="19">
        <v>13</v>
      </c>
      <c r="Q145" s="9" t="s">
        <v>19</v>
      </c>
    </row>
    <row r="146" spans="2:17">
      <c r="B146" s="5">
        <f t="shared" si="8"/>
        <v>5</v>
      </c>
      <c r="C146" s="5">
        <f t="shared" si="9"/>
        <v>510</v>
      </c>
      <c r="D146" s="8"/>
      <c r="E146" s="19">
        <v>10</v>
      </c>
      <c r="F146" s="9" t="s">
        <v>20</v>
      </c>
      <c r="G146" s="10">
        <v>5</v>
      </c>
      <c r="H146" s="10">
        <v>5</v>
      </c>
      <c r="I146" s="10">
        <v>5</v>
      </c>
      <c r="J146" s="10">
        <v>5</v>
      </c>
      <c r="K146" s="10">
        <v>5</v>
      </c>
      <c r="P146" s="19">
        <v>14</v>
      </c>
      <c r="Q146" s="9" t="s">
        <v>20</v>
      </c>
    </row>
    <row r="147" spans="2:17">
      <c r="B147" s="5">
        <f t="shared" si="8"/>
        <v>5</v>
      </c>
      <c r="C147" s="5">
        <f t="shared" si="9"/>
        <v>511</v>
      </c>
      <c r="D147" s="8"/>
      <c r="E147" s="19">
        <v>11</v>
      </c>
      <c r="F147" s="9" t="s">
        <v>21</v>
      </c>
      <c r="G147" s="10">
        <v>4</v>
      </c>
      <c r="H147" s="10">
        <v>4</v>
      </c>
      <c r="I147" s="10">
        <v>4</v>
      </c>
      <c r="J147" s="10">
        <v>5</v>
      </c>
      <c r="K147" s="10">
        <v>5</v>
      </c>
      <c r="P147" s="19">
        <v>15</v>
      </c>
      <c r="Q147" s="9" t="s">
        <v>21</v>
      </c>
    </row>
    <row r="148" spans="2:17">
      <c r="B148" s="5">
        <f t="shared" si="8"/>
        <v>5</v>
      </c>
      <c r="C148" s="5">
        <f t="shared" si="9"/>
        <v>512</v>
      </c>
      <c r="D148" s="8"/>
      <c r="E148" s="19">
        <v>12</v>
      </c>
      <c r="F148" s="9" t="s">
        <v>22</v>
      </c>
      <c r="G148" s="10"/>
      <c r="H148" s="10"/>
      <c r="I148" s="10"/>
      <c r="J148" s="10"/>
      <c r="K148" s="10">
        <v>3</v>
      </c>
      <c r="P148" s="19">
        <v>16</v>
      </c>
      <c r="Q148" s="9" t="s">
        <v>22</v>
      </c>
    </row>
    <row r="149" spans="2:17">
      <c r="B149" s="5">
        <f t="shared" si="8"/>
        <v>5</v>
      </c>
      <c r="C149" s="5">
        <f t="shared" si="9"/>
        <v>513</v>
      </c>
      <c r="D149" s="8"/>
      <c r="E149" s="19">
        <v>13</v>
      </c>
      <c r="F149" s="9" t="s">
        <v>23</v>
      </c>
      <c r="G149" s="10">
        <v>1</v>
      </c>
      <c r="H149" s="10">
        <v>1</v>
      </c>
      <c r="I149" s="10">
        <v>1</v>
      </c>
      <c r="J149" s="10"/>
      <c r="K149" s="10"/>
      <c r="P149" s="19">
        <v>17</v>
      </c>
      <c r="Q149" s="9" t="s">
        <v>23</v>
      </c>
    </row>
    <row r="150" spans="2:17">
      <c r="B150" s="5">
        <f t="shared" si="8"/>
        <v>5</v>
      </c>
      <c r="C150" s="5">
        <f t="shared" si="9"/>
        <v>514</v>
      </c>
      <c r="D150" s="8"/>
      <c r="E150" s="19">
        <v>14</v>
      </c>
      <c r="F150" s="9" t="s">
        <v>24</v>
      </c>
      <c r="G150" s="10">
        <v>3</v>
      </c>
      <c r="H150" s="10">
        <v>3</v>
      </c>
      <c r="I150" s="10">
        <v>3</v>
      </c>
      <c r="J150" s="10"/>
      <c r="K150" s="10"/>
      <c r="L150" s="130"/>
      <c r="P150" s="19">
        <v>18</v>
      </c>
      <c r="Q150" s="9" t="s">
        <v>24</v>
      </c>
    </row>
    <row r="151" spans="2:17">
      <c r="B151" s="5">
        <f t="shared" si="8"/>
        <v>5</v>
      </c>
      <c r="C151" s="5">
        <f t="shared" si="9"/>
        <v>515</v>
      </c>
      <c r="D151" s="8"/>
      <c r="E151" s="19">
        <v>15</v>
      </c>
      <c r="F151" s="9" t="s">
        <v>25</v>
      </c>
      <c r="G151" s="10">
        <v>2</v>
      </c>
      <c r="H151" s="10">
        <v>2</v>
      </c>
      <c r="I151" s="10">
        <v>2</v>
      </c>
      <c r="J151" s="10"/>
      <c r="K151" s="10"/>
      <c r="L151" s="5">
        <v>2</v>
      </c>
      <c r="P151" s="19">
        <v>21</v>
      </c>
      <c r="Q151" s="9" t="s">
        <v>25</v>
      </c>
    </row>
    <row r="152" spans="2:17">
      <c r="B152" s="5">
        <f t="shared" si="8"/>
        <v>5</v>
      </c>
      <c r="C152" s="5">
        <f t="shared" si="9"/>
        <v>516</v>
      </c>
      <c r="D152" s="8"/>
      <c r="E152" s="19">
        <v>16</v>
      </c>
      <c r="F152" s="9" t="s">
        <v>26</v>
      </c>
      <c r="G152" s="10">
        <v>3</v>
      </c>
      <c r="H152" s="10">
        <v>3</v>
      </c>
      <c r="I152" s="10">
        <v>3</v>
      </c>
      <c r="J152" s="10">
        <v>5</v>
      </c>
      <c r="K152" s="10">
        <v>5</v>
      </c>
      <c r="P152" s="19">
        <v>22</v>
      </c>
      <c r="Q152" s="9" t="s">
        <v>26</v>
      </c>
    </row>
    <row r="153" spans="2:17">
      <c r="B153" s="5">
        <f t="shared" si="8"/>
        <v>5</v>
      </c>
      <c r="C153" s="5">
        <f t="shared" si="9"/>
        <v>517</v>
      </c>
      <c r="D153" s="8"/>
      <c r="E153" s="19">
        <v>17</v>
      </c>
      <c r="F153" s="9" t="s">
        <v>27</v>
      </c>
      <c r="G153" s="10">
        <v>5</v>
      </c>
      <c r="H153" s="10">
        <v>5</v>
      </c>
      <c r="I153" s="10">
        <v>5</v>
      </c>
      <c r="J153" s="10">
        <v>5</v>
      </c>
      <c r="K153" s="10">
        <v>5</v>
      </c>
      <c r="P153" s="19">
        <v>23</v>
      </c>
      <c r="Q153" s="9" t="s">
        <v>27</v>
      </c>
    </row>
    <row r="154" spans="2:17">
      <c r="B154" s="5">
        <f t="shared" si="8"/>
        <v>5</v>
      </c>
      <c r="C154" s="5">
        <f t="shared" si="9"/>
        <v>518</v>
      </c>
      <c r="D154" s="8"/>
      <c r="E154" s="19">
        <v>18</v>
      </c>
      <c r="F154" s="9" t="s">
        <v>28</v>
      </c>
      <c r="G154" s="10"/>
      <c r="H154" s="10"/>
      <c r="I154" s="10"/>
      <c r="J154" s="10">
        <v>3</v>
      </c>
      <c r="K154" s="10"/>
      <c r="P154" s="19">
        <v>24</v>
      </c>
      <c r="Q154" s="9" t="s">
        <v>28</v>
      </c>
    </row>
    <row r="155" spans="2:17" ht="15">
      <c r="B155" s="5">
        <f t="shared" si="8"/>
        <v>5</v>
      </c>
      <c r="C155" s="5">
        <f t="shared" si="9"/>
        <v>519</v>
      </c>
      <c r="D155" s="8"/>
      <c r="E155" s="19">
        <v>20</v>
      </c>
      <c r="F155" s="9" t="s">
        <v>1169</v>
      </c>
      <c r="G155" s="10">
        <v>4</v>
      </c>
      <c r="H155" s="10">
        <v>4</v>
      </c>
      <c r="I155" s="10">
        <v>4</v>
      </c>
      <c r="J155" s="10"/>
      <c r="K155" s="10"/>
      <c r="P155" s="7">
        <v>25</v>
      </c>
      <c r="Q155" s="9" t="s">
        <v>1864</v>
      </c>
    </row>
    <row r="156" spans="2:17" ht="15">
      <c r="B156" s="5">
        <f t="shared" ref="B156:B162" si="10">+IF(D156="",IF(F156="TOTAL","",B155),D156)</f>
        <v>5</v>
      </c>
      <c r="C156" s="5">
        <f t="shared" ref="C156:C162" si="11">IF(B156="","",IF(B155="","",IF(D155="",C155+1,B156*100)))</f>
        <v>520</v>
      </c>
      <c r="D156" s="8"/>
      <c r="E156" s="19">
        <v>21</v>
      </c>
      <c r="F156" s="9" t="s">
        <v>1170</v>
      </c>
      <c r="G156" s="10">
        <v>4</v>
      </c>
      <c r="H156" s="10"/>
      <c r="I156" s="10"/>
      <c r="J156" s="10"/>
      <c r="K156" s="10"/>
      <c r="P156" s="7">
        <v>26</v>
      </c>
      <c r="Q156" s="7" t="s">
        <v>1927</v>
      </c>
    </row>
    <row r="157" spans="2:17" ht="15">
      <c r="B157" s="5">
        <f t="shared" si="10"/>
        <v>5</v>
      </c>
      <c r="C157" s="5">
        <f t="shared" si="11"/>
        <v>521</v>
      </c>
      <c r="D157" s="8"/>
      <c r="E157" s="19">
        <v>22</v>
      </c>
      <c r="F157" s="9" t="s">
        <v>1171</v>
      </c>
      <c r="G157" s="10"/>
      <c r="H157" s="10">
        <v>4</v>
      </c>
      <c r="I157" s="10"/>
      <c r="J157" s="10"/>
      <c r="K157" s="10"/>
    </row>
    <row r="158" spans="2:17" ht="15">
      <c r="B158" s="5">
        <f t="shared" si="10"/>
        <v>5</v>
      </c>
      <c r="C158" s="5">
        <f t="shared" si="11"/>
        <v>522</v>
      </c>
      <c r="D158" s="8"/>
      <c r="E158" s="19">
        <v>23</v>
      </c>
      <c r="F158" s="9" t="s">
        <v>1172</v>
      </c>
      <c r="G158" s="10"/>
      <c r="H158" s="10"/>
      <c r="I158" s="10">
        <v>4</v>
      </c>
      <c r="J158" s="10"/>
      <c r="K158" s="10"/>
    </row>
    <row r="159" spans="2:17" ht="15">
      <c r="B159" s="5">
        <f t="shared" si="10"/>
        <v>5</v>
      </c>
      <c r="C159" s="5">
        <f t="shared" si="11"/>
        <v>523</v>
      </c>
      <c r="D159" s="8"/>
      <c r="E159" s="19">
        <v>24</v>
      </c>
      <c r="F159" s="9" t="s">
        <v>1173</v>
      </c>
      <c r="G159" s="10"/>
      <c r="H159" s="10"/>
      <c r="I159" s="10"/>
      <c r="J159" s="10">
        <v>4</v>
      </c>
      <c r="K159" s="10"/>
    </row>
    <row r="160" spans="2:17" ht="15">
      <c r="B160" s="5">
        <f t="shared" si="10"/>
        <v>5</v>
      </c>
      <c r="C160" s="5">
        <f t="shared" si="11"/>
        <v>524</v>
      </c>
      <c r="D160" s="8"/>
      <c r="E160" s="19">
        <v>25</v>
      </c>
      <c r="F160" s="23" t="s">
        <v>1174</v>
      </c>
      <c r="G160" s="24"/>
      <c r="H160" s="24"/>
      <c r="I160" s="24"/>
      <c r="J160" s="24">
        <v>4</v>
      </c>
      <c r="K160" s="24">
        <v>4</v>
      </c>
    </row>
    <row r="161" spans="2:14">
      <c r="B161" s="5">
        <f t="shared" si="10"/>
        <v>5</v>
      </c>
      <c r="C161" s="5">
        <f t="shared" si="11"/>
        <v>525</v>
      </c>
      <c r="D161" s="8"/>
      <c r="E161" s="19">
        <v>26</v>
      </c>
      <c r="F161" s="23" t="s">
        <v>1864</v>
      </c>
      <c r="G161" s="24"/>
      <c r="H161" s="24"/>
      <c r="I161" s="24"/>
      <c r="J161" s="24">
        <v>1</v>
      </c>
      <c r="K161" s="24"/>
    </row>
    <row r="162" spans="2:14" ht="28.5" thickBot="1">
      <c r="B162" s="5">
        <f t="shared" si="10"/>
        <v>5</v>
      </c>
      <c r="C162" s="5">
        <f t="shared" si="11"/>
        <v>526</v>
      </c>
      <c r="D162" s="8"/>
      <c r="E162" s="19">
        <v>27</v>
      </c>
      <c r="F162" s="23" t="s">
        <v>1175</v>
      </c>
      <c r="G162" s="24"/>
      <c r="H162" s="24"/>
      <c r="I162" s="24"/>
      <c r="J162" s="24"/>
      <c r="K162" s="24">
        <v>4</v>
      </c>
    </row>
    <row r="163" spans="2:14" ht="13.5" thickBot="1">
      <c r="B163" s="5" t="str">
        <f t="shared" si="8"/>
        <v/>
      </c>
      <c r="C163" s="5" t="str">
        <f t="shared" si="9"/>
        <v/>
      </c>
      <c r="D163" s="8"/>
      <c r="E163" s="26"/>
      <c r="F163" s="27" t="s">
        <v>6</v>
      </c>
      <c r="G163" s="27">
        <f>+SUM(G137:G162)</f>
        <v>44</v>
      </c>
      <c r="H163" s="27">
        <f>+SUM(H137:H162)</f>
        <v>44</v>
      </c>
      <c r="I163" s="27">
        <f>+SUM(I137:I162)</f>
        <v>44</v>
      </c>
      <c r="J163" s="27">
        <f>+SUM(J137:J162)</f>
        <v>48</v>
      </c>
      <c r="K163" s="28">
        <f>+SUM(K137:K162)</f>
        <v>47</v>
      </c>
    </row>
    <row r="164" spans="2:14" ht="15">
      <c r="B164" s="5" t="str">
        <f t="shared" si="8"/>
        <v/>
      </c>
      <c r="C164" s="5" t="str">
        <f t="shared" si="9"/>
        <v/>
      </c>
      <c r="D164" s="8"/>
      <c r="F164" s="11" t="s">
        <v>1176</v>
      </c>
      <c r="G164" s="12"/>
    </row>
    <row r="165" spans="2:14">
      <c r="B165" s="5" t="str">
        <f t="shared" si="8"/>
        <v/>
      </c>
      <c r="C165" s="5" t="str">
        <f t="shared" si="9"/>
        <v/>
      </c>
      <c r="D165" s="8"/>
      <c r="F165" s="11"/>
      <c r="G165" s="13"/>
    </row>
    <row r="166" spans="2:14">
      <c r="B166" s="5" t="str">
        <f t="shared" si="8"/>
        <v/>
      </c>
      <c r="C166" s="5" t="str">
        <f t="shared" si="9"/>
        <v/>
      </c>
      <c r="D166" s="8"/>
    </row>
    <row r="167" spans="2:14" ht="13.5" thickBot="1">
      <c r="B167" s="5">
        <f t="shared" ref="B167:B231" si="12">+IF(D167="",IF(F167="TOTAL","",B166),D167)</f>
        <v>6</v>
      </c>
      <c r="C167" s="5" t="str">
        <f t="shared" ref="C167:C231" si="13">IF(B167="","",IF(B166="","",IF(D166="",C166+1,B167*100)))</f>
        <v/>
      </c>
      <c r="D167" s="172">
        <v>6</v>
      </c>
      <c r="E167" s="17" t="s">
        <v>42</v>
      </c>
      <c r="F167" s="34"/>
      <c r="G167" s="16"/>
      <c r="H167" s="16"/>
      <c r="I167" s="16"/>
      <c r="J167" s="16"/>
      <c r="K167" s="16"/>
    </row>
    <row r="168" spans="2:14" ht="13.5" thickBot="1">
      <c r="B168" s="5">
        <f t="shared" si="12"/>
        <v>6</v>
      </c>
      <c r="C168" s="5">
        <f t="shared" si="13"/>
        <v>600</v>
      </c>
      <c r="D168" s="8"/>
      <c r="E168" s="26"/>
      <c r="F168" s="33" t="s">
        <v>0</v>
      </c>
      <c r="G168" s="27" t="s">
        <v>1</v>
      </c>
      <c r="H168" s="27" t="s">
        <v>2</v>
      </c>
      <c r="I168" s="27" t="s">
        <v>3</v>
      </c>
      <c r="J168" s="27" t="s">
        <v>4</v>
      </c>
      <c r="K168" s="28" t="s">
        <v>5</v>
      </c>
      <c r="L168" s="92"/>
    </row>
    <row r="169" spans="2:14">
      <c r="B169" s="5">
        <f t="shared" si="12"/>
        <v>6</v>
      </c>
      <c r="C169" s="5">
        <f t="shared" si="13"/>
        <v>601</v>
      </c>
      <c r="D169" s="8"/>
      <c r="E169" s="29">
        <v>1</v>
      </c>
      <c r="F169" s="30" t="s">
        <v>9</v>
      </c>
      <c r="G169" s="31">
        <v>5</v>
      </c>
      <c r="H169" s="31">
        <v>5</v>
      </c>
      <c r="I169" s="31">
        <v>5</v>
      </c>
      <c r="J169" s="31"/>
      <c r="K169" s="32"/>
      <c r="L169" s="130"/>
    </row>
    <row r="170" spans="2:14">
      <c r="B170" s="5">
        <f t="shared" si="12"/>
        <v>6</v>
      </c>
      <c r="C170" s="5">
        <f t="shared" si="13"/>
        <v>602</v>
      </c>
      <c r="D170" s="8"/>
      <c r="E170" s="19">
        <v>2</v>
      </c>
      <c r="F170" s="9" t="s">
        <v>1004</v>
      </c>
      <c r="G170" s="10"/>
      <c r="H170" s="10"/>
      <c r="I170" s="10"/>
      <c r="J170" s="10">
        <v>3</v>
      </c>
      <c r="K170" s="20">
        <v>3</v>
      </c>
      <c r="L170" s="130"/>
    </row>
    <row r="171" spans="2:14">
      <c r="B171" s="5">
        <f t="shared" si="12"/>
        <v>6</v>
      </c>
      <c r="C171" s="5">
        <f t="shared" si="13"/>
        <v>603</v>
      </c>
      <c r="D171" s="8"/>
      <c r="E171" s="19">
        <v>3</v>
      </c>
      <c r="F171" s="9" t="s">
        <v>2611</v>
      </c>
      <c r="G171" s="10"/>
      <c r="H171" s="10"/>
      <c r="I171" s="10"/>
      <c r="J171" s="10">
        <v>3</v>
      </c>
      <c r="K171" s="20">
        <v>3</v>
      </c>
      <c r="L171" s="130"/>
    </row>
    <row r="172" spans="2:14">
      <c r="B172" s="5">
        <f t="shared" si="12"/>
        <v>6</v>
      </c>
      <c r="C172" s="5">
        <f t="shared" si="13"/>
        <v>604</v>
      </c>
      <c r="D172" s="8"/>
      <c r="E172" s="19">
        <v>4</v>
      </c>
      <c r="F172" s="9" t="s">
        <v>2612</v>
      </c>
      <c r="G172" s="10"/>
      <c r="H172" s="10"/>
      <c r="I172" s="10"/>
      <c r="J172" s="10">
        <v>3</v>
      </c>
      <c r="K172" s="20">
        <v>3</v>
      </c>
      <c r="L172" s="130"/>
    </row>
    <row r="173" spans="2:14">
      <c r="B173" s="5">
        <f t="shared" si="12"/>
        <v>6</v>
      </c>
      <c r="C173" s="5">
        <f t="shared" si="13"/>
        <v>605</v>
      </c>
      <c r="D173" s="8"/>
      <c r="E173" s="19">
        <v>5</v>
      </c>
      <c r="F173" s="9" t="s">
        <v>14</v>
      </c>
      <c r="G173" s="10">
        <v>1</v>
      </c>
      <c r="H173" s="10">
        <v>1</v>
      </c>
      <c r="I173" s="10">
        <v>1</v>
      </c>
      <c r="J173" s="10">
        <v>1</v>
      </c>
      <c r="K173" s="20">
        <v>1</v>
      </c>
      <c r="L173" s="130"/>
      <c r="N173" s="5" t="s">
        <v>984</v>
      </c>
    </row>
    <row r="174" spans="2:14">
      <c r="B174" s="5">
        <f t="shared" ref="B174:B185" si="14">+IF(D174="",IF(F174="TOTAL","",B173),D174)</f>
        <v>6</v>
      </c>
      <c r="C174" s="5">
        <f t="shared" ref="C174:C185" si="15">IF(B174="","",IF(B173="","",IF(D173="",C173+1,B174*100)))</f>
        <v>606</v>
      </c>
      <c r="D174" s="8"/>
      <c r="E174" s="29">
        <v>6</v>
      </c>
      <c r="F174" s="9" t="s">
        <v>25</v>
      </c>
      <c r="G174" s="10">
        <v>2</v>
      </c>
      <c r="H174" s="10">
        <v>2</v>
      </c>
      <c r="I174" s="10">
        <v>2</v>
      </c>
      <c r="J174" s="10"/>
      <c r="K174" s="20"/>
      <c r="L174" s="130"/>
    </row>
    <row r="175" spans="2:14">
      <c r="B175" s="5">
        <f t="shared" si="14"/>
        <v>6</v>
      </c>
      <c r="C175" s="5">
        <f t="shared" si="15"/>
        <v>607</v>
      </c>
      <c r="D175" s="8"/>
      <c r="E175" s="19">
        <v>7</v>
      </c>
      <c r="F175" s="9" t="s">
        <v>15</v>
      </c>
      <c r="G175" s="10">
        <v>2</v>
      </c>
      <c r="H175" s="10">
        <v>2</v>
      </c>
      <c r="I175" s="10">
        <v>2</v>
      </c>
      <c r="J175" s="10">
        <v>2</v>
      </c>
      <c r="K175" s="20">
        <v>2</v>
      </c>
      <c r="L175" s="130"/>
    </row>
    <row r="176" spans="2:14">
      <c r="B176" s="5">
        <f t="shared" si="14"/>
        <v>6</v>
      </c>
      <c r="C176" s="5">
        <f t="shared" si="15"/>
        <v>608</v>
      </c>
      <c r="D176" s="8"/>
      <c r="E176" s="19">
        <v>8</v>
      </c>
      <c r="F176" s="9" t="s">
        <v>20</v>
      </c>
      <c r="G176" s="10">
        <v>5</v>
      </c>
      <c r="H176" s="10">
        <v>5</v>
      </c>
      <c r="I176" s="10">
        <v>5</v>
      </c>
      <c r="J176" s="10">
        <v>5</v>
      </c>
      <c r="K176" s="20">
        <v>5</v>
      </c>
      <c r="L176" s="130"/>
    </row>
    <row r="177" spans="2:17">
      <c r="B177" s="5">
        <f>+IF(D177="",IF(F177="TOTAL","",B176),D177)</f>
        <v>6</v>
      </c>
      <c r="C177" s="5">
        <f t="shared" si="15"/>
        <v>609</v>
      </c>
      <c r="D177" s="8"/>
      <c r="E177" s="19">
        <v>9</v>
      </c>
      <c r="F177" s="9" t="s">
        <v>21</v>
      </c>
      <c r="G177" s="10">
        <v>4</v>
      </c>
      <c r="H177" s="10">
        <v>4</v>
      </c>
      <c r="I177" s="10">
        <v>4</v>
      </c>
      <c r="J177" s="10">
        <v>5</v>
      </c>
      <c r="K177" s="20">
        <v>5</v>
      </c>
      <c r="L177" s="130"/>
    </row>
    <row r="178" spans="2:17">
      <c r="B178" s="5">
        <f>+IF(D178="",IF(F178="TOTAL","",B177),D178)</f>
        <v>6</v>
      </c>
      <c r="C178" s="5">
        <f t="shared" si="15"/>
        <v>610</v>
      </c>
      <c r="D178" s="8"/>
      <c r="E178" s="19">
        <v>10</v>
      </c>
      <c r="F178" s="9" t="s">
        <v>17</v>
      </c>
      <c r="G178" s="10">
        <v>2</v>
      </c>
      <c r="H178" s="10">
        <v>2</v>
      </c>
      <c r="I178" s="10">
        <v>2</v>
      </c>
      <c r="J178" s="10">
        <v>1</v>
      </c>
      <c r="K178" s="20">
        <v>1</v>
      </c>
      <c r="L178" s="130"/>
    </row>
    <row r="179" spans="2:17">
      <c r="B179" s="5">
        <f t="shared" si="14"/>
        <v>6</v>
      </c>
      <c r="C179" s="5">
        <f t="shared" si="15"/>
        <v>611</v>
      </c>
      <c r="D179" s="8"/>
      <c r="E179" s="29">
        <v>11</v>
      </c>
      <c r="F179" s="9" t="s">
        <v>2613</v>
      </c>
      <c r="G179" s="10">
        <v>1</v>
      </c>
      <c r="H179" s="10">
        <v>1</v>
      </c>
      <c r="I179" s="10">
        <v>1</v>
      </c>
      <c r="J179" s="10"/>
      <c r="K179" s="20"/>
      <c r="L179" s="130"/>
      <c r="N179" s="5" t="s">
        <v>984</v>
      </c>
    </row>
    <row r="180" spans="2:17">
      <c r="B180" s="5">
        <f t="shared" si="14"/>
        <v>6</v>
      </c>
      <c r="C180" s="5">
        <f t="shared" si="15"/>
        <v>612</v>
      </c>
      <c r="D180" s="8"/>
      <c r="E180" s="19">
        <v>12</v>
      </c>
      <c r="F180" s="9" t="s">
        <v>26</v>
      </c>
      <c r="G180" s="10">
        <v>3</v>
      </c>
      <c r="H180" s="10">
        <v>3</v>
      </c>
      <c r="I180" s="10">
        <v>3</v>
      </c>
      <c r="J180" s="10">
        <v>5</v>
      </c>
      <c r="K180" s="20">
        <v>5</v>
      </c>
      <c r="L180" s="130"/>
    </row>
    <row r="181" spans="2:17">
      <c r="B181" s="5">
        <f t="shared" si="14"/>
        <v>6</v>
      </c>
      <c r="C181" s="5">
        <f t="shared" si="15"/>
        <v>613</v>
      </c>
      <c r="D181" s="8"/>
      <c r="E181" s="19">
        <v>13</v>
      </c>
      <c r="F181" s="9" t="s">
        <v>27</v>
      </c>
      <c r="G181" s="10">
        <v>5</v>
      </c>
      <c r="H181" s="10">
        <v>5</v>
      </c>
      <c r="I181" s="10">
        <v>5</v>
      </c>
      <c r="J181" s="10">
        <v>5</v>
      </c>
      <c r="K181" s="20">
        <v>5</v>
      </c>
      <c r="L181" s="130"/>
    </row>
    <row r="182" spans="2:17">
      <c r="B182" s="5">
        <f t="shared" si="14"/>
        <v>6</v>
      </c>
      <c r="C182" s="5">
        <f t="shared" si="15"/>
        <v>614</v>
      </c>
      <c r="D182" s="8"/>
      <c r="E182" s="19">
        <v>14</v>
      </c>
      <c r="F182" s="9" t="s">
        <v>28</v>
      </c>
      <c r="G182" s="10">
        <v>3</v>
      </c>
      <c r="H182" s="24">
        <v>3</v>
      </c>
      <c r="I182" s="24">
        <v>3</v>
      </c>
      <c r="J182" s="24">
        <v>2</v>
      </c>
      <c r="K182" s="25">
        <v>3</v>
      </c>
      <c r="L182" s="130"/>
    </row>
    <row r="183" spans="2:17">
      <c r="B183" s="5">
        <f t="shared" si="14"/>
        <v>6</v>
      </c>
      <c r="C183" s="5">
        <f t="shared" si="15"/>
        <v>615</v>
      </c>
      <c r="D183" s="8"/>
      <c r="E183" s="19">
        <v>15</v>
      </c>
      <c r="F183" s="9" t="s">
        <v>24</v>
      </c>
      <c r="G183" s="10">
        <v>3</v>
      </c>
      <c r="H183" s="10">
        <v>3</v>
      </c>
      <c r="I183" s="10">
        <v>3</v>
      </c>
      <c r="J183" s="10"/>
      <c r="K183" s="20"/>
      <c r="L183" s="130"/>
    </row>
    <row r="184" spans="2:17">
      <c r="B184" s="5">
        <f t="shared" si="14"/>
        <v>6</v>
      </c>
      <c r="C184" s="5">
        <f t="shared" si="15"/>
        <v>616</v>
      </c>
      <c r="D184" s="8"/>
      <c r="E184" s="29">
        <v>16</v>
      </c>
      <c r="F184" s="23" t="s">
        <v>2614</v>
      </c>
      <c r="G184" s="24">
        <v>20</v>
      </c>
      <c r="H184" s="10">
        <v>20</v>
      </c>
      <c r="I184" s="10">
        <v>20</v>
      </c>
      <c r="J184" s="10">
        <v>20</v>
      </c>
      <c r="K184" s="20">
        <v>20</v>
      </c>
      <c r="L184" s="130"/>
    </row>
    <row r="185" spans="2:17" ht="13.5" thickBot="1">
      <c r="B185" s="5">
        <f t="shared" si="14"/>
        <v>6</v>
      </c>
      <c r="C185" s="5">
        <f t="shared" si="15"/>
        <v>617</v>
      </c>
      <c r="D185" s="8"/>
      <c r="E185" s="19">
        <v>17</v>
      </c>
      <c r="F185" s="23" t="s">
        <v>1864</v>
      </c>
      <c r="G185" s="24"/>
      <c r="H185" s="24"/>
      <c r="I185" s="24"/>
      <c r="J185" s="24">
        <v>1</v>
      </c>
      <c r="K185" s="25"/>
      <c r="L185" s="130"/>
    </row>
    <row r="186" spans="2:17" ht="13.5" thickBot="1">
      <c r="B186" s="5" t="str">
        <f>+IF(D186="",IF(F186="TOTAL","",B185),D186)</f>
        <v/>
      </c>
      <c r="C186" s="5" t="str">
        <f>IF(B186="","",IF(B185="","",IF(D185="",C185+1,B186*100)))</f>
        <v/>
      </c>
      <c r="D186" s="8"/>
      <c r="E186" s="26"/>
      <c r="F186" s="27" t="s">
        <v>6</v>
      </c>
      <c r="G186" s="27">
        <f>+SUM(G169:G185)</f>
        <v>56</v>
      </c>
      <c r="H186" s="27">
        <f>+SUM(H169:H185)</f>
        <v>56</v>
      </c>
      <c r="I186" s="27">
        <f>+SUM(I169:I185)</f>
        <v>56</v>
      </c>
      <c r="J186" s="27">
        <f>+SUM(J169:J185)</f>
        <v>56</v>
      </c>
      <c r="K186" s="28">
        <f>+SUM(K169:K185)</f>
        <v>56</v>
      </c>
      <c r="L186" s="92"/>
    </row>
    <row r="187" spans="2:17" ht="15">
      <c r="B187" s="5" t="str">
        <f t="shared" si="12"/>
        <v/>
      </c>
      <c r="C187" s="5" t="str">
        <f t="shared" si="13"/>
        <v/>
      </c>
      <c r="D187" s="8"/>
      <c r="F187" s="11" t="s">
        <v>3516</v>
      </c>
      <c r="G187" s="12"/>
    </row>
    <row r="188" spans="2:17">
      <c r="B188" s="5" t="str">
        <f t="shared" si="12"/>
        <v/>
      </c>
      <c r="C188" s="5" t="str">
        <f t="shared" si="13"/>
        <v/>
      </c>
      <c r="D188" s="8"/>
      <c r="F188" s="13"/>
      <c r="G188" s="13"/>
    </row>
    <row r="189" spans="2:17">
      <c r="B189" s="5" t="str">
        <f t="shared" si="12"/>
        <v/>
      </c>
      <c r="C189" s="5" t="str">
        <f t="shared" si="13"/>
        <v/>
      </c>
      <c r="D189" s="8"/>
    </row>
    <row r="190" spans="2:17" ht="13.5" thickBot="1">
      <c r="B190" s="5">
        <f t="shared" si="12"/>
        <v>7</v>
      </c>
      <c r="C190" s="5" t="str">
        <f t="shared" si="13"/>
        <v/>
      </c>
      <c r="D190" s="172">
        <v>7</v>
      </c>
      <c r="E190" s="17" t="s">
        <v>43</v>
      </c>
      <c r="F190" s="34"/>
      <c r="G190" s="16"/>
      <c r="H190" s="16"/>
      <c r="I190" s="16"/>
      <c r="J190" s="16"/>
      <c r="K190" s="16"/>
    </row>
    <row r="191" spans="2:17" ht="13.5" thickBot="1">
      <c r="B191" s="5">
        <f t="shared" si="12"/>
        <v>7</v>
      </c>
      <c r="C191" s="5">
        <f t="shared" si="13"/>
        <v>700</v>
      </c>
      <c r="D191" s="8"/>
      <c r="E191" s="26"/>
      <c r="F191" s="27" t="s">
        <v>0</v>
      </c>
      <c r="G191" s="27" t="s">
        <v>1</v>
      </c>
      <c r="H191" s="27" t="s">
        <v>2</v>
      </c>
      <c r="I191" s="27" t="s">
        <v>3</v>
      </c>
      <c r="J191" s="27" t="s">
        <v>4</v>
      </c>
      <c r="K191" s="28" t="s">
        <v>5</v>
      </c>
      <c r="L191" s="92"/>
    </row>
    <row r="192" spans="2:17">
      <c r="B192" s="5">
        <f t="shared" si="12"/>
        <v>7</v>
      </c>
      <c r="C192" s="5">
        <f t="shared" si="13"/>
        <v>701</v>
      </c>
      <c r="D192" s="8"/>
      <c r="E192" s="29">
        <v>1</v>
      </c>
      <c r="F192" s="30" t="s">
        <v>9</v>
      </c>
      <c r="G192" s="31">
        <v>5</v>
      </c>
      <c r="H192" s="31">
        <v>5</v>
      </c>
      <c r="I192" s="31">
        <v>5</v>
      </c>
      <c r="J192" s="31"/>
      <c r="K192" s="32"/>
      <c r="L192" s="130"/>
      <c r="P192" s="19">
        <v>3</v>
      </c>
      <c r="Q192" s="9" t="s">
        <v>9</v>
      </c>
    </row>
    <row r="193" spans="2:17">
      <c r="B193" s="5">
        <f t="shared" si="12"/>
        <v>7</v>
      </c>
      <c r="C193" s="5">
        <f t="shared" si="13"/>
        <v>702</v>
      </c>
      <c r="D193" s="8"/>
      <c r="E193" s="19">
        <v>2</v>
      </c>
      <c r="F193" s="9" t="s">
        <v>10</v>
      </c>
      <c r="G193" s="10"/>
      <c r="H193" s="10"/>
      <c r="I193" s="10"/>
      <c r="J193" s="10">
        <v>3</v>
      </c>
      <c r="K193" s="20">
        <v>3</v>
      </c>
      <c r="L193" s="130"/>
      <c r="P193" s="19">
        <v>4</v>
      </c>
      <c r="Q193" s="9" t="s">
        <v>10</v>
      </c>
    </row>
    <row r="194" spans="2:17">
      <c r="B194" s="5">
        <f t="shared" si="12"/>
        <v>7</v>
      </c>
      <c r="C194" s="5">
        <f t="shared" si="13"/>
        <v>703</v>
      </c>
      <c r="D194" s="8"/>
      <c r="E194" s="19">
        <v>3</v>
      </c>
      <c r="F194" s="9" t="s">
        <v>12</v>
      </c>
      <c r="G194" s="10"/>
      <c r="H194" s="10"/>
      <c r="I194" s="10"/>
      <c r="J194" s="10">
        <v>3</v>
      </c>
      <c r="K194" s="20">
        <v>3</v>
      </c>
      <c r="L194" s="130"/>
      <c r="P194" s="19">
        <v>5</v>
      </c>
      <c r="Q194" s="9" t="s">
        <v>12</v>
      </c>
    </row>
    <row r="195" spans="2:17">
      <c r="B195" s="5">
        <f t="shared" si="12"/>
        <v>7</v>
      </c>
      <c r="C195" s="5">
        <f t="shared" si="13"/>
        <v>704</v>
      </c>
      <c r="D195" s="8"/>
      <c r="E195" s="19">
        <v>4</v>
      </c>
      <c r="F195" s="9" t="s">
        <v>11</v>
      </c>
      <c r="G195" s="10"/>
      <c r="H195" s="10"/>
      <c r="I195" s="10"/>
      <c r="J195" s="10">
        <v>3</v>
      </c>
      <c r="K195" s="20">
        <v>3</v>
      </c>
      <c r="L195" s="130"/>
      <c r="P195" s="19">
        <v>6</v>
      </c>
      <c r="Q195" s="9" t="s">
        <v>11</v>
      </c>
    </row>
    <row r="196" spans="2:17">
      <c r="B196" s="5">
        <f t="shared" si="12"/>
        <v>7</v>
      </c>
      <c r="C196" s="5">
        <f t="shared" si="13"/>
        <v>705</v>
      </c>
      <c r="D196" s="8"/>
      <c r="E196" s="19">
        <v>5</v>
      </c>
      <c r="F196" s="9" t="s">
        <v>14</v>
      </c>
      <c r="G196" s="10">
        <v>1</v>
      </c>
      <c r="H196" s="10">
        <v>1</v>
      </c>
      <c r="I196" s="10">
        <v>1</v>
      </c>
      <c r="J196" s="10">
        <v>1</v>
      </c>
      <c r="K196" s="20">
        <v>1</v>
      </c>
      <c r="L196" s="130"/>
      <c r="N196" s="5" t="s">
        <v>984</v>
      </c>
      <c r="P196" s="19">
        <v>8</v>
      </c>
      <c r="Q196" s="9" t="s">
        <v>14</v>
      </c>
    </row>
    <row r="197" spans="2:17">
      <c r="B197" s="5">
        <f t="shared" si="12"/>
        <v>7</v>
      </c>
      <c r="C197" s="5">
        <f t="shared" si="13"/>
        <v>706</v>
      </c>
      <c r="D197" s="8"/>
      <c r="E197" s="19">
        <v>6</v>
      </c>
      <c r="F197" s="9" t="s">
        <v>15</v>
      </c>
      <c r="G197" s="10">
        <v>2</v>
      </c>
      <c r="H197" s="10">
        <v>2</v>
      </c>
      <c r="I197" s="10">
        <v>2</v>
      </c>
      <c r="J197" s="10">
        <v>2</v>
      </c>
      <c r="K197" s="20">
        <v>2</v>
      </c>
      <c r="L197" s="130"/>
      <c r="P197" s="19">
        <v>9</v>
      </c>
      <c r="Q197" s="9" t="s">
        <v>15</v>
      </c>
    </row>
    <row r="198" spans="2:17">
      <c r="B198" s="5">
        <f t="shared" si="12"/>
        <v>7</v>
      </c>
      <c r="C198" s="5">
        <f t="shared" si="13"/>
        <v>707</v>
      </c>
      <c r="D198" s="8"/>
      <c r="E198" s="19">
        <v>7</v>
      </c>
      <c r="F198" s="9" t="s">
        <v>16</v>
      </c>
      <c r="G198" s="10">
        <v>2</v>
      </c>
      <c r="H198" s="10">
        <v>2</v>
      </c>
      <c r="I198" s="10">
        <v>2</v>
      </c>
      <c r="J198" s="10">
        <v>2</v>
      </c>
      <c r="K198" s="20">
        <v>2</v>
      </c>
      <c r="L198" s="130">
        <v>2</v>
      </c>
      <c r="P198" s="19">
        <v>10</v>
      </c>
      <c r="Q198" s="9" t="s">
        <v>16</v>
      </c>
    </row>
    <row r="199" spans="2:17">
      <c r="B199" s="5">
        <f t="shared" si="12"/>
        <v>7</v>
      </c>
      <c r="C199" s="5">
        <f t="shared" si="13"/>
        <v>708</v>
      </c>
      <c r="D199" s="8"/>
      <c r="E199" s="19">
        <v>8</v>
      </c>
      <c r="F199" s="9" t="s">
        <v>17</v>
      </c>
      <c r="G199" s="10">
        <v>2</v>
      </c>
      <c r="H199" s="10">
        <v>2</v>
      </c>
      <c r="I199" s="10">
        <v>2</v>
      </c>
      <c r="J199" s="10">
        <v>1</v>
      </c>
      <c r="K199" s="20">
        <v>1</v>
      </c>
      <c r="L199" s="130">
        <v>2</v>
      </c>
      <c r="P199" s="19">
        <v>11</v>
      </c>
      <c r="Q199" s="9" t="s">
        <v>17</v>
      </c>
    </row>
    <row r="200" spans="2:17">
      <c r="B200" s="5">
        <f t="shared" si="12"/>
        <v>7</v>
      </c>
      <c r="C200" s="5">
        <f t="shared" si="13"/>
        <v>709</v>
      </c>
      <c r="D200" s="8"/>
      <c r="E200" s="19">
        <v>9</v>
      </c>
      <c r="F200" s="9" t="s">
        <v>19</v>
      </c>
      <c r="G200" s="10">
        <v>1</v>
      </c>
      <c r="H200" s="10">
        <v>1</v>
      </c>
      <c r="I200" s="10">
        <v>1</v>
      </c>
      <c r="J200" s="10">
        <v>1</v>
      </c>
      <c r="K200" s="20">
        <v>1</v>
      </c>
      <c r="L200" s="130">
        <v>1</v>
      </c>
      <c r="P200" s="19">
        <v>13</v>
      </c>
      <c r="Q200" s="9" t="s">
        <v>19</v>
      </c>
    </row>
    <row r="201" spans="2:17">
      <c r="B201" s="5">
        <f t="shared" si="12"/>
        <v>7</v>
      </c>
      <c r="C201" s="5">
        <f t="shared" si="13"/>
        <v>710</v>
      </c>
      <c r="D201" s="8"/>
      <c r="E201" s="19">
        <v>10</v>
      </c>
      <c r="F201" s="9" t="s">
        <v>20</v>
      </c>
      <c r="G201" s="10">
        <v>5</v>
      </c>
      <c r="H201" s="10">
        <v>5</v>
      </c>
      <c r="I201" s="10">
        <v>5</v>
      </c>
      <c r="J201" s="10">
        <v>5</v>
      </c>
      <c r="K201" s="20">
        <v>5</v>
      </c>
      <c r="L201" s="130"/>
      <c r="P201" s="19">
        <v>14</v>
      </c>
      <c r="Q201" s="9" t="s">
        <v>20</v>
      </c>
    </row>
    <row r="202" spans="2:17">
      <c r="B202" s="5">
        <f t="shared" si="12"/>
        <v>7</v>
      </c>
      <c r="C202" s="5">
        <f t="shared" si="13"/>
        <v>711</v>
      </c>
      <c r="D202" s="8"/>
      <c r="E202" s="19">
        <v>11</v>
      </c>
      <c r="F202" s="9" t="s">
        <v>21</v>
      </c>
      <c r="G202" s="10">
        <v>4</v>
      </c>
      <c r="H202" s="10">
        <v>4</v>
      </c>
      <c r="I202" s="10">
        <v>4</v>
      </c>
      <c r="J202" s="10">
        <v>5</v>
      </c>
      <c r="K202" s="20">
        <v>5</v>
      </c>
      <c r="L202" s="130"/>
      <c r="P202" s="19">
        <v>15</v>
      </c>
      <c r="Q202" s="9" t="s">
        <v>21</v>
      </c>
    </row>
    <row r="203" spans="2:17">
      <c r="B203" s="5">
        <f t="shared" si="12"/>
        <v>7</v>
      </c>
      <c r="C203" s="5">
        <f t="shared" si="13"/>
        <v>712</v>
      </c>
      <c r="D203" s="8"/>
      <c r="E203" s="19">
        <v>12</v>
      </c>
      <c r="F203" s="9" t="s">
        <v>22</v>
      </c>
      <c r="G203" s="10"/>
      <c r="H203" s="10"/>
      <c r="I203" s="10"/>
      <c r="J203" s="10"/>
      <c r="K203" s="20">
        <v>3</v>
      </c>
      <c r="L203" s="130"/>
      <c r="P203" s="19">
        <v>16</v>
      </c>
      <c r="Q203" s="9" t="s">
        <v>22</v>
      </c>
    </row>
    <row r="204" spans="2:17">
      <c r="B204" s="5">
        <f t="shared" si="12"/>
        <v>7</v>
      </c>
      <c r="C204" s="5">
        <f t="shared" si="13"/>
        <v>713</v>
      </c>
      <c r="D204" s="8"/>
      <c r="E204" s="19">
        <v>13</v>
      </c>
      <c r="F204" s="9" t="s">
        <v>23</v>
      </c>
      <c r="G204" s="10">
        <v>1</v>
      </c>
      <c r="H204" s="10">
        <v>1</v>
      </c>
      <c r="I204" s="10">
        <v>1</v>
      </c>
      <c r="J204" s="10"/>
      <c r="K204" s="20"/>
      <c r="L204" s="130"/>
      <c r="N204" s="5" t="s">
        <v>984</v>
      </c>
      <c r="P204" s="19">
        <v>17</v>
      </c>
      <c r="Q204" s="9" t="s">
        <v>23</v>
      </c>
    </row>
    <row r="205" spans="2:17">
      <c r="B205" s="5">
        <f t="shared" si="12"/>
        <v>7</v>
      </c>
      <c r="C205" s="5">
        <f t="shared" si="13"/>
        <v>714</v>
      </c>
      <c r="D205" s="8"/>
      <c r="E205" s="19">
        <v>14</v>
      </c>
      <c r="F205" s="9" t="s">
        <v>24</v>
      </c>
      <c r="G205" s="10">
        <v>3</v>
      </c>
      <c r="H205" s="10">
        <v>3</v>
      </c>
      <c r="I205" s="10">
        <v>3</v>
      </c>
      <c r="J205" s="10"/>
      <c r="K205" s="20"/>
      <c r="L205" s="130"/>
      <c r="P205" s="19">
        <v>18</v>
      </c>
      <c r="Q205" s="9" t="s">
        <v>24</v>
      </c>
    </row>
    <row r="206" spans="2:17">
      <c r="B206" s="5">
        <f t="shared" ref="B206:B212" si="16">+IF(D206="",IF(F206="TOTAL","",B205),D206)</f>
        <v>7</v>
      </c>
      <c r="C206" s="5">
        <f t="shared" ref="C206:C212" si="17">IF(B206="","",IF(B205="","",IF(D205="",C205+1,B206*100)))</f>
        <v>715</v>
      </c>
      <c r="D206" s="8"/>
      <c r="E206" s="19">
        <v>15</v>
      </c>
      <c r="F206" s="9" t="s">
        <v>25</v>
      </c>
      <c r="G206" s="10">
        <v>2</v>
      </c>
      <c r="H206" s="10">
        <v>2</v>
      </c>
      <c r="I206" s="10">
        <v>2</v>
      </c>
      <c r="J206" s="10"/>
      <c r="K206" s="20"/>
      <c r="L206" s="130">
        <v>2</v>
      </c>
      <c r="P206" s="19">
        <v>21</v>
      </c>
      <c r="Q206" s="9" t="s">
        <v>25</v>
      </c>
    </row>
    <row r="207" spans="2:17">
      <c r="B207" s="5">
        <f t="shared" si="16"/>
        <v>7</v>
      </c>
      <c r="C207" s="5">
        <f t="shared" si="17"/>
        <v>716</v>
      </c>
      <c r="D207" s="8"/>
      <c r="E207" s="19">
        <v>16</v>
      </c>
      <c r="F207" s="9" t="s">
        <v>26</v>
      </c>
      <c r="G207" s="10">
        <v>3</v>
      </c>
      <c r="H207" s="10">
        <v>3</v>
      </c>
      <c r="I207" s="10">
        <v>3</v>
      </c>
      <c r="J207" s="10">
        <v>5</v>
      </c>
      <c r="K207" s="20">
        <v>5</v>
      </c>
      <c r="L207" s="130"/>
      <c r="P207" s="19">
        <v>22</v>
      </c>
      <c r="Q207" s="9" t="s">
        <v>26</v>
      </c>
    </row>
    <row r="208" spans="2:17">
      <c r="B208" s="5">
        <f t="shared" si="16"/>
        <v>7</v>
      </c>
      <c r="C208" s="5">
        <f t="shared" si="17"/>
        <v>717</v>
      </c>
      <c r="D208" s="8"/>
      <c r="E208" s="19">
        <v>17</v>
      </c>
      <c r="F208" s="9" t="s">
        <v>27</v>
      </c>
      <c r="G208" s="10">
        <v>5</v>
      </c>
      <c r="H208" s="10">
        <v>5</v>
      </c>
      <c r="I208" s="10">
        <v>5</v>
      </c>
      <c r="J208" s="10">
        <v>5</v>
      </c>
      <c r="K208" s="20">
        <v>5</v>
      </c>
      <c r="L208" s="130"/>
      <c r="P208" s="19">
        <v>23</v>
      </c>
      <c r="Q208" s="9" t="s">
        <v>27</v>
      </c>
    </row>
    <row r="209" spans="2:17" ht="15">
      <c r="B209" s="5">
        <f t="shared" si="16"/>
        <v>7</v>
      </c>
      <c r="C209" s="5">
        <f t="shared" si="17"/>
        <v>718</v>
      </c>
      <c r="D209" s="8"/>
      <c r="E209" s="19">
        <v>18</v>
      </c>
      <c r="F209" s="9" t="s">
        <v>1177</v>
      </c>
      <c r="G209" s="10">
        <v>4</v>
      </c>
      <c r="H209" s="10">
        <v>4</v>
      </c>
      <c r="I209" s="10">
        <v>4</v>
      </c>
      <c r="J209" s="10">
        <v>8</v>
      </c>
      <c r="K209" s="20">
        <v>8</v>
      </c>
      <c r="L209" s="130"/>
    </row>
    <row r="210" spans="2:17" ht="15">
      <c r="B210" s="5">
        <f t="shared" si="16"/>
        <v>7</v>
      </c>
      <c r="C210" s="5">
        <f t="shared" si="17"/>
        <v>719</v>
      </c>
      <c r="D210" s="8"/>
      <c r="E210" s="19">
        <v>19</v>
      </c>
      <c r="F210" s="9" t="s">
        <v>1178</v>
      </c>
      <c r="G210" s="10">
        <v>4</v>
      </c>
      <c r="H210" s="10">
        <v>4</v>
      </c>
      <c r="I210" s="10">
        <v>4</v>
      </c>
      <c r="J210" s="10"/>
      <c r="K210" s="20"/>
      <c r="L210" s="130"/>
    </row>
    <row r="211" spans="2:17">
      <c r="B211" s="5">
        <f t="shared" si="16"/>
        <v>7</v>
      </c>
      <c r="C211" s="5">
        <f t="shared" si="17"/>
        <v>720</v>
      </c>
      <c r="D211" s="8"/>
      <c r="E211" s="19">
        <v>20</v>
      </c>
      <c r="F211" s="23" t="s">
        <v>1864</v>
      </c>
      <c r="G211" s="24"/>
      <c r="H211" s="24"/>
      <c r="I211" s="24"/>
      <c r="J211" s="24">
        <v>1</v>
      </c>
      <c r="K211" s="25"/>
      <c r="L211" s="130"/>
    </row>
    <row r="212" spans="2:17" ht="13.5" thickBot="1">
      <c r="B212" s="5">
        <f t="shared" si="16"/>
        <v>7</v>
      </c>
      <c r="C212" s="5">
        <f t="shared" si="17"/>
        <v>721</v>
      </c>
      <c r="D212" s="8"/>
      <c r="E212" s="19">
        <v>21</v>
      </c>
      <c r="F212" s="23" t="s">
        <v>28</v>
      </c>
      <c r="G212" s="24"/>
      <c r="H212" s="24"/>
      <c r="I212" s="24"/>
      <c r="J212" s="24">
        <v>3</v>
      </c>
      <c r="K212" s="25"/>
      <c r="L212" s="130"/>
      <c r="P212" s="19">
        <v>24</v>
      </c>
      <c r="Q212" s="9" t="s">
        <v>28</v>
      </c>
    </row>
    <row r="213" spans="2:17" ht="13.5" thickBot="1">
      <c r="B213" s="5" t="str">
        <f t="shared" si="12"/>
        <v/>
      </c>
      <c r="C213" s="5" t="str">
        <f t="shared" si="13"/>
        <v/>
      </c>
      <c r="D213" s="8"/>
      <c r="E213" s="26"/>
      <c r="F213" s="27" t="s">
        <v>6</v>
      </c>
      <c r="G213" s="27">
        <f>+SUM(G192:G212)</f>
        <v>44</v>
      </c>
      <c r="H213" s="27">
        <f>+SUM(H192:H212)</f>
        <v>44</v>
      </c>
      <c r="I213" s="27">
        <f>+SUM(I192:I212)</f>
        <v>44</v>
      </c>
      <c r="J213" s="27">
        <f>+SUM(J192:J212)</f>
        <v>48</v>
      </c>
      <c r="K213" s="28">
        <f>+SUM(K192:K212)</f>
        <v>47</v>
      </c>
      <c r="L213" s="92"/>
      <c r="P213" s="7">
        <v>25</v>
      </c>
      <c r="Q213" s="9" t="s">
        <v>1864</v>
      </c>
    </row>
    <row r="214" spans="2:17" ht="15">
      <c r="B214" s="5" t="str">
        <f t="shared" si="12"/>
        <v/>
      </c>
      <c r="C214" s="5" t="str">
        <f t="shared" si="13"/>
        <v/>
      </c>
      <c r="D214" s="8"/>
      <c r="F214" s="11" t="s">
        <v>1202</v>
      </c>
      <c r="G214" s="12"/>
      <c r="P214" s="7">
        <v>26</v>
      </c>
      <c r="Q214" s="7" t="s">
        <v>1927</v>
      </c>
    </row>
    <row r="215" spans="2:17">
      <c r="B215" s="5" t="str">
        <f t="shared" si="12"/>
        <v/>
      </c>
      <c r="C215" s="5" t="str">
        <f t="shared" si="13"/>
        <v/>
      </c>
      <c r="D215" s="8"/>
      <c r="G215" s="13"/>
    </row>
    <row r="216" spans="2:17" ht="13.5" thickBot="1">
      <c r="B216" s="5">
        <f t="shared" si="12"/>
        <v>8</v>
      </c>
      <c r="C216" s="5" t="str">
        <f t="shared" si="13"/>
        <v/>
      </c>
      <c r="D216" s="172">
        <v>8</v>
      </c>
      <c r="E216" s="17" t="s">
        <v>44</v>
      </c>
      <c r="F216" s="34"/>
      <c r="G216" s="16"/>
      <c r="H216" s="16"/>
      <c r="I216" s="16"/>
      <c r="J216" s="16"/>
      <c r="K216" s="16"/>
    </row>
    <row r="217" spans="2:17" ht="13.5" thickBot="1">
      <c r="B217" s="5">
        <f t="shared" si="12"/>
        <v>8</v>
      </c>
      <c r="C217" s="5">
        <f t="shared" si="13"/>
        <v>800</v>
      </c>
      <c r="D217" s="8"/>
      <c r="E217" s="26"/>
      <c r="F217" s="27" t="s">
        <v>0</v>
      </c>
      <c r="G217" s="27" t="s">
        <v>1</v>
      </c>
      <c r="H217" s="27" t="s">
        <v>2</v>
      </c>
      <c r="I217" s="27" t="s">
        <v>3</v>
      </c>
      <c r="J217" s="27" t="s">
        <v>4</v>
      </c>
      <c r="K217" s="28" t="s">
        <v>5</v>
      </c>
      <c r="L217" s="92"/>
    </row>
    <row r="218" spans="2:17">
      <c r="B218" s="5">
        <f t="shared" si="12"/>
        <v>8</v>
      </c>
      <c r="C218" s="5">
        <f t="shared" si="13"/>
        <v>801</v>
      </c>
      <c r="D218" s="8"/>
      <c r="E218" s="29">
        <v>1</v>
      </c>
      <c r="F218" s="30" t="s">
        <v>9</v>
      </c>
      <c r="G218" s="31">
        <v>5</v>
      </c>
      <c r="H218" s="31">
        <v>5</v>
      </c>
      <c r="I218" s="31">
        <v>5</v>
      </c>
      <c r="J218" s="31"/>
      <c r="K218" s="32"/>
      <c r="L218" s="130"/>
    </row>
    <row r="219" spans="2:17" ht="15">
      <c r="B219" s="5">
        <f t="shared" si="12"/>
        <v>8</v>
      </c>
      <c r="C219" s="5">
        <f t="shared" si="13"/>
        <v>802</v>
      </c>
      <c r="D219" s="8"/>
      <c r="E219" s="19">
        <v>2</v>
      </c>
      <c r="F219" s="9" t="s">
        <v>1179</v>
      </c>
      <c r="G219" s="10"/>
      <c r="H219" s="10"/>
      <c r="I219" s="10"/>
      <c r="J219" s="10">
        <v>2</v>
      </c>
      <c r="K219" s="20">
        <v>6</v>
      </c>
      <c r="L219" s="130"/>
    </row>
    <row r="220" spans="2:17" ht="15">
      <c r="B220" s="5">
        <f t="shared" si="12"/>
        <v>8</v>
      </c>
      <c r="C220" s="5">
        <f t="shared" si="13"/>
        <v>803</v>
      </c>
      <c r="D220" s="8"/>
      <c r="E220" s="19">
        <v>3</v>
      </c>
      <c r="F220" s="9" t="s">
        <v>1180</v>
      </c>
      <c r="G220" s="10"/>
      <c r="H220" s="10"/>
      <c r="I220" s="10"/>
      <c r="J220" s="10">
        <v>2</v>
      </c>
      <c r="K220" s="20">
        <v>6</v>
      </c>
      <c r="L220" s="130"/>
    </row>
    <row r="221" spans="2:17" ht="15">
      <c r="B221" s="5">
        <f t="shared" si="12"/>
        <v>8</v>
      </c>
      <c r="C221" s="5">
        <f t="shared" si="13"/>
        <v>804</v>
      </c>
      <c r="D221" s="8"/>
      <c r="E221" s="19">
        <v>4</v>
      </c>
      <c r="F221" s="9" t="s">
        <v>1181</v>
      </c>
      <c r="G221" s="10"/>
      <c r="H221" s="10"/>
      <c r="I221" s="10"/>
      <c r="J221" s="10">
        <v>2</v>
      </c>
      <c r="K221" s="20">
        <v>6</v>
      </c>
      <c r="L221" s="130"/>
    </row>
    <row r="222" spans="2:17" ht="15">
      <c r="B222" s="5">
        <f t="shared" si="12"/>
        <v>8</v>
      </c>
      <c r="C222" s="5">
        <f t="shared" si="13"/>
        <v>805</v>
      </c>
      <c r="D222" s="8"/>
      <c r="E222" s="19">
        <v>5</v>
      </c>
      <c r="F222" s="9" t="s">
        <v>1182</v>
      </c>
      <c r="G222" s="10"/>
      <c r="H222" s="10"/>
      <c r="I222" s="10"/>
      <c r="J222" s="10">
        <v>4</v>
      </c>
      <c r="K222" s="20">
        <v>4</v>
      </c>
      <c r="L222" s="130"/>
    </row>
    <row r="223" spans="2:17">
      <c r="B223" s="5">
        <f t="shared" si="12"/>
        <v>8</v>
      </c>
      <c r="C223" s="5">
        <f t="shared" si="13"/>
        <v>806</v>
      </c>
      <c r="D223" s="8"/>
      <c r="E223" s="19">
        <v>6</v>
      </c>
      <c r="F223" s="9" t="s">
        <v>47</v>
      </c>
      <c r="G223" s="10">
        <v>2</v>
      </c>
      <c r="H223" s="10">
        <v>2</v>
      </c>
      <c r="I223" s="10">
        <v>2</v>
      </c>
      <c r="J223" s="10"/>
      <c r="K223" s="20"/>
      <c r="L223" s="130"/>
    </row>
    <row r="224" spans="2:17">
      <c r="B224" s="5">
        <f t="shared" si="12"/>
        <v>8</v>
      </c>
      <c r="C224" s="5">
        <f t="shared" si="13"/>
        <v>807</v>
      </c>
      <c r="D224" s="8"/>
      <c r="E224" s="19">
        <v>7</v>
      </c>
      <c r="F224" s="9" t="s">
        <v>15</v>
      </c>
      <c r="G224" s="10">
        <v>2</v>
      </c>
      <c r="H224" s="10">
        <v>2</v>
      </c>
      <c r="I224" s="10">
        <v>2</v>
      </c>
      <c r="J224" s="10">
        <v>2</v>
      </c>
      <c r="K224" s="20">
        <v>2</v>
      </c>
      <c r="L224" s="130"/>
    </row>
    <row r="225" spans="2:17">
      <c r="B225" s="5">
        <f t="shared" si="12"/>
        <v>8</v>
      </c>
      <c r="C225" s="5">
        <f t="shared" si="13"/>
        <v>808</v>
      </c>
      <c r="D225" s="8"/>
      <c r="E225" s="19">
        <v>8</v>
      </c>
      <c r="F225" s="9" t="s">
        <v>19</v>
      </c>
      <c r="G225" s="10">
        <v>1</v>
      </c>
      <c r="H225" s="10">
        <v>1</v>
      </c>
      <c r="I225" s="10">
        <v>1</v>
      </c>
      <c r="J225" s="10"/>
      <c r="K225" s="20"/>
      <c r="L225" s="130"/>
    </row>
    <row r="226" spans="2:17">
      <c r="B226" s="5">
        <f t="shared" si="12"/>
        <v>8</v>
      </c>
      <c r="C226" s="5">
        <f t="shared" si="13"/>
        <v>809</v>
      </c>
      <c r="D226" s="8"/>
      <c r="E226" s="19">
        <v>9</v>
      </c>
      <c r="F226" s="9" t="s">
        <v>20</v>
      </c>
      <c r="G226" s="10">
        <v>5</v>
      </c>
      <c r="H226" s="10">
        <v>5</v>
      </c>
      <c r="I226" s="10">
        <v>5</v>
      </c>
      <c r="J226" s="10">
        <v>6</v>
      </c>
      <c r="K226" s="20">
        <v>6</v>
      </c>
      <c r="L226" s="130"/>
    </row>
    <row r="227" spans="2:17">
      <c r="B227" s="5">
        <f t="shared" si="12"/>
        <v>8</v>
      </c>
      <c r="C227" s="5">
        <f t="shared" si="13"/>
        <v>810</v>
      </c>
      <c r="D227" s="8"/>
      <c r="E227" s="19">
        <v>10</v>
      </c>
      <c r="F227" s="9" t="s">
        <v>21</v>
      </c>
      <c r="G227" s="10">
        <v>5</v>
      </c>
      <c r="H227" s="10">
        <v>5</v>
      </c>
      <c r="I227" s="10">
        <v>5</v>
      </c>
      <c r="J227" s="10">
        <v>5</v>
      </c>
      <c r="K227" s="20">
        <v>5</v>
      </c>
      <c r="L227" s="130"/>
    </row>
    <row r="228" spans="2:17">
      <c r="B228" s="5">
        <f t="shared" si="12"/>
        <v>8</v>
      </c>
      <c r="C228" s="5">
        <f t="shared" si="13"/>
        <v>811</v>
      </c>
      <c r="D228" s="8"/>
      <c r="E228" s="19">
        <v>11</v>
      </c>
      <c r="F228" s="9" t="s">
        <v>23</v>
      </c>
      <c r="G228" s="10">
        <v>1</v>
      </c>
      <c r="H228" s="10">
        <v>1</v>
      </c>
      <c r="I228" s="10">
        <v>1</v>
      </c>
      <c r="J228" s="10"/>
      <c r="K228" s="20"/>
      <c r="L228" s="130"/>
      <c r="N228" s="5" t="s">
        <v>984</v>
      </c>
    </row>
    <row r="229" spans="2:17">
      <c r="B229" s="5">
        <f t="shared" si="12"/>
        <v>8</v>
      </c>
      <c r="C229" s="5">
        <f t="shared" si="13"/>
        <v>812</v>
      </c>
      <c r="D229" s="8"/>
      <c r="E229" s="19">
        <v>12</v>
      </c>
      <c r="F229" s="9" t="s">
        <v>1303</v>
      </c>
      <c r="G229" s="10">
        <v>0</v>
      </c>
      <c r="H229" s="10">
        <v>0</v>
      </c>
      <c r="I229" s="10">
        <v>0</v>
      </c>
      <c r="J229" s="10">
        <v>0</v>
      </c>
      <c r="K229" s="20">
        <v>0</v>
      </c>
      <c r="L229" s="130"/>
    </row>
    <row r="230" spans="2:17">
      <c r="B230" s="5">
        <f t="shared" si="12"/>
        <v>8</v>
      </c>
      <c r="C230" s="5">
        <f t="shared" si="13"/>
        <v>813</v>
      </c>
      <c r="D230" s="8"/>
      <c r="E230" s="19">
        <v>13</v>
      </c>
      <c r="F230" s="9" t="s">
        <v>1239</v>
      </c>
      <c r="G230" s="10">
        <v>5</v>
      </c>
      <c r="H230" s="10">
        <v>5</v>
      </c>
      <c r="I230" s="10">
        <v>5</v>
      </c>
      <c r="J230" s="10">
        <v>5</v>
      </c>
      <c r="K230" s="20">
        <v>5</v>
      </c>
      <c r="L230" s="130"/>
    </row>
    <row r="231" spans="2:17" ht="13.5" thickBot="1">
      <c r="B231" s="5">
        <f t="shared" si="12"/>
        <v>8</v>
      </c>
      <c r="C231" s="5">
        <f t="shared" si="13"/>
        <v>814</v>
      </c>
      <c r="D231" s="8"/>
      <c r="E231" s="22">
        <v>14</v>
      </c>
      <c r="F231" s="23" t="s">
        <v>27</v>
      </c>
      <c r="G231" s="24">
        <v>5</v>
      </c>
      <c r="H231" s="24">
        <v>5</v>
      </c>
      <c r="I231" s="24">
        <v>5</v>
      </c>
      <c r="J231" s="24">
        <v>6</v>
      </c>
      <c r="K231" s="25">
        <v>6</v>
      </c>
      <c r="L231" s="130"/>
    </row>
    <row r="232" spans="2:17" ht="13.5" thickBot="1">
      <c r="B232" s="5" t="str">
        <f t="shared" ref="B232:B241" si="18">+IF(D232="",IF(F232="TOTAL","",B231),D232)</f>
        <v/>
      </c>
      <c r="C232" s="5" t="str">
        <f t="shared" ref="C232:C241" si="19">IF(B232="","",IF(B231="","",IF(D231="",C231+1,B232*100)))</f>
        <v/>
      </c>
      <c r="D232" s="8"/>
      <c r="E232" s="26"/>
      <c r="F232" s="27" t="s">
        <v>6</v>
      </c>
      <c r="G232" s="27">
        <v>30</v>
      </c>
      <c r="H232" s="27">
        <v>30</v>
      </c>
      <c r="I232" s="27">
        <v>30</v>
      </c>
      <c r="J232" s="27">
        <v>32</v>
      </c>
      <c r="K232" s="28">
        <v>32</v>
      </c>
      <c r="L232" s="92"/>
    </row>
    <row r="233" spans="2:17" ht="15">
      <c r="B233" s="5" t="str">
        <f t="shared" si="18"/>
        <v/>
      </c>
      <c r="C233" s="5" t="str">
        <f t="shared" si="19"/>
        <v/>
      </c>
      <c r="D233" s="8"/>
      <c r="F233" s="13" t="s">
        <v>1184</v>
      </c>
      <c r="H233" s="13"/>
      <c r="I233" s="13"/>
    </row>
    <row r="234" spans="2:17" ht="15">
      <c r="B234" s="5" t="str">
        <f t="shared" si="18"/>
        <v/>
      </c>
      <c r="C234" s="5" t="str">
        <f t="shared" si="19"/>
        <v/>
      </c>
      <c r="D234" s="8"/>
      <c r="F234" s="11" t="s">
        <v>1183</v>
      </c>
      <c r="H234" s="12"/>
      <c r="I234" s="12"/>
    </row>
    <row r="235" spans="2:17">
      <c r="B235" s="5" t="str">
        <f t="shared" si="18"/>
        <v/>
      </c>
      <c r="C235" s="5" t="str">
        <f t="shared" si="19"/>
        <v/>
      </c>
      <c r="D235" s="8"/>
      <c r="F235" s="283" t="s">
        <v>1304</v>
      </c>
      <c r="H235" s="12"/>
      <c r="I235" s="12"/>
    </row>
    <row r="236" spans="2:17">
      <c r="B236" s="5" t="str">
        <f t="shared" si="18"/>
        <v/>
      </c>
      <c r="C236" s="5" t="str">
        <f t="shared" si="19"/>
        <v/>
      </c>
      <c r="D236" s="8"/>
      <c r="H236" s="13"/>
    </row>
    <row r="237" spans="2:17" ht="13.5" thickBot="1">
      <c r="B237" s="5">
        <f t="shared" si="18"/>
        <v>9</v>
      </c>
      <c r="C237" s="5" t="str">
        <f t="shared" si="19"/>
        <v/>
      </c>
      <c r="D237" s="172">
        <v>9</v>
      </c>
      <c r="E237" s="17" t="s">
        <v>45</v>
      </c>
      <c r="F237" s="34"/>
      <c r="G237" s="16"/>
      <c r="H237" s="16"/>
      <c r="I237" s="16"/>
      <c r="J237" s="16"/>
      <c r="K237" s="16"/>
    </row>
    <row r="238" spans="2:17" ht="13.5" thickBot="1">
      <c r="B238" s="5">
        <f t="shared" si="18"/>
        <v>9</v>
      </c>
      <c r="C238" s="5">
        <f t="shared" si="19"/>
        <v>900</v>
      </c>
      <c r="E238" s="26"/>
      <c r="F238" s="27" t="s">
        <v>0</v>
      </c>
      <c r="G238" s="27" t="s">
        <v>1</v>
      </c>
      <c r="H238" s="27" t="s">
        <v>2</v>
      </c>
      <c r="I238" s="27" t="s">
        <v>3</v>
      </c>
      <c r="J238" s="27" t="s">
        <v>4</v>
      </c>
      <c r="K238" s="28" t="s">
        <v>5</v>
      </c>
      <c r="L238" s="92"/>
    </row>
    <row r="239" spans="2:17">
      <c r="B239" s="5">
        <f t="shared" si="18"/>
        <v>9</v>
      </c>
      <c r="C239" s="5">
        <f t="shared" si="19"/>
        <v>901</v>
      </c>
      <c r="E239" s="29">
        <v>1</v>
      </c>
      <c r="F239" s="30" t="s">
        <v>8</v>
      </c>
      <c r="G239" s="31">
        <v>2</v>
      </c>
      <c r="H239" s="31">
        <v>2</v>
      </c>
      <c r="I239" s="31">
        <v>2</v>
      </c>
      <c r="J239" s="31">
        <v>1</v>
      </c>
      <c r="K239" s="32">
        <v>1</v>
      </c>
      <c r="L239" s="130"/>
      <c r="P239" s="19">
        <v>2</v>
      </c>
      <c r="Q239" s="9" t="s">
        <v>8</v>
      </c>
    </row>
    <row r="240" spans="2:17">
      <c r="B240" s="5">
        <f t="shared" si="18"/>
        <v>9</v>
      </c>
      <c r="C240" s="5">
        <f t="shared" si="19"/>
        <v>902</v>
      </c>
      <c r="E240" s="19">
        <v>2</v>
      </c>
      <c r="F240" s="9" t="s">
        <v>9</v>
      </c>
      <c r="G240" s="10">
        <v>5</v>
      </c>
      <c r="H240" s="10">
        <v>5</v>
      </c>
      <c r="I240" s="10">
        <v>5</v>
      </c>
      <c r="J240" s="10"/>
      <c r="K240" s="20"/>
      <c r="L240" s="130"/>
      <c r="P240" s="19">
        <v>3</v>
      </c>
      <c r="Q240" s="9" t="s">
        <v>9</v>
      </c>
    </row>
    <row r="241" spans="2:17">
      <c r="B241" s="5">
        <f t="shared" si="18"/>
        <v>9</v>
      </c>
      <c r="C241" s="5">
        <f t="shared" si="19"/>
        <v>903</v>
      </c>
      <c r="E241" s="19">
        <v>3</v>
      </c>
      <c r="F241" s="9" t="s">
        <v>10</v>
      </c>
      <c r="G241" s="10"/>
      <c r="H241" s="10"/>
      <c r="I241" s="10"/>
      <c r="J241" s="10">
        <v>4</v>
      </c>
      <c r="K241" s="20">
        <v>4</v>
      </c>
      <c r="L241" s="130"/>
      <c r="P241" s="19">
        <v>4</v>
      </c>
      <c r="Q241" s="9" t="s">
        <v>10</v>
      </c>
    </row>
    <row r="242" spans="2:17">
      <c r="B242" s="5">
        <f t="shared" ref="B242:B263" si="20">+IF(D242="",IF(F242="TOTAL","",B241),D242)</f>
        <v>9</v>
      </c>
      <c r="C242" s="5">
        <f t="shared" ref="C242:C263" si="21">IF(B242="","",IF(B241="","",IF(D241="",C241+1,B242*100)))</f>
        <v>904</v>
      </c>
      <c r="E242" s="19">
        <v>4</v>
      </c>
      <c r="F242" s="9" t="s">
        <v>12</v>
      </c>
      <c r="G242" s="10"/>
      <c r="H242" s="10"/>
      <c r="I242" s="10"/>
      <c r="J242" s="10">
        <v>4</v>
      </c>
      <c r="K242" s="20">
        <v>4</v>
      </c>
      <c r="L242" s="130"/>
      <c r="P242" s="19">
        <v>5</v>
      </c>
      <c r="Q242" s="9" t="s">
        <v>12</v>
      </c>
    </row>
    <row r="243" spans="2:17">
      <c r="B243" s="5">
        <f t="shared" si="20"/>
        <v>9</v>
      </c>
      <c r="C243" s="5">
        <f t="shared" si="21"/>
        <v>905</v>
      </c>
      <c r="E243" s="19">
        <v>5</v>
      </c>
      <c r="F243" s="9" t="s">
        <v>11</v>
      </c>
      <c r="G243" s="10"/>
      <c r="H243" s="10"/>
      <c r="I243" s="10"/>
      <c r="J243" s="10">
        <v>4</v>
      </c>
      <c r="K243" s="20">
        <v>4</v>
      </c>
      <c r="L243" s="130"/>
      <c r="P243" s="19">
        <v>6</v>
      </c>
      <c r="Q243" s="9" t="s">
        <v>11</v>
      </c>
    </row>
    <row r="244" spans="2:17" ht="15">
      <c r="B244" s="5">
        <f t="shared" si="20"/>
        <v>9</v>
      </c>
      <c r="C244" s="5">
        <f t="shared" si="21"/>
        <v>906</v>
      </c>
      <c r="E244" s="19">
        <v>6</v>
      </c>
      <c r="F244" s="9" t="s">
        <v>1233</v>
      </c>
      <c r="G244" s="10">
        <f>2*2</f>
        <v>4</v>
      </c>
      <c r="H244" s="10">
        <f>2*2</f>
        <v>4</v>
      </c>
      <c r="I244" s="10">
        <f>2*2</f>
        <v>4</v>
      </c>
      <c r="J244" s="10"/>
      <c r="K244" s="20"/>
      <c r="L244" s="130"/>
      <c r="P244" s="19"/>
      <c r="Q244" s="9"/>
    </row>
    <row r="245" spans="2:17">
      <c r="B245" s="5">
        <f t="shared" si="20"/>
        <v>9</v>
      </c>
      <c r="C245" s="5">
        <f t="shared" si="21"/>
        <v>907</v>
      </c>
      <c r="E245" s="19">
        <v>7</v>
      </c>
      <c r="F245" s="9" t="s">
        <v>14</v>
      </c>
      <c r="G245" s="10">
        <v>1</v>
      </c>
      <c r="H245" s="10">
        <v>1</v>
      </c>
      <c r="I245" s="10">
        <v>1</v>
      </c>
      <c r="J245" s="10">
        <v>1</v>
      </c>
      <c r="K245" s="20">
        <v>1</v>
      </c>
      <c r="L245" s="130"/>
      <c r="N245" s="5" t="s">
        <v>984</v>
      </c>
      <c r="P245" s="19">
        <v>8</v>
      </c>
      <c r="Q245" s="9" t="s">
        <v>14</v>
      </c>
    </row>
    <row r="246" spans="2:17">
      <c r="B246" s="5">
        <f t="shared" si="20"/>
        <v>9</v>
      </c>
      <c r="C246" s="5">
        <f t="shared" si="21"/>
        <v>908</v>
      </c>
      <c r="E246" s="19">
        <v>8</v>
      </c>
      <c r="F246" s="9" t="s">
        <v>31</v>
      </c>
      <c r="G246" s="10">
        <v>3</v>
      </c>
      <c r="H246" s="10">
        <v>3</v>
      </c>
      <c r="I246" s="10">
        <v>3</v>
      </c>
      <c r="J246" s="10"/>
      <c r="K246" s="20"/>
      <c r="L246" s="130"/>
      <c r="N246" s="5" t="s">
        <v>984</v>
      </c>
      <c r="P246" s="19"/>
      <c r="Q246" s="9"/>
    </row>
    <row r="247" spans="2:17">
      <c r="B247" s="5">
        <f t="shared" si="20"/>
        <v>9</v>
      </c>
      <c r="C247" s="5">
        <f t="shared" si="21"/>
        <v>909</v>
      </c>
      <c r="E247" s="19">
        <v>9</v>
      </c>
      <c r="F247" s="9" t="s">
        <v>15</v>
      </c>
      <c r="G247" s="10">
        <v>2</v>
      </c>
      <c r="H247" s="10">
        <v>2</v>
      </c>
      <c r="I247" s="10">
        <v>2</v>
      </c>
      <c r="J247" s="10">
        <v>2</v>
      </c>
      <c r="K247" s="20">
        <v>2</v>
      </c>
      <c r="L247" s="130"/>
      <c r="P247" s="19">
        <v>9</v>
      </c>
      <c r="Q247" s="9" t="s">
        <v>15</v>
      </c>
    </row>
    <row r="248" spans="2:17">
      <c r="B248" s="5">
        <f t="shared" si="20"/>
        <v>9</v>
      </c>
      <c r="C248" s="5">
        <f t="shared" si="21"/>
        <v>910</v>
      </c>
      <c r="E248" s="19">
        <v>10</v>
      </c>
      <c r="F248" s="9" t="s">
        <v>16</v>
      </c>
      <c r="G248" s="10">
        <v>2</v>
      </c>
      <c r="H248" s="10">
        <v>2</v>
      </c>
      <c r="I248" s="10">
        <v>2</v>
      </c>
      <c r="J248" s="10">
        <v>2</v>
      </c>
      <c r="K248" s="20">
        <v>2</v>
      </c>
      <c r="L248" s="130"/>
      <c r="P248" s="19">
        <v>10</v>
      </c>
      <c r="Q248" s="9" t="s">
        <v>16</v>
      </c>
    </row>
    <row r="249" spans="2:17">
      <c r="B249" s="5">
        <f t="shared" si="20"/>
        <v>9</v>
      </c>
      <c r="C249" s="5">
        <f t="shared" si="21"/>
        <v>911</v>
      </c>
      <c r="E249" s="19">
        <v>11</v>
      </c>
      <c r="F249" s="9" t="s">
        <v>17</v>
      </c>
      <c r="G249" s="10">
        <v>2</v>
      </c>
      <c r="H249" s="10">
        <v>2</v>
      </c>
      <c r="I249" s="10">
        <v>2</v>
      </c>
      <c r="J249" s="10">
        <v>1</v>
      </c>
      <c r="K249" s="20">
        <v>1</v>
      </c>
      <c r="L249" s="130"/>
      <c r="P249" s="19">
        <v>11</v>
      </c>
      <c r="Q249" s="9" t="s">
        <v>17</v>
      </c>
    </row>
    <row r="250" spans="2:17">
      <c r="B250" s="5">
        <f t="shared" si="20"/>
        <v>9</v>
      </c>
      <c r="C250" s="5">
        <f t="shared" si="21"/>
        <v>912</v>
      </c>
      <c r="E250" s="19">
        <v>12</v>
      </c>
      <c r="F250" s="9" t="s">
        <v>19</v>
      </c>
      <c r="G250" s="10">
        <v>1</v>
      </c>
      <c r="H250" s="10">
        <v>1</v>
      </c>
      <c r="I250" s="10">
        <v>1</v>
      </c>
      <c r="J250" s="10">
        <v>1</v>
      </c>
      <c r="K250" s="20">
        <v>1</v>
      </c>
      <c r="L250" s="130"/>
      <c r="P250" s="19">
        <v>13</v>
      </c>
      <c r="Q250" s="9" t="s">
        <v>19</v>
      </c>
    </row>
    <row r="251" spans="2:17">
      <c r="B251" s="5">
        <f t="shared" si="20"/>
        <v>9</v>
      </c>
      <c r="C251" s="5">
        <f t="shared" si="21"/>
        <v>913</v>
      </c>
      <c r="E251" s="19">
        <v>13</v>
      </c>
      <c r="F251" s="9" t="s">
        <v>20</v>
      </c>
      <c r="G251" s="10">
        <v>5</v>
      </c>
      <c r="H251" s="10">
        <v>5</v>
      </c>
      <c r="I251" s="10">
        <v>5</v>
      </c>
      <c r="J251" s="10">
        <v>5</v>
      </c>
      <c r="K251" s="20">
        <v>5</v>
      </c>
      <c r="L251" s="130"/>
      <c r="P251" s="19">
        <v>14</v>
      </c>
      <c r="Q251" s="9" t="s">
        <v>20</v>
      </c>
    </row>
    <row r="252" spans="2:17">
      <c r="B252" s="5">
        <f t="shared" si="20"/>
        <v>9</v>
      </c>
      <c r="C252" s="5">
        <f t="shared" si="21"/>
        <v>914</v>
      </c>
      <c r="E252" s="19">
        <v>14</v>
      </c>
      <c r="F252" s="9" t="s">
        <v>21</v>
      </c>
      <c r="G252" s="10">
        <v>4</v>
      </c>
      <c r="H252" s="10">
        <v>4</v>
      </c>
      <c r="I252" s="10">
        <v>4</v>
      </c>
      <c r="J252" s="10">
        <v>5</v>
      </c>
      <c r="K252" s="20">
        <v>5</v>
      </c>
      <c r="L252" s="130"/>
      <c r="P252" s="19">
        <v>15</v>
      </c>
      <c r="Q252" s="9" t="s">
        <v>21</v>
      </c>
    </row>
    <row r="253" spans="2:17">
      <c r="B253" s="5">
        <f t="shared" si="20"/>
        <v>9</v>
      </c>
      <c r="C253" s="5">
        <f t="shared" si="21"/>
        <v>915</v>
      </c>
      <c r="E253" s="19">
        <v>15</v>
      </c>
      <c r="F253" s="9" t="s">
        <v>23</v>
      </c>
      <c r="G253" s="10">
        <v>1</v>
      </c>
      <c r="H253" s="10">
        <v>1</v>
      </c>
      <c r="I253" s="10">
        <v>1</v>
      </c>
      <c r="J253" s="10"/>
      <c r="K253" s="20"/>
      <c r="L253" s="130"/>
      <c r="N253" s="5" t="s">
        <v>1188</v>
      </c>
      <c r="P253" s="19">
        <v>17</v>
      </c>
      <c r="Q253" s="9" t="s">
        <v>23</v>
      </c>
    </row>
    <row r="254" spans="2:17">
      <c r="B254" s="5">
        <f t="shared" si="20"/>
        <v>9</v>
      </c>
      <c r="C254" s="5">
        <f t="shared" si="21"/>
        <v>916</v>
      </c>
      <c r="E254" s="19">
        <v>16</v>
      </c>
      <c r="F254" s="9" t="s">
        <v>24</v>
      </c>
      <c r="G254" s="10">
        <v>3</v>
      </c>
      <c r="H254" s="10">
        <v>3</v>
      </c>
      <c r="I254" s="10">
        <v>3</v>
      </c>
      <c r="J254" s="10"/>
      <c r="K254" s="20"/>
      <c r="L254" s="130"/>
      <c r="P254" s="19">
        <v>18</v>
      </c>
      <c r="Q254" s="9" t="s">
        <v>24</v>
      </c>
    </row>
    <row r="255" spans="2:17" ht="15">
      <c r="B255" s="5">
        <f t="shared" si="20"/>
        <v>9</v>
      </c>
      <c r="C255" s="5">
        <f t="shared" si="21"/>
        <v>917</v>
      </c>
      <c r="E255" s="19">
        <v>17</v>
      </c>
      <c r="F255" s="9" t="s">
        <v>1234</v>
      </c>
      <c r="G255" s="10">
        <v>2</v>
      </c>
      <c r="H255" s="10">
        <v>2</v>
      </c>
      <c r="I255" s="10">
        <v>2</v>
      </c>
      <c r="J255" s="10"/>
      <c r="K255" s="20"/>
      <c r="L255" s="130"/>
      <c r="P255" s="19"/>
      <c r="Q255" s="9"/>
    </row>
    <row r="256" spans="2:17">
      <c r="B256" s="5">
        <f t="shared" si="20"/>
        <v>9</v>
      </c>
      <c r="C256" s="5">
        <f t="shared" si="21"/>
        <v>918</v>
      </c>
      <c r="E256" s="19">
        <v>18</v>
      </c>
      <c r="F256" s="9" t="s">
        <v>25</v>
      </c>
      <c r="G256" s="10">
        <v>2</v>
      </c>
      <c r="H256" s="10">
        <v>2</v>
      </c>
      <c r="I256" s="10">
        <v>2</v>
      </c>
      <c r="J256" s="10"/>
      <c r="K256" s="20"/>
      <c r="L256" s="130"/>
      <c r="P256" s="19"/>
      <c r="Q256" s="9"/>
    </row>
    <row r="257" spans="2:17" ht="15">
      <c r="B257" s="5">
        <f t="shared" si="20"/>
        <v>9</v>
      </c>
      <c r="C257" s="5">
        <f t="shared" si="21"/>
        <v>919</v>
      </c>
      <c r="E257" s="19">
        <v>19</v>
      </c>
      <c r="F257" s="9" t="s">
        <v>1237</v>
      </c>
      <c r="G257" s="10">
        <v>5</v>
      </c>
      <c r="H257" s="10">
        <v>5</v>
      </c>
      <c r="I257" s="10">
        <v>5</v>
      </c>
      <c r="J257" s="10">
        <v>5</v>
      </c>
      <c r="K257" s="20">
        <v>5</v>
      </c>
      <c r="L257" s="130"/>
      <c r="P257" s="19"/>
      <c r="Q257" s="9"/>
    </row>
    <row r="258" spans="2:17">
      <c r="B258" s="5">
        <f t="shared" si="20"/>
        <v>9</v>
      </c>
      <c r="C258" s="5">
        <f t="shared" si="21"/>
        <v>920</v>
      </c>
      <c r="E258" s="19">
        <v>20</v>
      </c>
      <c r="F258" s="9" t="s">
        <v>1189</v>
      </c>
      <c r="G258" s="10">
        <v>4</v>
      </c>
      <c r="H258" s="10">
        <v>4</v>
      </c>
      <c r="I258" s="10">
        <v>4</v>
      </c>
      <c r="J258" s="10">
        <v>4</v>
      </c>
      <c r="K258" s="20">
        <v>4</v>
      </c>
      <c r="L258" s="130"/>
      <c r="P258" s="19"/>
      <c r="Q258" s="9"/>
    </row>
    <row r="259" spans="2:17">
      <c r="B259" s="5">
        <f t="shared" si="20"/>
        <v>9</v>
      </c>
      <c r="C259" s="5">
        <f t="shared" si="21"/>
        <v>921</v>
      </c>
      <c r="E259" s="19">
        <v>21</v>
      </c>
      <c r="F259" s="9" t="s">
        <v>40</v>
      </c>
      <c r="G259" s="10">
        <v>5</v>
      </c>
      <c r="H259" s="10">
        <v>5</v>
      </c>
      <c r="I259" s="10">
        <v>5</v>
      </c>
      <c r="J259" s="10">
        <v>5</v>
      </c>
      <c r="K259" s="20">
        <v>5</v>
      </c>
      <c r="L259" s="130"/>
      <c r="P259" s="19">
        <v>23</v>
      </c>
      <c r="Q259" s="9" t="s">
        <v>27</v>
      </c>
    </row>
    <row r="260" spans="2:17" ht="15">
      <c r="B260" s="5">
        <f t="shared" si="20"/>
        <v>9</v>
      </c>
      <c r="C260" s="5">
        <f t="shared" si="21"/>
        <v>922</v>
      </c>
      <c r="E260" s="19">
        <v>22</v>
      </c>
      <c r="F260" s="9" t="s">
        <v>1236</v>
      </c>
      <c r="G260" s="10">
        <v>5</v>
      </c>
      <c r="H260" s="10">
        <v>5</v>
      </c>
      <c r="I260" s="10">
        <v>5</v>
      </c>
      <c r="J260" s="10">
        <v>5</v>
      </c>
      <c r="K260" s="20">
        <v>5</v>
      </c>
      <c r="L260" s="130"/>
      <c r="P260" s="19"/>
      <c r="Q260" s="9"/>
    </row>
    <row r="261" spans="2:17" ht="15">
      <c r="B261" s="5">
        <f t="shared" si="20"/>
        <v>9</v>
      </c>
      <c r="C261" s="5">
        <f t="shared" si="21"/>
        <v>923</v>
      </c>
      <c r="E261" s="19">
        <v>23</v>
      </c>
      <c r="F261" s="9" t="s">
        <v>1235</v>
      </c>
      <c r="G261" s="10">
        <v>4</v>
      </c>
      <c r="H261" s="10">
        <v>4</v>
      </c>
      <c r="I261" s="10">
        <v>4</v>
      </c>
      <c r="J261" s="10"/>
      <c r="K261" s="20"/>
      <c r="L261" s="130"/>
      <c r="P261" s="19"/>
      <c r="Q261" s="9"/>
    </row>
    <row r="262" spans="2:17">
      <c r="B262" s="5">
        <f t="shared" si="20"/>
        <v>9</v>
      </c>
      <c r="C262" s="5">
        <f t="shared" si="21"/>
        <v>924</v>
      </c>
      <c r="E262" s="19">
        <v>24</v>
      </c>
      <c r="F262" s="23" t="s">
        <v>1864</v>
      </c>
      <c r="G262" s="24"/>
      <c r="H262" s="24"/>
      <c r="I262" s="24"/>
      <c r="J262" s="24">
        <v>1</v>
      </c>
      <c r="K262" s="25"/>
      <c r="L262" s="130"/>
      <c r="P262" s="7">
        <v>25</v>
      </c>
      <c r="Q262" s="9" t="s">
        <v>1864</v>
      </c>
    </row>
    <row r="263" spans="2:17" ht="15.75" thickBot="1">
      <c r="B263" s="5">
        <f t="shared" si="20"/>
        <v>9</v>
      </c>
      <c r="C263" s="5">
        <f t="shared" si="21"/>
        <v>925</v>
      </c>
      <c r="E263" s="19">
        <v>25</v>
      </c>
      <c r="F263" s="23" t="s">
        <v>1185</v>
      </c>
      <c r="G263" s="24"/>
      <c r="H263" s="24"/>
      <c r="I263" s="24"/>
      <c r="J263" s="24">
        <v>4</v>
      </c>
      <c r="K263" s="25">
        <v>4</v>
      </c>
      <c r="L263" s="130"/>
      <c r="P263" s="7">
        <v>26</v>
      </c>
      <c r="Q263" s="7" t="s">
        <v>1927</v>
      </c>
    </row>
    <row r="264" spans="2:17" ht="13.5" thickBot="1">
      <c r="B264" s="5" t="str">
        <f>+IF(D264="",IF(F264="TOTAL","",B263),D264)</f>
        <v/>
      </c>
      <c r="C264" s="5" t="str">
        <f>IF(B264="","",IF(B263="","",IF(D263="",C263+1,B264*100)))</f>
        <v/>
      </c>
      <c r="E264" s="26"/>
      <c r="F264" s="27" t="s">
        <v>6</v>
      </c>
      <c r="G264" s="27">
        <f>+SUM(G239:G263)</f>
        <v>62</v>
      </c>
      <c r="H264" s="27">
        <f>+SUM(H239:H263)</f>
        <v>62</v>
      </c>
      <c r="I264" s="27">
        <f>+SUM(I239:I263)</f>
        <v>62</v>
      </c>
      <c r="J264" s="27">
        <f>+SUM(J239:J263)</f>
        <v>54</v>
      </c>
      <c r="K264" s="28">
        <f>+SUM(K239:K263)</f>
        <v>53</v>
      </c>
      <c r="L264" s="92"/>
    </row>
    <row r="265" spans="2:17" ht="15">
      <c r="B265" s="5" t="str">
        <f>+IF(D265="",IF(F265="TOTAL","",B264),D265)</f>
        <v/>
      </c>
      <c r="C265" s="5" t="str">
        <f>IF(B265="","",IF(B264="","",IF(D264="",C264+1,B265*100)))</f>
        <v/>
      </c>
      <c r="F265" s="11" t="s">
        <v>1232</v>
      </c>
    </row>
    <row r="266" spans="2:17" ht="15">
      <c r="B266" s="5" t="str">
        <f>+IF(D266="",IF(F266="TOTAL","",B265),D266)</f>
        <v/>
      </c>
      <c r="C266" s="5" t="str">
        <f>IF(B266="","",IF(B265="","",IF(D265="",C265+1,B266*100)))</f>
        <v/>
      </c>
      <c r="F266" s="503" t="s">
        <v>3804</v>
      </c>
    </row>
    <row r="267" spans="2:17">
      <c r="B267" s="5" t="str">
        <f>+IF(D267="",IF(F267="TOTAL","",B266),D267)</f>
        <v/>
      </c>
      <c r="C267" s="5" t="str">
        <f>IF(B267="","",IF(B266="","",IF(D266="",C266+1,B267*100)))</f>
        <v/>
      </c>
      <c r="F267" s="11" t="s">
        <v>1194</v>
      </c>
    </row>
    <row r="268" spans="2:17">
      <c r="B268" s="5" t="str">
        <f t="shared" ref="B268:B275" si="22">+IF(D268="",IF(F268="TOTAL","",B267),D268)</f>
        <v/>
      </c>
      <c r="C268" s="5" t="str">
        <f t="shared" ref="C268:C275" si="23">IF(B268="","",IF(B267="","",IF(D267="",C267+1,B268*100)))</f>
        <v/>
      </c>
      <c r="F268" s="11" t="s">
        <v>1195</v>
      </c>
    </row>
    <row r="269" spans="2:17">
      <c r="B269" s="5" t="str">
        <f t="shared" si="22"/>
        <v/>
      </c>
      <c r="C269" s="5" t="str">
        <f t="shared" si="23"/>
        <v/>
      </c>
      <c r="F269" s="11" t="s">
        <v>1196</v>
      </c>
    </row>
    <row r="270" spans="2:17">
      <c r="B270" s="5" t="str">
        <f t="shared" si="22"/>
        <v/>
      </c>
      <c r="C270" s="5" t="str">
        <f t="shared" si="23"/>
        <v/>
      </c>
      <c r="F270" s="11"/>
    </row>
    <row r="271" spans="2:17">
      <c r="B271" s="5" t="str">
        <f t="shared" si="22"/>
        <v/>
      </c>
      <c r="C271" s="5" t="str">
        <f t="shared" si="23"/>
        <v/>
      </c>
    </row>
    <row r="272" spans="2:17" ht="13.5" thickBot="1">
      <c r="B272" s="5">
        <f t="shared" si="22"/>
        <v>10</v>
      </c>
      <c r="C272" s="5" t="str">
        <f t="shared" si="23"/>
        <v/>
      </c>
      <c r="D272" s="5">
        <v>10</v>
      </c>
      <c r="E272" s="17" t="s">
        <v>1011</v>
      </c>
      <c r="F272" s="34"/>
      <c r="G272" s="16"/>
      <c r="H272" s="16"/>
      <c r="I272" s="16"/>
      <c r="J272" s="16"/>
      <c r="K272" s="16"/>
    </row>
    <row r="273" spans="2:12" ht="26.25" thickBot="1">
      <c r="B273" s="5">
        <f t="shared" si="22"/>
        <v>10</v>
      </c>
      <c r="C273" s="5">
        <f t="shared" si="23"/>
        <v>1000</v>
      </c>
      <c r="E273" s="91"/>
      <c r="F273" s="121" t="s">
        <v>0</v>
      </c>
      <c r="G273" s="121" t="s">
        <v>5</v>
      </c>
      <c r="H273" s="151" t="s">
        <v>1010</v>
      </c>
      <c r="I273" s="121" t="s">
        <v>1007</v>
      </c>
      <c r="J273" s="151" t="s">
        <v>1010</v>
      </c>
      <c r="K273" s="152" t="s">
        <v>51</v>
      </c>
      <c r="L273" s="153"/>
    </row>
    <row r="274" spans="2:12">
      <c r="B274" s="5">
        <f t="shared" si="22"/>
        <v>10</v>
      </c>
      <c r="C274" s="5">
        <f t="shared" si="23"/>
        <v>1001</v>
      </c>
      <c r="E274" s="120"/>
      <c r="F274" s="828" t="s">
        <v>1012</v>
      </c>
      <c r="G274" s="828"/>
      <c r="H274" s="828"/>
      <c r="I274" s="828"/>
      <c r="J274" s="828"/>
      <c r="K274" s="829"/>
      <c r="L274" s="92"/>
    </row>
    <row r="275" spans="2:12">
      <c r="B275" s="5">
        <f t="shared" si="22"/>
        <v>10</v>
      </c>
      <c r="C275" s="5">
        <f t="shared" si="23"/>
        <v>1002</v>
      </c>
      <c r="E275" s="19">
        <v>1</v>
      </c>
      <c r="F275" s="454" t="s">
        <v>3150</v>
      </c>
      <c r="G275" s="155">
        <v>4</v>
      </c>
      <c r="H275" s="155">
        <v>4</v>
      </c>
      <c r="I275" s="155">
        <v>5</v>
      </c>
      <c r="J275" s="423">
        <v>5</v>
      </c>
      <c r="K275" s="424">
        <f>+SUM(G275:J275)</f>
        <v>18</v>
      </c>
      <c r="L275" s="154"/>
    </row>
    <row r="276" spans="2:12">
      <c r="B276" s="5">
        <f>+IF(D276="",IF(F276="TOTAL","",B275),D276)</f>
        <v>10</v>
      </c>
      <c r="C276" s="5">
        <f>IF(B276="","",IF(B275="","",IF(D275="",C275+1,B276*100)))</f>
        <v>1003</v>
      </c>
      <c r="E276" s="19">
        <v>2</v>
      </c>
      <c r="F276" s="454" t="s">
        <v>3151</v>
      </c>
      <c r="G276" s="155">
        <v>6</v>
      </c>
      <c r="H276" s="155">
        <v>5</v>
      </c>
      <c r="I276" s="155">
        <v>8</v>
      </c>
      <c r="J276" s="423">
        <v>5</v>
      </c>
      <c r="K276" s="424">
        <f t="shared" ref="K276:K283" si="24">+SUM(G276:J276)</f>
        <v>24</v>
      </c>
      <c r="L276" s="154"/>
    </row>
    <row r="277" spans="2:12">
      <c r="B277" s="5">
        <f>+IF(D277="",IF(F277="TOTAL","",B276),D277)</f>
        <v>10</v>
      </c>
      <c r="C277" s="5">
        <f>IF(B277="","",IF(B276="","",IF(D276="",C276+1,B277*100)))</f>
        <v>1004</v>
      </c>
      <c r="E277" s="19">
        <v>3</v>
      </c>
      <c r="F277" s="454" t="s">
        <v>3152</v>
      </c>
      <c r="G277" s="155">
        <v>8</v>
      </c>
      <c r="H277" s="155">
        <v>8</v>
      </c>
      <c r="I277" s="155">
        <v>10</v>
      </c>
      <c r="J277" s="423">
        <v>10</v>
      </c>
      <c r="K277" s="424">
        <f t="shared" si="24"/>
        <v>36</v>
      </c>
      <c r="L277" s="154"/>
    </row>
    <row r="278" spans="2:12" ht="27.75" customHeight="1">
      <c r="B278" s="5">
        <f>+IF(D278="",IF(F278="TOTAL","",B277),D278)</f>
        <v>10</v>
      </c>
      <c r="C278" s="5">
        <f>IF(B278="","",IF(B277="","",IF(D277="",C277+1,B278*100)))</f>
        <v>1005</v>
      </c>
      <c r="E278" s="19">
        <v>4</v>
      </c>
      <c r="F278" s="455" t="s">
        <v>3153</v>
      </c>
      <c r="G278" s="155">
        <v>4</v>
      </c>
      <c r="H278" s="155">
        <v>4</v>
      </c>
      <c r="I278" s="155">
        <v>4</v>
      </c>
      <c r="J278" s="423">
        <v>5</v>
      </c>
      <c r="K278" s="424">
        <f t="shared" si="24"/>
        <v>17</v>
      </c>
      <c r="L278" s="154"/>
    </row>
    <row r="279" spans="2:12" ht="38.25">
      <c r="E279" s="19">
        <v>5</v>
      </c>
      <c r="F279" s="455" t="s">
        <v>3154</v>
      </c>
      <c r="G279" s="155">
        <v>5</v>
      </c>
      <c r="H279" s="155">
        <v>4</v>
      </c>
      <c r="I279" s="155">
        <v>4</v>
      </c>
      <c r="J279" s="423">
        <v>4</v>
      </c>
      <c r="K279" s="424">
        <f t="shared" si="24"/>
        <v>17</v>
      </c>
      <c r="L279" s="154"/>
    </row>
    <row r="280" spans="2:12">
      <c r="B280" s="5">
        <f>+IF(D280="",IF(F280="TOTAL","",B278),D280)</f>
        <v>10</v>
      </c>
      <c r="C280" s="5">
        <f>IF(B280="","",IF(B278="","",IF(D278="",C278+1,B280*100)))</f>
        <v>1006</v>
      </c>
      <c r="E280" s="19">
        <v>6</v>
      </c>
      <c r="F280" s="454" t="s">
        <v>1008</v>
      </c>
      <c r="G280" s="155">
        <v>3</v>
      </c>
      <c r="H280" s="155">
        <v>3</v>
      </c>
      <c r="I280" s="155">
        <v>3</v>
      </c>
      <c r="J280" s="423">
        <v>4</v>
      </c>
      <c r="K280" s="424">
        <f t="shared" si="24"/>
        <v>13</v>
      </c>
      <c r="L280" s="154"/>
    </row>
    <row r="281" spans="2:12">
      <c r="B281" s="5">
        <f t="shared" ref="B281:B283" si="25">+IF(D281="",IF(F281="TOTAL","",B280),D281)</f>
        <v>10</v>
      </c>
      <c r="C281" s="5">
        <f t="shared" ref="C281:C283" si="26">IF(B281="","",IF(B280="","",IF(D280="",C280+1,B281*100)))</f>
        <v>1007</v>
      </c>
      <c r="E281" s="19">
        <v>7</v>
      </c>
      <c r="F281" s="454" t="s">
        <v>3155</v>
      </c>
      <c r="G281" s="155">
        <v>1</v>
      </c>
      <c r="H281" s="155">
        <v>1</v>
      </c>
      <c r="I281" s="155">
        <v>1</v>
      </c>
      <c r="J281" s="423">
        <v>1</v>
      </c>
      <c r="K281" s="424">
        <f t="shared" si="24"/>
        <v>4</v>
      </c>
      <c r="L281" s="154"/>
    </row>
    <row r="282" spans="2:12">
      <c r="B282" s="5">
        <f t="shared" si="25"/>
        <v>10</v>
      </c>
      <c r="C282" s="5">
        <f t="shared" si="26"/>
        <v>1008</v>
      </c>
      <c r="E282" s="19">
        <v>8</v>
      </c>
      <c r="F282" s="454" t="s">
        <v>3156</v>
      </c>
      <c r="G282" s="155"/>
      <c r="H282" s="155">
        <v>5</v>
      </c>
      <c r="I282" s="155"/>
      <c r="J282" s="423">
        <v>5</v>
      </c>
      <c r="K282" s="424">
        <f t="shared" si="24"/>
        <v>10</v>
      </c>
      <c r="L282" s="154"/>
    </row>
    <row r="283" spans="2:12">
      <c r="B283" s="5">
        <f t="shared" si="25"/>
        <v>10</v>
      </c>
      <c r="C283" s="5">
        <f t="shared" si="26"/>
        <v>1009</v>
      </c>
      <c r="E283" s="19">
        <v>9</v>
      </c>
      <c r="F283" s="454" t="s">
        <v>3157</v>
      </c>
      <c r="G283" s="155">
        <v>1</v>
      </c>
      <c r="H283" s="155">
        <v>4</v>
      </c>
      <c r="I283" s="155">
        <v>1</v>
      </c>
      <c r="J283" s="423">
        <v>4</v>
      </c>
      <c r="K283" s="424">
        <f t="shared" si="24"/>
        <v>10</v>
      </c>
      <c r="L283" s="154"/>
    </row>
    <row r="284" spans="2:12">
      <c r="B284" s="5">
        <f t="shared" ref="B284:B290" si="27">+IF(D284="",IF(F284="TOTAL","",B283),D284)</f>
        <v>10</v>
      </c>
      <c r="C284" s="5">
        <f t="shared" ref="C284:C290" si="28">IF(B284="","",IF(B283="","",IF(D283="",C283+1,B284*100)))</f>
        <v>1010</v>
      </c>
      <c r="E284" s="19"/>
      <c r="F284" s="830" t="s">
        <v>1014</v>
      </c>
      <c r="G284" s="830"/>
      <c r="H284" s="830"/>
      <c r="I284" s="830"/>
      <c r="J284" s="830"/>
      <c r="K284" s="831"/>
      <c r="L284" s="154"/>
    </row>
    <row r="285" spans="2:12">
      <c r="B285" s="5">
        <f t="shared" si="27"/>
        <v>10</v>
      </c>
      <c r="C285" s="5">
        <f t="shared" si="28"/>
        <v>1011</v>
      </c>
      <c r="E285" s="19">
        <v>11</v>
      </c>
      <c r="F285" s="454" t="s">
        <v>1006</v>
      </c>
      <c r="G285" s="155"/>
      <c r="H285" s="425"/>
      <c r="I285" s="425"/>
      <c r="J285" s="423"/>
      <c r="K285" s="424">
        <v>10</v>
      </c>
      <c r="L285" s="154"/>
    </row>
    <row r="286" spans="2:12">
      <c r="B286" s="5">
        <f t="shared" si="27"/>
        <v>10</v>
      </c>
      <c r="C286" s="5">
        <f t="shared" si="28"/>
        <v>1012</v>
      </c>
      <c r="E286" s="19">
        <v>12</v>
      </c>
      <c r="F286" s="454" t="s">
        <v>1005</v>
      </c>
      <c r="G286" s="155"/>
      <c r="H286" s="155"/>
      <c r="I286" s="155"/>
      <c r="J286" s="423"/>
      <c r="K286" s="424">
        <v>25</v>
      </c>
      <c r="L286" s="154"/>
    </row>
    <row r="287" spans="2:12">
      <c r="B287" s="5">
        <f t="shared" si="27"/>
        <v>10</v>
      </c>
      <c r="C287" s="5">
        <f t="shared" si="28"/>
        <v>1013</v>
      </c>
      <c r="E287" s="19"/>
      <c r="F287" s="830" t="s">
        <v>1013</v>
      </c>
      <c r="G287" s="830"/>
      <c r="H287" s="830"/>
      <c r="I287" s="830"/>
      <c r="J287" s="830"/>
      <c r="K287" s="831"/>
      <c r="L287" s="154"/>
    </row>
    <row r="288" spans="2:12">
      <c r="B288" s="5">
        <f t="shared" si="27"/>
        <v>10</v>
      </c>
      <c r="C288" s="5">
        <f t="shared" si="28"/>
        <v>1014</v>
      </c>
      <c r="E288" s="19">
        <v>14</v>
      </c>
      <c r="F288" s="454" t="s">
        <v>1009</v>
      </c>
      <c r="G288" s="10">
        <v>1</v>
      </c>
      <c r="H288" s="10"/>
      <c r="I288" s="10">
        <v>1</v>
      </c>
      <c r="J288" s="10"/>
      <c r="K288" s="20">
        <f>SUM(G288:J288)</f>
        <v>2</v>
      </c>
      <c r="L288" s="154"/>
    </row>
    <row r="289" spans="2:12">
      <c r="B289" s="5">
        <f t="shared" si="27"/>
        <v>10</v>
      </c>
      <c r="C289" s="5">
        <f t="shared" si="28"/>
        <v>1015</v>
      </c>
      <c r="E289" s="19">
        <v>15</v>
      </c>
      <c r="F289" s="454" t="s">
        <v>15</v>
      </c>
      <c r="G289" s="155">
        <v>2</v>
      </c>
      <c r="H289" s="155"/>
      <c r="I289" s="155"/>
      <c r="J289" s="423"/>
      <c r="K289" s="424">
        <f>+SUM(G289:J289)</f>
        <v>2</v>
      </c>
      <c r="L289" s="154"/>
    </row>
    <row r="290" spans="2:12" ht="13.5" thickBot="1">
      <c r="B290" s="5">
        <f t="shared" si="27"/>
        <v>10</v>
      </c>
      <c r="C290" s="5">
        <f t="shared" si="28"/>
        <v>1016</v>
      </c>
      <c r="E290" s="21">
        <v>16</v>
      </c>
      <c r="F290" s="456" t="s">
        <v>21</v>
      </c>
      <c r="G290" s="426">
        <v>5</v>
      </c>
      <c r="H290" s="426"/>
      <c r="I290" s="426"/>
      <c r="J290" s="427"/>
      <c r="K290" s="428">
        <f>+SUM(G290:J290)</f>
        <v>5</v>
      </c>
      <c r="L290" s="154"/>
    </row>
  </sheetData>
  <sheetProtection algorithmName="SHA-512" hashValue="NQvb0OhiY5GNwS5TR4vnyyXj5NeqoM0A8RQj3bHBbfxljGNhIEl04FjXxbEDWhHF5inaGno77Sg4PbZaYoP/QQ==" saltValue="Ealg1OLr1CZHUzEtYL1gZQ==" spinCount="100000" sheet="1" objects="1" scenarios="1" selectLockedCells="1"/>
  <mergeCells count="3">
    <mergeCell ref="F274:K274"/>
    <mergeCell ref="F284:K284"/>
    <mergeCell ref="F287:K287"/>
  </mergeCells>
  <printOptions horizontalCentered="1" verticalCentered="1"/>
  <pageMargins left="0.31496062992125984" right="0.31496062992125984" top="0" bottom="0" header="0" footer="0"/>
  <pageSetup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6</vt:i4>
      </vt:variant>
    </vt:vector>
  </HeadingPairs>
  <TitlesOfParts>
    <vt:vector size="18" baseType="lpstr">
      <vt:lpstr>Formulario 1</vt:lpstr>
      <vt:lpstr>Hoja de Cálculo</vt:lpstr>
      <vt:lpstr>BD11</vt:lpstr>
      <vt:lpstr>BD2</vt:lpstr>
      <vt:lpstr>Proyectos</vt:lpstr>
      <vt:lpstr>REAJUSTE LIC PLANLEBS</vt:lpstr>
      <vt:lpstr>Tecn-Dep</vt:lpstr>
      <vt:lpstr>TIE</vt:lpstr>
      <vt:lpstr>Planes de Estudio</vt:lpstr>
      <vt:lpstr>Cuadro de Personal</vt:lpstr>
      <vt:lpstr>Hoja de Control RRHH</vt:lpstr>
      <vt:lpstr>Movimientos-DRH</vt:lpstr>
      <vt:lpstr>'Cuadro de Personal'!Área_de_impresión</vt:lpstr>
      <vt:lpstr>'Formulario 1'!Área_de_impresión</vt:lpstr>
      <vt:lpstr>'Hoja de Cálculo'!Área_de_impresión</vt:lpstr>
      <vt:lpstr>'Hoja de Control RRHH'!Área_de_impresión</vt:lpstr>
      <vt:lpstr>'Tecn-Dep'!Área_de_impresión</vt:lpstr>
      <vt:lpstr>TIE!Área_de_impresión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Vindas Valerio</dc:creator>
  <cp:lastModifiedBy>Sonia Rita Hidalgo Chinchilla</cp:lastModifiedBy>
  <cp:lastPrinted>2023-01-12T16:54:19Z</cp:lastPrinted>
  <dcterms:created xsi:type="dcterms:W3CDTF">2011-11-15T19:06:34Z</dcterms:created>
  <dcterms:modified xsi:type="dcterms:W3CDTF">2024-08-09T15:20:28Z</dcterms:modified>
</cp:coreProperties>
</file>